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Override PartName="/xl/externalLinks/externalLink92.xml" ContentType="application/vnd.openxmlformats-officedocument.spreadsheetml.externalLink+xml"/>
  <Override PartName="/xl/externalLinks/externalLink105.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comments4.xml" ContentType="application/vnd.openxmlformats-officedocument.spreadsheetml.comments+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worksheets/sheet29.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25.xml" ContentType="application/vnd.openxmlformats-officedocument.spreadsheetml.worksheet+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97.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externalLinks/externalLink39.xml" ContentType="application/vnd.openxmlformats-officedocument.spreadsheetml.externalLink+xml"/>
  <Override PartName="/xl/externalLinks/externalLink57.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93.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53.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externalLinks/externalLink89.xml" ContentType="application/vnd.openxmlformats-officedocument.spreadsheetml.externalLink+xml"/>
  <Override PartName="/xl/ctrlProps/ctrlProp1.xml" ContentType="application/vnd.ms-excel.controlproperties+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comments2.xml" ContentType="application/vnd.openxmlformats-officedocument.spreadsheetml.comments+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worksheets/sheet27.xml" ContentType="application/vnd.openxmlformats-officedocument.spreadsheetml.worksheet+xml"/>
  <Override PartName="/xl/externalLinks/externalLink99.xml" ContentType="application/vnd.openxmlformats-officedocument.spreadsheetml.externalLink+xml"/>
  <Override PartName="/xl/worksheets/sheet16.xml" ContentType="application/vnd.openxmlformats-officedocument.spreadsheetml.worksheet+xml"/>
  <Override PartName="/xl/worksheets/sheet34.xml" ContentType="application/vnd.openxmlformats-officedocument.spreadsheetml.worksheet+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ЦяКнига"/>
  <bookViews>
    <workbookView xWindow="0" yWindow="0" windowWidth="19320" windowHeight="11640" tabRatio="842" firstSheet="16" activeTab="33"/>
  </bookViews>
  <sheets>
    <sheet name="Аркуш1" sheetId="60" state="hidden" r:id="rId1"/>
    <sheet name="ІНСТРУКЦІЯ" sheetId="2" state="hidden" r:id="rId2"/>
    <sheet name="1_Елементи витрат" sheetId="1" r:id="rId3"/>
    <sheet name="Лист1" sheetId="73" r:id="rId4"/>
    <sheet name="2_ФОП" sheetId="3" r:id="rId5"/>
    <sheet name="4_Структура пл.соб." sheetId="4" state="hidden" r:id="rId6"/>
    <sheet name="5_Розрахунок тарифів" sheetId="6" r:id="rId7"/>
    <sheet name="Лист 1.1" sheetId="23" state="hidden" r:id="rId8"/>
    <sheet name="Річний план" sheetId="22" r:id="rId9"/>
    <sheet name="Д2" sheetId="24" r:id="rId10"/>
    <sheet name="Д3.1" sheetId="39" state="hidden" r:id="rId11"/>
    <sheet name="Д3" sheetId="40" r:id="rId12"/>
    <sheet name="Лист 4" sheetId="41" state="hidden" r:id="rId13"/>
    <sheet name="Д4" sheetId="42" r:id="rId14"/>
    <sheet name="Д5" sheetId="43" r:id="rId15"/>
    <sheet name="Лист 5" sheetId="44" state="hidden" r:id="rId16"/>
    <sheet name="Д8" sheetId="56" r:id="rId17"/>
    <sheet name="Д8.1" sheetId="57" r:id="rId18"/>
    <sheet name="Д8.2" sheetId="58" r:id="rId19"/>
    <sheet name="Д8.3" sheetId="59" r:id="rId20"/>
    <sheet name="Д9" sheetId="46" r:id="rId21"/>
    <sheet name="Д9.1" sheetId="47" r:id="rId22"/>
    <sheet name="Вода" sheetId="48" r:id="rId23"/>
    <sheet name="Лист 6" sheetId="49" state="hidden" r:id="rId24"/>
    <sheet name="пелети" sheetId="50" state="hidden" r:id="rId25"/>
    <sheet name="Втрати" sheetId="51" r:id="rId26"/>
    <sheet name="Д13.1" sheetId="65" r:id="rId27"/>
    <sheet name="Д13.2" sheetId="66" r:id="rId28"/>
    <sheet name="Послуга" sheetId="68" r:id="rId29"/>
    <sheet name="Всі тарифи" sheetId="64" r:id="rId30"/>
    <sheet name="Теплова енергія" sheetId="71" r:id="rId31"/>
    <sheet name="Виробництво" sheetId="67" r:id="rId32"/>
    <sheet name="Транспортування" sheetId="69" r:id="rId33"/>
    <sheet name="Постачання" sheetId="70" r:id="rId34"/>
    <sheet name="ПТЕ" sheetId="72" r:id="rId35"/>
    <sheet name="Д21" sheetId="52" state="hidden"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s>
  <definedNames>
    <definedName name="____________DAT5" localSheetId="26">[1]Лист1!#REF!</definedName>
    <definedName name="____________DAT5" localSheetId="27">[1]Лист1!#REF!</definedName>
    <definedName name="____________DAT5" localSheetId="17">[2]Лист1!#REF!</definedName>
    <definedName name="____________DAT5" localSheetId="18">[2]Лист1!#REF!</definedName>
    <definedName name="____________DAT5" localSheetId="19">[2]Лист1!#REF!</definedName>
    <definedName name="____________DAT5">[2]Лист1!#REF!</definedName>
    <definedName name="____________E100000" localSheetId="31">#REF!</definedName>
    <definedName name="____________E100000" localSheetId="26">#REF!</definedName>
    <definedName name="____________E100000" localSheetId="27">#REF!</definedName>
    <definedName name="____________E100000" localSheetId="17">#REF!</definedName>
    <definedName name="____________E100000" localSheetId="18">#REF!</definedName>
    <definedName name="____________E100000" localSheetId="19">#REF!</definedName>
    <definedName name="____________E100000" localSheetId="28">#REF!</definedName>
    <definedName name="____________E100000" localSheetId="33">#REF!</definedName>
    <definedName name="____________E100000" localSheetId="34">#REF!</definedName>
    <definedName name="____________E100000" localSheetId="30">#REF!</definedName>
    <definedName name="____________E100000" localSheetId="32">#REF!</definedName>
    <definedName name="____________E100000">#REF!</definedName>
    <definedName name="___________DAT5" localSheetId="31">[2]Лист1!#REF!</definedName>
    <definedName name="___________DAT5" localSheetId="26">[1]Лист1!#REF!</definedName>
    <definedName name="___________DAT5" localSheetId="27">[1]Лист1!#REF!</definedName>
    <definedName name="___________DAT5" localSheetId="17">[2]Лист1!#REF!</definedName>
    <definedName name="___________DAT5" localSheetId="18">[2]Лист1!#REF!</definedName>
    <definedName name="___________DAT5" localSheetId="19">[2]Лист1!#REF!</definedName>
    <definedName name="___________DAT5" localSheetId="28">[2]Лист1!#REF!</definedName>
    <definedName name="___________DAT5" localSheetId="33">[2]Лист1!#REF!</definedName>
    <definedName name="___________DAT5" localSheetId="34">[2]Лист1!#REF!</definedName>
    <definedName name="___________DAT5" localSheetId="30">[2]Лист1!#REF!</definedName>
    <definedName name="___________DAT5" localSheetId="32">[2]Лист1!#REF!</definedName>
    <definedName name="___________DAT5">[2]Лист1!#REF!</definedName>
    <definedName name="___________E100000" localSheetId="31">#REF!</definedName>
    <definedName name="___________E100000" localSheetId="26">#REF!</definedName>
    <definedName name="___________E100000" localSheetId="27">#REF!</definedName>
    <definedName name="___________E100000" localSheetId="17">#REF!</definedName>
    <definedName name="___________E100000" localSheetId="18">#REF!</definedName>
    <definedName name="___________E100000" localSheetId="19">#REF!</definedName>
    <definedName name="___________E100000" localSheetId="28">#REF!</definedName>
    <definedName name="___________E100000" localSheetId="33">#REF!</definedName>
    <definedName name="___________E100000" localSheetId="34">#REF!</definedName>
    <definedName name="___________E100000" localSheetId="30">#REF!</definedName>
    <definedName name="___________E100000" localSheetId="32">#REF!</definedName>
    <definedName name="___________E100000">#REF!</definedName>
    <definedName name="__________DAT5" localSheetId="31">[2]Лист1!#REF!</definedName>
    <definedName name="__________DAT5" localSheetId="26">[1]Лист1!#REF!</definedName>
    <definedName name="__________DAT5" localSheetId="27">[1]Лист1!#REF!</definedName>
    <definedName name="__________DAT5" localSheetId="17">[2]Лист1!#REF!</definedName>
    <definedName name="__________DAT5" localSheetId="18">[2]Лист1!#REF!</definedName>
    <definedName name="__________DAT5" localSheetId="19">[2]Лист1!#REF!</definedName>
    <definedName name="__________DAT5" localSheetId="28">[2]Лист1!#REF!</definedName>
    <definedName name="__________DAT5" localSheetId="33">[2]Лист1!#REF!</definedName>
    <definedName name="__________DAT5" localSheetId="34">[2]Лист1!#REF!</definedName>
    <definedName name="__________DAT5" localSheetId="30">[2]Лист1!#REF!</definedName>
    <definedName name="__________DAT5" localSheetId="32">[2]Лист1!#REF!</definedName>
    <definedName name="__________DAT5">[2]Лист1!#REF!</definedName>
    <definedName name="_________E100000" localSheetId="31">#REF!</definedName>
    <definedName name="_________E100000" localSheetId="26">#REF!</definedName>
    <definedName name="_________E100000" localSheetId="27">#REF!</definedName>
    <definedName name="_________E100000" localSheetId="17">#REF!</definedName>
    <definedName name="_________E100000" localSheetId="18">#REF!</definedName>
    <definedName name="_________E100000" localSheetId="19">#REF!</definedName>
    <definedName name="_________E100000" localSheetId="28">#REF!</definedName>
    <definedName name="_________E100000" localSheetId="33">#REF!</definedName>
    <definedName name="_________E100000" localSheetId="34">#REF!</definedName>
    <definedName name="_________E100000" localSheetId="30">#REF!</definedName>
    <definedName name="_________E100000" localSheetId="32">#REF!</definedName>
    <definedName name="_________E100000">#REF!</definedName>
    <definedName name="________DAT5" localSheetId="31">[2]Лист1!#REF!</definedName>
    <definedName name="________DAT5" localSheetId="26">[1]Лист1!#REF!</definedName>
    <definedName name="________DAT5" localSheetId="27">[1]Лист1!#REF!</definedName>
    <definedName name="________DAT5" localSheetId="17">[2]Лист1!#REF!</definedName>
    <definedName name="________DAT5" localSheetId="18">[2]Лист1!#REF!</definedName>
    <definedName name="________DAT5" localSheetId="19">[2]Лист1!#REF!</definedName>
    <definedName name="________DAT5" localSheetId="28">[2]Лист1!#REF!</definedName>
    <definedName name="________DAT5" localSheetId="33">[2]Лист1!#REF!</definedName>
    <definedName name="________DAT5" localSheetId="34">[2]Лист1!#REF!</definedName>
    <definedName name="________DAT5" localSheetId="30">[2]Лист1!#REF!</definedName>
    <definedName name="________DAT5" localSheetId="32">[2]Лист1!#REF!</definedName>
    <definedName name="________DAT5">[2]Лист1!#REF!</definedName>
    <definedName name="________E100000" localSheetId="31">#REF!</definedName>
    <definedName name="________E100000" localSheetId="26">#REF!</definedName>
    <definedName name="________E100000" localSheetId="27">#REF!</definedName>
    <definedName name="________E100000" localSheetId="17">#REF!</definedName>
    <definedName name="________E100000" localSheetId="18">#REF!</definedName>
    <definedName name="________E100000" localSheetId="19">#REF!</definedName>
    <definedName name="________E100000" localSheetId="28">#REF!</definedName>
    <definedName name="________E100000" localSheetId="33">#REF!</definedName>
    <definedName name="________E100000" localSheetId="34">#REF!</definedName>
    <definedName name="________E100000" localSheetId="30">#REF!</definedName>
    <definedName name="________E100000" localSheetId="32">#REF!</definedName>
    <definedName name="________E100000">#REF!</definedName>
    <definedName name="_______DAT5" localSheetId="31">[2]Лист1!#REF!</definedName>
    <definedName name="_______DAT5" localSheetId="26">[1]Лист1!#REF!</definedName>
    <definedName name="_______DAT5" localSheetId="27">[1]Лист1!#REF!</definedName>
    <definedName name="_______DAT5" localSheetId="17">[2]Лист1!#REF!</definedName>
    <definedName name="_______DAT5" localSheetId="18">[2]Лист1!#REF!</definedName>
    <definedName name="_______DAT5" localSheetId="19">[2]Лист1!#REF!</definedName>
    <definedName name="_______DAT5" localSheetId="28">[2]Лист1!#REF!</definedName>
    <definedName name="_______DAT5" localSheetId="33">[2]Лист1!#REF!</definedName>
    <definedName name="_______DAT5" localSheetId="34">[2]Лист1!#REF!</definedName>
    <definedName name="_______DAT5" localSheetId="30">[2]Лист1!#REF!</definedName>
    <definedName name="_______DAT5" localSheetId="32">[2]Лист1!#REF!</definedName>
    <definedName name="_______DAT5">[2]Лист1!#REF!</definedName>
    <definedName name="_______E100000" localSheetId="31">#REF!</definedName>
    <definedName name="_______E100000" localSheetId="26">#REF!</definedName>
    <definedName name="_______E100000" localSheetId="27">#REF!</definedName>
    <definedName name="_______E100000" localSheetId="17">#REF!</definedName>
    <definedName name="_______E100000" localSheetId="18">#REF!</definedName>
    <definedName name="_______E100000" localSheetId="19">#REF!</definedName>
    <definedName name="_______E100000" localSheetId="28">#REF!</definedName>
    <definedName name="_______E100000" localSheetId="33">#REF!</definedName>
    <definedName name="_______E100000" localSheetId="34">#REF!</definedName>
    <definedName name="_______E100000" localSheetId="30">#REF!</definedName>
    <definedName name="_______E100000" localSheetId="32">#REF!</definedName>
    <definedName name="_______E100000">#REF!</definedName>
    <definedName name="______DAT5" localSheetId="31">[2]Лист1!#REF!</definedName>
    <definedName name="______DAT5" localSheetId="26">[1]Лист1!#REF!</definedName>
    <definedName name="______DAT5" localSheetId="27">[1]Лист1!#REF!</definedName>
    <definedName name="______DAT5" localSheetId="17">[2]Лист1!#REF!</definedName>
    <definedName name="______DAT5" localSheetId="18">[2]Лист1!#REF!</definedName>
    <definedName name="______DAT5" localSheetId="19">[2]Лист1!#REF!</definedName>
    <definedName name="______DAT5" localSheetId="28">[2]Лист1!#REF!</definedName>
    <definedName name="______DAT5" localSheetId="33">[2]Лист1!#REF!</definedName>
    <definedName name="______DAT5" localSheetId="34">[2]Лист1!#REF!</definedName>
    <definedName name="______DAT5" localSheetId="30">[2]Лист1!#REF!</definedName>
    <definedName name="______DAT5" localSheetId="32">[2]Лист1!#REF!</definedName>
    <definedName name="______DAT5">[2]Лист1!#REF!</definedName>
    <definedName name="______E100000" localSheetId="31">#REF!</definedName>
    <definedName name="______E100000" localSheetId="26">#REF!</definedName>
    <definedName name="______E100000" localSheetId="27">#REF!</definedName>
    <definedName name="______E100000" localSheetId="17">#REF!</definedName>
    <definedName name="______E100000" localSheetId="18">#REF!</definedName>
    <definedName name="______E100000" localSheetId="19">#REF!</definedName>
    <definedName name="______E100000" localSheetId="28">#REF!</definedName>
    <definedName name="______E100000" localSheetId="33">#REF!</definedName>
    <definedName name="______E100000" localSheetId="34">#REF!</definedName>
    <definedName name="______E100000" localSheetId="30">#REF!</definedName>
    <definedName name="______E100000" localSheetId="32">#REF!</definedName>
    <definedName name="______E100000">#REF!</definedName>
    <definedName name="_____DAT5" localSheetId="31">[2]Лист1!#REF!</definedName>
    <definedName name="_____DAT5" localSheetId="26">[1]Лист1!#REF!</definedName>
    <definedName name="_____DAT5" localSheetId="27">[1]Лист1!#REF!</definedName>
    <definedName name="_____DAT5" localSheetId="17">[2]Лист1!#REF!</definedName>
    <definedName name="_____DAT5" localSheetId="18">[2]Лист1!#REF!</definedName>
    <definedName name="_____DAT5" localSheetId="19">[2]Лист1!#REF!</definedName>
    <definedName name="_____DAT5" localSheetId="28">[2]Лист1!#REF!</definedName>
    <definedName name="_____DAT5" localSheetId="33">[2]Лист1!#REF!</definedName>
    <definedName name="_____DAT5" localSheetId="34">[2]Лист1!#REF!</definedName>
    <definedName name="_____DAT5" localSheetId="30">[2]Лист1!#REF!</definedName>
    <definedName name="_____DAT5" localSheetId="32">[2]Лист1!#REF!</definedName>
    <definedName name="_____DAT5">[2]Лист1!#REF!</definedName>
    <definedName name="_____E100000" localSheetId="31">#REF!</definedName>
    <definedName name="_____E100000" localSheetId="26">#REF!</definedName>
    <definedName name="_____E100000" localSheetId="27">#REF!</definedName>
    <definedName name="_____E100000" localSheetId="17">#REF!</definedName>
    <definedName name="_____E100000" localSheetId="18">#REF!</definedName>
    <definedName name="_____E100000" localSheetId="19">#REF!</definedName>
    <definedName name="_____E100000" localSheetId="28">#REF!</definedName>
    <definedName name="_____E100000" localSheetId="33">#REF!</definedName>
    <definedName name="_____E100000" localSheetId="34">#REF!</definedName>
    <definedName name="_____E100000" localSheetId="30">#REF!</definedName>
    <definedName name="_____E100000" localSheetId="32">#REF!</definedName>
    <definedName name="_____E100000">#REF!</definedName>
    <definedName name="____E100000" localSheetId="31">#REF!</definedName>
    <definedName name="____E100000" localSheetId="26">#REF!</definedName>
    <definedName name="____E100000" localSheetId="27">#REF!</definedName>
    <definedName name="____E100000" localSheetId="17">#REF!</definedName>
    <definedName name="____E100000" localSheetId="18">#REF!</definedName>
    <definedName name="____E100000" localSheetId="19">#REF!</definedName>
    <definedName name="____E100000" localSheetId="28">#REF!</definedName>
    <definedName name="____E100000" localSheetId="33">#REF!</definedName>
    <definedName name="____E100000" localSheetId="34">#REF!</definedName>
    <definedName name="____E100000" localSheetId="30">#REF!</definedName>
    <definedName name="____E100000" localSheetId="32">#REF!</definedName>
    <definedName name="____E100000">#REF!</definedName>
    <definedName name="___DAT5" localSheetId="31">[2]Лист1!#REF!</definedName>
    <definedName name="___DAT5" localSheetId="26">[1]Лист1!#REF!</definedName>
    <definedName name="___DAT5" localSheetId="27">[1]Лист1!#REF!</definedName>
    <definedName name="___DAT5" localSheetId="17">[2]Лист1!#REF!</definedName>
    <definedName name="___DAT5" localSheetId="18">[2]Лист1!#REF!</definedName>
    <definedName name="___DAT5" localSheetId="19">[2]Лист1!#REF!</definedName>
    <definedName name="___DAT5" localSheetId="28">[2]Лист1!#REF!</definedName>
    <definedName name="___DAT5" localSheetId="33">[2]Лист1!#REF!</definedName>
    <definedName name="___DAT5" localSheetId="34">[2]Лист1!#REF!</definedName>
    <definedName name="___DAT5" localSheetId="30">[2]Лист1!#REF!</definedName>
    <definedName name="___DAT5" localSheetId="32">[2]Лист1!#REF!</definedName>
    <definedName name="___DAT5">[2]Лист1!#REF!</definedName>
    <definedName name="___E100000" localSheetId="31">#REF!</definedName>
    <definedName name="___E100000" localSheetId="26">#REF!</definedName>
    <definedName name="___E100000" localSheetId="27">#REF!</definedName>
    <definedName name="___E100000" localSheetId="17">#REF!</definedName>
    <definedName name="___E100000" localSheetId="18">#REF!</definedName>
    <definedName name="___E100000" localSheetId="19">#REF!</definedName>
    <definedName name="___E100000" localSheetId="28">#REF!</definedName>
    <definedName name="___E100000" localSheetId="33">#REF!</definedName>
    <definedName name="___E100000" localSheetId="34">#REF!</definedName>
    <definedName name="___E100000" localSheetId="30">#REF!</definedName>
    <definedName name="___E100000" localSheetId="32">#REF!</definedName>
    <definedName name="___E100000">#REF!</definedName>
    <definedName name="___wrn2" localSheetId="31" hidden="1">{#N/A,#N/A,FALSE,"9PS0"}</definedName>
    <definedName name="___wrn2" localSheetId="29" hidden="1">{#N/A,#N/A,FALSE,"9PS0"}</definedName>
    <definedName name="___wrn2" localSheetId="26" hidden="1">{#N/A,#N/A,FALSE,"9PS0"}</definedName>
    <definedName name="___wrn2" localSheetId="27" hidden="1">{#N/A,#N/A,FALSE,"9PS0"}</definedName>
    <definedName name="___wrn2" localSheetId="35" hidden="1">{#N/A,#N/A,FALSE,"9PS0"}</definedName>
    <definedName name="___wrn2" localSheetId="11" hidden="1">{#N/A,#N/A,FALSE,"9PS0"}</definedName>
    <definedName name="___wrn2" localSheetId="28" hidden="1">{#N/A,#N/A,FALSE,"9PS0"}</definedName>
    <definedName name="___wrn2" localSheetId="33" hidden="1">{#N/A,#N/A,FALSE,"9PS0"}</definedName>
    <definedName name="___wrn2" localSheetId="34" hidden="1">{#N/A,#N/A,FALSE,"9PS0"}</definedName>
    <definedName name="___wrn2" localSheetId="30" hidden="1">{#N/A,#N/A,FALSE,"9PS0"}</definedName>
    <definedName name="___wrn2" localSheetId="32" hidden="1">{#N/A,#N/A,FALSE,"9PS0"}</definedName>
    <definedName name="___wrn2" hidden="1">{#N/A,#N/A,FALSE,"9PS0"}</definedName>
    <definedName name="___xlfn_IFERROR">#N/A</definedName>
    <definedName name="___xlfn_SUMIFS">#N/A</definedName>
    <definedName name="__DAT5" localSheetId="26">[1]Лист1!#REF!</definedName>
    <definedName name="__DAT5" localSheetId="27">[1]Лист1!#REF!</definedName>
    <definedName name="__DAT5" localSheetId="17">[2]Лист1!#REF!</definedName>
    <definedName name="__DAT5" localSheetId="18">[2]Лист1!#REF!</definedName>
    <definedName name="__DAT5" localSheetId="19">[2]Лист1!#REF!</definedName>
    <definedName name="__DAT5">[2]Лист1!#REF!</definedName>
    <definedName name="__Dlv1">[3]Формати!$C$11:$D$11</definedName>
    <definedName name="__Dlv2">[3]Формати!$C$12:$D$12</definedName>
    <definedName name="__Dlv3">[3]Формати!$B$13:$D$13</definedName>
    <definedName name="__E100000" localSheetId="31">#REF!</definedName>
    <definedName name="__E100000" localSheetId="26">#REF!</definedName>
    <definedName name="__E100000" localSheetId="27">#REF!</definedName>
    <definedName name="__E100000" localSheetId="17">#REF!</definedName>
    <definedName name="__E100000" localSheetId="18">#REF!</definedName>
    <definedName name="__E100000" localSheetId="19">#REF!</definedName>
    <definedName name="__E100000" localSheetId="28">#REF!</definedName>
    <definedName name="__E100000" localSheetId="33">#REF!</definedName>
    <definedName name="__E100000" localSheetId="34">#REF!</definedName>
    <definedName name="__E100000" localSheetId="30">#REF!</definedName>
    <definedName name="__E100000" localSheetId="32">#REF!</definedName>
    <definedName name="__E100000">#REF!</definedName>
    <definedName name="__gvp14" localSheetId="31">[4]рік!#REF!</definedName>
    <definedName name="__gvp14" localSheetId="26">[5]рік!#REF!</definedName>
    <definedName name="__gvp14" localSheetId="27">[5]рік!#REF!</definedName>
    <definedName name="__gvp14" localSheetId="17">[4]рік!#REF!</definedName>
    <definedName name="__gvp14" localSheetId="18">[4]рік!#REF!</definedName>
    <definedName name="__gvp14" localSheetId="19">[4]рік!#REF!</definedName>
    <definedName name="__gvp14" localSheetId="28">[4]рік!#REF!</definedName>
    <definedName name="__gvp14" localSheetId="33">[4]рік!#REF!</definedName>
    <definedName name="__gvp14" localSheetId="34">[4]рік!#REF!</definedName>
    <definedName name="__gvp14" localSheetId="30">[4]рік!#REF!</definedName>
    <definedName name="__gvp14" localSheetId="32">[4]рік!#REF!</definedName>
    <definedName name="__gvp14">[4]рік!#REF!</definedName>
    <definedName name="__gvp2" localSheetId="26">[5]рік!#REF!</definedName>
    <definedName name="__gvp2" localSheetId="27">[5]рік!#REF!</definedName>
    <definedName name="__gvp2" localSheetId="17">[4]рік!#REF!</definedName>
    <definedName name="__gvp2" localSheetId="18">[4]рік!#REF!</definedName>
    <definedName name="__gvp2" localSheetId="19">[4]рік!#REF!</definedName>
    <definedName name="__gvp2">[4]рік!#REF!</definedName>
    <definedName name="__Lev1">[3]Формати!$B$3:$E$3</definedName>
    <definedName name="__Lev2">[3]Формати!$B$4:$E$4</definedName>
    <definedName name="__Lev3">[3]Формати!$B$5:$E$5</definedName>
    <definedName name="__Lev4">[3]Формати!$B$6:$E$6</definedName>
    <definedName name="__Lev5">[3]Формати!$B$7:$E$7</definedName>
    <definedName name="__Lv1">[3]Формати!$B$3:$E$3</definedName>
    <definedName name="__Lv2">[3]Формати!$B$4:$E$4</definedName>
    <definedName name="__Lv3">[3]Формати!$B$5:$E$5</definedName>
    <definedName name="__Lv4">[3]Формати!$B$6:$E$6</definedName>
    <definedName name="__Lv5">[3]Формати!$B$7:$D$7</definedName>
    <definedName name="__mn1">'[6]0'!$J$1</definedName>
    <definedName name="__mn10">'[6]0'!$J$10</definedName>
    <definedName name="__mn11">'[6]0'!$J$11</definedName>
    <definedName name="__mn12">'[6]0'!$J$12</definedName>
    <definedName name="__mn2">'[6]0'!$J$2</definedName>
    <definedName name="__mn3">'[6]0'!$J$3</definedName>
    <definedName name="__mn4">'[6]0'!$J$4</definedName>
    <definedName name="__mn5">'[6]0'!$J$5</definedName>
    <definedName name="__mn6">'[6]0'!$J$6</definedName>
    <definedName name="__mn7">'[6]0'!$J$7</definedName>
    <definedName name="__mn8">'[6]0'!$J$8</definedName>
    <definedName name="__mn9">'[6]0'!$J$9</definedName>
    <definedName name="__wrn2" localSheetId="31" hidden="1">{#N/A,#N/A,FALSE,"9PS0"}</definedName>
    <definedName name="__wrn2" localSheetId="29" hidden="1">{#N/A,#N/A,FALSE,"9PS0"}</definedName>
    <definedName name="__wrn2" localSheetId="26" hidden="1">{#N/A,#N/A,FALSE,"9PS0"}</definedName>
    <definedName name="__wrn2" localSheetId="27" hidden="1">{#N/A,#N/A,FALSE,"9PS0"}</definedName>
    <definedName name="__wrn2" localSheetId="35" hidden="1">{#N/A,#N/A,FALSE,"9PS0"}</definedName>
    <definedName name="__wrn2" localSheetId="11" hidden="1">{#N/A,#N/A,FALSE,"9PS0"}</definedName>
    <definedName name="__wrn2" localSheetId="28" hidden="1">{#N/A,#N/A,FALSE,"9PS0"}</definedName>
    <definedName name="__wrn2" localSheetId="33" hidden="1">{#N/A,#N/A,FALSE,"9PS0"}</definedName>
    <definedName name="__wrn2" localSheetId="34" hidden="1">{#N/A,#N/A,FALSE,"9PS0"}</definedName>
    <definedName name="__wrn2" localSheetId="30" hidden="1">{#N/A,#N/A,FALSE,"9PS0"}</definedName>
    <definedName name="__wrn2" localSheetId="32" hidden="1">{#N/A,#N/A,FALSE,"9PS0"}</definedName>
    <definedName name="__wrn2" hidden="1">{#N/A,#N/A,FALSE,"9PS0"}</definedName>
    <definedName name="__xlfn_IFERROR">#N/A</definedName>
    <definedName name="__xlfn_SUMIFS">#N/A</definedName>
    <definedName name="__xlnm.Print_Area" localSheetId="31">#REF!</definedName>
    <definedName name="__xlnm.Print_Area" localSheetId="17">#REF!</definedName>
    <definedName name="__xlnm.Print_Area" localSheetId="18">#REF!</definedName>
    <definedName name="__xlnm.Print_Area" localSheetId="19">#REF!</definedName>
    <definedName name="__xlnm.Print_Area" localSheetId="28">#REF!</definedName>
    <definedName name="__xlnm.Print_Area" localSheetId="33">#REF!</definedName>
    <definedName name="__xlnm.Print_Area" localSheetId="34">#REF!</definedName>
    <definedName name="__xlnm.Print_Area" localSheetId="30">#REF!</definedName>
    <definedName name="__xlnm.Print_Area" localSheetId="32">#REF!</definedName>
    <definedName name="__xlnm.Print_Area">#REF!</definedName>
    <definedName name="__xlnm.Print_Titles" localSheetId="31">(#REF!,#REF!)</definedName>
    <definedName name="__xlnm.Print_Titles" localSheetId="17">(#REF!,#REF!)</definedName>
    <definedName name="__xlnm.Print_Titles" localSheetId="18">(#REF!,#REF!)</definedName>
    <definedName name="__xlnm.Print_Titles" localSheetId="19">(#REF!,#REF!)</definedName>
    <definedName name="__xlnm.Print_Titles" localSheetId="28">(#REF!,#REF!)</definedName>
    <definedName name="__xlnm.Print_Titles" localSheetId="33">(#REF!,#REF!)</definedName>
    <definedName name="__xlnm.Print_Titles" localSheetId="34">(#REF!,#REF!)</definedName>
    <definedName name="__xlnm.Print_Titles" localSheetId="30">(#REF!,#REF!)</definedName>
    <definedName name="__xlnm.Print_Titles" localSheetId="32">(#REF!,#REF!)</definedName>
    <definedName name="__xlnm.Print_Titles">(#REF!,#REF!)</definedName>
    <definedName name="_1_E100000_1" localSheetId="31">#REF!</definedName>
    <definedName name="_1_E100000_1" localSheetId="26">#REF!</definedName>
    <definedName name="_1_E100000_1" localSheetId="27">#REF!</definedName>
    <definedName name="_1_E100000_1" localSheetId="17">#REF!</definedName>
    <definedName name="_1_E100000_1" localSheetId="18">#REF!</definedName>
    <definedName name="_1_E100000_1" localSheetId="19">#REF!</definedName>
    <definedName name="_1_E100000_1" localSheetId="28">#REF!</definedName>
    <definedName name="_1_E100000_1" localSheetId="33">#REF!</definedName>
    <definedName name="_1_E100000_1" localSheetId="34">#REF!</definedName>
    <definedName name="_1_E100000_1" localSheetId="30">#REF!</definedName>
    <definedName name="_1_E100000_1" localSheetId="32">#REF!</definedName>
    <definedName name="_1_E100000_1">#REF!</definedName>
    <definedName name="_10DATA8_1" localSheetId="31">#REF!</definedName>
    <definedName name="_10DATA8_1" localSheetId="26">#REF!</definedName>
    <definedName name="_10DATA8_1" localSheetId="27">#REF!</definedName>
    <definedName name="_10DATA8_1" localSheetId="17">#REF!</definedName>
    <definedName name="_10DATA8_1" localSheetId="18">#REF!</definedName>
    <definedName name="_10DATA8_1" localSheetId="19">#REF!</definedName>
    <definedName name="_10DATA8_1" localSheetId="28">#REF!</definedName>
    <definedName name="_10DATA8_1" localSheetId="33">#REF!</definedName>
    <definedName name="_10DATA8_1" localSheetId="34">#REF!</definedName>
    <definedName name="_10DATA8_1" localSheetId="30">#REF!</definedName>
    <definedName name="_10DATA8_1" localSheetId="32">#REF!</definedName>
    <definedName name="_10DATA8_1">#REF!</definedName>
    <definedName name="_11DATA9_1" localSheetId="31">#REF!</definedName>
    <definedName name="_11DATA9_1" localSheetId="26">#REF!</definedName>
    <definedName name="_11DATA9_1" localSheetId="27">#REF!</definedName>
    <definedName name="_11DATA9_1" localSheetId="17">#REF!</definedName>
    <definedName name="_11DATA9_1" localSheetId="18">#REF!</definedName>
    <definedName name="_11DATA9_1" localSheetId="19">#REF!</definedName>
    <definedName name="_11DATA9_1" localSheetId="28">#REF!</definedName>
    <definedName name="_11DATA9_1" localSheetId="33">#REF!</definedName>
    <definedName name="_11DATA9_1" localSheetId="34">#REF!</definedName>
    <definedName name="_11DATA9_1" localSheetId="30">#REF!</definedName>
    <definedName name="_11DATA9_1" localSheetId="32">#REF!</definedName>
    <definedName name="_11DATA9_1">#REF!</definedName>
    <definedName name="_12Excel_BuiltIn_Database_1" localSheetId="31">#REF!</definedName>
    <definedName name="_12Excel_BuiltIn_Database_1" localSheetId="17">#REF!</definedName>
    <definedName name="_12Excel_BuiltIn_Database_1" localSheetId="18">#REF!</definedName>
    <definedName name="_12Excel_BuiltIn_Database_1" localSheetId="19">#REF!</definedName>
    <definedName name="_12Excel_BuiltIn_Database_1" localSheetId="28">#REF!</definedName>
    <definedName name="_12Excel_BuiltIn_Database_1" localSheetId="33">#REF!</definedName>
    <definedName name="_12Excel_BuiltIn_Database_1" localSheetId="34">#REF!</definedName>
    <definedName name="_12Excel_BuiltIn_Database_1" localSheetId="30">#REF!</definedName>
    <definedName name="_12Excel_BuiltIn_Database_1" localSheetId="32">#REF!</definedName>
    <definedName name="_12Excel_BuiltIn_Database_1">#REF!</definedName>
    <definedName name="_13Excel_BuiltIn_Database_2" localSheetId="31">#REF!</definedName>
    <definedName name="_13Excel_BuiltIn_Database_2" localSheetId="17">#REF!</definedName>
    <definedName name="_13Excel_BuiltIn_Database_2" localSheetId="18">#REF!</definedName>
    <definedName name="_13Excel_BuiltIn_Database_2" localSheetId="19">#REF!</definedName>
    <definedName name="_13Excel_BuiltIn_Database_2" localSheetId="28">#REF!</definedName>
    <definedName name="_13Excel_BuiltIn_Database_2" localSheetId="33">#REF!</definedName>
    <definedName name="_13Excel_BuiltIn_Database_2" localSheetId="34">#REF!</definedName>
    <definedName name="_13Excel_BuiltIn_Database_2" localSheetId="30">#REF!</definedName>
    <definedName name="_13Excel_BuiltIn_Database_2" localSheetId="32">#REF!</definedName>
    <definedName name="_13Excel_BuiltIn_Database_2">#REF!</definedName>
    <definedName name="_14Excel_BuiltIn_Print_Area_1_1" localSheetId="31">#REF!</definedName>
    <definedName name="_14Excel_BuiltIn_Print_Area_1_1" localSheetId="17">#REF!</definedName>
    <definedName name="_14Excel_BuiltIn_Print_Area_1_1" localSheetId="18">#REF!</definedName>
    <definedName name="_14Excel_BuiltIn_Print_Area_1_1" localSheetId="19">#REF!</definedName>
    <definedName name="_14Excel_BuiltIn_Print_Area_1_1" localSheetId="28">#REF!</definedName>
    <definedName name="_14Excel_BuiltIn_Print_Area_1_1" localSheetId="33">#REF!</definedName>
    <definedName name="_14Excel_BuiltIn_Print_Area_1_1" localSheetId="34">#REF!</definedName>
    <definedName name="_14Excel_BuiltIn_Print_Area_1_1" localSheetId="30">#REF!</definedName>
    <definedName name="_14Excel_BuiltIn_Print_Area_1_1" localSheetId="32">#REF!</definedName>
    <definedName name="_14Excel_BuiltIn_Print_Area_1_1">#REF!</definedName>
    <definedName name="_15Excel_BuiltIn_Print_Area_1_2" localSheetId="31">#REF!</definedName>
    <definedName name="_15Excel_BuiltIn_Print_Area_1_2" localSheetId="17">#REF!</definedName>
    <definedName name="_15Excel_BuiltIn_Print_Area_1_2" localSheetId="18">#REF!</definedName>
    <definedName name="_15Excel_BuiltIn_Print_Area_1_2" localSheetId="19">#REF!</definedName>
    <definedName name="_15Excel_BuiltIn_Print_Area_1_2" localSheetId="28">#REF!</definedName>
    <definedName name="_15Excel_BuiltIn_Print_Area_1_2" localSheetId="33">#REF!</definedName>
    <definedName name="_15Excel_BuiltIn_Print_Area_1_2" localSheetId="34">#REF!</definedName>
    <definedName name="_15Excel_BuiltIn_Print_Area_1_2" localSheetId="30">#REF!</definedName>
    <definedName name="_15Excel_BuiltIn_Print_Area_1_2" localSheetId="32">#REF!</definedName>
    <definedName name="_15Excel_BuiltIn_Print_Area_1_2">#REF!</definedName>
    <definedName name="_16Excel_BuiltIn_Print_Area_1_3" localSheetId="31">#REF!</definedName>
    <definedName name="_16Excel_BuiltIn_Print_Area_1_3" localSheetId="17">#REF!</definedName>
    <definedName name="_16Excel_BuiltIn_Print_Area_1_3" localSheetId="18">#REF!</definedName>
    <definedName name="_16Excel_BuiltIn_Print_Area_1_3" localSheetId="19">#REF!</definedName>
    <definedName name="_16Excel_BuiltIn_Print_Area_1_3" localSheetId="28">#REF!</definedName>
    <definedName name="_16Excel_BuiltIn_Print_Area_1_3" localSheetId="33">#REF!</definedName>
    <definedName name="_16Excel_BuiltIn_Print_Area_1_3" localSheetId="34">#REF!</definedName>
    <definedName name="_16Excel_BuiltIn_Print_Area_1_3" localSheetId="30">#REF!</definedName>
    <definedName name="_16Excel_BuiltIn_Print_Area_1_3" localSheetId="32">#REF!</definedName>
    <definedName name="_16Excel_BuiltIn_Print_Area_1_3">#REF!</definedName>
    <definedName name="_17Excel_BuiltIn_Print_Area_3_1" localSheetId="31">#REF!</definedName>
    <definedName name="_17Excel_BuiltIn_Print_Area_3_1" localSheetId="17">#REF!</definedName>
    <definedName name="_17Excel_BuiltIn_Print_Area_3_1" localSheetId="18">#REF!</definedName>
    <definedName name="_17Excel_BuiltIn_Print_Area_3_1" localSheetId="19">#REF!</definedName>
    <definedName name="_17Excel_BuiltIn_Print_Area_3_1" localSheetId="28">#REF!</definedName>
    <definedName name="_17Excel_BuiltIn_Print_Area_3_1" localSheetId="33">#REF!</definedName>
    <definedName name="_17Excel_BuiltIn_Print_Area_3_1" localSheetId="34">#REF!</definedName>
    <definedName name="_17Excel_BuiltIn_Print_Area_3_1" localSheetId="30">#REF!</definedName>
    <definedName name="_17Excel_BuiltIn_Print_Area_3_1" localSheetId="32">#REF!</definedName>
    <definedName name="_17Excel_BuiltIn_Print_Area_3_1">#REF!</definedName>
    <definedName name="_18Excel_BuiltIn_Print_Area_3_2" localSheetId="31">#REF!</definedName>
    <definedName name="_18Excel_BuiltIn_Print_Area_3_2" localSheetId="17">#REF!</definedName>
    <definedName name="_18Excel_BuiltIn_Print_Area_3_2" localSheetId="18">#REF!</definedName>
    <definedName name="_18Excel_BuiltIn_Print_Area_3_2" localSheetId="19">#REF!</definedName>
    <definedName name="_18Excel_BuiltIn_Print_Area_3_2" localSheetId="28">#REF!</definedName>
    <definedName name="_18Excel_BuiltIn_Print_Area_3_2" localSheetId="33">#REF!</definedName>
    <definedName name="_18Excel_BuiltIn_Print_Area_3_2" localSheetId="34">#REF!</definedName>
    <definedName name="_18Excel_BuiltIn_Print_Area_3_2" localSheetId="30">#REF!</definedName>
    <definedName name="_18Excel_BuiltIn_Print_Area_3_2" localSheetId="32">#REF!</definedName>
    <definedName name="_18Excel_BuiltIn_Print_Area_3_2">#REF!</definedName>
    <definedName name="_19Excel_BuiltIn_Print_Area_3_3" localSheetId="31">#REF!</definedName>
    <definedName name="_19Excel_BuiltIn_Print_Area_3_3" localSheetId="17">#REF!</definedName>
    <definedName name="_19Excel_BuiltIn_Print_Area_3_3" localSheetId="18">#REF!</definedName>
    <definedName name="_19Excel_BuiltIn_Print_Area_3_3" localSheetId="19">#REF!</definedName>
    <definedName name="_19Excel_BuiltIn_Print_Area_3_3" localSheetId="28">#REF!</definedName>
    <definedName name="_19Excel_BuiltIn_Print_Area_3_3" localSheetId="33">#REF!</definedName>
    <definedName name="_19Excel_BuiltIn_Print_Area_3_3" localSheetId="34">#REF!</definedName>
    <definedName name="_19Excel_BuiltIn_Print_Area_3_3" localSheetId="30">#REF!</definedName>
    <definedName name="_19Excel_BuiltIn_Print_Area_3_3" localSheetId="32">#REF!</definedName>
    <definedName name="_19Excel_BuiltIn_Print_Area_3_3">#REF!</definedName>
    <definedName name="_20Excel_BuiltIn_Print_Area_9_1" localSheetId="31">#REF!</definedName>
    <definedName name="_20Excel_BuiltIn_Print_Area_9_1" localSheetId="17">#REF!</definedName>
    <definedName name="_20Excel_BuiltIn_Print_Area_9_1" localSheetId="18">#REF!</definedName>
    <definedName name="_20Excel_BuiltIn_Print_Area_9_1" localSheetId="19">#REF!</definedName>
    <definedName name="_20Excel_BuiltIn_Print_Area_9_1" localSheetId="28">#REF!</definedName>
    <definedName name="_20Excel_BuiltIn_Print_Area_9_1" localSheetId="33">#REF!</definedName>
    <definedName name="_20Excel_BuiltIn_Print_Area_9_1" localSheetId="34">#REF!</definedName>
    <definedName name="_20Excel_BuiltIn_Print_Area_9_1" localSheetId="30">#REF!</definedName>
    <definedName name="_20Excel_BuiltIn_Print_Area_9_1" localSheetId="32">#REF!</definedName>
    <definedName name="_20Excel_BuiltIn_Print_Area_9_1">#REF!</definedName>
    <definedName name="_21ggg_1" localSheetId="31">#REF!</definedName>
    <definedName name="_21ggg_1" localSheetId="17">#REF!</definedName>
    <definedName name="_21ggg_1" localSheetId="18">#REF!</definedName>
    <definedName name="_21ggg_1" localSheetId="19">#REF!</definedName>
    <definedName name="_21ggg_1" localSheetId="28">#REF!</definedName>
    <definedName name="_21ggg_1" localSheetId="33">#REF!</definedName>
    <definedName name="_21ggg_1" localSheetId="34">#REF!</definedName>
    <definedName name="_21ggg_1" localSheetId="30">#REF!</definedName>
    <definedName name="_21ggg_1" localSheetId="32">#REF!</definedName>
    <definedName name="_21ggg_1">#REF!</definedName>
    <definedName name="_22й11_1" localSheetId="31">#REF!</definedName>
    <definedName name="_22й11_1" localSheetId="17">#REF!</definedName>
    <definedName name="_22й11_1" localSheetId="18">#REF!</definedName>
    <definedName name="_22й11_1" localSheetId="19">#REF!</definedName>
    <definedName name="_22й11_1" localSheetId="28">#REF!</definedName>
    <definedName name="_22й11_1" localSheetId="33">#REF!</definedName>
    <definedName name="_22й11_1" localSheetId="34">#REF!</definedName>
    <definedName name="_22й11_1" localSheetId="30">#REF!</definedName>
    <definedName name="_22й11_1" localSheetId="32">#REF!</definedName>
    <definedName name="_22й11_1">#REF!</definedName>
    <definedName name="_23й11_2" localSheetId="31">#REF!</definedName>
    <definedName name="_23й11_2" localSheetId="17">#REF!</definedName>
    <definedName name="_23й11_2" localSheetId="18">#REF!</definedName>
    <definedName name="_23й11_2" localSheetId="19">#REF!</definedName>
    <definedName name="_23й11_2" localSheetId="28">#REF!</definedName>
    <definedName name="_23й11_2" localSheetId="33">#REF!</definedName>
    <definedName name="_23й11_2" localSheetId="34">#REF!</definedName>
    <definedName name="_23й11_2" localSheetId="30">#REF!</definedName>
    <definedName name="_23й11_2" localSheetId="32">#REF!</definedName>
    <definedName name="_23й11_2">#REF!</definedName>
    <definedName name="_24Лист2_1" localSheetId="31">#REF!</definedName>
    <definedName name="_24Лист2_1" localSheetId="17">#REF!</definedName>
    <definedName name="_24Лист2_1" localSheetId="18">#REF!</definedName>
    <definedName name="_24Лист2_1" localSheetId="19">#REF!</definedName>
    <definedName name="_24Лист2_1" localSheetId="28">#REF!</definedName>
    <definedName name="_24Лист2_1" localSheetId="33">#REF!</definedName>
    <definedName name="_24Лист2_1" localSheetId="34">#REF!</definedName>
    <definedName name="_24Лист2_1" localSheetId="30">#REF!</definedName>
    <definedName name="_24Лист2_1" localSheetId="32">#REF!</definedName>
    <definedName name="_24Лист2_1">#REF!</definedName>
    <definedName name="_25Лист2_2" localSheetId="31">#REF!</definedName>
    <definedName name="_25Лист2_2" localSheetId="17">#REF!</definedName>
    <definedName name="_25Лист2_2" localSheetId="18">#REF!</definedName>
    <definedName name="_25Лист2_2" localSheetId="19">#REF!</definedName>
    <definedName name="_25Лист2_2" localSheetId="28">#REF!</definedName>
    <definedName name="_25Лист2_2" localSheetId="33">#REF!</definedName>
    <definedName name="_25Лист2_2" localSheetId="34">#REF!</definedName>
    <definedName name="_25Лист2_2" localSheetId="30">#REF!</definedName>
    <definedName name="_25Лист2_2" localSheetId="32">#REF!</definedName>
    <definedName name="_25Лист2_2">#REF!</definedName>
    <definedName name="_26НКРЕ_1" localSheetId="31">#REF!</definedName>
    <definedName name="_26НКРЕ_1" localSheetId="17">#REF!</definedName>
    <definedName name="_26НКРЕ_1" localSheetId="18">#REF!</definedName>
    <definedName name="_26НКРЕ_1" localSheetId="19">#REF!</definedName>
    <definedName name="_26НКРЕ_1" localSheetId="28">#REF!</definedName>
    <definedName name="_26НКРЕ_1" localSheetId="33">#REF!</definedName>
    <definedName name="_26НКРЕ_1" localSheetId="34">#REF!</definedName>
    <definedName name="_26НКРЕ_1" localSheetId="30">#REF!</definedName>
    <definedName name="_26НКРЕ_1" localSheetId="32">#REF!</definedName>
    <definedName name="_26НКРЕ_1">#REF!</definedName>
    <definedName name="_27НКРЕ_2" localSheetId="31">#REF!</definedName>
    <definedName name="_27НКРЕ_2" localSheetId="17">#REF!</definedName>
    <definedName name="_27НКРЕ_2" localSheetId="18">#REF!</definedName>
    <definedName name="_27НКРЕ_2" localSheetId="19">#REF!</definedName>
    <definedName name="_27НКРЕ_2" localSheetId="28">#REF!</definedName>
    <definedName name="_27НКРЕ_2" localSheetId="33">#REF!</definedName>
    <definedName name="_27НКРЕ_2" localSheetId="34">#REF!</definedName>
    <definedName name="_27НКРЕ_2" localSheetId="30">#REF!</definedName>
    <definedName name="_27НКРЕ_2" localSheetId="32">#REF!</definedName>
    <definedName name="_27НКРЕ_2">#REF!</definedName>
    <definedName name="_28папап_1" localSheetId="31">#REF!</definedName>
    <definedName name="_28папап_1" localSheetId="17">#REF!</definedName>
    <definedName name="_28папап_1" localSheetId="18">#REF!</definedName>
    <definedName name="_28папап_1" localSheetId="19">#REF!</definedName>
    <definedName name="_28папап_1" localSheetId="28">#REF!</definedName>
    <definedName name="_28папап_1" localSheetId="33">#REF!</definedName>
    <definedName name="_28папап_1" localSheetId="34">#REF!</definedName>
    <definedName name="_28папап_1" localSheetId="30">#REF!</definedName>
    <definedName name="_28папап_1" localSheetId="32">#REF!</definedName>
    <definedName name="_28папап_1">#REF!</definedName>
    <definedName name="_29папап_2" localSheetId="31">#REF!</definedName>
    <definedName name="_29папап_2" localSheetId="17">#REF!</definedName>
    <definedName name="_29папап_2" localSheetId="18">#REF!</definedName>
    <definedName name="_29папап_2" localSheetId="19">#REF!</definedName>
    <definedName name="_29папап_2" localSheetId="28">#REF!</definedName>
    <definedName name="_29папап_2" localSheetId="33">#REF!</definedName>
    <definedName name="_29папап_2" localSheetId="34">#REF!</definedName>
    <definedName name="_29папап_2" localSheetId="30">#REF!</definedName>
    <definedName name="_29папап_2" localSheetId="32">#REF!</definedName>
    <definedName name="_29папап_2">#REF!</definedName>
    <definedName name="_2A_1" localSheetId="31">#REF!</definedName>
    <definedName name="_2A_1" localSheetId="17">#REF!</definedName>
    <definedName name="_2A_1" localSheetId="18">#REF!</definedName>
    <definedName name="_2A_1" localSheetId="19">#REF!</definedName>
    <definedName name="_2A_1" localSheetId="28">#REF!</definedName>
    <definedName name="_2A_1" localSheetId="33">#REF!</definedName>
    <definedName name="_2A_1" localSheetId="34">#REF!</definedName>
    <definedName name="_2A_1" localSheetId="30">#REF!</definedName>
    <definedName name="_2A_1" localSheetId="32">#REF!</definedName>
    <definedName name="_2A_1">#REF!</definedName>
    <definedName name="_30расш_1" localSheetId="31">#REF!</definedName>
    <definedName name="_30расш_1" localSheetId="17">#REF!</definedName>
    <definedName name="_30расш_1" localSheetId="18">#REF!</definedName>
    <definedName name="_30расш_1" localSheetId="19">#REF!</definedName>
    <definedName name="_30расш_1" localSheetId="28">#REF!</definedName>
    <definedName name="_30расш_1" localSheetId="33">#REF!</definedName>
    <definedName name="_30расш_1" localSheetId="34">#REF!</definedName>
    <definedName name="_30расш_1" localSheetId="30">#REF!</definedName>
    <definedName name="_30расш_1" localSheetId="32">#REF!</definedName>
    <definedName name="_30расш_1">#REF!</definedName>
    <definedName name="_31расш_2" localSheetId="31">#REF!</definedName>
    <definedName name="_31расш_2" localSheetId="17">#REF!</definedName>
    <definedName name="_31расш_2" localSheetId="18">#REF!</definedName>
    <definedName name="_31расш_2" localSheetId="19">#REF!</definedName>
    <definedName name="_31расш_2" localSheetId="28">#REF!</definedName>
    <definedName name="_31расш_2" localSheetId="33">#REF!</definedName>
    <definedName name="_31расш_2" localSheetId="34">#REF!</definedName>
    <definedName name="_31расш_2" localSheetId="30">#REF!</definedName>
    <definedName name="_31расш_2" localSheetId="32">#REF!</definedName>
    <definedName name="_31расш_2">#REF!</definedName>
    <definedName name="_32ремонт_1" localSheetId="31">#REF!</definedName>
    <definedName name="_32ремонт_1" localSheetId="17">#REF!</definedName>
    <definedName name="_32ремонт_1" localSheetId="18">#REF!</definedName>
    <definedName name="_32ремонт_1" localSheetId="19">#REF!</definedName>
    <definedName name="_32ремонт_1" localSheetId="28">#REF!</definedName>
    <definedName name="_32ремонт_1" localSheetId="33">#REF!</definedName>
    <definedName name="_32ремонт_1" localSheetId="34">#REF!</definedName>
    <definedName name="_32ремонт_1" localSheetId="30">#REF!</definedName>
    <definedName name="_32ремонт_1" localSheetId="32">#REF!</definedName>
    <definedName name="_32ремонт_1">#REF!</definedName>
    <definedName name="_33см_1" localSheetId="31">#REF!</definedName>
    <definedName name="_33см_1" localSheetId="17">#REF!</definedName>
    <definedName name="_33см_1" localSheetId="18">#REF!</definedName>
    <definedName name="_33см_1" localSheetId="19">#REF!</definedName>
    <definedName name="_33см_1" localSheetId="28">#REF!</definedName>
    <definedName name="_33см_1" localSheetId="33">#REF!</definedName>
    <definedName name="_33см_1" localSheetId="34">#REF!</definedName>
    <definedName name="_33см_1" localSheetId="30">#REF!</definedName>
    <definedName name="_33см_1" localSheetId="32">#REF!</definedName>
    <definedName name="_33см_1">#REF!</definedName>
    <definedName name="_34см_2" localSheetId="31">#REF!</definedName>
    <definedName name="_34см_2" localSheetId="17">#REF!</definedName>
    <definedName name="_34см_2" localSheetId="18">#REF!</definedName>
    <definedName name="_34см_2" localSheetId="19">#REF!</definedName>
    <definedName name="_34см_2" localSheetId="28">#REF!</definedName>
    <definedName name="_34см_2" localSheetId="33">#REF!</definedName>
    <definedName name="_34см_2" localSheetId="34">#REF!</definedName>
    <definedName name="_34см_2" localSheetId="30">#REF!</definedName>
    <definedName name="_34см_2" localSheetId="32">#REF!</definedName>
    <definedName name="_34см_2">#REF!</definedName>
    <definedName name="_35тариф_1" localSheetId="31">#REF!</definedName>
    <definedName name="_35тариф_1" localSheetId="17">#REF!</definedName>
    <definedName name="_35тариф_1" localSheetId="18">#REF!</definedName>
    <definedName name="_35тариф_1" localSheetId="19">#REF!</definedName>
    <definedName name="_35тариф_1" localSheetId="28">#REF!</definedName>
    <definedName name="_35тариф_1" localSheetId="33">#REF!</definedName>
    <definedName name="_35тариф_1" localSheetId="34">#REF!</definedName>
    <definedName name="_35тариф_1" localSheetId="30">#REF!</definedName>
    <definedName name="_35тариф_1" localSheetId="32">#REF!</definedName>
    <definedName name="_35тариф_1">#REF!</definedName>
    <definedName name="_36тариф_2" localSheetId="31">#REF!</definedName>
    <definedName name="_36тариф_2" localSheetId="17">#REF!</definedName>
    <definedName name="_36тариф_2" localSheetId="18">#REF!</definedName>
    <definedName name="_36тариф_2" localSheetId="19">#REF!</definedName>
    <definedName name="_36тариф_2" localSheetId="28">#REF!</definedName>
    <definedName name="_36тариф_2" localSheetId="33">#REF!</definedName>
    <definedName name="_36тариф_2" localSheetId="34">#REF!</definedName>
    <definedName name="_36тариф_2" localSheetId="30">#REF!</definedName>
    <definedName name="_36тариф_2" localSheetId="32">#REF!</definedName>
    <definedName name="_36тариф_2">#REF!</definedName>
    <definedName name="_3A_2" localSheetId="31">#REF!</definedName>
    <definedName name="_3A_2" localSheetId="17">#REF!</definedName>
    <definedName name="_3A_2" localSheetId="18">#REF!</definedName>
    <definedName name="_3A_2" localSheetId="19">#REF!</definedName>
    <definedName name="_3A_2" localSheetId="28">#REF!</definedName>
    <definedName name="_3A_2" localSheetId="33">#REF!</definedName>
    <definedName name="_3A_2" localSheetId="34">#REF!</definedName>
    <definedName name="_3A_2" localSheetId="30">#REF!</definedName>
    <definedName name="_3A_2" localSheetId="32">#REF!</definedName>
    <definedName name="_3A_2">#REF!</definedName>
    <definedName name="_4DATA1_1" localSheetId="31">#REF!</definedName>
    <definedName name="_4DATA1_1" localSheetId="17">#REF!</definedName>
    <definedName name="_4DATA1_1" localSheetId="18">#REF!</definedName>
    <definedName name="_4DATA1_1" localSheetId="19">#REF!</definedName>
    <definedName name="_4DATA1_1" localSheetId="28">#REF!</definedName>
    <definedName name="_4DATA1_1" localSheetId="33">#REF!</definedName>
    <definedName name="_4DATA1_1" localSheetId="34">#REF!</definedName>
    <definedName name="_4DATA1_1" localSheetId="30">#REF!</definedName>
    <definedName name="_4DATA1_1" localSheetId="32">#REF!</definedName>
    <definedName name="_4DATA1_1">#REF!</definedName>
    <definedName name="_5DATA10_1" localSheetId="31">#REF!</definedName>
    <definedName name="_5DATA10_1" localSheetId="17">#REF!</definedName>
    <definedName name="_5DATA10_1" localSheetId="18">#REF!</definedName>
    <definedName name="_5DATA10_1" localSheetId="19">#REF!</definedName>
    <definedName name="_5DATA10_1" localSheetId="28">#REF!</definedName>
    <definedName name="_5DATA10_1" localSheetId="33">#REF!</definedName>
    <definedName name="_5DATA10_1" localSheetId="34">#REF!</definedName>
    <definedName name="_5DATA10_1" localSheetId="30">#REF!</definedName>
    <definedName name="_5DATA10_1" localSheetId="32">#REF!</definedName>
    <definedName name="_5DATA10_1">#REF!</definedName>
    <definedName name="_6DATA11_1" localSheetId="31">#REF!</definedName>
    <definedName name="_6DATA11_1" localSheetId="17">#REF!</definedName>
    <definedName name="_6DATA11_1" localSheetId="18">#REF!</definedName>
    <definedName name="_6DATA11_1" localSheetId="19">#REF!</definedName>
    <definedName name="_6DATA11_1" localSheetId="28">#REF!</definedName>
    <definedName name="_6DATA11_1" localSheetId="33">#REF!</definedName>
    <definedName name="_6DATA11_1" localSheetId="34">#REF!</definedName>
    <definedName name="_6DATA11_1" localSheetId="30">#REF!</definedName>
    <definedName name="_6DATA11_1" localSheetId="32">#REF!</definedName>
    <definedName name="_6DATA11_1">#REF!</definedName>
    <definedName name="_7DATA12_1" localSheetId="31">#REF!</definedName>
    <definedName name="_7DATA12_1" localSheetId="17">#REF!</definedName>
    <definedName name="_7DATA12_1" localSheetId="18">#REF!</definedName>
    <definedName name="_7DATA12_1" localSheetId="19">#REF!</definedName>
    <definedName name="_7DATA12_1" localSheetId="28">#REF!</definedName>
    <definedName name="_7DATA12_1" localSheetId="33">#REF!</definedName>
    <definedName name="_7DATA12_1" localSheetId="34">#REF!</definedName>
    <definedName name="_7DATA12_1" localSheetId="30">#REF!</definedName>
    <definedName name="_7DATA12_1" localSheetId="32">#REF!</definedName>
    <definedName name="_7DATA12_1">#REF!</definedName>
    <definedName name="_8DATA3_1" localSheetId="31">#REF!</definedName>
    <definedName name="_8DATA3_1" localSheetId="17">#REF!</definedName>
    <definedName name="_8DATA3_1" localSheetId="18">#REF!</definedName>
    <definedName name="_8DATA3_1" localSheetId="19">#REF!</definedName>
    <definedName name="_8DATA3_1" localSheetId="28">#REF!</definedName>
    <definedName name="_8DATA3_1" localSheetId="33">#REF!</definedName>
    <definedName name="_8DATA3_1" localSheetId="34">#REF!</definedName>
    <definedName name="_8DATA3_1" localSheetId="30">#REF!</definedName>
    <definedName name="_8DATA3_1" localSheetId="32">#REF!</definedName>
    <definedName name="_8DATA3_1">#REF!</definedName>
    <definedName name="_9DATA5_1" localSheetId="31">#REF!</definedName>
    <definedName name="_9DATA5_1" localSheetId="17">#REF!</definedName>
    <definedName name="_9DATA5_1" localSheetId="18">#REF!</definedName>
    <definedName name="_9DATA5_1" localSheetId="19">#REF!</definedName>
    <definedName name="_9DATA5_1" localSheetId="28">#REF!</definedName>
    <definedName name="_9DATA5_1" localSheetId="33">#REF!</definedName>
    <definedName name="_9DATA5_1" localSheetId="34">#REF!</definedName>
    <definedName name="_9DATA5_1" localSheetId="30">#REF!</definedName>
    <definedName name="_9DATA5_1" localSheetId="32">#REF!</definedName>
    <definedName name="_9DATA5_1">#REF!</definedName>
    <definedName name="_DAT5" localSheetId="31">[2]Лист1!#REF!</definedName>
    <definedName name="_DAT5" localSheetId="26">[1]Лист1!#REF!</definedName>
    <definedName name="_DAT5" localSheetId="27">[1]Лист1!#REF!</definedName>
    <definedName name="_DAT5" localSheetId="17">[2]Лист1!#REF!</definedName>
    <definedName name="_DAT5" localSheetId="18">[2]Лист1!#REF!</definedName>
    <definedName name="_DAT5" localSheetId="19">[2]Лист1!#REF!</definedName>
    <definedName name="_DAT5" localSheetId="28">[2]Лист1!#REF!</definedName>
    <definedName name="_DAT5" localSheetId="33">[2]Лист1!#REF!</definedName>
    <definedName name="_DAT5" localSheetId="34">[2]Лист1!#REF!</definedName>
    <definedName name="_DAT5" localSheetId="30">[2]Лист1!#REF!</definedName>
    <definedName name="_DAT5" localSheetId="32">[2]Лист1!#REF!</definedName>
    <definedName name="_DAT5">[2]Лист1!#REF!</definedName>
    <definedName name="_Dlv1">[7]Формати!$C$11:$D$11</definedName>
    <definedName name="_Dlv2">[7]Формати!$C$12:$D$12</definedName>
    <definedName name="_Dlv3">[7]Формати!$B$13:$D$13</definedName>
    <definedName name="_E100000" localSheetId="31">#REF!</definedName>
    <definedName name="_E100000" localSheetId="26">#REF!</definedName>
    <definedName name="_E100000" localSheetId="27">#REF!</definedName>
    <definedName name="_E100000" localSheetId="17">#REF!</definedName>
    <definedName name="_E100000" localSheetId="18">#REF!</definedName>
    <definedName name="_E100000" localSheetId="19">#REF!</definedName>
    <definedName name="_E100000" localSheetId="28">#REF!</definedName>
    <definedName name="_E100000" localSheetId="33">#REF!</definedName>
    <definedName name="_E100000" localSheetId="34">#REF!</definedName>
    <definedName name="_E100000" localSheetId="30">#REF!</definedName>
    <definedName name="_E100000" localSheetId="32">#REF!</definedName>
    <definedName name="_E100000">#REF!</definedName>
    <definedName name="_gvp14" localSheetId="26">[8]рік!#REF!</definedName>
    <definedName name="_gvp14" localSheetId="27">[8]рік!#REF!</definedName>
    <definedName name="_gvp14" localSheetId="16">[9]рік!#REF!</definedName>
    <definedName name="_gvp14" localSheetId="17">[9]рік!#REF!</definedName>
    <definedName name="_gvp14" localSheetId="18">[9]рік!#REF!</definedName>
    <definedName name="_gvp14" localSheetId="19">[9]рік!#REF!</definedName>
    <definedName name="_gvp14">[9]рік!#REF!</definedName>
    <definedName name="_gvp2" localSheetId="26">[8]рік!#REF!</definedName>
    <definedName name="_gvp2" localSheetId="27">[8]рік!#REF!</definedName>
    <definedName name="_gvp2" localSheetId="16">[9]рік!#REF!</definedName>
    <definedName name="_gvp2" localSheetId="17">[9]рік!#REF!</definedName>
    <definedName name="_gvp2" localSheetId="18">[9]рік!#REF!</definedName>
    <definedName name="_gvp2" localSheetId="19">[9]рік!#REF!</definedName>
    <definedName name="_gvp2">[9]рік!#REF!</definedName>
    <definedName name="_Lev1">[7]Формати!$B$3:$E$3</definedName>
    <definedName name="_Lev2">[7]Формати!$B$4:$E$4</definedName>
    <definedName name="_Lev3">[7]Формати!$B$5:$E$5</definedName>
    <definedName name="_Lev4">[7]Формати!$B$6:$E$6</definedName>
    <definedName name="_Lev5">[7]Формати!$B$7:$E$7</definedName>
    <definedName name="_Lv1">[7]Формати!$B$3:$E$3</definedName>
    <definedName name="_Lv2">[7]Формати!$B$4:$E$4</definedName>
    <definedName name="_Lv3">[7]Формати!$B$5:$E$5</definedName>
    <definedName name="_Lv4">[7]Формати!$B$6:$E$6</definedName>
    <definedName name="_Lv5">[7]Формати!$B$7:$D$7</definedName>
    <definedName name="_mn1">'[6]0'!$J$1</definedName>
    <definedName name="_mn10">'[6]0'!$J$10</definedName>
    <definedName name="_mn11">'[6]0'!$J$11</definedName>
    <definedName name="_mn12">'[6]0'!$J$12</definedName>
    <definedName name="_mn2">'[6]0'!$J$2</definedName>
    <definedName name="_mn3">'[6]0'!$J$3</definedName>
    <definedName name="_mn4">'[6]0'!$J$4</definedName>
    <definedName name="_mn5">'[6]0'!$J$5</definedName>
    <definedName name="_mn6">'[6]0'!$J$6</definedName>
    <definedName name="_mn7">'[6]0'!$J$7</definedName>
    <definedName name="_mn8">'[6]0'!$J$8</definedName>
    <definedName name="_mn9">'[6]0'!$J$9</definedName>
    <definedName name="_mq1">[10]Periods!$K$1</definedName>
    <definedName name="_mq10">[10]Periods!$K$10</definedName>
    <definedName name="_mq11">[10]Periods!$K$11</definedName>
    <definedName name="_mq12">[10]Periods!$K$12</definedName>
    <definedName name="_mq2">[10]Periods!$K$2</definedName>
    <definedName name="_mq3">[10]Periods!$K$3</definedName>
    <definedName name="_mq4">[10]Periods!$K$4</definedName>
    <definedName name="_mq5">[10]Periods!$K$5</definedName>
    <definedName name="_mq6">[10]Periods!$K$6</definedName>
    <definedName name="_mq7">[10]Periods!$K$7</definedName>
    <definedName name="_mq8">[10]Periods!$K$8</definedName>
    <definedName name="_mq9">[10]Periods!$K$9</definedName>
    <definedName name="_wrn2" localSheetId="31" hidden="1">{#N/A,#N/A,FALSE,"9PS0"}</definedName>
    <definedName name="_wrn2" localSheetId="29" hidden="1">{#N/A,#N/A,FALSE,"9PS0"}</definedName>
    <definedName name="_wrn2" localSheetId="26" hidden="1">{#N/A,#N/A,FALSE,"9PS0"}</definedName>
    <definedName name="_wrn2" localSheetId="27" hidden="1">{#N/A,#N/A,FALSE,"9PS0"}</definedName>
    <definedName name="_wrn2" localSheetId="35" hidden="1">{#N/A,#N/A,FALSE,"9PS0"}</definedName>
    <definedName name="_wrn2" localSheetId="11" hidden="1">{#N/A,#N/A,FALSE,"9PS0"}</definedName>
    <definedName name="_wrn2" localSheetId="28" hidden="1">{#N/A,#N/A,FALSE,"9PS0"}</definedName>
    <definedName name="_wrn2" localSheetId="33" hidden="1">{#N/A,#N/A,FALSE,"9PS0"}</definedName>
    <definedName name="_wrn2" localSheetId="34" hidden="1">{#N/A,#N/A,FALSE,"9PS0"}</definedName>
    <definedName name="_wrn2" localSheetId="30" hidden="1">{#N/A,#N/A,FALSE,"9PS0"}</definedName>
    <definedName name="_wrn2" localSheetId="32" hidden="1">{#N/A,#N/A,FALSE,"9PS0"}</definedName>
    <definedName name="_wrn2" hidden="1">{#N/A,#N/A,FALSE,"9PS0"}</definedName>
    <definedName name="_Л1">[11]_Л1!$A$2:$C$28</definedName>
    <definedName name="_Л10">[11]_Л10!$A$1:$D$411</definedName>
    <definedName name="_Л11">[11]_Л11!$A$1:$F$290</definedName>
    <definedName name="_Л2">[11]_Л2!$A$1:$D$416</definedName>
    <definedName name="_Л3">[11]_Л3!$A$1:$C$7</definedName>
    <definedName name="_Л4">[11]_Л4!$A$1:$D$7</definedName>
    <definedName name="_Л5">[11]_Л5!$A$1:$D$235</definedName>
    <definedName name="_Л7">[11]_Л7!$A$1:$G$113</definedName>
    <definedName name="_Л8">[11]_Л8!$A$1:$G$43</definedName>
    <definedName name="_Л9">[11]_Л9!$A$1:$G$43</definedName>
    <definedName name="_Т1">[12]_Т1!$A$1:$E$58</definedName>
    <definedName name="_Т10">[12]_Т10!$A$1:$L$591</definedName>
    <definedName name="_Т2">[12]_Т2!$A$1:$L$144</definedName>
    <definedName name="_Т3" localSheetId="31">#REF!</definedName>
    <definedName name="_Т3" localSheetId="26">#REF!</definedName>
    <definedName name="_Т3" localSheetId="27">#REF!</definedName>
    <definedName name="_Т3" localSheetId="17">#REF!</definedName>
    <definedName name="_Т3" localSheetId="18">#REF!</definedName>
    <definedName name="_Т3" localSheetId="19">#REF!</definedName>
    <definedName name="_Т3" localSheetId="28">#REF!</definedName>
    <definedName name="_Т3" localSheetId="33">#REF!</definedName>
    <definedName name="_Т3" localSheetId="34">#REF!</definedName>
    <definedName name="_Т3" localSheetId="30">#REF!</definedName>
    <definedName name="_Т3" localSheetId="32">#REF!</definedName>
    <definedName name="_Т3">#REF!</definedName>
    <definedName name="_Т4">[12]_Т4!$A$1:$K$78</definedName>
    <definedName name="_Т5">[12]_Т5!$A$1:$D$78</definedName>
    <definedName name="_Т6">[12]_Т6!$A$1:$D$65</definedName>
    <definedName name="_Т7">[12]_Т7!$A$1:$E$608</definedName>
    <definedName name="_Т8">[12]_Т8!$A$1:$L$608</definedName>
    <definedName name="_Т9">[12]_Т9!$A$1:$E$591</definedName>
    <definedName name="_Ф1" localSheetId="31">#REF!</definedName>
    <definedName name="_Ф1" localSheetId="26">#REF!</definedName>
    <definedName name="_Ф1" localSheetId="27">#REF!</definedName>
    <definedName name="_Ф1" localSheetId="17">#REF!</definedName>
    <definedName name="_Ф1" localSheetId="18">#REF!</definedName>
    <definedName name="_Ф1" localSheetId="19">#REF!</definedName>
    <definedName name="_Ф1" localSheetId="28">#REF!</definedName>
    <definedName name="_Ф1" localSheetId="33">#REF!</definedName>
    <definedName name="_Ф1" localSheetId="34">#REF!</definedName>
    <definedName name="_Ф1" localSheetId="30">#REF!</definedName>
    <definedName name="_Ф1" localSheetId="32">#REF!</definedName>
    <definedName name="_Ф1">#REF!</definedName>
    <definedName name="_Ф2">[13]_Ф2!$A$1:$E$49</definedName>
    <definedName name="_Ф3" localSheetId="31">[14]_Ф3!#REF!</definedName>
    <definedName name="_Ф3" localSheetId="26">[14]_Ф3!#REF!</definedName>
    <definedName name="_Ф3" localSheetId="27">[14]_Ф3!#REF!</definedName>
    <definedName name="_Ф3" localSheetId="17">[14]_Ф3!#REF!</definedName>
    <definedName name="_Ф3" localSheetId="18">[14]_Ф3!#REF!</definedName>
    <definedName name="_Ф3" localSheetId="19">[14]_Ф3!#REF!</definedName>
    <definedName name="_Ф3" localSheetId="28">[14]_Ф3!#REF!</definedName>
    <definedName name="_Ф3" localSheetId="33">[14]_Ф3!#REF!</definedName>
    <definedName name="_Ф3" localSheetId="34">[14]_Ф3!#REF!</definedName>
    <definedName name="_Ф3" localSheetId="30">[14]_Ф3!#REF!</definedName>
    <definedName name="_Ф3" localSheetId="32">[14]_Ф3!#REF!</definedName>
    <definedName name="_Ф3">[14]_Ф3!#REF!</definedName>
    <definedName name="_Ф4">[14]_Ф4!$A$1:$G$41</definedName>
    <definedName name="_Ф5">[14]_Ф5!$A$1:$H$119</definedName>
    <definedName name="_Ф6">[15]импортеры99!$A$1:$O$300</definedName>
    <definedName name="_Ф7" localSheetId="31">#REF!</definedName>
    <definedName name="_Ф7" localSheetId="26">#REF!</definedName>
    <definedName name="_Ф7" localSheetId="27">#REF!</definedName>
    <definedName name="_Ф7" localSheetId="17">#REF!</definedName>
    <definedName name="_Ф7" localSheetId="18">#REF!</definedName>
    <definedName name="_Ф7" localSheetId="19">#REF!</definedName>
    <definedName name="_Ф7" localSheetId="28">#REF!</definedName>
    <definedName name="_Ф7" localSheetId="33">#REF!</definedName>
    <definedName name="_Ф7" localSheetId="34">#REF!</definedName>
    <definedName name="_Ф7" localSheetId="30">#REF!</definedName>
    <definedName name="_Ф7" localSheetId="32">#REF!</definedName>
    <definedName name="_Ф7">#REF!</definedName>
    <definedName name="_xlnm._FilterDatabase" localSheetId="2" hidden="1">'1_Елементи витрат'!$A$10:$CQ$146</definedName>
    <definedName name="_xlnm._FilterDatabase" localSheetId="9" hidden="1">Д2!$A$7:$X$64</definedName>
    <definedName name="_xlnm._FilterDatabase" localSheetId="35" hidden="1">Д21!$A$6:$G$34</definedName>
    <definedName name="_xlnm._FilterDatabase" localSheetId="13" hidden="1">Д4!$A$8:$W$39</definedName>
    <definedName name="_xlnm._FilterDatabase" localSheetId="16" hidden="1">Д8!$A$7:$F$28</definedName>
    <definedName name="_xlnm._FilterDatabase" localSheetId="17" hidden="1">Д8.1!$A$7:$J$54</definedName>
    <definedName name="_xlnm._FilterDatabase" localSheetId="18" hidden="1">Д8.2!$A$7:$G$18</definedName>
    <definedName name="_xlnm._FilterDatabase" localSheetId="19" hidden="1">Д8.3!$A$8:$H$15</definedName>
    <definedName name="_xlnm._FilterDatabase" localSheetId="15" hidden="1">'Лист 5'!$A$1:$H$39</definedName>
    <definedName name="_xlnm._FilterDatabase" localSheetId="23" hidden="1">'Лист 6'!$A$11:$F$23</definedName>
    <definedName name="_xlnm._FilterDatabase" localSheetId="8" hidden="1">'Річний план'!$A$9:$R$90</definedName>
    <definedName name="_xlnm._FilterDatabase" hidden="1">[3]Філіали!$A$1:$E$1</definedName>
    <definedName name="a" localSheetId="26">[16]!a</definedName>
    <definedName name="a" localSheetId="27">[16]!a</definedName>
    <definedName name="A" localSheetId="17">[17]рік!#REF!</definedName>
    <definedName name="A" localSheetId="18">[17]рік!#REF!</definedName>
    <definedName name="A" localSheetId="19">[17]рік!#REF!</definedName>
    <definedName name="A">[17]рік!#REF!</definedName>
    <definedName name="A1048999" localSheetId="31">#REF!</definedName>
    <definedName name="A1048999" localSheetId="26">'[18]1_Структура по елементах'!#REF!</definedName>
    <definedName name="A1048999" localSheetId="27">'[18]1_Структура по елементах'!#REF!</definedName>
    <definedName name="A1048999" localSheetId="16">'[19]1_Структура по елементах'!#REF!</definedName>
    <definedName name="A1048999" localSheetId="17">'[19]1_Структура по елементах'!#REF!</definedName>
    <definedName name="A1048999" localSheetId="18">'[19]1_Структура по елементах'!#REF!</definedName>
    <definedName name="A1048999" localSheetId="19">'[19]1_Структура по елементах'!#REF!</definedName>
    <definedName name="A1048999" localSheetId="28">#REF!</definedName>
    <definedName name="A1048999" localSheetId="33">#REF!</definedName>
    <definedName name="A1048999" localSheetId="34">#REF!</definedName>
    <definedName name="A1048999" localSheetId="30">#REF!</definedName>
    <definedName name="A1048999" localSheetId="32">#REF!</definedName>
    <definedName name="A1048999">#REF!</definedName>
    <definedName name="A1049000" localSheetId="31">#REF!</definedName>
    <definedName name="A1049000" localSheetId="26">'[18]1_Структура по елементах'!#REF!</definedName>
    <definedName name="A1049000" localSheetId="27">'[18]1_Структура по елементах'!#REF!</definedName>
    <definedName name="A1049000" localSheetId="16">'[19]1_Структура по елементах'!#REF!</definedName>
    <definedName name="A1049000" localSheetId="17">'[19]1_Структура по елементах'!#REF!</definedName>
    <definedName name="A1049000" localSheetId="18">'[19]1_Структура по елементах'!#REF!</definedName>
    <definedName name="A1049000" localSheetId="19">'[19]1_Структура по елементах'!#REF!</definedName>
    <definedName name="A1049000" localSheetId="28">#REF!</definedName>
    <definedName name="A1049000" localSheetId="33">#REF!</definedName>
    <definedName name="A1049000" localSheetId="34">#REF!</definedName>
    <definedName name="A1049000" localSheetId="30">#REF!</definedName>
    <definedName name="A1049000" localSheetId="32">#REF!</definedName>
    <definedName name="A1049000">#REF!</definedName>
    <definedName name="A1049999" localSheetId="31">#REF!</definedName>
    <definedName name="A1049999" localSheetId="26">'[18]1_Структура по елементах'!#REF!</definedName>
    <definedName name="A1049999" localSheetId="27">'[18]1_Структура по елементах'!#REF!</definedName>
    <definedName name="A1049999" localSheetId="16">'[19]1_Структура по елементах'!#REF!</definedName>
    <definedName name="A1049999" localSheetId="17">'[19]1_Структура по елементах'!#REF!</definedName>
    <definedName name="A1049999" localSheetId="18">'[19]1_Структура по елементах'!#REF!</definedName>
    <definedName name="A1049999" localSheetId="19">'[19]1_Структура по елементах'!#REF!</definedName>
    <definedName name="A1049999" localSheetId="28">#REF!</definedName>
    <definedName name="A1049999" localSheetId="33">#REF!</definedName>
    <definedName name="A1049999" localSheetId="34">#REF!</definedName>
    <definedName name="A1049999" localSheetId="30">#REF!</definedName>
    <definedName name="A1049999" localSheetId="32">#REF!</definedName>
    <definedName name="A1049999">#REF!</definedName>
    <definedName name="A1050000" localSheetId="31">#REF!</definedName>
    <definedName name="A1050000" localSheetId="26">'[18]1_Структура по елементах'!#REF!</definedName>
    <definedName name="A1050000" localSheetId="27">'[18]1_Структура по елементах'!#REF!</definedName>
    <definedName name="A1050000" localSheetId="16">'[19]1_Структура по елементах'!#REF!</definedName>
    <definedName name="A1050000" localSheetId="17">'[19]1_Структура по елементах'!#REF!</definedName>
    <definedName name="A1050000" localSheetId="18">'[19]1_Структура по елементах'!#REF!</definedName>
    <definedName name="A1050000" localSheetId="19">'[19]1_Структура по елементах'!#REF!</definedName>
    <definedName name="A1050000" localSheetId="28">#REF!</definedName>
    <definedName name="A1050000" localSheetId="33">#REF!</definedName>
    <definedName name="A1050000" localSheetId="34">#REF!</definedName>
    <definedName name="A1050000" localSheetId="30">#REF!</definedName>
    <definedName name="A1050000" localSheetId="32">#REF!</definedName>
    <definedName name="A1050000">#REF!</definedName>
    <definedName name="A1060000" localSheetId="31">#REF!</definedName>
    <definedName name="A1060000" localSheetId="26">'[18]1_Структура по елементах'!#REF!</definedName>
    <definedName name="A1060000" localSheetId="27">'[18]1_Структура по елементах'!#REF!</definedName>
    <definedName name="A1060000" localSheetId="16">'[19]1_Структура по елементах'!#REF!</definedName>
    <definedName name="A1060000" localSheetId="17">'[19]1_Структура по елементах'!#REF!</definedName>
    <definedName name="A1060000" localSheetId="18">'[19]1_Структура по елементах'!#REF!</definedName>
    <definedName name="A1060000" localSheetId="19">'[19]1_Структура по елементах'!#REF!</definedName>
    <definedName name="A1060000" localSheetId="28">#REF!</definedName>
    <definedName name="A1060000" localSheetId="33">#REF!</definedName>
    <definedName name="A1060000" localSheetId="34">#REF!</definedName>
    <definedName name="A1060000" localSheetId="30">#REF!</definedName>
    <definedName name="A1060000" localSheetId="32">#REF!</definedName>
    <definedName name="A1060000">#REF!</definedName>
    <definedName name="A1999999" localSheetId="31">#REF!</definedName>
    <definedName name="A1999999" localSheetId="26">'[18]1_Структура по елементах'!#REF!</definedName>
    <definedName name="A1999999" localSheetId="27">'[18]1_Структура по елементах'!#REF!</definedName>
    <definedName name="A1999999" localSheetId="16">'[19]1_Структура по елементах'!#REF!</definedName>
    <definedName name="A1999999" localSheetId="17">'[19]1_Структура по елементах'!#REF!</definedName>
    <definedName name="A1999999" localSheetId="18">'[19]1_Структура по елементах'!#REF!</definedName>
    <definedName name="A1999999" localSheetId="19">'[19]1_Структура по елементах'!#REF!</definedName>
    <definedName name="A1999999" localSheetId="28">#REF!</definedName>
    <definedName name="A1999999" localSheetId="33">#REF!</definedName>
    <definedName name="A1999999" localSheetId="34">#REF!</definedName>
    <definedName name="A1999999" localSheetId="30">#REF!</definedName>
    <definedName name="A1999999" localSheetId="32">#REF!</definedName>
    <definedName name="A1999999">#REF!</definedName>
    <definedName name="A2000021" localSheetId="31">#REF!</definedName>
    <definedName name="A2000021" localSheetId="26">'[18]1_Структура по елементах'!#REF!</definedName>
    <definedName name="A2000021" localSheetId="27">'[18]1_Структура по елементах'!#REF!</definedName>
    <definedName name="A2000021" localSheetId="16">'[19]1_Структура по елементах'!#REF!</definedName>
    <definedName name="A2000021" localSheetId="17">'[19]1_Структура по елементах'!#REF!</definedName>
    <definedName name="A2000021" localSheetId="18">'[19]1_Структура по елементах'!#REF!</definedName>
    <definedName name="A2000021" localSheetId="19">'[19]1_Структура по елементах'!#REF!</definedName>
    <definedName name="A2000021" localSheetId="28">#REF!</definedName>
    <definedName name="A2000021" localSheetId="33">#REF!</definedName>
    <definedName name="A2000021" localSheetId="34">#REF!</definedName>
    <definedName name="A2000021" localSheetId="30">#REF!</definedName>
    <definedName name="A2000021" localSheetId="32">#REF!</definedName>
    <definedName name="A2000021">#REF!</definedName>
    <definedName name="A6000000" localSheetId="31">#REF!</definedName>
    <definedName name="A6000000" localSheetId="26">'[18]1_Структура по елементах'!#REF!</definedName>
    <definedName name="A6000000" localSheetId="27">'[18]1_Структура по елементах'!#REF!</definedName>
    <definedName name="A6000000" localSheetId="16">'[19]1_Структура по елементах'!#REF!</definedName>
    <definedName name="A6000000" localSheetId="17">'[19]1_Структура по елементах'!#REF!</definedName>
    <definedName name="A6000000" localSheetId="18">'[19]1_Структура по елементах'!#REF!</definedName>
    <definedName name="A6000000" localSheetId="19">'[19]1_Структура по елементах'!#REF!</definedName>
    <definedName name="A6000000" localSheetId="28">#REF!</definedName>
    <definedName name="A6000000" localSheetId="33">#REF!</definedName>
    <definedName name="A6000000" localSheetId="34">#REF!</definedName>
    <definedName name="A6000000" localSheetId="30">#REF!</definedName>
    <definedName name="A6000000" localSheetId="32">#REF!</definedName>
    <definedName name="A6000000">#REF!</definedName>
    <definedName name="aaa" localSheetId="31" hidden="1">{#N/A,#N/A,FALSE,"9PS0"}</definedName>
    <definedName name="aaa" localSheetId="29" hidden="1">{#N/A,#N/A,FALSE,"9PS0"}</definedName>
    <definedName name="aaa" localSheetId="26" hidden="1">{#N/A,#N/A,FALSE,"9PS0"}</definedName>
    <definedName name="aaa" localSheetId="27" hidden="1">{#N/A,#N/A,FALSE,"9PS0"}</definedName>
    <definedName name="aaa" localSheetId="35" hidden="1">{#N/A,#N/A,FALSE,"9PS0"}</definedName>
    <definedName name="aaa" localSheetId="11" hidden="1">{#N/A,#N/A,FALSE,"9PS0"}</definedName>
    <definedName name="aaa" localSheetId="28" hidden="1">{#N/A,#N/A,FALSE,"9PS0"}</definedName>
    <definedName name="aaa" localSheetId="33" hidden="1">{#N/A,#N/A,FALSE,"9PS0"}</definedName>
    <definedName name="aaa" localSheetId="34" hidden="1">{#N/A,#N/A,FALSE,"9PS0"}</definedName>
    <definedName name="aaa" localSheetId="30" hidden="1">{#N/A,#N/A,FALSE,"9PS0"}</definedName>
    <definedName name="aaa" localSheetId="32" hidden="1">{#N/A,#N/A,FALSE,"9PS0"}</definedName>
    <definedName name="aaa" hidden="1">{#N/A,#N/A,FALSE,"9PS0"}</definedName>
    <definedName name="AAAAA" localSheetId="31">#REF!</definedName>
    <definedName name="AAAAA" localSheetId="17">#REF!</definedName>
    <definedName name="AAAAA" localSheetId="18">#REF!</definedName>
    <definedName name="AAAAA" localSheetId="19">#REF!</definedName>
    <definedName name="AAAAA" localSheetId="28">#REF!</definedName>
    <definedName name="AAAAA" localSheetId="33">#REF!</definedName>
    <definedName name="AAAAA" localSheetId="34">#REF!</definedName>
    <definedName name="AAAAA" localSheetId="30">#REF!</definedName>
    <definedName name="AAAAA" localSheetId="32">#REF!</definedName>
    <definedName name="AAAAA">#REF!</definedName>
    <definedName name="ab" localSheetId="31" hidden="1">{#N/A,#N/A,FALSE,"9PS0"}</definedName>
    <definedName name="ab" localSheetId="29" hidden="1">{#N/A,#N/A,FALSE,"9PS0"}</definedName>
    <definedName name="ab" localSheetId="26" hidden="1">{#N/A,#N/A,FALSE,"9PS0"}</definedName>
    <definedName name="ab" localSheetId="27" hidden="1">{#N/A,#N/A,FALSE,"9PS0"}</definedName>
    <definedName name="ab" localSheetId="35" hidden="1">{#N/A,#N/A,FALSE,"9PS0"}</definedName>
    <definedName name="ab" localSheetId="11" hidden="1">{#N/A,#N/A,FALSE,"9PS0"}</definedName>
    <definedName name="ab" localSheetId="28" hidden="1">{#N/A,#N/A,FALSE,"9PS0"}</definedName>
    <definedName name="ab" localSheetId="33" hidden="1">{#N/A,#N/A,FALSE,"9PS0"}</definedName>
    <definedName name="ab" localSheetId="34" hidden="1">{#N/A,#N/A,FALSE,"9PS0"}</definedName>
    <definedName name="ab" localSheetId="30" hidden="1">{#N/A,#N/A,FALSE,"9PS0"}</definedName>
    <definedName name="ab" localSheetId="32" hidden="1">{#N/A,#N/A,FALSE,"9PS0"}</definedName>
    <definedName name="ab" hidden="1">{#N/A,#N/A,FALSE,"9PS0"}</definedName>
    <definedName name="acc_cr" localSheetId="31">#REF!</definedName>
    <definedName name="acc_cr" localSheetId="26">#REF!</definedName>
    <definedName name="acc_cr" localSheetId="27">#REF!</definedName>
    <definedName name="acc_cr" localSheetId="17">#REF!</definedName>
    <definedName name="acc_cr" localSheetId="18">#REF!</definedName>
    <definedName name="acc_cr" localSheetId="19">#REF!</definedName>
    <definedName name="acc_cr" localSheetId="28">#REF!</definedName>
    <definedName name="acc_cr" localSheetId="33">#REF!</definedName>
    <definedName name="acc_cr" localSheetId="34">#REF!</definedName>
    <definedName name="acc_cr" localSheetId="30">#REF!</definedName>
    <definedName name="acc_cr" localSheetId="32">#REF!</definedName>
    <definedName name="acc_cr">#REF!</definedName>
    <definedName name="acc_db" localSheetId="31">#REF!</definedName>
    <definedName name="acc_db" localSheetId="26">#REF!</definedName>
    <definedName name="acc_db" localSheetId="27">#REF!</definedName>
    <definedName name="acc_db" localSheetId="17">#REF!</definedName>
    <definedName name="acc_db" localSheetId="18">#REF!</definedName>
    <definedName name="acc_db" localSheetId="19">#REF!</definedName>
    <definedName name="acc_db" localSheetId="28">#REF!</definedName>
    <definedName name="acc_db" localSheetId="33">#REF!</definedName>
    <definedName name="acc_db" localSheetId="34">#REF!</definedName>
    <definedName name="acc_db" localSheetId="30">#REF!</definedName>
    <definedName name="acc_db" localSheetId="32">#REF!</definedName>
    <definedName name="acc_db">#REF!</definedName>
    <definedName name="AccessDatabase" hidden="1">"C:\WINDOWS\Рабочий стол\Робота Лутчина\Ltke2new\Ltke22.mdb"</definedName>
    <definedName name="Adr">[20]Ini!$B$9</definedName>
    <definedName name="amort1_1700" localSheetId="31">#REF!</definedName>
    <definedName name="amort1_1700" localSheetId="26">#REF!</definedName>
    <definedName name="amort1_1700" localSheetId="27">#REF!</definedName>
    <definedName name="amort1_1700" localSheetId="17">#REF!</definedName>
    <definedName name="amort1_1700" localSheetId="18">#REF!</definedName>
    <definedName name="amort1_1700" localSheetId="19">#REF!</definedName>
    <definedName name="amort1_1700" localSheetId="28">#REF!</definedName>
    <definedName name="amort1_1700" localSheetId="33">#REF!</definedName>
    <definedName name="amort1_1700" localSheetId="34">#REF!</definedName>
    <definedName name="amort1_1700" localSheetId="30">#REF!</definedName>
    <definedName name="amort1_1700" localSheetId="32">#REF!</definedName>
    <definedName name="amort1_1700">#REF!</definedName>
    <definedName name="amort1_1700n" localSheetId="31">#REF!</definedName>
    <definedName name="amort1_1700n" localSheetId="26">#REF!</definedName>
    <definedName name="amort1_1700n" localSheetId="27">#REF!</definedName>
    <definedName name="amort1_1700n" localSheetId="17">#REF!</definedName>
    <definedName name="amort1_1700n" localSheetId="18">#REF!</definedName>
    <definedName name="amort1_1700n" localSheetId="19">#REF!</definedName>
    <definedName name="amort1_1700n" localSheetId="28">#REF!</definedName>
    <definedName name="amort1_1700n" localSheetId="33">#REF!</definedName>
    <definedName name="amort1_1700n" localSheetId="34">#REF!</definedName>
    <definedName name="amort1_1700n" localSheetId="30">#REF!</definedName>
    <definedName name="amort1_1700n" localSheetId="32">#REF!</definedName>
    <definedName name="amort1_1700n">#REF!</definedName>
    <definedName name="Ar">'[6]0'!$B$9</definedName>
    <definedName name="b" localSheetId="17">[16]!b</definedName>
    <definedName name="b" localSheetId="18">[16]!b</definedName>
    <definedName name="b" localSheetId="19">[16]!b</definedName>
    <definedName name="b">[16]!b</definedName>
    <definedName name="BB" localSheetId="17">'[21]1_Структура по елементах'!#REF!</definedName>
    <definedName name="BB" localSheetId="18">'[21]1_Структура по елементах'!#REF!</definedName>
    <definedName name="BB" localSheetId="19">'[21]1_Структура по елементах'!#REF!</definedName>
    <definedName name="BB">'[21]1_Структура по елементах'!#REF!</definedName>
    <definedName name="bbb" localSheetId="31" hidden="1">{#N/A,#N/A,FALSE,"9PS0"}</definedName>
    <definedName name="bbb" localSheetId="29" hidden="1">{#N/A,#N/A,FALSE,"9PS0"}</definedName>
    <definedName name="bbb" localSheetId="26" hidden="1">{#N/A,#N/A,FALSE,"9PS0"}</definedName>
    <definedName name="bbb" localSheetId="27" hidden="1">{#N/A,#N/A,FALSE,"9PS0"}</definedName>
    <definedName name="bbb" localSheetId="35" hidden="1">{#N/A,#N/A,FALSE,"9PS0"}</definedName>
    <definedName name="bbb" localSheetId="11" hidden="1">{#N/A,#N/A,FALSE,"9PS0"}</definedName>
    <definedName name="bbb" localSheetId="28" hidden="1">{#N/A,#N/A,FALSE,"9PS0"}</definedName>
    <definedName name="bbb" localSheetId="33" hidden="1">{#N/A,#N/A,FALSE,"9PS0"}</definedName>
    <definedName name="bbb" localSheetId="34" hidden="1">{#N/A,#N/A,FALSE,"9PS0"}</definedName>
    <definedName name="bbb" localSheetId="30" hidden="1">{#N/A,#N/A,FALSE,"9PS0"}</definedName>
    <definedName name="bbb" localSheetId="32" hidden="1">{#N/A,#N/A,FALSE,"9PS0"}</definedName>
    <definedName name="bbb" hidden="1">{#N/A,#N/A,FALSE,"9PS0"}</definedName>
    <definedName name="boss" localSheetId="31">#REF!</definedName>
    <definedName name="boss" localSheetId="26">#REF!</definedName>
    <definedName name="boss" localSheetId="27">#REF!</definedName>
    <definedName name="boss" localSheetId="17">#REF!</definedName>
    <definedName name="boss" localSheetId="18">#REF!</definedName>
    <definedName name="boss" localSheetId="19">#REF!</definedName>
    <definedName name="boss" localSheetId="28">#REF!</definedName>
    <definedName name="boss" localSheetId="33">#REF!</definedName>
    <definedName name="boss" localSheetId="34">#REF!</definedName>
    <definedName name="boss" localSheetId="30">#REF!</definedName>
    <definedName name="boss" localSheetId="32">#REF!</definedName>
    <definedName name="boss">#REF!</definedName>
    <definedName name="buhg" localSheetId="31">#REF!</definedName>
    <definedName name="buhg" localSheetId="26">#REF!</definedName>
    <definedName name="buhg" localSheetId="27">#REF!</definedName>
    <definedName name="buhg" localSheetId="17">#REF!</definedName>
    <definedName name="buhg" localSheetId="18">#REF!</definedName>
    <definedName name="buhg" localSheetId="19">#REF!</definedName>
    <definedName name="buhg" localSheetId="28">#REF!</definedName>
    <definedName name="buhg" localSheetId="33">#REF!</definedName>
    <definedName name="buhg" localSheetId="34">#REF!</definedName>
    <definedName name="buhg" localSheetId="30">#REF!</definedName>
    <definedName name="buhg" localSheetId="32">#REF!</definedName>
    <definedName name="buhg">#REF!</definedName>
    <definedName name="Button_21">"Ltke22_LTKE1_0798__3__Таблица"</definedName>
    <definedName name="C_108" localSheetId="31">[22]факт!#REF!</definedName>
    <definedName name="C_108" localSheetId="26">[22]факт!#REF!</definedName>
    <definedName name="C_108" localSheetId="27">[22]факт!#REF!</definedName>
    <definedName name="C_108" localSheetId="17">[22]факт!#REF!</definedName>
    <definedName name="C_108" localSheetId="18">[22]факт!#REF!</definedName>
    <definedName name="C_108" localSheetId="19">[22]факт!#REF!</definedName>
    <definedName name="C_108" localSheetId="28">[22]факт!#REF!</definedName>
    <definedName name="C_108" localSheetId="33">[22]факт!#REF!</definedName>
    <definedName name="C_108" localSheetId="34">[22]факт!#REF!</definedName>
    <definedName name="C_108" localSheetId="30">[22]факт!#REF!</definedName>
    <definedName name="C_108" localSheetId="32">[22]факт!#REF!</definedName>
    <definedName name="C_108">[22]факт!#REF!</definedName>
    <definedName name="C_109" localSheetId="26">[22]факт!#REF!</definedName>
    <definedName name="C_109" localSheetId="27">[22]факт!#REF!</definedName>
    <definedName name="C_109" localSheetId="17">[22]факт!#REF!</definedName>
    <definedName name="C_109" localSheetId="18">[22]факт!#REF!</definedName>
    <definedName name="C_109" localSheetId="19">[22]факт!#REF!</definedName>
    <definedName name="C_109">[22]факт!#REF!</definedName>
    <definedName name="C_110" localSheetId="26">[22]факт!#REF!</definedName>
    <definedName name="C_110" localSheetId="27">[22]факт!#REF!</definedName>
    <definedName name="C_110" localSheetId="17">[22]факт!#REF!</definedName>
    <definedName name="C_110" localSheetId="18">[22]факт!#REF!</definedName>
    <definedName name="C_110" localSheetId="19">[22]факт!#REF!</definedName>
    <definedName name="C_110">[22]факт!#REF!</definedName>
    <definedName name="C_111" localSheetId="26">[22]факт!#REF!</definedName>
    <definedName name="C_111" localSheetId="27">[22]факт!#REF!</definedName>
    <definedName name="C_111" localSheetId="17">[22]факт!#REF!</definedName>
    <definedName name="C_111" localSheetId="18">[22]факт!#REF!</definedName>
    <definedName name="C_111" localSheetId="19">[22]факт!#REF!</definedName>
    <definedName name="C_111">[22]факт!#REF!</definedName>
    <definedName name="C_112" localSheetId="26">[22]факт!#REF!</definedName>
    <definedName name="C_112" localSheetId="27">[22]факт!#REF!</definedName>
    <definedName name="C_112" localSheetId="17">[22]факт!#REF!</definedName>
    <definedName name="C_112" localSheetId="18">[22]факт!#REF!</definedName>
    <definedName name="C_112" localSheetId="19">[22]факт!#REF!</definedName>
    <definedName name="C_112">[22]факт!#REF!</definedName>
    <definedName name="C_113" localSheetId="26">[22]факт!#REF!</definedName>
    <definedName name="C_113" localSheetId="27">[22]факт!#REF!</definedName>
    <definedName name="C_113" localSheetId="17">[22]факт!#REF!</definedName>
    <definedName name="C_113" localSheetId="18">[22]факт!#REF!</definedName>
    <definedName name="C_113" localSheetId="19">[22]факт!#REF!</definedName>
    <definedName name="C_113">[22]факт!#REF!</definedName>
    <definedName name="C_114" localSheetId="26">[22]факт!#REF!</definedName>
    <definedName name="C_114" localSheetId="27">[22]факт!#REF!</definedName>
    <definedName name="C_114" localSheetId="17">[22]факт!#REF!</definedName>
    <definedName name="C_114" localSheetId="18">[22]факт!#REF!</definedName>
    <definedName name="C_114" localSheetId="19">[22]факт!#REF!</definedName>
    <definedName name="C_114">[22]факт!#REF!</definedName>
    <definedName name="CCCCCCCC12" localSheetId="17">'[21]1_Структура по елементах'!#REF!</definedName>
    <definedName name="CCCCCCCC12" localSheetId="18">'[21]1_Структура по елементах'!#REF!</definedName>
    <definedName name="CCCCCCCC12" localSheetId="19">'[21]1_Структура по елементах'!#REF!</definedName>
    <definedName name="CCCCCCCC12">'[21]1_Структура по елементах'!#REF!</definedName>
    <definedName name="chel20" localSheetId="26">[8]рік!#REF!</definedName>
    <definedName name="chel20" localSheetId="27">[8]рік!#REF!</definedName>
    <definedName name="chel20" localSheetId="16">[9]рік!#REF!</definedName>
    <definedName name="chel20" localSheetId="17">[9]рік!#REF!</definedName>
    <definedName name="chel20" localSheetId="18">[9]рік!#REF!</definedName>
    <definedName name="chel20" localSheetId="19">[9]рік!#REF!</definedName>
    <definedName name="chel20">[9]рік!#REF!</definedName>
    <definedName name="Common">[3]Ini!$C$52</definedName>
    <definedName name="CommonCell">[3]Ini!$C$52</definedName>
    <definedName name="course">'[23]Тариф на транзит'!$D$14</definedName>
    <definedName name="cr_dt" localSheetId="31">#REF!</definedName>
    <definedName name="cr_dt" localSheetId="26">#REF!</definedName>
    <definedName name="cr_dt" localSheetId="27">#REF!</definedName>
    <definedName name="cr_dt" localSheetId="17">#REF!</definedName>
    <definedName name="cr_dt" localSheetId="18">#REF!</definedName>
    <definedName name="cr_dt" localSheetId="19">#REF!</definedName>
    <definedName name="cr_dt" localSheetId="28">#REF!</definedName>
    <definedName name="cr_dt" localSheetId="33">#REF!</definedName>
    <definedName name="cr_dt" localSheetId="34">#REF!</definedName>
    <definedName name="cr_dt" localSheetId="30">#REF!</definedName>
    <definedName name="cr_dt" localSheetId="32">#REF!</definedName>
    <definedName name="cr_dt">#REF!</definedName>
    <definedName name="crs">'[23]Тариф на транзит'!$D$14</definedName>
    <definedName name="csAllowDetailBudgeting">1</definedName>
    <definedName name="csAllowLocalConsolidation">1</definedName>
    <definedName name="csAppName">"FlFcBkFmGhGaFj@bAeDmE`CoA`DbAk"</definedName>
    <definedName name="csDesignMode">1</definedName>
    <definedName name="csDetailBudgetingURL">"FlFcBkFmGhGaD`@c@eEj@oFdFhEdAlAgEoE`@iAeBmBdDkAn@fDoEgFdCcEeEfAaEkEhAjEcBgFoDi@d@aAeGdCkCgAjCkA`DmEbAnDnAnBdDjEaCbDkDaGf@cDb@m@dD`EiE`GhClBeDoAb@eDcEkBl"</definedName>
    <definedName name="csKeepAlive">5</definedName>
    <definedName name="cskyiven_P_310_3trans_F_Dim01">"="</definedName>
    <definedName name="cskyiven_P_310_3trans_F_Dim02">"="</definedName>
    <definedName name="cskyiven_P_310_3trans_F_Dim03">"="</definedName>
    <definedName name="cskyiven_P_310_3trans_F_Dim06">"="</definedName>
    <definedName name="cskyiven_P_310_3trans_F_Dim08">"="</definedName>
    <definedName name="cskyiven_P_310_3trans_F_Dim09">"="</definedName>
    <definedName name="cskyiven_P_310_3trans_F_Dim10">"="</definedName>
    <definedName name="cskyiven_P_310_3trans_F_Dim11">"="</definedName>
    <definedName name="cskyiven_P_310_3trans_F_Dim12">"="</definedName>
    <definedName name="cskyiven_P_310_3trans_F_Dim13">"="</definedName>
    <definedName name="cskyiven_P_310_3trans_PP_kv_Dim01">"="</definedName>
    <definedName name="cskyiven_P_310_3trans_PP_kv_Dim02">"="</definedName>
    <definedName name="cskyiven_P_310_3trans_PP_kv_Dim03">"="</definedName>
    <definedName name="cskyiven_P_310_3trans_PP_kv_Dim06">"="</definedName>
    <definedName name="cskyiven_P_310_3trans_PP_kv_Dim08">"="</definedName>
    <definedName name="cskyiven_P_310_3trans_PP_kv_Dim09">"="</definedName>
    <definedName name="cskyiven_P_310_3trans_PP_kv_Dim10">"="</definedName>
    <definedName name="cskyiven_P_310_3trans_PP_kv_Dim11">"="</definedName>
    <definedName name="cskyiven_P_310_3trans_PP_kv_Dim12">"="</definedName>
    <definedName name="cskyiven_P_310_3trans_PP_kv_Dim13">"="</definedName>
    <definedName name="cskyiven_P_318kapitalizaciyaF_Dim01">"="</definedName>
    <definedName name="cskyiven_P_318kapitalizaciyaF_Dim02">"="</definedName>
    <definedName name="cskyiven_P_318kapitalizaciyaF_Dim03">"="</definedName>
    <definedName name="cskyiven_P_318kapitalizaciyaF_Dim06">"="</definedName>
    <definedName name="cskyiven_P_318kapitalizaciyaF_Dim07">"="</definedName>
    <definedName name="cskyiven_P_318kapitalizaciyaF_Dim08">"="</definedName>
    <definedName name="cskyiven_P_318kapitalizaciyaF_Dim09">"="</definedName>
    <definedName name="cskyiven_P_318kapitalizaciyaF_Dim10">"="</definedName>
    <definedName name="cskyiven_P_318kapitalizaciyaF_Dim11">"="</definedName>
    <definedName name="cskyiven_P_318kapitalizaciyaF_Dim12">"="</definedName>
    <definedName name="cskyiven_P_318kapitalizaciyaF_Dim13">"="</definedName>
    <definedName name="cskyiven_P_318kapitalizaciyaF_Dim14">"="</definedName>
    <definedName name="cskyiven_P_318kapitalizaciyaPP_Dim01">"="</definedName>
    <definedName name="cskyiven_P_318kapitalizaciyaPP_Dim02">"="</definedName>
    <definedName name="cskyiven_P_318kapitalizaciyaPP_Dim03">"="</definedName>
    <definedName name="cskyiven_P_318kapitalizaciyaPP_Dim06">"="</definedName>
    <definedName name="cskyiven_P_318kapitalizaciyaPP_Dim07">"="</definedName>
    <definedName name="cskyiven_P_318kapitalizaciyaPP_Dim08">"="</definedName>
    <definedName name="cskyiven_P_318kapitalizaciyaPP_Dim09">"="</definedName>
    <definedName name="cskyiven_P_318kapitalizaciyaPP_Dim10">"="</definedName>
    <definedName name="cskyiven_P_318kapitalizaciyaPP_Dim11">"="</definedName>
    <definedName name="cskyiven_P_318kapitalizaciyaPP_Dim12">"="</definedName>
    <definedName name="cskyiven_P_318kapitalizaciyaPP_Dim13">"="</definedName>
    <definedName name="cskyiven_P_318kapitalizaciyaPP_Dim14">"="</definedName>
    <definedName name="cskyiven_P_327_F_Dim01">"="</definedName>
    <definedName name="cskyiven_P_327_F_Dim02">"="</definedName>
    <definedName name="cskyiven_P_327_F_Dim03">"="</definedName>
    <definedName name="cskyiven_P_327_F_Dim07">"="</definedName>
    <definedName name="cskyiven_P_327_F_Dim08">"="</definedName>
    <definedName name="cskyiven_P_327_F_Dim09">"="</definedName>
    <definedName name="cskyiven_P_327_F_Dim10">"="</definedName>
    <definedName name="cskyiven_P_327_F_Dim11">"="</definedName>
    <definedName name="cskyiven_P_327_F_Dim12">"="</definedName>
    <definedName name="cskyiven_P_327_F_Dim13">"="</definedName>
    <definedName name="cskyiven_P_BK_EC_BP_Dim01">"="</definedName>
    <definedName name="cskyiven_P_BK_EC_BP_Dim02">"="</definedName>
    <definedName name="cskyiven_P_BK_EC_BP_Dim03">"="</definedName>
    <definedName name="cskyiven_P_BK_EC_BP_Dim04">"="</definedName>
    <definedName name="cskyiven_P_BK_EC_BP_Dim05">"="</definedName>
    <definedName name="cskyiven_P_BK_EC_BP_Dim07">"="</definedName>
    <definedName name="cskyiven_P_BK_EC_BP_Dim08">"="</definedName>
    <definedName name="cskyiven_P_BK_EC_BP_Dim09">"="</definedName>
    <definedName name="cskyiven_P_BK_EC_BP_Dim10">"="</definedName>
    <definedName name="cskyiven_P_BK_EC_BP_Dim11">"="</definedName>
    <definedName name="cskyiven_P_BK_EC_BP_Dim12">"="</definedName>
    <definedName name="cskyiven_P_BK_EC_BP_Dim14">"="</definedName>
    <definedName name="cskyiven_P_BK_EC_F_Dim01">"="</definedName>
    <definedName name="cskyiven_P_BK_EC_F_Dim02">"="</definedName>
    <definedName name="cskyiven_P_BK_EC_F_Dim03">"="</definedName>
    <definedName name="cskyiven_P_BK_EC_F_Dim04">"="</definedName>
    <definedName name="cskyiven_P_BK_EC_F_Dim05">"="</definedName>
    <definedName name="cskyiven_P_BK_EC_F_Dim07">"="</definedName>
    <definedName name="cskyiven_P_BK_EC_F_Dim08">"="</definedName>
    <definedName name="cskyiven_P_BK_EC_F_Dim09">"="</definedName>
    <definedName name="cskyiven_P_BK_EC_F_Dim10">"="</definedName>
    <definedName name="cskyiven_P_BK_EC_F_Dim11">"="</definedName>
    <definedName name="cskyiven_P_BK_EC_F_Dim12">"="</definedName>
    <definedName name="cskyiven_P_BK_EC_PP_kv_Dim01">"="</definedName>
    <definedName name="cskyiven_P_BK_EC_PP_kv_Dim02">"="</definedName>
    <definedName name="cskyiven_P_BK_EC_PP_kv_Dim03">"="</definedName>
    <definedName name="cskyiven_P_BK_EC_PP_kv_Dim04">"="</definedName>
    <definedName name="cskyiven_P_BK_EC_PP_kv_Dim05">"="</definedName>
    <definedName name="cskyiven_P_BK_EC_PP_kv_Dim07">"="</definedName>
    <definedName name="cskyiven_P_BK_EC_PP_kv_Dim08">"="</definedName>
    <definedName name="cskyiven_P_BK_EC_PP_kv_Dim09">"="</definedName>
    <definedName name="cskyiven_P_BK_EC_PP_kv_Dim10">"="</definedName>
    <definedName name="cskyiven_P_BK_EC_PP_kv_Dim11">"="</definedName>
    <definedName name="cskyiven_P_BK_EC_PP_kv_Dim12">"="</definedName>
    <definedName name="cskyiven_P_BKfil_BP_Dim01">"="</definedName>
    <definedName name="cskyiven_P_BKfil_BP_Dim02">"="</definedName>
    <definedName name="cskyiven_P_BKfil_BP_Dim03">"="</definedName>
    <definedName name="cskyiven_P_BKfil_BP_Dim04">"="</definedName>
    <definedName name="cskyiven_P_BKfil_BP_Dim06">"="</definedName>
    <definedName name="cskyiven_P_BKfil_BP_Dim08">"="</definedName>
    <definedName name="cskyiven_P_BKfil_BP_Dim09">"="</definedName>
    <definedName name="cskyiven_P_BKfil_BP_Dim10">"="</definedName>
    <definedName name="cskyiven_P_BKfil_BP_Dim11">"="</definedName>
    <definedName name="cskyiven_P_BKfil_BP_Dim12">"="</definedName>
    <definedName name="cskyiven_P_BKfil_BP_Dim13">"="</definedName>
    <definedName name="cskyiven_P_BKfil_F_Dim01">"="</definedName>
    <definedName name="cskyiven_P_BKfil_F_Dim02">"="</definedName>
    <definedName name="cskyiven_P_BKfil_F_Dim03">"="</definedName>
    <definedName name="cskyiven_P_BKfil_F_Dim04">"="</definedName>
    <definedName name="cskyiven_P_BKfil_F_Dim05">"="</definedName>
    <definedName name="cskyiven_P_BKfil_F_Dim07">"="</definedName>
    <definedName name="cskyiven_P_BKfil_F_Dim08">"="</definedName>
    <definedName name="cskyiven_P_BKfil_F_Dim09">"="</definedName>
    <definedName name="cskyiven_P_BKfil_F_Dim10">"="</definedName>
    <definedName name="cskyiven_P_BKfil_F_Dim11">"="</definedName>
    <definedName name="cskyiven_P_BKfil_F_Dim12">"="</definedName>
    <definedName name="cskyiven_P_BKfil_PP_kv_Dim01">"="</definedName>
    <definedName name="cskyiven_P_BKfil_PP_kv_Dim02">"="</definedName>
    <definedName name="cskyiven_P_BKfil_PP_kv_Dim03">"="</definedName>
    <definedName name="cskyiven_P_BKfil_PP_kv_Dim04">"="</definedName>
    <definedName name="cskyiven_P_BKfil_PP_kv_Dim05">"="</definedName>
    <definedName name="cskyiven_P_BKfil_PP_kv_Dim07">"="</definedName>
    <definedName name="cskyiven_P_BKfil_PP_kv_Dim08">"="</definedName>
    <definedName name="cskyiven_P_BKfil_PP_kv_Dim09">"="</definedName>
    <definedName name="cskyiven_P_BKfil_PP_kv_Dim10">"="</definedName>
    <definedName name="cskyiven_P_BKfil_PP_kv_Dim11">"="</definedName>
    <definedName name="cskyiven_P_BKfil_PP_kv_Dim12">"="</definedName>
    <definedName name="cskyiven_P_koli4estvo_dnei_F_Dim01">"="</definedName>
    <definedName name="cskyiven_P_koli4estvo_dnei_F_Dim02">"="</definedName>
    <definedName name="cskyiven_P_koli4estvo_dnei_F_Dim03">"="</definedName>
    <definedName name="cskyiven_P_koli4estvo_dnei_F_Dim06">"="</definedName>
    <definedName name="cskyiven_P_koli4estvo_dnei_F_Dim07">"="</definedName>
    <definedName name="cskyiven_P_koli4estvo_dnei_F_Dim08">"="</definedName>
    <definedName name="cskyiven_P_koli4estvo_dnei_F_Dim09">"="</definedName>
    <definedName name="cskyiven_P_koli4estvo_dnei_F_Dim10">"="</definedName>
    <definedName name="cskyiven_P_koli4estvo_dnei_F_Dim11">"="</definedName>
    <definedName name="cskyiven_P_koli4estvo_dnei_F_Dim12">"="</definedName>
    <definedName name="cskyiven_P_koli4estvo_dnei_F_Dim13">"="</definedName>
    <definedName name="cskyiven_P_KP_serv_BP_Dim01">"="</definedName>
    <definedName name="cskyiven_P_KP_serv_BP_Dim02">"="</definedName>
    <definedName name="cskyiven_P_KP_serv_BP_Dim03">"="</definedName>
    <definedName name="cskyiven_P_KP_serv_BP_Dim04">"="</definedName>
    <definedName name="cskyiven_P_KP_serv_BP_Dim06">"="</definedName>
    <definedName name="cskyiven_P_KP_serv_BP_Dim07">"="</definedName>
    <definedName name="cskyiven_P_KP_serv_BP_Dim08">"="</definedName>
    <definedName name="cskyiven_P_KP_serv_BP_Dim09">"="</definedName>
    <definedName name="cskyiven_P_KP_serv_BP_Dim10">"="</definedName>
    <definedName name="cskyiven_P_KP_serv_BP_Dim11">"="</definedName>
    <definedName name="cskyiven_P_KP_serv_BP_Dim12">"="</definedName>
    <definedName name="cskyiven_P_KP_serv_BP_Dim13">"="</definedName>
    <definedName name="cskyiven_P_KP_serv_F_Dim01">"="</definedName>
    <definedName name="cskyiven_P_KP_serv_F_Dim02">"="</definedName>
    <definedName name="cskyiven_P_KP_serv_F_Dim03">"="</definedName>
    <definedName name="cskyiven_P_KP_serv_F_Dim04">"="</definedName>
    <definedName name="cskyiven_P_KP_serv_F_Dim05">"="</definedName>
    <definedName name="cskyiven_P_KP_serv_F_Dim07">"="</definedName>
    <definedName name="cskyiven_P_KP_serv_F_Dim08">"="</definedName>
    <definedName name="cskyiven_P_KP_serv_F_Dim09">"="</definedName>
    <definedName name="cskyiven_P_KP_serv_F_Dim10">"="</definedName>
    <definedName name="cskyiven_P_KP_serv_F_Dim11">"="</definedName>
    <definedName name="cskyiven_P_KP_serv_F_Dim12">"="</definedName>
    <definedName name="cskyiven_P_KP_serv_F_Dim13">"="</definedName>
    <definedName name="cskyiven_P_KP_serv_PP_kv_Dim01">"="</definedName>
    <definedName name="cskyiven_P_KP_serv_PP_kv_Dim02">"="</definedName>
    <definedName name="cskyiven_P_KP_serv_PP_kv_Dim03">"="</definedName>
    <definedName name="cskyiven_P_KP_serv_PP_kv_Dim04">"="</definedName>
    <definedName name="cskyiven_P_KP_serv_PP_kv_Dim05">"="</definedName>
    <definedName name="cskyiven_P_KP_serv_PP_kv_Dim07">"="</definedName>
    <definedName name="cskyiven_P_KP_serv_PP_kv_Dim08">"="</definedName>
    <definedName name="cskyiven_P_KP_serv_PP_kv_Dim09">"="</definedName>
    <definedName name="cskyiven_P_KP_serv_PP_kv_Dim10">"="</definedName>
    <definedName name="cskyiven_P_KP_serv_PP_kv_Dim11">"="</definedName>
    <definedName name="cskyiven_P_KP_serv_PP_kv_Dim12">"="</definedName>
    <definedName name="cskyiven_P_KP_serv_PP_kv_Dim13">"="</definedName>
    <definedName name="cskyiven_P_palyvo_BP_Dim01">"="</definedName>
    <definedName name="cskyiven_P_palyvo_BP_Dim02">"="</definedName>
    <definedName name="cskyiven_P_palyvo_BP_Dim03">"="</definedName>
    <definedName name="cskyiven_P_palyvo_BP_Dim04">"="</definedName>
    <definedName name="cskyiven_P_palyvo_BP_Dim05">"="</definedName>
    <definedName name="cskyiven_P_palyvo_BP_Dim06">"="</definedName>
    <definedName name="cskyiven_P_palyvo_BP_Dim08">"="</definedName>
    <definedName name="cskyiven_P_palyvo_BP_Dim10">"="</definedName>
    <definedName name="cskyiven_P_palyvo_BP_Dim11">"="</definedName>
    <definedName name="cskyiven_P_palyvo_BP_Dim12">"="</definedName>
    <definedName name="cskyiven_P_palyvo_BP_Dim13">"="</definedName>
    <definedName name="cskyiven_P_palyvo_F_Dim01">"="</definedName>
    <definedName name="cskyiven_P_palyvo_F_Dim02">"="</definedName>
    <definedName name="cskyiven_P_palyvo_F_Dim03">"="</definedName>
    <definedName name="cskyiven_P_palyvo_F_Dim04">"="</definedName>
    <definedName name="cskyiven_P_palyvo_F_Dim05">"="</definedName>
    <definedName name="cskyiven_P_palyvo_F_Dim06">"="</definedName>
    <definedName name="cskyiven_P_palyvo_F_Dim08">"="</definedName>
    <definedName name="cskyiven_P_palyvo_F_Dim10">"="</definedName>
    <definedName name="cskyiven_P_palyvo_F_Dim11">"="</definedName>
    <definedName name="cskyiven_P_palyvo_F_Dim12">"="</definedName>
    <definedName name="cskyiven_P_palyvo_F_Dim13">"="</definedName>
    <definedName name="cskyiven_P_palyvo_PP_kv_Dim01">"="</definedName>
    <definedName name="cskyiven_P_palyvo_PP_kv_Dim02">"="</definedName>
    <definedName name="cskyiven_P_palyvo_PP_kv_Dim03">"="</definedName>
    <definedName name="cskyiven_P_palyvo_PP_kv_Dim04">"="</definedName>
    <definedName name="cskyiven_P_palyvo_PP_kv_Dim05">"="</definedName>
    <definedName name="cskyiven_P_palyvo_PP_kv_Dim06">"="</definedName>
    <definedName name="cskyiven_P_palyvo_PP_kv_Dim08">"="</definedName>
    <definedName name="cskyiven_P_palyvo_PP_kv_Dim10">"="</definedName>
    <definedName name="cskyiven_P_palyvo_PP_kv_Dim11">"="</definedName>
    <definedName name="cskyiven_P_palyvo_PP_kv_Dim12">"="</definedName>
    <definedName name="cskyiven_P_palyvo_PP_kv_Dim13">"="</definedName>
    <definedName name="cskyiven_P_personal_BP_Dim01">"="</definedName>
    <definedName name="cskyiven_P_personal_BP_Dim02">"="</definedName>
    <definedName name="cskyiven_P_personal_BP_Dim03">"="</definedName>
    <definedName name="cskyiven_P_personal_BP_Dim04">"="</definedName>
    <definedName name="cskyiven_P_personal_BP_Dim06">"="</definedName>
    <definedName name="cskyiven_P_personal_BP_Dim08">"="</definedName>
    <definedName name="cskyiven_P_personal_BP_Dim10">"="</definedName>
    <definedName name="cskyiven_P_personal_BP_Dim11">"="</definedName>
    <definedName name="cskyiven_P_personal_BP_Dim12">"="</definedName>
    <definedName name="cskyiven_P_personal_BP_Dim13">"="</definedName>
    <definedName name="cskyiven_P_personal_F_Dim01">"="</definedName>
    <definedName name="cskyiven_P_personal_F_Dim02">"="</definedName>
    <definedName name="cskyiven_P_personal_F_Dim03">"="</definedName>
    <definedName name="cskyiven_P_personal_F_Dim04">"="</definedName>
    <definedName name="cskyiven_P_personal_F_Dim06">"="</definedName>
    <definedName name="cskyiven_P_personal_F_Dim08">"="</definedName>
    <definedName name="cskyiven_P_personal_F_Dim10">"="</definedName>
    <definedName name="cskyiven_P_personal_F_Dim11">"="</definedName>
    <definedName name="cskyiven_P_personal_F_Dim12">"="</definedName>
    <definedName name="cskyiven_P_personal_F_Dim13">"="</definedName>
    <definedName name="cskyiven_P_personal_PP_kv_Dim01">"="</definedName>
    <definedName name="cskyiven_P_personal_PP_kv_Dim02">"="</definedName>
    <definedName name="cskyiven_P_personal_PP_kv_Dim03">"="</definedName>
    <definedName name="cskyiven_P_personal_PP_kv_Dim04">"="</definedName>
    <definedName name="cskyiven_P_personal_PP_kv_Dim06">"="</definedName>
    <definedName name="cskyiven_P_personal_PP_kv_Dim08">"="</definedName>
    <definedName name="cskyiven_P_personal_PP_kv_Dim10">"="</definedName>
    <definedName name="cskyiven_P_personal_PP_kv_Dim11">"="</definedName>
    <definedName name="cskyiven_P_personal_PP_kv_Dim12">"="</definedName>
    <definedName name="cskyiven_P_personal_PP_kv_Dim13">"="</definedName>
    <definedName name="cskyiven_P_remont_BP_Dim01">"="</definedName>
    <definedName name="cskyiven_P_remont_BP_Dim02">"="</definedName>
    <definedName name="cskyiven_P_remont_BP_Dim03">"="</definedName>
    <definedName name="cskyiven_P_remont_BP_Dim04">"="</definedName>
    <definedName name="cskyiven_P_remont_BP_Dim06">"="</definedName>
    <definedName name="cskyiven_P_remont_BP_Dim08">"="</definedName>
    <definedName name="cskyiven_P_remont_BP_Dim10">"="</definedName>
    <definedName name="cskyiven_P_remont_BP_Dim11">"="</definedName>
    <definedName name="cskyiven_P_remont_BP_Dim12">"="</definedName>
    <definedName name="cskyiven_P_remont_BP_Dim13">"="</definedName>
    <definedName name="cskyiven_P_remont_F_Dim01">"="</definedName>
    <definedName name="cskyiven_P_remont_F_Dim02">"="</definedName>
    <definedName name="cskyiven_P_remont_F_Dim03">"="</definedName>
    <definedName name="cskyiven_P_remont_F_Dim04">"="</definedName>
    <definedName name="cskyiven_P_remont_F_Dim06">"="</definedName>
    <definedName name="cskyiven_P_remont_F_Dim08">"="</definedName>
    <definedName name="cskyiven_P_remont_F_Dim10">"="</definedName>
    <definedName name="cskyiven_P_remont_F_Dim11">"="</definedName>
    <definedName name="cskyiven_P_remont_F_Dim12">"="</definedName>
    <definedName name="cskyiven_P_remont_F_Dim13">"="</definedName>
    <definedName name="cskyiven_P_remont_PP_kv_Dim01">"="</definedName>
    <definedName name="cskyiven_P_remont_PP_kv_Dim02">"="</definedName>
    <definedName name="cskyiven_P_remont_PP_kv_Dim03">"="</definedName>
    <definedName name="cskyiven_P_remont_PP_kv_Dim04">"="</definedName>
    <definedName name="cskyiven_P_remont_PP_kv_Dim06">"="</definedName>
    <definedName name="cskyiven_P_remont_PP_kv_Dim08">"="</definedName>
    <definedName name="cskyiven_P_remont_PP_kv_Dim10">"="</definedName>
    <definedName name="cskyiven_P_remont_PP_kv_Dim11">"="</definedName>
    <definedName name="cskyiven_P_remont_PP_kv_Dim12">"="</definedName>
    <definedName name="cskyiven_P_remont_PP_kv_Dim13">"="</definedName>
    <definedName name="cskyiven_P_RuhKI_BP_Dim01">"="</definedName>
    <definedName name="cskyiven_P_RuhKI_BP_Dim02">"="</definedName>
    <definedName name="cskyiven_P_RuhKI_BP_Dim03">"="</definedName>
    <definedName name="cskyiven_P_RuhKI_BP_Dim04">"="</definedName>
    <definedName name="cskyiven_P_RuhKI_BP_Dim05">"="</definedName>
    <definedName name="cskyiven_P_RuhKI_BP_Dim07">"="</definedName>
    <definedName name="cskyiven_P_RuhKI_BP_Dim09">"="</definedName>
    <definedName name="cskyiven_P_RuhKI_BP_Dim10">"="</definedName>
    <definedName name="cskyiven_P_RuhKI_BP_Dim11">"="</definedName>
    <definedName name="cskyiven_P_RuhKI_BP_Dim12">"="</definedName>
    <definedName name="cskyiven_P_RuhKI_F_Dim01">"="</definedName>
    <definedName name="cskyiven_P_RuhKI_F_Dim02">"="</definedName>
    <definedName name="cskyiven_P_RuhKI_F_Dim03">"="</definedName>
    <definedName name="cskyiven_P_RuhKI_F_Dim04">"="</definedName>
    <definedName name="cskyiven_P_RuhKI_F_Dim05">"="</definedName>
    <definedName name="cskyiven_P_RuhKI_F_Dim07">"="</definedName>
    <definedName name="cskyiven_P_RuhKI_F_Dim09">"="</definedName>
    <definedName name="cskyiven_P_RuhKI_F_Dim10">"="</definedName>
    <definedName name="cskyiven_P_RuhKI_F_Dim11">"="</definedName>
    <definedName name="cskyiven_P_RuhKI_F_Dim12">"="</definedName>
    <definedName name="cskyiven_P_RuhKI_PP_kv_Dim01">"="</definedName>
    <definedName name="cskyiven_P_RuhKI_PP_kv_Dim02">"="</definedName>
    <definedName name="cskyiven_P_RuhKI_PP_kv_Dim03">"="</definedName>
    <definedName name="cskyiven_P_RuhKI_PP_kv_Dim04">"="</definedName>
    <definedName name="cskyiven_P_RuhKI_PP_kv_Dim05">"="</definedName>
    <definedName name="cskyiven_P_RuhKI_PP_kv_Dim07">"="</definedName>
    <definedName name="cskyiven_P_RuhKI_PP_kv_Dim09">"="</definedName>
    <definedName name="cskyiven_P_RuhKI_PP_kv_Dim10">"="</definedName>
    <definedName name="cskyiven_P_RuhKI_PP_kv_Dim11">"="</definedName>
    <definedName name="cskyiven_P_RuhKI_PP_kv_Dim12">"="</definedName>
    <definedName name="cskyiven_P_SF_doh_F_Dim01">"="</definedName>
    <definedName name="cskyiven_P_SF_doh_F_Dim02">"="</definedName>
    <definedName name="cskyiven_P_SF_doh_F_Dim03">"="</definedName>
    <definedName name="cskyiven_P_SF_doh_F_Dim05">"="</definedName>
    <definedName name="cskyiven_P_SF_doh_F_Dim07">"="</definedName>
    <definedName name="cskyiven_P_SF_doh_F_Dim09">"="</definedName>
    <definedName name="cskyiven_P_SF_doh_F_Dim10">"="</definedName>
    <definedName name="cskyiven_P_SF_doh_F_Dim11">"="</definedName>
    <definedName name="cskyiven_P_SF_doh_F_Dim12">"="</definedName>
    <definedName name="cskyiven_P_SF_doh_F_Dim14">"="</definedName>
    <definedName name="cskyiven_P_SF_doh_PP_Dim01">"="</definedName>
    <definedName name="cskyiven_P_SF_doh_PP_Dim02">"="</definedName>
    <definedName name="cskyiven_P_SF_doh_PP_Dim03">"="</definedName>
    <definedName name="cskyiven_P_SF_doh_PP_Dim05">"="</definedName>
    <definedName name="cskyiven_P_SF_doh_PP_Dim07">"="</definedName>
    <definedName name="cskyiven_P_SF_doh_PP_Dim09">"="</definedName>
    <definedName name="cskyiven_P_SF_doh_PP_Dim10">"="</definedName>
    <definedName name="cskyiven_P_SF_doh_PP_Dim11">"="</definedName>
    <definedName name="cskyiven_P_SF_doh_PP_Dim12">"="</definedName>
    <definedName name="cskyiven_P_SF_doh_PP_Dim14">"="</definedName>
    <definedName name="cskyiven_P_SF_vytr_F_Dim01">"="</definedName>
    <definedName name="cskyiven_P_SF_vytr_F_Dim02">"="</definedName>
    <definedName name="cskyiven_P_SF_vytr_F_Dim03">"="</definedName>
    <definedName name="cskyiven_P_SF_vytr_F_Dim05">"="</definedName>
    <definedName name="cskyiven_P_SF_vytr_F_Dim06">"="</definedName>
    <definedName name="cskyiven_P_SF_vytr_F_Dim07">"="</definedName>
    <definedName name="cskyiven_P_SF_vytr_F_Dim08">"="</definedName>
    <definedName name="cskyiven_P_SF_vytr_F_Dim09">"="</definedName>
    <definedName name="cskyiven_P_SF_vytr_F_Dim10">"="</definedName>
    <definedName name="cskyiven_P_SF_vytr_F_Dim11">"="</definedName>
    <definedName name="cskyiven_P_SF_vytr_F_Dim13">"="</definedName>
    <definedName name="cskyiven_P_SF_vytr_PP_Dim01">"="</definedName>
    <definedName name="cskyiven_P_SF_vytr_PP_Dim02">"="</definedName>
    <definedName name="cskyiven_P_SF_vytr_PP_Dim03">"="</definedName>
    <definedName name="cskyiven_P_SF_vytr_PP_Dim05">"="</definedName>
    <definedName name="cskyiven_P_SF_vytr_PP_Dim06">"="</definedName>
    <definedName name="cskyiven_P_SF_vytr_PP_Dim07">"="</definedName>
    <definedName name="cskyiven_P_SF_vytr_PP_Dim08">"="</definedName>
    <definedName name="cskyiven_P_SF_vytr_PP_Dim09">"="</definedName>
    <definedName name="cskyiven_P_SF_vytr_PP_Dim10">"="</definedName>
    <definedName name="cskyiven_P_SF_vytr_PP_Dim11">"="</definedName>
    <definedName name="cskyiven_P_SF_vytr_PP_Dim13">"="</definedName>
    <definedName name="cskyiven_P_TEP_BPfil_Dim01">"="</definedName>
    <definedName name="cskyiven_P_TEP_BPfil_Dim02">"="</definedName>
    <definedName name="cskyiven_P_TEP_BPfil_Dim03">"="</definedName>
    <definedName name="cskyiven_P_TEP_BPfil_Dim04">"="</definedName>
    <definedName name="cskyiven_P_TEP_BPfil_Dim05">"="</definedName>
    <definedName name="cskyiven_P_TEP_BPfil_Dim06">"="</definedName>
    <definedName name="cskyiven_P_TEP_BPfil_Dim07">"="</definedName>
    <definedName name="cskyiven_P_TEP_BPfil_Dim08">"="</definedName>
    <definedName name="cskyiven_P_TEP_BPfil_Dim09">"="</definedName>
    <definedName name="cskyiven_P_TEP_BPfil_Dim10">"="</definedName>
    <definedName name="cskyiven_P_TEP_BPfil_Dim11">"="</definedName>
    <definedName name="cskyiven_P_TEP_BPfil_Dim12">"="</definedName>
    <definedName name="cskyiven_P_TEP_Ffil_Dim01">"="</definedName>
    <definedName name="cskyiven_P_TEP_Ffil_Dim02">"="</definedName>
    <definedName name="cskyiven_P_TEP_Ffil_Dim03">"="</definedName>
    <definedName name="cskyiven_P_TEP_Ffil_Dim04">"="</definedName>
    <definedName name="cskyiven_P_TEP_Ffil_Dim05">"="</definedName>
    <definedName name="cskyiven_P_TEP_Ffil_Dim06">"="</definedName>
    <definedName name="cskyiven_P_TEP_Ffil_Dim07">"="</definedName>
    <definedName name="cskyiven_P_TEP_Ffil_Dim08">"="</definedName>
    <definedName name="cskyiven_P_TEP_Ffil_Dim09">"="</definedName>
    <definedName name="cskyiven_P_TEP_Ffil_Dim10">"="</definedName>
    <definedName name="cskyiven_P_TEP_Ffil_Dim11">"="</definedName>
    <definedName name="cskyiven_P_TEP_Ffil_Dim12">"="</definedName>
    <definedName name="cskyiven_P_TEP_PPfil_kv_Dim01">"="</definedName>
    <definedName name="cskyiven_P_TEP_PPfil_kv_Dim02">"="</definedName>
    <definedName name="cskyiven_P_TEP_PPfil_kv_Dim03">"="</definedName>
    <definedName name="cskyiven_P_TEP_PPfil_kv_Dim04">"="</definedName>
    <definedName name="cskyiven_P_TEP_PPfil_kv_Dim05">"="</definedName>
    <definedName name="cskyiven_P_TEP_PPfil_kv_Dim06">"="</definedName>
    <definedName name="cskyiven_P_TEP_PPfil_kv_Dim07">"="</definedName>
    <definedName name="cskyiven_P_TEP_PPfil_kv_Dim08">"="</definedName>
    <definedName name="cskyiven_P_TEP_PPfil_kv_Dim09">"="</definedName>
    <definedName name="cskyiven_P_TEP_PPfil_kv_Dim10">"="</definedName>
    <definedName name="cskyiven_P_TEP_PPfil_kv_Dim11">"="</definedName>
    <definedName name="cskyiven_P_TEP_PPfil_kv_Dim12">"="</definedName>
    <definedName name="cskyiven_P_Vyr_Pok_BP_Dim01">"="</definedName>
    <definedName name="cskyiven_P_Vyr_Pok_BP_Dim02">"="</definedName>
    <definedName name="cskyiven_P_Vyr_Pok_BP_Dim03">"="</definedName>
    <definedName name="cskyiven_P_Vyr_Pok_BP_Dim04">"="</definedName>
    <definedName name="cskyiven_P_Vyr_Pok_BP_Dim06">"="</definedName>
    <definedName name="cskyiven_P_Vyr_Pok_BP_Dim07">"="</definedName>
    <definedName name="cskyiven_P_Vyr_Pok_BP_Dim08">"="</definedName>
    <definedName name="cskyiven_P_Vyr_Pok_BP_Dim09">"="</definedName>
    <definedName name="cskyiven_P_Vyr_Pok_BP_Dim10">"="</definedName>
    <definedName name="cskyiven_P_Vyr_Pok_BP_Dim11">"="</definedName>
    <definedName name="cskyiven_P_Vyr_Pok_BP_Dim12">"="</definedName>
    <definedName name="cskyiven_P_Vyr_Pok_BP_Dim13">"="</definedName>
    <definedName name="cskyiven_P_Vyr_Pok_F_Dim01">"="</definedName>
    <definedName name="cskyiven_P_Vyr_Pok_F_Dim02">"="</definedName>
    <definedName name="cskyiven_P_Vyr_Pok_F_Dim03">"="</definedName>
    <definedName name="cskyiven_P_Vyr_Pok_F_Dim04">"="</definedName>
    <definedName name="cskyiven_P_Vyr_Pok_F_Dim06">"="</definedName>
    <definedName name="cskyiven_P_Vyr_Pok_F_Dim07">"="</definedName>
    <definedName name="cskyiven_P_Vyr_Pok_F_Dim08">"="</definedName>
    <definedName name="cskyiven_P_Vyr_Pok_F_Dim09">"="</definedName>
    <definedName name="cskyiven_P_Vyr_Pok_F_Dim10">"="</definedName>
    <definedName name="cskyiven_P_Vyr_Pok_F_Dim11">"="</definedName>
    <definedName name="cskyiven_P_Vyr_Pok_F_Dim12">"="</definedName>
    <definedName name="cskyiven_P_Vyr_Pok_F_Dim13">"="</definedName>
    <definedName name="cskyiven_P_Vyr_Pok_PP_kv_Dim01">"="</definedName>
    <definedName name="cskyiven_P_Vyr_Pok_PP_kv_Dim02">"="</definedName>
    <definedName name="cskyiven_P_Vyr_Pok_PP_kv_Dim03">"="</definedName>
    <definedName name="cskyiven_P_Vyr_Pok_PP_kv_Dim04">"="</definedName>
    <definedName name="cskyiven_P_Vyr_Pok_PP_kv_Dim07">"="</definedName>
    <definedName name="cskyiven_P_Vyr_Pok_PP_kv_Dim08">"="</definedName>
    <definedName name="cskyiven_P_Vyr_Pok_PP_kv_Dim09">"="</definedName>
    <definedName name="cskyiven_P_Vyr_Pok_PP_kv_Dim10">"="</definedName>
    <definedName name="cskyiven_P_Vyr_Pok_PP_kv_Dim11">"="</definedName>
    <definedName name="cskyiven_P_Vyr_Pok_PP_kv_Dim12">"="</definedName>
    <definedName name="cskyiven_P_Vyr_Pok_PP_kv_Dim13">"="</definedName>
    <definedName name="cskyiven_P_Vyr_Pok_PP_kv_Dim14">"="</definedName>
    <definedName name="csLocalConsolidationOnSubmit">1</definedName>
    <definedName name="csRefreshOnOpen">1</definedName>
    <definedName name="csRefreshOnRotate">1</definedName>
    <definedName name="currency" localSheetId="31">#REF!</definedName>
    <definedName name="currency" localSheetId="26">#REF!</definedName>
    <definedName name="currency" localSheetId="27">#REF!</definedName>
    <definedName name="currency" localSheetId="17">#REF!</definedName>
    <definedName name="currency" localSheetId="18">#REF!</definedName>
    <definedName name="currency" localSheetId="19">#REF!</definedName>
    <definedName name="currency" localSheetId="28">#REF!</definedName>
    <definedName name="currency" localSheetId="33">#REF!</definedName>
    <definedName name="currency" localSheetId="34">#REF!</definedName>
    <definedName name="currency" localSheetId="30">#REF!</definedName>
    <definedName name="currency" localSheetId="32">#REF!</definedName>
    <definedName name="currency">#REF!</definedName>
    <definedName name="D" localSheetId="31">[17]рік!#REF!</definedName>
    <definedName name="d" localSheetId="26">[16]!d</definedName>
    <definedName name="d" localSheetId="27">[16]!d</definedName>
    <definedName name="D" localSheetId="17">[17]рік!#REF!</definedName>
    <definedName name="D" localSheetId="18">[17]рік!#REF!</definedName>
    <definedName name="D" localSheetId="19">[17]рік!#REF!</definedName>
    <definedName name="D" localSheetId="28">[17]рік!#REF!</definedName>
    <definedName name="D" localSheetId="33">[17]рік!#REF!</definedName>
    <definedName name="D" localSheetId="34">[17]рік!#REF!</definedName>
    <definedName name="D" localSheetId="30">[17]рік!#REF!</definedName>
    <definedName name="D" localSheetId="32">[17]рік!#REF!</definedName>
    <definedName name="D">[17]рік!#REF!</definedName>
    <definedName name="DATA1" localSheetId="26">'[24]загальна 50'!#REF!</definedName>
    <definedName name="DATA1" localSheetId="27">'[24]загальна 50'!#REF!</definedName>
    <definedName name="DATA1" localSheetId="17">'[24]загальна 50'!#REF!</definedName>
    <definedName name="DATA1" localSheetId="18">'[24]загальна 50'!#REF!</definedName>
    <definedName name="DATA1" localSheetId="19">'[24]загальна 50'!#REF!</definedName>
    <definedName name="DATA1">'[24]загальна 50'!#REF!</definedName>
    <definedName name="DATA10" localSheetId="26">'[24]загальна 50'!#REF!</definedName>
    <definedName name="DATA10" localSheetId="27">'[24]загальна 50'!#REF!</definedName>
    <definedName name="DATA10" localSheetId="17">'[24]загальна 50'!#REF!</definedName>
    <definedName name="DATA10" localSheetId="18">'[24]загальна 50'!#REF!</definedName>
    <definedName name="DATA10" localSheetId="19">'[24]загальна 50'!#REF!</definedName>
    <definedName name="DATA10">'[24]загальна 50'!#REF!</definedName>
    <definedName name="DATA11" localSheetId="26">'[24]загальна 50'!#REF!</definedName>
    <definedName name="DATA11" localSheetId="27">'[24]загальна 50'!#REF!</definedName>
    <definedName name="DATA11" localSheetId="17">'[24]загальна 50'!#REF!</definedName>
    <definedName name="DATA11" localSheetId="18">'[24]загальна 50'!#REF!</definedName>
    <definedName name="DATA11" localSheetId="19">'[24]загальна 50'!#REF!</definedName>
    <definedName name="DATA11">'[24]загальна 50'!#REF!</definedName>
    <definedName name="DATA12" localSheetId="26">'[24]загальна 50'!#REF!</definedName>
    <definedName name="DATA12" localSheetId="27">'[24]загальна 50'!#REF!</definedName>
    <definedName name="DATA12" localSheetId="17">'[24]загальна 50'!#REF!</definedName>
    <definedName name="DATA12" localSheetId="18">'[24]загальна 50'!#REF!</definedName>
    <definedName name="DATA12" localSheetId="19">'[24]загальна 50'!#REF!</definedName>
    <definedName name="DATA12">'[24]загальна 50'!#REF!</definedName>
    <definedName name="DATA13" localSheetId="31">#REF!</definedName>
    <definedName name="DATA13" localSheetId="26">#REF!</definedName>
    <definedName name="DATA13" localSheetId="27">#REF!</definedName>
    <definedName name="DATA13" localSheetId="17">#REF!</definedName>
    <definedName name="DATA13" localSheetId="18">#REF!</definedName>
    <definedName name="DATA13" localSheetId="19">#REF!</definedName>
    <definedName name="DATA13" localSheetId="28">#REF!</definedName>
    <definedName name="DATA13" localSheetId="33">#REF!</definedName>
    <definedName name="DATA13" localSheetId="34">#REF!</definedName>
    <definedName name="DATA13" localSheetId="30">#REF!</definedName>
    <definedName name="DATA13" localSheetId="32">#REF!</definedName>
    <definedName name="DATA13">#REF!</definedName>
    <definedName name="DATA14" localSheetId="31">#REF!</definedName>
    <definedName name="DATA14" localSheetId="26">#REF!</definedName>
    <definedName name="DATA14" localSheetId="27">#REF!</definedName>
    <definedName name="DATA14" localSheetId="17">#REF!</definedName>
    <definedName name="DATA14" localSheetId="18">#REF!</definedName>
    <definedName name="DATA14" localSheetId="19">#REF!</definedName>
    <definedName name="DATA14" localSheetId="28">#REF!</definedName>
    <definedName name="DATA14" localSheetId="33">#REF!</definedName>
    <definedName name="DATA14" localSheetId="34">#REF!</definedName>
    <definedName name="DATA14" localSheetId="30">#REF!</definedName>
    <definedName name="DATA14" localSheetId="32">#REF!</definedName>
    <definedName name="DATA14">#REF!</definedName>
    <definedName name="DATA15" localSheetId="31">#REF!</definedName>
    <definedName name="DATA15" localSheetId="26">#REF!</definedName>
    <definedName name="DATA15" localSheetId="27">#REF!</definedName>
    <definedName name="DATA15" localSheetId="17">#REF!</definedName>
    <definedName name="DATA15" localSheetId="18">#REF!</definedName>
    <definedName name="DATA15" localSheetId="19">#REF!</definedName>
    <definedName name="DATA15" localSheetId="28">#REF!</definedName>
    <definedName name="DATA15" localSheetId="33">#REF!</definedName>
    <definedName name="DATA15" localSheetId="34">#REF!</definedName>
    <definedName name="DATA15" localSheetId="30">#REF!</definedName>
    <definedName name="DATA15" localSheetId="32">#REF!</definedName>
    <definedName name="DATA15">#REF!</definedName>
    <definedName name="DATA16" localSheetId="31">#REF!</definedName>
    <definedName name="DATA16" localSheetId="17">#REF!</definedName>
    <definedName name="DATA16" localSheetId="18">#REF!</definedName>
    <definedName name="DATA16" localSheetId="19">#REF!</definedName>
    <definedName name="DATA16" localSheetId="28">#REF!</definedName>
    <definedName name="DATA16" localSheetId="33">#REF!</definedName>
    <definedName name="DATA16" localSheetId="34">#REF!</definedName>
    <definedName name="DATA16" localSheetId="30">#REF!</definedName>
    <definedName name="DATA16" localSheetId="32">#REF!</definedName>
    <definedName name="DATA16">#REF!</definedName>
    <definedName name="DATA2" localSheetId="31">#REF!</definedName>
    <definedName name="DATA2" localSheetId="17">#REF!</definedName>
    <definedName name="DATA2" localSheetId="18">#REF!</definedName>
    <definedName name="DATA2" localSheetId="19">#REF!</definedName>
    <definedName name="DATA2" localSheetId="28">#REF!</definedName>
    <definedName name="DATA2" localSheetId="33">#REF!</definedName>
    <definedName name="DATA2" localSheetId="34">#REF!</definedName>
    <definedName name="DATA2" localSheetId="30">#REF!</definedName>
    <definedName name="DATA2" localSheetId="32">#REF!</definedName>
    <definedName name="DATA2">#REF!</definedName>
    <definedName name="DATA3" localSheetId="31">'[24]загальна 50'!#REF!</definedName>
    <definedName name="DATA3" localSheetId="26">'[24]загальна 50'!#REF!</definedName>
    <definedName name="DATA3" localSheetId="27">'[24]загальна 50'!#REF!</definedName>
    <definedName name="DATA3" localSheetId="17">'[24]загальна 50'!#REF!</definedName>
    <definedName name="DATA3" localSheetId="18">'[24]загальна 50'!#REF!</definedName>
    <definedName name="DATA3" localSheetId="19">'[24]загальна 50'!#REF!</definedName>
    <definedName name="DATA3" localSheetId="28">'[24]загальна 50'!#REF!</definedName>
    <definedName name="DATA3" localSheetId="33">'[24]загальна 50'!#REF!</definedName>
    <definedName name="DATA3" localSheetId="34">'[24]загальна 50'!#REF!</definedName>
    <definedName name="DATA3" localSheetId="30">'[24]загальна 50'!#REF!</definedName>
    <definedName name="DATA3" localSheetId="32">'[24]загальна 50'!#REF!</definedName>
    <definedName name="DATA3">'[24]загальна 50'!#REF!</definedName>
    <definedName name="DATA4" localSheetId="31">#REF!</definedName>
    <definedName name="DATA4" localSheetId="26">#REF!</definedName>
    <definedName name="DATA4" localSheetId="27">#REF!</definedName>
    <definedName name="DATA4" localSheetId="17">#REF!</definedName>
    <definedName name="DATA4" localSheetId="18">#REF!</definedName>
    <definedName name="DATA4" localSheetId="19">#REF!</definedName>
    <definedName name="DATA4" localSheetId="28">#REF!</definedName>
    <definedName name="DATA4" localSheetId="33">#REF!</definedName>
    <definedName name="DATA4" localSheetId="34">#REF!</definedName>
    <definedName name="DATA4" localSheetId="30">#REF!</definedName>
    <definedName name="DATA4" localSheetId="32">#REF!</definedName>
    <definedName name="DATA4">#REF!</definedName>
    <definedName name="DATA5" localSheetId="31">'[24]загальна 50'!#REF!</definedName>
    <definedName name="DATA5" localSheetId="26">'[24]загальна 50'!#REF!</definedName>
    <definedName name="DATA5" localSheetId="27">'[24]загальна 50'!#REF!</definedName>
    <definedName name="DATA5" localSheetId="17">'[24]загальна 50'!#REF!</definedName>
    <definedName name="DATA5" localSheetId="18">'[24]загальна 50'!#REF!</definedName>
    <definedName name="DATA5" localSheetId="19">'[24]загальна 50'!#REF!</definedName>
    <definedName name="DATA5" localSheetId="28">'[24]загальна 50'!#REF!</definedName>
    <definedName name="DATA5" localSheetId="33">'[24]загальна 50'!#REF!</definedName>
    <definedName name="DATA5" localSheetId="34">'[24]загальна 50'!#REF!</definedName>
    <definedName name="DATA5" localSheetId="30">'[24]загальна 50'!#REF!</definedName>
    <definedName name="DATA5" localSheetId="32">'[24]загальна 50'!#REF!</definedName>
    <definedName name="DATA5">'[24]загальна 50'!#REF!</definedName>
    <definedName name="DATA6" localSheetId="31">#REF!</definedName>
    <definedName name="DATA6" localSheetId="26">#REF!</definedName>
    <definedName name="DATA6" localSheetId="27">#REF!</definedName>
    <definedName name="DATA6" localSheetId="17">#REF!</definedName>
    <definedName name="DATA6" localSheetId="18">#REF!</definedName>
    <definedName name="DATA6" localSheetId="19">#REF!</definedName>
    <definedName name="DATA6" localSheetId="28">#REF!</definedName>
    <definedName name="DATA6" localSheetId="33">#REF!</definedName>
    <definedName name="DATA6" localSheetId="34">#REF!</definedName>
    <definedName name="DATA6" localSheetId="30">#REF!</definedName>
    <definedName name="DATA6" localSheetId="32">#REF!</definedName>
    <definedName name="DATA6">#REF!</definedName>
    <definedName name="DATA7" localSheetId="31">#REF!</definedName>
    <definedName name="DATA7" localSheetId="26">#REF!</definedName>
    <definedName name="DATA7" localSheetId="27">#REF!</definedName>
    <definedName name="DATA7" localSheetId="17">#REF!</definedName>
    <definedName name="DATA7" localSheetId="18">#REF!</definedName>
    <definedName name="DATA7" localSheetId="19">#REF!</definedName>
    <definedName name="DATA7" localSheetId="28">#REF!</definedName>
    <definedName name="DATA7" localSheetId="33">#REF!</definedName>
    <definedName name="DATA7" localSheetId="34">#REF!</definedName>
    <definedName name="DATA7" localSheetId="30">#REF!</definedName>
    <definedName name="DATA7" localSheetId="32">#REF!</definedName>
    <definedName name="DATA7">#REF!</definedName>
    <definedName name="DATA8" localSheetId="31">'[24]загальна 50'!#REF!</definedName>
    <definedName name="DATA8" localSheetId="26">'[24]загальна 50'!#REF!</definedName>
    <definedName name="DATA8" localSheetId="27">'[24]загальна 50'!#REF!</definedName>
    <definedName name="DATA8" localSheetId="17">'[24]загальна 50'!#REF!</definedName>
    <definedName name="DATA8" localSheetId="18">'[24]загальна 50'!#REF!</definedName>
    <definedName name="DATA8" localSheetId="19">'[24]загальна 50'!#REF!</definedName>
    <definedName name="DATA8" localSheetId="28">'[24]загальна 50'!#REF!</definedName>
    <definedName name="DATA8" localSheetId="33">'[24]загальна 50'!#REF!</definedName>
    <definedName name="DATA8" localSheetId="34">'[24]загальна 50'!#REF!</definedName>
    <definedName name="DATA8" localSheetId="30">'[24]загальна 50'!#REF!</definedName>
    <definedName name="DATA8" localSheetId="32">'[24]загальна 50'!#REF!</definedName>
    <definedName name="DATA8">'[24]загальна 50'!#REF!</definedName>
    <definedName name="DATA9" localSheetId="26">'[24]загальна 50'!#REF!</definedName>
    <definedName name="DATA9" localSheetId="27">'[24]загальна 50'!#REF!</definedName>
    <definedName name="DATA9" localSheetId="17">'[24]загальна 50'!#REF!</definedName>
    <definedName name="DATA9" localSheetId="18">'[24]загальна 50'!#REF!</definedName>
    <definedName name="DATA9" localSheetId="19">'[24]загальна 50'!#REF!</definedName>
    <definedName name="DATA9">'[24]загальна 50'!#REF!</definedName>
    <definedName name="DataDir">[3]Ini!$C$6</definedName>
    <definedName name="DataLevels">[25]Ini!$C$47:$C$49</definedName>
    <definedName name="DataPath">[3]Ini!$C$5</definedName>
    <definedName name="Dep_Full">[3]Філіали!$D$2:$D$20</definedName>
    <definedName name="Dep_Name">[3]Філіали!$C$2:$C$20</definedName>
    <definedName name="DepT">'[3]Типи філіалів'!$A$2:$A$3</definedName>
    <definedName name="DepType">[3]Філіали!$E$2:$E$17</definedName>
    <definedName name="DepTypeName">'[3]Типи філіалів'!$B$2:$B$3</definedName>
    <definedName name="DLv0">[3]Формати!$B$10:$D$10</definedName>
    <definedName name="E" localSheetId="31">[17]рік!#REF!</definedName>
    <definedName name="e" localSheetId="26" hidden="1">{#N/A,#N/A,TRUE,"попередні"}</definedName>
    <definedName name="e" localSheetId="27" hidden="1">{#N/A,#N/A,TRUE,"попередні"}</definedName>
    <definedName name="E" localSheetId="17">[17]рік!#REF!</definedName>
    <definedName name="E" localSheetId="18">[17]рік!#REF!</definedName>
    <definedName name="E" localSheetId="19">[17]рік!#REF!</definedName>
    <definedName name="E" localSheetId="28">[17]рік!#REF!</definedName>
    <definedName name="E" localSheetId="33">[17]рік!#REF!</definedName>
    <definedName name="E" localSheetId="34">[17]рік!#REF!</definedName>
    <definedName name="E" localSheetId="30">[17]рік!#REF!</definedName>
    <definedName name="E" localSheetId="32">[17]рік!#REF!</definedName>
    <definedName name="E">[17]рік!#REF!</definedName>
    <definedName name="ee" localSheetId="17">[16]!ee</definedName>
    <definedName name="ee" localSheetId="18">[16]!ee</definedName>
    <definedName name="ee" localSheetId="19">[16]!ee</definedName>
    <definedName name="ee">[16]!ee</definedName>
    <definedName name="ekymay">[16]!ekymay</definedName>
    <definedName name="Electro">[3]Ini!$C$53</definedName>
    <definedName name="ElectroCell">[3]Ini!$C$53</definedName>
    <definedName name="ElectroTeplo1">[3]Ini!$C$55</definedName>
    <definedName name="ElectroTeplo1Cell">[3]Ini!$C$55</definedName>
    <definedName name="ElectroTeplo2">[3]Ini!$C$56</definedName>
    <definedName name="ElectroTeplo2Cell">[3]Ini!$C$56</definedName>
    <definedName name="email" localSheetId="31">#REF!</definedName>
    <definedName name="email" localSheetId="26">#REF!</definedName>
    <definedName name="email" localSheetId="27">#REF!</definedName>
    <definedName name="email" localSheetId="17">#REF!</definedName>
    <definedName name="email" localSheetId="18">#REF!</definedName>
    <definedName name="email" localSheetId="19">#REF!</definedName>
    <definedName name="email" localSheetId="28">#REF!</definedName>
    <definedName name="email" localSheetId="33">#REF!</definedName>
    <definedName name="email" localSheetId="34">#REF!</definedName>
    <definedName name="email" localSheetId="30">#REF!</definedName>
    <definedName name="email" localSheetId="32">#REF!</definedName>
    <definedName name="email">#REF!</definedName>
    <definedName name="ew" localSheetId="17">[16]!ew</definedName>
    <definedName name="ew" localSheetId="18">[16]!ew</definedName>
    <definedName name="ew" localSheetId="19">[16]!ew</definedName>
    <definedName name="ew">[16]!ew</definedName>
    <definedName name="Excel_BuiltIn_Criteria" localSheetId="31">#REF!</definedName>
    <definedName name="Excel_BuiltIn_Criteria" localSheetId="17">#REF!</definedName>
    <definedName name="Excel_BuiltIn_Criteria" localSheetId="18">#REF!</definedName>
    <definedName name="Excel_BuiltIn_Criteria" localSheetId="19">#REF!</definedName>
    <definedName name="Excel_BuiltIn_Criteria" localSheetId="28">#REF!</definedName>
    <definedName name="Excel_BuiltIn_Criteria" localSheetId="33">#REF!</definedName>
    <definedName name="Excel_BuiltIn_Criteria" localSheetId="34">#REF!</definedName>
    <definedName name="Excel_BuiltIn_Criteria" localSheetId="30">#REF!</definedName>
    <definedName name="Excel_BuiltIn_Criteria" localSheetId="32">#REF!</definedName>
    <definedName name="Excel_BuiltIn_Criteria">#REF!</definedName>
    <definedName name="Excel_BuiltIn_Database" localSheetId="31">#REF!</definedName>
    <definedName name="Excel_BuiltIn_Database" localSheetId="26">#REF!</definedName>
    <definedName name="Excel_BuiltIn_Database" localSheetId="27">#REF!</definedName>
    <definedName name="Excel_BuiltIn_Database" localSheetId="17">#REF!</definedName>
    <definedName name="Excel_BuiltIn_Database" localSheetId="18">#REF!</definedName>
    <definedName name="Excel_BuiltIn_Database" localSheetId="19">#REF!</definedName>
    <definedName name="Excel_BuiltIn_Database" localSheetId="28">#REF!</definedName>
    <definedName name="Excel_BuiltIn_Database" localSheetId="33">#REF!</definedName>
    <definedName name="Excel_BuiltIn_Database" localSheetId="34">#REF!</definedName>
    <definedName name="Excel_BuiltIn_Database" localSheetId="30">#REF!</definedName>
    <definedName name="Excel_BuiltIn_Database" localSheetId="32">#REF!</definedName>
    <definedName name="Excel_BuiltIn_Database">#REF!</definedName>
    <definedName name="Excel_BuiltIn_Extract" localSheetId="31">#REF!</definedName>
    <definedName name="Excel_BuiltIn_Extract" localSheetId="17">#REF!</definedName>
    <definedName name="Excel_BuiltIn_Extract" localSheetId="18">#REF!</definedName>
    <definedName name="Excel_BuiltIn_Extract" localSheetId="19">#REF!</definedName>
    <definedName name="Excel_BuiltIn_Extract" localSheetId="28">#REF!</definedName>
    <definedName name="Excel_BuiltIn_Extract" localSheetId="33">#REF!</definedName>
    <definedName name="Excel_BuiltIn_Extract" localSheetId="34">#REF!</definedName>
    <definedName name="Excel_BuiltIn_Extract" localSheetId="30">#REF!</definedName>
    <definedName name="Excel_BuiltIn_Extract" localSheetId="32">#REF!</definedName>
    <definedName name="Excel_BuiltIn_Extract">#REF!</definedName>
    <definedName name="Excel_BuiltIn_Print_Area_1" localSheetId="31">#REF!</definedName>
    <definedName name="Excel_BuiltIn_Print_Area_1" localSheetId="26">#REF!</definedName>
    <definedName name="Excel_BuiltIn_Print_Area_1" localSheetId="27">#REF!</definedName>
    <definedName name="Excel_BuiltIn_Print_Area_1" localSheetId="16">#REF!</definedName>
    <definedName name="Excel_BuiltIn_Print_Area_1" localSheetId="17">#REF!</definedName>
    <definedName name="Excel_BuiltIn_Print_Area_1" localSheetId="18">#REF!</definedName>
    <definedName name="Excel_BuiltIn_Print_Area_1" localSheetId="19">#REF!</definedName>
    <definedName name="Excel_BuiltIn_Print_Area_1" localSheetId="28">#REF!</definedName>
    <definedName name="Excel_BuiltIn_Print_Area_1" localSheetId="33">#REF!</definedName>
    <definedName name="Excel_BuiltIn_Print_Area_1" localSheetId="34">#REF!</definedName>
    <definedName name="Excel_BuiltIn_Print_Area_1" localSheetId="30">#REF!</definedName>
    <definedName name="Excel_BuiltIn_Print_Area_1" localSheetId="32">#REF!</definedName>
    <definedName name="Excel_BuiltIn_Print_Area_1">#REF!</definedName>
    <definedName name="Excel_BuiltIn_Print_Area_3" localSheetId="31">#REF!</definedName>
    <definedName name="Excel_BuiltIn_Print_Area_3" localSheetId="26">#REF!</definedName>
    <definedName name="Excel_BuiltIn_Print_Area_3" localSheetId="27">#REF!</definedName>
    <definedName name="Excel_BuiltIn_Print_Area_3" localSheetId="16">#REF!</definedName>
    <definedName name="Excel_BuiltIn_Print_Area_3" localSheetId="17">#REF!</definedName>
    <definedName name="Excel_BuiltIn_Print_Area_3" localSheetId="18">#REF!</definedName>
    <definedName name="Excel_BuiltIn_Print_Area_3" localSheetId="19">#REF!</definedName>
    <definedName name="Excel_BuiltIn_Print_Area_3" localSheetId="28">#REF!</definedName>
    <definedName name="Excel_BuiltIn_Print_Area_3" localSheetId="33">#REF!</definedName>
    <definedName name="Excel_BuiltIn_Print_Area_3" localSheetId="34">#REF!</definedName>
    <definedName name="Excel_BuiltIn_Print_Area_3" localSheetId="30">#REF!</definedName>
    <definedName name="Excel_BuiltIn_Print_Area_3" localSheetId="32">#REF!</definedName>
    <definedName name="Excel_BuiltIn_Print_Area_3">#REF!</definedName>
    <definedName name="Excel_BuiltIn_Print_Area_9" localSheetId="31">#REF!</definedName>
    <definedName name="Excel_BuiltIn_Print_Area_9" localSheetId="16">#REF!</definedName>
    <definedName name="Excel_BuiltIn_Print_Area_9" localSheetId="17">#REF!</definedName>
    <definedName name="Excel_BuiltIn_Print_Area_9" localSheetId="18">#REF!</definedName>
    <definedName name="Excel_BuiltIn_Print_Area_9" localSheetId="19">#REF!</definedName>
    <definedName name="Excel_BuiltIn_Print_Area_9" localSheetId="28">#REF!</definedName>
    <definedName name="Excel_BuiltIn_Print_Area_9" localSheetId="33">#REF!</definedName>
    <definedName name="Excel_BuiltIn_Print_Area_9" localSheetId="34">#REF!</definedName>
    <definedName name="Excel_BuiltIn_Print_Area_9" localSheetId="30">#REF!</definedName>
    <definedName name="Excel_BuiltIn_Print_Area_9" localSheetId="32">#REF!</definedName>
    <definedName name="Excel_BuiltIn_Print_Area_9">#REF!</definedName>
    <definedName name="Excel_BuiltIn_Print_Titles_2_1" localSheetId="31">#REF!</definedName>
    <definedName name="Excel_BuiltIn_Print_Titles_2_1" localSheetId="17">#REF!</definedName>
    <definedName name="Excel_BuiltIn_Print_Titles_2_1" localSheetId="18">#REF!</definedName>
    <definedName name="Excel_BuiltIn_Print_Titles_2_1" localSheetId="19">#REF!</definedName>
    <definedName name="Excel_BuiltIn_Print_Titles_2_1" localSheetId="28">#REF!</definedName>
    <definedName name="Excel_BuiltIn_Print_Titles_2_1" localSheetId="33">#REF!</definedName>
    <definedName name="Excel_BuiltIn_Print_Titles_2_1" localSheetId="34">#REF!</definedName>
    <definedName name="Excel_BuiltIn_Print_Titles_2_1" localSheetId="30">#REF!</definedName>
    <definedName name="Excel_BuiltIn_Print_Titles_2_1" localSheetId="32">#REF!</definedName>
    <definedName name="Excel_BuiltIn_Print_Titles_2_1">#REF!</definedName>
    <definedName name="Excel_VDS" localSheetId="31">#REF!</definedName>
    <definedName name="Excel_VDS" localSheetId="17">#REF!</definedName>
    <definedName name="Excel_VDS" localSheetId="18">#REF!</definedName>
    <definedName name="Excel_VDS" localSheetId="19">#REF!</definedName>
    <definedName name="Excel_VDS" localSheetId="28">#REF!</definedName>
    <definedName name="Excel_VDS" localSheetId="33">#REF!</definedName>
    <definedName name="Excel_VDS" localSheetId="34">#REF!</definedName>
    <definedName name="Excel_VDS" localSheetId="30">#REF!</definedName>
    <definedName name="Excel_VDS" localSheetId="32">#REF!</definedName>
    <definedName name="Excel_VDS">#REF!</definedName>
    <definedName name="ExternalData2">[3]Плани!$A$1:$E$3</definedName>
    <definedName name="F" localSheetId="31">[17]рік!#REF!</definedName>
    <definedName name="f" localSheetId="26" hidden="1">'[26]3 утв.'!$F$1:$H$65536,'[26]3 утв.'!$P$1:$AQ$65536</definedName>
    <definedName name="f" localSheetId="27" hidden="1">'[26]3 утв.'!$F$1:$H$65536,'[26]3 утв.'!$P$1:$AQ$65536</definedName>
    <definedName name="F" localSheetId="17">[17]рік!#REF!</definedName>
    <definedName name="F" localSheetId="18">[17]рік!#REF!</definedName>
    <definedName name="F" localSheetId="19">[17]рік!#REF!</definedName>
    <definedName name="F" localSheetId="28">[17]рік!#REF!</definedName>
    <definedName name="F" localSheetId="33">[17]рік!#REF!</definedName>
    <definedName name="F" localSheetId="34">[17]рік!#REF!</definedName>
    <definedName name="F" localSheetId="30">[17]рік!#REF!</definedName>
    <definedName name="F" localSheetId="32">[17]рік!#REF!</definedName>
    <definedName name="F">[17]рік!#REF!</definedName>
    <definedName name="fdf" localSheetId="31">#REF!</definedName>
    <definedName name="fdf" localSheetId="17">#REF!</definedName>
    <definedName name="fdf" localSheetId="18">#REF!</definedName>
    <definedName name="fdf" localSheetId="19">#REF!</definedName>
    <definedName name="fdf" localSheetId="28">#REF!</definedName>
    <definedName name="fdf" localSheetId="33">#REF!</definedName>
    <definedName name="fdf" localSheetId="34">#REF!</definedName>
    <definedName name="fdf" localSheetId="30">#REF!</definedName>
    <definedName name="fdf" localSheetId="32">#REF!</definedName>
    <definedName name="fdf">#REF!</definedName>
    <definedName name="fghjh" localSheetId="31">'[27]АТ_на 2004_витрати_1'!#REF!</definedName>
    <definedName name="fghjh" localSheetId="26">'[27]АТ_на 2004_витрати_1'!#REF!</definedName>
    <definedName name="fghjh" localSheetId="27">'[27]АТ_на 2004_витрати_1'!#REF!</definedName>
    <definedName name="fghjh" localSheetId="17">'[27]АТ_на 2004_витрати_1'!#REF!</definedName>
    <definedName name="fghjh" localSheetId="18">'[27]АТ_на 2004_витрати_1'!#REF!</definedName>
    <definedName name="fghjh" localSheetId="19">'[27]АТ_на 2004_витрати_1'!#REF!</definedName>
    <definedName name="fghjh" localSheetId="28">'[27]АТ_на 2004_витрати_1'!#REF!</definedName>
    <definedName name="fghjh" localSheetId="33">'[27]АТ_на 2004_витрати_1'!#REF!</definedName>
    <definedName name="fghjh" localSheetId="34">'[27]АТ_на 2004_витрати_1'!#REF!</definedName>
    <definedName name="fghjh" localSheetId="30">'[27]АТ_на 2004_витрати_1'!#REF!</definedName>
    <definedName name="fghjh" localSheetId="32">'[27]АТ_на 2004_витрати_1'!#REF!</definedName>
    <definedName name="fghjh">'[27]АТ_на 2004_витрати_1'!#REF!</definedName>
    <definedName name="FinDAte" localSheetId="31">#REF!</definedName>
    <definedName name="FinDAte" localSheetId="26">#REF!</definedName>
    <definedName name="FinDAte" localSheetId="27">#REF!</definedName>
    <definedName name="FinDAte" localSheetId="17">#REF!</definedName>
    <definedName name="FinDAte" localSheetId="18">#REF!</definedName>
    <definedName name="FinDAte" localSheetId="19">#REF!</definedName>
    <definedName name="FinDAte" localSheetId="28">#REF!</definedName>
    <definedName name="FinDAte" localSheetId="33">#REF!</definedName>
    <definedName name="FinDAte" localSheetId="34">#REF!</definedName>
    <definedName name="FinDAte" localSheetId="30">#REF!</definedName>
    <definedName name="FinDAte" localSheetId="32">#REF!</definedName>
    <definedName name="FinDAte">#REF!</definedName>
    <definedName name="firm" localSheetId="31">#REF!</definedName>
    <definedName name="firm" localSheetId="26">#REF!</definedName>
    <definedName name="firm" localSheetId="27">#REF!</definedName>
    <definedName name="firm" localSheetId="17">#REF!</definedName>
    <definedName name="firm" localSheetId="18">#REF!</definedName>
    <definedName name="firm" localSheetId="19">#REF!</definedName>
    <definedName name="firm" localSheetId="28">#REF!</definedName>
    <definedName name="firm" localSheetId="33">#REF!</definedName>
    <definedName name="firm" localSheetId="34">#REF!</definedName>
    <definedName name="firm" localSheetId="30">#REF!</definedName>
    <definedName name="firm" localSheetId="32">#REF!</definedName>
    <definedName name="firm">#REF!</definedName>
    <definedName name="FirstDataRow">[3]Ini!$C$7</definedName>
    <definedName name="footer" localSheetId="31">#REF!</definedName>
    <definedName name="footer" localSheetId="26">#REF!</definedName>
    <definedName name="footer" localSheetId="27">#REF!</definedName>
    <definedName name="footer" localSheetId="17">#REF!</definedName>
    <definedName name="footer" localSheetId="18">#REF!</definedName>
    <definedName name="footer" localSheetId="19">#REF!</definedName>
    <definedName name="footer" localSheetId="28">#REF!</definedName>
    <definedName name="footer" localSheetId="33">#REF!</definedName>
    <definedName name="footer" localSheetId="34">#REF!</definedName>
    <definedName name="footer" localSheetId="30">#REF!</definedName>
    <definedName name="footer" localSheetId="32">#REF!</definedName>
    <definedName name="footer">#REF!</definedName>
    <definedName name="ForDebug" localSheetId="31">#REF!</definedName>
    <definedName name="ForDebug" localSheetId="26">#REF!</definedName>
    <definedName name="ForDebug" localSheetId="27">#REF!</definedName>
    <definedName name="ForDebug" localSheetId="17">#REF!</definedName>
    <definedName name="ForDebug" localSheetId="18">#REF!</definedName>
    <definedName name="ForDebug" localSheetId="19">#REF!</definedName>
    <definedName name="ForDebug" localSheetId="28">#REF!</definedName>
    <definedName name="ForDebug" localSheetId="33">#REF!</definedName>
    <definedName name="ForDebug" localSheetId="34">#REF!</definedName>
    <definedName name="ForDebug" localSheetId="30">#REF!</definedName>
    <definedName name="ForDebug" localSheetId="32">#REF!</definedName>
    <definedName name="ForDebug">#REF!</definedName>
    <definedName name="Format">[3]Ini!$C$57</definedName>
    <definedName name="FormatCell">[3]Ini!$C$57</definedName>
    <definedName name="fsdgfag" localSheetId="31">#REF!</definedName>
    <definedName name="fsdgfag" localSheetId="17">#REF!</definedName>
    <definedName name="fsdgfag" localSheetId="18">#REF!</definedName>
    <definedName name="fsdgfag" localSheetId="19">#REF!</definedName>
    <definedName name="fsdgfag" localSheetId="28">#REF!</definedName>
    <definedName name="fsdgfag" localSheetId="33">#REF!</definedName>
    <definedName name="fsdgfag" localSheetId="34">#REF!</definedName>
    <definedName name="fsdgfag" localSheetId="30">#REF!</definedName>
    <definedName name="fsdgfag" localSheetId="32">#REF!</definedName>
    <definedName name="fsdgfag">#REF!</definedName>
    <definedName name="G" localSheetId="31">[17]рік!#REF!</definedName>
    <definedName name="g" localSheetId="26">[16]!g</definedName>
    <definedName name="g" localSheetId="27">[16]!g</definedName>
    <definedName name="G" localSheetId="17">[17]рік!#REF!</definedName>
    <definedName name="G" localSheetId="18">[17]рік!#REF!</definedName>
    <definedName name="G" localSheetId="19">[17]рік!#REF!</definedName>
    <definedName name="G" localSheetId="28">[17]рік!#REF!</definedName>
    <definedName name="G" localSheetId="33">[17]рік!#REF!</definedName>
    <definedName name="G" localSheetId="34">[17]рік!#REF!</definedName>
    <definedName name="G" localSheetId="30">[17]рік!#REF!</definedName>
    <definedName name="G" localSheetId="32">[17]рік!#REF!</definedName>
    <definedName name="G">[17]рік!#REF!</definedName>
    <definedName name="GER">[16]!GER</definedName>
    <definedName name="gg">[16]!gg</definedName>
    <definedName name="ggg" localSheetId="31">#REF!</definedName>
    <definedName name="ggg" localSheetId="26">#REF!</definedName>
    <definedName name="ggg" localSheetId="27">#REF!</definedName>
    <definedName name="ggg" localSheetId="17">#REF!</definedName>
    <definedName name="ggg" localSheetId="18">#REF!</definedName>
    <definedName name="ggg" localSheetId="19">#REF!</definedName>
    <definedName name="ggg" localSheetId="28">#REF!</definedName>
    <definedName name="ggg" localSheetId="33">#REF!</definedName>
    <definedName name="ggg" localSheetId="34">#REF!</definedName>
    <definedName name="ggg" localSheetId="30">#REF!</definedName>
    <definedName name="ggg" localSheetId="32">#REF!</definedName>
    <definedName name="ggg">#REF!</definedName>
    <definedName name="gjh" localSheetId="31">[28]assump!#REF!</definedName>
    <definedName name="gjh" localSheetId="26">[28]assump!#REF!</definedName>
    <definedName name="gjh" localSheetId="27">[28]assump!#REF!</definedName>
    <definedName name="gjh" localSheetId="17">[28]assump!#REF!</definedName>
    <definedName name="gjh" localSheetId="18">[28]assump!#REF!</definedName>
    <definedName name="gjh" localSheetId="19">[28]assump!#REF!</definedName>
    <definedName name="gjh" localSheetId="28">[28]assump!#REF!</definedName>
    <definedName name="gjh" localSheetId="33">[28]assump!#REF!</definedName>
    <definedName name="gjh" localSheetId="34">[28]assump!#REF!</definedName>
    <definedName name="gjh" localSheetId="30">[28]assump!#REF!</definedName>
    <definedName name="gjh" localSheetId="32">[28]assump!#REF!</definedName>
    <definedName name="gjh">[28]assump!#REF!</definedName>
    <definedName name="group" localSheetId="31">#REF!</definedName>
    <definedName name="group" localSheetId="26">#REF!</definedName>
    <definedName name="group" localSheetId="27">#REF!</definedName>
    <definedName name="group" localSheetId="17">#REF!</definedName>
    <definedName name="group" localSheetId="18">#REF!</definedName>
    <definedName name="group" localSheetId="19">#REF!</definedName>
    <definedName name="group" localSheetId="28">#REF!</definedName>
    <definedName name="group" localSheetId="33">#REF!</definedName>
    <definedName name="group" localSheetId="34">#REF!</definedName>
    <definedName name="group" localSheetId="30">#REF!</definedName>
    <definedName name="group" localSheetId="32">#REF!</definedName>
    <definedName name="group">#REF!</definedName>
    <definedName name="H" localSheetId="31">[29]рік!#REF!</definedName>
    <definedName name="h" localSheetId="26">[16]!h</definedName>
    <definedName name="h" localSheetId="27">[16]!h</definedName>
    <definedName name="H" localSheetId="17">[29]рік!#REF!</definedName>
    <definedName name="H" localSheetId="18">[29]рік!#REF!</definedName>
    <definedName name="H" localSheetId="19">[29]рік!#REF!</definedName>
    <definedName name="H" localSheetId="28">[29]рік!#REF!</definedName>
    <definedName name="H" localSheetId="33">[29]рік!#REF!</definedName>
    <definedName name="H" localSheetId="34">[29]рік!#REF!</definedName>
    <definedName name="H" localSheetId="30">[29]рік!#REF!</definedName>
    <definedName name="H" localSheetId="32">[29]рік!#REF!</definedName>
    <definedName name="H">[29]рік!#REF!</definedName>
    <definedName name="Heading">[3]Ini!$C$8</definedName>
    <definedName name="hhhhh">[16]!hhhhh</definedName>
    <definedName name="hopok">[16]!hopok</definedName>
    <definedName name="HTML_CodePage" hidden="1">1251</definedName>
    <definedName name="HTML_Control" localSheetId="31" hidden="1">{"'таб 21'!$A$1:$U$24","'таб 21'!$A$1:$U$1"}</definedName>
    <definedName name="HTML_Control" localSheetId="29" hidden="1">{"'таб 21'!$A$1:$U$24","'таб 21'!$A$1:$U$1"}</definedName>
    <definedName name="HTML_Control" localSheetId="26" hidden="1">{"'таб 21'!$A$1:$U$24","'таб 21'!$A$1:$U$1"}</definedName>
    <definedName name="HTML_Control" localSheetId="27" hidden="1">{"'таб 21'!$A$1:$U$24","'таб 21'!$A$1:$U$1"}</definedName>
    <definedName name="HTML_Control" localSheetId="35" hidden="1">{"'таб 21'!$A$1:$U$24","'таб 21'!$A$1:$U$1"}</definedName>
    <definedName name="HTML_Control" localSheetId="11" hidden="1">{"'таб 21'!$A$1:$U$24","'таб 21'!$A$1:$U$1"}</definedName>
    <definedName name="HTML_Control" localSheetId="28" hidden="1">{"'таб 21'!$A$1:$U$24","'таб 21'!$A$1:$U$1"}</definedName>
    <definedName name="HTML_Control" localSheetId="33" hidden="1">{"'таб 21'!$A$1:$U$24","'таб 21'!$A$1:$U$1"}</definedName>
    <definedName name="HTML_Control" localSheetId="34" hidden="1">{"'таб 21'!$A$1:$U$24","'таб 21'!$A$1:$U$1"}</definedName>
    <definedName name="HTML_Control" localSheetId="30" hidden="1">{"'таб 21'!$A$1:$U$24","'таб 21'!$A$1:$U$1"}</definedName>
    <definedName name="HTML_Control" localSheetId="32" hidden="1">{"'таб 21'!$A$1:$U$24","'таб 21'!$A$1:$U$1"}</definedName>
    <definedName name="HTML_Control" hidden="1">{"'таб 21'!$A$1:$U$24","'таб 21'!$A$1:$U$1"}</definedName>
    <definedName name="HTML_Description" hidden="1">""</definedName>
    <definedName name="HTML_Email" hidden="1">""</definedName>
    <definedName name="HTML_Header" hidden="1">"таб 21"</definedName>
    <definedName name="HTML_LastUpdate" hidden="1">"22.06.00"</definedName>
    <definedName name="HTML_LineAfter" hidden="1">TRUE</definedName>
    <definedName name="HTML_LineBefore" hidden="1">TRUE</definedName>
    <definedName name="HTML_Name" hidden="1">"KOPAN"</definedName>
    <definedName name="HTML_OBDlg2" hidden="1">TRUE</definedName>
    <definedName name="HTML_OBDlg4" hidden="1">TRUE</definedName>
    <definedName name="HTML_OS" hidden="1">0</definedName>
    <definedName name="HTML_PathFile" hidden="1">"C:\Мои документы\ОТЧЁТЫ 1999 ГОДА\12 мес\MyHTML.htm"</definedName>
    <definedName name="HTML_Title" hidden="1">"Таблицы к отчету 1999 года"</definedName>
    <definedName name="i" localSheetId="17">[16]!i</definedName>
    <definedName name="i" localSheetId="18">[16]!i</definedName>
    <definedName name="i" localSheetId="19">[16]!i</definedName>
    <definedName name="i">[16]!i</definedName>
    <definedName name="ID_201301">'[30]2013'!$A$3:$A$252</definedName>
    <definedName name="ID_201302">'[30]2013'!$C$3:$C$252</definedName>
    <definedName name="ID_201303">'[30]2013'!$E$3:$E$252</definedName>
    <definedName name="ID_201304">'[30]2013'!$G$3:$G$252</definedName>
    <definedName name="ID_201305">'[30]2013'!$I$3:$I$252</definedName>
    <definedName name="ID_201306">'[30]2013'!$K$3:$K$252</definedName>
    <definedName name="ID_201307">'[30]2013'!$M$3:$M$252</definedName>
    <definedName name="ID_201308">'[30]2013'!$O$3:$O$252</definedName>
    <definedName name="ID_201309">'[30]2013'!$Q$3:$Q$252</definedName>
    <definedName name="ID_201310">'[30]2013'!$S$3:$S$252</definedName>
    <definedName name="ID_201311">'[30]2013'!$U$3:$U$252</definedName>
    <definedName name="ID_201312">'[30]2013'!$W$3:$W$252</definedName>
    <definedName name="ID_201401">'[30]2014'!$A$3:$A$252</definedName>
    <definedName name="ID_201402">'[30]2014'!$C$3:$C$252</definedName>
    <definedName name="ID_201403">'[30]2014'!$E$3:$E$252</definedName>
    <definedName name="ID_201404">'[30]2014'!$G$3:$G$252</definedName>
    <definedName name="ID_201405">'[30]2014'!$I$3:$I$252</definedName>
    <definedName name="ID_201406">'[30]2014'!$K$3:$K$252</definedName>
    <definedName name="ID_201407">'[30]2014'!$M$3:$M$252</definedName>
    <definedName name="ID_201408">'[30]2014'!$O$3:$O$252</definedName>
    <definedName name="ID_201409">'[30]2014'!$Q$3:$Q$252</definedName>
    <definedName name="ID_201410">'[30]2014'!$S$3:$S$252</definedName>
    <definedName name="ID_201411">'[30]2014'!$U$3:$U$252</definedName>
    <definedName name="ID_201412">'[30]2014'!$W$3:$W$252</definedName>
    <definedName name="ID_201501">'[30]2015'!$A$3:$A$252</definedName>
    <definedName name="ID_201502">'[30]2015'!$C$3:$C$252</definedName>
    <definedName name="ID_201503">'[30]2015'!$E$3:$E$252</definedName>
    <definedName name="ID_201504">'[30]2015'!$G$3:$G$252</definedName>
    <definedName name="ID_201505">'[30]2015'!$I$3:$I$252</definedName>
    <definedName name="ID_201506">'[30]2015'!$K$3:$K$252</definedName>
    <definedName name="ID_201507">'[30]2015'!$M$3:$M$252</definedName>
    <definedName name="ID_201508">'[30]2015'!$O$3:$O$252</definedName>
    <definedName name="ID_201509">'[30]2015'!$Q$3:$Q$252</definedName>
    <definedName name="ID_201510">'[30]2015'!$S$3:$S$252</definedName>
    <definedName name="ID_201511">'[30]2015'!$U$3:$U$252</definedName>
    <definedName name="id_dep">[3]Філіали!$B$2:$B$20</definedName>
    <definedName name="id_p">[3]Періоди!$A$2:$A$35</definedName>
    <definedName name="Id_TypeList" localSheetId="31">'[31]Типи данних філії'!#REF!</definedName>
    <definedName name="Id_TypeList" localSheetId="26">'[31]Типи данних філії'!#REF!</definedName>
    <definedName name="Id_TypeList" localSheetId="27">'[31]Типи данних філії'!#REF!</definedName>
    <definedName name="Id_TypeList" localSheetId="17">'[31]Типи данних філії'!#REF!</definedName>
    <definedName name="Id_TypeList" localSheetId="18">'[31]Типи данних філії'!#REF!</definedName>
    <definedName name="Id_TypeList" localSheetId="19">'[31]Типи данних філії'!#REF!</definedName>
    <definedName name="Id_TypeList" localSheetId="28">'[31]Типи данних філії'!#REF!</definedName>
    <definedName name="Id_TypeList" localSheetId="33">'[31]Типи данних філії'!#REF!</definedName>
    <definedName name="Id_TypeList" localSheetId="34">'[31]Типи данних філії'!#REF!</definedName>
    <definedName name="Id_TypeList" localSheetId="30">'[31]Типи данних філії'!#REF!</definedName>
    <definedName name="Id_TypeList" localSheetId="32">'[31]Типи данних філії'!#REF!</definedName>
    <definedName name="Id_TypeList">'[31]Типи данних філії'!#REF!</definedName>
    <definedName name="II" localSheetId="31">#REF!</definedName>
    <definedName name="ii" localSheetId="26" hidden="1">{"'таб 21'!$A$1:$U$24","'таб 21'!$A$1:$U$1"}</definedName>
    <definedName name="ii" localSheetId="27" hidden="1">{"'таб 21'!$A$1:$U$24","'таб 21'!$A$1:$U$1"}</definedName>
    <definedName name="II" localSheetId="17">#REF!</definedName>
    <definedName name="II" localSheetId="18">#REF!</definedName>
    <definedName name="II" localSheetId="19">#REF!</definedName>
    <definedName name="II" localSheetId="28">#REF!</definedName>
    <definedName name="II" localSheetId="33">#REF!</definedName>
    <definedName name="II" localSheetId="34">#REF!</definedName>
    <definedName name="II" localSheetId="30">#REF!</definedName>
    <definedName name="II" localSheetId="32">#REF!</definedName>
    <definedName name="II">#REF!</definedName>
    <definedName name="iii_contr" localSheetId="31" hidden="1">{"'таб 21'!$A$1:$U$24","'таб 21'!$A$1:$U$1"}</definedName>
    <definedName name="iii_contr" localSheetId="29" hidden="1">{"'таб 21'!$A$1:$U$24","'таб 21'!$A$1:$U$1"}</definedName>
    <definedName name="iii_contr" localSheetId="26" hidden="1">{"'таб 21'!$A$1:$U$24","'таб 21'!$A$1:$U$1"}</definedName>
    <definedName name="iii_contr" localSheetId="27" hidden="1">{"'таб 21'!$A$1:$U$24","'таб 21'!$A$1:$U$1"}</definedName>
    <definedName name="iii_contr" localSheetId="35" hidden="1">{"'таб 21'!$A$1:$U$24","'таб 21'!$A$1:$U$1"}</definedName>
    <definedName name="iii_contr" localSheetId="11" hidden="1">{"'таб 21'!$A$1:$U$24","'таб 21'!$A$1:$U$1"}</definedName>
    <definedName name="iii_contr" localSheetId="28" hidden="1">{"'таб 21'!$A$1:$U$24","'таб 21'!$A$1:$U$1"}</definedName>
    <definedName name="iii_contr" localSheetId="33" hidden="1">{"'таб 21'!$A$1:$U$24","'таб 21'!$A$1:$U$1"}</definedName>
    <definedName name="iii_contr" localSheetId="34" hidden="1">{"'таб 21'!$A$1:$U$24","'таб 21'!$A$1:$U$1"}</definedName>
    <definedName name="iii_contr" localSheetId="30" hidden="1">{"'таб 21'!$A$1:$U$24","'таб 21'!$A$1:$U$1"}</definedName>
    <definedName name="iii_contr" localSheetId="32" hidden="1">{"'таб 21'!$A$1:$U$24","'таб 21'!$A$1:$U$1"}</definedName>
    <definedName name="iii_contr" hidden="1">{"'таб 21'!$A$1:$U$24","'таб 21'!$A$1:$U$1"}</definedName>
    <definedName name="Intercompany" localSheetId="31">#REF!</definedName>
    <definedName name="Intercompany" localSheetId="26">#REF!</definedName>
    <definedName name="Intercompany" localSheetId="27">#REF!</definedName>
    <definedName name="Intercompany" localSheetId="17">#REF!</definedName>
    <definedName name="Intercompany" localSheetId="18">#REF!</definedName>
    <definedName name="Intercompany" localSheetId="19">#REF!</definedName>
    <definedName name="Intercompany" localSheetId="28">#REF!</definedName>
    <definedName name="Intercompany" localSheetId="33">#REF!</definedName>
    <definedName name="Intercompany" localSheetId="34">#REF!</definedName>
    <definedName name="Intercompany" localSheetId="30">#REF!</definedName>
    <definedName name="Intercompany" localSheetId="32">#REF!</definedName>
    <definedName name="Intercompany">#REF!</definedName>
    <definedName name="J" localSheetId="31">'[21]1_Структура по елементах'!#REF!</definedName>
    <definedName name="j" localSheetId="26">[16]!j</definedName>
    <definedName name="j" localSheetId="27">[16]!j</definedName>
    <definedName name="J" localSheetId="17">'[21]1_Структура по елементах'!#REF!</definedName>
    <definedName name="J" localSheetId="18">'[21]1_Структура по елементах'!#REF!</definedName>
    <definedName name="J" localSheetId="19">'[21]1_Структура по елементах'!#REF!</definedName>
    <definedName name="J" localSheetId="28">'[21]1_Структура по елементах'!#REF!</definedName>
    <definedName name="J" localSheetId="33">'[21]1_Структура по елементах'!#REF!</definedName>
    <definedName name="J" localSheetId="34">'[21]1_Структура по елементах'!#REF!</definedName>
    <definedName name="J" localSheetId="30">'[21]1_Структура по елементах'!#REF!</definedName>
    <definedName name="J" localSheetId="32">'[21]1_Структура по елементах'!#REF!</definedName>
    <definedName name="J">'[21]1_Структура по елементах'!#REF!</definedName>
    <definedName name="JJ" localSheetId="31">#REF!</definedName>
    <definedName name="JJ" localSheetId="17">#REF!</definedName>
    <definedName name="JJ" localSheetId="18">#REF!</definedName>
    <definedName name="JJ" localSheetId="19">#REF!</definedName>
    <definedName name="JJ" localSheetId="28">#REF!</definedName>
    <definedName name="JJ" localSheetId="33">#REF!</definedName>
    <definedName name="JJ" localSheetId="34">#REF!</definedName>
    <definedName name="JJ" localSheetId="30">#REF!</definedName>
    <definedName name="JJ" localSheetId="32">#REF!</definedName>
    <definedName name="JJ">#REF!</definedName>
    <definedName name="K" localSheetId="31">'[21]1_Структура по елементах'!#REF!</definedName>
    <definedName name="k" localSheetId="26">[16]!k</definedName>
    <definedName name="k" localSheetId="27">[16]!k</definedName>
    <definedName name="K" localSheetId="17">'[21]1_Структура по елементах'!#REF!</definedName>
    <definedName name="K" localSheetId="18">'[21]1_Структура по елементах'!#REF!</definedName>
    <definedName name="K" localSheetId="19">'[21]1_Структура по елементах'!#REF!</definedName>
    <definedName name="K" localSheetId="28">'[21]1_Структура по елементах'!#REF!</definedName>
    <definedName name="K" localSheetId="33">'[21]1_Структура по елементах'!#REF!</definedName>
    <definedName name="K" localSheetId="34">'[21]1_Структура по елементах'!#REF!</definedName>
    <definedName name="K" localSheetId="30">'[21]1_Структура по елементах'!#REF!</definedName>
    <definedName name="K" localSheetId="32">'[21]1_Структура по елементах'!#REF!</definedName>
    <definedName name="K">'[21]1_Структура по елементах'!#REF!</definedName>
    <definedName name="Katya">[16]!Katya</definedName>
    <definedName name="KBCN" localSheetId="31" hidden="1">{#N/A,#N/A,FALSE,"9PS0"}</definedName>
    <definedName name="KBCN" localSheetId="29" hidden="1">{#N/A,#N/A,FALSE,"9PS0"}</definedName>
    <definedName name="KBCN" localSheetId="26" hidden="1">{#N/A,#N/A,FALSE,"9PS0"}</definedName>
    <definedName name="KBCN" localSheetId="27" hidden="1">{#N/A,#N/A,FALSE,"9PS0"}</definedName>
    <definedName name="KBCN" localSheetId="35" hidden="1">{#N/A,#N/A,FALSE,"9PS0"}</definedName>
    <definedName name="KBCN" localSheetId="11" hidden="1">{#N/A,#N/A,FALSE,"9PS0"}</definedName>
    <definedName name="KBCN" localSheetId="28" hidden="1">{#N/A,#N/A,FALSE,"9PS0"}</definedName>
    <definedName name="KBCN" localSheetId="33" hidden="1">{#N/A,#N/A,FALSE,"9PS0"}</definedName>
    <definedName name="KBCN" localSheetId="34" hidden="1">{#N/A,#N/A,FALSE,"9PS0"}</definedName>
    <definedName name="KBCN" localSheetId="30" hidden="1">{#N/A,#N/A,FALSE,"9PS0"}</definedName>
    <definedName name="KBCN" localSheetId="32" hidden="1">{#N/A,#N/A,FALSE,"9PS0"}</definedName>
    <definedName name="KBCN" hidden="1">{#N/A,#N/A,FALSE,"9PS0"}</definedName>
    <definedName name="kkkk" localSheetId="17">[16]!kkkk</definedName>
    <definedName name="kkkk" localSheetId="18">[16]!kkkk</definedName>
    <definedName name="kkkk" localSheetId="19">[16]!kkkk</definedName>
    <definedName name="kkkk">[16]!kkkk</definedName>
    <definedName name="kod">[3]Періоди!$B$2:$B$35</definedName>
    <definedName name="koef_e_EZ">[3]KOEF!$E$2</definedName>
    <definedName name="koef_e_T5">[32]KOEF!$C$2</definedName>
    <definedName name="koef_e_T6">[32]KOEF!$D$2</definedName>
    <definedName name="koefE_1.1.1." localSheetId="31">#REF!</definedName>
    <definedName name="koefE_1.1.1." localSheetId="26">#REF!</definedName>
    <definedName name="koefE_1.1.1." localSheetId="27">#REF!</definedName>
    <definedName name="koefE_1.1.1." localSheetId="17">#REF!</definedName>
    <definedName name="koefE_1.1.1." localSheetId="18">#REF!</definedName>
    <definedName name="koefE_1.1.1." localSheetId="19">#REF!</definedName>
    <definedName name="koefE_1.1.1." localSheetId="28">#REF!</definedName>
    <definedName name="koefE_1.1.1." localSheetId="33">#REF!</definedName>
    <definedName name="koefE_1.1.1." localSheetId="34">#REF!</definedName>
    <definedName name="koefE_1.1.1." localSheetId="30">#REF!</definedName>
    <definedName name="koefE_1.1.1." localSheetId="32">#REF!</definedName>
    <definedName name="koefE_1.1.1.">#REF!</definedName>
    <definedName name="koefE_1.1.2." localSheetId="31">#REF!</definedName>
    <definedName name="koefE_1.1.2." localSheetId="26">#REF!</definedName>
    <definedName name="koefE_1.1.2." localSheetId="27">#REF!</definedName>
    <definedName name="koefE_1.1.2." localSheetId="17">#REF!</definedName>
    <definedName name="koefE_1.1.2." localSheetId="18">#REF!</definedName>
    <definedName name="koefE_1.1.2." localSheetId="19">#REF!</definedName>
    <definedName name="koefE_1.1.2." localSheetId="28">#REF!</definedName>
    <definedName name="koefE_1.1.2." localSheetId="33">#REF!</definedName>
    <definedName name="koefE_1.1.2." localSheetId="34">#REF!</definedName>
    <definedName name="koefE_1.1.2." localSheetId="30">#REF!</definedName>
    <definedName name="koefE_1.1.2." localSheetId="32">#REF!</definedName>
    <definedName name="koefE_1.1.2.">#REF!</definedName>
    <definedName name="koefE_1_1_1_" localSheetId="31">#REF!</definedName>
    <definedName name="koefE_1_1_1_" localSheetId="17">#REF!</definedName>
    <definedName name="koefE_1_1_1_" localSheetId="18">#REF!</definedName>
    <definedName name="koefE_1_1_1_" localSheetId="19">#REF!</definedName>
    <definedName name="koefE_1_1_1_" localSheetId="28">#REF!</definedName>
    <definedName name="koefE_1_1_1_" localSheetId="33">#REF!</definedName>
    <definedName name="koefE_1_1_1_" localSheetId="34">#REF!</definedName>
    <definedName name="koefE_1_1_1_" localSheetId="30">#REF!</definedName>
    <definedName name="koefE_1_1_1_" localSheetId="32">#REF!</definedName>
    <definedName name="koefE_1_1_1_">#REF!</definedName>
    <definedName name="koefE_1_1_2_" localSheetId="31">#REF!</definedName>
    <definedName name="koefE_1_1_2_" localSheetId="17">#REF!</definedName>
    <definedName name="koefE_1_1_2_" localSheetId="18">#REF!</definedName>
    <definedName name="koefE_1_1_2_" localSheetId="19">#REF!</definedName>
    <definedName name="koefE_1_1_2_" localSheetId="28">#REF!</definedName>
    <definedName name="koefE_1_1_2_" localSheetId="33">#REF!</definedName>
    <definedName name="koefE_1_1_2_" localSheetId="34">#REF!</definedName>
    <definedName name="koefE_1_1_2_" localSheetId="30">#REF!</definedName>
    <definedName name="koefE_1_1_2_" localSheetId="32">#REF!</definedName>
    <definedName name="koefE_1_1_2_">#REF!</definedName>
    <definedName name="koefT_1.2." localSheetId="31">#REF!</definedName>
    <definedName name="koefT_1.2." localSheetId="26">#REF!</definedName>
    <definedName name="koefT_1.2." localSheetId="27">#REF!</definedName>
    <definedName name="koefT_1.2." localSheetId="17">#REF!</definedName>
    <definedName name="koefT_1.2." localSheetId="18">#REF!</definedName>
    <definedName name="koefT_1.2." localSheetId="19">#REF!</definedName>
    <definedName name="koefT_1.2." localSheetId="28">#REF!</definedName>
    <definedName name="koefT_1.2." localSheetId="33">#REF!</definedName>
    <definedName name="koefT_1.2." localSheetId="34">#REF!</definedName>
    <definedName name="koefT_1.2." localSheetId="30">#REF!</definedName>
    <definedName name="koefT_1.2." localSheetId="32">#REF!</definedName>
    <definedName name="koefT_1.2.">#REF!</definedName>
    <definedName name="koefT_1_2_" localSheetId="31">#REF!</definedName>
    <definedName name="koefT_1_2_" localSheetId="17">#REF!</definedName>
    <definedName name="koefT_1_2_" localSheetId="18">#REF!</definedName>
    <definedName name="koefT_1_2_" localSheetId="19">#REF!</definedName>
    <definedName name="koefT_1_2_" localSheetId="28">#REF!</definedName>
    <definedName name="koefT_1_2_" localSheetId="33">#REF!</definedName>
    <definedName name="koefT_1_2_" localSheetId="34">#REF!</definedName>
    <definedName name="koefT_1_2_" localSheetId="30">#REF!</definedName>
    <definedName name="koefT_1_2_" localSheetId="32">#REF!</definedName>
    <definedName name="koefT_1_2_">#REF!</definedName>
    <definedName name="kot" localSheetId="31" hidden="1">{#N/A,#N/A,FALSE,"9PS0"}</definedName>
    <definedName name="kot" localSheetId="29" hidden="1">{#N/A,#N/A,FALSE,"9PS0"}</definedName>
    <definedName name="kot" localSheetId="26" hidden="1">{#N/A,#N/A,FALSE,"9PS0"}</definedName>
    <definedName name="kot" localSheetId="27" hidden="1">{#N/A,#N/A,FALSE,"9PS0"}</definedName>
    <definedName name="kot" localSheetId="35" hidden="1">{#N/A,#N/A,FALSE,"9PS0"}</definedName>
    <definedName name="kot" localSheetId="11" hidden="1">{#N/A,#N/A,FALSE,"9PS0"}</definedName>
    <definedName name="kot" localSheetId="28" hidden="1">{#N/A,#N/A,FALSE,"9PS0"}</definedName>
    <definedName name="kot" localSheetId="33" hidden="1">{#N/A,#N/A,FALSE,"9PS0"}</definedName>
    <definedName name="kot" localSheetId="34" hidden="1">{#N/A,#N/A,FALSE,"9PS0"}</definedName>
    <definedName name="kot" localSheetId="30" hidden="1">{#N/A,#N/A,FALSE,"9PS0"}</definedName>
    <definedName name="kot" localSheetId="32" hidden="1">{#N/A,#N/A,FALSE,"9PS0"}</definedName>
    <definedName name="kot" hidden="1">{#N/A,#N/A,FALSE,"9PS0"}</definedName>
    <definedName name="L" localSheetId="31">[17]рік!#REF!</definedName>
    <definedName name="l" localSheetId="26">[33]Ф2!$F$4</definedName>
    <definedName name="l" localSheetId="27">[33]Ф2!$F$4</definedName>
    <definedName name="L" localSheetId="17">[17]рік!#REF!</definedName>
    <definedName name="L" localSheetId="18">[17]рік!#REF!</definedName>
    <definedName name="L" localSheetId="19">[17]рік!#REF!</definedName>
    <definedName name="L" localSheetId="28">[17]рік!#REF!</definedName>
    <definedName name="L" localSheetId="33">[17]рік!#REF!</definedName>
    <definedName name="L" localSheetId="34">[17]рік!#REF!</definedName>
    <definedName name="L" localSheetId="30">[17]рік!#REF!</definedName>
    <definedName name="L" localSheetId="32">[17]рік!#REF!</definedName>
    <definedName name="L">[17]рік!#REF!</definedName>
    <definedName name="LastDataLev">[25]Ini!$C$46</definedName>
    <definedName name="LastDep_Full">[3]Ini!$C$13</definedName>
    <definedName name="LastDep_FullD">[3]Ini!$C$18</definedName>
    <definedName name="LastDep_Name">[3]Ini!$C$12</definedName>
    <definedName name="LastDep_NameD">[3]Ini!$C$17</definedName>
    <definedName name="LastDtLev">[25]Ini!$C$38</definedName>
    <definedName name="LastID_DEP">[3]Ini!$C$11</definedName>
    <definedName name="LastID_DEPD">[3]Ini!$C$16</definedName>
    <definedName name="LastID_PLAN">[3]Ini!$C$21</definedName>
    <definedName name="LastId_rep">[3]Ini!$C$28</definedName>
    <definedName name="LastId_repD">[3]Ini!$C$24</definedName>
    <definedName name="LastId_type">[3]Ini!$C$20</definedName>
    <definedName name="LastItem" localSheetId="26">[34]Лист1!$A$1</definedName>
    <definedName name="LastItem" localSheetId="27">[34]Лист1!$A$1</definedName>
    <definedName name="LastItem" localSheetId="16">[34]Лист1!$A$1</definedName>
    <definedName name="LastItem" localSheetId="17">[34]Лист1!$A$1</definedName>
    <definedName name="LastItem" localSheetId="18">[34]Лист1!$A$1</definedName>
    <definedName name="LastItem" localSheetId="19">[34]Лист1!$A$1</definedName>
    <definedName name="LastItem">[35]Лист1!$A$1</definedName>
    <definedName name="LastLev">[3]Ini!$C$37</definedName>
    <definedName name="LastMonth">[36]Ini!$B$5</definedName>
    <definedName name="LastPeriodId">[3]Ini!$C$32</definedName>
    <definedName name="LastPeriodKod">[3]Ini!$C$33</definedName>
    <definedName name="LastPeriodPoz">[3]Ini!$C$31</definedName>
    <definedName name="LastPeriodRuName">[3]Ini!$C$35</definedName>
    <definedName name="LastPeriodUkName">[3]Ini!$C$34</definedName>
    <definedName name="LastPoz">[3]Ini!$C$10</definedName>
    <definedName name="LastPozD">[3]Ini!$C$15</definedName>
    <definedName name="LastQ">[10]Periods!$B$6</definedName>
    <definedName name="LastRepName">[3]Ini!$C$29</definedName>
    <definedName name="LastRepNameD">[3]Ini!$C$25</definedName>
    <definedName name="LastRepPoz">[3]Ini!$C$27</definedName>
    <definedName name="LastRepPozD">[3]Ini!$C$23</definedName>
    <definedName name="LastStLev">[3]Ini!$C$37</definedName>
    <definedName name="LastTypePoz">[3]Ini!$C$19</definedName>
    <definedName name="LastYear">[3]Ini!$C$1</definedName>
    <definedName name="lena" localSheetId="31">'[27]АТ_на 2004_витрати_1'!#REF!</definedName>
    <definedName name="lena" localSheetId="26">'[27]АТ_на 2004_витрати_1'!#REF!</definedName>
    <definedName name="lena" localSheetId="27">'[27]АТ_на 2004_витрати_1'!#REF!</definedName>
    <definedName name="lena" localSheetId="17">'[27]АТ_на 2004_витрати_1'!#REF!</definedName>
    <definedName name="lena" localSheetId="18">'[27]АТ_на 2004_витрати_1'!#REF!</definedName>
    <definedName name="lena" localSheetId="19">'[27]АТ_на 2004_витрати_1'!#REF!</definedName>
    <definedName name="lena" localSheetId="28">'[27]АТ_на 2004_витрати_1'!#REF!</definedName>
    <definedName name="lena" localSheetId="33">'[27]АТ_на 2004_витрати_1'!#REF!</definedName>
    <definedName name="lena" localSheetId="34">'[27]АТ_на 2004_витрати_1'!#REF!</definedName>
    <definedName name="lena" localSheetId="30">'[27]АТ_на 2004_витрати_1'!#REF!</definedName>
    <definedName name="lena" localSheetId="32">'[27]АТ_на 2004_витрати_1'!#REF!</definedName>
    <definedName name="lena">'[27]АТ_на 2004_витрати_1'!#REF!</definedName>
    <definedName name="Lev0">[3]Формати!$B$2:$E$2</definedName>
    <definedName name="Level1">[3]Формати!$B$3:$E$3</definedName>
    <definedName name="Level2">[3]Формати!$B$4:$E$4</definedName>
    <definedName name="Level3">[3]Формати!$B$5:$E$5</definedName>
    <definedName name="Level4">[3]Формати!$B$6:$E$6</definedName>
    <definedName name="Level5">[3]Формати!$B$7:$E$7</definedName>
    <definedName name="LevNames">[25]Ini!$C$40:$C$44</definedName>
    <definedName name="limlist" localSheetId="31">#REF!</definedName>
    <definedName name="limlist" localSheetId="26">#REF!</definedName>
    <definedName name="limlist" localSheetId="27">#REF!</definedName>
    <definedName name="limlist" localSheetId="17">#REF!</definedName>
    <definedName name="limlist" localSheetId="18">#REF!</definedName>
    <definedName name="limlist" localSheetId="19">#REF!</definedName>
    <definedName name="limlist" localSheetId="28">#REF!</definedName>
    <definedName name="limlist" localSheetId="33">#REF!</definedName>
    <definedName name="limlist" localSheetId="34">#REF!</definedName>
    <definedName name="limlist" localSheetId="30">#REF!</definedName>
    <definedName name="limlist" localSheetId="32">#REF!</definedName>
    <definedName name="limlist">#REF!</definedName>
    <definedName name="llllll">[16]!llllll</definedName>
    <definedName name="Ltke22_LTKE1_0798__3__Таблица" localSheetId="31">#REF!</definedName>
    <definedName name="Ltke22_LTKE1_0798__3__Таблица" localSheetId="17">#REF!</definedName>
    <definedName name="Ltke22_LTKE1_0798__3__Таблица" localSheetId="18">#REF!</definedName>
    <definedName name="Ltke22_LTKE1_0798__3__Таблица" localSheetId="19">#REF!</definedName>
    <definedName name="Ltke22_LTKE1_0798__3__Таблица" localSheetId="28">#REF!</definedName>
    <definedName name="Ltke22_LTKE1_0798__3__Таблица" localSheetId="33">#REF!</definedName>
    <definedName name="Ltke22_LTKE1_0798__3__Таблица" localSheetId="34">#REF!</definedName>
    <definedName name="Ltke22_LTKE1_0798__3__Таблица" localSheetId="30">#REF!</definedName>
    <definedName name="Ltke22_LTKE1_0798__3__Таблица" localSheetId="32">#REF!</definedName>
    <definedName name="Ltke22_LTKE1_0798__3__Таблица">#REF!</definedName>
    <definedName name="Lv0">[3]Формати!$B$2:$E$2</definedName>
    <definedName name="m" localSheetId="31" hidden="1">{"'таб 21'!$A$1:$U$24","'таб 21'!$A$1:$U$1"}</definedName>
    <definedName name="m" localSheetId="29" hidden="1">{"'таб 21'!$A$1:$U$24","'таб 21'!$A$1:$U$1"}</definedName>
    <definedName name="m" localSheetId="26" hidden="1">{"'таб 21'!$A$1:$U$24","'таб 21'!$A$1:$U$1"}</definedName>
    <definedName name="m" localSheetId="27" hidden="1">{"'таб 21'!$A$1:$U$24","'таб 21'!$A$1:$U$1"}</definedName>
    <definedName name="m" localSheetId="35" hidden="1">{"'таб 21'!$A$1:$U$24","'таб 21'!$A$1:$U$1"}</definedName>
    <definedName name="m" localSheetId="11" hidden="1">{"'таб 21'!$A$1:$U$24","'таб 21'!$A$1:$U$1"}</definedName>
    <definedName name="m" localSheetId="28" hidden="1">{"'таб 21'!$A$1:$U$24","'таб 21'!$A$1:$U$1"}</definedName>
    <definedName name="m" localSheetId="33" hidden="1">{"'таб 21'!$A$1:$U$24","'таб 21'!$A$1:$U$1"}</definedName>
    <definedName name="m" localSheetId="34" hidden="1">{"'таб 21'!$A$1:$U$24","'таб 21'!$A$1:$U$1"}</definedName>
    <definedName name="m" localSheetId="30" hidden="1">{"'таб 21'!$A$1:$U$24","'таб 21'!$A$1:$U$1"}</definedName>
    <definedName name="m" localSheetId="32" hidden="1">{"'таб 21'!$A$1:$U$24","'таб 21'!$A$1:$U$1"}</definedName>
    <definedName name="m" hidden="1">{"'таб 21'!$A$1:$U$24","'таб 21'!$A$1:$U$1"}</definedName>
    <definedName name="Markohim" localSheetId="31">#REF!</definedName>
    <definedName name="Markohim" localSheetId="26">#REF!</definedName>
    <definedName name="Markohim" localSheetId="27">#REF!</definedName>
    <definedName name="Markohim" localSheetId="17">#REF!</definedName>
    <definedName name="Markohim" localSheetId="18">#REF!</definedName>
    <definedName name="Markohim" localSheetId="19">#REF!</definedName>
    <definedName name="Markohim" localSheetId="28">#REF!</definedName>
    <definedName name="Markohim" localSheetId="33">#REF!</definedName>
    <definedName name="Markohim" localSheetId="34">#REF!</definedName>
    <definedName name="Markohim" localSheetId="30">#REF!</definedName>
    <definedName name="Markohim" localSheetId="32">#REF!</definedName>
    <definedName name="Markohim">#REF!</definedName>
    <definedName name="may">[16]!may</definedName>
    <definedName name="MAYEK">[16]!MAYEK</definedName>
    <definedName name="mnth" localSheetId="31">#REF!</definedName>
    <definedName name="mnth" localSheetId="26">#REF!</definedName>
    <definedName name="mnth" localSheetId="27">#REF!</definedName>
    <definedName name="mnth" localSheetId="17">#REF!</definedName>
    <definedName name="mnth" localSheetId="18">#REF!</definedName>
    <definedName name="mnth" localSheetId="19">#REF!</definedName>
    <definedName name="mnth" localSheetId="28">#REF!</definedName>
    <definedName name="mnth" localSheetId="33">#REF!</definedName>
    <definedName name="mnth" localSheetId="34">#REF!</definedName>
    <definedName name="mnth" localSheetId="30">#REF!</definedName>
    <definedName name="mnth" localSheetId="32">#REF!</definedName>
    <definedName name="mnth">#REF!</definedName>
    <definedName name="n" localSheetId="31" hidden="1">{"'таб 21'!$A$1:$U$24","'таб 21'!$A$1:$U$1"}</definedName>
    <definedName name="n" localSheetId="29" hidden="1">{"'таб 21'!$A$1:$U$24","'таб 21'!$A$1:$U$1"}</definedName>
    <definedName name="n" localSheetId="26" hidden="1">{"'таб 21'!$A$1:$U$24","'таб 21'!$A$1:$U$1"}</definedName>
    <definedName name="n" localSheetId="27" hidden="1">{"'таб 21'!$A$1:$U$24","'таб 21'!$A$1:$U$1"}</definedName>
    <definedName name="n" localSheetId="35" hidden="1">{"'таб 21'!$A$1:$U$24","'таб 21'!$A$1:$U$1"}</definedName>
    <definedName name="n" localSheetId="11" hidden="1">{"'таб 21'!$A$1:$U$24","'таб 21'!$A$1:$U$1"}</definedName>
    <definedName name="n" localSheetId="28" hidden="1">{"'таб 21'!$A$1:$U$24","'таб 21'!$A$1:$U$1"}</definedName>
    <definedName name="n" localSheetId="33" hidden="1">{"'таб 21'!$A$1:$U$24","'таб 21'!$A$1:$U$1"}</definedName>
    <definedName name="n" localSheetId="34" hidden="1">{"'таб 21'!$A$1:$U$24","'таб 21'!$A$1:$U$1"}</definedName>
    <definedName name="n" localSheetId="30" hidden="1">{"'таб 21'!$A$1:$U$24","'таб 21'!$A$1:$U$1"}</definedName>
    <definedName name="n" localSheetId="32" hidden="1">{"'таб 21'!$A$1:$U$24","'таб 21'!$A$1:$U$1"}</definedName>
    <definedName name="n" hidden="1">{"'таб 21'!$A$1:$U$24","'таб 21'!$A$1:$U$1"}</definedName>
    <definedName name="NumFormat">[3]Формати!$B$16</definedName>
    <definedName name="o" localSheetId="26">[16]!o</definedName>
    <definedName name="o" localSheetId="27">[16]!o</definedName>
    <definedName name="O" localSheetId="17">'[21]1_Структура по елементах'!#REF!</definedName>
    <definedName name="O" localSheetId="18">'[21]1_Структура по елементах'!#REF!</definedName>
    <definedName name="O" localSheetId="19">'[21]1_Структура по елементах'!#REF!</definedName>
    <definedName name="O">'[21]1_Структура по елементах'!#REF!</definedName>
    <definedName name="OMEL08" hidden="1">'[37]3 утв.'!$F$1:$H$65536,'[37]3 утв.'!$P$1:$AQ$65536</definedName>
    <definedName name="otg_okat_ukr_data" localSheetId="31">#REF!</definedName>
    <definedName name="otg_okat_ukr_data" localSheetId="26">#REF!</definedName>
    <definedName name="otg_okat_ukr_data" localSheetId="27">#REF!</definedName>
    <definedName name="otg_okat_ukr_data" localSheetId="17">#REF!</definedName>
    <definedName name="otg_okat_ukr_data" localSheetId="18">#REF!</definedName>
    <definedName name="otg_okat_ukr_data" localSheetId="19">#REF!</definedName>
    <definedName name="otg_okat_ukr_data" localSheetId="28">#REF!</definedName>
    <definedName name="otg_okat_ukr_data" localSheetId="33">#REF!</definedName>
    <definedName name="otg_okat_ukr_data" localSheetId="34">#REF!</definedName>
    <definedName name="otg_okat_ukr_data" localSheetId="30">#REF!</definedName>
    <definedName name="otg_okat_ukr_data" localSheetId="32">#REF!</definedName>
    <definedName name="otg_okat_ukr_data">#REF!</definedName>
    <definedName name="otg_okat_ukr_pokup" localSheetId="31">#REF!</definedName>
    <definedName name="otg_okat_ukr_pokup" localSheetId="26">#REF!</definedName>
    <definedName name="otg_okat_ukr_pokup" localSheetId="27">#REF!</definedName>
    <definedName name="otg_okat_ukr_pokup" localSheetId="17">#REF!</definedName>
    <definedName name="otg_okat_ukr_pokup" localSheetId="18">#REF!</definedName>
    <definedName name="otg_okat_ukr_pokup" localSheetId="19">#REF!</definedName>
    <definedName name="otg_okat_ukr_pokup" localSheetId="28">#REF!</definedName>
    <definedName name="otg_okat_ukr_pokup" localSheetId="33">#REF!</definedName>
    <definedName name="otg_okat_ukr_pokup" localSheetId="34">#REF!</definedName>
    <definedName name="otg_okat_ukr_pokup" localSheetId="30">#REF!</definedName>
    <definedName name="otg_okat_ukr_pokup" localSheetId="32">#REF!</definedName>
    <definedName name="otg_okat_ukr_pokup">#REF!</definedName>
    <definedName name="otg_okat_ukr_ves" localSheetId="31">#REF!</definedName>
    <definedName name="otg_okat_ukr_ves" localSheetId="26">#REF!</definedName>
    <definedName name="otg_okat_ukr_ves" localSheetId="27">#REF!</definedName>
    <definedName name="otg_okat_ukr_ves" localSheetId="17">#REF!</definedName>
    <definedName name="otg_okat_ukr_ves" localSheetId="18">#REF!</definedName>
    <definedName name="otg_okat_ukr_ves" localSheetId="19">#REF!</definedName>
    <definedName name="otg_okat_ukr_ves" localSheetId="28">#REF!</definedName>
    <definedName name="otg_okat_ukr_ves" localSheetId="33">#REF!</definedName>
    <definedName name="otg_okat_ukr_ves" localSheetId="34">#REF!</definedName>
    <definedName name="otg_okat_ukr_ves" localSheetId="30">#REF!</definedName>
    <definedName name="otg_okat_ukr_ves" localSheetId="32">#REF!</definedName>
    <definedName name="otg_okat_ukr_ves">#REF!</definedName>
    <definedName name="oxrtryd" localSheetId="31" hidden="1">{#N/A,#N/A,FALSE,"9PS0"}</definedName>
    <definedName name="oxrtryd" localSheetId="29" hidden="1">{#N/A,#N/A,FALSE,"9PS0"}</definedName>
    <definedName name="oxrtryd" localSheetId="26" hidden="1">{#N/A,#N/A,FALSE,"9PS0"}</definedName>
    <definedName name="oxrtryd" localSheetId="27" hidden="1">{#N/A,#N/A,FALSE,"9PS0"}</definedName>
    <definedName name="oxrtryd" localSheetId="35" hidden="1">{#N/A,#N/A,FALSE,"9PS0"}</definedName>
    <definedName name="oxrtryd" localSheetId="11" hidden="1">{#N/A,#N/A,FALSE,"9PS0"}</definedName>
    <definedName name="oxrtryd" localSheetId="28" hidden="1">{#N/A,#N/A,FALSE,"9PS0"}</definedName>
    <definedName name="oxrtryd" localSheetId="33" hidden="1">{#N/A,#N/A,FALSE,"9PS0"}</definedName>
    <definedName name="oxrtryd" localSheetId="34" hidden="1">{#N/A,#N/A,FALSE,"9PS0"}</definedName>
    <definedName name="oxrtryd" localSheetId="30" hidden="1">{#N/A,#N/A,FALSE,"9PS0"}</definedName>
    <definedName name="oxrtryd" localSheetId="32" hidden="1">{#N/A,#N/A,FALSE,"9PS0"}</definedName>
    <definedName name="oxrtryd" hidden="1">{#N/A,#N/A,FALSE,"9PS0"}</definedName>
    <definedName name="P" localSheetId="31">#REF!</definedName>
    <definedName name="p" localSheetId="26">[16]!p</definedName>
    <definedName name="p" localSheetId="27">[16]!p</definedName>
    <definedName name="P" localSheetId="17">#REF!</definedName>
    <definedName name="P" localSheetId="18">#REF!</definedName>
    <definedName name="P" localSheetId="19">#REF!</definedName>
    <definedName name="P" localSheetId="28">#REF!</definedName>
    <definedName name="P" localSheetId="33">#REF!</definedName>
    <definedName name="P" localSheetId="34">#REF!</definedName>
    <definedName name="P" localSheetId="30">#REF!</definedName>
    <definedName name="P" localSheetId="32">#REF!</definedName>
    <definedName name="P">#REF!</definedName>
    <definedName name="P_101" localSheetId="31">#REF!</definedName>
    <definedName name="P_101" localSheetId="26">#REF!</definedName>
    <definedName name="P_101" localSheetId="27">#REF!</definedName>
    <definedName name="P_101" localSheetId="17">#REF!</definedName>
    <definedName name="P_101" localSheetId="18">#REF!</definedName>
    <definedName name="P_101" localSheetId="19">#REF!</definedName>
    <definedName name="P_101" localSheetId="28">#REF!</definedName>
    <definedName name="P_101" localSheetId="33">#REF!</definedName>
    <definedName name="P_101" localSheetId="34">#REF!</definedName>
    <definedName name="P_101" localSheetId="30">#REF!</definedName>
    <definedName name="P_101" localSheetId="32">#REF!</definedName>
    <definedName name="P_101">#REF!</definedName>
    <definedName name="P_102" localSheetId="31">#REF!</definedName>
    <definedName name="P_102" localSheetId="26">#REF!</definedName>
    <definedName name="P_102" localSheetId="27">#REF!</definedName>
    <definedName name="P_102" localSheetId="17">#REF!</definedName>
    <definedName name="P_102" localSheetId="18">#REF!</definedName>
    <definedName name="P_102" localSheetId="19">#REF!</definedName>
    <definedName name="P_102" localSheetId="28">#REF!</definedName>
    <definedName name="P_102" localSheetId="33">#REF!</definedName>
    <definedName name="P_102" localSheetId="34">#REF!</definedName>
    <definedName name="P_102" localSheetId="30">#REF!</definedName>
    <definedName name="P_102" localSheetId="32">#REF!</definedName>
    <definedName name="P_102">#REF!</definedName>
    <definedName name="P_103" localSheetId="31">#REF!</definedName>
    <definedName name="P_103" localSheetId="26">#REF!</definedName>
    <definedName name="P_103" localSheetId="27">#REF!</definedName>
    <definedName name="P_103" localSheetId="17">#REF!</definedName>
    <definedName name="P_103" localSheetId="18">#REF!</definedName>
    <definedName name="P_103" localSheetId="19">#REF!</definedName>
    <definedName name="P_103" localSheetId="28">#REF!</definedName>
    <definedName name="P_103" localSheetId="33">#REF!</definedName>
    <definedName name="P_103" localSheetId="34">#REF!</definedName>
    <definedName name="P_103" localSheetId="30">#REF!</definedName>
    <definedName name="P_103" localSheetId="32">#REF!</definedName>
    <definedName name="P_103">#REF!</definedName>
    <definedName name="P_104" localSheetId="31">#REF!</definedName>
    <definedName name="P_104" localSheetId="17">#REF!</definedName>
    <definedName name="P_104" localSheetId="18">#REF!</definedName>
    <definedName name="P_104" localSheetId="19">#REF!</definedName>
    <definedName name="P_104" localSheetId="28">#REF!</definedName>
    <definedName name="P_104" localSheetId="33">#REF!</definedName>
    <definedName name="P_104" localSheetId="34">#REF!</definedName>
    <definedName name="P_104" localSheetId="30">#REF!</definedName>
    <definedName name="P_104" localSheetId="32">#REF!</definedName>
    <definedName name="P_104">#REF!</definedName>
    <definedName name="P_105" localSheetId="31">#REF!</definedName>
    <definedName name="P_105" localSheetId="17">#REF!</definedName>
    <definedName name="P_105" localSheetId="18">#REF!</definedName>
    <definedName name="P_105" localSheetId="19">#REF!</definedName>
    <definedName name="P_105" localSheetId="28">#REF!</definedName>
    <definedName name="P_105" localSheetId="33">#REF!</definedName>
    <definedName name="P_105" localSheetId="34">#REF!</definedName>
    <definedName name="P_105" localSheetId="30">#REF!</definedName>
    <definedName name="P_105" localSheetId="32">#REF!</definedName>
    <definedName name="P_105">#REF!</definedName>
    <definedName name="P_106" localSheetId="31">#REF!</definedName>
    <definedName name="P_106" localSheetId="17">#REF!</definedName>
    <definedName name="P_106" localSheetId="18">#REF!</definedName>
    <definedName name="P_106" localSheetId="19">#REF!</definedName>
    <definedName name="P_106" localSheetId="28">#REF!</definedName>
    <definedName name="P_106" localSheetId="33">#REF!</definedName>
    <definedName name="P_106" localSheetId="34">#REF!</definedName>
    <definedName name="P_106" localSheetId="30">#REF!</definedName>
    <definedName name="P_106" localSheetId="32">#REF!</definedName>
    <definedName name="P_106">#REF!</definedName>
    <definedName name="P_107" localSheetId="31">#REF!</definedName>
    <definedName name="P_107" localSheetId="17">#REF!</definedName>
    <definedName name="P_107" localSheetId="18">#REF!</definedName>
    <definedName name="P_107" localSheetId="19">#REF!</definedName>
    <definedName name="P_107" localSheetId="28">#REF!</definedName>
    <definedName name="P_107" localSheetId="33">#REF!</definedName>
    <definedName name="P_107" localSheetId="34">#REF!</definedName>
    <definedName name="P_107" localSheetId="30">#REF!</definedName>
    <definedName name="P_107" localSheetId="32">#REF!</definedName>
    <definedName name="P_107">#REF!</definedName>
    <definedName name="P_108" localSheetId="31">#REF!</definedName>
    <definedName name="P_108" localSheetId="17">#REF!</definedName>
    <definedName name="P_108" localSheetId="18">#REF!</definedName>
    <definedName name="P_108" localSheetId="19">#REF!</definedName>
    <definedName name="P_108" localSheetId="28">#REF!</definedName>
    <definedName name="P_108" localSheetId="33">#REF!</definedName>
    <definedName name="P_108" localSheetId="34">#REF!</definedName>
    <definedName name="P_108" localSheetId="30">#REF!</definedName>
    <definedName name="P_108" localSheetId="32">#REF!</definedName>
    <definedName name="P_108">#REF!</definedName>
    <definedName name="P_109" localSheetId="31">#REF!</definedName>
    <definedName name="P_109" localSheetId="17">#REF!</definedName>
    <definedName name="P_109" localSheetId="18">#REF!</definedName>
    <definedName name="P_109" localSheetId="19">#REF!</definedName>
    <definedName name="P_109" localSheetId="28">#REF!</definedName>
    <definedName name="P_109" localSheetId="33">#REF!</definedName>
    <definedName name="P_109" localSheetId="34">#REF!</definedName>
    <definedName name="P_109" localSheetId="30">#REF!</definedName>
    <definedName name="P_109" localSheetId="32">#REF!</definedName>
    <definedName name="P_109">#REF!</definedName>
    <definedName name="P_110" localSheetId="31">#REF!</definedName>
    <definedName name="P_110" localSheetId="17">#REF!</definedName>
    <definedName name="P_110" localSheetId="18">#REF!</definedName>
    <definedName name="P_110" localSheetId="19">#REF!</definedName>
    <definedName name="P_110" localSheetId="28">#REF!</definedName>
    <definedName name="P_110" localSheetId="33">#REF!</definedName>
    <definedName name="P_110" localSheetId="34">#REF!</definedName>
    <definedName name="P_110" localSheetId="30">#REF!</definedName>
    <definedName name="P_110" localSheetId="32">#REF!</definedName>
    <definedName name="P_110">#REF!</definedName>
    <definedName name="P_111" localSheetId="31">#REF!</definedName>
    <definedName name="P_111" localSheetId="17">#REF!</definedName>
    <definedName name="P_111" localSheetId="18">#REF!</definedName>
    <definedName name="P_111" localSheetId="19">#REF!</definedName>
    <definedName name="P_111" localSheetId="28">#REF!</definedName>
    <definedName name="P_111" localSheetId="33">#REF!</definedName>
    <definedName name="P_111" localSheetId="34">#REF!</definedName>
    <definedName name="P_111" localSheetId="30">#REF!</definedName>
    <definedName name="P_111" localSheetId="32">#REF!</definedName>
    <definedName name="P_111">#REF!</definedName>
    <definedName name="P_112" localSheetId="31">#REF!</definedName>
    <definedName name="P_112" localSheetId="17">#REF!</definedName>
    <definedName name="P_112" localSheetId="18">#REF!</definedName>
    <definedName name="P_112" localSheetId="19">#REF!</definedName>
    <definedName name="P_112" localSheetId="28">#REF!</definedName>
    <definedName name="P_112" localSheetId="33">#REF!</definedName>
    <definedName name="P_112" localSheetId="34">#REF!</definedName>
    <definedName name="P_112" localSheetId="30">#REF!</definedName>
    <definedName name="P_112" localSheetId="32">#REF!</definedName>
    <definedName name="P_112">#REF!</definedName>
    <definedName name="P_113" localSheetId="31">#REF!</definedName>
    <definedName name="P_113" localSheetId="17">#REF!</definedName>
    <definedName name="P_113" localSheetId="18">#REF!</definedName>
    <definedName name="P_113" localSheetId="19">#REF!</definedName>
    <definedName name="P_113" localSheetId="28">#REF!</definedName>
    <definedName name="P_113" localSheetId="33">#REF!</definedName>
    <definedName name="P_113" localSheetId="34">#REF!</definedName>
    <definedName name="P_113" localSheetId="30">#REF!</definedName>
    <definedName name="P_113" localSheetId="32">#REF!</definedName>
    <definedName name="P_113">#REF!</definedName>
    <definedName name="P_114" localSheetId="31">#REF!</definedName>
    <definedName name="P_114" localSheetId="17">#REF!</definedName>
    <definedName name="P_114" localSheetId="18">#REF!</definedName>
    <definedName name="P_114" localSheetId="19">#REF!</definedName>
    <definedName name="P_114" localSheetId="28">#REF!</definedName>
    <definedName name="P_114" localSheetId="33">#REF!</definedName>
    <definedName name="P_114" localSheetId="34">#REF!</definedName>
    <definedName name="P_114" localSheetId="30">#REF!</definedName>
    <definedName name="P_114" localSheetId="32">#REF!</definedName>
    <definedName name="P_114">#REF!</definedName>
    <definedName name="P01.3_к1" localSheetId="31">#REF!</definedName>
    <definedName name="P01.3_к1" localSheetId="17">#REF!</definedName>
    <definedName name="P01.3_к1" localSheetId="18">#REF!</definedName>
    <definedName name="P01.3_к1" localSheetId="19">#REF!</definedName>
    <definedName name="P01.3_к1" localSheetId="28">#REF!</definedName>
    <definedName name="P01.3_к1" localSheetId="33">#REF!</definedName>
    <definedName name="P01.3_к1" localSheetId="34">#REF!</definedName>
    <definedName name="P01.3_к1" localSheetId="30">#REF!</definedName>
    <definedName name="P01.3_к1" localSheetId="32">#REF!</definedName>
    <definedName name="P01.3_к1">#REF!</definedName>
    <definedName name="P01.3_к2" localSheetId="31">#REF!</definedName>
    <definedName name="P01.3_к2" localSheetId="17">#REF!</definedName>
    <definedName name="P01.3_к2" localSheetId="18">#REF!</definedName>
    <definedName name="P01.3_к2" localSheetId="19">#REF!</definedName>
    <definedName name="P01.3_к2" localSheetId="28">#REF!</definedName>
    <definedName name="P01.3_к2" localSheetId="33">#REF!</definedName>
    <definedName name="P01.3_к2" localSheetId="34">#REF!</definedName>
    <definedName name="P01.3_к2" localSheetId="30">#REF!</definedName>
    <definedName name="P01.3_к2" localSheetId="32">#REF!</definedName>
    <definedName name="P01.3_к2">#REF!</definedName>
    <definedName name="P01.3_к3" localSheetId="31">#REF!</definedName>
    <definedName name="P01.3_к3" localSheetId="17">#REF!</definedName>
    <definedName name="P01.3_к3" localSheetId="18">#REF!</definedName>
    <definedName name="P01.3_к3" localSheetId="19">#REF!</definedName>
    <definedName name="P01.3_к3" localSheetId="28">#REF!</definedName>
    <definedName name="P01.3_к3" localSheetId="33">#REF!</definedName>
    <definedName name="P01.3_к3" localSheetId="34">#REF!</definedName>
    <definedName name="P01.3_к3" localSheetId="30">#REF!</definedName>
    <definedName name="P01.3_к3" localSheetId="32">#REF!</definedName>
    <definedName name="P01.3_к3">#REF!</definedName>
    <definedName name="P01.3_к4" localSheetId="31">#REF!</definedName>
    <definedName name="P01.3_к4" localSheetId="17">#REF!</definedName>
    <definedName name="P01.3_к4" localSheetId="18">#REF!</definedName>
    <definedName name="P01.3_к4" localSheetId="19">#REF!</definedName>
    <definedName name="P01.3_к4" localSheetId="28">#REF!</definedName>
    <definedName name="P01.3_к4" localSheetId="33">#REF!</definedName>
    <definedName name="P01.3_к4" localSheetId="34">#REF!</definedName>
    <definedName name="P01.3_к4" localSheetId="30">#REF!</definedName>
    <definedName name="P01.3_к4" localSheetId="32">#REF!</definedName>
    <definedName name="P01.3_к4">#REF!</definedName>
    <definedName name="P01.4_к1" localSheetId="31">#REF!</definedName>
    <definedName name="P01.4_к1" localSheetId="17">#REF!</definedName>
    <definedName name="P01.4_к1" localSheetId="18">#REF!</definedName>
    <definedName name="P01.4_к1" localSheetId="19">#REF!</definedName>
    <definedName name="P01.4_к1" localSheetId="28">#REF!</definedName>
    <definedName name="P01.4_к1" localSheetId="33">#REF!</definedName>
    <definedName name="P01.4_к1" localSheetId="34">#REF!</definedName>
    <definedName name="P01.4_к1" localSheetId="30">#REF!</definedName>
    <definedName name="P01.4_к1" localSheetId="32">#REF!</definedName>
    <definedName name="P01.4_к1">#REF!</definedName>
    <definedName name="P01.4_к2" localSheetId="31">#REF!</definedName>
    <definedName name="P01.4_к2" localSheetId="17">#REF!</definedName>
    <definedName name="P01.4_к2" localSheetId="18">#REF!</definedName>
    <definedName name="P01.4_к2" localSheetId="19">#REF!</definedName>
    <definedName name="P01.4_к2" localSheetId="28">#REF!</definedName>
    <definedName name="P01.4_к2" localSheetId="33">#REF!</definedName>
    <definedName name="P01.4_к2" localSheetId="34">#REF!</definedName>
    <definedName name="P01.4_к2" localSheetId="30">#REF!</definedName>
    <definedName name="P01.4_к2" localSheetId="32">#REF!</definedName>
    <definedName name="P01.4_к2">#REF!</definedName>
    <definedName name="P01.4_к3" localSheetId="31">#REF!</definedName>
    <definedName name="P01.4_к3" localSheetId="17">#REF!</definedName>
    <definedName name="P01.4_к3" localSheetId="18">#REF!</definedName>
    <definedName name="P01.4_к3" localSheetId="19">#REF!</definedName>
    <definedName name="P01.4_к3" localSheetId="28">#REF!</definedName>
    <definedName name="P01.4_к3" localSheetId="33">#REF!</definedName>
    <definedName name="P01.4_к3" localSheetId="34">#REF!</definedName>
    <definedName name="P01.4_к3" localSheetId="30">#REF!</definedName>
    <definedName name="P01.4_к3" localSheetId="32">#REF!</definedName>
    <definedName name="P01.4_к3">#REF!</definedName>
    <definedName name="P01.4_к4" localSheetId="31">#REF!</definedName>
    <definedName name="P01.4_к4" localSheetId="17">#REF!</definedName>
    <definedName name="P01.4_к4" localSheetId="18">#REF!</definedName>
    <definedName name="P01.4_к4" localSheetId="19">#REF!</definedName>
    <definedName name="P01.4_к4" localSheetId="28">#REF!</definedName>
    <definedName name="P01.4_к4" localSheetId="33">#REF!</definedName>
    <definedName name="P01.4_к4" localSheetId="34">#REF!</definedName>
    <definedName name="P01.4_к4" localSheetId="30">#REF!</definedName>
    <definedName name="P01.4_к4" localSheetId="32">#REF!</definedName>
    <definedName name="P01.4_к4">#REF!</definedName>
    <definedName name="P01.5.1_3" localSheetId="31">#REF!</definedName>
    <definedName name="P01.5.1_3" localSheetId="17">#REF!</definedName>
    <definedName name="P01.5.1_3" localSheetId="18">#REF!</definedName>
    <definedName name="P01.5.1_3" localSheetId="19">#REF!</definedName>
    <definedName name="P01.5.1_3" localSheetId="28">#REF!</definedName>
    <definedName name="P01.5.1_3" localSheetId="33">#REF!</definedName>
    <definedName name="P01.5.1_3" localSheetId="34">#REF!</definedName>
    <definedName name="P01.5.1_3" localSheetId="30">#REF!</definedName>
    <definedName name="P01.5.1_3" localSheetId="32">#REF!</definedName>
    <definedName name="P01.5.1_3">#REF!</definedName>
    <definedName name="P01.5.2_3" localSheetId="31">#REF!</definedName>
    <definedName name="P01.5.2_3" localSheetId="17">#REF!</definedName>
    <definedName name="P01.5.2_3" localSheetId="18">#REF!</definedName>
    <definedName name="P01.5.2_3" localSheetId="19">#REF!</definedName>
    <definedName name="P01.5.2_3" localSheetId="28">#REF!</definedName>
    <definedName name="P01.5.2_3" localSheetId="33">#REF!</definedName>
    <definedName name="P01.5.2_3" localSheetId="34">#REF!</definedName>
    <definedName name="P01.5.2_3" localSheetId="30">#REF!</definedName>
    <definedName name="P01.5.2_3" localSheetId="32">#REF!</definedName>
    <definedName name="P01.5.2_3">#REF!</definedName>
    <definedName name="P01.5_3" localSheetId="31">#REF!</definedName>
    <definedName name="P01.5_3" localSheetId="17">#REF!</definedName>
    <definedName name="P01.5_3" localSheetId="18">#REF!</definedName>
    <definedName name="P01.5_3" localSheetId="19">#REF!</definedName>
    <definedName name="P01.5_3" localSheetId="28">#REF!</definedName>
    <definedName name="P01.5_3" localSheetId="33">#REF!</definedName>
    <definedName name="P01.5_3" localSheetId="34">#REF!</definedName>
    <definedName name="P01.5_3" localSheetId="30">#REF!</definedName>
    <definedName name="P01.5_3" localSheetId="32">#REF!</definedName>
    <definedName name="P01.5_3">#REF!</definedName>
    <definedName name="P02.3_к1" localSheetId="31">#REF!</definedName>
    <definedName name="P02.3_к1" localSheetId="17">#REF!</definedName>
    <definedName name="P02.3_к1" localSheetId="18">#REF!</definedName>
    <definedName name="P02.3_к1" localSheetId="19">#REF!</definedName>
    <definedName name="P02.3_к1" localSheetId="28">#REF!</definedName>
    <definedName name="P02.3_к1" localSheetId="33">#REF!</definedName>
    <definedName name="P02.3_к1" localSheetId="34">#REF!</definedName>
    <definedName name="P02.3_к1" localSheetId="30">#REF!</definedName>
    <definedName name="P02.3_к1" localSheetId="32">#REF!</definedName>
    <definedName name="P02.3_к1">#REF!</definedName>
    <definedName name="P02.3_к2" localSheetId="31">#REF!</definedName>
    <definedName name="P02.3_к2" localSheetId="17">#REF!</definedName>
    <definedName name="P02.3_к2" localSheetId="18">#REF!</definedName>
    <definedName name="P02.3_к2" localSheetId="19">#REF!</definedName>
    <definedName name="P02.3_к2" localSheetId="28">#REF!</definedName>
    <definedName name="P02.3_к2" localSheetId="33">#REF!</definedName>
    <definedName name="P02.3_к2" localSheetId="34">#REF!</definedName>
    <definedName name="P02.3_к2" localSheetId="30">#REF!</definedName>
    <definedName name="P02.3_к2" localSheetId="32">#REF!</definedName>
    <definedName name="P02.3_к2">#REF!</definedName>
    <definedName name="P02.3_к3" localSheetId="31">#REF!</definedName>
    <definedName name="P02.3_к3" localSheetId="17">#REF!</definedName>
    <definedName name="P02.3_к3" localSheetId="18">#REF!</definedName>
    <definedName name="P02.3_к3" localSheetId="19">#REF!</definedName>
    <definedName name="P02.3_к3" localSheetId="28">#REF!</definedName>
    <definedName name="P02.3_к3" localSheetId="33">#REF!</definedName>
    <definedName name="P02.3_к3" localSheetId="34">#REF!</definedName>
    <definedName name="P02.3_к3" localSheetId="30">#REF!</definedName>
    <definedName name="P02.3_к3" localSheetId="32">#REF!</definedName>
    <definedName name="P02.3_к3">#REF!</definedName>
    <definedName name="P02.3_к4" localSheetId="31">#REF!</definedName>
    <definedName name="P02.3_к4" localSheetId="17">#REF!</definedName>
    <definedName name="P02.3_к4" localSheetId="18">#REF!</definedName>
    <definedName name="P02.3_к4" localSheetId="19">#REF!</definedName>
    <definedName name="P02.3_к4" localSheetId="28">#REF!</definedName>
    <definedName name="P02.3_к4" localSheetId="33">#REF!</definedName>
    <definedName name="P02.3_к4" localSheetId="34">#REF!</definedName>
    <definedName name="P02.3_к4" localSheetId="30">#REF!</definedName>
    <definedName name="P02.3_к4" localSheetId="32">#REF!</definedName>
    <definedName name="P02.3_к4">#REF!</definedName>
    <definedName name="P04.07_к1" localSheetId="31">#REF!</definedName>
    <definedName name="P04.07_к1" localSheetId="17">#REF!</definedName>
    <definedName name="P04.07_к1" localSheetId="18">#REF!</definedName>
    <definedName name="P04.07_к1" localSheetId="19">#REF!</definedName>
    <definedName name="P04.07_к1" localSheetId="28">#REF!</definedName>
    <definedName name="P04.07_к1" localSheetId="33">#REF!</definedName>
    <definedName name="P04.07_к1" localSheetId="34">#REF!</definedName>
    <definedName name="P04.07_к1" localSheetId="30">#REF!</definedName>
    <definedName name="P04.07_к1" localSheetId="32">#REF!</definedName>
    <definedName name="P04.07_к1">#REF!</definedName>
    <definedName name="P04.07_к2" localSheetId="31">#REF!</definedName>
    <definedName name="P04.07_к2" localSheetId="17">#REF!</definedName>
    <definedName name="P04.07_к2" localSheetId="18">#REF!</definedName>
    <definedName name="P04.07_к2" localSheetId="19">#REF!</definedName>
    <definedName name="P04.07_к2" localSheetId="28">#REF!</definedName>
    <definedName name="P04.07_к2" localSheetId="33">#REF!</definedName>
    <definedName name="P04.07_к2" localSheetId="34">#REF!</definedName>
    <definedName name="P04.07_к2" localSheetId="30">#REF!</definedName>
    <definedName name="P04.07_к2" localSheetId="32">#REF!</definedName>
    <definedName name="P04.07_к2">#REF!</definedName>
    <definedName name="P04.07_к3" localSheetId="31">#REF!</definedName>
    <definedName name="P04.07_к3" localSheetId="17">#REF!</definedName>
    <definedName name="P04.07_к3" localSheetId="18">#REF!</definedName>
    <definedName name="P04.07_к3" localSheetId="19">#REF!</definedName>
    <definedName name="P04.07_к3" localSheetId="28">#REF!</definedName>
    <definedName name="P04.07_к3" localSheetId="33">#REF!</definedName>
    <definedName name="P04.07_к3" localSheetId="34">#REF!</definedName>
    <definedName name="P04.07_к3" localSheetId="30">#REF!</definedName>
    <definedName name="P04.07_к3" localSheetId="32">#REF!</definedName>
    <definedName name="P04.07_к3">#REF!</definedName>
    <definedName name="P04.07_к4" localSheetId="31">#REF!</definedName>
    <definedName name="P04.07_к4" localSheetId="17">#REF!</definedName>
    <definedName name="P04.07_к4" localSheetId="18">#REF!</definedName>
    <definedName name="P04.07_к4" localSheetId="19">#REF!</definedName>
    <definedName name="P04.07_к4" localSheetId="28">#REF!</definedName>
    <definedName name="P04.07_к4" localSheetId="33">#REF!</definedName>
    <definedName name="P04.07_к4" localSheetId="34">#REF!</definedName>
    <definedName name="P04.07_к4" localSheetId="30">#REF!</definedName>
    <definedName name="P04.07_к4" localSheetId="32">#REF!</definedName>
    <definedName name="P04.07_к4">#REF!</definedName>
    <definedName name="P04.12_к1" localSheetId="31">'[38]Разом  2010'!#REF!</definedName>
    <definedName name="P04.12_к1" localSheetId="26">'[38]Разом  2010'!#REF!</definedName>
    <definedName name="P04.12_к1" localSheetId="27">'[38]Разом  2010'!#REF!</definedName>
    <definedName name="P04.12_к1" localSheetId="17">'[38]Разом  2010'!#REF!</definedName>
    <definedName name="P04.12_к1" localSheetId="18">'[38]Разом  2010'!#REF!</definedName>
    <definedName name="P04.12_к1" localSheetId="19">'[38]Разом  2010'!#REF!</definedName>
    <definedName name="P04.12_к1" localSheetId="28">'[38]Разом  2010'!#REF!</definedName>
    <definedName name="P04.12_к1" localSheetId="33">'[38]Разом  2010'!#REF!</definedName>
    <definedName name="P04.12_к1" localSheetId="34">'[38]Разом  2010'!#REF!</definedName>
    <definedName name="P04.12_к1" localSheetId="30">'[38]Разом  2010'!#REF!</definedName>
    <definedName name="P04.12_к1" localSheetId="32">'[38]Разом  2010'!#REF!</definedName>
    <definedName name="P04.12_к1">'[38]Разом  2010'!#REF!</definedName>
    <definedName name="P04.12_к2" localSheetId="26">'[38]Разом  2010'!#REF!</definedName>
    <definedName name="P04.12_к2" localSheetId="27">'[38]Разом  2010'!#REF!</definedName>
    <definedName name="P04.12_к2" localSheetId="17">'[38]Разом  2010'!#REF!</definedName>
    <definedName name="P04.12_к2" localSheetId="18">'[38]Разом  2010'!#REF!</definedName>
    <definedName name="P04.12_к2" localSheetId="19">'[38]Разом  2010'!#REF!</definedName>
    <definedName name="P04.12_к2">'[38]Разом  2010'!#REF!</definedName>
    <definedName name="P04.12_к3" localSheetId="26">'[38]Разом  2010'!#REF!</definedName>
    <definedName name="P04.12_к3" localSheetId="27">'[38]Разом  2010'!#REF!</definedName>
    <definedName name="P04.12_к3" localSheetId="17">'[38]Разом  2010'!#REF!</definedName>
    <definedName name="P04.12_к3" localSheetId="18">'[38]Разом  2010'!#REF!</definedName>
    <definedName name="P04.12_к3" localSheetId="19">'[38]Разом  2010'!#REF!</definedName>
    <definedName name="P04.12_к3">'[38]Разом  2010'!#REF!</definedName>
    <definedName name="P04.12_к4" localSheetId="26">'[38]Разом  2010'!#REF!</definedName>
    <definedName name="P04.12_к4" localSheetId="27">'[38]Разом  2010'!#REF!</definedName>
    <definedName name="P04.12_к4" localSheetId="17">'[38]Разом  2010'!#REF!</definedName>
    <definedName name="P04.12_к4" localSheetId="18">'[38]Разом  2010'!#REF!</definedName>
    <definedName name="P04.12_к4" localSheetId="19">'[38]Разом  2010'!#REF!</definedName>
    <definedName name="P04.12_к4">'[38]Разом  2010'!#REF!</definedName>
    <definedName name="P04.12_нп" localSheetId="31">#REF!</definedName>
    <definedName name="P04.12_нп" localSheetId="26">#REF!</definedName>
    <definedName name="P04.12_нп" localSheetId="27">#REF!</definedName>
    <definedName name="P04.12_нп" localSheetId="17">#REF!</definedName>
    <definedName name="P04.12_нп" localSheetId="18">#REF!</definedName>
    <definedName name="P04.12_нп" localSheetId="19">#REF!</definedName>
    <definedName name="P04.12_нп" localSheetId="28">#REF!</definedName>
    <definedName name="P04.12_нп" localSheetId="33">#REF!</definedName>
    <definedName name="P04.12_нп" localSheetId="34">#REF!</definedName>
    <definedName name="P04.12_нп" localSheetId="30">#REF!</definedName>
    <definedName name="P04.12_нп" localSheetId="32">#REF!</definedName>
    <definedName name="P04.12_нп">#REF!</definedName>
    <definedName name="P04.13_к1" localSheetId="31">'[38]Разом  2010'!#REF!</definedName>
    <definedName name="P04.13_к1" localSheetId="26">'[38]Разом  2010'!#REF!</definedName>
    <definedName name="P04.13_к1" localSheetId="27">'[38]Разом  2010'!#REF!</definedName>
    <definedName name="P04.13_к1" localSheetId="17">'[38]Разом  2010'!#REF!</definedName>
    <definedName name="P04.13_к1" localSheetId="18">'[38]Разом  2010'!#REF!</definedName>
    <definedName name="P04.13_к1" localSheetId="19">'[38]Разом  2010'!#REF!</definedName>
    <definedName name="P04.13_к1" localSheetId="28">'[38]Разом  2010'!#REF!</definedName>
    <definedName name="P04.13_к1" localSheetId="33">'[38]Разом  2010'!#REF!</definedName>
    <definedName name="P04.13_к1" localSheetId="34">'[38]Разом  2010'!#REF!</definedName>
    <definedName name="P04.13_к1" localSheetId="30">'[38]Разом  2010'!#REF!</definedName>
    <definedName name="P04.13_к1" localSheetId="32">'[38]Разом  2010'!#REF!</definedName>
    <definedName name="P04.13_к1">'[38]Разом  2010'!#REF!</definedName>
    <definedName name="P04.13_к2" localSheetId="26">'[38]Разом  2010'!#REF!</definedName>
    <definedName name="P04.13_к2" localSheetId="27">'[38]Разом  2010'!#REF!</definedName>
    <definedName name="P04.13_к2" localSheetId="17">'[38]Разом  2010'!#REF!</definedName>
    <definedName name="P04.13_к2" localSheetId="18">'[38]Разом  2010'!#REF!</definedName>
    <definedName name="P04.13_к2" localSheetId="19">'[38]Разом  2010'!#REF!</definedName>
    <definedName name="P04.13_к2">'[38]Разом  2010'!#REF!</definedName>
    <definedName name="P04.13_к3" localSheetId="17">'[38]Разом  2010'!#REF!</definedName>
    <definedName name="P04.13_к3" localSheetId="18">'[38]Разом  2010'!#REF!</definedName>
    <definedName name="P04.13_к3" localSheetId="19">'[38]Разом  2010'!#REF!</definedName>
    <definedName name="P04.13_к3">'[38]Разом  2010'!#REF!</definedName>
    <definedName name="P04.13_к4" localSheetId="17">'[38]Разом  2010'!#REF!</definedName>
    <definedName name="P04.13_к4" localSheetId="18">'[38]Разом  2010'!#REF!</definedName>
    <definedName name="P04.13_к4" localSheetId="19">'[38]Разом  2010'!#REF!</definedName>
    <definedName name="P04.13_к4">'[38]Разом  2010'!#REF!</definedName>
    <definedName name="P04.13_нп" localSheetId="31">#REF!</definedName>
    <definedName name="P04.13_нп" localSheetId="26">#REF!</definedName>
    <definedName name="P04.13_нп" localSheetId="27">#REF!</definedName>
    <definedName name="P04.13_нп" localSheetId="17">#REF!</definedName>
    <definedName name="P04.13_нп" localSheetId="18">#REF!</definedName>
    <definedName name="P04.13_нп" localSheetId="19">#REF!</definedName>
    <definedName name="P04.13_нп" localSheetId="28">#REF!</definedName>
    <definedName name="P04.13_нп" localSheetId="33">#REF!</definedName>
    <definedName name="P04.13_нп" localSheetId="34">#REF!</definedName>
    <definedName name="P04.13_нп" localSheetId="30">#REF!</definedName>
    <definedName name="P04.13_нп" localSheetId="32">#REF!</definedName>
    <definedName name="P04.13_нп">#REF!</definedName>
    <definedName name="P05.3_к1" localSheetId="31">#REF!</definedName>
    <definedName name="P05.3_к1" localSheetId="26">#REF!</definedName>
    <definedName name="P05.3_к1" localSheetId="27">#REF!</definedName>
    <definedName name="P05.3_к1" localSheetId="17">#REF!</definedName>
    <definedName name="P05.3_к1" localSheetId="18">#REF!</definedName>
    <definedName name="P05.3_к1" localSheetId="19">#REF!</definedName>
    <definedName name="P05.3_к1" localSheetId="28">#REF!</definedName>
    <definedName name="P05.3_к1" localSheetId="33">#REF!</definedName>
    <definedName name="P05.3_к1" localSheetId="34">#REF!</definedName>
    <definedName name="P05.3_к1" localSheetId="30">#REF!</definedName>
    <definedName name="P05.3_к1" localSheetId="32">#REF!</definedName>
    <definedName name="P05.3_к1">#REF!</definedName>
    <definedName name="P05.3_к2" localSheetId="31">#REF!</definedName>
    <definedName name="P05.3_к2" localSheetId="26">#REF!</definedName>
    <definedName name="P05.3_к2" localSheetId="27">#REF!</definedName>
    <definedName name="P05.3_к2" localSheetId="17">#REF!</definedName>
    <definedName name="P05.3_к2" localSheetId="18">#REF!</definedName>
    <definedName name="P05.3_к2" localSheetId="19">#REF!</definedName>
    <definedName name="P05.3_к2" localSheetId="28">#REF!</definedName>
    <definedName name="P05.3_к2" localSheetId="33">#REF!</definedName>
    <definedName name="P05.3_к2" localSheetId="34">#REF!</definedName>
    <definedName name="P05.3_к2" localSheetId="30">#REF!</definedName>
    <definedName name="P05.3_к2" localSheetId="32">#REF!</definedName>
    <definedName name="P05.3_к2">#REF!</definedName>
    <definedName name="P05.3_к3" localSheetId="31">#REF!</definedName>
    <definedName name="P05.3_к3" localSheetId="17">#REF!</definedName>
    <definedName name="P05.3_к3" localSheetId="18">#REF!</definedName>
    <definedName name="P05.3_к3" localSheetId="19">#REF!</definedName>
    <definedName name="P05.3_к3" localSheetId="28">#REF!</definedName>
    <definedName name="P05.3_к3" localSheetId="33">#REF!</definedName>
    <definedName name="P05.3_к3" localSheetId="34">#REF!</definedName>
    <definedName name="P05.3_к3" localSheetId="30">#REF!</definedName>
    <definedName name="P05.3_к3" localSheetId="32">#REF!</definedName>
    <definedName name="P05.3_к3">#REF!</definedName>
    <definedName name="P05.3_к4" localSheetId="31">#REF!</definedName>
    <definedName name="P05.3_к4" localSheetId="17">#REF!</definedName>
    <definedName name="P05.3_к4" localSheetId="18">#REF!</definedName>
    <definedName name="P05.3_к4" localSheetId="19">#REF!</definedName>
    <definedName name="P05.3_к4" localSheetId="28">#REF!</definedName>
    <definedName name="P05.3_к4" localSheetId="33">#REF!</definedName>
    <definedName name="P05.3_к4" localSheetId="34">#REF!</definedName>
    <definedName name="P05.3_к4" localSheetId="30">#REF!</definedName>
    <definedName name="P05.3_к4" localSheetId="32">#REF!</definedName>
    <definedName name="P05.3_к4">#REF!</definedName>
    <definedName name="P07_к" localSheetId="31">#REF!</definedName>
    <definedName name="P07_к" localSheetId="17">#REF!</definedName>
    <definedName name="P07_к" localSheetId="18">#REF!</definedName>
    <definedName name="P07_к" localSheetId="19">#REF!</definedName>
    <definedName name="P07_к" localSheetId="28">#REF!</definedName>
    <definedName name="P07_к" localSheetId="33">#REF!</definedName>
    <definedName name="P07_к" localSheetId="34">#REF!</definedName>
    <definedName name="P07_к" localSheetId="30">#REF!</definedName>
    <definedName name="P07_к" localSheetId="32">#REF!</definedName>
    <definedName name="P07_к">#REF!</definedName>
    <definedName name="P07_нп" localSheetId="31">#REF!</definedName>
    <definedName name="P07_нп" localSheetId="17">#REF!</definedName>
    <definedName name="P07_нп" localSheetId="18">#REF!</definedName>
    <definedName name="P07_нп" localSheetId="19">#REF!</definedName>
    <definedName name="P07_нп" localSheetId="28">#REF!</definedName>
    <definedName name="P07_нп" localSheetId="33">#REF!</definedName>
    <definedName name="P07_нп" localSheetId="34">#REF!</definedName>
    <definedName name="P07_нп" localSheetId="30">#REF!</definedName>
    <definedName name="P07_нп" localSheetId="32">#REF!</definedName>
    <definedName name="P07_нп">#REF!</definedName>
    <definedName name="P1.6_к1" localSheetId="31">#REF!</definedName>
    <definedName name="P1.6_к1" localSheetId="17">#REF!</definedName>
    <definedName name="P1.6_к1" localSheetId="18">#REF!</definedName>
    <definedName name="P1.6_к1" localSheetId="19">#REF!</definedName>
    <definedName name="P1.6_к1" localSheetId="28">#REF!</definedName>
    <definedName name="P1.6_к1" localSheetId="33">#REF!</definedName>
    <definedName name="P1.6_к1" localSheetId="34">#REF!</definedName>
    <definedName name="P1.6_к1" localSheetId="30">#REF!</definedName>
    <definedName name="P1.6_к1" localSheetId="32">#REF!</definedName>
    <definedName name="P1.6_к1">#REF!</definedName>
    <definedName name="P1.6_к3" localSheetId="31">#REF!</definedName>
    <definedName name="P1.6_к3" localSheetId="17">#REF!</definedName>
    <definedName name="P1.6_к3" localSheetId="18">#REF!</definedName>
    <definedName name="P1.6_к3" localSheetId="19">#REF!</definedName>
    <definedName name="P1.6_к3" localSheetId="28">#REF!</definedName>
    <definedName name="P1.6_к3" localSheetId="33">#REF!</definedName>
    <definedName name="P1.6_к3" localSheetId="34">#REF!</definedName>
    <definedName name="P1.6_к3" localSheetId="30">#REF!</definedName>
    <definedName name="P1.6_к3" localSheetId="32">#REF!</definedName>
    <definedName name="P1.6_к3">#REF!</definedName>
    <definedName name="P1.6_к4" localSheetId="31">#REF!</definedName>
    <definedName name="P1.6_к4" localSheetId="17">#REF!</definedName>
    <definedName name="P1.6_к4" localSheetId="18">#REF!</definedName>
    <definedName name="P1.6_к4" localSheetId="19">#REF!</definedName>
    <definedName name="P1.6_к4" localSheetId="28">#REF!</definedName>
    <definedName name="P1.6_к4" localSheetId="33">#REF!</definedName>
    <definedName name="P1.6_к4" localSheetId="34">#REF!</definedName>
    <definedName name="P1.6_к4" localSheetId="30">#REF!</definedName>
    <definedName name="P1.6_к4" localSheetId="32">#REF!</definedName>
    <definedName name="P1.6_к4">#REF!</definedName>
    <definedName name="P10_к1" localSheetId="31">#REF!</definedName>
    <definedName name="P10_к1" localSheetId="17">#REF!</definedName>
    <definedName name="P10_к1" localSheetId="18">#REF!</definedName>
    <definedName name="P10_к1" localSheetId="19">#REF!</definedName>
    <definedName name="P10_к1" localSheetId="28">#REF!</definedName>
    <definedName name="P10_к1" localSheetId="33">#REF!</definedName>
    <definedName name="P10_к1" localSheetId="34">#REF!</definedName>
    <definedName name="P10_к1" localSheetId="30">#REF!</definedName>
    <definedName name="P10_к1" localSheetId="32">#REF!</definedName>
    <definedName name="P10_к1">#REF!</definedName>
    <definedName name="P10_к2" localSheetId="31">#REF!</definedName>
    <definedName name="P10_к2" localSheetId="17">#REF!</definedName>
    <definedName name="P10_к2" localSheetId="18">#REF!</definedName>
    <definedName name="P10_к2" localSheetId="19">#REF!</definedName>
    <definedName name="P10_к2" localSheetId="28">#REF!</definedName>
    <definedName name="P10_к2" localSheetId="33">#REF!</definedName>
    <definedName name="P10_к2" localSheetId="34">#REF!</definedName>
    <definedName name="P10_к2" localSheetId="30">#REF!</definedName>
    <definedName name="P10_к2" localSheetId="32">#REF!</definedName>
    <definedName name="P10_к2">#REF!</definedName>
    <definedName name="P10_к3" localSheetId="31">#REF!</definedName>
    <definedName name="P10_к3" localSheetId="17">#REF!</definedName>
    <definedName name="P10_к3" localSheetId="18">#REF!</definedName>
    <definedName name="P10_к3" localSheetId="19">#REF!</definedName>
    <definedName name="P10_к3" localSheetId="28">#REF!</definedName>
    <definedName name="P10_к3" localSheetId="33">#REF!</definedName>
    <definedName name="P10_к3" localSheetId="34">#REF!</definedName>
    <definedName name="P10_к3" localSheetId="30">#REF!</definedName>
    <definedName name="P10_к3" localSheetId="32">#REF!</definedName>
    <definedName name="P10_к3">#REF!</definedName>
    <definedName name="P10_к4" localSheetId="31">#REF!</definedName>
    <definedName name="P10_к4" localSheetId="17">#REF!</definedName>
    <definedName name="P10_к4" localSheetId="18">#REF!</definedName>
    <definedName name="P10_к4" localSheetId="19">#REF!</definedName>
    <definedName name="P10_к4" localSheetId="28">#REF!</definedName>
    <definedName name="P10_к4" localSheetId="33">#REF!</definedName>
    <definedName name="P10_к4" localSheetId="34">#REF!</definedName>
    <definedName name="P10_к4" localSheetId="30">#REF!</definedName>
    <definedName name="P10_к4" localSheetId="32">#REF!</definedName>
    <definedName name="P10_к4">#REF!</definedName>
    <definedName name="P13.5.1_к1" localSheetId="31">#REF!</definedName>
    <definedName name="P13.5.1_к1" localSheetId="17">#REF!</definedName>
    <definedName name="P13.5.1_к1" localSheetId="18">#REF!</definedName>
    <definedName name="P13.5.1_к1" localSheetId="19">#REF!</definedName>
    <definedName name="P13.5.1_к1" localSheetId="28">#REF!</definedName>
    <definedName name="P13.5.1_к1" localSheetId="33">#REF!</definedName>
    <definedName name="P13.5.1_к1" localSheetId="34">#REF!</definedName>
    <definedName name="P13.5.1_к1" localSheetId="30">#REF!</definedName>
    <definedName name="P13.5.1_к1" localSheetId="32">#REF!</definedName>
    <definedName name="P13.5.1_к1">#REF!</definedName>
    <definedName name="P13.5.1_к2" localSheetId="31">#REF!</definedName>
    <definedName name="P13.5.1_к2" localSheetId="17">#REF!</definedName>
    <definedName name="P13.5.1_к2" localSheetId="18">#REF!</definedName>
    <definedName name="P13.5.1_к2" localSheetId="19">#REF!</definedName>
    <definedName name="P13.5.1_к2" localSheetId="28">#REF!</definedName>
    <definedName name="P13.5.1_к2" localSheetId="33">#REF!</definedName>
    <definedName name="P13.5.1_к2" localSheetId="34">#REF!</definedName>
    <definedName name="P13.5.1_к2" localSheetId="30">#REF!</definedName>
    <definedName name="P13.5.1_к2" localSheetId="32">#REF!</definedName>
    <definedName name="P13.5.1_к2">#REF!</definedName>
    <definedName name="P13.5.1_к3" localSheetId="31">#REF!</definedName>
    <definedName name="P13.5.1_к3" localSheetId="17">#REF!</definedName>
    <definedName name="P13.5.1_к3" localSheetId="18">#REF!</definedName>
    <definedName name="P13.5.1_к3" localSheetId="19">#REF!</definedName>
    <definedName name="P13.5.1_к3" localSheetId="28">#REF!</definedName>
    <definedName name="P13.5.1_к3" localSheetId="33">#REF!</definedName>
    <definedName name="P13.5.1_к3" localSheetId="34">#REF!</definedName>
    <definedName name="P13.5.1_к3" localSheetId="30">#REF!</definedName>
    <definedName name="P13.5.1_к3" localSheetId="32">#REF!</definedName>
    <definedName name="P13.5.1_к3">#REF!</definedName>
    <definedName name="P13.5.1_к4" localSheetId="31">#REF!</definedName>
    <definedName name="P13.5.1_к4" localSheetId="17">#REF!</definedName>
    <definedName name="P13.5.1_к4" localSheetId="18">#REF!</definedName>
    <definedName name="P13.5.1_к4" localSheetId="19">#REF!</definedName>
    <definedName name="P13.5.1_к4" localSheetId="28">#REF!</definedName>
    <definedName name="P13.5.1_к4" localSheetId="33">#REF!</definedName>
    <definedName name="P13.5.1_к4" localSheetId="34">#REF!</definedName>
    <definedName name="P13.5.1_к4" localSheetId="30">#REF!</definedName>
    <definedName name="P13.5.1_к4" localSheetId="32">#REF!</definedName>
    <definedName name="P13.5.1_к4">#REF!</definedName>
    <definedName name="P13.5.1_нп" localSheetId="31">#REF!</definedName>
    <definedName name="P13.5.1_нп" localSheetId="17">#REF!</definedName>
    <definedName name="P13.5.1_нп" localSheetId="18">#REF!</definedName>
    <definedName name="P13.5.1_нп" localSheetId="19">#REF!</definedName>
    <definedName name="P13.5.1_нп" localSheetId="28">#REF!</definedName>
    <definedName name="P13.5.1_нп" localSheetId="33">#REF!</definedName>
    <definedName name="P13.5.1_нп" localSheetId="34">#REF!</definedName>
    <definedName name="P13.5.1_нп" localSheetId="30">#REF!</definedName>
    <definedName name="P13.5.1_нп" localSheetId="32">#REF!</definedName>
    <definedName name="P13.5.1_нп">#REF!</definedName>
    <definedName name="P13.5.2_к1" localSheetId="31">#REF!</definedName>
    <definedName name="P13.5.2_к1" localSheetId="17">#REF!</definedName>
    <definedName name="P13.5.2_к1" localSheetId="18">#REF!</definedName>
    <definedName name="P13.5.2_к1" localSheetId="19">#REF!</definedName>
    <definedName name="P13.5.2_к1" localSheetId="28">#REF!</definedName>
    <definedName name="P13.5.2_к1" localSheetId="33">#REF!</definedName>
    <definedName name="P13.5.2_к1" localSheetId="34">#REF!</definedName>
    <definedName name="P13.5.2_к1" localSheetId="30">#REF!</definedName>
    <definedName name="P13.5.2_к1" localSheetId="32">#REF!</definedName>
    <definedName name="P13.5.2_к1">#REF!</definedName>
    <definedName name="P13.5.2_к2" localSheetId="31">#REF!</definedName>
    <definedName name="P13.5.2_к2" localSheetId="17">#REF!</definedName>
    <definedName name="P13.5.2_к2" localSheetId="18">#REF!</definedName>
    <definedName name="P13.5.2_к2" localSheetId="19">#REF!</definedName>
    <definedName name="P13.5.2_к2" localSheetId="28">#REF!</definedName>
    <definedName name="P13.5.2_к2" localSheetId="33">#REF!</definedName>
    <definedName name="P13.5.2_к2" localSheetId="34">#REF!</definedName>
    <definedName name="P13.5.2_к2" localSheetId="30">#REF!</definedName>
    <definedName name="P13.5.2_к2" localSheetId="32">#REF!</definedName>
    <definedName name="P13.5.2_к2">#REF!</definedName>
    <definedName name="P13.5.2_к3" localSheetId="31">#REF!</definedName>
    <definedName name="P13.5.2_к3" localSheetId="17">#REF!</definedName>
    <definedName name="P13.5.2_к3" localSheetId="18">#REF!</definedName>
    <definedName name="P13.5.2_к3" localSheetId="19">#REF!</definedName>
    <definedName name="P13.5.2_к3" localSheetId="28">#REF!</definedName>
    <definedName name="P13.5.2_к3" localSheetId="33">#REF!</definedName>
    <definedName name="P13.5.2_к3" localSheetId="34">#REF!</definedName>
    <definedName name="P13.5.2_к3" localSheetId="30">#REF!</definedName>
    <definedName name="P13.5.2_к3" localSheetId="32">#REF!</definedName>
    <definedName name="P13.5.2_к3">#REF!</definedName>
    <definedName name="P13.5.2_к4" localSheetId="31">#REF!</definedName>
    <definedName name="P13.5.2_к4" localSheetId="17">#REF!</definedName>
    <definedName name="P13.5.2_к4" localSheetId="18">#REF!</definedName>
    <definedName name="P13.5.2_к4" localSheetId="19">#REF!</definedName>
    <definedName name="P13.5.2_к4" localSheetId="28">#REF!</definedName>
    <definedName name="P13.5.2_к4" localSheetId="33">#REF!</definedName>
    <definedName name="P13.5.2_к4" localSheetId="34">#REF!</definedName>
    <definedName name="P13.5.2_к4" localSheetId="30">#REF!</definedName>
    <definedName name="P13.5.2_к4" localSheetId="32">#REF!</definedName>
    <definedName name="P13.5.2_к4">#REF!</definedName>
    <definedName name="P13.5.2_нп" localSheetId="31">#REF!</definedName>
    <definedName name="P13.5.2_нп" localSheetId="17">#REF!</definedName>
    <definedName name="P13.5.2_нп" localSheetId="18">#REF!</definedName>
    <definedName name="P13.5.2_нп" localSheetId="19">#REF!</definedName>
    <definedName name="P13.5.2_нп" localSheetId="28">#REF!</definedName>
    <definedName name="P13.5.2_нп" localSheetId="33">#REF!</definedName>
    <definedName name="P13.5.2_нп" localSheetId="34">#REF!</definedName>
    <definedName name="P13.5.2_нп" localSheetId="30">#REF!</definedName>
    <definedName name="P13.5.2_нп" localSheetId="32">#REF!</definedName>
    <definedName name="P13.5.2_нп">#REF!</definedName>
    <definedName name="P13.7_к1" localSheetId="31">#REF!</definedName>
    <definedName name="P13.7_к1" localSheetId="17">#REF!</definedName>
    <definedName name="P13.7_к1" localSheetId="18">#REF!</definedName>
    <definedName name="P13.7_к1" localSheetId="19">#REF!</definedName>
    <definedName name="P13.7_к1" localSheetId="28">#REF!</definedName>
    <definedName name="P13.7_к1" localSheetId="33">#REF!</definedName>
    <definedName name="P13.7_к1" localSheetId="34">#REF!</definedName>
    <definedName name="P13.7_к1" localSheetId="30">#REF!</definedName>
    <definedName name="P13.7_к1" localSheetId="32">#REF!</definedName>
    <definedName name="P13.7_к1">#REF!</definedName>
    <definedName name="P13.7_к2" localSheetId="31">#REF!</definedName>
    <definedName name="P13.7_к2" localSheetId="17">#REF!</definedName>
    <definedName name="P13.7_к2" localSheetId="18">#REF!</definedName>
    <definedName name="P13.7_к2" localSheetId="19">#REF!</definedName>
    <definedName name="P13.7_к2" localSheetId="28">#REF!</definedName>
    <definedName name="P13.7_к2" localSheetId="33">#REF!</definedName>
    <definedName name="P13.7_к2" localSheetId="34">#REF!</definedName>
    <definedName name="P13.7_к2" localSheetId="30">#REF!</definedName>
    <definedName name="P13.7_к2" localSheetId="32">#REF!</definedName>
    <definedName name="P13.7_к2">#REF!</definedName>
    <definedName name="P13.7_к3" localSheetId="31">#REF!</definedName>
    <definedName name="P13.7_к3" localSheetId="17">#REF!</definedName>
    <definedName name="P13.7_к3" localSheetId="18">#REF!</definedName>
    <definedName name="P13.7_к3" localSheetId="19">#REF!</definedName>
    <definedName name="P13.7_к3" localSheetId="28">#REF!</definedName>
    <definedName name="P13.7_к3" localSheetId="33">#REF!</definedName>
    <definedName name="P13.7_к3" localSheetId="34">#REF!</definedName>
    <definedName name="P13.7_к3" localSheetId="30">#REF!</definedName>
    <definedName name="P13.7_к3" localSheetId="32">#REF!</definedName>
    <definedName name="P13.7_к3">#REF!</definedName>
    <definedName name="P13.7_к4" localSheetId="31">#REF!</definedName>
    <definedName name="P13.7_к4" localSheetId="17">#REF!</definedName>
    <definedName name="P13.7_к4" localSheetId="18">#REF!</definedName>
    <definedName name="P13.7_к4" localSheetId="19">#REF!</definedName>
    <definedName name="P13.7_к4" localSheetId="28">#REF!</definedName>
    <definedName name="P13.7_к4" localSheetId="33">#REF!</definedName>
    <definedName name="P13.7_к4" localSheetId="34">#REF!</definedName>
    <definedName name="P13.7_к4" localSheetId="30">#REF!</definedName>
    <definedName name="P13.7_к4" localSheetId="32">#REF!</definedName>
    <definedName name="P13.7_к4">#REF!</definedName>
    <definedName name="P13_к1" localSheetId="31">#REF!</definedName>
    <definedName name="P13_к1" localSheetId="17">#REF!</definedName>
    <definedName name="P13_к1" localSheetId="18">#REF!</definedName>
    <definedName name="P13_к1" localSheetId="19">#REF!</definedName>
    <definedName name="P13_к1" localSheetId="28">#REF!</definedName>
    <definedName name="P13_к1" localSheetId="33">#REF!</definedName>
    <definedName name="P13_к1" localSheetId="34">#REF!</definedName>
    <definedName name="P13_к1" localSheetId="30">#REF!</definedName>
    <definedName name="P13_к1" localSheetId="32">#REF!</definedName>
    <definedName name="P13_к1">#REF!</definedName>
    <definedName name="P13_к2" localSheetId="31">#REF!</definedName>
    <definedName name="P13_к2" localSheetId="17">#REF!</definedName>
    <definedName name="P13_к2" localSheetId="18">#REF!</definedName>
    <definedName name="P13_к2" localSheetId="19">#REF!</definedName>
    <definedName name="P13_к2" localSheetId="28">#REF!</definedName>
    <definedName name="P13_к2" localSheetId="33">#REF!</definedName>
    <definedName name="P13_к2" localSheetId="34">#REF!</definedName>
    <definedName name="P13_к2" localSheetId="30">#REF!</definedName>
    <definedName name="P13_к2" localSheetId="32">#REF!</definedName>
    <definedName name="P13_к2">#REF!</definedName>
    <definedName name="P13_к3" localSheetId="31">#REF!</definedName>
    <definedName name="P13_к3" localSheetId="17">#REF!</definedName>
    <definedName name="P13_к3" localSheetId="18">#REF!</definedName>
    <definedName name="P13_к3" localSheetId="19">#REF!</definedName>
    <definedName name="P13_к3" localSheetId="28">#REF!</definedName>
    <definedName name="P13_к3" localSheetId="33">#REF!</definedName>
    <definedName name="P13_к3" localSheetId="34">#REF!</definedName>
    <definedName name="P13_к3" localSheetId="30">#REF!</definedName>
    <definedName name="P13_к3" localSheetId="32">#REF!</definedName>
    <definedName name="P13_к3">#REF!</definedName>
    <definedName name="P13_к4" localSheetId="31">#REF!</definedName>
    <definedName name="P13_к4" localSheetId="17">#REF!</definedName>
    <definedName name="P13_к4" localSheetId="18">#REF!</definedName>
    <definedName name="P13_к4" localSheetId="19">#REF!</definedName>
    <definedName name="P13_к4" localSheetId="28">#REF!</definedName>
    <definedName name="P13_к4" localSheetId="33">#REF!</definedName>
    <definedName name="P13_к4" localSheetId="34">#REF!</definedName>
    <definedName name="P13_к4" localSheetId="30">#REF!</definedName>
    <definedName name="P13_к4" localSheetId="32">#REF!</definedName>
    <definedName name="P13_к4">#REF!</definedName>
    <definedName name="P19.1_к2" localSheetId="31">#REF!</definedName>
    <definedName name="P19.1_к2" localSheetId="17">#REF!</definedName>
    <definedName name="P19.1_к2" localSheetId="18">#REF!</definedName>
    <definedName name="P19.1_к2" localSheetId="19">#REF!</definedName>
    <definedName name="P19.1_к2" localSheetId="28">#REF!</definedName>
    <definedName name="P19.1_к2" localSheetId="33">#REF!</definedName>
    <definedName name="P19.1_к2" localSheetId="34">#REF!</definedName>
    <definedName name="P19.1_к2" localSheetId="30">#REF!</definedName>
    <definedName name="P19.1_к2" localSheetId="32">#REF!</definedName>
    <definedName name="P19.1_к2">#REF!</definedName>
    <definedName name="P19.1_к3" localSheetId="31">#REF!</definedName>
    <definedName name="P19.1_к3" localSheetId="17">#REF!</definedName>
    <definedName name="P19.1_к3" localSheetId="18">#REF!</definedName>
    <definedName name="P19.1_к3" localSheetId="19">#REF!</definedName>
    <definedName name="P19.1_к3" localSheetId="28">#REF!</definedName>
    <definedName name="P19.1_к3" localSheetId="33">#REF!</definedName>
    <definedName name="P19.1_к3" localSheetId="34">#REF!</definedName>
    <definedName name="P19.1_к3" localSheetId="30">#REF!</definedName>
    <definedName name="P19.1_к3" localSheetId="32">#REF!</definedName>
    <definedName name="P19.1_к3">#REF!</definedName>
    <definedName name="P19.1_к4" localSheetId="31">#REF!</definedName>
    <definedName name="P19.1_к4" localSheetId="17">#REF!</definedName>
    <definedName name="P19.1_к4" localSheetId="18">#REF!</definedName>
    <definedName name="P19.1_к4" localSheetId="19">#REF!</definedName>
    <definedName name="P19.1_к4" localSheetId="28">#REF!</definedName>
    <definedName name="P19.1_к4" localSheetId="33">#REF!</definedName>
    <definedName name="P19.1_к4" localSheetId="34">#REF!</definedName>
    <definedName name="P19.1_к4" localSheetId="30">#REF!</definedName>
    <definedName name="P19.1_к4" localSheetId="32">#REF!</definedName>
    <definedName name="P19.1_к4">#REF!</definedName>
    <definedName name="P23_к1" localSheetId="31">#REF!</definedName>
    <definedName name="P23_к1" localSheetId="17">#REF!</definedName>
    <definedName name="P23_к1" localSheetId="18">#REF!</definedName>
    <definedName name="P23_к1" localSheetId="19">#REF!</definedName>
    <definedName name="P23_к1" localSheetId="28">#REF!</definedName>
    <definedName name="P23_к1" localSheetId="33">#REF!</definedName>
    <definedName name="P23_к1" localSheetId="34">#REF!</definedName>
    <definedName name="P23_к1" localSheetId="30">#REF!</definedName>
    <definedName name="P23_к1" localSheetId="32">#REF!</definedName>
    <definedName name="P23_к1">#REF!</definedName>
    <definedName name="P23_к2" localSheetId="31">#REF!</definedName>
    <definedName name="P23_к2" localSheetId="17">#REF!</definedName>
    <definedName name="P23_к2" localSheetId="18">#REF!</definedName>
    <definedName name="P23_к2" localSheetId="19">#REF!</definedName>
    <definedName name="P23_к2" localSheetId="28">#REF!</definedName>
    <definedName name="P23_к2" localSheetId="33">#REF!</definedName>
    <definedName name="P23_к2" localSheetId="34">#REF!</definedName>
    <definedName name="P23_к2" localSheetId="30">#REF!</definedName>
    <definedName name="P23_к2" localSheetId="32">#REF!</definedName>
    <definedName name="P23_к2">#REF!</definedName>
    <definedName name="P23_к3" localSheetId="31">#REF!</definedName>
    <definedName name="P23_к3" localSheetId="17">#REF!</definedName>
    <definedName name="P23_к3" localSheetId="18">#REF!</definedName>
    <definedName name="P23_к3" localSheetId="19">#REF!</definedName>
    <definedName name="P23_к3" localSheetId="28">#REF!</definedName>
    <definedName name="P23_к3" localSheetId="33">#REF!</definedName>
    <definedName name="P23_к3" localSheetId="34">#REF!</definedName>
    <definedName name="P23_к3" localSheetId="30">#REF!</definedName>
    <definedName name="P23_к3" localSheetId="32">#REF!</definedName>
    <definedName name="P23_к3">#REF!</definedName>
    <definedName name="P23_к4" localSheetId="31">#REF!</definedName>
    <definedName name="P23_к4" localSheetId="17">#REF!</definedName>
    <definedName name="P23_к4" localSheetId="18">#REF!</definedName>
    <definedName name="P23_к4" localSheetId="19">#REF!</definedName>
    <definedName name="P23_к4" localSheetId="28">#REF!</definedName>
    <definedName name="P23_к4" localSheetId="33">#REF!</definedName>
    <definedName name="P23_к4" localSheetId="34">#REF!</definedName>
    <definedName name="P23_к4" localSheetId="30">#REF!</definedName>
    <definedName name="P23_к4" localSheetId="32">#REF!</definedName>
    <definedName name="P23_к4">#REF!</definedName>
    <definedName name="P4.1_к1" localSheetId="31">#REF!</definedName>
    <definedName name="P4.1_к1" localSheetId="17">#REF!</definedName>
    <definedName name="P4.1_к1" localSheetId="18">#REF!</definedName>
    <definedName name="P4.1_к1" localSheetId="19">#REF!</definedName>
    <definedName name="P4.1_к1" localSheetId="28">#REF!</definedName>
    <definedName name="P4.1_к1" localSheetId="33">#REF!</definedName>
    <definedName name="P4.1_к1" localSheetId="34">#REF!</definedName>
    <definedName name="P4.1_к1" localSheetId="30">#REF!</definedName>
    <definedName name="P4.1_к1" localSheetId="32">#REF!</definedName>
    <definedName name="P4.1_к1">#REF!</definedName>
    <definedName name="P4.1_к2" localSheetId="31">#REF!</definedName>
    <definedName name="P4.1_к2" localSheetId="17">#REF!</definedName>
    <definedName name="P4.1_к2" localSheetId="18">#REF!</definedName>
    <definedName name="P4.1_к2" localSheetId="19">#REF!</definedName>
    <definedName name="P4.1_к2" localSheetId="28">#REF!</definedName>
    <definedName name="P4.1_к2" localSheetId="33">#REF!</definedName>
    <definedName name="P4.1_к2" localSheetId="34">#REF!</definedName>
    <definedName name="P4.1_к2" localSheetId="30">#REF!</definedName>
    <definedName name="P4.1_к2" localSheetId="32">#REF!</definedName>
    <definedName name="P4.1_к2">#REF!</definedName>
    <definedName name="P4.1_к3" localSheetId="31">#REF!</definedName>
    <definedName name="P4.1_к3" localSheetId="17">#REF!</definedName>
    <definedName name="P4.1_к3" localSheetId="18">#REF!</definedName>
    <definedName name="P4.1_к3" localSheetId="19">#REF!</definedName>
    <definedName name="P4.1_к3" localSheetId="28">#REF!</definedName>
    <definedName name="P4.1_к3" localSheetId="33">#REF!</definedName>
    <definedName name="P4.1_к3" localSheetId="34">#REF!</definedName>
    <definedName name="P4.1_к3" localSheetId="30">#REF!</definedName>
    <definedName name="P4.1_к3" localSheetId="32">#REF!</definedName>
    <definedName name="P4.1_к3">#REF!</definedName>
    <definedName name="P4.1_к4" localSheetId="31">#REF!</definedName>
    <definedName name="P4.1_к4" localSheetId="17">#REF!</definedName>
    <definedName name="P4.1_к4" localSheetId="18">#REF!</definedName>
    <definedName name="P4.1_к4" localSheetId="19">#REF!</definedName>
    <definedName name="P4.1_к4" localSheetId="28">#REF!</definedName>
    <definedName name="P4.1_к4" localSheetId="33">#REF!</definedName>
    <definedName name="P4.1_к4" localSheetId="34">#REF!</definedName>
    <definedName name="P4.1_к4" localSheetId="30">#REF!</definedName>
    <definedName name="P4.1_к4" localSheetId="32">#REF!</definedName>
    <definedName name="P4.1_к4">#REF!</definedName>
    <definedName name="P4.1_л" localSheetId="31">#REF!</definedName>
    <definedName name="P4.1_л" localSheetId="17">#REF!</definedName>
    <definedName name="P4.1_л" localSheetId="18">#REF!</definedName>
    <definedName name="P4.1_л" localSheetId="19">#REF!</definedName>
    <definedName name="P4.1_л" localSheetId="28">#REF!</definedName>
    <definedName name="P4.1_л" localSheetId="33">#REF!</definedName>
    <definedName name="P4.1_л" localSheetId="34">#REF!</definedName>
    <definedName name="P4.1_л" localSheetId="30">#REF!</definedName>
    <definedName name="P4.1_л" localSheetId="32">#REF!</definedName>
    <definedName name="P4.1_л">#REF!</definedName>
    <definedName name="P4.1_п" localSheetId="31">#REF!</definedName>
    <definedName name="P4.1_п" localSheetId="17">#REF!</definedName>
    <definedName name="P4.1_п" localSheetId="18">#REF!</definedName>
    <definedName name="P4.1_п" localSheetId="19">#REF!</definedName>
    <definedName name="P4.1_п" localSheetId="28">#REF!</definedName>
    <definedName name="P4.1_п" localSheetId="33">#REF!</definedName>
    <definedName name="P4.1_п" localSheetId="34">#REF!</definedName>
    <definedName name="P4.1_п" localSheetId="30">#REF!</definedName>
    <definedName name="P4.1_п" localSheetId="32">#REF!</definedName>
    <definedName name="P4.1_п">#REF!</definedName>
    <definedName name="P4.5_к1" localSheetId="31">#REF!</definedName>
    <definedName name="P4.5_к1" localSheetId="17">#REF!</definedName>
    <definedName name="P4.5_к1" localSheetId="18">#REF!</definedName>
    <definedName name="P4.5_к1" localSheetId="19">#REF!</definedName>
    <definedName name="P4.5_к1" localSheetId="28">#REF!</definedName>
    <definedName name="P4.5_к1" localSheetId="33">#REF!</definedName>
    <definedName name="P4.5_к1" localSheetId="34">#REF!</definedName>
    <definedName name="P4.5_к1" localSheetId="30">#REF!</definedName>
    <definedName name="P4.5_к1" localSheetId="32">#REF!</definedName>
    <definedName name="P4.5_к1">#REF!</definedName>
    <definedName name="P4.5_к2" localSheetId="31">#REF!</definedName>
    <definedName name="P4.5_к2" localSheetId="17">#REF!</definedName>
    <definedName name="P4.5_к2" localSheetId="18">#REF!</definedName>
    <definedName name="P4.5_к2" localSheetId="19">#REF!</definedName>
    <definedName name="P4.5_к2" localSheetId="28">#REF!</definedName>
    <definedName name="P4.5_к2" localSheetId="33">#REF!</definedName>
    <definedName name="P4.5_к2" localSheetId="34">#REF!</definedName>
    <definedName name="P4.5_к2" localSheetId="30">#REF!</definedName>
    <definedName name="P4.5_к2" localSheetId="32">#REF!</definedName>
    <definedName name="P4.5_к2">#REF!</definedName>
    <definedName name="P4.5_к3" localSheetId="31">#REF!</definedName>
    <definedName name="P4.5_к3" localSheetId="17">#REF!</definedName>
    <definedName name="P4.5_к3" localSheetId="18">#REF!</definedName>
    <definedName name="P4.5_к3" localSheetId="19">#REF!</definedName>
    <definedName name="P4.5_к3" localSheetId="28">#REF!</definedName>
    <definedName name="P4.5_к3" localSheetId="33">#REF!</definedName>
    <definedName name="P4.5_к3" localSheetId="34">#REF!</definedName>
    <definedName name="P4.5_к3" localSheetId="30">#REF!</definedName>
    <definedName name="P4.5_к3" localSheetId="32">#REF!</definedName>
    <definedName name="P4.5_к3">#REF!</definedName>
    <definedName name="P4.5_к4" localSheetId="31">#REF!</definedName>
    <definedName name="P4.5_к4" localSheetId="17">#REF!</definedName>
    <definedName name="P4.5_к4" localSheetId="18">#REF!</definedName>
    <definedName name="P4.5_к4" localSheetId="19">#REF!</definedName>
    <definedName name="P4.5_к4" localSheetId="28">#REF!</definedName>
    <definedName name="P4.5_к4" localSheetId="33">#REF!</definedName>
    <definedName name="P4.5_к4" localSheetId="34">#REF!</definedName>
    <definedName name="P4.5_к4" localSheetId="30">#REF!</definedName>
    <definedName name="P4.5_к4" localSheetId="32">#REF!</definedName>
    <definedName name="P4.5_к4">#REF!</definedName>
    <definedName name="P6.1_к1" localSheetId="31">#REF!</definedName>
    <definedName name="P6.1_к1" localSheetId="17">#REF!</definedName>
    <definedName name="P6.1_к1" localSheetId="18">#REF!</definedName>
    <definedName name="P6.1_к1" localSheetId="19">#REF!</definedName>
    <definedName name="P6.1_к1" localSheetId="28">#REF!</definedName>
    <definedName name="P6.1_к1" localSheetId="33">#REF!</definedName>
    <definedName name="P6.1_к1" localSheetId="34">#REF!</definedName>
    <definedName name="P6.1_к1" localSheetId="30">#REF!</definedName>
    <definedName name="P6.1_к1" localSheetId="32">#REF!</definedName>
    <definedName name="P6.1_к1">#REF!</definedName>
    <definedName name="P6.1_к2" localSheetId="31">#REF!</definedName>
    <definedName name="P6.1_к2" localSheetId="17">#REF!</definedName>
    <definedName name="P6.1_к2" localSheetId="18">#REF!</definedName>
    <definedName name="P6.1_к2" localSheetId="19">#REF!</definedName>
    <definedName name="P6.1_к2" localSheetId="28">#REF!</definedName>
    <definedName name="P6.1_к2" localSheetId="33">#REF!</definedName>
    <definedName name="P6.1_к2" localSheetId="34">#REF!</definedName>
    <definedName name="P6.1_к2" localSheetId="30">#REF!</definedName>
    <definedName name="P6.1_к2" localSheetId="32">#REF!</definedName>
    <definedName name="P6.1_к2">#REF!</definedName>
    <definedName name="P6.1_к3" localSheetId="31">#REF!</definedName>
    <definedName name="P6.1_к3" localSheetId="17">#REF!</definedName>
    <definedName name="P6.1_к3" localSheetId="18">#REF!</definedName>
    <definedName name="P6.1_к3" localSheetId="19">#REF!</definedName>
    <definedName name="P6.1_к3" localSheetId="28">#REF!</definedName>
    <definedName name="P6.1_к3" localSheetId="33">#REF!</definedName>
    <definedName name="P6.1_к3" localSheetId="34">#REF!</definedName>
    <definedName name="P6.1_к3" localSheetId="30">#REF!</definedName>
    <definedName name="P6.1_к3" localSheetId="32">#REF!</definedName>
    <definedName name="P6.1_к3">#REF!</definedName>
    <definedName name="P6.1_к4" localSheetId="31">#REF!</definedName>
    <definedName name="P6.1_к4" localSheetId="17">#REF!</definedName>
    <definedName name="P6.1_к4" localSheetId="18">#REF!</definedName>
    <definedName name="P6.1_к4" localSheetId="19">#REF!</definedName>
    <definedName name="P6.1_к4" localSheetId="28">#REF!</definedName>
    <definedName name="P6.1_к4" localSheetId="33">#REF!</definedName>
    <definedName name="P6.1_к4" localSheetId="34">#REF!</definedName>
    <definedName name="P6.1_к4" localSheetId="30">#REF!</definedName>
    <definedName name="P6.1_к4" localSheetId="32">#REF!</definedName>
    <definedName name="P6.1_к4">#REF!</definedName>
    <definedName name="P6.1_нп" localSheetId="31">#REF!</definedName>
    <definedName name="P6.1_нп" localSheetId="17">#REF!</definedName>
    <definedName name="P6.1_нп" localSheetId="18">#REF!</definedName>
    <definedName name="P6.1_нп" localSheetId="19">#REF!</definedName>
    <definedName name="P6.1_нп" localSheetId="28">#REF!</definedName>
    <definedName name="P6.1_нп" localSheetId="33">#REF!</definedName>
    <definedName name="P6.1_нп" localSheetId="34">#REF!</definedName>
    <definedName name="P6.1_нп" localSheetId="30">#REF!</definedName>
    <definedName name="P6.1_нп" localSheetId="32">#REF!</definedName>
    <definedName name="P6.1_нп">#REF!</definedName>
    <definedName name="P6.2_к1" localSheetId="31">#REF!</definedName>
    <definedName name="P6.2_к1" localSheetId="17">#REF!</definedName>
    <definedName name="P6.2_к1" localSheetId="18">#REF!</definedName>
    <definedName name="P6.2_к1" localSheetId="19">#REF!</definedName>
    <definedName name="P6.2_к1" localSheetId="28">#REF!</definedName>
    <definedName name="P6.2_к1" localSheetId="33">#REF!</definedName>
    <definedName name="P6.2_к1" localSheetId="34">#REF!</definedName>
    <definedName name="P6.2_к1" localSheetId="30">#REF!</definedName>
    <definedName name="P6.2_к1" localSheetId="32">#REF!</definedName>
    <definedName name="P6.2_к1">#REF!</definedName>
    <definedName name="P6.2_к2" localSheetId="31">#REF!</definedName>
    <definedName name="P6.2_к2" localSheetId="17">#REF!</definedName>
    <definedName name="P6.2_к2" localSheetId="18">#REF!</definedName>
    <definedName name="P6.2_к2" localSheetId="19">#REF!</definedName>
    <definedName name="P6.2_к2" localSheetId="28">#REF!</definedName>
    <definedName name="P6.2_к2" localSheetId="33">#REF!</definedName>
    <definedName name="P6.2_к2" localSheetId="34">#REF!</definedName>
    <definedName name="P6.2_к2" localSheetId="30">#REF!</definedName>
    <definedName name="P6.2_к2" localSheetId="32">#REF!</definedName>
    <definedName name="P6.2_к2">#REF!</definedName>
    <definedName name="P6.2_к3" localSheetId="31">#REF!</definedName>
    <definedName name="P6.2_к3" localSheetId="17">#REF!</definedName>
    <definedName name="P6.2_к3" localSheetId="18">#REF!</definedName>
    <definedName name="P6.2_к3" localSheetId="19">#REF!</definedName>
    <definedName name="P6.2_к3" localSheetId="28">#REF!</definedName>
    <definedName name="P6.2_к3" localSheetId="33">#REF!</definedName>
    <definedName name="P6.2_к3" localSheetId="34">#REF!</definedName>
    <definedName name="P6.2_к3" localSheetId="30">#REF!</definedName>
    <definedName name="P6.2_к3" localSheetId="32">#REF!</definedName>
    <definedName name="P6.2_к3">#REF!</definedName>
    <definedName name="P6.2_к4" localSheetId="31">#REF!</definedName>
    <definedName name="P6.2_к4" localSheetId="17">#REF!</definedName>
    <definedName name="P6.2_к4" localSheetId="18">#REF!</definedName>
    <definedName name="P6.2_к4" localSheetId="19">#REF!</definedName>
    <definedName name="P6.2_к4" localSheetId="28">#REF!</definedName>
    <definedName name="P6.2_к4" localSheetId="33">#REF!</definedName>
    <definedName name="P6.2_к4" localSheetId="34">#REF!</definedName>
    <definedName name="P6.2_к4" localSheetId="30">#REF!</definedName>
    <definedName name="P6.2_к4" localSheetId="32">#REF!</definedName>
    <definedName name="P6.2_к4">#REF!</definedName>
    <definedName name="P6.2_нп" localSheetId="31">#REF!</definedName>
    <definedName name="P6.2_нп" localSheetId="17">#REF!</definedName>
    <definedName name="P6.2_нп" localSheetId="18">#REF!</definedName>
    <definedName name="P6.2_нп" localSheetId="19">#REF!</definedName>
    <definedName name="P6.2_нп" localSheetId="28">#REF!</definedName>
    <definedName name="P6.2_нп" localSheetId="33">#REF!</definedName>
    <definedName name="P6.2_нп" localSheetId="34">#REF!</definedName>
    <definedName name="P6.2_нп" localSheetId="30">#REF!</definedName>
    <definedName name="P6.2_нп" localSheetId="32">#REF!</definedName>
    <definedName name="P6.2_нп">#REF!</definedName>
    <definedName name="P6.3_к1" localSheetId="31">#REF!</definedName>
    <definedName name="P6.3_к1" localSheetId="17">#REF!</definedName>
    <definedName name="P6.3_к1" localSheetId="18">#REF!</definedName>
    <definedName name="P6.3_к1" localSheetId="19">#REF!</definedName>
    <definedName name="P6.3_к1" localSheetId="28">#REF!</definedName>
    <definedName name="P6.3_к1" localSheetId="33">#REF!</definedName>
    <definedName name="P6.3_к1" localSheetId="34">#REF!</definedName>
    <definedName name="P6.3_к1" localSheetId="30">#REF!</definedName>
    <definedName name="P6.3_к1" localSheetId="32">#REF!</definedName>
    <definedName name="P6.3_к1">#REF!</definedName>
    <definedName name="P6.3_к2" localSheetId="31">#REF!</definedName>
    <definedName name="P6.3_к2" localSheetId="17">#REF!</definedName>
    <definedName name="P6.3_к2" localSheetId="18">#REF!</definedName>
    <definedName name="P6.3_к2" localSheetId="19">#REF!</definedName>
    <definedName name="P6.3_к2" localSheetId="28">#REF!</definedName>
    <definedName name="P6.3_к2" localSheetId="33">#REF!</definedName>
    <definedName name="P6.3_к2" localSheetId="34">#REF!</definedName>
    <definedName name="P6.3_к2" localSheetId="30">#REF!</definedName>
    <definedName name="P6.3_к2" localSheetId="32">#REF!</definedName>
    <definedName name="P6.3_к2">#REF!</definedName>
    <definedName name="P6.3_к3" localSheetId="31">#REF!</definedName>
    <definedName name="P6.3_к3" localSheetId="17">#REF!</definedName>
    <definedName name="P6.3_к3" localSheetId="18">#REF!</definedName>
    <definedName name="P6.3_к3" localSheetId="19">#REF!</definedName>
    <definedName name="P6.3_к3" localSheetId="28">#REF!</definedName>
    <definedName name="P6.3_к3" localSheetId="33">#REF!</definedName>
    <definedName name="P6.3_к3" localSheetId="34">#REF!</definedName>
    <definedName name="P6.3_к3" localSheetId="30">#REF!</definedName>
    <definedName name="P6.3_к3" localSheetId="32">#REF!</definedName>
    <definedName name="P6.3_к3">#REF!</definedName>
    <definedName name="P6.3_к4" localSheetId="31">#REF!</definedName>
    <definedName name="P6.3_к4" localSheetId="17">#REF!</definedName>
    <definedName name="P6.3_к4" localSheetId="18">#REF!</definedName>
    <definedName name="P6.3_к4" localSheetId="19">#REF!</definedName>
    <definedName name="P6.3_к4" localSheetId="28">#REF!</definedName>
    <definedName name="P6.3_к4" localSheetId="33">#REF!</definedName>
    <definedName name="P6.3_к4" localSheetId="34">#REF!</definedName>
    <definedName name="P6.3_к4" localSheetId="30">#REF!</definedName>
    <definedName name="P6.3_к4" localSheetId="32">#REF!</definedName>
    <definedName name="P6.3_к4">#REF!</definedName>
    <definedName name="P6.3_нп" localSheetId="31">#REF!</definedName>
    <definedName name="P6.3_нп" localSheetId="17">#REF!</definedName>
    <definedName name="P6.3_нп" localSheetId="18">#REF!</definedName>
    <definedName name="P6.3_нп" localSheetId="19">#REF!</definedName>
    <definedName name="P6.3_нп" localSheetId="28">#REF!</definedName>
    <definedName name="P6.3_нп" localSheetId="33">#REF!</definedName>
    <definedName name="P6.3_нп" localSheetId="34">#REF!</definedName>
    <definedName name="P6.3_нп" localSheetId="30">#REF!</definedName>
    <definedName name="P6.3_нп" localSheetId="32">#REF!</definedName>
    <definedName name="P6.3_нп">#REF!</definedName>
    <definedName name="P6_к1" localSheetId="31">#REF!</definedName>
    <definedName name="P6_к1" localSheetId="17">#REF!</definedName>
    <definedName name="P6_к1" localSheetId="18">#REF!</definedName>
    <definedName name="P6_к1" localSheetId="19">#REF!</definedName>
    <definedName name="P6_к1" localSheetId="28">#REF!</definedName>
    <definedName name="P6_к1" localSheetId="33">#REF!</definedName>
    <definedName name="P6_к1" localSheetId="34">#REF!</definedName>
    <definedName name="P6_к1" localSheetId="30">#REF!</definedName>
    <definedName name="P6_к1" localSheetId="32">#REF!</definedName>
    <definedName name="P6_к1">#REF!</definedName>
    <definedName name="P6_к2" localSheetId="31">#REF!</definedName>
    <definedName name="P6_к2" localSheetId="17">#REF!</definedName>
    <definedName name="P6_к2" localSheetId="18">#REF!</definedName>
    <definedName name="P6_к2" localSheetId="19">#REF!</definedName>
    <definedName name="P6_к2" localSheetId="28">#REF!</definedName>
    <definedName name="P6_к2" localSheetId="33">#REF!</definedName>
    <definedName name="P6_к2" localSheetId="34">#REF!</definedName>
    <definedName name="P6_к2" localSheetId="30">#REF!</definedName>
    <definedName name="P6_к2" localSheetId="32">#REF!</definedName>
    <definedName name="P6_к2">#REF!</definedName>
    <definedName name="P6_к3" localSheetId="31">#REF!</definedName>
    <definedName name="P6_к3" localSheetId="17">#REF!</definedName>
    <definedName name="P6_к3" localSheetId="18">#REF!</definedName>
    <definedName name="P6_к3" localSheetId="19">#REF!</definedName>
    <definedName name="P6_к3" localSheetId="28">#REF!</definedName>
    <definedName name="P6_к3" localSheetId="33">#REF!</definedName>
    <definedName name="P6_к3" localSheetId="34">#REF!</definedName>
    <definedName name="P6_к3" localSheetId="30">#REF!</definedName>
    <definedName name="P6_к3" localSheetId="32">#REF!</definedName>
    <definedName name="P6_к3">#REF!</definedName>
    <definedName name="P6_к4" localSheetId="31">#REF!</definedName>
    <definedName name="P6_к4" localSheetId="17">#REF!</definedName>
    <definedName name="P6_к4" localSheetId="18">#REF!</definedName>
    <definedName name="P6_к4" localSheetId="19">#REF!</definedName>
    <definedName name="P6_к4" localSheetId="28">#REF!</definedName>
    <definedName name="P6_к4" localSheetId="33">#REF!</definedName>
    <definedName name="P6_к4" localSheetId="34">#REF!</definedName>
    <definedName name="P6_к4" localSheetId="30">#REF!</definedName>
    <definedName name="P6_к4" localSheetId="32">#REF!</definedName>
    <definedName name="P6_к4">#REF!</definedName>
    <definedName name="P6_нп" localSheetId="31">#REF!</definedName>
    <definedName name="P6_нп" localSheetId="17">#REF!</definedName>
    <definedName name="P6_нп" localSheetId="18">#REF!</definedName>
    <definedName name="P6_нп" localSheetId="19">#REF!</definedName>
    <definedName name="P6_нп" localSheetId="28">#REF!</definedName>
    <definedName name="P6_нп" localSheetId="33">#REF!</definedName>
    <definedName name="P6_нп" localSheetId="34">#REF!</definedName>
    <definedName name="P6_нп" localSheetId="30">#REF!</definedName>
    <definedName name="P6_нп" localSheetId="32">#REF!</definedName>
    <definedName name="P6_нп">#REF!</definedName>
    <definedName name="P7.1_к1" localSheetId="31">#REF!</definedName>
    <definedName name="P7.1_к1" localSheetId="17">#REF!</definedName>
    <definedName name="P7.1_к1" localSheetId="18">#REF!</definedName>
    <definedName name="P7.1_к1" localSheetId="19">#REF!</definedName>
    <definedName name="P7.1_к1" localSheetId="28">#REF!</definedName>
    <definedName name="P7.1_к1" localSheetId="33">#REF!</definedName>
    <definedName name="P7.1_к1" localSheetId="34">#REF!</definedName>
    <definedName name="P7.1_к1" localSheetId="30">#REF!</definedName>
    <definedName name="P7.1_к1" localSheetId="32">#REF!</definedName>
    <definedName name="P7.1_к1">#REF!</definedName>
    <definedName name="P7.1_к2" localSheetId="31">#REF!</definedName>
    <definedName name="P7.1_к2" localSheetId="17">#REF!</definedName>
    <definedName name="P7.1_к2" localSheetId="18">#REF!</definedName>
    <definedName name="P7.1_к2" localSheetId="19">#REF!</definedName>
    <definedName name="P7.1_к2" localSheetId="28">#REF!</definedName>
    <definedName name="P7.1_к2" localSheetId="33">#REF!</definedName>
    <definedName name="P7.1_к2" localSheetId="34">#REF!</definedName>
    <definedName name="P7.1_к2" localSheetId="30">#REF!</definedName>
    <definedName name="P7.1_к2" localSheetId="32">#REF!</definedName>
    <definedName name="P7.1_к2">#REF!</definedName>
    <definedName name="P7.1_к3" localSheetId="31">#REF!</definedName>
    <definedName name="P7.1_к3" localSheetId="17">#REF!</definedName>
    <definedName name="P7.1_к3" localSheetId="18">#REF!</definedName>
    <definedName name="P7.1_к3" localSheetId="19">#REF!</definedName>
    <definedName name="P7.1_к3" localSheetId="28">#REF!</definedName>
    <definedName name="P7.1_к3" localSheetId="33">#REF!</definedName>
    <definedName name="P7.1_к3" localSheetId="34">#REF!</definedName>
    <definedName name="P7.1_к3" localSheetId="30">#REF!</definedName>
    <definedName name="P7.1_к3" localSheetId="32">#REF!</definedName>
    <definedName name="P7.1_к3">#REF!</definedName>
    <definedName name="P7.1_к4" localSheetId="31">#REF!</definedName>
    <definedName name="P7.1_к4" localSheetId="17">#REF!</definedName>
    <definedName name="P7.1_к4" localSheetId="18">#REF!</definedName>
    <definedName name="P7.1_к4" localSheetId="19">#REF!</definedName>
    <definedName name="P7.1_к4" localSheetId="28">#REF!</definedName>
    <definedName name="P7.1_к4" localSheetId="33">#REF!</definedName>
    <definedName name="P7.1_к4" localSheetId="34">#REF!</definedName>
    <definedName name="P7.1_к4" localSheetId="30">#REF!</definedName>
    <definedName name="P7.1_к4" localSheetId="32">#REF!</definedName>
    <definedName name="P7.1_к4">#REF!</definedName>
    <definedName name="P7.1_нп" localSheetId="31">#REF!</definedName>
    <definedName name="P7.1_нп" localSheetId="17">#REF!</definedName>
    <definedName name="P7.1_нп" localSheetId="18">#REF!</definedName>
    <definedName name="P7.1_нп" localSheetId="19">#REF!</definedName>
    <definedName name="P7.1_нп" localSheetId="28">#REF!</definedName>
    <definedName name="P7.1_нп" localSheetId="33">#REF!</definedName>
    <definedName name="P7.1_нп" localSheetId="34">#REF!</definedName>
    <definedName name="P7.1_нп" localSheetId="30">#REF!</definedName>
    <definedName name="P7.1_нп" localSheetId="32">#REF!</definedName>
    <definedName name="P7.1_нп">#REF!</definedName>
    <definedName name="P7.2_к1" localSheetId="31">#REF!</definedName>
    <definedName name="P7.2_к1" localSheetId="17">#REF!</definedName>
    <definedName name="P7.2_к1" localSheetId="18">#REF!</definedName>
    <definedName name="P7.2_к1" localSheetId="19">#REF!</definedName>
    <definedName name="P7.2_к1" localSheetId="28">#REF!</definedName>
    <definedName name="P7.2_к1" localSheetId="33">#REF!</definedName>
    <definedName name="P7.2_к1" localSheetId="34">#REF!</definedName>
    <definedName name="P7.2_к1" localSheetId="30">#REF!</definedName>
    <definedName name="P7.2_к1" localSheetId="32">#REF!</definedName>
    <definedName name="P7.2_к1">#REF!</definedName>
    <definedName name="P7.2_к2" localSheetId="31">#REF!</definedName>
    <definedName name="P7.2_к2" localSheetId="17">#REF!</definedName>
    <definedName name="P7.2_к2" localSheetId="18">#REF!</definedName>
    <definedName name="P7.2_к2" localSheetId="19">#REF!</definedName>
    <definedName name="P7.2_к2" localSheetId="28">#REF!</definedName>
    <definedName name="P7.2_к2" localSheetId="33">#REF!</definedName>
    <definedName name="P7.2_к2" localSheetId="34">#REF!</definedName>
    <definedName name="P7.2_к2" localSheetId="30">#REF!</definedName>
    <definedName name="P7.2_к2" localSheetId="32">#REF!</definedName>
    <definedName name="P7.2_к2">#REF!</definedName>
    <definedName name="P7.2_к3" localSheetId="31">#REF!</definedName>
    <definedName name="P7.2_к3" localSheetId="17">#REF!</definedName>
    <definedName name="P7.2_к3" localSheetId="18">#REF!</definedName>
    <definedName name="P7.2_к3" localSheetId="19">#REF!</definedName>
    <definedName name="P7.2_к3" localSheetId="28">#REF!</definedName>
    <definedName name="P7.2_к3" localSheetId="33">#REF!</definedName>
    <definedName name="P7.2_к3" localSheetId="34">#REF!</definedName>
    <definedName name="P7.2_к3" localSheetId="30">#REF!</definedName>
    <definedName name="P7.2_к3" localSheetId="32">#REF!</definedName>
    <definedName name="P7.2_к3">#REF!</definedName>
    <definedName name="P7.2_к4" localSheetId="31">#REF!</definedName>
    <definedName name="P7.2_к4" localSheetId="17">#REF!</definedName>
    <definedName name="P7.2_к4" localSheetId="18">#REF!</definedName>
    <definedName name="P7.2_к4" localSheetId="19">#REF!</definedName>
    <definedName name="P7.2_к4" localSheetId="28">#REF!</definedName>
    <definedName name="P7.2_к4" localSheetId="33">#REF!</definedName>
    <definedName name="P7.2_к4" localSheetId="34">#REF!</definedName>
    <definedName name="P7.2_к4" localSheetId="30">#REF!</definedName>
    <definedName name="P7.2_к4" localSheetId="32">#REF!</definedName>
    <definedName name="P7.2_к4">#REF!</definedName>
    <definedName name="P7.2_нп" localSheetId="31">#REF!</definedName>
    <definedName name="P7.2_нп" localSheetId="17">#REF!</definedName>
    <definedName name="P7.2_нп" localSheetId="18">#REF!</definedName>
    <definedName name="P7.2_нп" localSheetId="19">#REF!</definedName>
    <definedName name="P7.2_нп" localSheetId="28">#REF!</definedName>
    <definedName name="P7.2_нп" localSheetId="33">#REF!</definedName>
    <definedName name="P7.2_нп" localSheetId="34">#REF!</definedName>
    <definedName name="P7.2_нп" localSheetId="30">#REF!</definedName>
    <definedName name="P7.2_нп" localSheetId="32">#REF!</definedName>
    <definedName name="P7.2_нп">#REF!</definedName>
    <definedName name="P7.3_к1" localSheetId="31">#REF!</definedName>
    <definedName name="P7.3_к1" localSheetId="17">#REF!</definedName>
    <definedName name="P7.3_к1" localSheetId="18">#REF!</definedName>
    <definedName name="P7.3_к1" localSheetId="19">#REF!</definedName>
    <definedName name="P7.3_к1" localSheetId="28">#REF!</definedName>
    <definedName name="P7.3_к1" localSheetId="33">#REF!</definedName>
    <definedName name="P7.3_к1" localSheetId="34">#REF!</definedName>
    <definedName name="P7.3_к1" localSheetId="30">#REF!</definedName>
    <definedName name="P7.3_к1" localSheetId="32">#REF!</definedName>
    <definedName name="P7.3_к1">#REF!</definedName>
    <definedName name="P7.3_к2" localSheetId="31">#REF!</definedName>
    <definedName name="P7.3_к2" localSheetId="17">#REF!</definedName>
    <definedName name="P7.3_к2" localSheetId="18">#REF!</definedName>
    <definedName name="P7.3_к2" localSheetId="19">#REF!</definedName>
    <definedName name="P7.3_к2" localSheetId="28">#REF!</definedName>
    <definedName name="P7.3_к2" localSheetId="33">#REF!</definedName>
    <definedName name="P7.3_к2" localSheetId="34">#REF!</definedName>
    <definedName name="P7.3_к2" localSheetId="30">#REF!</definedName>
    <definedName name="P7.3_к2" localSheetId="32">#REF!</definedName>
    <definedName name="P7.3_к2">#REF!</definedName>
    <definedName name="P7.3_к3" localSheetId="31">#REF!</definedName>
    <definedName name="P7.3_к3" localSheetId="17">#REF!</definedName>
    <definedName name="P7.3_к3" localSheetId="18">#REF!</definedName>
    <definedName name="P7.3_к3" localSheetId="19">#REF!</definedName>
    <definedName name="P7.3_к3" localSheetId="28">#REF!</definedName>
    <definedName name="P7.3_к3" localSheetId="33">#REF!</definedName>
    <definedName name="P7.3_к3" localSheetId="34">#REF!</definedName>
    <definedName name="P7.3_к3" localSheetId="30">#REF!</definedName>
    <definedName name="P7.3_к3" localSheetId="32">#REF!</definedName>
    <definedName name="P7.3_к3">#REF!</definedName>
    <definedName name="P7.3_к4" localSheetId="31">#REF!</definedName>
    <definedName name="P7.3_к4" localSheetId="17">#REF!</definedName>
    <definedName name="P7.3_к4" localSheetId="18">#REF!</definedName>
    <definedName name="P7.3_к4" localSheetId="19">#REF!</definedName>
    <definedName name="P7.3_к4" localSheetId="28">#REF!</definedName>
    <definedName name="P7.3_к4" localSheetId="33">#REF!</definedName>
    <definedName name="P7.3_к4" localSheetId="34">#REF!</definedName>
    <definedName name="P7.3_к4" localSheetId="30">#REF!</definedName>
    <definedName name="P7.3_к4" localSheetId="32">#REF!</definedName>
    <definedName name="P7.3_к4">#REF!</definedName>
    <definedName name="P7.3_нп" localSheetId="31">#REF!</definedName>
    <definedName name="P7.3_нп" localSheetId="17">#REF!</definedName>
    <definedName name="P7.3_нп" localSheetId="18">#REF!</definedName>
    <definedName name="P7.3_нп" localSheetId="19">#REF!</definedName>
    <definedName name="P7.3_нп" localSheetId="28">#REF!</definedName>
    <definedName name="P7.3_нп" localSheetId="33">#REF!</definedName>
    <definedName name="P7.3_нп" localSheetId="34">#REF!</definedName>
    <definedName name="P7.3_нп" localSheetId="30">#REF!</definedName>
    <definedName name="P7.3_нп" localSheetId="32">#REF!</definedName>
    <definedName name="P7.3_нп">#REF!</definedName>
    <definedName name="P7_к1" localSheetId="31">#REF!</definedName>
    <definedName name="P7_к1" localSheetId="17">#REF!</definedName>
    <definedName name="P7_к1" localSheetId="18">#REF!</definedName>
    <definedName name="P7_к1" localSheetId="19">#REF!</definedName>
    <definedName name="P7_к1" localSheetId="28">#REF!</definedName>
    <definedName name="P7_к1" localSheetId="33">#REF!</definedName>
    <definedName name="P7_к1" localSheetId="34">#REF!</definedName>
    <definedName name="P7_к1" localSheetId="30">#REF!</definedName>
    <definedName name="P7_к1" localSheetId="32">#REF!</definedName>
    <definedName name="P7_к1">#REF!</definedName>
    <definedName name="P7_к2" localSheetId="31">#REF!</definedName>
    <definedName name="P7_к2" localSheetId="17">#REF!</definedName>
    <definedName name="P7_к2" localSheetId="18">#REF!</definedName>
    <definedName name="P7_к2" localSheetId="19">#REF!</definedName>
    <definedName name="P7_к2" localSheetId="28">#REF!</definedName>
    <definedName name="P7_к2" localSheetId="33">#REF!</definedName>
    <definedName name="P7_к2" localSheetId="34">#REF!</definedName>
    <definedName name="P7_к2" localSheetId="30">#REF!</definedName>
    <definedName name="P7_к2" localSheetId="32">#REF!</definedName>
    <definedName name="P7_к2">#REF!</definedName>
    <definedName name="P7_к3" localSheetId="31">#REF!</definedName>
    <definedName name="P7_к3" localSheetId="17">#REF!</definedName>
    <definedName name="P7_к3" localSheetId="18">#REF!</definedName>
    <definedName name="P7_к3" localSheetId="19">#REF!</definedName>
    <definedName name="P7_к3" localSheetId="28">#REF!</definedName>
    <definedName name="P7_к3" localSheetId="33">#REF!</definedName>
    <definedName name="P7_к3" localSheetId="34">#REF!</definedName>
    <definedName name="P7_к3" localSheetId="30">#REF!</definedName>
    <definedName name="P7_к3" localSheetId="32">#REF!</definedName>
    <definedName name="P7_к3">#REF!</definedName>
    <definedName name="P7_к4" localSheetId="31">#REF!</definedName>
    <definedName name="P7_к4" localSheetId="17">#REF!</definedName>
    <definedName name="P7_к4" localSheetId="18">#REF!</definedName>
    <definedName name="P7_к4" localSheetId="19">#REF!</definedName>
    <definedName name="P7_к4" localSheetId="28">#REF!</definedName>
    <definedName name="P7_к4" localSheetId="33">#REF!</definedName>
    <definedName name="P7_к4" localSheetId="34">#REF!</definedName>
    <definedName name="P7_к4" localSheetId="30">#REF!</definedName>
    <definedName name="P7_к4" localSheetId="32">#REF!</definedName>
    <definedName name="P7_к4">#REF!</definedName>
    <definedName name="P7_нп" localSheetId="31">#REF!</definedName>
    <definedName name="P7_нп" localSheetId="17">#REF!</definedName>
    <definedName name="P7_нп" localSheetId="18">#REF!</definedName>
    <definedName name="P7_нп" localSheetId="19">#REF!</definedName>
    <definedName name="P7_нп" localSheetId="28">#REF!</definedName>
    <definedName name="P7_нп" localSheetId="33">#REF!</definedName>
    <definedName name="P7_нп" localSheetId="34">#REF!</definedName>
    <definedName name="P7_нп" localSheetId="30">#REF!</definedName>
    <definedName name="P7_нп" localSheetId="32">#REF!</definedName>
    <definedName name="P7_нп">#REF!</definedName>
    <definedName name="period" localSheetId="31">#REF!</definedName>
    <definedName name="period" localSheetId="17">#REF!</definedName>
    <definedName name="period" localSheetId="18">#REF!</definedName>
    <definedName name="period" localSheetId="19">#REF!</definedName>
    <definedName name="period" localSheetId="28">#REF!</definedName>
    <definedName name="period" localSheetId="33">#REF!</definedName>
    <definedName name="period" localSheetId="34">#REF!</definedName>
    <definedName name="period" localSheetId="30">#REF!</definedName>
    <definedName name="period" localSheetId="32">#REF!</definedName>
    <definedName name="period">#REF!</definedName>
    <definedName name="Periods">'[6]0'!$I$1:$I$16</definedName>
    <definedName name="pitanie" localSheetId="31" hidden="1">{#N/A,#N/A,FALSE,"9PS0"}</definedName>
    <definedName name="pitanie" localSheetId="29" hidden="1">{#N/A,#N/A,FALSE,"9PS0"}</definedName>
    <definedName name="pitanie" localSheetId="26" hidden="1">{#N/A,#N/A,FALSE,"9PS0"}</definedName>
    <definedName name="pitanie" localSheetId="27" hidden="1">{#N/A,#N/A,FALSE,"9PS0"}</definedName>
    <definedName name="pitanie" localSheetId="35" hidden="1">{#N/A,#N/A,FALSE,"9PS0"}</definedName>
    <definedName name="pitanie" localSheetId="11" hidden="1">{#N/A,#N/A,FALSE,"9PS0"}</definedName>
    <definedName name="pitanie" localSheetId="28" hidden="1">{#N/A,#N/A,FALSE,"9PS0"}</definedName>
    <definedName name="pitanie" localSheetId="33" hidden="1">{#N/A,#N/A,FALSE,"9PS0"}</definedName>
    <definedName name="pitanie" localSheetId="34" hidden="1">{#N/A,#N/A,FALSE,"9PS0"}</definedName>
    <definedName name="pitanie" localSheetId="30" hidden="1">{#N/A,#N/A,FALSE,"9PS0"}</definedName>
    <definedName name="pitanie" localSheetId="32" hidden="1">{#N/A,#N/A,FALSE,"9PS0"}</definedName>
    <definedName name="pitanie" hidden="1">{#N/A,#N/A,FALSE,"9PS0"}</definedName>
    <definedName name="PK_201301">'[30]2013'!$B$3:$B$252</definedName>
    <definedName name="PK_201302">'[30]2013'!$D$3:$D$252</definedName>
    <definedName name="PK_201303">'[30]2013'!$F$3:$F$252</definedName>
    <definedName name="PK_201304">'[30]2013'!$H$3:$H$252</definedName>
    <definedName name="PK_201305">'[30]2013'!$J$3:$J$252</definedName>
    <definedName name="PK_201306">'[30]2013'!$L$3:$L$252</definedName>
    <definedName name="PK_201307">'[30]2013'!$N$3:$N$252</definedName>
    <definedName name="PK_201308">'[30]2013'!$P$3:$P$252</definedName>
    <definedName name="PK_201309">'[30]2013'!$R$3:$R$252</definedName>
    <definedName name="PK_201310">'[30]2013'!$T$3:$T$252</definedName>
    <definedName name="PK_201311">'[30]2013'!$V$3:$V$252</definedName>
    <definedName name="PK_201312">'[30]2013'!$X$3:$X$252</definedName>
    <definedName name="PK_201401">'[30]2014'!$B$3:$B$252</definedName>
    <definedName name="PK_201402">'[30]2014'!$D$3:$D$252</definedName>
    <definedName name="PK_201403">'[30]2014'!$F$3:$F$252</definedName>
    <definedName name="PK_201404">'[30]2014'!$H$3:$H$252</definedName>
    <definedName name="PK_201405">'[30]2014'!$J$3:$J$252</definedName>
    <definedName name="PK_201406">'[30]2014'!$L$3:$L$252</definedName>
    <definedName name="PK_201407">'[30]2014'!$N$3:$N$252</definedName>
    <definedName name="PK_201408">'[30]2014'!$P$3:$P$252</definedName>
    <definedName name="PK_201409">'[30]2014'!$R$3:$R$252</definedName>
    <definedName name="PK_201410">'[30]2014'!$T$3:$T$252</definedName>
    <definedName name="PK_201411">'[30]2014'!$V$3:$V$252</definedName>
    <definedName name="PK_201412">'[30]2014'!$X$3:$X$252</definedName>
    <definedName name="PK_201501">'[30]2015'!$B$3:$B$252</definedName>
    <definedName name="PK_201502">'[30]2015'!$D$3:$D$252</definedName>
    <definedName name="PK_201503">'[30]2015'!$F$3:$F$252</definedName>
    <definedName name="PK_201504">'[30]2015'!$H$3:$H$252</definedName>
    <definedName name="PK_201505">'[30]2015'!$J$3:$J$252</definedName>
    <definedName name="PK_201506">'[30]2015'!$L$3:$L$252</definedName>
    <definedName name="PK_201507">'[30]2015'!$N$3:$N$252</definedName>
    <definedName name="PK_201508">'[30]2015'!$P$3:$P$252</definedName>
    <definedName name="PK_201509">'[30]2015'!$R$3:$R$252</definedName>
    <definedName name="PK_201510">'[30]2015'!$T$3:$T$252</definedName>
    <definedName name="PK_201511">'[30]2015'!$V$3:$V$252</definedName>
    <definedName name="PL">[3]Плани!$A$2:$E$2</definedName>
    <definedName name="PLN">[3]Плани!$B$2:$E$2</definedName>
    <definedName name="POLO">[16]!POLO</definedName>
    <definedName name="Poz">[3]Філіали!$A$2:$A$20</definedName>
    <definedName name="pppp">[16]!pppp</definedName>
    <definedName name="PА_пу" localSheetId="31">#REF!</definedName>
    <definedName name="PА_пу" localSheetId="26">#REF!</definedName>
    <definedName name="PА_пу" localSheetId="27">#REF!</definedName>
    <definedName name="PА_пу" localSheetId="17">#REF!</definedName>
    <definedName name="PА_пу" localSheetId="18">#REF!</definedName>
    <definedName name="PА_пу" localSheetId="19">#REF!</definedName>
    <definedName name="PА_пу" localSheetId="28">#REF!</definedName>
    <definedName name="PА_пу" localSheetId="33">#REF!</definedName>
    <definedName name="PА_пу" localSheetId="34">#REF!</definedName>
    <definedName name="PА_пу" localSheetId="30">#REF!</definedName>
    <definedName name="PА_пу" localSheetId="32">#REF!</definedName>
    <definedName name="PА_пу">#REF!</definedName>
    <definedName name="PА1_неу" localSheetId="31">#REF!</definedName>
    <definedName name="PА1_неу" localSheetId="26">#REF!</definedName>
    <definedName name="PА1_неу" localSheetId="27">#REF!</definedName>
    <definedName name="PА1_неу" localSheetId="17">#REF!</definedName>
    <definedName name="PА1_неу" localSheetId="18">#REF!</definedName>
    <definedName name="PА1_неу" localSheetId="19">#REF!</definedName>
    <definedName name="PА1_неу" localSheetId="28">#REF!</definedName>
    <definedName name="PА1_неу" localSheetId="33">#REF!</definedName>
    <definedName name="PА1_неу" localSheetId="34">#REF!</definedName>
    <definedName name="PА1_неу" localSheetId="30">#REF!</definedName>
    <definedName name="PА1_неу" localSheetId="32">#REF!</definedName>
    <definedName name="PА1_неу">#REF!</definedName>
    <definedName name="PА1_нп" localSheetId="31">#REF!</definedName>
    <definedName name="PА1_нп" localSheetId="26">#REF!</definedName>
    <definedName name="PА1_нп" localSheetId="27">#REF!</definedName>
    <definedName name="PА1_нп" localSheetId="17">#REF!</definedName>
    <definedName name="PА1_нп" localSheetId="18">#REF!</definedName>
    <definedName name="PА1_нп" localSheetId="19">#REF!</definedName>
    <definedName name="PА1_нп" localSheetId="28">#REF!</definedName>
    <definedName name="PА1_нп" localSheetId="33">#REF!</definedName>
    <definedName name="PА1_нп" localSheetId="34">#REF!</definedName>
    <definedName name="PА1_нп" localSheetId="30">#REF!</definedName>
    <definedName name="PА1_нп" localSheetId="32">#REF!</definedName>
    <definedName name="PА1_нп">#REF!</definedName>
    <definedName name="PА1_п" localSheetId="31">#REF!</definedName>
    <definedName name="PА1_п" localSheetId="17">#REF!</definedName>
    <definedName name="PА1_п" localSheetId="18">#REF!</definedName>
    <definedName name="PА1_п" localSheetId="19">#REF!</definedName>
    <definedName name="PА1_п" localSheetId="28">#REF!</definedName>
    <definedName name="PА1_п" localSheetId="33">#REF!</definedName>
    <definedName name="PА1_п" localSheetId="34">#REF!</definedName>
    <definedName name="PА1_п" localSheetId="30">#REF!</definedName>
    <definedName name="PА1_п" localSheetId="32">#REF!</definedName>
    <definedName name="PА1_п">#REF!</definedName>
    <definedName name="PА1_пу" localSheetId="31">#REF!</definedName>
    <definedName name="PА1_пу" localSheetId="17">#REF!</definedName>
    <definedName name="PА1_пу" localSheetId="18">#REF!</definedName>
    <definedName name="PА1_пу" localSheetId="19">#REF!</definedName>
    <definedName name="PА1_пу" localSheetId="28">#REF!</definedName>
    <definedName name="PА1_пу" localSheetId="33">#REF!</definedName>
    <definedName name="PА1_пу" localSheetId="34">#REF!</definedName>
    <definedName name="PА1_пу" localSheetId="30">#REF!</definedName>
    <definedName name="PА1_пу" localSheetId="32">#REF!</definedName>
    <definedName name="PА1_пу">#REF!</definedName>
    <definedName name="PА2_неу" localSheetId="31">#REF!</definedName>
    <definedName name="PА2_неу" localSheetId="17">#REF!</definedName>
    <definedName name="PА2_неу" localSheetId="18">#REF!</definedName>
    <definedName name="PА2_неу" localSheetId="19">#REF!</definedName>
    <definedName name="PА2_неу" localSheetId="28">#REF!</definedName>
    <definedName name="PА2_неу" localSheetId="33">#REF!</definedName>
    <definedName name="PА2_неу" localSheetId="34">#REF!</definedName>
    <definedName name="PА2_неу" localSheetId="30">#REF!</definedName>
    <definedName name="PА2_неу" localSheetId="32">#REF!</definedName>
    <definedName name="PА2_неу">#REF!</definedName>
    <definedName name="PА2_нп" localSheetId="31">#REF!</definedName>
    <definedName name="PА2_нп" localSheetId="17">#REF!</definedName>
    <definedName name="PА2_нп" localSheetId="18">#REF!</definedName>
    <definedName name="PА2_нп" localSheetId="19">#REF!</definedName>
    <definedName name="PА2_нп" localSheetId="28">#REF!</definedName>
    <definedName name="PА2_нп" localSheetId="33">#REF!</definedName>
    <definedName name="PА2_нп" localSheetId="34">#REF!</definedName>
    <definedName name="PА2_нп" localSheetId="30">#REF!</definedName>
    <definedName name="PА2_нп" localSheetId="32">#REF!</definedName>
    <definedName name="PА2_нп">#REF!</definedName>
    <definedName name="PА2_п" localSheetId="31">#REF!</definedName>
    <definedName name="PА2_п" localSheetId="17">#REF!</definedName>
    <definedName name="PА2_п" localSheetId="18">#REF!</definedName>
    <definedName name="PА2_п" localSheetId="19">#REF!</definedName>
    <definedName name="PА2_п" localSheetId="28">#REF!</definedName>
    <definedName name="PА2_п" localSheetId="33">#REF!</definedName>
    <definedName name="PА2_п" localSheetId="34">#REF!</definedName>
    <definedName name="PА2_п" localSheetId="30">#REF!</definedName>
    <definedName name="PА2_п" localSheetId="32">#REF!</definedName>
    <definedName name="PА2_п">#REF!</definedName>
    <definedName name="PА2_пу" localSheetId="31">#REF!</definedName>
    <definedName name="PА2_пу" localSheetId="17">#REF!</definedName>
    <definedName name="PА2_пу" localSheetId="18">#REF!</definedName>
    <definedName name="PА2_пу" localSheetId="19">#REF!</definedName>
    <definedName name="PА2_пу" localSheetId="28">#REF!</definedName>
    <definedName name="PА2_пу" localSheetId="33">#REF!</definedName>
    <definedName name="PА2_пу" localSheetId="34">#REF!</definedName>
    <definedName name="PА2_пу" localSheetId="30">#REF!</definedName>
    <definedName name="PА2_пу" localSheetId="32">#REF!</definedName>
    <definedName name="PА2_пу">#REF!</definedName>
    <definedName name="PА3_неу" localSheetId="31">#REF!</definedName>
    <definedName name="PА3_неу" localSheetId="17">#REF!</definedName>
    <definedName name="PА3_неу" localSheetId="18">#REF!</definedName>
    <definedName name="PА3_неу" localSheetId="19">#REF!</definedName>
    <definedName name="PА3_неу" localSheetId="28">#REF!</definedName>
    <definedName name="PА3_неу" localSheetId="33">#REF!</definedName>
    <definedName name="PА3_неу" localSheetId="34">#REF!</definedName>
    <definedName name="PА3_неу" localSheetId="30">#REF!</definedName>
    <definedName name="PА3_неу" localSheetId="32">#REF!</definedName>
    <definedName name="PА3_неу">#REF!</definedName>
    <definedName name="PА3_нп" localSheetId="31">#REF!</definedName>
    <definedName name="PА3_нп" localSheetId="17">#REF!</definedName>
    <definedName name="PА3_нп" localSheetId="18">#REF!</definedName>
    <definedName name="PА3_нп" localSheetId="19">#REF!</definedName>
    <definedName name="PА3_нп" localSheetId="28">#REF!</definedName>
    <definedName name="PА3_нп" localSheetId="33">#REF!</definedName>
    <definedName name="PА3_нп" localSheetId="34">#REF!</definedName>
    <definedName name="PА3_нп" localSheetId="30">#REF!</definedName>
    <definedName name="PА3_нп" localSheetId="32">#REF!</definedName>
    <definedName name="PА3_нп">#REF!</definedName>
    <definedName name="PА3_п" localSheetId="31">#REF!</definedName>
    <definedName name="PА3_п" localSheetId="17">#REF!</definedName>
    <definedName name="PА3_п" localSheetId="18">#REF!</definedName>
    <definedName name="PА3_п" localSheetId="19">#REF!</definedName>
    <definedName name="PА3_п" localSheetId="28">#REF!</definedName>
    <definedName name="PА3_п" localSheetId="33">#REF!</definedName>
    <definedName name="PА3_п" localSheetId="34">#REF!</definedName>
    <definedName name="PА3_п" localSheetId="30">#REF!</definedName>
    <definedName name="PА3_п" localSheetId="32">#REF!</definedName>
    <definedName name="PА3_п">#REF!</definedName>
    <definedName name="PА3_пу" localSheetId="31">#REF!</definedName>
    <definedName name="PА3_пу" localSheetId="17">#REF!</definedName>
    <definedName name="PА3_пу" localSheetId="18">#REF!</definedName>
    <definedName name="PА3_пу" localSheetId="19">#REF!</definedName>
    <definedName name="PА3_пу" localSheetId="28">#REF!</definedName>
    <definedName name="PА3_пу" localSheetId="33">#REF!</definedName>
    <definedName name="PА3_пу" localSheetId="34">#REF!</definedName>
    <definedName name="PА3_пу" localSheetId="30">#REF!</definedName>
    <definedName name="PА3_пу" localSheetId="32">#REF!</definedName>
    <definedName name="PА3_пу">#REF!</definedName>
    <definedName name="PА4_неу" localSheetId="31">#REF!</definedName>
    <definedName name="PА4_неу" localSheetId="17">#REF!</definedName>
    <definedName name="PА4_неу" localSheetId="18">#REF!</definedName>
    <definedName name="PА4_неу" localSheetId="19">#REF!</definedName>
    <definedName name="PА4_неу" localSheetId="28">#REF!</definedName>
    <definedName name="PА4_неу" localSheetId="33">#REF!</definedName>
    <definedName name="PА4_неу" localSheetId="34">#REF!</definedName>
    <definedName name="PА4_неу" localSheetId="30">#REF!</definedName>
    <definedName name="PА4_неу" localSheetId="32">#REF!</definedName>
    <definedName name="PА4_неу">#REF!</definedName>
    <definedName name="PА4_нп" localSheetId="31">#REF!</definedName>
    <definedName name="PА4_нп" localSheetId="17">#REF!</definedName>
    <definedName name="PА4_нп" localSheetId="18">#REF!</definedName>
    <definedName name="PА4_нп" localSheetId="19">#REF!</definedName>
    <definedName name="PА4_нп" localSheetId="28">#REF!</definedName>
    <definedName name="PА4_нп" localSheetId="33">#REF!</definedName>
    <definedName name="PА4_нп" localSheetId="34">#REF!</definedName>
    <definedName name="PА4_нп" localSheetId="30">#REF!</definedName>
    <definedName name="PА4_нп" localSheetId="32">#REF!</definedName>
    <definedName name="PА4_нп">#REF!</definedName>
    <definedName name="PА4_п" localSheetId="31">#REF!</definedName>
    <definedName name="PА4_п" localSheetId="17">#REF!</definedName>
    <definedName name="PА4_п" localSheetId="18">#REF!</definedName>
    <definedName name="PА4_п" localSheetId="19">#REF!</definedName>
    <definedName name="PА4_п" localSheetId="28">#REF!</definedName>
    <definedName name="PА4_п" localSheetId="33">#REF!</definedName>
    <definedName name="PА4_п" localSheetId="34">#REF!</definedName>
    <definedName name="PА4_п" localSheetId="30">#REF!</definedName>
    <definedName name="PА4_п" localSheetId="32">#REF!</definedName>
    <definedName name="PА4_п">#REF!</definedName>
    <definedName name="PА4_пу" localSheetId="31">#REF!</definedName>
    <definedName name="PА4_пу" localSheetId="17">#REF!</definedName>
    <definedName name="PА4_пу" localSheetId="18">#REF!</definedName>
    <definedName name="PА4_пу" localSheetId="19">#REF!</definedName>
    <definedName name="PА4_пу" localSheetId="28">#REF!</definedName>
    <definedName name="PА4_пу" localSheetId="33">#REF!</definedName>
    <definedName name="PА4_пу" localSheetId="34">#REF!</definedName>
    <definedName name="PА4_пу" localSheetId="30">#REF!</definedName>
    <definedName name="PА4_пу" localSheetId="32">#REF!</definedName>
    <definedName name="PА4_пу">#REF!</definedName>
    <definedName name="PА5_неу" localSheetId="31">#REF!</definedName>
    <definedName name="PА5_неу" localSheetId="17">#REF!</definedName>
    <definedName name="PА5_неу" localSheetId="18">#REF!</definedName>
    <definedName name="PА5_неу" localSheetId="19">#REF!</definedName>
    <definedName name="PА5_неу" localSheetId="28">#REF!</definedName>
    <definedName name="PА5_неу" localSheetId="33">#REF!</definedName>
    <definedName name="PА5_неу" localSheetId="34">#REF!</definedName>
    <definedName name="PА5_неу" localSheetId="30">#REF!</definedName>
    <definedName name="PА5_неу" localSheetId="32">#REF!</definedName>
    <definedName name="PА5_неу">#REF!</definedName>
    <definedName name="PА5_нп" localSheetId="31">#REF!</definedName>
    <definedName name="PА5_нп" localSheetId="17">#REF!</definedName>
    <definedName name="PА5_нп" localSheetId="18">#REF!</definedName>
    <definedName name="PА5_нп" localSheetId="19">#REF!</definedName>
    <definedName name="PА5_нп" localSheetId="28">#REF!</definedName>
    <definedName name="PА5_нп" localSheetId="33">#REF!</definedName>
    <definedName name="PА5_нп" localSheetId="34">#REF!</definedName>
    <definedName name="PА5_нп" localSheetId="30">#REF!</definedName>
    <definedName name="PА5_нп" localSheetId="32">#REF!</definedName>
    <definedName name="PА5_нп">#REF!</definedName>
    <definedName name="PА5_п" localSheetId="31">#REF!</definedName>
    <definedName name="PА5_п" localSheetId="17">#REF!</definedName>
    <definedName name="PА5_п" localSheetId="18">#REF!</definedName>
    <definedName name="PА5_п" localSheetId="19">#REF!</definedName>
    <definedName name="PА5_п" localSheetId="28">#REF!</definedName>
    <definedName name="PА5_п" localSheetId="33">#REF!</definedName>
    <definedName name="PА5_п" localSheetId="34">#REF!</definedName>
    <definedName name="PА5_п" localSheetId="30">#REF!</definedName>
    <definedName name="PА5_п" localSheetId="32">#REF!</definedName>
    <definedName name="PА5_п">#REF!</definedName>
    <definedName name="PА5_пу" localSheetId="31">#REF!</definedName>
    <definedName name="PА5_пу" localSheetId="17">#REF!</definedName>
    <definedName name="PА5_пу" localSheetId="18">#REF!</definedName>
    <definedName name="PА5_пу" localSheetId="19">#REF!</definedName>
    <definedName name="PА5_пу" localSheetId="28">#REF!</definedName>
    <definedName name="PА5_пу" localSheetId="33">#REF!</definedName>
    <definedName name="PА5_пу" localSheetId="34">#REF!</definedName>
    <definedName name="PА5_пу" localSheetId="30">#REF!</definedName>
    <definedName name="PА5_пу" localSheetId="32">#REF!</definedName>
    <definedName name="PА5_пу">#REF!</definedName>
    <definedName name="PА6_неу" localSheetId="31">#REF!</definedName>
    <definedName name="PА6_неу" localSheetId="17">#REF!</definedName>
    <definedName name="PА6_неу" localSheetId="18">#REF!</definedName>
    <definedName name="PА6_неу" localSheetId="19">#REF!</definedName>
    <definedName name="PА6_неу" localSheetId="28">#REF!</definedName>
    <definedName name="PА6_неу" localSheetId="33">#REF!</definedName>
    <definedName name="PА6_неу" localSheetId="34">#REF!</definedName>
    <definedName name="PА6_неу" localSheetId="30">#REF!</definedName>
    <definedName name="PА6_неу" localSheetId="32">#REF!</definedName>
    <definedName name="PА6_неу">#REF!</definedName>
    <definedName name="PА6_нп" localSheetId="31">#REF!</definedName>
    <definedName name="PА6_нп" localSheetId="17">#REF!</definedName>
    <definedName name="PА6_нп" localSheetId="18">#REF!</definedName>
    <definedName name="PА6_нп" localSheetId="19">#REF!</definedName>
    <definedName name="PА6_нп" localSheetId="28">#REF!</definedName>
    <definedName name="PА6_нп" localSheetId="33">#REF!</definedName>
    <definedName name="PА6_нп" localSheetId="34">#REF!</definedName>
    <definedName name="PА6_нп" localSheetId="30">#REF!</definedName>
    <definedName name="PА6_нп" localSheetId="32">#REF!</definedName>
    <definedName name="PА6_нп">#REF!</definedName>
    <definedName name="PА6_п" localSheetId="31">#REF!</definedName>
    <definedName name="PА6_п" localSheetId="17">#REF!</definedName>
    <definedName name="PА6_п" localSheetId="18">#REF!</definedName>
    <definedName name="PА6_п" localSheetId="19">#REF!</definedName>
    <definedName name="PА6_п" localSheetId="28">#REF!</definedName>
    <definedName name="PА6_п" localSheetId="33">#REF!</definedName>
    <definedName name="PА6_п" localSheetId="34">#REF!</definedName>
    <definedName name="PА6_п" localSheetId="30">#REF!</definedName>
    <definedName name="PА6_п" localSheetId="32">#REF!</definedName>
    <definedName name="PА6_п">#REF!</definedName>
    <definedName name="PА6_пу" localSheetId="31">#REF!</definedName>
    <definedName name="PА6_пу" localSheetId="17">#REF!</definedName>
    <definedName name="PА6_пу" localSheetId="18">#REF!</definedName>
    <definedName name="PА6_пу" localSheetId="19">#REF!</definedName>
    <definedName name="PА6_пу" localSheetId="28">#REF!</definedName>
    <definedName name="PА6_пу" localSheetId="33">#REF!</definedName>
    <definedName name="PА6_пу" localSheetId="34">#REF!</definedName>
    <definedName name="PА6_пу" localSheetId="30">#REF!</definedName>
    <definedName name="PА6_пу" localSheetId="32">#REF!</definedName>
    <definedName name="PА6_пу">#REF!</definedName>
    <definedName name="PА7_неу" localSheetId="31">#REF!</definedName>
    <definedName name="PА7_неу" localSheetId="17">#REF!</definedName>
    <definedName name="PА7_неу" localSheetId="18">#REF!</definedName>
    <definedName name="PА7_неу" localSheetId="19">#REF!</definedName>
    <definedName name="PА7_неу" localSheetId="28">#REF!</definedName>
    <definedName name="PА7_неу" localSheetId="33">#REF!</definedName>
    <definedName name="PА7_неу" localSheetId="34">#REF!</definedName>
    <definedName name="PА7_неу" localSheetId="30">#REF!</definedName>
    <definedName name="PА7_неу" localSheetId="32">#REF!</definedName>
    <definedName name="PА7_неу">#REF!</definedName>
    <definedName name="PА7_нп" localSheetId="31">#REF!</definedName>
    <definedName name="PА7_нп" localSheetId="17">#REF!</definedName>
    <definedName name="PА7_нп" localSheetId="18">#REF!</definedName>
    <definedName name="PА7_нп" localSheetId="19">#REF!</definedName>
    <definedName name="PА7_нп" localSheetId="28">#REF!</definedName>
    <definedName name="PА7_нп" localSheetId="33">#REF!</definedName>
    <definedName name="PА7_нп" localSheetId="34">#REF!</definedName>
    <definedName name="PА7_нп" localSheetId="30">#REF!</definedName>
    <definedName name="PА7_нп" localSheetId="32">#REF!</definedName>
    <definedName name="PА7_нп">#REF!</definedName>
    <definedName name="PА7_п" localSheetId="31">#REF!</definedName>
    <definedName name="PА7_п" localSheetId="17">#REF!</definedName>
    <definedName name="PА7_п" localSheetId="18">#REF!</definedName>
    <definedName name="PА7_п" localSheetId="19">#REF!</definedName>
    <definedName name="PА7_п" localSheetId="28">#REF!</definedName>
    <definedName name="PА7_п" localSheetId="33">#REF!</definedName>
    <definedName name="PА7_п" localSheetId="34">#REF!</definedName>
    <definedName name="PА7_п" localSheetId="30">#REF!</definedName>
    <definedName name="PА7_п" localSheetId="32">#REF!</definedName>
    <definedName name="PА7_п">#REF!</definedName>
    <definedName name="PА7_пу" localSheetId="31">#REF!</definedName>
    <definedName name="PА7_пу" localSheetId="17">#REF!</definedName>
    <definedName name="PА7_пу" localSheetId="18">#REF!</definedName>
    <definedName name="PА7_пу" localSheetId="19">#REF!</definedName>
    <definedName name="PА7_пу" localSheetId="28">#REF!</definedName>
    <definedName name="PА7_пу" localSheetId="33">#REF!</definedName>
    <definedName name="PА7_пу" localSheetId="34">#REF!</definedName>
    <definedName name="PА7_пу" localSheetId="30">#REF!</definedName>
    <definedName name="PА7_пу" localSheetId="32">#REF!</definedName>
    <definedName name="PА7_пу">#REF!</definedName>
    <definedName name="PБ1_к" localSheetId="31">#REF!</definedName>
    <definedName name="PБ1_к" localSheetId="17">#REF!</definedName>
    <definedName name="PБ1_к" localSheetId="18">#REF!</definedName>
    <definedName name="PБ1_к" localSheetId="19">#REF!</definedName>
    <definedName name="PБ1_к" localSheetId="28">#REF!</definedName>
    <definedName name="PБ1_к" localSheetId="33">#REF!</definedName>
    <definedName name="PБ1_к" localSheetId="34">#REF!</definedName>
    <definedName name="PБ1_к" localSheetId="30">#REF!</definedName>
    <definedName name="PБ1_к" localSheetId="32">#REF!</definedName>
    <definedName name="PБ1_к">#REF!</definedName>
    <definedName name="PБ1_нп" localSheetId="31">#REF!</definedName>
    <definedName name="PБ1_нп" localSheetId="17">#REF!</definedName>
    <definedName name="PБ1_нп" localSheetId="18">#REF!</definedName>
    <definedName name="PБ1_нп" localSheetId="19">#REF!</definedName>
    <definedName name="PБ1_нп" localSheetId="28">#REF!</definedName>
    <definedName name="PБ1_нп" localSheetId="33">#REF!</definedName>
    <definedName name="PБ1_нп" localSheetId="34">#REF!</definedName>
    <definedName name="PБ1_нп" localSheetId="30">#REF!</definedName>
    <definedName name="PБ1_нп" localSheetId="32">#REF!</definedName>
    <definedName name="PБ1_нп">#REF!</definedName>
    <definedName name="PБ1_пк" localSheetId="31">#REF!</definedName>
    <definedName name="PБ1_пк" localSheetId="17">#REF!</definedName>
    <definedName name="PБ1_пк" localSheetId="18">#REF!</definedName>
    <definedName name="PБ1_пк" localSheetId="19">#REF!</definedName>
    <definedName name="PБ1_пк" localSheetId="28">#REF!</definedName>
    <definedName name="PБ1_пк" localSheetId="33">#REF!</definedName>
    <definedName name="PБ1_пк" localSheetId="34">#REF!</definedName>
    <definedName name="PБ1_пк" localSheetId="30">#REF!</definedName>
    <definedName name="PБ1_пк" localSheetId="32">#REF!</definedName>
    <definedName name="PБ1_пк">#REF!</definedName>
    <definedName name="PБ2_к" localSheetId="31">#REF!</definedName>
    <definedName name="PБ2_к" localSheetId="17">#REF!</definedName>
    <definedName name="PБ2_к" localSheetId="18">#REF!</definedName>
    <definedName name="PБ2_к" localSheetId="19">#REF!</definedName>
    <definedName name="PБ2_к" localSheetId="28">#REF!</definedName>
    <definedName name="PБ2_к" localSheetId="33">#REF!</definedName>
    <definedName name="PБ2_к" localSheetId="34">#REF!</definedName>
    <definedName name="PБ2_к" localSheetId="30">#REF!</definedName>
    <definedName name="PБ2_к" localSheetId="32">#REF!</definedName>
    <definedName name="PБ2_к">#REF!</definedName>
    <definedName name="PБ2_нп" localSheetId="31">#REF!</definedName>
    <definedName name="PБ2_нп" localSheetId="17">#REF!</definedName>
    <definedName name="PБ2_нп" localSheetId="18">#REF!</definedName>
    <definedName name="PБ2_нп" localSheetId="19">#REF!</definedName>
    <definedName name="PБ2_нп" localSheetId="28">#REF!</definedName>
    <definedName name="PБ2_нп" localSheetId="33">#REF!</definedName>
    <definedName name="PБ2_нп" localSheetId="34">#REF!</definedName>
    <definedName name="PБ2_нп" localSheetId="30">#REF!</definedName>
    <definedName name="PБ2_нп" localSheetId="32">#REF!</definedName>
    <definedName name="PБ2_нп">#REF!</definedName>
    <definedName name="PБ2_пк" localSheetId="31">#REF!</definedName>
    <definedName name="PБ2_пк" localSheetId="17">#REF!</definedName>
    <definedName name="PБ2_пк" localSheetId="18">#REF!</definedName>
    <definedName name="PБ2_пк" localSheetId="19">#REF!</definedName>
    <definedName name="PБ2_пк" localSheetId="28">#REF!</definedName>
    <definedName name="PБ2_пк" localSheetId="33">#REF!</definedName>
    <definedName name="PБ2_пк" localSheetId="34">#REF!</definedName>
    <definedName name="PБ2_пк" localSheetId="30">#REF!</definedName>
    <definedName name="PБ2_пк" localSheetId="32">#REF!</definedName>
    <definedName name="PБ2_пк">#REF!</definedName>
    <definedName name="PБ3_к" localSheetId="31">#REF!</definedName>
    <definedName name="PБ3_к" localSheetId="17">#REF!</definedName>
    <definedName name="PБ3_к" localSheetId="18">#REF!</definedName>
    <definedName name="PБ3_к" localSheetId="19">#REF!</definedName>
    <definedName name="PБ3_к" localSheetId="28">#REF!</definedName>
    <definedName name="PБ3_к" localSheetId="33">#REF!</definedName>
    <definedName name="PБ3_к" localSheetId="34">#REF!</definedName>
    <definedName name="PБ3_к" localSheetId="30">#REF!</definedName>
    <definedName name="PБ3_к" localSheetId="32">#REF!</definedName>
    <definedName name="PБ3_к">#REF!</definedName>
    <definedName name="PБ3_нп" localSheetId="31">#REF!</definedName>
    <definedName name="PБ3_нп" localSheetId="17">#REF!</definedName>
    <definedName name="PБ3_нп" localSheetId="18">#REF!</definedName>
    <definedName name="PБ3_нп" localSheetId="19">#REF!</definedName>
    <definedName name="PБ3_нп" localSheetId="28">#REF!</definedName>
    <definedName name="PБ3_нп" localSheetId="33">#REF!</definedName>
    <definedName name="PБ3_нп" localSheetId="34">#REF!</definedName>
    <definedName name="PБ3_нп" localSheetId="30">#REF!</definedName>
    <definedName name="PБ3_нп" localSheetId="32">#REF!</definedName>
    <definedName name="PБ3_нп">#REF!</definedName>
    <definedName name="PБ3_пк" localSheetId="31">#REF!</definedName>
    <definedName name="PБ3_пк" localSheetId="17">#REF!</definedName>
    <definedName name="PБ3_пк" localSheetId="18">#REF!</definedName>
    <definedName name="PБ3_пк" localSheetId="19">#REF!</definedName>
    <definedName name="PБ3_пк" localSheetId="28">#REF!</definedName>
    <definedName name="PБ3_пк" localSheetId="33">#REF!</definedName>
    <definedName name="PБ3_пк" localSheetId="34">#REF!</definedName>
    <definedName name="PБ3_пк" localSheetId="30">#REF!</definedName>
    <definedName name="PБ3_пк" localSheetId="32">#REF!</definedName>
    <definedName name="PБ3_пк">#REF!</definedName>
    <definedName name="PБ4_к" localSheetId="31">#REF!</definedName>
    <definedName name="PБ4_к" localSheetId="17">#REF!</definedName>
    <definedName name="PБ4_к" localSheetId="18">#REF!</definedName>
    <definedName name="PБ4_к" localSheetId="19">#REF!</definedName>
    <definedName name="PБ4_к" localSheetId="28">#REF!</definedName>
    <definedName name="PБ4_к" localSheetId="33">#REF!</definedName>
    <definedName name="PБ4_к" localSheetId="34">#REF!</definedName>
    <definedName name="PБ4_к" localSheetId="30">#REF!</definedName>
    <definedName name="PБ4_к" localSheetId="32">#REF!</definedName>
    <definedName name="PБ4_к">#REF!</definedName>
    <definedName name="PБ4_нп" localSheetId="31">#REF!</definedName>
    <definedName name="PБ4_нп" localSheetId="17">#REF!</definedName>
    <definedName name="PБ4_нп" localSheetId="18">#REF!</definedName>
    <definedName name="PБ4_нп" localSheetId="19">#REF!</definedName>
    <definedName name="PБ4_нп" localSheetId="28">#REF!</definedName>
    <definedName name="PБ4_нп" localSheetId="33">#REF!</definedName>
    <definedName name="PБ4_нп" localSheetId="34">#REF!</definedName>
    <definedName name="PБ4_нп" localSheetId="30">#REF!</definedName>
    <definedName name="PБ4_нп" localSheetId="32">#REF!</definedName>
    <definedName name="PБ4_нп">#REF!</definedName>
    <definedName name="PБ4_пк" localSheetId="31">#REF!</definedName>
    <definedName name="PБ4_пк" localSheetId="17">#REF!</definedName>
    <definedName name="PБ4_пк" localSheetId="18">#REF!</definedName>
    <definedName name="PБ4_пк" localSheetId="19">#REF!</definedName>
    <definedName name="PБ4_пк" localSheetId="28">#REF!</definedName>
    <definedName name="PБ4_пк" localSheetId="33">#REF!</definedName>
    <definedName name="PБ4_пк" localSheetId="34">#REF!</definedName>
    <definedName name="PБ4_пк" localSheetId="30">#REF!</definedName>
    <definedName name="PБ4_пк" localSheetId="32">#REF!</definedName>
    <definedName name="PБ4_пк">#REF!</definedName>
    <definedName name="PБ5_к" localSheetId="31">#REF!</definedName>
    <definedName name="PБ5_к" localSheetId="17">#REF!</definedName>
    <definedName name="PБ5_к" localSheetId="18">#REF!</definedName>
    <definedName name="PБ5_к" localSheetId="19">#REF!</definedName>
    <definedName name="PБ5_к" localSheetId="28">#REF!</definedName>
    <definedName name="PБ5_к" localSheetId="33">#REF!</definedName>
    <definedName name="PБ5_к" localSheetId="34">#REF!</definedName>
    <definedName name="PБ5_к" localSheetId="30">#REF!</definedName>
    <definedName name="PБ5_к" localSheetId="32">#REF!</definedName>
    <definedName name="PБ5_к">#REF!</definedName>
    <definedName name="PБ5_нп" localSheetId="31">#REF!</definedName>
    <definedName name="PБ5_нп" localSheetId="17">#REF!</definedName>
    <definedName name="PБ5_нп" localSheetId="18">#REF!</definedName>
    <definedName name="PБ5_нп" localSheetId="19">#REF!</definedName>
    <definedName name="PБ5_нп" localSheetId="28">#REF!</definedName>
    <definedName name="PБ5_нп" localSheetId="33">#REF!</definedName>
    <definedName name="PБ5_нп" localSheetId="34">#REF!</definedName>
    <definedName name="PБ5_нп" localSheetId="30">#REF!</definedName>
    <definedName name="PБ5_нп" localSheetId="32">#REF!</definedName>
    <definedName name="PБ5_нп">#REF!</definedName>
    <definedName name="PБ5_пк" localSheetId="31">#REF!</definedName>
    <definedName name="PБ5_пк" localSheetId="17">#REF!</definedName>
    <definedName name="PБ5_пк" localSheetId="18">#REF!</definedName>
    <definedName name="PБ5_пк" localSheetId="19">#REF!</definedName>
    <definedName name="PБ5_пк" localSheetId="28">#REF!</definedName>
    <definedName name="PБ5_пк" localSheetId="33">#REF!</definedName>
    <definedName name="PБ5_пк" localSheetId="34">#REF!</definedName>
    <definedName name="PБ5_пк" localSheetId="30">#REF!</definedName>
    <definedName name="PБ5_пк" localSheetId="32">#REF!</definedName>
    <definedName name="PБ5_пк">#REF!</definedName>
    <definedName name="PБ6_к" localSheetId="31">#REF!</definedName>
    <definedName name="PБ6_к" localSheetId="17">#REF!</definedName>
    <definedName name="PБ6_к" localSheetId="18">#REF!</definedName>
    <definedName name="PБ6_к" localSheetId="19">#REF!</definedName>
    <definedName name="PБ6_к" localSheetId="28">#REF!</definedName>
    <definedName name="PБ6_к" localSheetId="33">#REF!</definedName>
    <definedName name="PБ6_к" localSheetId="34">#REF!</definedName>
    <definedName name="PБ6_к" localSheetId="30">#REF!</definedName>
    <definedName name="PБ6_к" localSheetId="32">#REF!</definedName>
    <definedName name="PБ6_к">#REF!</definedName>
    <definedName name="PБ6_нп" localSheetId="31">#REF!</definedName>
    <definedName name="PБ6_нп" localSheetId="17">#REF!</definedName>
    <definedName name="PБ6_нп" localSheetId="18">#REF!</definedName>
    <definedName name="PБ6_нп" localSheetId="19">#REF!</definedName>
    <definedName name="PБ6_нп" localSheetId="28">#REF!</definedName>
    <definedName name="PБ6_нп" localSheetId="33">#REF!</definedName>
    <definedName name="PБ6_нп" localSheetId="34">#REF!</definedName>
    <definedName name="PБ6_нп" localSheetId="30">#REF!</definedName>
    <definedName name="PБ6_нп" localSheetId="32">#REF!</definedName>
    <definedName name="PБ6_нп">#REF!</definedName>
    <definedName name="PБ6_пк" localSheetId="31">#REF!</definedName>
    <definedName name="PБ6_пк" localSheetId="17">#REF!</definedName>
    <definedName name="PБ6_пк" localSheetId="18">#REF!</definedName>
    <definedName name="PБ6_пк" localSheetId="19">#REF!</definedName>
    <definedName name="PБ6_пк" localSheetId="28">#REF!</definedName>
    <definedName name="PБ6_пк" localSheetId="33">#REF!</definedName>
    <definedName name="PБ6_пк" localSheetId="34">#REF!</definedName>
    <definedName name="PБ6_пк" localSheetId="30">#REF!</definedName>
    <definedName name="PБ6_пк" localSheetId="32">#REF!</definedName>
    <definedName name="PБ6_пк">#REF!</definedName>
    <definedName name="PБ7_к" localSheetId="31">#REF!</definedName>
    <definedName name="PБ7_к" localSheetId="17">#REF!</definedName>
    <definedName name="PБ7_к" localSheetId="18">#REF!</definedName>
    <definedName name="PБ7_к" localSheetId="19">#REF!</definedName>
    <definedName name="PБ7_к" localSheetId="28">#REF!</definedName>
    <definedName name="PБ7_к" localSheetId="33">#REF!</definedName>
    <definedName name="PБ7_к" localSheetId="34">#REF!</definedName>
    <definedName name="PБ7_к" localSheetId="30">#REF!</definedName>
    <definedName name="PБ7_к" localSheetId="32">#REF!</definedName>
    <definedName name="PБ7_к">#REF!</definedName>
    <definedName name="PБ7_нп" localSheetId="31">#REF!</definedName>
    <definedName name="PБ7_нп" localSheetId="17">#REF!</definedName>
    <definedName name="PБ7_нп" localSheetId="18">#REF!</definedName>
    <definedName name="PБ7_нп" localSheetId="19">#REF!</definedName>
    <definedName name="PБ7_нп" localSheetId="28">#REF!</definedName>
    <definedName name="PБ7_нп" localSheetId="33">#REF!</definedName>
    <definedName name="PБ7_нп" localSheetId="34">#REF!</definedName>
    <definedName name="PБ7_нп" localSheetId="30">#REF!</definedName>
    <definedName name="PБ7_нп" localSheetId="32">#REF!</definedName>
    <definedName name="PБ7_нп">#REF!</definedName>
    <definedName name="PБ7_пк" localSheetId="31">#REF!</definedName>
    <definedName name="PБ7_пк" localSheetId="17">#REF!</definedName>
    <definedName name="PБ7_пк" localSheetId="18">#REF!</definedName>
    <definedName name="PБ7_пк" localSheetId="19">#REF!</definedName>
    <definedName name="PБ7_пк" localSheetId="28">#REF!</definedName>
    <definedName name="PБ7_пк" localSheetId="33">#REF!</definedName>
    <definedName name="PБ7_пк" localSheetId="34">#REF!</definedName>
    <definedName name="PБ7_пк" localSheetId="30">#REF!</definedName>
    <definedName name="PБ7_пк" localSheetId="32">#REF!</definedName>
    <definedName name="PБ7_пк">#REF!</definedName>
    <definedName name="PБ8_к" localSheetId="31">#REF!</definedName>
    <definedName name="PБ8_к" localSheetId="17">#REF!</definedName>
    <definedName name="PБ8_к" localSheetId="18">#REF!</definedName>
    <definedName name="PБ8_к" localSheetId="19">#REF!</definedName>
    <definedName name="PБ8_к" localSheetId="28">#REF!</definedName>
    <definedName name="PБ8_к" localSheetId="33">#REF!</definedName>
    <definedName name="PБ8_к" localSheetId="34">#REF!</definedName>
    <definedName name="PБ8_к" localSheetId="30">#REF!</definedName>
    <definedName name="PБ8_к" localSheetId="32">#REF!</definedName>
    <definedName name="PБ8_к">#REF!</definedName>
    <definedName name="PБ8_нп" localSheetId="31">#REF!</definedName>
    <definedName name="PБ8_нп" localSheetId="17">#REF!</definedName>
    <definedName name="PБ8_нп" localSheetId="18">#REF!</definedName>
    <definedName name="PБ8_нп" localSheetId="19">#REF!</definedName>
    <definedName name="PБ8_нп" localSheetId="28">#REF!</definedName>
    <definedName name="PБ8_нп" localSheetId="33">#REF!</definedName>
    <definedName name="PБ8_нп" localSheetId="34">#REF!</definedName>
    <definedName name="PБ8_нп" localSheetId="30">#REF!</definedName>
    <definedName name="PБ8_нп" localSheetId="32">#REF!</definedName>
    <definedName name="PБ8_нп">#REF!</definedName>
    <definedName name="PБ8_пк" localSheetId="31">#REF!</definedName>
    <definedName name="PБ8_пк" localSheetId="17">#REF!</definedName>
    <definedName name="PБ8_пк" localSheetId="18">#REF!</definedName>
    <definedName name="PБ8_пк" localSheetId="19">#REF!</definedName>
    <definedName name="PБ8_пк" localSheetId="28">#REF!</definedName>
    <definedName name="PБ8_пк" localSheetId="33">#REF!</definedName>
    <definedName name="PБ8_пк" localSheetId="34">#REF!</definedName>
    <definedName name="PБ8_пк" localSheetId="30">#REF!</definedName>
    <definedName name="PБ8_пк" localSheetId="32">#REF!</definedName>
    <definedName name="PБ8_пк">#REF!</definedName>
    <definedName name="PВ_к" localSheetId="31">#REF!</definedName>
    <definedName name="PВ_к" localSheetId="17">#REF!</definedName>
    <definedName name="PВ_к" localSheetId="18">#REF!</definedName>
    <definedName name="PВ_к" localSheetId="19">#REF!</definedName>
    <definedName name="PВ_к" localSheetId="28">#REF!</definedName>
    <definedName name="PВ_к" localSheetId="33">#REF!</definedName>
    <definedName name="PВ_к" localSheetId="34">#REF!</definedName>
    <definedName name="PВ_к" localSheetId="30">#REF!</definedName>
    <definedName name="PВ_к" localSheetId="32">#REF!</definedName>
    <definedName name="PВ_к">#REF!</definedName>
    <definedName name="PВ_нп" localSheetId="31">#REF!</definedName>
    <definedName name="PВ_нп" localSheetId="17">#REF!</definedName>
    <definedName name="PВ_нп" localSheetId="18">#REF!</definedName>
    <definedName name="PВ_нп" localSheetId="19">#REF!</definedName>
    <definedName name="PВ_нп" localSheetId="28">#REF!</definedName>
    <definedName name="PВ_нп" localSheetId="33">#REF!</definedName>
    <definedName name="PВ_нп" localSheetId="34">#REF!</definedName>
    <definedName name="PВ_нп" localSheetId="30">#REF!</definedName>
    <definedName name="PВ_нп" localSheetId="32">#REF!</definedName>
    <definedName name="PВ_нп">#REF!</definedName>
    <definedName name="PВ_пк" localSheetId="31">#REF!</definedName>
    <definedName name="PВ_пк" localSheetId="17">#REF!</definedName>
    <definedName name="PВ_пк" localSheetId="18">#REF!</definedName>
    <definedName name="PВ_пк" localSheetId="19">#REF!</definedName>
    <definedName name="PВ_пк" localSheetId="28">#REF!</definedName>
    <definedName name="PВ_пк" localSheetId="33">#REF!</definedName>
    <definedName name="PВ_пк" localSheetId="34">#REF!</definedName>
    <definedName name="PВ_пк" localSheetId="30">#REF!</definedName>
    <definedName name="PВ_пк" localSheetId="32">#REF!</definedName>
    <definedName name="PВ_пк">#REF!</definedName>
    <definedName name="Q" localSheetId="31">'[21]1_Структура по елементах'!#REF!</definedName>
    <definedName name="Q" localSheetId="26">[16]!Q</definedName>
    <definedName name="Q" localSheetId="27">[16]!Q</definedName>
    <definedName name="Q" localSheetId="17">'[21]1_Структура по елементах'!#REF!</definedName>
    <definedName name="Q" localSheetId="18">'[21]1_Структура по елементах'!#REF!</definedName>
    <definedName name="Q" localSheetId="19">'[21]1_Структура по елементах'!#REF!</definedName>
    <definedName name="Q" localSheetId="28">'[21]1_Структура по елементах'!#REF!</definedName>
    <definedName name="Q" localSheetId="33">'[21]1_Структура по елементах'!#REF!</definedName>
    <definedName name="Q" localSheetId="34">'[21]1_Структура по елементах'!#REF!</definedName>
    <definedName name="Q" localSheetId="30">'[21]1_Структура по елементах'!#REF!</definedName>
    <definedName name="Q" localSheetId="32">'[21]1_Структура по елементах'!#REF!</definedName>
    <definedName name="Q">'[21]1_Структура по елементах'!#REF!</definedName>
    <definedName name="qq" localSheetId="17">[16]!qq</definedName>
    <definedName name="qq" localSheetId="18">[16]!qq</definedName>
    <definedName name="qq" localSheetId="19">[16]!qq</definedName>
    <definedName name="qq">[16]!qq</definedName>
    <definedName name="qqq" localSheetId="31">[22]факт!$E$16:$K$19,[22]факт!$E$21:$K$24,[22]факт!$E$26:$K$29,[22]факт!$E$31:$K$34,[22]факт!$E$36:$K$39,[22]факт!$E$41:$K$45,[22]факт!$E$47:$K$49,[22]факт!#REF!,[22]факт!#REF!,[22]факт!#REF!,[22]факт!#REF!,[22]факт!#REF!,[22]факт!#REF!,[22]факт!#REF!</definedName>
    <definedName name="qqq" localSheetId="26">[22]факт!$E$16:$K$19,[22]факт!$E$21:$K$24,[22]факт!$E$26:$K$29,[22]факт!$E$31:$K$34,[22]факт!$E$36:$K$39,[22]факт!$E$41:$K$45,[22]факт!$E$47:$K$49,[22]факт!#REF!,[22]факт!#REF!,[22]факт!#REF!,[22]факт!#REF!,[22]факт!#REF!,[22]факт!#REF!,[22]факт!#REF!</definedName>
    <definedName name="qqq" localSheetId="27">[22]факт!$E$16:$K$19,[22]факт!$E$21:$K$24,[22]факт!$E$26:$K$29,[22]факт!$E$31:$K$34,[22]факт!$E$36:$K$39,[22]факт!$E$41:$K$45,[22]факт!$E$47:$K$49,[22]факт!#REF!,[22]факт!#REF!,[22]факт!#REF!,[22]факт!#REF!,[22]факт!#REF!,[22]факт!#REF!,[22]факт!#REF!</definedName>
    <definedName name="qqq" localSheetId="17">[22]факт!$E$16:$K$19,[22]факт!$E$21:$K$24,[22]факт!$E$26:$K$29,[22]факт!$E$31:$K$34,[22]факт!$E$36:$K$39,[22]факт!$E$41:$K$45,[22]факт!$E$47:$K$49,[22]факт!#REF!,[22]факт!#REF!,[22]факт!#REF!,[22]факт!#REF!,[22]факт!#REF!,[22]факт!#REF!,[22]факт!#REF!</definedName>
    <definedName name="qqq" localSheetId="18">[22]факт!$E$16:$K$19,[22]факт!$E$21:$K$24,[22]факт!$E$26:$K$29,[22]факт!$E$31:$K$34,[22]факт!$E$36:$K$39,[22]факт!$E$41:$K$45,[22]факт!$E$47:$K$49,[22]факт!#REF!,[22]факт!#REF!,[22]факт!#REF!,[22]факт!#REF!,[22]факт!#REF!,[22]факт!#REF!,[22]факт!#REF!</definedName>
    <definedName name="qqq" localSheetId="19">[22]факт!$E$16:$K$19,[22]факт!$E$21:$K$24,[22]факт!$E$26:$K$29,[22]факт!$E$31:$K$34,[22]факт!$E$36:$K$39,[22]факт!$E$41:$K$45,[22]факт!$E$47:$K$49,[22]факт!#REF!,[22]факт!#REF!,[22]факт!#REF!,[22]факт!#REF!,[22]факт!#REF!,[22]факт!#REF!,[22]факт!#REF!</definedName>
    <definedName name="qqq" localSheetId="28">[22]факт!$E$16:$K$19,[22]факт!$E$21:$K$24,[22]факт!$E$26:$K$29,[22]факт!$E$31:$K$34,[22]факт!$E$36:$K$39,[22]факт!$E$41:$K$45,[22]факт!$E$47:$K$49,[22]факт!#REF!,[22]факт!#REF!,[22]факт!#REF!,[22]факт!#REF!,[22]факт!#REF!,[22]факт!#REF!,[22]факт!#REF!</definedName>
    <definedName name="qqq" localSheetId="33">[22]факт!$E$16:$K$19,[22]факт!$E$21:$K$24,[22]факт!$E$26:$K$29,[22]факт!$E$31:$K$34,[22]факт!$E$36:$K$39,[22]факт!$E$41:$K$45,[22]факт!$E$47:$K$49,[22]факт!#REF!,[22]факт!#REF!,[22]факт!#REF!,[22]факт!#REF!,[22]факт!#REF!,[22]факт!#REF!,[22]факт!#REF!</definedName>
    <definedName name="qqq" localSheetId="34">[22]факт!$E$16:$K$19,[22]факт!$E$21:$K$24,[22]факт!$E$26:$K$29,[22]факт!$E$31:$K$34,[22]факт!$E$36:$K$39,[22]факт!$E$41:$K$45,[22]факт!$E$47:$K$49,[22]факт!#REF!,[22]факт!#REF!,[22]факт!#REF!,[22]факт!#REF!,[22]факт!#REF!,[22]факт!#REF!,[22]факт!#REF!</definedName>
    <definedName name="qqq" localSheetId="30">[22]факт!$E$16:$K$19,[22]факт!$E$21:$K$24,[22]факт!$E$26:$K$29,[22]факт!$E$31:$K$34,[22]факт!$E$36:$K$39,[22]факт!$E$41:$K$45,[22]факт!$E$47:$K$49,[22]факт!#REF!,[22]факт!#REF!,[22]факт!#REF!,[22]факт!#REF!,[22]факт!#REF!,[22]факт!#REF!,[22]факт!#REF!</definedName>
    <definedName name="qqq" localSheetId="32">[22]факт!$E$16:$K$19,[22]факт!$E$21:$K$24,[22]факт!$E$26:$K$29,[22]факт!$E$31:$K$34,[22]факт!$E$36:$K$39,[22]факт!$E$41:$K$45,[22]факт!$E$47:$K$49,[22]факт!#REF!,[22]факт!#REF!,[22]факт!#REF!,[22]факт!#REF!,[22]факт!#REF!,[22]факт!#REF!,[22]факт!#REF!</definedName>
    <definedName name="qqq">[22]факт!$E$16:$K$19,[22]факт!$E$21:$K$24,[22]факт!$E$26:$K$29,[22]факт!$E$31:$K$34,[22]факт!$E$36:$K$39,[22]факт!$E$41:$K$45,[22]факт!$E$47:$K$49,[22]факт!#REF!,[22]факт!#REF!,[22]факт!#REF!,[22]факт!#REF!,[22]факт!#REF!,[22]факт!#REF!,[22]факт!#REF!</definedName>
    <definedName name="QКТМ" localSheetId="26">[8]рік!#REF!</definedName>
    <definedName name="QКТМ" localSheetId="27">[8]рік!#REF!</definedName>
    <definedName name="QКТМ" localSheetId="16">[9]рік!#REF!</definedName>
    <definedName name="QКТМ" localSheetId="17">[9]рік!#REF!</definedName>
    <definedName name="QКТМ" localSheetId="18">[9]рік!#REF!</definedName>
    <definedName name="QКТМ" localSheetId="19">[9]рік!#REF!</definedName>
    <definedName name="QКТМ">[9]рік!#REF!</definedName>
    <definedName name="QКТМ1" localSheetId="26">[8]рік!#REF!</definedName>
    <definedName name="QКТМ1" localSheetId="27">[8]рік!#REF!</definedName>
    <definedName name="QКТМ1" localSheetId="16">[9]рік!#REF!</definedName>
    <definedName name="QКТМ1" localSheetId="17">[9]рік!#REF!</definedName>
    <definedName name="QКТМ1" localSheetId="18">[9]рік!#REF!</definedName>
    <definedName name="QКТМ1" localSheetId="19">[9]рік!#REF!</definedName>
    <definedName name="QКТМ1">[9]рік!#REF!</definedName>
    <definedName name="Qрозрах" localSheetId="26">[8]рік!#REF!</definedName>
    <definedName name="Qрозрах" localSheetId="27">[8]рік!#REF!</definedName>
    <definedName name="Qрозрах" localSheetId="16">[9]рік!#REF!</definedName>
    <definedName name="Qрозрах" localSheetId="17">[9]рік!#REF!</definedName>
    <definedName name="Qрозрах" localSheetId="18">[9]рік!#REF!</definedName>
    <definedName name="Qрозрах" localSheetId="19">[9]рік!#REF!</definedName>
    <definedName name="Qрозрах">[9]рік!#REF!</definedName>
    <definedName name="rep" localSheetId="17">'[27]АТ_на 2004_витрати_1'!#REF!</definedName>
    <definedName name="rep" localSheetId="18">'[27]АТ_на 2004_витрати_1'!#REF!</definedName>
    <definedName name="rep" localSheetId="19">'[27]АТ_на 2004_витрати_1'!#REF!</definedName>
    <definedName name="rep">'[27]АТ_на 2004_витрати_1'!#REF!</definedName>
    <definedName name="ReportsList" localSheetId="31">#REF!</definedName>
    <definedName name="ReportsList" localSheetId="26">#REF!</definedName>
    <definedName name="ReportsList" localSheetId="27">#REF!</definedName>
    <definedName name="ReportsList" localSheetId="17">#REF!</definedName>
    <definedName name="ReportsList" localSheetId="18">#REF!</definedName>
    <definedName name="ReportsList" localSheetId="19">#REF!</definedName>
    <definedName name="ReportsList" localSheetId="28">#REF!</definedName>
    <definedName name="ReportsList" localSheetId="33">#REF!</definedName>
    <definedName name="ReportsList" localSheetId="34">#REF!</definedName>
    <definedName name="ReportsList" localSheetId="30">#REF!</definedName>
    <definedName name="ReportsList" localSheetId="32">#REF!</definedName>
    <definedName name="ReportsList">#REF!</definedName>
    <definedName name="rfiltr" localSheetId="31">#REF!</definedName>
    <definedName name="rfiltr" localSheetId="26">#REF!</definedName>
    <definedName name="rfiltr" localSheetId="27">#REF!</definedName>
    <definedName name="rfiltr" localSheetId="17">#REF!</definedName>
    <definedName name="rfiltr" localSheetId="18">#REF!</definedName>
    <definedName name="rfiltr" localSheetId="19">#REF!</definedName>
    <definedName name="rfiltr" localSheetId="28">#REF!</definedName>
    <definedName name="rfiltr" localSheetId="33">#REF!</definedName>
    <definedName name="rfiltr" localSheetId="34">#REF!</definedName>
    <definedName name="rfiltr" localSheetId="30">#REF!</definedName>
    <definedName name="rfiltr" localSheetId="32">#REF!</definedName>
    <definedName name="rfiltr">#REF!</definedName>
    <definedName name="rfirm" localSheetId="31">#REF!</definedName>
    <definedName name="rfirm" localSheetId="26">#REF!</definedName>
    <definedName name="rfirm" localSheetId="27">#REF!</definedName>
    <definedName name="rfirm" localSheetId="17">#REF!</definedName>
    <definedName name="rfirm" localSheetId="18">#REF!</definedName>
    <definedName name="rfirm" localSheetId="19">#REF!</definedName>
    <definedName name="rfirm" localSheetId="28">#REF!</definedName>
    <definedName name="rfirm" localSheetId="33">#REF!</definedName>
    <definedName name="rfirm" localSheetId="34">#REF!</definedName>
    <definedName name="rfirm" localSheetId="30">#REF!</definedName>
    <definedName name="rfirm" localSheetId="32">#REF!</definedName>
    <definedName name="rfirm">#REF!</definedName>
    <definedName name="rgroup" localSheetId="31">#REF!</definedName>
    <definedName name="rgroup" localSheetId="17">#REF!</definedName>
    <definedName name="rgroup" localSheetId="18">#REF!</definedName>
    <definedName name="rgroup" localSheetId="19">#REF!</definedName>
    <definedName name="rgroup" localSheetId="28">#REF!</definedName>
    <definedName name="rgroup" localSheetId="33">#REF!</definedName>
    <definedName name="rgroup" localSheetId="34">#REF!</definedName>
    <definedName name="rgroup" localSheetId="30">#REF!</definedName>
    <definedName name="rgroup" localSheetId="32">#REF!</definedName>
    <definedName name="rgroup">#REF!</definedName>
    <definedName name="rperiod" localSheetId="31">#REF!</definedName>
    <definedName name="rperiod" localSheetId="17">#REF!</definedName>
    <definedName name="rperiod" localSheetId="18">#REF!</definedName>
    <definedName name="rperiod" localSheetId="19">#REF!</definedName>
    <definedName name="rperiod" localSheetId="28">#REF!</definedName>
    <definedName name="rperiod" localSheetId="33">#REF!</definedName>
    <definedName name="rperiod" localSheetId="34">#REF!</definedName>
    <definedName name="rperiod" localSheetId="30">#REF!</definedName>
    <definedName name="rperiod" localSheetId="32">#REF!</definedName>
    <definedName name="rperiod">#REF!</definedName>
    <definedName name="rr" localSheetId="17">[16]!rr</definedName>
    <definedName name="rr" localSheetId="18">[16]!rr</definedName>
    <definedName name="rr" localSheetId="19">[16]!rr</definedName>
    <definedName name="rr">[16]!rr</definedName>
    <definedName name="RuName">[3]Періоди!$D$2:$D$35</definedName>
    <definedName name="ryu" localSheetId="31">'[27]АТ_на 2004_витрати_1'!#REF!</definedName>
    <definedName name="ryu" localSheetId="26">'[27]АТ_на 2004_витрати_1'!#REF!</definedName>
    <definedName name="ryu" localSheetId="27">'[27]АТ_на 2004_витрати_1'!#REF!</definedName>
    <definedName name="ryu" localSheetId="17">'[27]АТ_на 2004_витрати_1'!#REF!</definedName>
    <definedName name="ryu" localSheetId="18">'[27]АТ_на 2004_витрати_1'!#REF!</definedName>
    <definedName name="ryu" localSheetId="19">'[27]АТ_на 2004_витрати_1'!#REF!</definedName>
    <definedName name="ryu" localSheetId="28">'[27]АТ_на 2004_витрати_1'!#REF!</definedName>
    <definedName name="ryu" localSheetId="33">'[27]АТ_на 2004_витрати_1'!#REF!</definedName>
    <definedName name="ryu" localSheetId="34">'[27]АТ_на 2004_витрати_1'!#REF!</definedName>
    <definedName name="ryu" localSheetId="30">'[27]АТ_на 2004_витрати_1'!#REF!</definedName>
    <definedName name="ryu" localSheetId="32">'[27]АТ_на 2004_витрати_1'!#REF!</definedName>
    <definedName name="ryu">'[27]АТ_на 2004_витрати_1'!#REF!</definedName>
    <definedName name="s" localSheetId="31" hidden="1">{#N/A,#N/A,FALSE,"9PS0"}</definedName>
    <definedName name="s" localSheetId="29" hidden="1">{#N/A,#N/A,FALSE,"9PS0"}</definedName>
    <definedName name="s" localSheetId="26" hidden="1">{#N/A,#N/A,FALSE,"9PS0"}</definedName>
    <definedName name="s" localSheetId="27" hidden="1">{#N/A,#N/A,FALSE,"9PS0"}</definedName>
    <definedName name="s" localSheetId="35" hidden="1">{#N/A,#N/A,FALSE,"9PS0"}</definedName>
    <definedName name="s" localSheetId="11" hidden="1">{#N/A,#N/A,FALSE,"9PS0"}</definedName>
    <definedName name="s" localSheetId="28" hidden="1">{#N/A,#N/A,FALSE,"9PS0"}</definedName>
    <definedName name="s" localSheetId="33" hidden="1">{#N/A,#N/A,FALSE,"9PS0"}</definedName>
    <definedName name="s" localSheetId="34" hidden="1">{#N/A,#N/A,FALSE,"9PS0"}</definedName>
    <definedName name="s" localSheetId="30" hidden="1">{#N/A,#N/A,FALSE,"9PS0"}</definedName>
    <definedName name="s" localSheetId="32" hidden="1">{#N/A,#N/A,FALSE,"9PS0"}</definedName>
    <definedName name="s" hidden="1">{#N/A,#N/A,FALSE,"9PS0"}</definedName>
    <definedName name="SALES" localSheetId="17">[39]assump!#REF!</definedName>
    <definedName name="SALES" localSheetId="18">[39]assump!#REF!</definedName>
    <definedName name="SALES" localSheetId="19">[39]assump!#REF!</definedName>
    <definedName name="SALES">[39]assump!#REF!</definedName>
    <definedName name="SALES_1" localSheetId="17">[39]assump!#REF!</definedName>
    <definedName name="SALES_1" localSheetId="18">[39]assump!#REF!</definedName>
    <definedName name="SALES_1" localSheetId="19">[39]assump!#REF!</definedName>
    <definedName name="SALES_1">[39]assump!#REF!</definedName>
    <definedName name="SALES_11" localSheetId="17">[39]assump!#REF!</definedName>
    <definedName name="SALES_11" localSheetId="18">[39]assump!#REF!</definedName>
    <definedName name="SALES_11" localSheetId="19">[39]assump!#REF!</definedName>
    <definedName name="SALES_11">[39]assump!#REF!</definedName>
    <definedName name="SALES_114" localSheetId="17">[39]assump!#REF!</definedName>
    <definedName name="SALES_114" localSheetId="18">[39]assump!#REF!</definedName>
    <definedName name="SALES_114" localSheetId="19">[39]assump!#REF!</definedName>
    <definedName name="SALES_114">[39]assump!#REF!</definedName>
    <definedName name="SALES_123" localSheetId="17">[39]assump!#REF!</definedName>
    <definedName name="SALES_123" localSheetId="18">[39]assump!#REF!</definedName>
    <definedName name="SALES_123" localSheetId="19">[39]assump!#REF!</definedName>
    <definedName name="SALES_123">[39]assump!#REF!</definedName>
    <definedName name="SALES_132" localSheetId="17">[39]assump!#REF!</definedName>
    <definedName name="SALES_132" localSheetId="18">[39]assump!#REF!</definedName>
    <definedName name="SALES_132" localSheetId="19">[39]assump!#REF!</definedName>
    <definedName name="SALES_132">[39]assump!#REF!</definedName>
    <definedName name="SALES_141" localSheetId="17">[39]assump!#REF!</definedName>
    <definedName name="SALES_141" localSheetId="18">[39]assump!#REF!</definedName>
    <definedName name="SALES_141" localSheetId="19">[39]assump!#REF!</definedName>
    <definedName name="SALES_141">[39]assump!#REF!</definedName>
    <definedName name="SALES_1414" localSheetId="17">[39]assump!#REF!</definedName>
    <definedName name="SALES_1414" localSheetId="18">[39]assump!#REF!</definedName>
    <definedName name="SALES_1414" localSheetId="19">[39]assump!#REF!</definedName>
    <definedName name="SALES_1414">[39]assump!#REF!</definedName>
    <definedName name="SALES_151" localSheetId="17">[39]assump!#REF!</definedName>
    <definedName name="SALES_151" localSheetId="18">[39]assump!#REF!</definedName>
    <definedName name="SALES_151" localSheetId="19">[39]assump!#REF!</definedName>
    <definedName name="SALES_151">[39]assump!#REF!</definedName>
    <definedName name="SALES_174" localSheetId="17">[39]assump!#REF!</definedName>
    <definedName name="SALES_174" localSheetId="18">[39]assump!#REF!</definedName>
    <definedName name="SALES_174" localSheetId="19">[39]assump!#REF!</definedName>
    <definedName name="SALES_174">[39]assump!#REF!</definedName>
    <definedName name="SALES_2" localSheetId="17">[39]assump!#REF!</definedName>
    <definedName name="SALES_2" localSheetId="18">[39]assump!#REF!</definedName>
    <definedName name="SALES_2" localSheetId="19">[39]assump!#REF!</definedName>
    <definedName name="SALES_2">[39]assump!#REF!</definedName>
    <definedName name="SALES_2002" localSheetId="17">[40]assump!#REF!</definedName>
    <definedName name="SALES_2002" localSheetId="18">[40]assump!#REF!</definedName>
    <definedName name="SALES_2002" localSheetId="19">[40]assump!#REF!</definedName>
    <definedName name="SALES_2002">[40]assump!#REF!</definedName>
    <definedName name="SALES_2003" localSheetId="17">[40]assump!#REF!</definedName>
    <definedName name="SALES_2003" localSheetId="18">[40]assump!#REF!</definedName>
    <definedName name="SALES_2003" localSheetId="19">[40]assump!#REF!</definedName>
    <definedName name="SALES_2003">[40]assump!#REF!</definedName>
    <definedName name="SALES_2004" localSheetId="17">[40]assump!#REF!</definedName>
    <definedName name="SALES_2004" localSheetId="18">[40]assump!#REF!</definedName>
    <definedName name="SALES_2004" localSheetId="19">[40]assump!#REF!</definedName>
    <definedName name="SALES_2004">[40]assump!#REF!</definedName>
    <definedName name="SALES_2005" localSheetId="17">[40]assump!#REF!</definedName>
    <definedName name="SALES_2005" localSheetId="18">[40]assump!#REF!</definedName>
    <definedName name="SALES_2005" localSheetId="19">[40]assump!#REF!</definedName>
    <definedName name="SALES_2005">[40]assump!#REF!</definedName>
    <definedName name="SALES_2006" localSheetId="17">[40]assump!#REF!</definedName>
    <definedName name="SALES_2006" localSheetId="18">[40]assump!#REF!</definedName>
    <definedName name="SALES_2006" localSheetId="19">[40]assump!#REF!</definedName>
    <definedName name="SALES_2006">[40]assump!#REF!</definedName>
    <definedName name="SALES_2007" localSheetId="17">[40]assump!#REF!</definedName>
    <definedName name="SALES_2007" localSheetId="18">[40]assump!#REF!</definedName>
    <definedName name="SALES_2007" localSheetId="19">[40]assump!#REF!</definedName>
    <definedName name="SALES_2007">[40]assump!#REF!</definedName>
    <definedName name="SALES_2008" localSheetId="17">[40]assump!#REF!</definedName>
    <definedName name="SALES_2008" localSheetId="18">[40]assump!#REF!</definedName>
    <definedName name="SALES_2008" localSheetId="19">[40]assump!#REF!</definedName>
    <definedName name="SALES_2008">[40]assump!#REF!</definedName>
    <definedName name="SALES_2009" localSheetId="17">[40]assump!#REF!</definedName>
    <definedName name="SALES_2009" localSheetId="18">[40]assump!#REF!</definedName>
    <definedName name="SALES_2009" localSheetId="19">[40]assump!#REF!</definedName>
    <definedName name="SALES_2009">[40]assump!#REF!</definedName>
    <definedName name="SALES_2010" localSheetId="17">[40]assump!#REF!</definedName>
    <definedName name="SALES_2010" localSheetId="18">[40]assump!#REF!</definedName>
    <definedName name="SALES_2010" localSheetId="19">[40]assump!#REF!</definedName>
    <definedName name="SALES_2010">[40]assump!#REF!</definedName>
    <definedName name="SALES_2011" localSheetId="17">[40]assump!#REF!</definedName>
    <definedName name="SALES_2011" localSheetId="18">[40]assump!#REF!</definedName>
    <definedName name="SALES_2011" localSheetId="19">[40]assump!#REF!</definedName>
    <definedName name="SALES_2011">[40]assump!#REF!</definedName>
    <definedName name="SALES_2012" localSheetId="17">[40]assump!#REF!</definedName>
    <definedName name="SALES_2012" localSheetId="18">[40]assump!#REF!</definedName>
    <definedName name="SALES_2012" localSheetId="19">[40]assump!#REF!</definedName>
    <definedName name="SALES_2012">[40]assump!#REF!</definedName>
    <definedName name="SALES_21" localSheetId="17">[39]assump!#REF!</definedName>
    <definedName name="SALES_21" localSheetId="18">[39]assump!#REF!</definedName>
    <definedName name="SALES_21" localSheetId="19">[39]assump!#REF!</definedName>
    <definedName name="SALES_21">[39]assump!#REF!</definedName>
    <definedName name="SALES_210" localSheetId="17">[39]assump!#REF!</definedName>
    <definedName name="SALES_210" localSheetId="18">[39]assump!#REF!</definedName>
    <definedName name="SALES_210" localSheetId="19">[39]assump!#REF!</definedName>
    <definedName name="SALES_210">[39]assump!#REF!</definedName>
    <definedName name="SALES_2100" localSheetId="17">[39]assump!#REF!</definedName>
    <definedName name="SALES_2100" localSheetId="18">[39]assump!#REF!</definedName>
    <definedName name="SALES_2100" localSheetId="19">[39]assump!#REF!</definedName>
    <definedName name="SALES_2100">[39]assump!#REF!</definedName>
    <definedName name="SALES_2101" localSheetId="17">[39]assump!#REF!</definedName>
    <definedName name="SALES_2101" localSheetId="18">[39]assump!#REF!</definedName>
    <definedName name="SALES_2101" localSheetId="19">[39]assump!#REF!</definedName>
    <definedName name="SALES_2101">[39]assump!#REF!</definedName>
    <definedName name="SALES_2102" localSheetId="17">[39]assump!#REF!</definedName>
    <definedName name="SALES_2102" localSheetId="18">[39]assump!#REF!</definedName>
    <definedName name="SALES_2102" localSheetId="19">[39]assump!#REF!</definedName>
    <definedName name="SALES_2102">[39]assump!#REF!</definedName>
    <definedName name="SALES_2104" localSheetId="17">[39]assump!#REF!</definedName>
    <definedName name="SALES_2104" localSheetId="18">[39]assump!#REF!</definedName>
    <definedName name="SALES_2104" localSheetId="19">[39]assump!#REF!</definedName>
    <definedName name="SALES_2104">[39]assump!#REF!</definedName>
    <definedName name="SALES_2105" localSheetId="17">[39]assump!#REF!</definedName>
    <definedName name="SALES_2105" localSheetId="18">[39]assump!#REF!</definedName>
    <definedName name="SALES_2105" localSheetId="19">[39]assump!#REF!</definedName>
    <definedName name="SALES_2105">[39]assump!#REF!</definedName>
    <definedName name="SALES_2106" localSheetId="17">[39]assump!#REF!</definedName>
    <definedName name="SALES_2106" localSheetId="18">[39]assump!#REF!</definedName>
    <definedName name="SALES_2106" localSheetId="19">[39]assump!#REF!</definedName>
    <definedName name="SALES_2106">[39]assump!#REF!</definedName>
    <definedName name="SALES_2107" localSheetId="17">[39]assump!#REF!</definedName>
    <definedName name="SALES_2107" localSheetId="18">[39]assump!#REF!</definedName>
    <definedName name="SALES_2107" localSheetId="19">[39]assump!#REF!</definedName>
    <definedName name="SALES_2107">[39]assump!#REF!</definedName>
    <definedName name="SALES_2108" localSheetId="17">[39]assump!#REF!</definedName>
    <definedName name="SALES_2108" localSheetId="18">[39]assump!#REF!</definedName>
    <definedName name="SALES_2108" localSheetId="19">[39]assump!#REF!</definedName>
    <definedName name="SALES_2108">[39]assump!#REF!</definedName>
    <definedName name="SALES_2109" localSheetId="17">[39]assump!#REF!</definedName>
    <definedName name="SALES_2109" localSheetId="18">[39]assump!#REF!</definedName>
    <definedName name="SALES_2109" localSheetId="19">[39]assump!#REF!</definedName>
    <definedName name="SALES_2109">[39]assump!#REF!</definedName>
    <definedName name="SALES_211" localSheetId="17">[39]assump!#REF!</definedName>
    <definedName name="SALES_211" localSheetId="18">[39]assump!#REF!</definedName>
    <definedName name="SALES_211" localSheetId="19">[39]assump!#REF!</definedName>
    <definedName name="SALES_211">[39]assump!#REF!</definedName>
    <definedName name="SALES_2111" localSheetId="17">[39]assump!#REF!</definedName>
    <definedName name="SALES_2111" localSheetId="18">[39]assump!#REF!</definedName>
    <definedName name="SALES_2111" localSheetId="19">[39]assump!#REF!</definedName>
    <definedName name="SALES_2111">[39]assump!#REF!</definedName>
    <definedName name="SALES_22" localSheetId="17">[39]assump!#REF!</definedName>
    <definedName name="SALES_22" localSheetId="18">[39]assump!#REF!</definedName>
    <definedName name="SALES_22" localSheetId="19">[39]assump!#REF!</definedName>
    <definedName name="SALES_22">[39]assump!#REF!</definedName>
    <definedName name="SALES_2212" localSheetId="17">[39]assump!#REF!</definedName>
    <definedName name="SALES_2212" localSheetId="18">[39]assump!#REF!</definedName>
    <definedName name="SALES_2212" localSheetId="19">[39]assump!#REF!</definedName>
    <definedName name="SALES_2212">[39]assump!#REF!</definedName>
    <definedName name="SALES_2222" localSheetId="17">[39]assump!#REF!</definedName>
    <definedName name="SALES_2222" localSheetId="18">[39]assump!#REF!</definedName>
    <definedName name="SALES_2222" localSheetId="19">[39]assump!#REF!</definedName>
    <definedName name="SALES_2222">[39]assump!#REF!</definedName>
    <definedName name="SALES_321" localSheetId="17">[39]assump!#REF!</definedName>
    <definedName name="SALES_321" localSheetId="18">[39]assump!#REF!</definedName>
    <definedName name="SALES_321" localSheetId="19">[39]assump!#REF!</definedName>
    <definedName name="SALES_321">[39]assump!#REF!</definedName>
    <definedName name="SALES_41" localSheetId="17">[39]assump!#REF!</definedName>
    <definedName name="SALES_41" localSheetId="18">[39]assump!#REF!</definedName>
    <definedName name="SALES_41" localSheetId="19">[39]assump!#REF!</definedName>
    <definedName name="SALES_41">[39]assump!#REF!</definedName>
    <definedName name="SALES_42" localSheetId="17">[39]assump!#REF!</definedName>
    <definedName name="SALES_42" localSheetId="18">[39]assump!#REF!</definedName>
    <definedName name="SALES_42" localSheetId="19">[39]assump!#REF!</definedName>
    <definedName name="SALES_42">[39]assump!#REF!</definedName>
    <definedName name="SALES_43" localSheetId="17">[39]assump!#REF!</definedName>
    <definedName name="SALES_43" localSheetId="18">[39]assump!#REF!</definedName>
    <definedName name="SALES_43" localSheetId="19">[39]assump!#REF!</definedName>
    <definedName name="SALES_43">[39]assump!#REF!</definedName>
    <definedName name="SALES_44" localSheetId="17">[39]assump!#REF!</definedName>
    <definedName name="SALES_44" localSheetId="18">[39]assump!#REF!</definedName>
    <definedName name="SALES_44" localSheetId="19">[39]assump!#REF!</definedName>
    <definedName name="SALES_44">[39]assump!#REF!</definedName>
    <definedName name="SALES_45" localSheetId="17">[39]assump!#REF!</definedName>
    <definedName name="SALES_45" localSheetId="18">[39]assump!#REF!</definedName>
    <definedName name="SALES_45" localSheetId="19">[39]assump!#REF!</definedName>
    <definedName name="SALES_45">[39]assump!#REF!</definedName>
    <definedName name="SALES_46" localSheetId="17">[39]assump!#REF!</definedName>
    <definedName name="SALES_46" localSheetId="18">[39]assump!#REF!</definedName>
    <definedName name="SALES_46" localSheetId="19">[39]assump!#REF!</definedName>
    <definedName name="SALES_46">[39]assump!#REF!</definedName>
    <definedName name="SALES_47" localSheetId="17">[39]assump!#REF!</definedName>
    <definedName name="SALES_47" localSheetId="18">[39]assump!#REF!</definedName>
    <definedName name="SALES_47" localSheetId="19">[39]assump!#REF!</definedName>
    <definedName name="SALES_47">[39]assump!#REF!</definedName>
    <definedName name="SALES_48" localSheetId="17">[39]assump!#REF!</definedName>
    <definedName name="SALES_48" localSheetId="18">[39]assump!#REF!</definedName>
    <definedName name="SALES_48" localSheetId="19">[39]assump!#REF!</definedName>
    <definedName name="SALES_48">[39]assump!#REF!</definedName>
    <definedName name="SALES_49" localSheetId="17">[39]assump!#REF!</definedName>
    <definedName name="SALES_49" localSheetId="18">[39]assump!#REF!</definedName>
    <definedName name="SALES_49" localSheetId="19">[39]assump!#REF!</definedName>
    <definedName name="SALES_49">[39]assump!#REF!</definedName>
    <definedName name="SALES_51" localSheetId="17">[39]assump!#REF!</definedName>
    <definedName name="SALES_51" localSheetId="18">[39]assump!#REF!</definedName>
    <definedName name="SALES_51" localSheetId="19">[39]assump!#REF!</definedName>
    <definedName name="SALES_51">[39]assump!#REF!</definedName>
    <definedName name="SALES_52" localSheetId="17">[39]assump!#REF!</definedName>
    <definedName name="SALES_52" localSheetId="18">[39]assump!#REF!</definedName>
    <definedName name="SALES_52" localSheetId="19">[39]assump!#REF!</definedName>
    <definedName name="SALES_52">[39]assump!#REF!</definedName>
    <definedName name="SALES_53" localSheetId="17">[39]assump!#REF!</definedName>
    <definedName name="SALES_53" localSheetId="18">[39]assump!#REF!</definedName>
    <definedName name="SALES_53" localSheetId="19">[39]assump!#REF!</definedName>
    <definedName name="SALES_53">[39]assump!#REF!</definedName>
    <definedName name="SALES_54" localSheetId="17">[39]assump!#REF!</definedName>
    <definedName name="SALES_54" localSheetId="18">[39]assump!#REF!</definedName>
    <definedName name="SALES_54" localSheetId="19">[39]assump!#REF!</definedName>
    <definedName name="SALES_54">[39]assump!#REF!</definedName>
    <definedName name="SALES_55" localSheetId="17">[39]assump!#REF!</definedName>
    <definedName name="SALES_55" localSheetId="18">[39]assump!#REF!</definedName>
    <definedName name="SALES_55" localSheetId="19">[39]assump!#REF!</definedName>
    <definedName name="SALES_55">[39]assump!#REF!</definedName>
    <definedName name="SALES_56" localSheetId="17">[39]assump!#REF!</definedName>
    <definedName name="SALES_56" localSheetId="18">[39]assump!#REF!</definedName>
    <definedName name="SALES_56" localSheetId="19">[39]assump!#REF!</definedName>
    <definedName name="SALES_56">[39]assump!#REF!</definedName>
    <definedName name="SALES_57" localSheetId="17">[39]assump!#REF!</definedName>
    <definedName name="SALES_57" localSheetId="18">[39]assump!#REF!</definedName>
    <definedName name="SALES_57" localSheetId="19">[39]assump!#REF!</definedName>
    <definedName name="SALES_57">[39]assump!#REF!</definedName>
    <definedName name="SALES_58" localSheetId="17">[39]assump!#REF!</definedName>
    <definedName name="SALES_58" localSheetId="18">[39]assump!#REF!</definedName>
    <definedName name="SALES_58" localSheetId="19">[39]assump!#REF!</definedName>
    <definedName name="SALES_58">[39]assump!#REF!</definedName>
    <definedName name="SALES_59" localSheetId="17">[39]assump!#REF!</definedName>
    <definedName name="SALES_59" localSheetId="18">[39]assump!#REF!</definedName>
    <definedName name="SALES_59" localSheetId="19">[39]assump!#REF!</definedName>
    <definedName name="SALES_59">[39]assump!#REF!</definedName>
    <definedName name="SALES_6" localSheetId="17">[39]assump!#REF!</definedName>
    <definedName name="SALES_6" localSheetId="18">[39]assump!#REF!</definedName>
    <definedName name="SALES_6" localSheetId="19">[39]assump!#REF!</definedName>
    <definedName name="SALES_6">[39]assump!#REF!</definedName>
    <definedName name="SALES_60" localSheetId="17">[39]assump!#REF!</definedName>
    <definedName name="SALES_60" localSheetId="18">[39]assump!#REF!</definedName>
    <definedName name="SALES_60" localSheetId="19">[39]assump!#REF!</definedName>
    <definedName name="SALES_60">[39]assump!#REF!</definedName>
    <definedName name="SALES_61" localSheetId="17">[39]assump!#REF!</definedName>
    <definedName name="SALES_61" localSheetId="18">[39]assump!#REF!</definedName>
    <definedName name="SALES_61" localSheetId="19">[39]assump!#REF!</definedName>
    <definedName name="SALES_61">[39]assump!#REF!</definedName>
    <definedName name="SALES_62" localSheetId="17">[39]assump!#REF!</definedName>
    <definedName name="SALES_62" localSheetId="18">[39]assump!#REF!</definedName>
    <definedName name="SALES_62" localSheetId="19">[39]assump!#REF!</definedName>
    <definedName name="SALES_62">[39]assump!#REF!</definedName>
    <definedName name="SALES_63" localSheetId="17">[39]assump!#REF!</definedName>
    <definedName name="SALES_63" localSheetId="18">[39]assump!#REF!</definedName>
    <definedName name="SALES_63" localSheetId="19">[39]assump!#REF!</definedName>
    <definedName name="SALES_63">[39]assump!#REF!</definedName>
    <definedName name="SALES_64" localSheetId="17">[39]assump!#REF!</definedName>
    <definedName name="SALES_64" localSheetId="18">[39]assump!#REF!</definedName>
    <definedName name="SALES_64" localSheetId="19">[39]assump!#REF!</definedName>
    <definedName name="SALES_64">[39]assump!#REF!</definedName>
    <definedName name="SALES_65" localSheetId="17">[39]assump!#REF!</definedName>
    <definedName name="SALES_65" localSheetId="18">[39]assump!#REF!</definedName>
    <definedName name="SALES_65" localSheetId="19">[39]assump!#REF!</definedName>
    <definedName name="SALES_65">[39]assump!#REF!</definedName>
    <definedName name="SALES_66" localSheetId="17">[39]assump!#REF!</definedName>
    <definedName name="SALES_66" localSheetId="18">[39]assump!#REF!</definedName>
    <definedName name="SALES_66" localSheetId="19">[39]assump!#REF!</definedName>
    <definedName name="SALES_66">[39]assump!#REF!</definedName>
    <definedName name="SALES_67" localSheetId="17">[39]assump!#REF!</definedName>
    <definedName name="SALES_67" localSheetId="18">[39]assump!#REF!</definedName>
    <definedName name="SALES_67" localSheetId="19">[39]assump!#REF!</definedName>
    <definedName name="SALES_67">[39]assump!#REF!</definedName>
    <definedName name="SALES_68" localSheetId="17">[39]assump!#REF!</definedName>
    <definedName name="SALES_68" localSheetId="18">[39]assump!#REF!</definedName>
    <definedName name="SALES_68" localSheetId="19">[39]assump!#REF!</definedName>
    <definedName name="SALES_68">[39]assump!#REF!</definedName>
    <definedName name="SALES_69" localSheetId="17">[39]assump!#REF!</definedName>
    <definedName name="SALES_69" localSheetId="18">[39]assump!#REF!</definedName>
    <definedName name="SALES_69" localSheetId="19">[39]assump!#REF!</definedName>
    <definedName name="SALES_69">[39]assump!#REF!</definedName>
    <definedName name="SALES_70" localSheetId="17">[39]assump!#REF!</definedName>
    <definedName name="SALES_70" localSheetId="18">[39]assump!#REF!</definedName>
    <definedName name="SALES_70" localSheetId="19">[39]assump!#REF!</definedName>
    <definedName name="SALES_70">[39]assump!#REF!</definedName>
    <definedName name="SALES_71" localSheetId="17">[39]assump!#REF!</definedName>
    <definedName name="SALES_71" localSheetId="18">[39]assump!#REF!</definedName>
    <definedName name="SALES_71" localSheetId="19">[39]assump!#REF!</definedName>
    <definedName name="SALES_71">[39]assump!#REF!</definedName>
    <definedName name="SALES_72" localSheetId="17">[39]assump!#REF!</definedName>
    <definedName name="SALES_72" localSheetId="18">[39]assump!#REF!</definedName>
    <definedName name="SALES_72" localSheetId="19">[39]assump!#REF!</definedName>
    <definedName name="SALES_72">[39]assump!#REF!</definedName>
    <definedName name="SALES_73" localSheetId="17">[39]assump!#REF!</definedName>
    <definedName name="SALES_73" localSheetId="18">[39]assump!#REF!</definedName>
    <definedName name="SALES_73" localSheetId="19">[39]assump!#REF!</definedName>
    <definedName name="SALES_73">[39]assump!#REF!</definedName>
    <definedName name="SALES_74" localSheetId="17">[39]assump!#REF!</definedName>
    <definedName name="SALES_74" localSheetId="18">[39]assump!#REF!</definedName>
    <definedName name="SALES_74" localSheetId="19">[39]assump!#REF!</definedName>
    <definedName name="SALES_74">[39]assump!#REF!</definedName>
    <definedName name="SALES_75" localSheetId="17">[39]assump!#REF!</definedName>
    <definedName name="SALES_75" localSheetId="18">[39]assump!#REF!</definedName>
    <definedName name="SALES_75" localSheetId="19">[39]assump!#REF!</definedName>
    <definedName name="SALES_75">[39]assump!#REF!</definedName>
    <definedName name="SALES_76" localSheetId="17">[39]assump!#REF!</definedName>
    <definedName name="SALES_76" localSheetId="18">[39]assump!#REF!</definedName>
    <definedName name="SALES_76" localSheetId="19">[39]assump!#REF!</definedName>
    <definedName name="SALES_76">[39]assump!#REF!</definedName>
    <definedName name="SALES_77" localSheetId="17">[39]assump!#REF!</definedName>
    <definedName name="SALES_77" localSheetId="18">[39]assump!#REF!</definedName>
    <definedName name="SALES_77" localSheetId="19">[39]assump!#REF!</definedName>
    <definedName name="SALES_77">[39]assump!#REF!</definedName>
    <definedName name="SALES_78" localSheetId="17">[39]assump!#REF!</definedName>
    <definedName name="SALES_78" localSheetId="18">[39]assump!#REF!</definedName>
    <definedName name="SALES_78" localSheetId="19">[39]assump!#REF!</definedName>
    <definedName name="SALES_78">[39]assump!#REF!</definedName>
    <definedName name="SALES_79" localSheetId="17">[39]assump!#REF!</definedName>
    <definedName name="SALES_79" localSheetId="18">[39]assump!#REF!</definedName>
    <definedName name="SALES_79" localSheetId="19">[39]assump!#REF!</definedName>
    <definedName name="SALES_79">[39]assump!#REF!</definedName>
    <definedName name="SALES_80" localSheetId="17">[39]assump!#REF!</definedName>
    <definedName name="SALES_80" localSheetId="18">[39]assump!#REF!</definedName>
    <definedName name="SALES_80" localSheetId="19">[39]assump!#REF!</definedName>
    <definedName name="SALES_80">[39]assump!#REF!</definedName>
    <definedName name="SALES_81" localSheetId="17">[39]assump!#REF!</definedName>
    <definedName name="SALES_81" localSheetId="18">[39]assump!#REF!</definedName>
    <definedName name="SALES_81" localSheetId="19">[39]assump!#REF!</definedName>
    <definedName name="SALES_81">[39]assump!#REF!</definedName>
    <definedName name="SALES_82" localSheetId="17">[39]assump!#REF!</definedName>
    <definedName name="SALES_82" localSheetId="18">[39]assump!#REF!</definedName>
    <definedName name="SALES_82" localSheetId="19">[39]assump!#REF!</definedName>
    <definedName name="SALES_82">[39]assump!#REF!</definedName>
    <definedName name="SALES_83" localSheetId="17">[39]assump!#REF!</definedName>
    <definedName name="SALES_83" localSheetId="18">[39]assump!#REF!</definedName>
    <definedName name="SALES_83" localSheetId="19">[39]assump!#REF!</definedName>
    <definedName name="SALES_83">[39]assump!#REF!</definedName>
    <definedName name="SALES_84" localSheetId="17">[39]assump!#REF!</definedName>
    <definedName name="SALES_84" localSheetId="18">[39]assump!#REF!</definedName>
    <definedName name="SALES_84" localSheetId="19">[39]assump!#REF!</definedName>
    <definedName name="SALES_84">[39]assump!#REF!</definedName>
    <definedName name="SALES_98" localSheetId="17">[39]assump!#REF!</definedName>
    <definedName name="SALES_98" localSheetId="18">[39]assump!#REF!</definedName>
    <definedName name="SALES_98" localSheetId="19">[39]assump!#REF!</definedName>
    <definedName name="SALES_98">[39]assump!#REF!</definedName>
    <definedName name="SetP">'[3]Типи філіалів'!$C$2:$C$3</definedName>
    <definedName name="ShowFil" localSheetId="26">[34]!ShowFil</definedName>
    <definedName name="ShowFil" localSheetId="27">[34]!ShowFil</definedName>
    <definedName name="ShowFil" localSheetId="16">[34]!ShowFil</definedName>
    <definedName name="ShowFil" localSheetId="17">[34]!ShowFil</definedName>
    <definedName name="ShowFil" localSheetId="18">[34]!ShowFil</definedName>
    <definedName name="ShowFil" localSheetId="19">[34]!ShowFil</definedName>
    <definedName name="ShowFil">[35]!ShowFil</definedName>
    <definedName name="Skk" localSheetId="26">[29]рік!#REF!</definedName>
    <definedName name="Skk" localSheetId="27">[29]рік!#REF!</definedName>
    <definedName name="Skk" localSheetId="16">[41]рік!#REF!</definedName>
    <definedName name="Skk" localSheetId="17">[41]рік!#REF!</definedName>
    <definedName name="Skk" localSheetId="18">[41]рік!#REF!</definedName>
    <definedName name="Skk" localSheetId="19">[41]рік!#REF!</definedName>
    <definedName name="Skk">[29]рік!#REF!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31" hidden="1">#REF!</definedName>
    <definedName name="solver_opt" localSheetId="26" hidden="1">#REF!</definedName>
    <definedName name="solver_opt" localSheetId="27" hidden="1">#REF!</definedName>
    <definedName name="solver_opt" localSheetId="35" hidden="1">#REF!</definedName>
    <definedName name="solver_opt" localSheetId="17" hidden="1">#REF!</definedName>
    <definedName name="solver_opt" localSheetId="18" hidden="1">#REF!</definedName>
    <definedName name="solver_opt" localSheetId="19" hidden="1">#REF!</definedName>
    <definedName name="solver_opt" localSheetId="23" hidden="1">#REF!</definedName>
    <definedName name="solver_opt" localSheetId="24" hidden="1">#REF!</definedName>
    <definedName name="solver_opt" localSheetId="28" hidden="1">#REF!</definedName>
    <definedName name="solver_opt" localSheetId="33" hidden="1">#REF!</definedName>
    <definedName name="solver_opt" localSheetId="34" hidden="1">#REF!</definedName>
    <definedName name="solver_opt" localSheetId="30" hidden="1">#REF!</definedName>
    <definedName name="solver_opt" localSheetId="32"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 localSheetId="31">#REF!</definedName>
    <definedName name="SS" localSheetId="17">#REF!</definedName>
    <definedName name="SS" localSheetId="18">#REF!</definedName>
    <definedName name="SS" localSheetId="19">#REF!</definedName>
    <definedName name="SS" localSheetId="28">#REF!</definedName>
    <definedName name="SS" localSheetId="33">#REF!</definedName>
    <definedName name="SS" localSheetId="34">#REF!</definedName>
    <definedName name="SS" localSheetId="30">#REF!</definedName>
    <definedName name="SS" localSheetId="32">#REF!</definedName>
    <definedName name="SS">#REF!</definedName>
    <definedName name="StartDate" localSheetId="31">#REF!</definedName>
    <definedName name="StartDate" localSheetId="26">#REF!</definedName>
    <definedName name="StartDate" localSheetId="27">#REF!</definedName>
    <definedName name="StartDate" localSheetId="17">#REF!</definedName>
    <definedName name="StartDate" localSheetId="18">#REF!</definedName>
    <definedName name="StartDate" localSheetId="19">#REF!</definedName>
    <definedName name="StartDate" localSheetId="28">#REF!</definedName>
    <definedName name="StartDate" localSheetId="33">#REF!</definedName>
    <definedName name="StartDate" localSheetId="34">#REF!</definedName>
    <definedName name="StartDate" localSheetId="30">#REF!</definedName>
    <definedName name="StartDate" localSheetId="32">#REF!</definedName>
    <definedName name="StartDate">#REF!</definedName>
    <definedName name="stroka">'[42]tar ee 99'!$CT$95:$CT$110</definedName>
    <definedName name="T" localSheetId="31">#REF!</definedName>
    <definedName name="t" localSheetId="26" hidden="1">{#N/A,#N/A,FALSE,"9PS0"}</definedName>
    <definedName name="t" localSheetId="27" hidden="1">{#N/A,#N/A,FALSE,"9PS0"}</definedName>
    <definedName name="T" localSheetId="17">#REF!</definedName>
    <definedName name="T" localSheetId="18">#REF!</definedName>
    <definedName name="T" localSheetId="19">#REF!</definedName>
    <definedName name="T" localSheetId="28">#REF!</definedName>
    <definedName name="T" localSheetId="33">#REF!</definedName>
    <definedName name="T" localSheetId="34">#REF!</definedName>
    <definedName name="T" localSheetId="30">#REF!</definedName>
    <definedName name="T" localSheetId="32">#REF!</definedName>
    <definedName name="T">#REF!</definedName>
    <definedName name="Teplo">[3]Ini!$C$54</definedName>
    <definedName name="TeploCell">[3]Ini!$C$54</definedName>
    <definedName name="TEST0" localSheetId="31">#REF!</definedName>
    <definedName name="TEST0" localSheetId="26">#REF!</definedName>
    <definedName name="TEST0" localSheetId="27">#REF!</definedName>
    <definedName name="TEST0" localSheetId="17">#REF!</definedName>
    <definedName name="TEST0" localSheetId="18">#REF!</definedName>
    <definedName name="TEST0" localSheetId="19">#REF!</definedName>
    <definedName name="TEST0" localSheetId="28">#REF!</definedName>
    <definedName name="TEST0" localSheetId="33">#REF!</definedName>
    <definedName name="TEST0" localSheetId="34">#REF!</definedName>
    <definedName name="TEST0" localSheetId="30">#REF!</definedName>
    <definedName name="TEST0" localSheetId="32">#REF!</definedName>
    <definedName name="TEST0">#REF!</definedName>
    <definedName name="TESTHKEY" localSheetId="31">#REF!</definedName>
    <definedName name="TESTHKEY" localSheetId="26">#REF!</definedName>
    <definedName name="TESTHKEY" localSheetId="27">#REF!</definedName>
    <definedName name="TESTHKEY" localSheetId="17">#REF!</definedName>
    <definedName name="TESTHKEY" localSheetId="18">#REF!</definedName>
    <definedName name="TESTHKEY" localSheetId="19">#REF!</definedName>
    <definedName name="TESTHKEY" localSheetId="28">#REF!</definedName>
    <definedName name="TESTHKEY" localSheetId="33">#REF!</definedName>
    <definedName name="TESTHKEY" localSheetId="34">#REF!</definedName>
    <definedName name="TESTHKEY" localSheetId="30">#REF!</definedName>
    <definedName name="TESTHKEY" localSheetId="32">#REF!</definedName>
    <definedName name="TESTHKEY">#REF!</definedName>
    <definedName name="TESTKEYS" localSheetId="31">#REF!</definedName>
    <definedName name="TESTKEYS" localSheetId="26">#REF!</definedName>
    <definedName name="TESTKEYS" localSheetId="27">#REF!</definedName>
    <definedName name="TESTKEYS" localSheetId="17">#REF!</definedName>
    <definedName name="TESTKEYS" localSheetId="18">#REF!</definedName>
    <definedName name="TESTKEYS" localSheetId="19">#REF!</definedName>
    <definedName name="TESTKEYS" localSheetId="28">#REF!</definedName>
    <definedName name="TESTKEYS" localSheetId="33">#REF!</definedName>
    <definedName name="TESTKEYS" localSheetId="34">#REF!</definedName>
    <definedName name="TESTKEYS" localSheetId="30">#REF!</definedName>
    <definedName name="TESTKEYS" localSheetId="32">#REF!</definedName>
    <definedName name="TESTKEYS">#REF!</definedName>
    <definedName name="TESTVKEY" localSheetId="31">#REF!</definedName>
    <definedName name="TESTVKEY" localSheetId="17">#REF!</definedName>
    <definedName name="TESTVKEY" localSheetId="18">#REF!</definedName>
    <definedName name="TESTVKEY" localSheetId="19">#REF!</definedName>
    <definedName name="TESTVKEY" localSheetId="28">#REF!</definedName>
    <definedName name="TESTVKEY" localSheetId="33">#REF!</definedName>
    <definedName name="TESTVKEY" localSheetId="34">#REF!</definedName>
    <definedName name="TESTVKEY" localSheetId="30">#REF!</definedName>
    <definedName name="TESTVKEY" localSheetId="32">#REF!</definedName>
    <definedName name="TESTVKEY">#REF!</definedName>
    <definedName name="tgfaf" localSheetId="31">#REF!</definedName>
    <definedName name="tgfaf" localSheetId="17">#REF!</definedName>
    <definedName name="tgfaf" localSheetId="18">#REF!</definedName>
    <definedName name="tgfaf" localSheetId="19">#REF!</definedName>
    <definedName name="tgfaf" localSheetId="28">#REF!</definedName>
    <definedName name="tgfaf" localSheetId="33">#REF!</definedName>
    <definedName name="tgfaf" localSheetId="34">#REF!</definedName>
    <definedName name="tgfaf" localSheetId="30">#REF!</definedName>
    <definedName name="tgfaf" localSheetId="32">#REF!</definedName>
    <definedName name="tgfaf">#REF!</definedName>
    <definedName name="ThisYear">[36]Ini!$B$3</definedName>
    <definedName name="tryd" localSheetId="31">'[27]АТ_на 2004_витрати_1'!#REF!</definedName>
    <definedName name="tryd" localSheetId="26">'[27]АТ_на 2004_витрати_1'!#REF!</definedName>
    <definedName name="tryd" localSheetId="27">'[27]АТ_на 2004_витрати_1'!#REF!</definedName>
    <definedName name="tryd" localSheetId="17">'[27]АТ_на 2004_витрати_1'!#REF!</definedName>
    <definedName name="tryd" localSheetId="18">'[27]АТ_на 2004_витрати_1'!#REF!</definedName>
    <definedName name="tryd" localSheetId="19">'[27]АТ_на 2004_витрати_1'!#REF!</definedName>
    <definedName name="tryd" localSheetId="28">'[27]АТ_на 2004_витрати_1'!#REF!</definedName>
    <definedName name="tryd" localSheetId="33">'[27]АТ_на 2004_витрати_1'!#REF!</definedName>
    <definedName name="tryd" localSheetId="34">'[27]АТ_на 2004_витрати_1'!#REF!</definedName>
    <definedName name="tryd" localSheetId="30">'[27]АТ_на 2004_витрати_1'!#REF!</definedName>
    <definedName name="tryd" localSheetId="32">'[27]АТ_на 2004_витрати_1'!#REF!</definedName>
    <definedName name="tryd">'[27]АТ_на 2004_витрати_1'!#REF!</definedName>
    <definedName name="tt" localSheetId="31" hidden="1">{#N/A,#N/A,TRUE,"попередні"}</definedName>
    <definedName name="tt" localSheetId="29" hidden="1">{#N/A,#N/A,TRUE,"попередні"}</definedName>
    <definedName name="tt" localSheetId="26" hidden="1">{#N/A,#N/A,TRUE,"попередні"}</definedName>
    <definedName name="tt" localSheetId="27" hidden="1">{#N/A,#N/A,TRUE,"попередні"}</definedName>
    <definedName name="tt" localSheetId="35" hidden="1">{#N/A,#N/A,TRUE,"попередні"}</definedName>
    <definedName name="tt" localSheetId="11" hidden="1">{#N/A,#N/A,TRUE,"попередні"}</definedName>
    <definedName name="tt" localSheetId="28" hidden="1">{#N/A,#N/A,TRUE,"попередні"}</definedName>
    <definedName name="tt" localSheetId="33" hidden="1">{#N/A,#N/A,TRUE,"попередні"}</definedName>
    <definedName name="tt" localSheetId="34" hidden="1">{#N/A,#N/A,TRUE,"попередні"}</definedName>
    <definedName name="tt" localSheetId="30" hidden="1">{#N/A,#N/A,TRUE,"попередні"}</definedName>
    <definedName name="tt" localSheetId="32" hidden="1">{#N/A,#N/A,TRUE,"попередні"}</definedName>
    <definedName name="tt" hidden="1">{#N/A,#N/A,TRUE,"попередні"}</definedName>
    <definedName name="tu" localSheetId="17">[16]!tu</definedName>
    <definedName name="tu" localSheetId="18">[16]!tu</definedName>
    <definedName name="tu" localSheetId="19">[16]!tu</definedName>
    <definedName name="tu">[16]!tu</definedName>
    <definedName name="typesaldo" localSheetId="26">[43]Data!#REF!</definedName>
    <definedName name="typesaldo" localSheetId="27">[43]Data!#REF!</definedName>
    <definedName name="typesaldo" localSheetId="17">[43]Data!#REF!</definedName>
    <definedName name="typesaldo" localSheetId="18">[43]Data!#REF!</definedName>
    <definedName name="typesaldo" localSheetId="19">[43]Data!#REF!</definedName>
    <definedName name="typesaldo">[43]Data!#REF!</definedName>
    <definedName name="U" localSheetId="31">#REF!</definedName>
    <definedName name="u" localSheetId="26">[16]!u</definedName>
    <definedName name="u" localSheetId="27">[16]!u</definedName>
    <definedName name="U" localSheetId="17">#REF!</definedName>
    <definedName name="U" localSheetId="18">#REF!</definedName>
    <definedName name="U" localSheetId="19">#REF!</definedName>
    <definedName name="U" localSheetId="28">#REF!</definedName>
    <definedName name="U" localSheetId="33">#REF!</definedName>
    <definedName name="U" localSheetId="34">#REF!</definedName>
    <definedName name="U" localSheetId="30">#REF!</definedName>
    <definedName name="U" localSheetId="32">#REF!</definedName>
    <definedName name="U">#REF!</definedName>
    <definedName name="UkName">[3]Періоди!$C$2:$C$35</definedName>
    <definedName name="user" localSheetId="31">#REF!</definedName>
    <definedName name="user" localSheetId="26">#REF!</definedName>
    <definedName name="user" localSheetId="27">#REF!</definedName>
    <definedName name="user" localSheetId="17">#REF!</definedName>
    <definedName name="user" localSheetId="18">#REF!</definedName>
    <definedName name="user" localSheetId="19">#REF!</definedName>
    <definedName name="user" localSheetId="28">#REF!</definedName>
    <definedName name="user" localSheetId="33">#REF!</definedName>
    <definedName name="user" localSheetId="34">#REF!</definedName>
    <definedName name="user" localSheetId="30">#REF!</definedName>
    <definedName name="user" localSheetId="32">#REF!</definedName>
    <definedName name="user">#REF!</definedName>
    <definedName name="uu" localSheetId="31" hidden="1">{"'таб 21'!$A$1:$U$24","'таб 21'!$A$1:$U$1"}</definedName>
    <definedName name="uu" localSheetId="29" hidden="1">{"'таб 21'!$A$1:$U$24","'таб 21'!$A$1:$U$1"}</definedName>
    <definedName name="uu" localSheetId="26" hidden="1">{"'таб 21'!$A$1:$U$24","'таб 21'!$A$1:$U$1"}</definedName>
    <definedName name="uu" localSheetId="27" hidden="1">{"'таб 21'!$A$1:$U$24","'таб 21'!$A$1:$U$1"}</definedName>
    <definedName name="uu" localSheetId="35" hidden="1">{"'таб 21'!$A$1:$U$24","'таб 21'!$A$1:$U$1"}</definedName>
    <definedName name="uu" localSheetId="11" hidden="1">{"'таб 21'!$A$1:$U$24","'таб 21'!$A$1:$U$1"}</definedName>
    <definedName name="uu" localSheetId="28" hidden="1">{"'таб 21'!$A$1:$U$24","'таб 21'!$A$1:$U$1"}</definedName>
    <definedName name="uu" localSheetId="33" hidden="1">{"'таб 21'!$A$1:$U$24","'таб 21'!$A$1:$U$1"}</definedName>
    <definedName name="uu" localSheetId="34" hidden="1">{"'таб 21'!$A$1:$U$24","'таб 21'!$A$1:$U$1"}</definedName>
    <definedName name="uu" localSheetId="30" hidden="1">{"'таб 21'!$A$1:$U$24","'таб 21'!$A$1:$U$1"}</definedName>
    <definedName name="uu" localSheetId="32" hidden="1">{"'таб 21'!$A$1:$U$24","'таб 21'!$A$1:$U$1"}</definedName>
    <definedName name="uu" hidden="1">{"'таб 21'!$A$1:$U$24","'таб 21'!$A$1:$U$1"}</definedName>
    <definedName name="uuuu">[16]!uuuu</definedName>
    <definedName name="v" localSheetId="17">[16]!v</definedName>
    <definedName name="v" localSheetId="18">[16]!v</definedName>
    <definedName name="v" localSheetId="19">[16]!v</definedName>
    <definedName name="v">[16]!v</definedName>
    <definedName name="ver" localSheetId="31" hidden="1">{#N/A,#N/A,FALSE,"9PS0"}</definedName>
    <definedName name="ver" localSheetId="29" hidden="1">{#N/A,#N/A,FALSE,"9PS0"}</definedName>
    <definedName name="ver" localSheetId="26" hidden="1">{#N/A,#N/A,FALSE,"9PS0"}</definedName>
    <definedName name="ver" localSheetId="27" hidden="1">{#N/A,#N/A,FALSE,"9PS0"}</definedName>
    <definedName name="ver" localSheetId="35" hidden="1">{#N/A,#N/A,FALSE,"9PS0"}</definedName>
    <definedName name="ver" localSheetId="11" hidden="1">{#N/A,#N/A,FALSE,"9PS0"}</definedName>
    <definedName name="ver" localSheetId="28" hidden="1">{#N/A,#N/A,FALSE,"9PS0"}</definedName>
    <definedName name="ver" localSheetId="33" hidden="1">{#N/A,#N/A,FALSE,"9PS0"}</definedName>
    <definedName name="ver" localSheetId="34" hidden="1">{#N/A,#N/A,FALSE,"9PS0"}</definedName>
    <definedName name="ver" localSheetId="30" hidden="1">{#N/A,#N/A,FALSE,"9PS0"}</definedName>
    <definedName name="ver" localSheetId="32" hidden="1">{#N/A,#N/A,FALSE,"9PS0"}</definedName>
    <definedName name="ver" hidden="1">{#N/A,#N/A,FALSE,"9PS0"}</definedName>
    <definedName name="voda100" localSheetId="26">[8]рік!#REF!</definedName>
    <definedName name="voda100" localSheetId="27">[8]рік!#REF!</definedName>
    <definedName name="voda100" localSheetId="16">[9]рік!#REF!</definedName>
    <definedName name="voda100" localSheetId="17">[9]рік!#REF!</definedName>
    <definedName name="voda100" localSheetId="18">[9]рік!#REF!</definedName>
    <definedName name="voda100" localSheetId="19">[9]рік!#REF!</definedName>
    <definedName name="voda100">[9]рік!#REF!</definedName>
    <definedName name="VVVVV">[16]!VVVVV</definedName>
    <definedName name="w" localSheetId="26" hidden="1">{#N/A,#N/A,FALSE,"9PS0"}</definedName>
    <definedName name="w" localSheetId="27" hidden="1">{#N/A,#N/A,FALSE,"9PS0"}</definedName>
    <definedName name="W" localSheetId="17">'[21]1_Структура по елементах'!#REF!</definedName>
    <definedName name="W" localSheetId="18">'[21]1_Структура по елементах'!#REF!</definedName>
    <definedName name="W" localSheetId="19">'[21]1_Структура по елементах'!#REF!</definedName>
    <definedName name="W">'[21]1_Структура по елементах'!#REF!</definedName>
    <definedName name="wer" localSheetId="31" hidden="1">{#N/A,#N/A,FALSE,"9PS0"}</definedName>
    <definedName name="wer" localSheetId="29" hidden="1">{#N/A,#N/A,FALSE,"9PS0"}</definedName>
    <definedName name="wer" localSheetId="26" hidden="1">{#N/A,#N/A,FALSE,"9PS0"}</definedName>
    <definedName name="wer" localSheetId="27" hidden="1">{#N/A,#N/A,FALSE,"9PS0"}</definedName>
    <definedName name="wer" localSheetId="35" hidden="1">{#N/A,#N/A,FALSE,"9PS0"}</definedName>
    <definedName name="wer" localSheetId="11" hidden="1">{#N/A,#N/A,FALSE,"9PS0"}</definedName>
    <definedName name="wer" localSheetId="28" hidden="1">{#N/A,#N/A,FALSE,"9PS0"}</definedName>
    <definedName name="wer" localSheetId="33" hidden="1">{#N/A,#N/A,FALSE,"9PS0"}</definedName>
    <definedName name="wer" localSheetId="34" hidden="1">{#N/A,#N/A,FALSE,"9PS0"}</definedName>
    <definedName name="wer" localSheetId="30" hidden="1">{#N/A,#N/A,FALSE,"9PS0"}</definedName>
    <definedName name="wer" localSheetId="32" hidden="1">{#N/A,#N/A,FALSE,"9PS0"}</definedName>
    <definedName name="wer" hidden="1">{#N/A,#N/A,FALSE,"9PS0"}</definedName>
    <definedName name="WorkPath">[3]Ini!$C$4</definedName>
    <definedName name="wrn.r1." localSheetId="31" hidden="1">{#N/A,#N/A,FALSE,"9PS0"}</definedName>
    <definedName name="wrn.r1." localSheetId="29" hidden="1">{#N/A,#N/A,FALSE,"9PS0"}</definedName>
    <definedName name="wrn.r1." localSheetId="26" hidden="1">{#N/A,#N/A,FALSE,"9PS0"}</definedName>
    <definedName name="wrn.r1." localSheetId="27" hidden="1">{#N/A,#N/A,FALSE,"9PS0"}</definedName>
    <definedName name="wrn.r1." localSheetId="35" hidden="1">{#N/A,#N/A,FALSE,"9PS0"}</definedName>
    <definedName name="wrn.r1." localSheetId="11" hidden="1">{#N/A,#N/A,FALSE,"9PS0"}</definedName>
    <definedName name="wrn.r1." localSheetId="28" hidden="1">{#N/A,#N/A,FALSE,"9PS0"}</definedName>
    <definedName name="wrn.r1." localSheetId="33" hidden="1">{#N/A,#N/A,FALSE,"9PS0"}</definedName>
    <definedName name="wrn.r1." localSheetId="34" hidden="1">{#N/A,#N/A,FALSE,"9PS0"}</definedName>
    <definedName name="wrn.r1." localSheetId="30" hidden="1">{#N/A,#N/A,FALSE,"9PS0"}</definedName>
    <definedName name="wrn.r1." localSheetId="32" hidden="1">{#N/A,#N/A,FALSE,"9PS0"}</definedName>
    <definedName name="wrn.r1." hidden="1">{#N/A,#N/A,FALSE,"9PS0"}</definedName>
    <definedName name="wrn.Виробництво._.11._.міс." localSheetId="31" hidden="1">{#N/A,#N/A,TRUE,"попередні"}</definedName>
    <definedName name="wrn.Виробництво._.11._.міс." localSheetId="29" hidden="1">{#N/A,#N/A,TRUE,"попередні"}</definedName>
    <definedName name="wrn.Виробництво._.11._.міс." localSheetId="26" hidden="1">{#N/A,#N/A,TRUE,"попередні"}</definedName>
    <definedName name="wrn.Виробництво._.11._.міс." localSheetId="27" hidden="1">{#N/A,#N/A,TRUE,"попередні"}</definedName>
    <definedName name="wrn.Виробництво._.11._.міс." localSheetId="35" hidden="1">{#N/A,#N/A,TRUE,"попередні"}</definedName>
    <definedName name="wrn.Виробництво._.11._.міс." localSheetId="11" hidden="1">{#N/A,#N/A,TRUE,"попередні"}</definedName>
    <definedName name="wrn.Виробництво._.11._.міс." localSheetId="28" hidden="1">{#N/A,#N/A,TRUE,"попередні"}</definedName>
    <definedName name="wrn.Виробництво._.11._.міс." localSheetId="33" hidden="1">{#N/A,#N/A,TRUE,"попередні"}</definedName>
    <definedName name="wrn.Виробництво._.11._.міс." localSheetId="34" hidden="1">{#N/A,#N/A,TRUE,"попередні"}</definedName>
    <definedName name="wrn.Виробництво._.11._.міс." localSheetId="30" hidden="1">{#N/A,#N/A,TRUE,"попередні"}</definedName>
    <definedName name="wrn.Виробництво._.11._.міс." localSheetId="32" hidden="1">{#N/A,#N/A,TRUE,"попередні"}</definedName>
    <definedName name="wrn.Виробництво._.11._.міс." hidden="1">{#N/A,#N/A,TRUE,"попередні"}</definedName>
    <definedName name="wrn_r1_" localSheetId="31">{#N/A,#N/A,FALSE,"9PS0"}</definedName>
    <definedName name="wrn_r1_" localSheetId="29">{#N/A,#N/A,FALSE,"9PS0"}</definedName>
    <definedName name="wrn_r1_" localSheetId="28">{#N/A,#N/A,FALSE,"9PS0"}</definedName>
    <definedName name="wrn_r1_" localSheetId="33">{#N/A,#N/A,FALSE,"9PS0"}</definedName>
    <definedName name="wrn_r1_" localSheetId="34">{#N/A,#N/A,FALSE,"9PS0"}</definedName>
    <definedName name="wrn_r1_" localSheetId="30">{#N/A,#N/A,FALSE,"9PS0"}</definedName>
    <definedName name="wrn_r1_" localSheetId="32">{#N/A,#N/A,FALSE,"9PS0"}</definedName>
    <definedName name="wrn_r1_">{#N/A,#N/A,FALSE,"9PS0"}</definedName>
    <definedName name="ww" localSheetId="31" hidden="1">{#N/A,#N/A,TRUE,"попередні"}</definedName>
    <definedName name="ww" localSheetId="29" hidden="1">{#N/A,#N/A,TRUE,"попередні"}</definedName>
    <definedName name="ww" localSheetId="26" hidden="1">{#N/A,#N/A,TRUE,"попередні"}</definedName>
    <definedName name="ww" localSheetId="27" hidden="1">{#N/A,#N/A,TRUE,"попередні"}</definedName>
    <definedName name="ww" localSheetId="35" hidden="1">{#N/A,#N/A,TRUE,"попередні"}</definedName>
    <definedName name="ww" localSheetId="11" hidden="1">{#N/A,#N/A,TRUE,"попередні"}</definedName>
    <definedName name="ww" localSheetId="28" hidden="1">{#N/A,#N/A,TRUE,"попередні"}</definedName>
    <definedName name="ww" localSheetId="33" hidden="1">{#N/A,#N/A,TRUE,"попередні"}</definedName>
    <definedName name="ww" localSheetId="34" hidden="1">{#N/A,#N/A,TRUE,"попередні"}</definedName>
    <definedName name="ww" localSheetId="30" hidden="1">{#N/A,#N/A,TRUE,"попередні"}</definedName>
    <definedName name="ww" localSheetId="32" hidden="1">{#N/A,#N/A,TRUE,"попередні"}</definedName>
    <definedName name="ww" hidden="1">{#N/A,#N/A,TRUE,"попередні"}</definedName>
    <definedName name="x" localSheetId="26">[16]!x</definedName>
    <definedName name="x" localSheetId="27">[16]!x</definedName>
    <definedName name="X" localSheetId="17">'[21]1_Структура по елементах'!#REF!</definedName>
    <definedName name="X" localSheetId="18">'[21]1_Структура по елементах'!#REF!</definedName>
    <definedName name="X" localSheetId="19">'[21]1_Структура по елементах'!#REF!</definedName>
    <definedName name="X">'[21]1_Структура по елементах'!#REF!</definedName>
    <definedName name="xenia" localSheetId="17">[16]!xenia</definedName>
    <definedName name="xenia" localSheetId="18">[16]!xenia</definedName>
    <definedName name="xenia" localSheetId="19">[16]!xenia</definedName>
    <definedName name="xenia">[16]!xenia</definedName>
    <definedName name="xff1" localSheetId="31">#REF!</definedName>
    <definedName name="xff1" localSheetId="26">'[18]1_Структура по елементах'!#REF!</definedName>
    <definedName name="xff1" localSheetId="27">'[18]1_Структура по елементах'!#REF!</definedName>
    <definedName name="xff1" localSheetId="16">'[19]1_Структура по елементах'!#REF!</definedName>
    <definedName name="xff1" localSheetId="17">'[19]1_Структура по елементах'!#REF!</definedName>
    <definedName name="xff1" localSheetId="18">'[19]1_Структура по елементах'!#REF!</definedName>
    <definedName name="xff1" localSheetId="19">'[19]1_Структура по елементах'!#REF!</definedName>
    <definedName name="xff1" localSheetId="28">#REF!</definedName>
    <definedName name="xff1" localSheetId="33">#REF!</definedName>
    <definedName name="xff1" localSheetId="34">#REF!</definedName>
    <definedName name="xff1" localSheetId="30">#REF!</definedName>
    <definedName name="xff1" localSheetId="32">#REF!</definedName>
    <definedName name="xff1">#REF!</definedName>
    <definedName name="xgg" localSheetId="31">#REF!</definedName>
    <definedName name="xgg" localSheetId="26">'[18]1_Структура по елементах'!#REF!</definedName>
    <definedName name="xgg" localSheetId="27">'[18]1_Структура по елементах'!#REF!</definedName>
    <definedName name="xgg" localSheetId="16">'[19]1_Структура по елементах'!#REF!</definedName>
    <definedName name="xgg" localSheetId="17">'[19]1_Структура по елементах'!#REF!</definedName>
    <definedName name="xgg" localSheetId="18">'[19]1_Структура по елементах'!#REF!</definedName>
    <definedName name="xgg" localSheetId="19">'[19]1_Структура по елементах'!#REF!</definedName>
    <definedName name="xgg" localSheetId="28">#REF!</definedName>
    <definedName name="xgg" localSheetId="33">#REF!</definedName>
    <definedName name="xgg" localSheetId="34">#REF!</definedName>
    <definedName name="xgg" localSheetId="30">#REF!</definedName>
    <definedName name="xgg" localSheetId="32">#REF!</definedName>
    <definedName name="xgg">#REF!</definedName>
    <definedName name="xgg1" localSheetId="31">#REF!</definedName>
    <definedName name="xgg1" localSheetId="26">'[18]1_Структура по елементах'!#REF!</definedName>
    <definedName name="xgg1" localSheetId="27">'[18]1_Структура по елементах'!#REF!</definedName>
    <definedName name="xgg1" localSheetId="16">'[19]1_Структура по елементах'!#REF!</definedName>
    <definedName name="xgg1" localSheetId="17">'[19]1_Структура по елементах'!#REF!</definedName>
    <definedName name="xgg1" localSheetId="18">'[19]1_Структура по елементах'!#REF!</definedName>
    <definedName name="xgg1" localSheetId="19">'[19]1_Структура по елементах'!#REF!</definedName>
    <definedName name="xgg1" localSheetId="28">#REF!</definedName>
    <definedName name="xgg1" localSheetId="33">#REF!</definedName>
    <definedName name="xgg1" localSheetId="34">#REF!</definedName>
    <definedName name="xgg1" localSheetId="30">#REF!</definedName>
    <definedName name="xgg1" localSheetId="32">#REF!</definedName>
    <definedName name="xgg1">#REF!</definedName>
    <definedName name="xxx1" localSheetId="31">#REF!</definedName>
    <definedName name="xxx1" localSheetId="26">'[18]1_Структура по елементах'!#REF!</definedName>
    <definedName name="xxx1" localSheetId="27">'[18]1_Структура по елементах'!#REF!</definedName>
    <definedName name="xxx1" localSheetId="16">'[19]1_Структура по елементах'!#REF!</definedName>
    <definedName name="xxx1" localSheetId="17">'[19]1_Структура по елементах'!#REF!</definedName>
    <definedName name="xxx1" localSheetId="18">'[19]1_Структура по елементах'!#REF!</definedName>
    <definedName name="xxx1" localSheetId="19">'[19]1_Структура по елементах'!#REF!</definedName>
    <definedName name="xxx1" localSheetId="28">#REF!</definedName>
    <definedName name="xxx1" localSheetId="33">#REF!</definedName>
    <definedName name="xxx1" localSheetId="34">#REF!</definedName>
    <definedName name="xxx1" localSheetId="30">#REF!</definedName>
    <definedName name="xxx1" localSheetId="32">#REF!</definedName>
    <definedName name="xxx1">#REF!</definedName>
    <definedName name="y" localSheetId="31" hidden="1">{"'таб 21'!$A$1:$U$24","'таб 21'!$A$1:$U$1"}</definedName>
    <definedName name="y" localSheetId="29" hidden="1">{"'таб 21'!$A$1:$U$24","'таб 21'!$A$1:$U$1"}</definedName>
    <definedName name="y" localSheetId="26" hidden="1">{"'таб 21'!$A$1:$U$24","'таб 21'!$A$1:$U$1"}</definedName>
    <definedName name="y" localSheetId="27" hidden="1">{"'таб 21'!$A$1:$U$24","'таб 21'!$A$1:$U$1"}</definedName>
    <definedName name="y" localSheetId="35" hidden="1">{"'таб 21'!$A$1:$U$24","'таб 21'!$A$1:$U$1"}</definedName>
    <definedName name="y" localSheetId="11" hidden="1">{"'таб 21'!$A$1:$U$24","'таб 21'!$A$1:$U$1"}</definedName>
    <definedName name="y" localSheetId="28" hidden="1">{"'таб 21'!$A$1:$U$24","'таб 21'!$A$1:$U$1"}</definedName>
    <definedName name="y" localSheetId="33" hidden="1">{"'таб 21'!$A$1:$U$24","'таб 21'!$A$1:$U$1"}</definedName>
    <definedName name="y" localSheetId="34" hidden="1">{"'таб 21'!$A$1:$U$24","'таб 21'!$A$1:$U$1"}</definedName>
    <definedName name="y" localSheetId="30" hidden="1">{"'таб 21'!$A$1:$U$24","'таб 21'!$A$1:$U$1"}</definedName>
    <definedName name="y" localSheetId="32" hidden="1">{"'таб 21'!$A$1:$U$24","'таб 21'!$A$1:$U$1"}</definedName>
    <definedName name="y" hidden="1">{"'таб 21'!$A$1:$U$24","'таб 21'!$A$1:$U$1"}</definedName>
    <definedName name="Year" localSheetId="31">#REF!</definedName>
    <definedName name="Year" localSheetId="26">#REF!</definedName>
    <definedName name="Year" localSheetId="27">#REF!</definedName>
    <definedName name="Year" localSheetId="17">#REF!</definedName>
    <definedName name="Year" localSheetId="18">#REF!</definedName>
    <definedName name="Year" localSheetId="19">#REF!</definedName>
    <definedName name="Year" localSheetId="28">#REF!</definedName>
    <definedName name="Year" localSheetId="33">#REF!</definedName>
    <definedName name="Year" localSheetId="34">#REF!</definedName>
    <definedName name="Year" localSheetId="30">#REF!</definedName>
    <definedName name="Year" localSheetId="32">#REF!</definedName>
    <definedName name="Year">#REF!</definedName>
    <definedName name="YY" localSheetId="31">#REF!</definedName>
    <definedName name="yy" localSheetId="26">[16]!yy</definedName>
    <definedName name="yy" localSheetId="27">[16]!yy</definedName>
    <definedName name="YY" localSheetId="17">#REF!</definedName>
    <definedName name="YY" localSheetId="18">#REF!</definedName>
    <definedName name="YY" localSheetId="19">#REF!</definedName>
    <definedName name="YY" localSheetId="28">#REF!</definedName>
    <definedName name="YY" localSheetId="33">#REF!</definedName>
    <definedName name="YY" localSheetId="34">#REF!</definedName>
    <definedName name="YY" localSheetId="30">#REF!</definedName>
    <definedName name="YY" localSheetId="32">#REF!</definedName>
    <definedName name="YY">#REF!</definedName>
    <definedName name="yyyyyyyyyyyyyyyyyyy" localSheetId="17">[16]!yyyyyyyyyyyyyyyyyyy</definedName>
    <definedName name="yyyyyyyyyyyyyyyyyyy" localSheetId="18">[16]!yyyyyyyyyyyyyyyyyyy</definedName>
    <definedName name="yyyyyyyyyyyyyyyyyyy" localSheetId="19">[16]!yyyyyyyyyyyyyyyyyyy</definedName>
    <definedName name="yyyyyyyyyyyyyyyyyyy">[16]!yyyyyyyyyyyyyyyyyyy</definedName>
    <definedName name="Z" localSheetId="31">'[21]1_Структура по елементах'!#REF!</definedName>
    <definedName name="z" localSheetId="26">[16]!z</definedName>
    <definedName name="z" localSheetId="27">[16]!z</definedName>
    <definedName name="Z" localSheetId="17">'[21]1_Структура по елементах'!#REF!</definedName>
    <definedName name="Z" localSheetId="18">'[21]1_Структура по елементах'!#REF!</definedName>
    <definedName name="Z" localSheetId="19">'[21]1_Структура по елементах'!#REF!</definedName>
    <definedName name="Z" localSheetId="28">'[21]1_Структура по елементах'!#REF!</definedName>
    <definedName name="Z" localSheetId="33">'[21]1_Структура по елементах'!#REF!</definedName>
    <definedName name="Z" localSheetId="34">'[21]1_Структура по елементах'!#REF!</definedName>
    <definedName name="Z" localSheetId="30">'[21]1_Структура по елементах'!#REF!</definedName>
    <definedName name="Z" localSheetId="32">'[21]1_Структура по елементах'!#REF!</definedName>
    <definedName name="Z">'[21]1_Структура по елементах'!#REF!</definedName>
    <definedName name="Z_005F0A68_3DF8_411D_A701_7B7BFF3B06C9_.wvu.Cols" localSheetId="9" hidden="1">Д2!$A:$A</definedName>
    <definedName name="Z_005F0A68_3DF8_411D_A701_7B7BFF3B06C9_.wvu.Cols" localSheetId="14" hidden="1">Д5!$C:$C</definedName>
    <definedName name="Z_005F0A68_3DF8_411D_A701_7B7BFF3B06C9_.wvu.FilterData" localSheetId="9" hidden="1">Д2!$A$7:$X$64</definedName>
    <definedName name="Z_005F0A68_3DF8_411D_A701_7B7BFF3B06C9_.wvu.FilterData" localSheetId="35" hidden="1">Д21!$A$6:$G$34</definedName>
    <definedName name="Z_005F0A68_3DF8_411D_A701_7B7BFF3B06C9_.wvu.FilterData" localSheetId="13" hidden="1">Д4!$A$8:$W$39</definedName>
    <definedName name="Z_005F0A68_3DF8_411D_A701_7B7BFF3B06C9_.wvu.FilterData" localSheetId="15" hidden="1">'Лист 5'!$A$1:$H$39</definedName>
    <definedName name="Z_005F0A68_3DF8_411D_A701_7B7BFF3B06C9_.wvu.FilterData" localSheetId="23" hidden="1">'Лист 6'!$A$11:$F$23</definedName>
    <definedName name="Z_005F0A68_3DF8_411D_A701_7B7BFF3B06C9_.wvu.FilterData" localSheetId="8" hidden="1">'Річний план'!$A$9:$R$90</definedName>
    <definedName name="Z_005F0A68_3DF8_411D_A701_7B7BFF3B06C9_.wvu.PrintArea" localSheetId="22" hidden="1">Вода!$A$1:$O$27</definedName>
    <definedName name="Z_005F0A68_3DF8_411D_A701_7B7BFF3B06C9_.wvu.PrintArea" localSheetId="25" hidden="1">Втрати!$A$1:$I$40</definedName>
    <definedName name="Z_005F0A68_3DF8_411D_A701_7B7BFF3B06C9_.wvu.PrintArea" localSheetId="35" hidden="1">Д21!$A$1:$I$37</definedName>
    <definedName name="Z_005F0A68_3DF8_411D_A701_7B7BFF3B06C9_.wvu.PrintArea" localSheetId="10" hidden="1">Д3.1!$A$1:$O$39</definedName>
    <definedName name="Z_005F0A68_3DF8_411D_A701_7B7BFF3B06C9_.wvu.PrintArea" localSheetId="13" hidden="1">Д4!$A$1:$W$44</definedName>
    <definedName name="Z_005F0A68_3DF8_411D_A701_7B7BFF3B06C9_.wvu.PrintArea" localSheetId="14" hidden="1">Д5!$A$1:$L$42</definedName>
    <definedName name="Z_005F0A68_3DF8_411D_A701_7B7BFF3B06C9_.wvu.PrintArea" localSheetId="20" hidden="1">Д9!$A$1:$O$52</definedName>
    <definedName name="Z_005F0A68_3DF8_411D_A701_7B7BFF3B06C9_.wvu.PrintArea" localSheetId="21" hidden="1">Д9.1!$A$1:$P$43</definedName>
    <definedName name="Z_005F0A68_3DF8_411D_A701_7B7BFF3B06C9_.wvu.PrintArea" localSheetId="23" hidden="1">'Лист 6'!$A$1:$G$42</definedName>
    <definedName name="Z_005F0A68_3DF8_411D_A701_7B7BFF3B06C9_.wvu.PrintArea" localSheetId="24" hidden="1">пелети!$B$1:$M$46</definedName>
    <definedName name="Z_005F0A68_3DF8_411D_A701_7B7BFF3B06C9_.wvu.PrintTitles" localSheetId="9" hidden="1">Д2!$5:$7</definedName>
    <definedName name="Z_005F0A68_3DF8_411D_A701_7B7BFF3B06C9_.wvu.PrintTitles" localSheetId="20" hidden="1">Д9!$6:$7</definedName>
    <definedName name="Z_005F0A68_3DF8_411D_A701_7B7BFF3B06C9_.wvu.PrintTitles" localSheetId="8" hidden="1">'Річний план'!$7:$10</definedName>
    <definedName name="Z_1CA0559F_93BF_4FC3_BBE8_7828C6A43A75_.wvu.FilterData" localSheetId="8" hidden="1">'Річний план'!$A$9:$R$90</definedName>
    <definedName name="Z_242D156E_7792_4311_95C7_9C4B552AB544_.wvu.FilterData" localSheetId="35" hidden="1">Д21!$A$6:$G$34</definedName>
    <definedName name="Z_2B9BA360_C094_11D4_BCAF_00C026C07CB6_.wvu.Cols" hidden="1">'[44]0'!$C$1:$L$65536,'[44]0'!$P$1:$AI$65536</definedName>
    <definedName name="Z_2B9BA360_C094_11D4_BCAF_00C026C07CB6__wvu_Cols">('[44]0'!$C:$L,'[44]0'!$P:$AI)</definedName>
    <definedName name="Z_2B9BA361_C094_11D4_BCAF_00C026C07CB6_.wvu.Cols" hidden="1">'[44]1'!$D$1:$F$65536,'[44]1'!$L$1:$AQ$65536</definedName>
    <definedName name="Z_2B9BA361_C094_11D4_BCAF_00C026C07CB6__wvu_Cols">('[44]1'!$D:$F,'[44]1'!$L:$AQ)</definedName>
    <definedName name="Z_2B9BA362_C094_11D4_BCAF_00C026C07CB6_.wvu.Cols" hidden="1">'[44]1 кв'!$C$1:$E$65536,'[44]1 кв'!$N$1:$AX$65536</definedName>
    <definedName name="Z_2B9BA362_C094_11D4_BCAF_00C026C07CB6__wvu_Cols">('[44]1 кв'!$C:$E,'[44]1 кв'!$N:$AX)</definedName>
    <definedName name="Z_2B9BA363_C094_11D4_BCAF_00C026C07CB6_.wvu.Cols" hidden="1">'[44]10'!$F$1:$H$65536,'[44]10'!$P$1:$AR$65536</definedName>
    <definedName name="Z_2B9BA363_C094_11D4_BCAF_00C026C07CB6__wvu_Cols">('[44]10'!$F:$H,'[44]10'!$P:$AR)</definedName>
    <definedName name="Z_2B9BA364_C094_11D4_BCAF_00C026C07CB6_.wvu.Cols" hidden="1">'[44]10 міс.'!$C$1:$E$65536,'[44]10 міс.'!$N$1:$AX$65536</definedName>
    <definedName name="Z_2B9BA364_C094_11D4_BCAF_00C026C07CB6__wvu_Cols">('[44]10 міс.'!$C:$E,'[44]10 міс.'!$N:$AX)</definedName>
    <definedName name="Z_2B9BA365_C094_11D4_BCAF_00C026C07CB6_.wvu.Cols" hidden="1">'[44]11'!$F$1:$H$65536,'[44]11'!$P$1:$AR$65536</definedName>
    <definedName name="Z_2B9BA365_C094_11D4_BCAF_00C026C07CB6__wvu_Cols">('[44]11'!$F:$H,'[44]11'!$P:$AR)</definedName>
    <definedName name="Z_2B9BA366_C094_11D4_BCAF_00C026C07CB6_.wvu.Cols" hidden="1">'[44]11 міс.'!$C$1:$E$65536,'[44]11 міс.'!$N$1:$AX$65536</definedName>
    <definedName name="Z_2B9BA366_C094_11D4_BCAF_00C026C07CB6__wvu_Cols">('[44]11 міс.'!$C:$E,'[44]11 міс.'!$N:$AX)</definedName>
    <definedName name="Z_2B9BA367_C094_11D4_BCAF_00C026C07CB6_.wvu.Cols" hidden="1">'[44]12'!$F$1:$H$65536,'[44]12'!$P$1:$AR$65536</definedName>
    <definedName name="Z_2B9BA367_C094_11D4_BCAF_00C026C07CB6__wvu_Cols">('[44]12'!$F:$H,'[44]12'!$P:$AR)</definedName>
    <definedName name="Z_2B9BA368_C094_11D4_BCAF_00C026C07CB6_.wvu.Cols" hidden="1">'[44]12 міс.'!$C$1:$E$65536,'[44]12 міс.'!$N$1:$AX$65536</definedName>
    <definedName name="Z_2B9BA368_C094_11D4_BCAF_00C026C07CB6__wvu_Cols">('[44]12 міс.'!$C:$E,'[44]12 міс.'!$N:$AX)</definedName>
    <definedName name="Z_2B9BA369_C094_11D4_BCAF_00C026C07CB6_.wvu.Cols" hidden="1">'[44]1998'!$C$1:$E$65536,'[44]1998'!$I$1:$AC$65536</definedName>
    <definedName name="Z_2B9BA369_C094_11D4_BCAF_00C026C07CB6__wvu_Cols">('[44]1998'!$C:$E,'[44]1998'!$I:$AC)</definedName>
    <definedName name="Z_2B9BA36A_C094_11D4_BCAF_00C026C07CB6_.wvu.Cols" hidden="1">'[44]1півр'!$C$1:$E$65536,'[44]1півр'!$N$1:$AX$65536</definedName>
    <definedName name="Z_2B9BA36A_C094_11D4_BCAF_00C026C07CB6__wvu_Cols">('[44]1півр'!$C:$E,'[44]1півр'!$N:$AX)</definedName>
    <definedName name="Z_2B9BA36B_C094_11D4_BCAF_00C026C07CB6_.wvu.Cols" hidden="1">'[44]2'!$F$1:$H$65536,'[44]2'!$P$1:$AQ$65536</definedName>
    <definedName name="Z_2B9BA36B_C094_11D4_BCAF_00C026C07CB6__wvu_Cols">('[44]2'!$F:$H,'[44]2'!$P:$AQ)</definedName>
    <definedName name="Z_2B9BA36C_C094_11D4_BCAF_00C026C07CB6_.wvu.Cols" hidden="1">'[44]2 кв'!$C$1:$E$65536,'[44]2 кв'!$M$1:$AW$65536</definedName>
    <definedName name="Z_2B9BA36C_C094_11D4_BCAF_00C026C07CB6__wvu_Cols">('[44]2 кв'!$C:$E,'[44]2 кв'!$M:$AW)</definedName>
    <definedName name="Z_2B9BA36D_C094_11D4_BCAF_00C026C07CB6_.wvu.Cols" hidden="1">'[44]2 утв'!$F$1:$H$65536,'[44]2 утв'!$P$1:$AM$65536</definedName>
    <definedName name="Z_2B9BA36D_C094_11D4_BCAF_00C026C07CB6__wvu_Cols">('[44]2 утв'!$F:$H,'[44]2 утв'!$P:$AM)</definedName>
    <definedName name="Z_2B9BA36E_C094_11D4_BCAF_00C026C07CB6_.wvu.Cols" hidden="1">'[44]3 не сокр.'!$F$1:$H$65536,'[44]3 не сокр.'!$P$1:$AQ$65536</definedName>
    <definedName name="Z_2B9BA36E_C094_11D4_BCAF_00C026C07CB6__wvu_Cols">('[44]3 не сокр.'!$F:$H,'[44]3 не сокр.'!$P:$AQ)</definedName>
    <definedName name="Z_2B9BA36F_C094_11D4_BCAF_00C026C07CB6_.wvu.Cols" hidden="1">'[44]3 тар.'!$C$1:$E$65536,'[44]3 тар.'!$I$1:$AO$65536</definedName>
    <definedName name="Z_2B9BA36F_C094_11D4_BCAF_00C026C07CB6__wvu_Cols">('[44]3 тар.'!$C:$E,'[44]3 тар.'!$I:$AO)</definedName>
    <definedName name="Z_2B9BA370_C094_11D4_BCAF_00C026C07CB6_.wvu.Cols" hidden="1">'[44]3 утв.'!$F$1:$H$65536,'[44]3 утв.'!$P$1:$AQ$65536</definedName>
    <definedName name="Z_2B9BA370_C094_11D4_BCAF_00C026C07CB6__wvu_Cols">('[44]3 утв.'!$F:$H,'[44]3 утв.'!$P:$AQ)</definedName>
    <definedName name="Z_2B9BA371_C094_11D4_BCAF_00C026C07CB6_.wvu.Cols" hidden="1">'[44]3кв'!$C$1:$E$65536,'[44]3кв'!$N$1:$AX$65536</definedName>
    <definedName name="Z_2B9BA371_C094_11D4_BCAF_00C026C07CB6__wvu_Cols">('[44]3кв'!$C:$E,'[44]3кв'!$N:$AX)</definedName>
    <definedName name="Z_2B9BA372_C094_11D4_BCAF_00C026C07CB6_.wvu.Cols" hidden="1">'[44]3кв '!$C$1:$E$65536,'[44]3кв '!$I$1:$AA$65536</definedName>
    <definedName name="Z_2B9BA372_C094_11D4_BCAF_00C026C07CB6__wvu_Cols">('[44]3кв '!$C:$E,'[44]3кв '!$I:$AA)</definedName>
    <definedName name="Z_2B9BA373_C094_11D4_BCAF_00C026C07CB6_.wvu.Cols" hidden="1">'[44]4 утв'!$F$1:$H$65536,'[44]4 утв'!$P$1:$AR$65536</definedName>
    <definedName name="Z_2B9BA373_C094_11D4_BCAF_00C026C07CB6__wvu_Cols">('[44]4 утв'!$F:$H,'[44]4 утв'!$P:$AR)</definedName>
    <definedName name="Z_2B9BA374_C094_11D4_BCAF_00C026C07CB6_.wvu.Cols" hidden="1">'[44]5'!$F$1:$H$65536,'[44]5'!$P$1:$AR$65536</definedName>
    <definedName name="Z_2B9BA374_C094_11D4_BCAF_00C026C07CB6__wvu_Cols">('[44]5'!$F:$H,'[44]5'!$P:$AR)</definedName>
    <definedName name="Z_2B9BA375_C094_11D4_BCAF_00C026C07CB6_.wvu.Cols" hidden="1">'[44]6'!$F$1:$H$65536,'[44]6'!$P$1:$AR$65536</definedName>
    <definedName name="Z_2B9BA375_C094_11D4_BCAF_00C026C07CB6__wvu_Cols">('[44]6'!$F:$H,'[44]6'!$P:$AR)</definedName>
    <definedName name="Z_2B9BA376_C094_11D4_BCAF_00C026C07CB6_.wvu.Cols" hidden="1">'[44]7'!$F$1:$H$65536,'[44]7'!$P$1:$AR$65536</definedName>
    <definedName name="Z_2B9BA376_C094_11D4_BCAF_00C026C07CB6__wvu_Cols">('[44]7'!$F:$H,'[44]7'!$P:$AR)</definedName>
    <definedName name="Z_2B9BA377_C094_11D4_BCAF_00C026C07CB6_.wvu.Cols" hidden="1">'[44]7 міс'!$C$1:$E$65536,'[44]7 міс'!$N$1:$AX$65536</definedName>
    <definedName name="Z_2B9BA377_C094_11D4_BCAF_00C026C07CB6__wvu_Cols">('[44]7 міс'!$C:$E,'[44]7 міс'!$N:$AX)</definedName>
    <definedName name="Z_2B9BA378_C094_11D4_BCAF_00C026C07CB6_.wvu.Cols" hidden="1">'[44]8'!$F$1:$H$65536,'[44]8'!$P$1:$AR$65536</definedName>
    <definedName name="Z_2B9BA378_C094_11D4_BCAF_00C026C07CB6__wvu_Cols">('[44]8'!$F:$H,'[44]8'!$P:$AR)</definedName>
    <definedName name="Z_2B9BA379_C094_11D4_BCAF_00C026C07CB6_.wvu.Cols" hidden="1">'[44]8 міс.'!$C$1:$E$65536,'[44]8 міс.'!$N$1:$AX$65536</definedName>
    <definedName name="Z_2B9BA379_C094_11D4_BCAF_00C026C07CB6__wvu_Cols">('[44]8 міс.'!$C:$E,'[44]8 міс.'!$N:$AX)</definedName>
    <definedName name="Z_2B9BA37A_C094_11D4_BCAF_00C026C07CB6_.wvu.Cols" hidden="1">'[44]812'!$F$1:$H$65536,'[44]812'!$P$1:$AM$65536</definedName>
    <definedName name="Z_2B9BA37A_C094_11D4_BCAF_00C026C07CB6__wvu_Cols">('[44]812'!$F:$H,'[44]812'!$P:$AM)</definedName>
    <definedName name="Z_2B9BA37B_C094_11D4_BCAF_00C026C07CB6_.wvu.Cols" hidden="1">'[44]812 (2)'!$F$1:$H$65536,'[44]812 (2)'!$P$1:$AL$65536</definedName>
    <definedName name="Z_2B9BA37B_C094_11D4_BCAF_00C026C07CB6__wvu_Cols">('[44]812 (2)'!$F:$H,'[44]812 (2)'!$P:$AL)</definedName>
    <definedName name="Z_2B9BA37C_C094_11D4_BCAF_00C026C07CB6_.wvu.Cols" hidden="1">'[44]9'!$F$1:$H$65536,'[44]9'!$P$1:$AP$65536</definedName>
    <definedName name="Z_2B9BA37C_C094_11D4_BCAF_00C026C07CB6__wvu_Cols">('[44]9'!$F:$H,'[44]9'!$P:$AP)</definedName>
    <definedName name="Z_2B9BA37D_C094_11D4_BCAF_00C026C07CB6_.wvu.Cols" hidden="1">'[44]9 (2)'!$C$1:$E$65536,'[44]9 (2)'!$I$1:$AF$65536</definedName>
    <definedName name="Z_2B9BA37D_C094_11D4_BCAF_00C026C07CB6__wvu_Cols">('[44]9 (2)'!$C:$E,'[44]9 (2)'!$I:$AF)</definedName>
    <definedName name="Z_2B9BA37E_C094_11D4_BCAF_00C026C07CB6_.wvu.Cols" hidden="1">'[44]9 міс.'!$C$1:$E$65536,'[44]9 міс.'!$N$1:$AX$65536</definedName>
    <definedName name="Z_2B9BA37E_C094_11D4_BCAF_00C026C07CB6__wvu_Cols">('[44]9 міс.'!$C:$E,'[44]9 міс.'!$N:$AX)</definedName>
    <definedName name="Z_323D3ABF_F1B4_43C1_B925_430B153D8DCB_.wvu.FilterData" localSheetId="15" hidden="1">'Лист 5'!$A$1:$H$39</definedName>
    <definedName name="Z_3AD15E1A_0AE5_4E8B_864E_124EBF2E7094_.wvu.Cols" localSheetId="9" hidden="1">Д2!$A:$A</definedName>
    <definedName name="Z_3AD15E1A_0AE5_4E8B_864E_124EBF2E7094_.wvu.Cols" localSheetId="14" hidden="1">Д5!$C:$C</definedName>
    <definedName name="Z_3AD15E1A_0AE5_4E8B_864E_124EBF2E7094_.wvu.FilterData" localSheetId="9" hidden="1">Д2!$A$7:$X$64</definedName>
    <definedName name="Z_3AD15E1A_0AE5_4E8B_864E_124EBF2E7094_.wvu.FilterData" localSheetId="35" hidden="1">Д21!$A$6:$G$34</definedName>
    <definedName name="Z_3AD15E1A_0AE5_4E8B_864E_124EBF2E7094_.wvu.FilterData" localSheetId="13" hidden="1">Д4!$A$8:$W$39</definedName>
    <definedName name="Z_3AD15E1A_0AE5_4E8B_864E_124EBF2E7094_.wvu.FilterData" localSheetId="15" hidden="1">'Лист 5'!$A$1:$H$39</definedName>
    <definedName name="Z_3AD15E1A_0AE5_4E8B_864E_124EBF2E7094_.wvu.FilterData" localSheetId="23" hidden="1">'Лист 6'!$A$11:$F$23</definedName>
    <definedName name="Z_3AD15E1A_0AE5_4E8B_864E_124EBF2E7094_.wvu.FilterData" localSheetId="8" hidden="1">'Річний план'!$A$9:$R$90</definedName>
    <definedName name="Z_3AD15E1A_0AE5_4E8B_864E_124EBF2E7094_.wvu.PrintArea" localSheetId="22" hidden="1">Вода!$A$1:$O$27</definedName>
    <definedName name="Z_3AD15E1A_0AE5_4E8B_864E_124EBF2E7094_.wvu.PrintArea" localSheetId="25" hidden="1">Втрати!$A$1:$I$40</definedName>
    <definedName name="Z_3AD15E1A_0AE5_4E8B_864E_124EBF2E7094_.wvu.PrintArea" localSheetId="35" hidden="1">Д21!$A$1:$I$37</definedName>
    <definedName name="Z_3AD15E1A_0AE5_4E8B_864E_124EBF2E7094_.wvu.PrintArea" localSheetId="10" hidden="1">Д3.1!$A$1:$O$39</definedName>
    <definedName name="Z_3AD15E1A_0AE5_4E8B_864E_124EBF2E7094_.wvu.PrintArea" localSheetId="13" hidden="1">Д4!$A$1:$W$44</definedName>
    <definedName name="Z_3AD15E1A_0AE5_4E8B_864E_124EBF2E7094_.wvu.PrintArea" localSheetId="14" hidden="1">Д5!$A$1:$L$42</definedName>
    <definedName name="Z_3AD15E1A_0AE5_4E8B_864E_124EBF2E7094_.wvu.PrintArea" localSheetId="20" hidden="1">Д9!$A$1:$O$52</definedName>
    <definedName name="Z_3AD15E1A_0AE5_4E8B_864E_124EBF2E7094_.wvu.PrintArea" localSheetId="21" hidden="1">Д9.1!$A$1:$P$43</definedName>
    <definedName name="Z_3AD15E1A_0AE5_4E8B_864E_124EBF2E7094_.wvu.PrintArea" localSheetId="23" hidden="1">'Лист 6'!$A$1:$G$42</definedName>
    <definedName name="Z_3AD15E1A_0AE5_4E8B_864E_124EBF2E7094_.wvu.PrintArea" localSheetId="24" hidden="1">пелети!$B$1:$M$46</definedName>
    <definedName name="Z_3AD15E1A_0AE5_4E8B_864E_124EBF2E7094_.wvu.PrintTitles" localSheetId="9" hidden="1">Д2!$5:$7</definedName>
    <definedName name="Z_3AD15E1A_0AE5_4E8B_864E_124EBF2E7094_.wvu.PrintTitles" localSheetId="20" hidden="1">Д9!$6:$7</definedName>
    <definedName name="Z_3AD15E1A_0AE5_4E8B_864E_124EBF2E7094_.wvu.PrintTitles" localSheetId="8" hidden="1">'Річний план'!$7:$10</definedName>
    <definedName name="Z_457E65CC_B8B9_416A_BBE0_53FD97C4D66B_.wvu.FilterData" localSheetId="9" hidden="1">Д2!$A$7:$X$64</definedName>
    <definedName name="Z_457E65CC_B8B9_416A_BBE0_53FD97C4D66B_.wvu.FilterData" localSheetId="13" hidden="1">Д4!$A$8:$W$39</definedName>
    <definedName name="Z_654FED16_ACC3_496D_8AF2_1BCD41F4861B_.wvu.FilterData" localSheetId="8" hidden="1">'Річний план'!$A$9:$R$90</definedName>
    <definedName name="Z_7A3A6FB3_52EB_4D7F_9C5D_E06402465E51_.wvu.FilterData" localSheetId="9" hidden="1">Д2!$A$7:$X$64</definedName>
    <definedName name="Z_7A3A6FB3_52EB_4D7F_9C5D_E06402465E51_.wvu.FilterData" localSheetId="15" hidden="1">'Лист 5'!$A$1:$H$39</definedName>
    <definedName name="Z_9736388C_831B_4523_B12B_6306D470F4FB_.wvu.FilterData" localSheetId="9" hidden="1">Д2!$A$7:$X$64</definedName>
    <definedName name="Z_A21C785C_F7B0_4144_96E7_1FF4A9293B26_.wvu.FilterData" localSheetId="15" hidden="1">'Лист 5'!$A$1:$H$39</definedName>
    <definedName name="Z_B673C576_BAB8_46AB_AA5F_B5B3840DE01F_.wvu.Cols" localSheetId="9" hidden="1">Д2!$A:$A</definedName>
    <definedName name="Z_B673C576_BAB8_46AB_AA5F_B5B3840DE01F_.wvu.Cols" localSheetId="14" hidden="1">Д5!$C:$C</definedName>
    <definedName name="Z_B673C576_BAB8_46AB_AA5F_B5B3840DE01F_.wvu.FilterData" localSheetId="9" hidden="1">Д2!$A$7:$X$64</definedName>
    <definedName name="Z_B673C576_BAB8_46AB_AA5F_B5B3840DE01F_.wvu.FilterData" localSheetId="35" hidden="1">Д21!$A$6:$G$34</definedName>
    <definedName name="Z_B673C576_BAB8_46AB_AA5F_B5B3840DE01F_.wvu.FilterData" localSheetId="13" hidden="1">Д4!$A$8:$W$39</definedName>
    <definedName name="Z_B673C576_BAB8_46AB_AA5F_B5B3840DE01F_.wvu.FilterData" localSheetId="15" hidden="1">'Лист 5'!$A$1:$H$39</definedName>
    <definedName name="Z_B673C576_BAB8_46AB_AA5F_B5B3840DE01F_.wvu.FilterData" localSheetId="23" hidden="1">'Лист 6'!$A$11:$F$23</definedName>
    <definedName name="Z_B673C576_BAB8_46AB_AA5F_B5B3840DE01F_.wvu.FilterData" localSheetId="8" hidden="1">'Річний план'!$A$9:$R$90</definedName>
    <definedName name="Z_B673C576_BAB8_46AB_AA5F_B5B3840DE01F_.wvu.PrintArea" localSheetId="22" hidden="1">Вода!$A$1:$O$27</definedName>
    <definedName name="Z_B673C576_BAB8_46AB_AA5F_B5B3840DE01F_.wvu.PrintArea" localSheetId="25" hidden="1">Втрати!$A$1:$I$40</definedName>
    <definedName name="Z_B673C576_BAB8_46AB_AA5F_B5B3840DE01F_.wvu.PrintArea" localSheetId="9" hidden="1">Д2!$A$1:$X$72</definedName>
    <definedName name="Z_B673C576_BAB8_46AB_AA5F_B5B3840DE01F_.wvu.PrintArea" localSheetId="35" hidden="1">Д21!$A$1:$I$37</definedName>
    <definedName name="Z_B673C576_BAB8_46AB_AA5F_B5B3840DE01F_.wvu.PrintArea" localSheetId="10" hidden="1">Д3.1!$A$1:$O$39</definedName>
    <definedName name="Z_B673C576_BAB8_46AB_AA5F_B5B3840DE01F_.wvu.PrintArea" localSheetId="13" hidden="1">Д4!$A$1:$W$44</definedName>
    <definedName name="Z_B673C576_BAB8_46AB_AA5F_B5B3840DE01F_.wvu.PrintArea" localSheetId="14" hidden="1">Д5!$A$1:$L$42</definedName>
    <definedName name="Z_B673C576_BAB8_46AB_AA5F_B5B3840DE01F_.wvu.PrintArea" localSheetId="20" hidden="1">Д9!$A$1:$O$52</definedName>
    <definedName name="Z_B673C576_BAB8_46AB_AA5F_B5B3840DE01F_.wvu.PrintArea" localSheetId="21" hidden="1">Д9.1!$A$1:$P$43</definedName>
    <definedName name="Z_B673C576_BAB8_46AB_AA5F_B5B3840DE01F_.wvu.PrintArea" localSheetId="23" hidden="1">'Лист 6'!$A$1:$G$42</definedName>
    <definedName name="Z_B673C576_BAB8_46AB_AA5F_B5B3840DE01F_.wvu.PrintArea" localSheetId="24" hidden="1">пелети!$B$1:$M$46</definedName>
    <definedName name="Z_B673C576_BAB8_46AB_AA5F_B5B3840DE01F_.wvu.PrintTitles" localSheetId="9" hidden="1">Д2!$5:$7</definedName>
    <definedName name="Z_B673C576_BAB8_46AB_AA5F_B5B3840DE01F_.wvu.PrintTitles" localSheetId="20" hidden="1">Д9!$6:$7</definedName>
    <definedName name="Z_B673C576_BAB8_46AB_AA5F_B5B3840DE01F_.wvu.PrintTitles" localSheetId="8" hidden="1">'Річний план'!$7:$10</definedName>
    <definedName name="Z_BC8A07B4_EF55_4075_847E_FCF2475AE86C_.wvu.FilterData" localSheetId="9" hidden="1">Д2!$A$7:$X$64</definedName>
    <definedName name="Z_CFB4806B_A7A7_4B1F_828A_D1E89DE4381E_.wvu.FilterData" localSheetId="9" hidden="1">Д2!$A$7:$X$64</definedName>
    <definedName name="Z_CFB4806B_A7A7_4B1F_828A_D1E89DE4381E_.wvu.FilterData" localSheetId="13" hidden="1">Д4!$A$8:$W$39</definedName>
    <definedName name="Z_D0A70B0D_F4B0_4F53_9C28_7FC3EE923BFB_.wvu.FilterData" localSheetId="35" hidden="1">Д21!$A$6:$G$34</definedName>
    <definedName name="Z_F5654560_D292_11D4_BCAF_00C026C07CB6_.wvu.Cols" hidden="1">'[44]0'!$C$1:$L$65536,'[44]0'!$P$1:$AI$65536</definedName>
    <definedName name="Z_F5654560_D292_11D4_BCAF_00C026C07CB6__wvu_Cols">('[44]0'!$C:$L,'[44]0'!$P:$AI)</definedName>
    <definedName name="Z_F5654561_D292_11D4_BCAF_00C026C07CB6_.wvu.Cols" hidden="1">'[44]1'!$D$1:$F$65536,'[44]1'!$L$1:$AQ$65536</definedName>
    <definedName name="Z_F5654561_D292_11D4_BCAF_00C026C07CB6__wvu_Cols">('[44]1'!$D:$F,'[44]1'!$L:$AQ)</definedName>
    <definedName name="Z_F5654562_D292_11D4_BCAF_00C026C07CB6_.wvu.Cols" hidden="1">'[44]1 кв'!$C$1:$E$65536,'[44]1 кв'!$N$1:$AX$65536</definedName>
    <definedName name="Z_F5654562_D292_11D4_BCAF_00C026C07CB6__wvu_Cols">('[44]1 кв'!$C:$E,'[44]1 кв'!$N:$AX)</definedName>
    <definedName name="Z_F5654563_D292_11D4_BCAF_00C026C07CB6_.wvu.Cols" hidden="1">'[44]10'!$F$1:$H$65536,'[44]10'!$P$1:$AR$65536</definedName>
    <definedName name="Z_F5654563_D292_11D4_BCAF_00C026C07CB6__wvu_Cols">('[44]10'!$F:$H,'[44]10'!$P:$AR)</definedName>
    <definedName name="Z_F5654564_D292_11D4_BCAF_00C026C07CB6_.wvu.Cols" hidden="1">'[44]10 міс.'!$C$1:$E$65536,'[44]10 міс.'!$N$1:$AX$65536</definedName>
    <definedName name="Z_F5654564_D292_11D4_BCAF_00C026C07CB6__wvu_Cols">('[44]10 міс.'!$C:$E,'[44]10 міс.'!$N:$AX)</definedName>
    <definedName name="Z_F5654565_D292_11D4_BCAF_00C026C07CB6_.wvu.Cols" hidden="1">'[44]11'!$F$1:$H$65536,'[44]11'!$P$1:$AR$65536</definedName>
    <definedName name="Z_F5654565_D292_11D4_BCAF_00C026C07CB6__wvu_Cols">('[44]11'!$F:$H,'[44]11'!$P:$AR)</definedName>
    <definedName name="Z_F5654566_D292_11D4_BCAF_00C026C07CB6_.wvu.Cols" hidden="1">'[44]11 міс.'!$C$1:$E$65536,'[44]11 міс.'!$N$1:$AX$65536</definedName>
    <definedName name="Z_F5654566_D292_11D4_BCAF_00C026C07CB6__wvu_Cols">('[44]11 міс.'!$C:$E,'[44]11 міс.'!$N:$AX)</definedName>
    <definedName name="Z_F5654567_D292_11D4_BCAF_00C026C07CB6_.wvu.Cols" hidden="1">'[44]12'!$F$1:$H$65536,'[44]12'!$P$1:$AR$65536</definedName>
    <definedName name="Z_F5654567_D292_11D4_BCAF_00C026C07CB6__wvu_Cols">('[44]12'!$F:$H,'[44]12'!$P:$AR)</definedName>
    <definedName name="Z_F5654568_D292_11D4_BCAF_00C026C07CB6_.wvu.Cols" hidden="1">'[44]12 міс.'!$C$1:$E$65536,'[44]12 міс.'!$N$1:$AX$65536</definedName>
    <definedName name="Z_F5654568_D292_11D4_BCAF_00C026C07CB6__wvu_Cols">('[44]12 міс.'!$C:$E,'[44]12 міс.'!$N:$AX)</definedName>
    <definedName name="Z_F5654569_D292_11D4_BCAF_00C026C07CB6_.wvu.Cols" hidden="1">'[44]1998'!$C$1:$E$65536,'[44]1998'!$I$1:$AC$65536</definedName>
    <definedName name="Z_F5654569_D292_11D4_BCAF_00C026C07CB6__wvu_Cols">('[44]1998'!$C:$E,'[44]1998'!$I:$AC)</definedName>
    <definedName name="Z_F565456A_D292_11D4_BCAF_00C026C07CB6_.wvu.Cols" hidden="1">'[44]1півр'!$C$1:$E$65536,'[44]1півр'!$N$1:$AX$65536</definedName>
    <definedName name="Z_F565456A_D292_11D4_BCAF_00C026C07CB6__wvu_Cols">('[44]1півр'!$C:$E,'[44]1півр'!$N:$AX)</definedName>
    <definedName name="Z_F565456B_D292_11D4_BCAF_00C026C07CB6_.wvu.Cols" hidden="1">'[44]2'!$F$1:$H$65536,'[44]2'!$P$1:$AQ$65536</definedName>
    <definedName name="Z_F565456B_D292_11D4_BCAF_00C026C07CB6__wvu_Cols">('[44]2'!$F:$H,'[44]2'!$P:$AQ)</definedName>
    <definedName name="Z_F565456C_D292_11D4_BCAF_00C026C07CB6_.wvu.Cols" hidden="1">'[44]2 кв'!$C$1:$E$65536,'[44]2 кв'!$M$1:$AW$65536</definedName>
    <definedName name="Z_F565456C_D292_11D4_BCAF_00C026C07CB6__wvu_Cols">('[44]2 кв'!$C:$E,'[44]2 кв'!$M:$AW)</definedName>
    <definedName name="Z_F565456D_D292_11D4_BCAF_00C026C07CB6_.wvu.Cols" hidden="1">'[44]2 утв'!$F$1:$H$65536,'[44]2 утв'!$P$1:$AM$65536</definedName>
    <definedName name="Z_F565456D_D292_11D4_BCAF_00C026C07CB6__wvu_Cols">('[44]2 утв'!$F:$H,'[44]2 утв'!$P:$AM)</definedName>
    <definedName name="Z_F565456E_D292_11D4_BCAF_00C026C07CB6_.wvu.Cols" hidden="1">'[44]3 не сокр.'!$F$1:$H$65536,'[44]3 не сокр.'!$P$1:$AQ$65536</definedName>
    <definedName name="Z_F565456E_D292_11D4_BCAF_00C026C07CB6__wvu_Cols">('[44]3 не сокр.'!$F:$H,'[44]3 не сокр.'!$P:$AQ)</definedName>
    <definedName name="Z_F565456F_D292_11D4_BCAF_00C026C07CB6_.wvu.Cols" hidden="1">'[44]3 тар.'!$C$1:$E$65536,'[44]3 тар.'!$I$1:$AO$65536</definedName>
    <definedName name="Z_F565456F_D292_11D4_BCAF_00C026C07CB6__wvu_Cols">('[44]3 тар.'!$C:$E,'[44]3 тар.'!$I:$AO)</definedName>
    <definedName name="Z_F5654570_D292_11D4_BCAF_00C026C07CB6_.wvu.Cols" hidden="1">'[44]3 утв.'!$F$1:$H$65536,'[44]3 утв.'!$P$1:$AQ$65536</definedName>
    <definedName name="Z_F5654570_D292_11D4_BCAF_00C026C07CB6__wvu_Cols">('[44]3 утв.'!$F:$H,'[44]3 утв.'!$P:$AQ)</definedName>
    <definedName name="Z_F5654571_D292_11D4_BCAF_00C026C07CB6_.wvu.Cols" hidden="1">'[44]3кв'!$C$1:$E$65536,'[44]3кв'!$N$1:$AX$65536</definedName>
    <definedName name="Z_F5654571_D292_11D4_BCAF_00C026C07CB6__wvu_Cols">('[44]3кв'!$C:$E,'[44]3кв'!$N:$AX)</definedName>
    <definedName name="Z_F5654572_D292_11D4_BCAF_00C026C07CB6_.wvu.Cols" hidden="1">'[44]3кв '!$C$1:$E$65536,'[44]3кв '!$I$1:$AA$65536</definedName>
    <definedName name="Z_F5654572_D292_11D4_BCAF_00C026C07CB6__wvu_Cols">('[44]3кв '!$C:$E,'[44]3кв '!$I:$AA)</definedName>
    <definedName name="Z_F5654573_D292_11D4_BCAF_00C026C07CB6_.wvu.Cols" hidden="1">'[44]4 утв'!$F$1:$H$65536,'[44]4 утв'!$P$1:$AR$65536</definedName>
    <definedName name="Z_F5654573_D292_11D4_BCAF_00C026C07CB6__wvu_Cols">('[44]4 утв'!$F:$H,'[44]4 утв'!$P:$AR)</definedName>
    <definedName name="Z_F5654574_D292_11D4_BCAF_00C026C07CB6_.wvu.Cols" hidden="1">'[44]5'!$F$1:$H$65536,'[44]5'!$P$1:$AR$65536</definedName>
    <definedName name="Z_F5654574_D292_11D4_BCAF_00C026C07CB6__wvu_Cols">('[44]5'!$F:$H,'[44]5'!$P:$AR)</definedName>
    <definedName name="Z_F5654575_D292_11D4_BCAF_00C026C07CB6_.wvu.Cols" hidden="1">'[44]6'!$F$1:$H$65536,'[44]6'!$P$1:$AR$65536</definedName>
    <definedName name="Z_F5654575_D292_11D4_BCAF_00C026C07CB6__wvu_Cols">('[44]6'!$F:$H,'[44]6'!$P:$AR)</definedName>
    <definedName name="Z_F5654576_D292_11D4_BCAF_00C026C07CB6_.wvu.Cols" hidden="1">'[44]7'!$F$1:$H$65536,'[44]7'!$P$1:$AR$65536</definedName>
    <definedName name="Z_F5654576_D292_11D4_BCAF_00C026C07CB6__wvu_Cols">('[44]7'!$F:$H,'[44]7'!$P:$AR)</definedName>
    <definedName name="Z_F5654577_D292_11D4_BCAF_00C026C07CB6_.wvu.Cols" hidden="1">'[44]7 міс'!$C$1:$E$65536,'[44]7 міс'!$N$1:$AX$65536</definedName>
    <definedName name="Z_F5654577_D292_11D4_BCAF_00C026C07CB6__wvu_Cols">('[44]7 міс'!$C:$E,'[44]7 міс'!$N:$AX)</definedName>
    <definedName name="Z_F5654578_D292_11D4_BCAF_00C026C07CB6_.wvu.Cols" hidden="1">'[44]8'!$F$1:$H$65536,'[44]8'!$P$1:$AR$65536</definedName>
    <definedName name="Z_F5654578_D292_11D4_BCAF_00C026C07CB6__wvu_Cols">('[44]8'!$F:$H,'[44]8'!$P:$AR)</definedName>
    <definedName name="Z_F5654579_D292_11D4_BCAF_00C026C07CB6_.wvu.Cols" hidden="1">'[44]8 міс.'!$C$1:$E$65536,'[44]8 міс.'!$N$1:$AX$65536</definedName>
    <definedName name="Z_F5654579_D292_11D4_BCAF_00C026C07CB6__wvu_Cols">('[44]8 міс.'!$C:$E,'[44]8 міс.'!$N:$AX)</definedName>
    <definedName name="Z_F565457A_D292_11D4_BCAF_00C026C07CB6_.wvu.Cols" hidden="1">'[44]812'!$F$1:$H$65536,'[44]812'!$P$1:$AM$65536</definedName>
    <definedName name="Z_F565457A_D292_11D4_BCAF_00C026C07CB6__wvu_Cols">('[44]812'!$F:$H,'[44]812'!$P:$AM)</definedName>
    <definedName name="Z_F565457B_D292_11D4_BCAF_00C026C07CB6_.wvu.Cols" hidden="1">'[44]812 (2)'!$F$1:$H$65536,'[44]812 (2)'!$P$1:$AL$65536</definedName>
    <definedName name="Z_F565457B_D292_11D4_BCAF_00C026C07CB6__wvu_Cols">('[44]812 (2)'!$F:$H,'[44]812 (2)'!$P:$AL)</definedName>
    <definedName name="Z_F565457C_D292_11D4_BCAF_00C026C07CB6_.wvu.Cols" hidden="1">'[44]9'!$F$1:$H$65536,'[44]9'!$P$1:$AP$65536</definedName>
    <definedName name="Z_F565457C_D292_11D4_BCAF_00C026C07CB6__wvu_Cols">('[44]9'!$F:$H,'[44]9'!$P:$AP)</definedName>
    <definedName name="Z_F565457D_D292_11D4_BCAF_00C026C07CB6_.wvu.Cols" hidden="1">'[44]9 (2)'!$C$1:$E$65536,'[44]9 (2)'!$I$1:$AF$65536</definedName>
    <definedName name="Z_F565457D_D292_11D4_BCAF_00C026C07CB6__wvu_Cols">('[44]9 (2)'!$C:$E,'[44]9 (2)'!$I:$AF)</definedName>
    <definedName name="Z_F565457E_D292_11D4_BCAF_00C026C07CB6_.wvu.Cols" hidden="1">'[44]9 міс.'!$C$1:$E$65536,'[44]9 міс.'!$N$1:$AX$65536</definedName>
    <definedName name="Z_F565457E_D292_11D4_BCAF_00C026C07CB6__wvu_Cols">('[44]9 міс.'!$C:$E,'[44]9 міс.'!$N:$AX)</definedName>
    <definedName name="zzz1" localSheetId="31">#REF!</definedName>
    <definedName name="zzz1" localSheetId="26">'[18]1_Структура по елементах'!#REF!</definedName>
    <definedName name="zzz1" localSheetId="27">'[18]1_Структура по елементах'!#REF!</definedName>
    <definedName name="zzz1" localSheetId="16">'[19]1_Структура по елементах'!#REF!</definedName>
    <definedName name="zzz1" localSheetId="17">'[19]1_Структура по елементах'!#REF!</definedName>
    <definedName name="zzz1" localSheetId="18">'[19]1_Структура по елементах'!#REF!</definedName>
    <definedName name="zzz1" localSheetId="19">'[19]1_Структура по елементах'!#REF!</definedName>
    <definedName name="zzz1" localSheetId="28">#REF!</definedName>
    <definedName name="zzz1" localSheetId="33">#REF!</definedName>
    <definedName name="zzz1" localSheetId="34">#REF!</definedName>
    <definedName name="zzz1" localSheetId="30">#REF!</definedName>
    <definedName name="zzz1" localSheetId="32">#REF!</definedName>
    <definedName name="zzz1">#REF!</definedName>
    <definedName name="а" localSheetId="31" hidden="1">{"'таб 21'!$A$1:$U$24","'таб 21'!$A$1:$U$1"}</definedName>
    <definedName name="а" localSheetId="29" hidden="1">{"'таб 21'!$A$1:$U$24","'таб 21'!$A$1:$U$1"}</definedName>
    <definedName name="а" localSheetId="26" hidden="1">{"'таб 21'!$A$1:$U$24","'таб 21'!$A$1:$U$1"}</definedName>
    <definedName name="а" localSheetId="27" hidden="1">{"'таб 21'!$A$1:$U$24","'таб 21'!$A$1:$U$1"}</definedName>
    <definedName name="а" localSheetId="35" hidden="1">{"'таб 21'!$A$1:$U$24","'таб 21'!$A$1:$U$1"}</definedName>
    <definedName name="а" localSheetId="11" hidden="1">{"'таб 21'!$A$1:$U$24","'таб 21'!$A$1:$U$1"}</definedName>
    <definedName name="а" localSheetId="28" hidden="1">{"'таб 21'!$A$1:$U$24","'таб 21'!$A$1:$U$1"}</definedName>
    <definedName name="а" localSheetId="33" hidden="1">{"'таб 21'!$A$1:$U$24","'таб 21'!$A$1:$U$1"}</definedName>
    <definedName name="а" localSheetId="34" hidden="1">{"'таб 21'!$A$1:$U$24","'таб 21'!$A$1:$U$1"}</definedName>
    <definedName name="а" localSheetId="30" hidden="1">{"'таб 21'!$A$1:$U$24","'таб 21'!$A$1:$U$1"}</definedName>
    <definedName name="а" localSheetId="32" hidden="1">{"'таб 21'!$A$1:$U$24","'таб 21'!$A$1:$U$1"}</definedName>
    <definedName name="а" hidden="1">{"'таб 21'!$A$1:$U$24","'таб 21'!$A$1:$U$1"}</definedName>
    <definedName name="А1" localSheetId="31">#REF!</definedName>
    <definedName name="А1" localSheetId="26">#REF!</definedName>
    <definedName name="А1" localSheetId="27">#REF!</definedName>
    <definedName name="А1" localSheetId="17">#REF!</definedName>
    <definedName name="А1" localSheetId="18">#REF!</definedName>
    <definedName name="А1" localSheetId="19">#REF!</definedName>
    <definedName name="А1" localSheetId="28">#REF!</definedName>
    <definedName name="А1" localSheetId="33">#REF!</definedName>
    <definedName name="А1" localSheetId="34">#REF!</definedName>
    <definedName name="А1" localSheetId="30">#REF!</definedName>
    <definedName name="А1" localSheetId="32">#REF!</definedName>
    <definedName name="А1">#REF!</definedName>
    <definedName name="А1_нп" localSheetId="31">#REF!</definedName>
    <definedName name="А1_нп" localSheetId="26">#REF!</definedName>
    <definedName name="А1_нп" localSheetId="27">#REF!</definedName>
    <definedName name="А1_нп" localSheetId="17">#REF!</definedName>
    <definedName name="А1_нп" localSheetId="18">#REF!</definedName>
    <definedName name="А1_нп" localSheetId="19">#REF!</definedName>
    <definedName name="А1_нп" localSheetId="28">#REF!</definedName>
    <definedName name="А1_нп" localSheetId="33">#REF!</definedName>
    <definedName name="А1_нп" localSheetId="34">#REF!</definedName>
    <definedName name="А1_нп" localSheetId="30">#REF!</definedName>
    <definedName name="А1_нп" localSheetId="32">#REF!</definedName>
    <definedName name="А1_нп">#REF!</definedName>
    <definedName name="А1_п" localSheetId="31">#REF!</definedName>
    <definedName name="А1_п" localSheetId="17">#REF!</definedName>
    <definedName name="А1_п" localSheetId="18">#REF!</definedName>
    <definedName name="А1_п" localSheetId="19">#REF!</definedName>
    <definedName name="А1_п" localSheetId="28">#REF!</definedName>
    <definedName name="А1_п" localSheetId="33">#REF!</definedName>
    <definedName name="А1_п" localSheetId="34">#REF!</definedName>
    <definedName name="А1_п" localSheetId="30">#REF!</definedName>
    <definedName name="А1_п" localSheetId="32">#REF!</definedName>
    <definedName name="А1_п">#REF!</definedName>
    <definedName name="А2_нп" localSheetId="31">#REF!</definedName>
    <definedName name="А2_нп" localSheetId="17">#REF!</definedName>
    <definedName name="А2_нп" localSheetId="18">#REF!</definedName>
    <definedName name="А2_нп" localSheetId="19">#REF!</definedName>
    <definedName name="А2_нп" localSheetId="28">#REF!</definedName>
    <definedName name="А2_нп" localSheetId="33">#REF!</definedName>
    <definedName name="А2_нп" localSheetId="34">#REF!</definedName>
    <definedName name="А2_нп" localSheetId="30">#REF!</definedName>
    <definedName name="А2_нп" localSheetId="32">#REF!</definedName>
    <definedName name="А2_нп">#REF!</definedName>
    <definedName name="А2_п" localSheetId="31">#REF!</definedName>
    <definedName name="А2_п" localSheetId="17">#REF!</definedName>
    <definedName name="А2_п" localSheetId="18">#REF!</definedName>
    <definedName name="А2_п" localSheetId="19">#REF!</definedName>
    <definedName name="А2_п" localSheetId="28">#REF!</definedName>
    <definedName name="А2_п" localSheetId="33">#REF!</definedName>
    <definedName name="А2_п" localSheetId="34">#REF!</definedName>
    <definedName name="А2_п" localSheetId="30">#REF!</definedName>
    <definedName name="А2_п" localSheetId="32">#REF!</definedName>
    <definedName name="А2_п">#REF!</definedName>
    <definedName name="А24" localSheetId="31">#REF!</definedName>
    <definedName name="А24" localSheetId="17">#REF!</definedName>
    <definedName name="А24" localSheetId="18">#REF!</definedName>
    <definedName name="А24" localSheetId="19">#REF!</definedName>
    <definedName name="А24" localSheetId="28">#REF!</definedName>
    <definedName name="А24" localSheetId="33">#REF!</definedName>
    <definedName name="А24" localSheetId="34">#REF!</definedName>
    <definedName name="А24" localSheetId="30">#REF!</definedName>
    <definedName name="А24" localSheetId="32">#REF!</definedName>
    <definedName name="А24">#REF!</definedName>
    <definedName name="А3_нп" localSheetId="31">#REF!</definedName>
    <definedName name="А3_нп" localSheetId="17">#REF!</definedName>
    <definedName name="А3_нп" localSheetId="18">#REF!</definedName>
    <definedName name="А3_нп" localSheetId="19">#REF!</definedName>
    <definedName name="А3_нп" localSheetId="28">#REF!</definedName>
    <definedName name="А3_нп" localSheetId="33">#REF!</definedName>
    <definedName name="А3_нп" localSheetId="34">#REF!</definedName>
    <definedName name="А3_нп" localSheetId="30">#REF!</definedName>
    <definedName name="А3_нп" localSheetId="32">#REF!</definedName>
    <definedName name="А3_нп">#REF!</definedName>
    <definedName name="А3_п" localSheetId="31">#REF!</definedName>
    <definedName name="А3_п" localSheetId="17">#REF!</definedName>
    <definedName name="А3_п" localSheetId="18">#REF!</definedName>
    <definedName name="А3_п" localSheetId="19">#REF!</definedName>
    <definedName name="А3_п" localSheetId="28">#REF!</definedName>
    <definedName name="А3_п" localSheetId="33">#REF!</definedName>
    <definedName name="А3_п" localSheetId="34">#REF!</definedName>
    <definedName name="А3_п" localSheetId="30">#REF!</definedName>
    <definedName name="А3_п" localSheetId="32">#REF!</definedName>
    <definedName name="А3_п">#REF!</definedName>
    <definedName name="А4_нп" localSheetId="31">#REF!</definedName>
    <definedName name="А4_нп" localSheetId="17">#REF!</definedName>
    <definedName name="А4_нп" localSheetId="18">#REF!</definedName>
    <definedName name="А4_нп" localSheetId="19">#REF!</definedName>
    <definedName name="А4_нп" localSheetId="28">#REF!</definedName>
    <definedName name="А4_нп" localSheetId="33">#REF!</definedName>
    <definedName name="А4_нп" localSheetId="34">#REF!</definedName>
    <definedName name="А4_нп" localSheetId="30">#REF!</definedName>
    <definedName name="А4_нп" localSheetId="32">#REF!</definedName>
    <definedName name="А4_нп">#REF!</definedName>
    <definedName name="А4_п" localSheetId="31">#REF!</definedName>
    <definedName name="А4_п" localSheetId="17">#REF!</definedName>
    <definedName name="А4_п" localSheetId="18">#REF!</definedName>
    <definedName name="А4_п" localSheetId="19">#REF!</definedName>
    <definedName name="А4_п" localSheetId="28">#REF!</definedName>
    <definedName name="А4_п" localSheetId="33">#REF!</definedName>
    <definedName name="А4_п" localSheetId="34">#REF!</definedName>
    <definedName name="А4_п" localSheetId="30">#REF!</definedName>
    <definedName name="А4_п" localSheetId="32">#REF!</definedName>
    <definedName name="А4_п">#REF!</definedName>
    <definedName name="А5_нп" localSheetId="31">#REF!</definedName>
    <definedName name="А5_нп" localSheetId="17">#REF!</definedName>
    <definedName name="А5_нп" localSheetId="18">#REF!</definedName>
    <definedName name="А5_нп" localSheetId="19">#REF!</definedName>
    <definedName name="А5_нп" localSheetId="28">#REF!</definedName>
    <definedName name="А5_нп" localSheetId="33">#REF!</definedName>
    <definedName name="А5_нп" localSheetId="34">#REF!</definedName>
    <definedName name="А5_нп" localSheetId="30">#REF!</definedName>
    <definedName name="А5_нп" localSheetId="32">#REF!</definedName>
    <definedName name="А5_нп">#REF!</definedName>
    <definedName name="А5_п" localSheetId="31">#REF!</definedName>
    <definedName name="А5_п" localSheetId="17">#REF!</definedName>
    <definedName name="А5_п" localSheetId="18">#REF!</definedName>
    <definedName name="А5_п" localSheetId="19">#REF!</definedName>
    <definedName name="А5_п" localSheetId="28">#REF!</definedName>
    <definedName name="А5_п" localSheetId="33">#REF!</definedName>
    <definedName name="А5_п" localSheetId="34">#REF!</definedName>
    <definedName name="А5_п" localSheetId="30">#REF!</definedName>
    <definedName name="А5_п" localSheetId="32">#REF!</definedName>
    <definedName name="А5_п">#REF!</definedName>
    <definedName name="А6_нп" localSheetId="31">#REF!</definedName>
    <definedName name="А6_нп" localSheetId="17">#REF!</definedName>
    <definedName name="А6_нп" localSheetId="18">#REF!</definedName>
    <definedName name="А6_нп" localSheetId="19">#REF!</definedName>
    <definedName name="А6_нп" localSheetId="28">#REF!</definedName>
    <definedName name="А6_нп" localSheetId="33">#REF!</definedName>
    <definedName name="А6_нп" localSheetId="34">#REF!</definedName>
    <definedName name="А6_нп" localSheetId="30">#REF!</definedName>
    <definedName name="А6_нп" localSheetId="32">#REF!</definedName>
    <definedName name="А6_нп">#REF!</definedName>
    <definedName name="А6_п" localSheetId="31">#REF!</definedName>
    <definedName name="А6_п" localSheetId="17">#REF!</definedName>
    <definedName name="А6_п" localSheetId="18">#REF!</definedName>
    <definedName name="А6_п" localSheetId="19">#REF!</definedName>
    <definedName name="А6_п" localSheetId="28">#REF!</definedName>
    <definedName name="А6_п" localSheetId="33">#REF!</definedName>
    <definedName name="А6_п" localSheetId="34">#REF!</definedName>
    <definedName name="А6_п" localSheetId="30">#REF!</definedName>
    <definedName name="А6_п" localSheetId="32">#REF!</definedName>
    <definedName name="А6_п">#REF!</definedName>
    <definedName name="А7" localSheetId="31">#REF!</definedName>
    <definedName name="А7" localSheetId="17">#REF!</definedName>
    <definedName name="А7" localSheetId="18">#REF!</definedName>
    <definedName name="А7" localSheetId="19">#REF!</definedName>
    <definedName name="А7" localSheetId="28">#REF!</definedName>
    <definedName name="А7" localSheetId="33">#REF!</definedName>
    <definedName name="А7" localSheetId="34">#REF!</definedName>
    <definedName name="А7" localSheetId="30">#REF!</definedName>
    <definedName name="А7" localSheetId="32">#REF!</definedName>
    <definedName name="А7">#REF!</definedName>
    <definedName name="А7_нп" localSheetId="31">#REF!</definedName>
    <definedName name="А7_нп" localSheetId="17">#REF!</definedName>
    <definedName name="А7_нп" localSheetId="18">#REF!</definedName>
    <definedName name="А7_нп" localSheetId="19">#REF!</definedName>
    <definedName name="А7_нп" localSheetId="28">#REF!</definedName>
    <definedName name="А7_нп" localSheetId="33">#REF!</definedName>
    <definedName name="А7_нп" localSheetId="34">#REF!</definedName>
    <definedName name="А7_нп" localSheetId="30">#REF!</definedName>
    <definedName name="А7_нп" localSheetId="32">#REF!</definedName>
    <definedName name="А7_нп">#REF!</definedName>
    <definedName name="А7_п" localSheetId="31">#REF!</definedName>
    <definedName name="А7_п" localSheetId="17">#REF!</definedName>
    <definedName name="А7_п" localSheetId="18">#REF!</definedName>
    <definedName name="А7_п" localSheetId="19">#REF!</definedName>
    <definedName name="А7_п" localSheetId="28">#REF!</definedName>
    <definedName name="А7_п" localSheetId="33">#REF!</definedName>
    <definedName name="А7_п" localSheetId="34">#REF!</definedName>
    <definedName name="А7_п" localSheetId="30">#REF!</definedName>
    <definedName name="А7_п" localSheetId="32">#REF!</definedName>
    <definedName name="А7_п">#REF!</definedName>
    <definedName name="аа" localSheetId="31" hidden="1">{#N/A,#N/A,FALSE,"9PS0"}</definedName>
    <definedName name="аа" localSheetId="29" hidden="1">{#N/A,#N/A,FALSE,"9PS0"}</definedName>
    <definedName name="аа" localSheetId="26" hidden="1">{#N/A,#N/A,FALSE,"9PS0"}</definedName>
    <definedName name="аа" localSheetId="27" hidden="1">{#N/A,#N/A,FALSE,"9PS0"}</definedName>
    <definedName name="аа" localSheetId="35" hidden="1">{#N/A,#N/A,FALSE,"9PS0"}</definedName>
    <definedName name="аа" localSheetId="11" hidden="1">{#N/A,#N/A,FALSE,"9PS0"}</definedName>
    <definedName name="аа" localSheetId="28" hidden="1">{#N/A,#N/A,FALSE,"9PS0"}</definedName>
    <definedName name="аа" localSheetId="33" hidden="1">{#N/A,#N/A,FALSE,"9PS0"}</definedName>
    <definedName name="аа" localSheetId="34" hidden="1">{#N/A,#N/A,FALSE,"9PS0"}</definedName>
    <definedName name="аа" localSheetId="30" hidden="1">{#N/A,#N/A,FALSE,"9PS0"}</definedName>
    <definedName name="аа" localSheetId="32" hidden="1">{#N/A,#N/A,FALSE,"9PS0"}</definedName>
    <definedName name="аа" hidden="1">{#N/A,#N/A,FALSE,"9PS0"}</definedName>
    <definedName name="ааа" localSheetId="17">[45]рік!#REF!</definedName>
    <definedName name="ааа" localSheetId="18">[45]рік!#REF!</definedName>
    <definedName name="ааа" localSheetId="19">[45]рік!#REF!</definedName>
    <definedName name="ааа">[45]рік!#REF!</definedName>
    <definedName name="авто_1" localSheetId="31">#REF!</definedName>
    <definedName name="авто_1" localSheetId="26">#REF!</definedName>
    <definedName name="авто_1" localSheetId="27">#REF!</definedName>
    <definedName name="авто_1" localSheetId="17">#REF!</definedName>
    <definedName name="авто_1" localSheetId="18">#REF!</definedName>
    <definedName name="авто_1" localSheetId="19">#REF!</definedName>
    <definedName name="авто_1" localSheetId="28">#REF!</definedName>
    <definedName name="авто_1" localSheetId="33">#REF!</definedName>
    <definedName name="авто_1" localSheetId="34">#REF!</definedName>
    <definedName name="авто_1" localSheetId="30">#REF!</definedName>
    <definedName name="авто_1" localSheetId="32">#REF!</definedName>
    <definedName name="авто_1">#REF!</definedName>
    <definedName name="авто_2" localSheetId="31">#REF!</definedName>
    <definedName name="авто_2" localSheetId="26">#REF!</definedName>
    <definedName name="авто_2" localSheetId="27">#REF!</definedName>
    <definedName name="авто_2" localSheetId="17">#REF!</definedName>
    <definedName name="авто_2" localSheetId="18">#REF!</definedName>
    <definedName name="авто_2" localSheetId="19">#REF!</definedName>
    <definedName name="авто_2" localSheetId="28">#REF!</definedName>
    <definedName name="авто_2" localSheetId="33">#REF!</definedName>
    <definedName name="авто_2" localSheetId="34">#REF!</definedName>
    <definedName name="авто_2" localSheetId="30">#REF!</definedName>
    <definedName name="авто_2" localSheetId="32">#REF!</definedName>
    <definedName name="авто_2">#REF!</definedName>
    <definedName name="авто_3" localSheetId="31">#REF!</definedName>
    <definedName name="авто_3" localSheetId="26">#REF!</definedName>
    <definedName name="авто_3" localSheetId="27">#REF!</definedName>
    <definedName name="авто_3" localSheetId="17">#REF!</definedName>
    <definedName name="авто_3" localSheetId="18">#REF!</definedName>
    <definedName name="авто_3" localSheetId="19">#REF!</definedName>
    <definedName name="авто_3" localSheetId="28">#REF!</definedName>
    <definedName name="авто_3" localSheetId="33">#REF!</definedName>
    <definedName name="авто_3" localSheetId="34">#REF!</definedName>
    <definedName name="авто_3" localSheetId="30">#REF!</definedName>
    <definedName name="авто_3" localSheetId="32">#REF!</definedName>
    <definedName name="авто_3">#REF!</definedName>
    <definedName name="авто_4" localSheetId="31">#REF!</definedName>
    <definedName name="авто_4" localSheetId="17">#REF!</definedName>
    <definedName name="авто_4" localSheetId="18">#REF!</definedName>
    <definedName name="авто_4" localSheetId="19">#REF!</definedName>
    <definedName name="авто_4" localSheetId="28">#REF!</definedName>
    <definedName name="авто_4" localSheetId="33">#REF!</definedName>
    <definedName name="авто_4" localSheetId="34">#REF!</definedName>
    <definedName name="авто_4" localSheetId="30">#REF!</definedName>
    <definedName name="авто_4" localSheetId="32">#REF!</definedName>
    <definedName name="авто_4">#REF!</definedName>
    <definedName name="авто_5" localSheetId="31">'[27]АТ_на 2004_витрати_1'!#REF!</definedName>
    <definedName name="авто_5" localSheetId="26">'[27]АТ_на 2004_витрати_1'!#REF!</definedName>
    <definedName name="авто_5" localSheetId="27">'[27]АТ_на 2004_витрати_1'!#REF!</definedName>
    <definedName name="авто_5" localSheetId="17">'[27]АТ_на 2004_витрати_1'!#REF!</definedName>
    <definedName name="авто_5" localSheetId="18">'[27]АТ_на 2004_витрати_1'!#REF!</definedName>
    <definedName name="авто_5" localSheetId="19">'[27]АТ_на 2004_витрати_1'!#REF!</definedName>
    <definedName name="авто_5" localSheetId="28">'[27]АТ_на 2004_витрати_1'!#REF!</definedName>
    <definedName name="авто_5" localSheetId="33">'[27]АТ_на 2004_витрати_1'!#REF!</definedName>
    <definedName name="авто_5" localSheetId="34">'[27]АТ_на 2004_витрати_1'!#REF!</definedName>
    <definedName name="авто_5" localSheetId="30">'[27]АТ_на 2004_витрати_1'!#REF!</definedName>
    <definedName name="авто_5" localSheetId="32">'[27]АТ_на 2004_витрати_1'!#REF!</definedName>
    <definedName name="авто_5">'[27]АТ_на 2004_витрати_1'!#REF!</definedName>
    <definedName name="авто_9" localSheetId="26">[46]Автотранс!#REF!</definedName>
    <definedName name="авто_9" localSheetId="27">[46]Автотранс!#REF!</definedName>
    <definedName name="авто_9" localSheetId="17">[46]Автотранс!#REF!</definedName>
    <definedName name="авто_9" localSheetId="18">[46]Автотранс!#REF!</definedName>
    <definedName name="авто_9" localSheetId="19">[46]Автотранс!#REF!</definedName>
    <definedName name="авто_9">[46]Автотранс!#REF!</definedName>
    <definedName name="авто_9п" localSheetId="26">[46]Автотранс!#REF!</definedName>
    <definedName name="авто_9п" localSheetId="27">[46]Автотранс!#REF!</definedName>
    <definedName name="авто_9п" localSheetId="17">[46]Автотранс!#REF!</definedName>
    <definedName name="авто_9п" localSheetId="18">[46]Автотранс!#REF!</definedName>
    <definedName name="авто_9п" localSheetId="19">[46]Автотранс!#REF!</definedName>
    <definedName name="авто_9п">[46]Автотранс!#REF!</definedName>
    <definedName name="авто_г" localSheetId="31">#REF!</definedName>
    <definedName name="авто_г" localSheetId="26">#REF!</definedName>
    <definedName name="авто_г" localSheetId="27">#REF!</definedName>
    <definedName name="авто_г" localSheetId="17">#REF!</definedName>
    <definedName name="авто_г" localSheetId="18">#REF!</definedName>
    <definedName name="авто_г" localSheetId="19">#REF!</definedName>
    <definedName name="авто_г" localSheetId="28">#REF!</definedName>
    <definedName name="авто_г" localSheetId="33">#REF!</definedName>
    <definedName name="авто_г" localSheetId="34">#REF!</definedName>
    <definedName name="авто_г" localSheetId="30">#REF!</definedName>
    <definedName name="авто_г" localSheetId="32">#REF!</definedName>
    <definedName name="авто_г">#REF!</definedName>
    <definedName name="авто_зв" localSheetId="31">[46]Автотранс!#REF!</definedName>
    <definedName name="авто_зв" localSheetId="26">[46]Автотранс!#REF!</definedName>
    <definedName name="авто_зв" localSheetId="27">[46]Автотранс!#REF!</definedName>
    <definedName name="авто_зв" localSheetId="17">[46]Автотранс!#REF!</definedName>
    <definedName name="авто_зв" localSheetId="18">[46]Автотранс!#REF!</definedName>
    <definedName name="авто_зв" localSheetId="19">[46]Автотранс!#REF!</definedName>
    <definedName name="авто_зв" localSheetId="28">[46]Автотранс!#REF!</definedName>
    <definedName name="авто_зв" localSheetId="33">[46]Автотранс!#REF!</definedName>
    <definedName name="авто_зв" localSheetId="34">[46]Автотранс!#REF!</definedName>
    <definedName name="авто_зв" localSheetId="30">[46]Автотранс!#REF!</definedName>
    <definedName name="авто_зв" localSheetId="32">[46]Автотранс!#REF!</definedName>
    <definedName name="авто_зв">[46]Автотранс!#REF!</definedName>
    <definedName name="авто_о" localSheetId="26">[46]Автотранс!#REF!</definedName>
    <definedName name="авто_о" localSheetId="27">[46]Автотранс!#REF!</definedName>
    <definedName name="авто_о" localSheetId="17">[46]Автотранс!#REF!</definedName>
    <definedName name="авто_о" localSheetId="18">[46]Автотранс!#REF!</definedName>
    <definedName name="авто_о" localSheetId="19">[46]Автотранс!#REF!</definedName>
    <definedName name="авто_о">[46]Автотранс!#REF!</definedName>
    <definedName name="авто_п" localSheetId="26">[46]Автотранс!#REF!</definedName>
    <definedName name="авто_п" localSheetId="27">[46]Автотранс!#REF!</definedName>
    <definedName name="авто_п" localSheetId="17">[46]Автотранс!#REF!</definedName>
    <definedName name="авто_п" localSheetId="18">[46]Автотранс!#REF!</definedName>
    <definedName name="авто_п" localSheetId="19">[46]Автотранс!#REF!</definedName>
    <definedName name="авто_п">[46]Автотранс!#REF!</definedName>
    <definedName name="АвтоподборВС" localSheetId="4">#REF!</definedName>
    <definedName name="АвтоподборВС" localSheetId="5">#REF!</definedName>
    <definedName name="АвтоподборВС" localSheetId="6">#REF!</definedName>
    <definedName name="АвтоподборВС" localSheetId="31">#REF!</definedName>
    <definedName name="АвтоподборВС" localSheetId="17">#REF!</definedName>
    <definedName name="АвтоподборВС" localSheetId="18">#REF!</definedName>
    <definedName name="АвтоподборВС" localSheetId="19">#REF!</definedName>
    <definedName name="АвтоподборВС" localSheetId="28">#REF!</definedName>
    <definedName name="АвтоподборВС" localSheetId="33">#REF!</definedName>
    <definedName name="АвтоподборВС" localSheetId="34">#REF!</definedName>
    <definedName name="АвтоподборВС" localSheetId="30">#REF!</definedName>
    <definedName name="АвтоподборВС" localSheetId="32">#REF!</definedName>
    <definedName name="АвтоподборВС">#REF!</definedName>
    <definedName name="Адреса_підприємства" localSheetId="31">#REF!</definedName>
    <definedName name="Адреса_підприємства" localSheetId="26">#REF!</definedName>
    <definedName name="Адреса_підприємства" localSheetId="27">#REF!</definedName>
    <definedName name="Адреса_підприємства" localSheetId="17">#REF!</definedName>
    <definedName name="Адреса_підприємства" localSheetId="18">#REF!</definedName>
    <definedName name="Адреса_підприємства" localSheetId="19">#REF!</definedName>
    <definedName name="Адреса_підприємства" localSheetId="28">#REF!</definedName>
    <definedName name="Адреса_підприємства" localSheetId="33">#REF!</definedName>
    <definedName name="Адреса_підприємства" localSheetId="34">#REF!</definedName>
    <definedName name="Адреса_підприємства" localSheetId="30">#REF!</definedName>
    <definedName name="Адреса_підприємства" localSheetId="32">#REF!</definedName>
    <definedName name="Адреса_підприємства">#REF!</definedName>
    <definedName name="акт_1" localSheetId="31">#REF!</definedName>
    <definedName name="акт_1" localSheetId="26">#REF!</definedName>
    <definedName name="акт_1" localSheetId="27">#REF!</definedName>
    <definedName name="акт_1" localSheetId="17">#REF!</definedName>
    <definedName name="акт_1" localSheetId="18">#REF!</definedName>
    <definedName name="акт_1" localSheetId="19">#REF!</definedName>
    <definedName name="акт_1" localSheetId="28">#REF!</definedName>
    <definedName name="акт_1" localSheetId="33">#REF!</definedName>
    <definedName name="акт_1" localSheetId="34">#REF!</definedName>
    <definedName name="акт_1" localSheetId="30">#REF!</definedName>
    <definedName name="акт_1" localSheetId="32">#REF!</definedName>
    <definedName name="акт_1">#REF!</definedName>
    <definedName name="акт_2" localSheetId="31">#REF!</definedName>
    <definedName name="акт_2" localSheetId="26">#REF!</definedName>
    <definedName name="акт_2" localSheetId="27">#REF!</definedName>
    <definedName name="акт_2" localSheetId="17">#REF!</definedName>
    <definedName name="акт_2" localSheetId="18">#REF!</definedName>
    <definedName name="акт_2" localSheetId="19">#REF!</definedName>
    <definedName name="акт_2" localSheetId="28">#REF!</definedName>
    <definedName name="акт_2" localSheetId="33">#REF!</definedName>
    <definedName name="акт_2" localSheetId="34">#REF!</definedName>
    <definedName name="акт_2" localSheetId="30">#REF!</definedName>
    <definedName name="акт_2" localSheetId="32">#REF!</definedName>
    <definedName name="акт_2">#REF!</definedName>
    <definedName name="акт_3" localSheetId="31">#REF!</definedName>
    <definedName name="акт_3" localSheetId="17">#REF!</definedName>
    <definedName name="акт_3" localSheetId="18">#REF!</definedName>
    <definedName name="акт_3" localSheetId="19">#REF!</definedName>
    <definedName name="акт_3" localSheetId="28">#REF!</definedName>
    <definedName name="акт_3" localSheetId="33">#REF!</definedName>
    <definedName name="акт_3" localSheetId="34">#REF!</definedName>
    <definedName name="акт_3" localSheetId="30">#REF!</definedName>
    <definedName name="акт_3" localSheetId="32">#REF!</definedName>
    <definedName name="акт_3">#REF!</definedName>
    <definedName name="акт_4" localSheetId="31">#REF!</definedName>
    <definedName name="акт_4" localSheetId="17">#REF!</definedName>
    <definedName name="акт_4" localSheetId="18">#REF!</definedName>
    <definedName name="акт_4" localSheetId="19">#REF!</definedName>
    <definedName name="акт_4" localSheetId="28">#REF!</definedName>
    <definedName name="акт_4" localSheetId="33">#REF!</definedName>
    <definedName name="акт_4" localSheetId="34">#REF!</definedName>
    <definedName name="акт_4" localSheetId="30">#REF!</definedName>
    <definedName name="акт_4" localSheetId="32">#REF!</definedName>
    <definedName name="акт_4">#REF!</definedName>
    <definedName name="акт_г" localSheetId="31">#REF!</definedName>
    <definedName name="акт_г" localSheetId="17">#REF!</definedName>
    <definedName name="акт_г" localSheetId="18">#REF!</definedName>
    <definedName name="акт_г" localSheetId="19">#REF!</definedName>
    <definedName name="акт_г" localSheetId="28">#REF!</definedName>
    <definedName name="акт_г" localSheetId="33">#REF!</definedName>
    <definedName name="акт_г" localSheetId="34">#REF!</definedName>
    <definedName name="акт_г" localSheetId="30">#REF!</definedName>
    <definedName name="акт_г" localSheetId="32">#REF!</definedName>
    <definedName name="акт_г">#REF!</definedName>
    <definedName name="ам" localSheetId="31" hidden="1">{"'таб 21'!$A$1:$U$24","'таб 21'!$A$1:$U$1"}</definedName>
    <definedName name="ам" localSheetId="29" hidden="1">{"'таб 21'!$A$1:$U$24","'таб 21'!$A$1:$U$1"}</definedName>
    <definedName name="ам" localSheetId="26" hidden="1">{"'таб 21'!$A$1:$U$24","'таб 21'!$A$1:$U$1"}</definedName>
    <definedName name="ам" localSheetId="27" hidden="1">{"'таб 21'!$A$1:$U$24","'таб 21'!$A$1:$U$1"}</definedName>
    <definedName name="ам" localSheetId="35" hidden="1">{"'таб 21'!$A$1:$U$24","'таб 21'!$A$1:$U$1"}</definedName>
    <definedName name="ам" localSheetId="11" hidden="1">{"'таб 21'!$A$1:$U$24","'таб 21'!$A$1:$U$1"}</definedName>
    <definedName name="ам" localSheetId="28" hidden="1">{"'таб 21'!$A$1:$U$24","'таб 21'!$A$1:$U$1"}</definedName>
    <definedName name="ам" localSheetId="33" hidden="1">{"'таб 21'!$A$1:$U$24","'таб 21'!$A$1:$U$1"}</definedName>
    <definedName name="ам" localSheetId="34" hidden="1">{"'таб 21'!$A$1:$U$24","'таб 21'!$A$1:$U$1"}</definedName>
    <definedName name="ам" localSheetId="30" hidden="1">{"'таб 21'!$A$1:$U$24","'таб 21'!$A$1:$U$1"}</definedName>
    <definedName name="ам" localSheetId="32" hidden="1">{"'таб 21'!$A$1:$U$24","'таб 21'!$A$1:$U$1"}</definedName>
    <definedName name="ам" hidden="1">{"'таб 21'!$A$1:$U$24","'таб 21'!$A$1:$U$1"}</definedName>
    <definedName name="аппа" localSheetId="17">[16]!аппа</definedName>
    <definedName name="аппа" localSheetId="18">[16]!аппа</definedName>
    <definedName name="аппа" localSheetId="19">[16]!аппа</definedName>
    <definedName name="аппа">[16]!аппа</definedName>
    <definedName name="ар" localSheetId="17">[16]!ар</definedName>
    <definedName name="ар" localSheetId="18">[16]!ар</definedName>
    <definedName name="ар" localSheetId="19">[16]!ар</definedName>
    <definedName name="ар">[16]!ар</definedName>
    <definedName name="арпрдлод" localSheetId="26">[47]страх!#REF!</definedName>
    <definedName name="арпрдлод" localSheetId="27">[47]страх!#REF!</definedName>
    <definedName name="арпрдлод" localSheetId="17">[47]страх!#REF!</definedName>
    <definedName name="арпрдлод" localSheetId="18">[47]страх!#REF!</definedName>
    <definedName name="арпрдлод" localSheetId="19">[47]страх!#REF!</definedName>
    <definedName name="арпрдлод">[47]страх!#REF!</definedName>
    <definedName name="АХО" localSheetId="31" hidden="1">{#N/A,#N/A,TRUE,"попередні"}</definedName>
    <definedName name="АХО" localSheetId="29" hidden="1">{#N/A,#N/A,TRUE,"попередні"}</definedName>
    <definedName name="АХО" localSheetId="26" hidden="1">{#N/A,#N/A,TRUE,"попередні"}</definedName>
    <definedName name="АХО" localSheetId="27" hidden="1">{#N/A,#N/A,TRUE,"попередні"}</definedName>
    <definedName name="АХО" localSheetId="35" hidden="1">{#N/A,#N/A,TRUE,"попередні"}</definedName>
    <definedName name="АХО" localSheetId="11" hidden="1">{#N/A,#N/A,TRUE,"попередні"}</definedName>
    <definedName name="АХО" localSheetId="28" hidden="1">{#N/A,#N/A,TRUE,"попередні"}</definedName>
    <definedName name="АХО" localSheetId="33" hidden="1">{#N/A,#N/A,TRUE,"попередні"}</definedName>
    <definedName name="АХО" localSheetId="34" hidden="1">{#N/A,#N/A,TRUE,"попередні"}</definedName>
    <definedName name="АХО" localSheetId="30" hidden="1">{#N/A,#N/A,TRUE,"попередні"}</definedName>
    <definedName name="АХО" localSheetId="32" hidden="1">{#N/A,#N/A,TRUE,"попередні"}</definedName>
    <definedName name="АХО" hidden="1">{#N/A,#N/A,TRUE,"попередні"}</definedName>
    <definedName name="_xlnm.Database" localSheetId="31">#REF!</definedName>
    <definedName name="_xlnm.Database" localSheetId="26">#REF!</definedName>
    <definedName name="_xlnm.Database" localSheetId="27">#REF!</definedName>
    <definedName name="_xlnm.Database" localSheetId="17">#REF!</definedName>
    <definedName name="_xlnm.Database" localSheetId="18">#REF!</definedName>
    <definedName name="_xlnm.Database" localSheetId="19">#REF!</definedName>
    <definedName name="_xlnm.Database" localSheetId="28">#REF!</definedName>
    <definedName name="_xlnm.Database" localSheetId="33">#REF!</definedName>
    <definedName name="_xlnm.Database" localSheetId="34">#REF!</definedName>
    <definedName name="_xlnm.Database" localSheetId="30">#REF!</definedName>
    <definedName name="_xlnm.Database" localSheetId="32">#REF!</definedName>
    <definedName name="_xlnm.Database">#REF!</definedName>
    <definedName name="База_данных_ИМ" localSheetId="31">#REF!</definedName>
    <definedName name="База_данных_ИМ" localSheetId="26">#REF!</definedName>
    <definedName name="База_данных_ИМ" localSheetId="27">#REF!</definedName>
    <definedName name="База_данных_ИМ" localSheetId="17">#REF!</definedName>
    <definedName name="База_данных_ИМ" localSheetId="18">#REF!</definedName>
    <definedName name="База_данных_ИМ" localSheetId="19">#REF!</definedName>
    <definedName name="База_данных_ИМ" localSheetId="28">#REF!</definedName>
    <definedName name="База_данных_ИМ" localSheetId="33">#REF!</definedName>
    <definedName name="База_данных_ИМ" localSheetId="34">#REF!</definedName>
    <definedName name="База_данных_ИМ" localSheetId="30">#REF!</definedName>
    <definedName name="База_данных_ИМ" localSheetId="32">#REF!</definedName>
    <definedName name="База_данных_ИМ">#REF!</definedName>
    <definedName name="Баланс">#N/A</definedName>
    <definedName name="банк_пл" localSheetId="31">[48]банк!#REF!</definedName>
    <definedName name="банк_пл" localSheetId="26">[48]банк!#REF!</definedName>
    <definedName name="банк_пл" localSheetId="27">[48]банк!#REF!</definedName>
    <definedName name="банк_пл" localSheetId="17">[48]банк!#REF!</definedName>
    <definedName name="банк_пл" localSheetId="18">[48]банк!#REF!</definedName>
    <definedName name="банк_пл" localSheetId="19">[48]банк!#REF!</definedName>
    <definedName name="банк_пл" localSheetId="28">[48]банк!#REF!</definedName>
    <definedName name="банк_пл" localSheetId="33">[48]банк!#REF!</definedName>
    <definedName name="банк_пл" localSheetId="34">[48]банк!#REF!</definedName>
    <definedName name="банк_пл" localSheetId="30">[48]банк!#REF!</definedName>
    <definedName name="банк_пл" localSheetId="32">[48]банк!#REF!</definedName>
    <definedName name="банк_пл">[48]банк!#REF!</definedName>
    <definedName name="ббб">[16]!ббб</definedName>
    <definedName name="безп_9" localSheetId="26">[49]охорона!#REF!</definedName>
    <definedName name="безп_9" localSheetId="27">[49]охорона!#REF!</definedName>
    <definedName name="безп_9" localSheetId="17">[49]охорона!#REF!</definedName>
    <definedName name="безп_9" localSheetId="18">[49]охорона!#REF!</definedName>
    <definedName name="безп_9" localSheetId="19">[49]охорона!#REF!</definedName>
    <definedName name="безп_9">[49]охорона!#REF!</definedName>
    <definedName name="безп_о" localSheetId="26">[49]охорона!#REF!</definedName>
    <definedName name="безп_о" localSheetId="27">[49]охорона!#REF!</definedName>
    <definedName name="безп_о" localSheetId="17">[49]охорона!#REF!</definedName>
    <definedName name="безп_о" localSheetId="18">[49]охорона!#REF!</definedName>
    <definedName name="безп_о" localSheetId="19">[49]охорона!#REF!</definedName>
    <definedName name="безп_о">[49]охорона!#REF!</definedName>
    <definedName name="безп_п" localSheetId="26">[49]охорона!#REF!</definedName>
    <definedName name="безп_п" localSheetId="27">[49]охорона!#REF!</definedName>
    <definedName name="безп_п" localSheetId="17">[49]охорона!#REF!</definedName>
    <definedName name="безп_п" localSheetId="18">[49]охорона!#REF!</definedName>
    <definedName name="безп_п" localSheetId="19">[49]охорона!#REF!</definedName>
    <definedName name="безп_п">[49]охорона!#REF!</definedName>
    <definedName name="бер">'[50]812'!$P$1:$P$65536</definedName>
    <definedName name="бнб" localSheetId="17">[16]!бнб</definedName>
    <definedName name="бнб" localSheetId="18">[16]!бнб</definedName>
    <definedName name="бнб" localSheetId="19">[16]!бнб</definedName>
    <definedName name="бнб">[16]!бнб</definedName>
    <definedName name="БПн">[51]Ф2!$E$2</definedName>
    <definedName name="бюдж_п">[52]м_812!$I$1:$I$65536</definedName>
    <definedName name="Бюдж1" localSheetId="31">[9]рік!#REF!</definedName>
    <definedName name="Бюдж1" localSheetId="26">[8]рік!#REF!</definedName>
    <definedName name="Бюдж1" localSheetId="27">[8]рік!#REF!</definedName>
    <definedName name="Бюдж1" localSheetId="16">[9]рік!#REF!</definedName>
    <definedName name="Бюдж1" localSheetId="17">[9]рік!#REF!</definedName>
    <definedName name="Бюдж1" localSheetId="18">[9]рік!#REF!</definedName>
    <definedName name="Бюдж1" localSheetId="19">[9]рік!#REF!</definedName>
    <definedName name="Бюдж1" localSheetId="28">[9]рік!#REF!</definedName>
    <definedName name="Бюдж1" localSheetId="33">[9]рік!#REF!</definedName>
    <definedName name="Бюдж1" localSheetId="34">[9]рік!#REF!</definedName>
    <definedName name="Бюдж1" localSheetId="30">[9]рік!#REF!</definedName>
    <definedName name="Бюдж1" localSheetId="32">[9]рік!#REF!</definedName>
    <definedName name="Бюдж1">[9]рік!#REF!</definedName>
    <definedName name="Бюдж2" localSheetId="26">[8]рік!#REF!</definedName>
    <definedName name="Бюдж2" localSheetId="27">[8]рік!#REF!</definedName>
    <definedName name="Бюдж2" localSheetId="16">[9]рік!#REF!</definedName>
    <definedName name="Бюдж2" localSheetId="17">[9]рік!#REF!</definedName>
    <definedName name="Бюдж2" localSheetId="18">[9]рік!#REF!</definedName>
    <definedName name="Бюдж2" localSheetId="19">[9]рік!#REF!</definedName>
    <definedName name="Бюдж2">[9]рік!#REF!</definedName>
    <definedName name="в" localSheetId="31" hidden="1">{#N/A,#N/A,FALSE,"9PS0"}</definedName>
    <definedName name="в" localSheetId="29" hidden="1">{#N/A,#N/A,FALSE,"9PS0"}</definedName>
    <definedName name="в" localSheetId="26" hidden="1">{#N/A,#N/A,FALSE,"9PS0"}</definedName>
    <definedName name="в" localSheetId="27" hidden="1">{#N/A,#N/A,FALSE,"9PS0"}</definedName>
    <definedName name="в" localSheetId="35" hidden="1">{#N/A,#N/A,FALSE,"9PS0"}</definedName>
    <definedName name="в" localSheetId="11" hidden="1">{#N/A,#N/A,FALSE,"9PS0"}</definedName>
    <definedName name="в" localSheetId="28" hidden="1">{#N/A,#N/A,FALSE,"9PS0"}</definedName>
    <definedName name="в" localSheetId="33" hidden="1">{#N/A,#N/A,FALSE,"9PS0"}</definedName>
    <definedName name="в" localSheetId="34" hidden="1">{#N/A,#N/A,FALSE,"9PS0"}</definedName>
    <definedName name="в" localSheetId="30" hidden="1">{#N/A,#N/A,FALSE,"9PS0"}</definedName>
    <definedName name="в" localSheetId="32" hidden="1">{#N/A,#N/A,FALSE,"9PS0"}</definedName>
    <definedName name="в" hidden="1">{#N/A,#N/A,FALSE,"9PS0"}</definedName>
    <definedName name="в1">'[53]Цены СНГ'!$B$2</definedName>
    <definedName name="вааа" localSheetId="31" hidden="1">{#N/A,#N/A,FALSE,"9PS0"}</definedName>
    <definedName name="вааа" localSheetId="29" hidden="1">{#N/A,#N/A,FALSE,"9PS0"}</definedName>
    <definedName name="вааа" localSheetId="26" hidden="1">{#N/A,#N/A,FALSE,"9PS0"}</definedName>
    <definedName name="вааа" localSheetId="27" hidden="1">{#N/A,#N/A,FALSE,"9PS0"}</definedName>
    <definedName name="вааа" localSheetId="35" hidden="1">{#N/A,#N/A,FALSE,"9PS0"}</definedName>
    <definedName name="вааа" localSheetId="11" hidden="1">{#N/A,#N/A,FALSE,"9PS0"}</definedName>
    <definedName name="вааа" localSheetId="28" hidden="1">{#N/A,#N/A,FALSE,"9PS0"}</definedName>
    <definedName name="вааа" localSheetId="33" hidden="1">{#N/A,#N/A,FALSE,"9PS0"}</definedName>
    <definedName name="вааа" localSheetId="34" hidden="1">{#N/A,#N/A,FALSE,"9PS0"}</definedName>
    <definedName name="вааа" localSheetId="30" hidden="1">{#N/A,#N/A,FALSE,"9PS0"}</definedName>
    <definedName name="вааа" localSheetId="32" hidden="1">{#N/A,#N/A,FALSE,"9PS0"}</definedName>
    <definedName name="вааа" hidden="1">{#N/A,#N/A,FALSE,"9PS0"}</definedName>
    <definedName name="ваи" localSheetId="17">[16]!ваи</definedName>
    <definedName name="ваи" localSheetId="18">[16]!ваи</definedName>
    <definedName name="ваи" localSheetId="19">[16]!ваи</definedName>
    <definedName name="ваи">[16]!ваи</definedName>
    <definedName name="вер">'[50]812'!$X$1:$X$65536</definedName>
    <definedName name="вид_плана">[54]Рабочий!$A$1:$A$7</definedName>
    <definedName name="вика">[16]!вика</definedName>
    <definedName name="вир_1" localSheetId="31">#REF!</definedName>
    <definedName name="вир_1" localSheetId="26">#REF!</definedName>
    <definedName name="вир_1" localSheetId="27">#REF!</definedName>
    <definedName name="вир_1" localSheetId="17">#REF!</definedName>
    <definedName name="вир_1" localSheetId="18">#REF!</definedName>
    <definedName name="вир_1" localSheetId="19">#REF!</definedName>
    <definedName name="вир_1" localSheetId="28">#REF!</definedName>
    <definedName name="вир_1" localSheetId="33">#REF!</definedName>
    <definedName name="вир_1" localSheetId="34">#REF!</definedName>
    <definedName name="вир_1" localSheetId="30">#REF!</definedName>
    <definedName name="вир_1" localSheetId="32">#REF!</definedName>
    <definedName name="вир_1">#REF!</definedName>
    <definedName name="вир_2" localSheetId="31">#REF!</definedName>
    <definedName name="вир_2" localSheetId="26">#REF!</definedName>
    <definedName name="вир_2" localSheetId="27">#REF!</definedName>
    <definedName name="вир_2" localSheetId="17">#REF!</definedName>
    <definedName name="вир_2" localSheetId="18">#REF!</definedName>
    <definedName name="вир_2" localSheetId="19">#REF!</definedName>
    <definedName name="вир_2" localSheetId="28">#REF!</definedName>
    <definedName name="вир_2" localSheetId="33">#REF!</definedName>
    <definedName name="вир_2" localSheetId="34">#REF!</definedName>
    <definedName name="вир_2" localSheetId="30">#REF!</definedName>
    <definedName name="вир_2" localSheetId="32">#REF!</definedName>
    <definedName name="вир_2">#REF!</definedName>
    <definedName name="вир_3" localSheetId="31">#REF!</definedName>
    <definedName name="вир_3" localSheetId="26">#REF!</definedName>
    <definedName name="вир_3" localSheetId="27">#REF!</definedName>
    <definedName name="вир_3" localSheetId="17">#REF!</definedName>
    <definedName name="вир_3" localSheetId="18">#REF!</definedName>
    <definedName name="вир_3" localSheetId="19">#REF!</definedName>
    <definedName name="вир_3" localSheetId="28">#REF!</definedName>
    <definedName name="вир_3" localSheetId="33">#REF!</definedName>
    <definedName name="вир_3" localSheetId="34">#REF!</definedName>
    <definedName name="вир_3" localSheetId="30">#REF!</definedName>
    <definedName name="вир_3" localSheetId="32">#REF!</definedName>
    <definedName name="вир_3">#REF!</definedName>
    <definedName name="вир_4" localSheetId="31">#REF!</definedName>
    <definedName name="вир_4" localSheetId="17">#REF!</definedName>
    <definedName name="вир_4" localSheetId="18">#REF!</definedName>
    <definedName name="вир_4" localSheetId="19">#REF!</definedName>
    <definedName name="вир_4" localSheetId="28">#REF!</definedName>
    <definedName name="вир_4" localSheetId="33">#REF!</definedName>
    <definedName name="вир_4" localSheetId="34">#REF!</definedName>
    <definedName name="вир_4" localSheetId="30">#REF!</definedName>
    <definedName name="вир_4" localSheetId="32">#REF!</definedName>
    <definedName name="вир_4">#REF!</definedName>
    <definedName name="вир_г" localSheetId="31">#REF!</definedName>
    <definedName name="вир_г" localSheetId="17">#REF!</definedName>
    <definedName name="вир_г" localSheetId="18">#REF!</definedName>
    <definedName name="вир_г" localSheetId="19">#REF!</definedName>
    <definedName name="вир_г" localSheetId="28">#REF!</definedName>
    <definedName name="вир_г" localSheetId="33">#REF!</definedName>
    <definedName name="вир_г" localSheetId="34">#REF!</definedName>
    <definedName name="вир_г" localSheetId="30">#REF!</definedName>
    <definedName name="вир_г" localSheetId="32">#REF!</definedName>
    <definedName name="вир_г">#REF!</definedName>
    <definedName name="вир_оч" localSheetId="31">#REF!</definedName>
    <definedName name="вир_оч" localSheetId="17">#REF!</definedName>
    <definedName name="вир_оч" localSheetId="18">#REF!</definedName>
    <definedName name="вир_оч" localSheetId="19">#REF!</definedName>
    <definedName name="вир_оч" localSheetId="28">#REF!</definedName>
    <definedName name="вир_оч" localSheetId="33">#REF!</definedName>
    <definedName name="вир_оч" localSheetId="34">#REF!</definedName>
    <definedName name="вир_оч" localSheetId="30">#REF!</definedName>
    <definedName name="вир_оч" localSheetId="32">#REF!</definedName>
    <definedName name="вир_оч">#REF!</definedName>
    <definedName name="вир_пл" localSheetId="31">#REF!</definedName>
    <definedName name="вир_пл" localSheetId="17">#REF!</definedName>
    <definedName name="вир_пл" localSheetId="18">#REF!</definedName>
    <definedName name="вир_пл" localSheetId="19">#REF!</definedName>
    <definedName name="вир_пл" localSheetId="28">#REF!</definedName>
    <definedName name="вир_пл" localSheetId="33">#REF!</definedName>
    <definedName name="вир_пл" localSheetId="34">#REF!</definedName>
    <definedName name="вир_пл" localSheetId="30">#REF!</definedName>
    <definedName name="вир_пл" localSheetId="32">#REF!</definedName>
    <definedName name="вир_пл">#REF!</definedName>
    <definedName name="витр_1" localSheetId="31">#REF!</definedName>
    <definedName name="витр_1" localSheetId="17">#REF!</definedName>
    <definedName name="витр_1" localSheetId="18">#REF!</definedName>
    <definedName name="витр_1" localSheetId="19">#REF!</definedName>
    <definedName name="витр_1" localSheetId="28">#REF!</definedName>
    <definedName name="витр_1" localSheetId="33">#REF!</definedName>
    <definedName name="витр_1" localSheetId="34">#REF!</definedName>
    <definedName name="витр_1" localSheetId="30">#REF!</definedName>
    <definedName name="витр_1" localSheetId="32">#REF!</definedName>
    <definedName name="витр_1">#REF!</definedName>
    <definedName name="витр_2" localSheetId="31">#REF!</definedName>
    <definedName name="витр_2" localSheetId="17">#REF!</definedName>
    <definedName name="витр_2" localSheetId="18">#REF!</definedName>
    <definedName name="витр_2" localSheetId="19">#REF!</definedName>
    <definedName name="витр_2" localSheetId="28">#REF!</definedName>
    <definedName name="витр_2" localSheetId="33">#REF!</definedName>
    <definedName name="витр_2" localSheetId="34">#REF!</definedName>
    <definedName name="витр_2" localSheetId="30">#REF!</definedName>
    <definedName name="витр_2" localSheetId="32">#REF!</definedName>
    <definedName name="витр_2">#REF!</definedName>
    <definedName name="витр_3" localSheetId="31">#REF!</definedName>
    <definedName name="витр_3" localSheetId="17">#REF!</definedName>
    <definedName name="витр_3" localSheetId="18">#REF!</definedName>
    <definedName name="витр_3" localSheetId="19">#REF!</definedName>
    <definedName name="витр_3" localSheetId="28">#REF!</definedName>
    <definedName name="витр_3" localSheetId="33">#REF!</definedName>
    <definedName name="витр_3" localSheetId="34">#REF!</definedName>
    <definedName name="витр_3" localSheetId="30">#REF!</definedName>
    <definedName name="витр_3" localSheetId="32">#REF!</definedName>
    <definedName name="витр_3">#REF!</definedName>
    <definedName name="витр_4" localSheetId="31">#REF!</definedName>
    <definedName name="витр_4" localSheetId="17">#REF!</definedName>
    <definedName name="витр_4" localSheetId="18">#REF!</definedName>
    <definedName name="витр_4" localSheetId="19">#REF!</definedName>
    <definedName name="витр_4" localSheetId="28">#REF!</definedName>
    <definedName name="витр_4" localSheetId="33">#REF!</definedName>
    <definedName name="витр_4" localSheetId="34">#REF!</definedName>
    <definedName name="витр_4" localSheetId="30">#REF!</definedName>
    <definedName name="витр_4" localSheetId="32">#REF!</definedName>
    <definedName name="витр_4">#REF!</definedName>
    <definedName name="витр_9" localSheetId="31">#REF!</definedName>
    <definedName name="витр_9" localSheetId="17">#REF!</definedName>
    <definedName name="витр_9" localSheetId="18">#REF!</definedName>
    <definedName name="витр_9" localSheetId="19">#REF!</definedName>
    <definedName name="витр_9" localSheetId="28">#REF!</definedName>
    <definedName name="витр_9" localSheetId="33">#REF!</definedName>
    <definedName name="витр_9" localSheetId="34">#REF!</definedName>
    <definedName name="витр_9" localSheetId="30">#REF!</definedName>
    <definedName name="витр_9" localSheetId="32">#REF!</definedName>
    <definedName name="витр_9">#REF!</definedName>
    <definedName name="витр_9п" localSheetId="31">#REF!</definedName>
    <definedName name="витр_9п" localSheetId="17">#REF!</definedName>
    <definedName name="витр_9п" localSheetId="18">#REF!</definedName>
    <definedName name="витр_9п" localSheetId="19">#REF!</definedName>
    <definedName name="витр_9п" localSheetId="28">#REF!</definedName>
    <definedName name="витр_9п" localSheetId="33">#REF!</definedName>
    <definedName name="витр_9п" localSheetId="34">#REF!</definedName>
    <definedName name="витр_9п" localSheetId="30">#REF!</definedName>
    <definedName name="витр_9п" localSheetId="32">#REF!</definedName>
    <definedName name="витр_9п">#REF!</definedName>
    <definedName name="витр_г" localSheetId="31">#REF!</definedName>
    <definedName name="витр_г" localSheetId="17">#REF!</definedName>
    <definedName name="витр_г" localSheetId="18">#REF!</definedName>
    <definedName name="витр_г" localSheetId="19">#REF!</definedName>
    <definedName name="витр_г" localSheetId="28">#REF!</definedName>
    <definedName name="витр_г" localSheetId="33">#REF!</definedName>
    <definedName name="витр_г" localSheetId="34">#REF!</definedName>
    <definedName name="витр_г" localSheetId="30">#REF!</definedName>
    <definedName name="витр_г" localSheetId="32">#REF!</definedName>
    <definedName name="витр_г">#REF!</definedName>
    <definedName name="витр_зв" localSheetId="31">#REF!</definedName>
    <definedName name="витр_зв" localSheetId="17">#REF!</definedName>
    <definedName name="витр_зв" localSheetId="18">#REF!</definedName>
    <definedName name="витр_зв" localSheetId="19">#REF!</definedName>
    <definedName name="витр_зв" localSheetId="28">#REF!</definedName>
    <definedName name="витр_зв" localSheetId="33">#REF!</definedName>
    <definedName name="витр_зв" localSheetId="34">#REF!</definedName>
    <definedName name="витр_зв" localSheetId="30">#REF!</definedName>
    <definedName name="витр_зв" localSheetId="32">#REF!</definedName>
    <definedName name="витр_зв">#REF!</definedName>
    <definedName name="витр_о" localSheetId="31">#REF!</definedName>
    <definedName name="витр_о" localSheetId="17">#REF!</definedName>
    <definedName name="витр_о" localSheetId="18">#REF!</definedName>
    <definedName name="витр_о" localSheetId="19">#REF!</definedName>
    <definedName name="витр_о" localSheetId="28">#REF!</definedName>
    <definedName name="витр_о" localSheetId="33">#REF!</definedName>
    <definedName name="витр_о" localSheetId="34">#REF!</definedName>
    <definedName name="витр_о" localSheetId="30">#REF!</definedName>
    <definedName name="витр_о" localSheetId="32">#REF!</definedName>
    <definedName name="витр_о">#REF!</definedName>
    <definedName name="витр_п" localSheetId="31">#REF!</definedName>
    <definedName name="витр_п" localSheetId="17">#REF!</definedName>
    <definedName name="витр_п" localSheetId="18">#REF!</definedName>
    <definedName name="витр_п" localSheetId="19">#REF!</definedName>
    <definedName name="витр_п" localSheetId="28">#REF!</definedName>
    <definedName name="витр_п" localSheetId="33">#REF!</definedName>
    <definedName name="витр_п" localSheetId="34">#REF!</definedName>
    <definedName name="витр_п" localSheetId="30">#REF!</definedName>
    <definedName name="витр_п" localSheetId="32">#REF!</definedName>
    <definedName name="витр_п">#REF!</definedName>
    <definedName name="витрати" hidden="1">'[44]1998'!$C$1:$E$65536,'[44]1998'!$I$1:$AC$65536</definedName>
    <definedName name="відх_оч" localSheetId="26">'[55] ГВ'!#REF!</definedName>
    <definedName name="відх_оч" localSheetId="27">'[55] ГВ'!#REF!</definedName>
    <definedName name="відх_оч" localSheetId="17">'[55] ГВ'!#REF!</definedName>
    <definedName name="відх_оч" localSheetId="18">'[55] ГВ'!#REF!</definedName>
    <definedName name="відх_оч" localSheetId="19">'[55] ГВ'!#REF!</definedName>
    <definedName name="відх_оч">'[55] ГВ'!#REF!</definedName>
    <definedName name="відх_пл" localSheetId="17">'[55] ГВ'!#REF!</definedName>
    <definedName name="відх_пл" localSheetId="18">'[55] ГВ'!#REF!</definedName>
    <definedName name="відх_пл" localSheetId="19">'[55] ГВ'!#REF!</definedName>
    <definedName name="відх_пл">'[55] ГВ'!#REF!</definedName>
    <definedName name="вііф" localSheetId="31" hidden="1">{#N/A,#N/A,FALSE,"9PS0"}</definedName>
    <definedName name="вііф" localSheetId="29" hidden="1">{#N/A,#N/A,FALSE,"9PS0"}</definedName>
    <definedName name="вііф" localSheetId="26" hidden="1">{#N/A,#N/A,FALSE,"9PS0"}</definedName>
    <definedName name="вііф" localSheetId="27" hidden="1">{#N/A,#N/A,FALSE,"9PS0"}</definedName>
    <definedName name="вііф" localSheetId="35" hidden="1">{#N/A,#N/A,FALSE,"9PS0"}</definedName>
    <definedName name="вііф" localSheetId="11" hidden="1">{#N/A,#N/A,FALSE,"9PS0"}</definedName>
    <definedName name="вііф" localSheetId="28" hidden="1">{#N/A,#N/A,FALSE,"9PS0"}</definedName>
    <definedName name="вііф" localSheetId="33" hidden="1">{#N/A,#N/A,FALSE,"9PS0"}</definedName>
    <definedName name="вііф" localSheetId="34" hidden="1">{#N/A,#N/A,FALSE,"9PS0"}</definedName>
    <definedName name="вііф" localSheetId="30" hidden="1">{#N/A,#N/A,FALSE,"9PS0"}</definedName>
    <definedName name="вііф" localSheetId="32" hidden="1">{#N/A,#N/A,FALSE,"9PS0"}</definedName>
    <definedName name="вііф" hidden="1">{#N/A,#N/A,FALSE,"9PS0"}</definedName>
    <definedName name="внешние_поставщики" localSheetId="31">#REF!</definedName>
    <definedName name="внешние_поставщики" localSheetId="26">#REF!</definedName>
    <definedName name="внешние_поставщики" localSheetId="27">#REF!</definedName>
    <definedName name="внешние_поставщики" localSheetId="17">#REF!</definedName>
    <definedName name="внешние_поставщики" localSheetId="18">#REF!</definedName>
    <definedName name="внешние_поставщики" localSheetId="19">#REF!</definedName>
    <definedName name="внешние_поставщики" localSheetId="28">#REF!</definedName>
    <definedName name="внешние_поставщики" localSheetId="33">#REF!</definedName>
    <definedName name="внешние_поставщики" localSheetId="34">#REF!</definedName>
    <definedName name="внешние_поставщики" localSheetId="30">#REF!</definedName>
    <definedName name="внешние_поставщики" localSheetId="32">#REF!</definedName>
    <definedName name="внешние_поставщики">#REF!</definedName>
    <definedName name="вод_1" localSheetId="31">[56]Бюджет_шаб_07!#REF!</definedName>
    <definedName name="вод_1" localSheetId="26">[56]Бюджет_шаб_07!#REF!</definedName>
    <definedName name="вод_1" localSheetId="27">[56]Бюджет_шаб_07!#REF!</definedName>
    <definedName name="вод_1" localSheetId="17">[56]Бюджет_шаб_07!#REF!</definedName>
    <definedName name="вод_1" localSheetId="18">[56]Бюджет_шаб_07!#REF!</definedName>
    <definedName name="вод_1" localSheetId="19">[56]Бюджет_шаб_07!#REF!</definedName>
    <definedName name="вод_1" localSheetId="28">[56]Бюджет_шаб_07!#REF!</definedName>
    <definedName name="вод_1" localSheetId="33">[56]Бюджет_шаб_07!#REF!</definedName>
    <definedName name="вод_1" localSheetId="34">[56]Бюджет_шаб_07!#REF!</definedName>
    <definedName name="вод_1" localSheetId="30">[56]Бюджет_шаб_07!#REF!</definedName>
    <definedName name="вод_1" localSheetId="32">[56]Бюджет_шаб_07!#REF!</definedName>
    <definedName name="вод_1">[56]Бюджет_шаб_07!#REF!</definedName>
    <definedName name="вод_2" localSheetId="17">[56]Бюджет_шаб_07!#REF!</definedName>
    <definedName name="вод_2" localSheetId="18">[56]Бюджет_шаб_07!#REF!</definedName>
    <definedName name="вод_2" localSheetId="19">[56]Бюджет_шаб_07!#REF!</definedName>
    <definedName name="вод_2">[56]Бюджет_шаб_07!#REF!</definedName>
    <definedName name="вода2" localSheetId="31" hidden="1">{#N/A,#N/A,FALSE,"9PS0"}</definedName>
    <definedName name="вода2" localSheetId="29" hidden="1">{#N/A,#N/A,FALSE,"9PS0"}</definedName>
    <definedName name="вода2" localSheetId="26" hidden="1">{#N/A,#N/A,FALSE,"9PS0"}</definedName>
    <definedName name="вода2" localSheetId="27" hidden="1">{#N/A,#N/A,FALSE,"9PS0"}</definedName>
    <definedName name="вода2" localSheetId="35" hidden="1">{#N/A,#N/A,FALSE,"9PS0"}</definedName>
    <definedName name="вода2" localSheetId="11" hidden="1">{#N/A,#N/A,FALSE,"9PS0"}</definedName>
    <definedName name="вода2" localSheetId="28" hidden="1">{#N/A,#N/A,FALSE,"9PS0"}</definedName>
    <definedName name="вода2" localSheetId="33" hidden="1">{#N/A,#N/A,FALSE,"9PS0"}</definedName>
    <definedName name="вода2" localSheetId="34" hidden="1">{#N/A,#N/A,FALSE,"9PS0"}</definedName>
    <definedName name="вода2" localSheetId="30" hidden="1">{#N/A,#N/A,FALSE,"9PS0"}</definedName>
    <definedName name="вода2" localSheetId="32" hidden="1">{#N/A,#N/A,FALSE,"9PS0"}</definedName>
    <definedName name="вода2" hidden="1">{#N/A,#N/A,FALSE,"9PS0"}</definedName>
    <definedName name="вохр_1" localSheetId="31">#REF!</definedName>
    <definedName name="вохр_1" localSheetId="26">#REF!</definedName>
    <definedName name="вохр_1" localSheetId="27">#REF!</definedName>
    <definedName name="вохр_1" localSheetId="17">#REF!</definedName>
    <definedName name="вохр_1" localSheetId="18">#REF!</definedName>
    <definedName name="вохр_1" localSheetId="19">#REF!</definedName>
    <definedName name="вохр_1" localSheetId="28">#REF!</definedName>
    <definedName name="вохр_1" localSheetId="33">#REF!</definedName>
    <definedName name="вохр_1" localSheetId="34">#REF!</definedName>
    <definedName name="вохр_1" localSheetId="30">#REF!</definedName>
    <definedName name="вохр_1" localSheetId="32">#REF!</definedName>
    <definedName name="вохр_1">#REF!</definedName>
    <definedName name="вохр_2" localSheetId="31">'[57]0291'!#REF!</definedName>
    <definedName name="вохр_2" localSheetId="26">'[57]0291'!#REF!</definedName>
    <definedName name="вохр_2" localSheetId="27">'[57]0291'!#REF!</definedName>
    <definedName name="вохр_2" localSheetId="17">'[57]0291'!#REF!</definedName>
    <definedName name="вохр_2" localSheetId="18">'[57]0291'!#REF!</definedName>
    <definedName name="вохр_2" localSheetId="19">'[57]0291'!#REF!</definedName>
    <definedName name="вохр_2" localSheetId="28">'[57]0291'!#REF!</definedName>
    <definedName name="вохр_2" localSheetId="33">'[57]0291'!#REF!</definedName>
    <definedName name="вохр_2" localSheetId="34">'[57]0291'!#REF!</definedName>
    <definedName name="вохр_2" localSheetId="30">'[57]0291'!#REF!</definedName>
    <definedName name="вохр_2" localSheetId="32">'[57]0291'!#REF!</definedName>
    <definedName name="вохр_2">'[57]0291'!#REF!</definedName>
    <definedName name="вохр_3" localSheetId="17">'[57]0291'!#REF!</definedName>
    <definedName name="вохр_3" localSheetId="18">'[57]0291'!#REF!</definedName>
    <definedName name="вохр_3" localSheetId="19">'[57]0291'!#REF!</definedName>
    <definedName name="вохр_3">'[57]0291'!#REF!</definedName>
    <definedName name="вохр_4" localSheetId="17">'[57]0291'!#REF!</definedName>
    <definedName name="вохр_4" localSheetId="18">'[57]0291'!#REF!</definedName>
    <definedName name="вохр_4" localSheetId="19">'[57]0291'!#REF!</definedName>
    <definedName name="вохр_4">'[57]0291'!#REF!</definedName>
    <definedName name="вохр_оч" localSheetId="17">'[57]0291'!#REF!</definedName>
    <definedName name="вохр_оч" localSheetId="18">'[57]0291'!#REF!</definedName>
    <definedName name="вохр_оч" localSheetId="19">'[57]0291'!#REF!</definedName>
    <definedName name="вохр_оч">'[57]0291'!#REF!</definedName>
    <definedName name="вохр_пл" localSheetId="17">'[58]Сторож охор_шаб'!#REF!</definedName>
    <definedName name="вохр_пл" localSheetId="18">'[58]Сторож охор_шаб'!#REF!</definedName>
    <definedName name="вохр_пл" localSheetId="19">'[58]Сторож охор_шаб'!#REF!</definedName>
    <definedName name="вохр_пл">'[58]Сторож охор_шаб'!#REF!</definedName>
    <definedName name="все_с_01" localSheetId="31">#REF!</definedName>
    <definedName name="все_с_01" localSheetId="26">#REF!</definedName>
    <definedName name="все_с_01" localSheetId="27">#REF!</definedName>
    <definedName name="все_с_01" localSheetId="17">#REF!</definedName>
    <definedName name="все_с_01" localSheetId="18">#REF!</definedName>
    <definedName name="все_с_01" localSheetId="19">#REF!</definedName>
    <definedName name="все_с_01" localSheetId="28">#REF!</definedName>
    <definedName name="все_с_01" localSheetId="33">#REF!</definedName>
    <definedName name="все_с_01" localSheetId="34">#REF!</definedName>
    <definedName name="все_с_01" localSheetId="30">#REF!</definedName>
    <definedName name="все_с_01" localSheetId="32">#REF!</definedName>
    <definedName name="все_с_01">#REF!</definedName>
    <definedName name="Встав">[59]Коригування!$W$9:$W$2131,[59]Коригування!$AF$9:$AH$2131,[59]Коригування!$AM$9:$AM$2131,[59]Коригування!$AO$9:$AO$2131,[59]Коригування!$AQ$9:$AQ$2131,[59]Коригування!$AU$9:$AU$2131,[59]Коригування!$AW$9:$AW$2131+[59]Коригування!$AY$9:$BD$2131,[59]Коригування!$BG$9:$BP$2131,[59]Коригування!$BY$9:$BY$2131,[59]Коригування!$CF$9:$CG$2131,[59]Коригування!$CJ$9:$CO$2131,[59]Коригування!$CX$9:$CY$2131,[59]Коригування!$DB$9:$DC$2131,[59]Коригування!$DJ$9:$DJ$2131,[59]Коригування!$DL$9:$DM$2131,[59]Коригування!$DO$9:$DO$2131,[59]Коригування!$DT$9:$DT$2131</definedName>
    <definedName name="ВСЬОГО" localSheetId="31">#REF!</definedName>
    <definedName name="ВСЬОГО" localSheetId="26">#REF!</definedName>
    <definedName name="ВСЬОГО" localSheetId="27">#REF!</definedName>
    <definedName name="ВСЬОГО" localSheetId="17">#REF!</definedName>
    <definedName name="ВСЬОГО" localSheetId="18">#REF!</definedName>
    <definedName name="ВСЬОГО" localSheetId="19">#REF!</definedName>
    <definedName name="ВСЬОГО" localSheetId="28">#REF!</definedName>
    <definedName name="ВСЬОГО" localSheetId="33">#REF!</definedName>
    <definedName name="ВСЬОГО" localSheetId="34">#REF!</definedName>
    <definedName name="ВСЬОГО" localSheetId="30">#REF!</definedName>
    <definedName name="ВСЬОГО" localSheetId="32">#REF!</definedName>
    <definedName name="ВСЬОГО">#REF!</definedName>
    <definedName name="ВчерашнийДень">#N/A</definedName>
    <definedName name="вы" localSheetId="17">[16]!вы</definedName>
    <definedName name="вы" localSheetId="18">[16]!вы</definedName>
    <definedName name="вы" localSheetId="19">[16]!вы</definedName>
    <definedName name="вы">[16]!вы</definedName>
    <definedName name="выс" localSheetId="31" hidden="1">{"'таб 21'!$A$1:$U$24","'таб 21'!$A$1:$U$1"}</definedName>
    <definedName name="выс" localSheetId="29" hidden="1">{"'таб 21'!$A$1:$U$24","'таб 21'!$A$1:$U$1"}</definedName>
    <definedName name="выс" localSheetId="26" hidden="1">{"'таб 21'!$A$1:$U$24","'таб 21'!$A$1:$U$1"}</definedName>
    <definedName name="выс" localSheetId="27" hidden="1">{"'таб 21'!$A$1:$U$24","'таб 21'!$A$1:$U$1"}</definedName>
    <definedName name="выс" localSheetId="35" hidden="1">{"'таб 21'!$A$1:$U$24","'таб 21'!$A$1:$U$1"}</definedName>
    <definedName name="выс" localSheetId="11" hidden="1">{"'таб 21'!$A$1:$U$24","'таб 21'!$A$1:$U$1"}</definedName>
    <definedName name="выс" localSheetId="28" hidden="1">{"'таб 21'!$A$1:$U$24","'таб 21'!$A$1:$U$1"}</definedName>
    <definedName name="выс" localSheetId="33" hidden="1">{"'таб 21'!$A$1:$U$24","'таб 21'!$A$1:$U$1"}</definedName>
    <definedName name="выс" localSheetId="34" hidden="1">{"'таб 21'!$A$1:$U$24","'таб 21'!$A$1:$U$1"}</definedName>
    <definedName name="выс" localSheetId="30" hidden="1">{"'таб 21'!$A$1:$U$24","'таб 21'!$A$1:$U$1"}</definedName>
    <definedName name="выс" localSheetId="32" hidden="1">{"'таб 21'!$A$1:$U$24","'таб 21'!$A$1:$U$1"}</definedName>
    <definedName name="выс" hidden="1">{"'таб 21'!$A$1:$U$24","'таб 21'!$A$1:$U$1"}</definedName>
    <definedName name="выц" localSheetId="17">[16]!выц</definedName>
    <definedName name="выц" localSheetId="18">[16]!выц</definedName>
    <definedName name="выц" localSheetId="19">[16]!выц</definedName>
    <definedName name="выц">[16]!выц</definedName>
    <definedName name="Г123" localSheetId="26">'[60]ВД (анал)'!#REF!</definedName>
    <definedName name="Г123" localSheetId="27">'[60]ВД (анал)'!#REF!</definedName>
    <definedName name="Г123" localSheetId="17">'[61]ВД (анал)'!#REF!</definedName>
    <definedName name="Г123" localSheetId="18">'[61]ВД (анал)'!#REF!</definedName>
    <definedName name="Г123" localSheetId="19">'[61]ВД (анал)'!#REF!</definedName>
    <definedName name="Г123">'[61]ВД (анал)'!#REF!</definedName>
    <definedName name="г154" localSheetId="31">#REF!</definedName>
    <definedName name="г154" localSheetId="26">#REF!</definedName>
    <definedName name="г154" localSheetId="27">#REF!</definedName>
    <definedName name="г154" localSheetId="17">#REF!</definedName>
    <definedName name="г154" localSheetId="18">#REF!</definedName>
    <definedName name="г154" localSheetId="19">#REF!</definedName>
    <definedName name="г154" localSheetId="28">#REF!</definedName>
    <definedName name="г154" localSheetId="33">#REF!</definedName>
    <definedName name="г154" localSheetId="34">#REF!</definedName>
    <definedName name="г154" localSheetId="30">#REF!</definedName>
    <definedName name="г154" localSheetId="32">#REF!</definedName>
    <definedName name="г154">#REF!</definedName>
    <definedName name="ГК" localSheetId="31" hidden="1">{#N/A,#N/A,TRUE,"попередні"}</definedName>
    <definedName name="ГК" localSheetId="29" hidden="1">{#N/A,#N/A,TRUE,"попередні"}</definedName>
    <definedName name="ГК" localSheetId="26" hidden="1">{#N/A,#N/A,TRUE,"попередні"}</definedName>
    <definedName name="ГК" localSheetId="27" hidden="1">{#N/A,#N/A,TRUE,"попередні"}</definedName>
    <definedName name="ГК" localSheetId="35" hidden="1">{#N/A,#N/A,TRUE,"попередні"}</definedName>
    <definedName name="ГК" localSheetId="11" hidden="1">{#N/A,#N/A,TRUE,"попередні"}</definedName>
    <definedName name="ГК" localSheetId="28" hidden="1">{#N/A,#N/A,TRUE,"попередні"}</definedName>
    <definedName name="ГК" localSheetId="33" hidden="1">{#N/A,#N/A,TRUE,"попередні"}</definedName>
    <definedName name="ГК" localSheetId="34" hidden="1">{#N/A,#N/A,TRUE,"попередні"}</definedName>
    <definedName name="ГК" localSheetId="30" hidden="1">{#N/A,#N/A,TRUE,"попередні"}</definedName>
    <definedName name="ГК" localSheetId="32" hidden="1">{#N/A,#N/A,TRUE,"попередні"}</definedName>
    <definedName name="ГК" hidden="1">{#N/A,#N/A,TRUE,"попередні"}</definedName>
    <definedName name="Год">'[62]Технич лист'!$F$2:$F$100</definedName>
    <definedName name="госп_п_01" localSheetId="31">#REF!</definedName>
    <definedName name="госп_п_01" localSheetId="26">#REF!</definedName>
    <definedName name="госп_п_01" localSheetId="27">#REF!</definedName>
    <definedName name="госп_п_01" localSheetId="17">#REF!</definedName>
    <definedName name="госп_п_01" localSheetId="18">#REF!</definedName>
    <definedName name="госп_п_01" localSheetId="19">#REF!</definedName>
    <definedName name="госп_п_01" localSheetId="28">#REF!</definedName>
    <definedName name="госп_п_01" localSheetId="33">#REF!</definedName>
    <definedName name="госп_п_01" localSheetId="34">#REF!</definedName>
    <definedName name="госп_п_01" localSheetId="30">#REF!</definedName>
    <definedName name="госп_п_01" localSheetId="32">#REF!</definedName>
    <definedName name="госп_п_01">#REF!</definedName>
    <definedName name="госп_п_02" localSheetId="31">#REF!</definedName>
    <definedName name="госп_п_02" localSheetId="26">#REF!</definedName>
    <definedName name="госп_п_02" localSheetId="27">#REF!</definedName>
    <definedName name="госп_п_02" localSheetId="17">#REF!</definedName>
    <definedName name="госп_п_02" localSheetId="18">#REF!</definedName>
    <definedName name="госп_п_02" localSheetId="19">#REF!</definedName>
    <definedName name="госп_п_02" localSheetId="28">#REF!</definedName>
    <definedName name="госп_п_02" localSheetId="33">#REF!</definedName>
    <definedName name="госп_п_02" localSheetId="34">#REF!</definedName>
    <definedName name="госп_п_02" localSheetId="30">#REF!</definedName>
    <definedName name="госп_п_02" localSheetId="32">#REF!</definedName>
    <definedName name="госп_п_02">#REF!</definedName>
    <definedName name="госп_с_01" localSheetId="31">#REF!</definedName>
    <definedName name="госп_с_01" localSheetId="26">#REF!</definedName>
    <definedName name="госп_с_01" localSheetId="27">#REF!</definedName>
    <definedName name="госп_с_01" localSheetId="17">#REF!</definedName>
    <definedName name="госп_с_01" localSheetId="18">#REF!</definedName>
    <definedName name="госп_с_01" localSheetId="19">#REF!</definedName>
    <definedName name="госп_с_01" localSheetId="28">#REF!</definedName>
    <definedName name="госп_с_01" localSheetId="33">#REF!</definedName>
    <definedName name="госп_с_01" localSheetId="34">#REF!</definedName>
    <definedName name="госп_с_01" localSheetId="30">#REF!</definedName>
    <definedName name="госп_с_01" localSheetId="32">#REF!</definedName>
    <definedName name="госп_с_01">#REF!</definedName>
    <definedName name="госп_ф_01" localSheetId="31">#REF!</definedName>
    <definedName name="госп_ф_01" localSheetId="17">#REF!</definedName>
    <definedName name="госп_ф_01" localSheetId="18">#REF!</definedName>
    <definedName name="госп_ф_01" localSheetId="19">#REF!</definedName>
    <definedName name="госп_ф_01" localSheetId="28">#REF!</definedName>
    <definedName name="госп_ф_01" localSheetId="33">#REF!</definedName>
    <definedName name="госп_ф_01" localSheetId="34">#REF!</definedName>
    <definedName name="госп_ф_01" localSheetId="30">#REF!</definedName>
    <definedName name="госп_ф_01" localSheetId="32">#REF!</definedName>
    <definedName name="госп_ф_01">#REF!</definedName>
    <definedName name="гр.5_р.12" localSheetId="31">#REF!</definedName>
    <definedName name="гр.5_р.12" localSheetId="17">#REF!</definedName>
    <definedName name="гр.5_р.12" localSheetId="18">#REF!</definedName>
    <definedName name="гр.5_р.12" localSheetId="19">#REF!</definedName>
    <definedName name="гр.5_р.12" localSheetId="28">#REF!</definedName>
    <definedName name="гр.5_р.12" localSheetId="33">#REF!</definedName>
    <definedName name="гр.5_р.12" localSheetId="34">#REF!</definedName>
    <definedName name="гр.5_р.12" localSheetId="30">#REF!</definedName>
    <definedName name="гр.5_р.12" localSheetId="32">#REF!</definedName>
    <definedName name="гр.5_р.12">#REF!</definedName>
    <definedName name="гр.7_р.12" localSheetId="31">#REF!</definedName>
    <definedName name="гр.7_р.12" localSheetId="17">#REF!</definedName>
    <definedName name="гр.7_р.12" localSheetId="18">#REF!</definedName>
    <definedName name="гр.7_р.12" localSheetId="19">#REF!</definedName>
    <definedName name="гр.7_р.12" localSheetId="28">#REF!</definedName>
    <definedName name="гр.7_р.12" localSheetId="33">#REF!</definedName>
    <definedName name="гр.7_р.12" localSheetId="34">#REF!</definedName>
    <definedName name="гр.7_р.12" localSheetId="30">#REF!</definedName>
    <definedName name="гр.7_р.12" localSheetId="32">#REF!</definedName>
    <definedName name="гр.7_р.12">#REF!</definedName>
    <definedName name="график" localSheetId="31">#REF!</definedName>
    <definedName name="график" localSheetId="17">#REF!</definedName>
    <definedName name="график" localSheetId="18">#REF!</definedName>
    <definedName name="график" localSheetId="19">#REF!</definedName>
    <definedName name="график" localSheetId="28">#REF!</definedName>
    <definedName name="график" localSheetId="33">#REF!</definedName>
    <definedName name="график" localSheetId="34">#REF!</definedName>
    <definedName name="график" localSheetId="30">#REF!</definedName>
    <definedName name="график" localSheetId="32">#REF!</definedName>
    <definedName name="график">#REF!</definedName>
    <definedName name="груд">'[50]812'!$AB$1:$AB$65536</definedName>
    <definedName name="ГРУДЕНЬ" localSheetId="31" hidden="1">{#N/A,#N/A,FALSE,"9PS0"}</definedName>
    <definedName name="ГРУДЕНЬ" localSheetId="29" hidden="1">{#N/A,#N/A,FALSE,"9PS0"}</definedName>
    <definedName name="ГРУДЕНЬ" localSheetId="26" hidden="1">{#N/A,#N/A,FALSE,"9PS0"}</definedName>
    <definedName name="ГРУДЕНЬ" localSheetId="27" hidden="1">{#N/A,#N/A,FALSE,"9PS0"}</definedName>
    <definedName name="ГРУДЕНЬ" localSheetId="35" hidden="1">{#N/A,#N/A,FALSE,"9PS0"}</definedName>
    <definedName name="ГРУДЕНЬ" localSheetId="11" hidden="1">{#N/A,#N/A,FALSE,"9PS0"}</definedName>
    <definedName name="ГРУДЕНЬ" localSheetId="28" hidden="1">{#N/A,#N/A,FALSE,"9PS0"}</definedName>
    <definedName name="ГРУДЕНЬ" localSheetId="33" hidden="1">{#N/A,#N/A,FALSE,"9PS0"}</definedName>
    <definedName name="ГРУДЕНЬ" localSheetId="34" hidden="1">{#N/A,#N/A,FALSE,"9PS0"}</definedName>
    <definedName name="ГРУДЕНЬ" localSheetId="30" hidden="1">{#N/A,#N/A,FALSE,"9PS0"}</definedName>
    <definedName name="ГРУДЕНЬ" localSheetId="32" hidden="1">{#N/A,#N/A,FALSE,"9PS0"}</definedName>
    <definedName name="ГРУДЕНЬ" hidden="1">{#N/A,#N/A,FALSE,"9PS0"}</definedName>
    <definedName name="группа">[63]PR!$A$1:$A$21</definedName>
    <definedName name="Группа_ДТЭК_внешние_поставщики" localSheetId="31">#REF!</definedName>
    <definedName name="Группа_ДТЭК_внешние_поставщики" localSheetId="26">#REF!</definedName>
    <definedName name="Группа_ДТЭК_внешние_поставщики" localSheetId="27">#REF!</definedName>
    <definedName name="Группа_ДТЭК_внешние_поставщики" localSheetId="17">#REF!</definedName>
    <definedName name="Группа_ДТЭК_внешние_поставщики" localSheetId="18">#REF!</definedName>
    <definedName name="Группа_ДТЭК_внешние_поставщики" localSheetId="19">#REF!</definedName>
    <definedName name="Группа_ДТЭК_внешние_поставщики" localSheetId="28">#REF!</definedName>
    <definedName name="Группа_ДТЭК_внешние_поставщики" localSheetId="33">#REF!</definedName>
    <definedName name="Группа_ДТЭК_внешние_поставщики" localSheetId="34">#REF!</definedName>
    <definedName name="Группа_ДТЭК_внешние_поставщики" localSheetId="30">#REF!</definedName>
    <definedName name="Группа_ДТЭК_внешние_поставщики" localSheetId="32">#REF!</definedName>
    <definedName name="Группа_ДТЭК_внешние_поставщики">#REF!</definedName>
    <definedName name="Группа_ДТЭК_наименование" localSheetId="31">#REF!</definedName>
    <definedName name="Группа_ДТЭК_наименование" localSheetId="26">#REF!</definedName>
    <definedName name="Группа_ДТЭК_наименование" localSheetId="27">#REF!</definedName>
    <definedName name="Группа_ДТЭК_наименование" localSheetId="17">#REF!</definedName>
    <definedName name="Группа_ДТЭК_наименование" localSheetId="18">#REF!</definedName>
    <definedName name="Группа_ДТЭК_наименование" localSheetId="19">#REF!</definedName>
    <definedName name="Группа_ДТЭК_наименование" localSheetId="28">#REF!</definedName>
    <definedName name="Группа_ДТЭК_наименование" localSheetId="33">#REF!</definedName>
    <definedName name="Группа_ДТЭК_наименование" localSheetId="34">#REF!</definedName>
    <definedName name="Группа_ДТЭК_наименование" localSheetId="30">#REF!</definedName>
    <definedName name="Группа_ДТЭК_наименование" localSheetId="32">#REF!</definedName>
    <definedName name="Группа_ДТЭК_наименование">#REF!</definedName>
    <definedName name="гсм_б_10м" localSheetId="31">#REF!</definedName>
    <definedName name="гсм_б_10м" localSheetId="26">#REF!</definedName>
    <definedName name="гсм_б_10м" localSheetId="27">#REF!</definedName>
    <definedName name="гсм_б_10м" localSheetId="17">#REF!</definedName>
    <definedName name="гсм_б_10м" localSheetId="18">#REF!</definedName>
    <definedName name="гсм_б_10м" localSheetId="19">#REF!</definedName>
    <definedName name="гсм_б_10м" localSheetId="28">#REF!</definedName>
    <definedName name="гсм_б_10м" localSheetId="33">#REF!</definedName>
    <definedName name="гсм_б_10м" localSheetId="34">#REF!</definedName>
    <definedName name="гсм_б_10м" localSheetId="30">#REF!</definedName>
    <definedName name="гсм_б_10м" localSheetId="32">#REF!</definedName>
    <definedName name="гсм_б_10м">#REF!</definedName>
    <definedName name="гсм_б_11м" localSheetId="31">#REF!</definedName>
    <definedName name="гсм_б_11м" localSheetId="17">#REF!</definedName>
    <definedName name="гсм_б_11м" localSheetId="18">#REF!</definedName>
    <definedName name="гсм_б_11м" localSheetId="19">#REF!</definedName>
    <definedName name="гсм_б_11м" localSheetId="28">#REF!</definedName>
    <definedName name="гсм_б_11м" localSheetId="33">#REF!</definedName>
    <definedName name="гсм_б_11м" localSheetId="34">#REF!</definedName>
    <definedName name="гсм_б_11м" localSheetId="30">#REF!</definedName>
    <definedName name="гсм_б_11м" localSheetId="32">#REF!</definedName>
    <definedName name="гсм_б_11м">#REF!</definedName>
    <definedName name="гсм_б_12м" localSheetId="31">#REF!</definedName>
    <definedName name="гсм_б_12м" localSheetId="17">#REF!</definedName>
    <definedName name="гсм_б_12м" localSheetId="18">#REF!</definedName>
    <definedName name="гсм_б_12м" localSheetId="19">#REF!</definedName>
    <definedName name="гсм_б_12м" localSheetId="28">#REF!</definedName>
    <definedName name="гсм_б_12м" localSheetId="33">#REF!</definedName>
    <definedName name="гсм_б_12м" localSheetId="34">#REF!</definedName>
    <definedName name="гсм_б_12м" localSheetId="30">#REF!</definedName>
    <definedName name="гсм_б_12м" localSheetId="32">#REF!</definedName>
    <definedName name="гсм_б_12м">#REF!</definedName>
    <definedName name="гсм_б_2м" localSheetId="31">#REF!</definedName>
    <definedName name="гсм_б_2м" localSheetId="17">#REF!</definedName>
    <definedName name="гсм_б_2м" localSheetId="18">#REF!</definedName>
    <definedName name="гсм_б_2м" localSheetId="19">#REF!</definedName>
    <definedName name="гсм_б_2м" localSheetId="28">#REF!</definedName>
    <definedName name="гсм_б_2м" localSheetId="33">#REF!</definedName>
    <definedName name="гсм_б_2м" localSheetId="34">#REF!</definedName>
    <definedName name="гсм_б_2м" localSheetId="30">#REF!</definedName>
    <definedName name="гсм_б_2м" localSheetId="32">#REF!</definedName>
    <definedName name="гсм_б_2м">#REF!</definedName>
    <definedName name="гсм_б_3м" localSheetId="31">#REF!</definedName>
    <definedName name="гсм_б_3м" localSheetId="17">#REF!</definedName>
    <definedName name="гсм_б_3м" localSheetId="18">#REF!</definedName>
    <definedName name="гсм_б_3м" localSheetId="19">#REF!</definedName>
    <definedName name="гсм_б_3м" localSheetId="28">#REF!</definedName>
    <definedName name="гсм_б_3м" localSheetId="33">#REF!</definedName>
    <definedName name="гсм_б_3м" localSheetId="34">#REF!</definedName>
    <definedName name="гсм_б_3м" localSheetId="30">#REF!</definedName>
    <definedName name="гсм_б_3м" localSheetId="32">#REF!</definedName>
    <definedName name="гсм_б_3м">#REF!</definedName>
    <definedName name="гсм_б_4м" localSheetId="31">#REF!</definedName>
    <definedName name="гсм_б_4м" localSheetId="17">#REF!</definedName>
    <definedName name="гсм_б_4м" localSheetId="18">#REF!</definedName>
    <definedName name="гсм_б_4м" localSheetId="19">#REF!</definedName>
    <definedName name="гсм_б_4м" localSheetId="28">#REF!</definedName>
    <definedName name="гсм_б_4м" localSheetId="33">#REF!</definedName>
    <definedName name="гсм_б_4м" localSheetId="34">#REF!</definedName>
    <definedName name="гсм_б_4м" localSheetId="30">#REF!</definedName>
    <definedName name="гсм_б_4м" localSheetId="32">#REF!</definedName>
    <definedName name="гсм_б_4м">#REF!</definedName>
    <definedName name="гсм_б_5м" localSheetId="31">#REF!</definedName>
    <definedName name="гсм_б_5м" localSheetId="17">#REF!</definedName>
    <definedName name="гсм_б_5м" localSheetId="18">#REF!</definedName>
    <definedName name="гсм_б_5м" localSheetId="19">#REF!</definedName>
    <definedName name="гсм_б_5м" localSheetId="28">#REF!</definedName>
    <definedName name="гсм_б_5м" localSheetId="33">#REF!</definedName>
    <definedName name="гсм_б_5м" localSheetId="34">#REF!</definedName>
    <definedName name="гсм_б_5м" localSheetId="30">#REF!</definedName>
    <definedName name="гсм_б_5м" localSheetId="32">#REF!</definedName>
    <definedName name="гсм_б_5м">#REF!</definedName>
    <definedName name="гсм_б_6м" localSheetId="31">#REF!</definedName>
    <definedName name="гсм_б_6м" localSheetId="17">#REF!</definedName>
    <definedName name="гсм_б_6м" localSheetId="18">#REF!</definedName>
    <definedName name="гсм_б_6м" localSheetId="19">#REF!</definedName>
    <definedName name="гсм_б_6м" localSheetId="28">#REF!</definedName>
    <definedName name="гсм_б_6м" localSheetId="33">#REF!</definedName>
    <definedName name="гсм_б_6м" localSheetId="34">#REF!</definedName>
    <definedName name="гсм_б_6м" localSheetId="30">#REF!</definedName>
    <definedName name="гсм_б_6м" localSheetId="32">#REF!</definedName>
    <definedName name="гсм_б_6м">#REF!</definedName>
    <definedName name="гсм_б_7м" localSheetId="31">#REF!</definedName>
    <definedName name="гсм_б_7м" localSheetId="17">#REF!</definedName>
    <definedName name="гсм_б_7м" localSheetId="18">#REF!</definedName>
    <definedName name="гсм_б_7м" localSheetId="19">#REF!</definedName>
    <definedName name="гсм_б_7м" localSheetId="28">#REF!</definedName>
    <definedName name="гсм_б_7м" localSheetId="33">#REF!</definedName>
    <definedName name="гсм_б_7м" localSheetId="34">#REF!</definedName>
    <definedName name="гсм_б_7м" localSheetId="30">#REF!</definedName>
    <definedName name="гсм_б_7м" localSheetId="32">#REF!</definedName>
    <definedName name="гсм_б_7м">#REF!</definedName>
    <definedName name="гсм_б_8м" localSheetId="31">#REF!</definedName>
    <definedName name="гсм_б_8м" localSheetId="17">#REF!</definedName>
    <definedName name="гсм_б_8м" localSheetId="18">#REF!</definedName>
    <definedName name="гсм_б_8м" localSheetId="19">#REF!</definedName>
    <definedName name="гсм_б_8м" localSheetId="28">#REF!</definedName>
    <definedName name="гсм_б_8м" localSheetId="33">#REF!</definedName>
    <definedName name="гсм_б_8м" localSheetId="34">#REF!</definedName>
    <definedName name="гсм_б_8м" localSheetId="30">#REF!</definedName>
    <definedName name="гсм_б_8м" localSheetId="32">#REF!</definedName>
    <definedName name="гсм_б_8м">#REF!</definedName>
    <definedName name="гсм_б_9м" localSheetId="31">#REF!</definedName>
    <definedName name="гсм_б_9м" localSheetId="17">#REF!</definedName>
    <definedName name="гсм_б_9м" localSheetId="18">#REF!</definedName>
    <definedName name="гсм_б_9м" localSheetId="19">#REF!</definedName>
    <definedName name="гсм_б_9м" localSheetId="28">#REF!</definedName>
    <definedName name="гсм_б_9м" localSheetId="33">#REF!</definedName>
    <definedName name="гсм_б_9м" localSheetId="34">#REF!</definedName>
    <definedName name="гсм_б_9м" localSheetId="30">#REF!</definedName>
    <definedName name="гсм_б_9м" localSheetId="32">#REF!</definedName>
    <definedName name="гсм_б_9м">#REF!</definedName>
    <definedName name="гсм_б_авг" localSheetId="31">#REF!</definedName>
    <definedName name="гсм_б_авг" localSheetId="17">#REF!</definedName>
    <definedName name="гсм_б_авг" localSheetId="18">#REF!</definedName>
    <definedName name="гсм_б_авг" localSheetId="19">#REF!</definedName>
    <definedName name="гсм_б_авг" localSheetId="28">#REF!</definedName>
    <definedName name="гсм_б_авг" localSheetId="33">#REF!</definedName>
    <definedName name="гсм_б_авг" localSheetId="34">#REF!</definedName>
    <definedName name="гсм_б_авг" localSheetId="30">#REF!</definedName>
    <definedName name="гсм_б_авг" localSheetId="32">#REF!</definedName>
    <definedName name="гсм_б_авг">#REF!</definedName>
    <definedName name="гсм_б_апр" localSheetId="31">#REF!</definedName>
    <definedName name="гсм_б_апр" localSheetId="17">#REF!</definedName>
    <definedName name="гсм_б_апр" localSheetId="18">#REF!</definedName>
    <definedName name="гсм_б_апр" localSheetId="19">#REF!</definedName>
    <definedName name="гсм_б_апр" localSheetId="28">#REF!</definedName>
    <definedName name="гсм_б_апр" localSheetId="33">#REF!</definedName>
    <definedName name="гсм_б_апр" localSheetId="34">#REF!</definedName>
    <definedName name="гсм_б_апр" localSheetId="30">#REF!</definedName>
    <definedName name="гсм_б_апр" localSheetId="32">#REF!</definedName>
    <definedName name="гсм_б_апр">#REF!</definedName>
    <definedName name="гсм_б_дек" localSheetId="31">#REF!</definedName>
    <definedName name="гсм_б_дек" localSheetId="17">#REF!</definedName>
    <definedName name="гсм_б_дек" localSheetId="18">#REF!</definedName>
    <definedName name="гсм_б_дек" localSheetId="19">#REF!</definedName>
    <definedName name="гсм_б_дек" localSheetId="28">#REF!</definedName>
    <definedName name="гсм_б_дек" localSheetId="33">#REF!</definedName>
    <definedName name="гсм_б_дек" localSheetId="34">#REF!</definedName>
    <definedName name="гсм_б_дек" localSheetId="30">#REF!</definedName>
    <definedName name="гсм_б_дек" localSheetId="32">#REF!</definedName>
    <definedName name="гсм_б_дек">#REF!</definedName>
    <definedName name="гсм_б_июль" localSheetId="31">#REF!</definedName>
    <definedName name="гсм_б_июль" localSheetId="17">#REF!</definedName>
    <definedName name="гсм_б_июль" localSheetId="18">#REF!</definedName>
    <definedName name="гсм_б_июль" localSheetId="19">#REF!</definedName>
    <definedName name="гсм_б_июль" localSheetId="28">#REF!</definedName>
    <definedName name="гсм_б_июль" localSheetId="33">#REF!</definedName>
    <definedName name="гсм_б_июль" localSheetId="34">#REF!</definedName>
    <definedName name="гсм_б_июль" localSheetId="30">#REF!</definedName>
    <definedName name="гсм_б_июль" localSheetId="32">#REF!</definedName>
    <definedName name="гсм_б_июль">#REF!</definedName>
    <definedName name="гсм_б_июнь" localSheetId="31">#REF!</definedName>
    <definedName name="гсм_б_июнь" localSheetId="17">#REF!</definedName>
    <definedName name="гсм_б_июнь" localSheetId="18">#REF!</definedName>
    <definedName name="гсм_б_июнь" localSheetId="19">#REF!</definedName>
    <definedName name="гсм_б_июнь" localSheetId="28">#REF!</definedName>
    <definedName name="гсм_б_июнь" localSheetId="33">#REF!</definedName>
    <definedName name="гсм_б_июнь" localSheetId="34">#REF!</definedName>
    <definedName name="гсм_б_июнь" localSheetId="30">#REF!</definedName>
    <definedName name="гсм_б_июнь" localSheetId="32">#REF!</definedName>
    <definedName name="гсм_б_июнь">#REF!</definedName>
    <definedName name="гсм_б_май" localSheetId="31">#REF!</definedName>
    <definedName name="гсм_б_май" localSheetId="17">#REF!</definedName>
    <definedName name="гсм_б_май" localSheetId="18">#REF!</definedName>
    <definedName name="гсм_б_май" localSheetId="19">#REF!</definedName>
    <definedName name="гсм_б_май" localSheetId="28">#REF!</definedName>
    <definedName name="гсм_б_май" localSheetId="33">#REF!</definedName>
    <definedName name="гсм_б_май" localSheetId="34">#REF!</definedName>
    <definedName name="гсм_б_май" localSheetId="30">#REF!</definedName>
    <definedName name="гсм_б_май" localSheetId="32">#REF!</definedName>
    <definedName name="гсм_б_май">#REF!</definedName>
    <definedName name="гсм_б_март" localSheetId="31">#REF!</definedName>
    <definedName name="гсм_б_март" localSheetId="17">#REF!</definedName>
    <definedName name="гсм_б_март" localSheetId="18">#REF!</definedName>
    <definedName name="гсм_б_март" localSheetId="19">#REF!</definedName>
    <definedName name="гсм_б_март" localSheetId="28">#REF!</definedName>
    <definedName name="гсм_б_март" localSheetId="33">#REF!</definedName>
    <definedName name="гсм_б_март" localSheetId="34">#REF!</definedName>
    <definedName name="гсм_б_март" localSheetId="30">#REF!</definedName>
    <definedName name="гсм_б_март" localSheetId="32">#REF!</definedName>
    <definedName name="гсм_б_март">#REF!</definedName>
    <definedName name="гсм_б_нояб" localSheetId="31">#REF!</definedName>
    <definedName name="гсм_б_нояб" localSheetId="17">#REF!</definedName>
    <definedName name="гсм_б_нояб" localSheetId="18">#REF!</definedName>
    <definedName name="гсм_б_нояб" localSheetId="19">#REF!</definedName>
    <definedName name="гсм_б_нояб" localSheetId="28">#REF!</definedName>
    <definedName name="гсм_б_нояб" localSheetId="33">#REF!</definedName>
    <definedName name="гсм_б_нояб" localSheetId="34">#REF!</definedName>
    <definedName name="гсм_б_нояб" localSheetId="30">#REF!</definedName>
    <definedName name="гсм_б_нояб" localSheetId="32">#REF!</definedName>
    <definedName name="гсм_б_нояб">#REF!</definedName>
    <definedName name="гсм_б_окт" localSheetId="31">#REF!</definedName>
    <definedName name="гсм_б_окт" localSheetId="17">#REF!</definedName>
    <definedName name="гсм_б_окт" localSheetId="18">#REF!</definedName>
    <definedName name="гсм_б_окт" localSheetId="19">#REF!</definedName>
    <definedName name="гсм_б_окт" localSheetId="28">#REF!</definedName>
    <definedName name="гсм_б_окт" localSheetId="33">#REF!</definedName>
    <definedName name="гсм_б_окт" localSheetId="34">#REF!</definedName>
    <definedName name="гсм_б_окт" localSheetId="30">#REF!</definedName>
    <definedName name="гсм_б_окт" localSheetId="32">#REF!</definedName>
    <definedName name="гсм_б_окт">#REF!</definedName>
    <definedName name="гсм_б_сент" localSheetId="31">#REF!</definedName>
    <definedName name="гсм_б_сент" localSheetId="17">#REF!</definedName>
    <definedName name="гсм_б_сент" localSheetId="18">#REF!</definedName>
    <definedName name="гсм_б_сент" localSheetId="19">#REF!</definedName>
    <definedName name="гсм_б_сент" localSheetId="28">#REF!</definedName>
    <definedName name="гсм_б_сент" localSheetId="33">#REF!</definedName>
    <definedName name="гсм_б_сент" localSheetId="34">#REF!</definedName>
    <definedName name="гсм_б_сент" localSheetId="30">#REF!</definedName>
    <definedName name="гсм_б_сент" localSheetId="32">#REF!</definedName>
    <definedName name="гсм_б_сент">#REF!</definedName>
    <definedName name="гсм_б_фев" localSheetId="31">#REF!</definedName>
    <definedName name="гсм_б_фев" localSheetId="17">#REF!</definedName>
    <definedName name="гсм_б_фев" localSheetId="18">#REF!</definedName>
    <definedName name="гсм_б_фев" localSheetId="19">#REF!</definedName>
    <definedName name="гсм_б_фев" localSheetId="28">#REF!</definedName>
    <definedName name="гсм_б_фев" localSheetId="33">#REF!</definedName>
    <definedName name="гсм_б_фев" localSheetId="34">#REF!</definedName>
    <definedName name="гсм_б_фев" localSheetId="30">#REF!</definedName>
    <definedName name="гсм_б_фев" localSheetId="32">#REF!</definedName>
    <definedName name="гсм_б_фев">#REF!</definedName>
    <definedName name="гсм_б_янв" localSheetId="31">#REF!</definedName>
    <definedName name="гсм_б_янв" localSheetId="17">#REF!</definedName>
    <definedName name="гсм_б_янв" localSheetId="18">#REF!</definedName>
    <definedName name="гсм_б_янв" localSheetId="19">#REF!</definedName>
    <definedName name="гсм_б_янв" localSheetId="28">#REF!</definedName>
    <definedName name="гсм_б_янв" localSheetId="33">#REF!</definedName>
    <definedName name="гсм_б_янв" localSheetId="34">#REF!</definedName>
    <definedName name="гсм_б_янв" localSheetId="30">#REF!</definedName>
    <definedName name="гсм_б_янв" localSheetId="32">#REF!</definedName>
    <definedName name="гсм_б_янв">#REF!</definedName>
    <definedName name="гсм_п_10м" localSheetId="31">#REF!</definedName>
    <definedName name="гсм_п_10м" localSheetId="17">#REF!</definedName>
    <definedName name="гсм_п_10м" localSheetId="18">#REF!</definedName>
    <definedName name="гсм_п_10м" localSheetId="19">#REF!</definedName>
    <definedName name="гсм_п_10м" localSheetId="28">#REF!</definedName>
    <definedName name="гсм_п_10м" localSheetId="33">#REF!</definedName>
    <definedName name="гсм_п_10м" localSheetId="34">#REF!</definedName>
    <definedName name="гсм_п_10м" localSheetId="30">#REF!</definedName>
    <definedName name="гсм_п_10м" localSheetId="32">#REF!</definedName>
    <definedName name="гсм_п_10м">#REF!</definedName>
    <definedName name="гсм_п_11м" localSheetId="31">#REF!</definedName>
    <definedName name="гсм_п_11м" localSheetId="17">#REF!</definedName>
    <definedName name="гсм_п_11м" localSheetId="18">#REF!</definedName>
    <definedName name="гсм_п_11м" localSheetId="19">#REF!</definedName>
    <definedName name="гсм_п_11м" localSheetId="28">#REF!</definedName>
    <definedName name="гсм_п_11м" localSheetId="33">#REF!</definedName>
    <definedName name="гсм_п_11м" localSheetId="34">#REF!</definedName>
    <definedName name="гсм_п_11м" localSheetId="30">#REF!</definedName>
    <definedName name="гсм_п_11м" localSheetId="32">#REF!</definedName>
    <definedName name="гсм_п_11м">#REF!</definedName>
    <definedName name="гсм_п_12м" localSheetId="31">#REF!</definedName>
    <definedName name="гсм_п_12м" localSheetId="17">#REF!</definedName>
    <definedName name="гсм_п_12м" localSheetId="18">#REF!</definedName>
    <definedName name="гсм_п_12м" localSheetId="19">#REF!</definedName>
    <definedName name="гсм_п_12м" localSheetId="28">#REF!</definedName>
    <definedName name="гсм_п_12м" localSheetId="33">#REF!</definedName>
    <definedName name="гсм_п_12м" localSheetId="34">#REF!</definedName>
    <definedName name="гсм_п_12м" localSheetId="30">#REF!</definedName>
    <definedName name="гсм_п_12м" localSheetId="32">#REF!</definedName>
    <definedName name="гсм_п_12м">#REF!</definedName>
    <definedName name="гсм_п_2м" localSheetId="31">#REF!</definedName>
    <definedName name="гсм_п_2м" localSheetId="17">#REF!</definedName>
    <definedName name="гсм_п_2м" localSheetId="18">#REF!</definedName>
    <definedName name="гсм_п_2м" localSheetId="19">#REF!</definedName>
    <definedName name="гсм_п_2м" localSheetId="28">#REF!</definedName>
    <definedName name="гсм_п_2м" localSheetId="33">#REF!</definedName>
    <definedName name="гсм_п_2м" localSheetId="34">#REF!</definedName>
    <definedName name="гсм_п_2м" localSheetId="30">#REF!</definedName>
    <definedName name="гсм_п_2м" localSheetId="32">#REF!</definedName>
    <definedName name="гсм_п_2м">#REF!</definedName>
    <definedName name="гсм_п_3м" localSheetId="31">#REF!</definedName>
    <definedName name="гсм_п_3м" localSheetId="17">#REF!</definedName>
    <definedName name="гсм_п_3м" localSheetId="18">#REF!</definedName>
    <definedName name="гсм_п_3м" localSheetId="19">#REF!</definedName>
    <definedName name="гсм_п_3м" localSheetId="28">#REF!</definedName>
    <definedName name="гсм_п_3м" localSheetId="33">#REF!</definedName>
    <definedName name="гсм_п_3м" localSheetId="34">#REF!</definedName>
    <definedName name="гсм_п_3м" localSheetId="30">#REF!</definedName>
    <definedName name="гсм_п_3м" localSheetId="32">#REF!</definedName>
    <definedName name="гсм_п_3м">#REF!</definedName>
    <definedName name="гсм_п_4м" localSheetId="31">#REF!</definedName>
    <definedName name="гсм_п_4м" localSheetId="17">#REF!</definedName>
    <definedName name="гсм_п_4м" localSheetId="18">#REF!</definedName>
    <definedName name="гсм_п_4м" localSheetId="19">#REF!</definedName>
    <definedName name="гсм_п_4м" localSheetId="28">#REF!</definedName>
    <definedName name="гсм_п_4м" localSheetId="33">#REF!</definedName>
    <definedName name="гсм_п_4м" localSheetId="34">#REF!</definedName>
    <definedName name="гсм_п_4м" localSheetId="30">#REF!</definedName>
    <definedName name="гсм_п_4м" localSheetId="32">#REF!</definedName>
    <definedName name="гсм_п_4м">#REF!</definedName>
    <definedName name="гсм_п_5м" localSheetId="31">#REF!</definedName>
    <definedName name="гсм_п_5м" localSheetId="17">#REF!</definedName>
    <definedName name="гсм_п_5м" localSheetId="18">#REF!</definedName>
    <definedName name="гсм_п_5м" localSheetId="19">#REF!</definedName>
    <definedName name="гсм_п_5м" localSheetId="28">#REF!</definedName>
    <definedName name="гсм_п_5м" localSheetId="33">#REF!</definedName>
    <definedName name="гсм_п_5м" localSheetId="34">#REF!</definedName>
    <definedName name="гсм_п_5м" localSheetId="30">#REF!</definedName>
    <definedName name="гсм_п_5м" localSheetId="32">#REF!</definedName>
    <definedName name="гсм_п_5м">#REF!</definedName>
    <definedName name="гсм_п_6м" localSheetId="31">#REF!</definedName>
    <definedName name="гсм_п_6м" localSheetId="17">#REF!</definedName>
    <definedName name="гсм_п_6м" localSheetId="18">#REF!</definedName>
    <definedName name="гсм_п_6м" localSheetId="19">#REF!</definedName>
    <definedName name="гсм_п_6м" localSheetId="28">#REF!</definedName>
    <definedName name="гсм_п_6м" localSheetId="33">#REF!</definedName>
    <definedName name="гсм_п_6м" localSheetId="34">#REF!</definedName>
    <definedName name="гсм_п_6м" localSheetId="30">#REF!</definedName>
    <definedName name="гсм_п_6м" localSheetId="32">#REF!</definedName>
    <definedName name="гсм_п_6м">#REF!</definedName>
    <definedName name="гсм_п_7м" localSheetId="31">#REF!</definedName>
    <definedName name="гсм_п_7м" localSheetId="17">#REF!</definedName>
    <definedName name="гсм_п_7м" localSheetId="18">#REF!</definedName>
    <definedName name="гсм_п_7м" localSheetId="19">#REF!</definedName>
    <definedName name="гсм_п_7м" localSheetId="28">#REF!</definedName>
    <definedName name="гсм_п_7м" localSheetId="33">#REF!</definedName>
    <definedName name="гсм_п_7м" localSheetId="34">#REF!</definedName>
    <definedName name="гсм_п_7м" localSheetId="30">#REF!</definedName>
    <definedName name="гсм_п_7м" localSheetId="32">#REF!</definedName>
    <definedName name="гсм_п_7м">#REF!</definedName>
    <definedName name="гсм_п_8м" localSheetId="31">#REF!</definedName>
    <definedName name="гсм_п_8м" localSheetId="17">#REF!</definedName>
    <definedName name="гсм_п_8м" localSheetId="18">#REF!</definedName>
    <definedName name="гсм_п_8м" localSheetId="19">#REF!</definedName>
    <definedName name="гсм_п_8м" localSheetId="28">#REF!</definedName>
    <definedName name="гсм_п_8м" localSheetId="33">#REF!</definedName>
    <definedName name="гсм_п_8м" localSheetId="34">#REF!</definedName>
    <definedName name="гсм_п_8м" localSheetId="30">#REF!</definedName>
    <definedName name="гсм_п_8м" localSheetId="32">#REF!</definedName>
    <definedName name="гсм_п_8м">#REF!</definedName>
    <definedName name="гсм_п_9м" localSheetId="31">#REF!</definedName>
    <definedName name="гсм_п_9м" localSheetId="17">#REF!</definedName>
    <definedName name="гсм_п_9м" localSheetId="18">#REF!</definedName>
    <definedName name="гсм_п_9м" localSheetId="19">#REF!</definedName>
    <definedName name="гсм_п_9м" localSheetId="28">#REF!</definedName>
    <definedName name="гсм_п_9м" localSheetId="33">#REF!</definedName>
    <definedName name="гсм_п_9м" localSheetId="34">#REF!</definedName>
    <definedName name="гсм_п_9м" localSheetId="30">#REF!</definedName>
    <definedName name="гсм_п_9м" localSheetId="32">#REF!</definedName>
    <definedName name="гсм_п_9м">#REF!</definedName>
    <definedName name="гсм_п_авг" localSheetId="31">#REF!</definedName>
    <definedName name="гсм_п_авг" localSheetId="17">#REF!</definedName>
    <definedName name="гсм_п_авг" localSheetId="18">#REF!</definedName>
    <definedName name="гсм_п_авг" localSheetId="19">#REF!</definedName>
    <definedName name="гсм_п_авг" localSheetId="28">#REF!</definedName>
    <definedName name="гсм_п_авг" localSheetId="33">#REF!</definedName>
    <definedName name="гсм_п_авг" localSheetId="34">#REF!</definedName>
    <definedName name="гсм_п_авг" localSheetId="30">#REF!</definedName>
    <definedName name="гсм_п_авг" localSheetId="32">#REF!</definedName>
    <definedName name="гсм_п_авг">#REF!</definedName>
    <definedName name="гсм_п_апр" localSheetId="31">#REF!</definedName>
    <definedName name="гсм_п_апр" localSheetId="17">#REF!</definedName>
    <definedName name="гсм_п_апр" localSheetId="18">#REF!</definedName>
    <definedName name="гсм_п_апр" localSheetId="19">#REF!</definedName>
    <definedName name="гсм_п_апр" localSheetId="28">#REF!</definedName>
    <definedName name="гсм_п_апр" localSheetId="33">#REF!</definedName>
    <definedName name="гсм_п_апр" localSheetId="34">#REF!</definedName>
    <definedName name="гсм_п_апр" localSheetId="30">#REF!</definedName>
    <definedName name="гсм_п_апр" localSheetId="32">#REF!</definedName>
    <definedName name="гсм_п_апр">#REF!</definedName>
    <definedName name="гсм_п_дек" localSheetId="31">#REF!</definedName>
    <definedName name="гсм_п_дек" localSheetId="17">#REF!</definedName>
    <definedName name="гсм_п_дек" localSheetId="18">#REF!</definedName>
    <definedName name="гсм_п_дек" localSheetId="19">#REF!</definedName>
    <definedName name="гсм_п_дек" localSheetId="28">#REF!</definedName>
    <definedName name="гсм_п_дек" localSheetId="33">#REF!</definedName>
    <definedName name="гсм_п_дек" localSheetId="34">#REF!</definedName>
    <definedName name="гсм_п_дек" localSheetId="30">#REF!</definedName>
    <definedName name="гсм_п_дек" localSheetId="32">#REF!</definedName>
    <definedName name="гсм_п_дек">#REF!</definedName>
    <definedName name="гсм_п_июль" localSheetId="31">#REF!</definedName>
    <definedName name="гсм_п_июль" localSheetId="17">#REF!</definedName>
    <definedName name="гсм_п_июль" localSheetId="18">#REF!</definedName>
    <definedName name="гсм_п_июль" localSheetId="19">#REF!</definedName>
    <definedName name="гсм_п_июль" localSheetId="28">#REF!</definedName>
    <definedName name="гсм_п_июль" localSheetId="33">#REF!</definedName>
    <definedName name="гсм_п_июль" localSheetId="34">#REF!</definedName>
    <definedName name="гсм_п_июль" localSheetId="30">#REF!</definedName>
    <definedName name="гсм_п_июль" localSheetId="32">#REF!</definedName>
    <definedName name="гсм_п_июль">#REF!</definedName>
    <definedName name="гсм_п_июнь" localSheetId="31">#REF!</definedName>
    <definedName name="гсм_п_июнь" localSheetId="17">#REF!</definedName>
    <definedName name="гсм_п_июнь" localSheetId="18">#REF!</definedName>
    <definedName name="гсм_п_июнь" localSheetId="19">#REF!</definedName>
    <definedName name="гсм_п_июнь" localSheetId="28">#REF!</definedName>
    <definedName name="гсм_п_июнь" localSheetId="33">#REF!</definedName>
    <definedName name="гсм_п_июнь" localSheetId="34">#REF!</definedName>
    <definedName name="гсм_п_июнь" localSheetId="30">#REF!</definedName>
    <definedName name="гсм_п_июнь" localSheetId="32">#REF!</definedName>
    <definedName name="гсм_п_июнь">#REF!</definedName>
    <definedName name="гсм_п_май" localSheetId="31">#REF!</definedName>
    <definedName name="гсм_п_май" localSheetId="17">#REF!</definedName>
    <definedName name="гсм_п_май" localSheetId="18">#REF!</definedName>
    <definedName name="гсм_п_май" localSheetId="19">#REF!</definedName>
    <definedName name="гсм_п_май" localSheetId="28">#REF!</definedName>
    <definedName name="гсм_п_май" localSheetId="33">#REF!</definedName>
    <definedName name="гсм_п_май" localSheetId="34">#REF!</definedName>
    <definedName name="гсм_п_май" localSheetId="30">#REF!</definedName>
    <definedName name="гсм_п_май" localSheetId="32">#REF!</definedName>
    <definedName name="гсм_п_май">#REF!</definedName>
    <definedName name="гсм_п_март" localSheetId="31">#REF!</definedName>
    <definedName name="гсм_п_март" localSheetId="17">#REF!</definedName>
    <definedName name="гсм_п_март" localSheetId="18">#REF!</definedName>
    <definedName name="гсм_п_март" localSheetId="19">#REF!</definedName>
    <definedName name="гсм_п_март" localSheetId="28">#REF!</definedName>
    <definedName name="гсм_п_март" localSheetId="33">#REF!</definedName>
    <definedName name="гсм_п_март" localSheetId="34">#REF!</definedName>
    <definedName name="гсм_п_март" localSheetId="30">#REF!</definedName>
    <definedName name="гсм_п_март" localSheetId="32">#REF!</definedName>
    <definedName name="гсм_п_март">#REF!</definedName>
    <definedName name="гсм_п_нояб" localSheetId="31">#REF!</definedName>
    <definedName name="гсм_п_нояб" localSheetId="17">#REF!</definedName>
    <definedName name="гсм_п_нояб" localSheetId="18">#REF!</definedName>
    <definedName name="гсм_п_нояб" localSheetId="19">#REF!</definedName>
    <definedName name="гсм_п_нояб" localSheetId="28">#REF!</definedName>
    <definedName name="гсм_п_нояб" localSheetId="33">#REF!</definedName>
    <definedName name="гсм_п_нояб" localSheetId="34">#REF!</definedName>
    <definedName name="гсм_п_нояб" localSheetId="30">#REF!</definedName>
    <definedName name="гсм_п_нояб" localSheetId="32">#REF!</definedName>
    <definedName name="гсм_п_нояб">#REF!</definedName>
    <definedName name="гсм_п_окт" localSheetId="31">#REF!</definedName>
    <definedName name="гсм_п_окт" localSheetId="17">#REF!</definedName>
    <definedName name="гсм_п_окт" localSheetId="18">#REF!</definedName>
    <definedName name="гсм_п_окт" localSheetId="19">#REF!</definedName>
    <definedName name="гсм_п_окт" localSheetId="28">#REF!</definedName>
    <definedName name="гсм_п_окт" localSheetId="33">#REF!</definedName>
    <definedName name="гсм_п_окт" localSheetId="34">#REF!</definedName>
    <definedName name="гсм_п_окт" localSheetId="30">#REF!</definedName>
    <definedName name="гсм_п_окт" localSheetId="32">#REF!</definedName>
    <definedName name="гсм_п_окт">#REF!</definedName>
    <definedName name="гсм_п_сент" localSheetId="31">#REF!</definedName>
    <definedName name="гсм_п_сент" localSheetId="17">#REF!</definedName>
    <definedName name="гсм_п_сент" localSheetId="18">#REF!</definedName>
    <definedName name="гсм_п_сент" localSheetId="19">#REF!</definedName>
    <definedName name="гсм_п_сент" localSheetId="28">#REF!</definedName>
    <definedName name="гсм_п_сент" localSheetId="33">#REF!</definedName>
    <definedName name="гсм_п_сент" localSheetId="34">#REF!</definedName>
    <definedName name="гсм_п_сент" localSheetId="30">#REF!</definedName>
    <definedName name="гсм_п_сент" localSheetId="32">#REF!</definedName>
    <definedName name="гсм_п_сент">#REF!</definedName>
    <definedName name="гсм_п_фев" localSheetId="31">#REF!</definedName>
    <definedName name="гсм_п_фев" localSheetId="17">#REF!</definedName>
    <definedName name="гсм_п_фев" localSheetId="18">#REF!</definedName>
    <definedName name="гсм_п_фев" localSheetId="19">#REF!</definedName>
    <definedName name="гсм_п_фев" localSheetId="28">#REF!</definedName>
    <definedName name="гсм_п_фев" localSheetId="33">#REF!</definedName>
    <definedName name="гсм_п_фев" localSheetId="34">#REF!</definedName>
    <definedName name="гсм_п_фев" localSheetId="30">#REF!</definedName>
    <definedName name="гсм_п_фев" localSheetId="32">#REF!</definedName>
    <definedName name="гсм_п_фев">#REF!</definedName>
    <definedName name="гсм_п_янв" localSheetId="31">#REF!</definedName>
    <definedName name="гсм_п_янв" localSheetId="17">#REF!</definedName>
    <definedName name="гсм_п_янв" localSheetId="18">#REF!</definedName>
    <definedName name="гсм_п_янв" localSheetId="19">#REF!</definedName>
    <definedName name="гсм_п_янв" localSheetId="28">#REF!</definedName>
    <definedName name="гсм_п_янв" localSheetId="33">#REF!</definedName>
    <definedName name="гсм_п_янв" localSheetId="34">#REF!</definedName>
    <definedName name="гсм_п_янв" localSheetId="30">#REF!</definedName>
    <definedName name="гсм_п_янв" localSheetId="32">#REF!</definedName>
    <definedName name="гсм_п_янв">#REF!</definedName>
    <definedName name="гсм_ф_10м" localSheetId="31">#REF!</definedName>
    <definedName name="гсм_ф_10м" localSheetId="17">#REF!</definedName>
    <definedName name="гсм_ф_10м" localSheetId="18">#REF!</definedName>
    <definedName name="гсм_ф_10м" localSheetId="19">#REF!</definedName>
    <definedName name="гсм_ф_10м" localSheetId="28">#REF!</definedName>
    <definedName name="гсм_ф_10м" localSheetId="33">#REF!</definedName>
    <definedName name="гсм_ф_10м" localSheetId="34">#REF!</definedName>
    <definedName name="гсм_ф_10м" localSheetId="30">#REF!</definedName>
    <definedName name="гсм_ф_10м" localSheetId="32">#REF!</definedName>
    <definedName name="гсм_ф_10м">#REF!</definedName>
    <definedName name="гсм_ф_11м" localSheetId="31">#REF!</definedName>
    <definedName name="гсм_ф_11м" localSheetId="17">#REF!</definedName>
    <definedName name="гсм_ф_11м" localSheetId="18">#REF!</definedName>
    <definedName name="гсм_ф_11м" localSheetId="19">#REF!</definedName>
    <definedName name="гсм_ф_11м" localSheetId="28">#REF!</definedName>
    <definedName name="гсм_ф_11м" localSheetId="33">#REF!</definedName>
    <definedName name="гсм_ф_11м" localSheetId="34">#REF!</definedName>
    <definedName name="гсм_ф_11м" localSheetId="30">#REF!</definedName>
    <definedName name="гсм_ф_11м" localSheetId="32">#REF!</definedName>
    <definedName name="гсм_ф_11м">#REF!</definedName>
    <definedName name="гсм_ф_12м" localSheetId="31">#REF!</definedName>
    <definedName name="гсм_ф_12м" localSheetId="17">#REF!</definedName>
    <definedName name="гсм_ф_12м" localSheetId="18">#REF!</definedName>
    <definedName name="гсм_ф_12м" localSheetId="19">#REF!</definedName>
    <definedName name="гсм_ф_12м" localSheetId="28">#REF!</definedName>
    <definedName name="гсм_ф_12м" localSheetId="33">#REF!</definedName>
    <definedName name="гсм_ф_12м" localSheetId="34">#REF!</definedName>
    <definedName name="гсм_ф_12м" localSheetId="30">#REF!</definedName>
    <definedName name="гсм_ф_12м" localSheetId="32">#REF!</definedName>
    <definedName name="гсм_ф_12м">#REF!</definedName>
    <definedName name="гсм_ф_2м" localSheetId="31">#REF!</definedName>
    <definedName name="гсм_ф_2м" localSheetId="17">#REF!</definedName>
    <definedName name="гсм_ф_2м" localSheetId="18">#REF!</definedName>
    <definedName name="гсм_ф_2м" localSheetId="19">#REF!</definedName>
    <definedName name="гсм_ф_2м" localSheetId="28">#REF!</definedName>
    <definedName name="гсм_ф_2м" localSheetId="33">#REF!</definedName>
    <definedName name="гсм_ф_2м" localSheetId="34">#REF!</definedName>
    <definedName name="гсм_ф_2м" localSheetId="30">#REF!</definedName>
    <definedName name="гсм_ф_2м" localSheetId="32">#REF!</definedName>
    <definedName name="гсм_ф_2м">#REF!</definedName>
    <definedName name="гсм_ф_3м" localSheetId="31">#REF!</definedName>
    <definedName name="гсм_ф_3м" localSheetId="17">#REF!</definedName>
    <definedName name="гсм_ф_3м" localSheetId="18">#REF!</definedName>
    <definedName name="гсм_ф_3м" localSheetId="19">#REF!</definedName>
    <definedName name="гсм_ф_3м" localSheetId="28">#REF!</definedName>
    <definedName name="гсм_ф_3м" localSheetId="33">#REF!</definedName>
    <definedName name="гсм_ф_3м" localSheetId="34">#REF!</definedName>
    <definedName name="гсм_ф_3м" localSheetId="30">#REF!</definedName>
    <definedName name="гсм_ф_3м" localSheetId="32">#REF!</definedName>
    <definedName name="гсм_ф_3м">#REF!</definedName>
    <definedName name="гсм_ф_4м" localSheetId="31">#REF!</definedName>
    <definedName name="гсм_ф_4м" localSheetId="17">#REF!</definedName>
    <definedName name="гсм_ф_4м" localSheetId="18">#REF!</definedName>
    <definedName name="гсм_ф_4м" localSheetId="19">#REF!</definedName>
    <definedName name="гсм_ф_4м" localSheetId="28">#REF!</definedName>
    <definedName name="гсм_ф_4м" localSheetId="33">#REF!</definedName>
    <definedName name="гсм_ф_4м" localSheetId="34">#REF!</definedName>
    <definedName name="гсм_ф_4м" localSheetId="30">#REF!</definedName>
    <definedName name="гсм_ф_4м" localSheetId="32">#REF!</definedName>
    <definedName name="гсм_ф_4м">#REF!</definedName>
    <definedName name="гсм_ф_5м" localSheetId="31">#REF!</definedName>
    <definedName name="гсм_ф_5м" localSheetId="17">#REF!</definedName>
    <definedName name="гсм_ф_5м" localSheetId="18">#REF!</definedName>
    <definedName name="гсм_ф_5м" localSheetId="19">#REF!</definedName>
    <definedName name="гсм_ф_5м" localSheetId="28">#REF!</definedName>
    <definedName name="гсм_ф_5м" localSheetId="33">#REF!</definedName>
    <definedName name="гсм_ф_5м" localSheetId="34">#REF!</definedName>
    <definedName name="гсм_ф_5м" localSheetId="30">#REF!</definedName>
    <definedName name="гсм_ф_5м" localSheetId="32">#REF!</definedName>
    <definedName name="гсм_ф_5м">#REF!</definedName>
    <definedName name="гсм_ф_6м" localSheetId="31">#REF!</definedName>
    <definedName name="гсм_ф_6м" localSheetId="17">#REF!</definedName>
    <definedName name="гсм_ф_6м" localSheetId="18">#REF!</definedName>
    <definedName name="гсм_ф_6м" localSheetId="19">#REF!</definedName>
    <definedName name="гсм_ф_6м" localSheetId="28">#REF!</definedName>
    <definedName name="гсм_ф_6м" localSheetId="33">#REF!</definedName>
    <definedName name="гсм_ф_6м" localSheetId="34">#REF!</definedName>
    <definedName name="гсм_ф_6м" localSheetId="30">#REF!</definedName>
    <definedName name="гсм_ф_6м" localSheetId="32">#REF!</definedName>
    <definedName name="гсм_ф_6м">#REF!</definedName>
    <definedName name="гсм_ф_7м" localSheetId="31">#REF!</definedName>
    <definedName name="гсм_ф_7м" localSheetId="17">#REF!</definedName>
    <definedName name="гсм_ф_7м" localSheetId="18">#REF!</definedName>
    <definedName name="гсм_ф_7м" localSheetId="19">#REF!</definedName>
    <definedName name="гсм_ф_7м" localSheetId="28">#REF!</definedName>
    <definedName name="гсм_ф_7м" localSheetId="33">#REF!</definedName>
    <definedName name="гсм_ф_7м" localSheetId="34">#REF!</definedName>
    <definedName name="гсм_ф_7м" localSheetId="30">#REF!</definedName>
    <definedName name="гсм_ф_7м" localSheetId="32">#REF!</definedName>
    <definedName name="гсм_ф_7м">#REF!</definedName>
    <definedName name="гсм_ф_8м" localSheetId="31">#REF!</definedName>
    <definedName name="гсм_ф_8м" localSheetId="17">#REF!</definedName>
    <definedName name="гсм_ф_8м" localSheetId="18">#REF!</definedName>
    <definedName name="гсм_ф_8м" localSheetId="19">#REF!</definedName>
    <definedName name="гсм_ф_8м" localSheetId="28">#REF!</definedName>
    <definedName name="гсм_ф_8м" localSheetId="33">#REF!</definedName>
    <definedName name="гсм_ф_8м" localSheetId="34">#REF!</definedName>
    <definedName name="гсм_ф_8м" localSheetId="30">#REF!</definedName>
    <definedName name="гсм_ф_8м" localSheetId="32">#REF!</definedName>
    <definedName name="гсм_ф_8м">#REF!</definedName>
    <definedName name="гсм_ф_9м" localSheetId="31">#REF!</definedName>
    <definedName name="гсм_ф_9м" localSheetId="17">#REF!</definedName>
    <definedName name="гсм_ф_9м" localSheetId="18">#REF!</definedName>
    <definedName name="гсм_ф_9м" localSheetId="19">#REF!</definedName>
    <definedName name="гсм_ф_9м" localSheetId="28">#REF!</definedName>
    <definedName name="гсм_ф_9м" localSheetId="33">#REF!</definedName>
    <definedName name="гсм_ф_9м" localSheetId="34">#REF!</definedName>
    <definedName name="гсм_ф_9м" localSheetId="30">#REF!</definedName>
    <definedName name="гсм_ф_9м" localSheetId="32">#REF!</definedName>
    <definedName name="гсм_ф_9м">#REF!</definedName>
    <definedName name="гсм_ф_авг" localSheetId="31">#REF!</definedName>
    <definedName name="гсм_ф_авг" localSheetId="17">#REF!</definedName>
    <definedName name="гсм_ф_авг" localSheetId="18">#REF!</definedName>
    <definedName name="гсм_ф_авг" localSheetId="19">#REF!</definedName>
    <definedName name="гсм_ф_авг" localSheetId="28">#REF!</definedName>
    <definedName name="гсм_ф_авг" localSheetId="33">#REF!</definedName>
    <definedName name="гсм_ф_авг" localSheetId="34">#REF!</definedName>
    <definedName name="гсм_ф_авг" localSheetId="30">#REF!</definedName>
    <definedName name="гсм_ф_авг" localSheetId="32">#REF!</definedName>
    <definedName name="гсм_ф_авг">#REF!</definedName>
    <definedName name="гсм_ф_апр" localSheetId="31">#REF!</definedName>
    <definedName name="гсм_ф_апр" localSheetId="17">#REF!</definedName>
    <definedName name="гсм_ф_апр" localSheetId="18">#REF!</definedName>
    <definedName name="гсм_ф_апр" localSheetId="19">#REF!</definedName>
    <definedName name="гсм_ф_апр" localSheetId="28">#REF!</definedName>
    <definedName name="гсм_ф_апр" localSheetId="33">#REF!</definedName>
    <definedName name="гсм_ф_апр" localSheetId="34">#REF!</definedName>
    <definedName name="гсм_ф_апр" localSheetId="30">#REF!</definedName>
    <definedName name="гсм_ф_апр" localSheetId="32">#REF!</definedName>
    <definedName name="гсм_ф_апр">#REF!</definedName>
    <definedName name="гсм_ф_дек" localSheetId="31">#REF!</definedName>
    <definedName name="гсм_ф_дек" localSheetId="17">#REF!</definedName>
    <definedName name="гсм_ф_дек" localSheetId="18">#REF!</definedName>
    <definedName name="гсм_ф_дек" localSheetId="19">#REF!</definedName>
    <definedName name="гсм_ф_дек" localSheetId="28">#REF!</definedName>
    <definedName name="гсм_ф_дек" localSheetId="33">#REF!</definedName>
    <definedName name="гсм_ф_дек" localSheetId="34">#REF!</definedName>
    <definedName name="гсм_ф_дек" localSheetId="30">#REF!</definedName>
    <definedName name="гсм_ф_дек" localSheetId="32">#REF!</definedName>
    <definedName name="гсм_ф_дек">#REF!</definedName>
    <definedName name="гсм_ф_июль" localSheetId="31">#REF!</definedName>
    <definedName name="гсм_ф_июль" localSheetId="17">#REF!</definedName>
    <definedName name="гсм_ф_июль" localSheetId="18">#REF!</definedName>
    <definedName name="гсм_ф_июль" localSheetId="19">#REF!</definedName>
    <definedName name="гсм_ф_июль" localSheetId="28">#REF!</definedName>
    <definedName name="гсм_ф_июль" localSheetId="33">#REF!</definedName>
    <definedName name="гсм_ф_июль" localSheetId="34">#REF!</definedName>
    <definedName name="гсм_ф_июль" localSheetId="30">#REF!</definedName>
    <definedName name="гсм_ф_июль" localSheetId="32">#REF!</definedName>
    <definedName name="гсм_ф_июль">#REF!</definedName>
    <definedName name="гсм_ф_июнь" localSheetId="31">#REF!</definedName>
    <definedName name="гсм_ф_июнь" localSheetId="17">#REF!</definedName>
    <definedName name="гсм_ф_июнь" localSheetId="18">#REF!</definedName>
    <definedName name="гсм_ф_июнь" localSheetId="19">#REF!</definedName>
    <definedName name="гсм_ф_июнь" localSheetId="28">#REF!</definedName>
    <definedName name="гсм_ф_июнь" localSheetId="33">#REF!</definedName>
    <definedName name="гсм_ф_июнь" localSheetId="34">#REF!</definedName>
    <definedName name="гсм_ф_июнь" localSheetId="30">#REF!</definedName>
    <definedName name="гсм_ф_июнь" localSheetId="32">#REF!</definedName>
    <definedName name="гсм_ф_июнь">#REF!</definedName>
    <definedName name="гсм_ф_май" localSheetId="31">#REF!</definedName>
    <definedName name="гсм_ф_май" localSheetId="17">#REF!</definedName>
    <definedName name="гсм_ф_май" localSheetId="18">#REF!</definedName>
    <definedName name="гсм_ф_май" localSheetId="19">#REF!</definedName>
    <definedName name="гсм_ф_май" localSheetId="28">#REF!</definedName>
    <definedName name="гсм_ф_май" localSheetId="33">#REF!</definedName>
    <definedName name="гсм_ф_май" localSheetId="34">#REF!</definedName>
    <definedName name="гсм_ф_май" localSheetId="30">#REF!</definedName>
    <definedName name="гсм_ф_май" localSheetId="32">#REF!</definedName>
    <definedName name="гсм_ф_май">#REF!</definedName>
    <definedName name="гсм_ф_март" localSheetId="31">#REF!</definedName>
    <definedName name="гсм_ф_март" localSheetId="17">#REF!</definedName>
    <definedName name="гсм_ф_март" localSheetId="18">#REF!</definedName>
    <definedName name="гсм_ф_март" localSheetId="19">#REF!</definedName>
    <definedName name="гсм_ф_март" localSheetId="28">#REF!</definedName>
    <definedName name="гсм_ф_март" localSheetId="33">#REF!</definedName>
    <definedName name="гсм_ф_март" localSheetId="34">#REF!</definedName>
    <definedName name="гсм_ф_март" localSheetId="30">#REF!</definedName>
    <definedName name="гсм_ф_март" localSheetId="32">#REF!</definedName>
    <definedName name="гсм_ф_март">#REF!</definedName>
    <definedName name="гсм_ф_нояб" localSheetId="31">#REF!</definedName>
    <definedName name="гсм_ф_нояб" localSheetId="17">#REF!</definedName>
    <definedName name="гсм_ф_нояб" localSheetId="18">#REF!</definedName>
    <definedName name="гсм_ф_нояб" localSheetId="19">#REF!</definedName>
    <definedName name="гсм_ф_нояб" localSheetId="28">#REF!</definedName>
    <definedName name="гсм_ф_нояб" localSheetId="33">#REF!</definedName>
    <definedName name="гсм_ф_нояб" localSheetId="34">#REF!</definedName>
    <definedName name="гсм_ф_нояб" localSheetId="30">#REF!</definedName>
    <definedName name="гсм_ф_нояб" localSheetId="32">#REF!</definedName>
    <definedName name="гсм_ф_нояб">#REF!</definedName>
    <definedName name="гсм_ф_окт" localSheetId="31">#REF!</definedName>
    <definedName name="гсм_ф_окт" localSheetId="17">#REF!</definedName>
    <definedName name="гсм_ф_окт" localSheetId="18">#REF!</definedName>
    <definedName name="гсм_ф_окт" localSheetId="19">#REF!</definedName>
    <definedName name="гсм_ф_окт" localSheetId="28">#REF!</definedName>
    <definedName name="гсм_ф_окт" localSheetId="33">#REF!</definedName>
    <definedName name="гсм_ф_окт" localSheetId="34">#REF!</definedName>
    <definedName name="гсм_ф_окт" localSheetId="30">#REF!</definedName>
    <definedName name="гсм_ф_окт" localSheetId="32">#REF!</definedName>
    <definedName name="гсм_ф_окт">#REF!</definedName>
    <definedName name="гсм_ф_сент" localSheetId="31">#REF!</definedName>
    <definedName name="гсм_ф_сент" localSheetId="17">#REF!</definedName>
    <definedName name="гсм_ф_сент" localSheetId="18">#REF!</definedName>
    <definedName name="гсм_ф_сент" localSheetId="19">#REF!</definedName>
    <definedName name="гсм_ф_сент" localSheetId="28">#REF!</definedName>
    <definedName name="гсм_ф_сент" localSheetId="33">#REF!</definedName>
    <definedName name="гсм_ф_сент" localSheetId="34">#REF!</definedName>
    <definedName name="гсм_ф_сент" localSheetId="30">#REF!</definedName>
    <definedName name="гсм_ф_сент" localSheetId="32">#REF!</definedName>
    <definedName name="гсм_ф_сент">#REF!</definedName>
    <definedName name="гсм_ф_фев" localSheetId="31">#REF!</definedName>
    <definedName name="гсм_ф_фев" localSheetId="17">#REF!</definedName>
    <definedName name="гсм_ф_фев" localSheetId="18">#REF!</definedName>
    <definedName name="гсм_ф_фев" localSheetId="19">#REF!</definedName>
    <definedName name="гсм_ф_фев" localSheetId="28">#REF!</definedName>
    <definedName name="гсм_ф_фев" localSheetId="33">#REF!</definedName>
    <definedName name="гсм_ф_фев" localSheetId="34">#REF!</definedName>
    <definedName name="гсм_ф_фев" localSheetId="30">#REF!</definedName>
    <definedName name="гсм_ф_фев" localSheetId="32">#REF!</definedName>
    <definedName name="гсм_ф_фев">#REF!</definedName>
    <definedName name="гсм_ф_янв" localSheetId="31">#REF!</definedName>
    <definedName name="гсм_ф_янв" localSheetId="17">#REF!</definedName>
    <definedName name="гсм_ф_янв" localSheetId="18">#REF!</definedName>
    <definedName name="гсм_ф_янв" localSheetId="19">#REF!</definedName>
    <definedName name="гсм_ф_янв" localSheetId="28">#REF!</definedName>
    <definedName name="гсм_ф_янв" localSheetId="33">#REF!</definedName>
    <definedName name="гсм_ф_янв" localSheetId="34">#REF!</definedName>
    <definedName name="гсм_ф_янв" localSheetId="30">#REF!</definedName>
    <definedName name="гсм_ф_янв" localSheetId="32">#REF!</definedName>
    <definedName name="гсм_ф_янв">#REF!</definedName>
    <definedName name="гшб" localSheetId="31" hidden="1">{"'таб 21'!$A$1:$U$24","'таб 21'!$A$1:$U$1"}</definedName>
    <definedName name="гшб" localSheetId="29" hidden="1">{"'таб 21'!$A$1:$U$24","'таб 21'!$A$1:$U$1"}</definedName>
    <definedName name="гшб" localSheetId="26" hidden="1">{"'таб 21'!$A$1:$U$24","'таб 21'!$A$1:$U$1"}</definedName>
    <definedName name="гшб" localSheetId="27" hidden="1">{"'таб 21'!$A$1:$U$24","'таб 21'!$A$1:$U$1"}</definedName>
    <definedName name="гшб" localSheetId="35" hidden="1">{"'таб 21'!$A$1:$U$24","'таб 21'!$A$1:$U$1"}</definedName>
    <definedName name="гшб" localSheetId="11" hidden="1">{"'таб 21'!$A$1:$U$24","'таб 21'!$A$1:$U$1"}</definedName>
    <definedName name="гшб" localSheetId="28" hidden="1">{"'таб 21'!$A$1:$U$24","'таб 21'!$A$1:$U$1"}</definedName>
    <definedName name="гшб" localSheetId="33" hidden="1">{"'таб 21'!$A$1:$U$24","'таб 21'!$A$1:$U$1"}</definedName>
    <definedName name="гшб" localSheetId="34" hidden="1">{"'таб 21'!$A$1:$U$24","'таб 21'!$A$1:$U$1"}</definedName>
    <definedName name="гшб" localSheetId="30" hidden="1">{"'таб 21'!$A$1:$U$24","'таб 21'!$A$1:$U$1"}</definedName>
    <definedName name="гшб" localSheetId="32" hidden="1">{"'таб 21'!$A$1:$U$24","'таб 21'!$A$1:$U$1"}</definedName>
    <definedName name="гшб" hidden="1">{"'таб 21'!$A$1:$U$24","'таб 21'!$A$1:$U$1"}</definedName>
    <definedName name="Д" localSheetId="31">#REF!</definedName>
    <definedName name="Д" localSheetId="26">#REF!</definedName>
    <definedName name="Д" localSheetId="27">#REF!</definedName>
    <definedName name="Д" localSheetId="16">#REF!</definedName>
    <definedName name="Д" localSheetId="17">#REF!</definedName>
    <definedName name="Д" localSheetId="18">#REF!</definedName>
    <definedName name="Д" localSheetId="19">#REF!</definedName>
    <definedName name="Д" localSheetId="28">#REF!</definedName>
    <definedName name="Д" localSheetId="33">#REF!</definedName>
    <definedName name="Д" localSheetId="34">#REF!</definedName>
    <definedName name="Д" localSheetId="30">#REF!</definedName>
    <definedName name="Д" localSheetId="32">#REF!</definedName>
    <definedName name="Д">#REF!</definedName>
    <definedName name="дд">[64]БДР!$A:$IV</definedName>
    <definedName name="ддд">[16]!ддд</definedName>
    <definedName name="дез_1" localSheetId="31">'[57]0292'!#REF!</definedName>
    <definedName name="дез_1" localSheetId="26">'[57]0292'!#REF!</definedName>
    <definedName name="дез_1" localSheetId="27">'[57]0292'!#REF!</definedName>
    <definedName name="дез_1" localSheetId="17">'[57]0292'!#REF!</definedName>
    <definedName name="дез_1" localSheetId="18">'[57]0292'!#REF!</definedName>
    <definedName name="дез_1" localSheetId="19">'[57]0292'!#REF!</definedName>
    <definedName name="дез_1" localSheetId="28">'[57]0292'!#REF!</definedName>
    <definedName name="дез_1" localSheetId="33">'[57]0292'!#REF!</definedName>
    <definedName name="дез_1" localSheetId="34">'[57]0292'!#REF!</definedName>
    <definedName name="дез_1" localSheetId="30">'[57]0292'!#REF!</definedName>
    <definedName name="дез_1" localSheetId="32">'[57]0292'!#REF!</definedName>
    <definedName name="дез_1">'[57]0292'!#REF!</definedName>
    <definedName name="дез_2" localSheetId="26">'[57]0292'!#REF!</definedName>
    <definedName name="дез_2" localSheetId="27">'[57]0292'!#REF!</definedName>
    <definedName name="дез_2" localSheetId="17">'[57]0292'!#REF!</definedName>
    <definedName name="дез_2" localSheetId="18">'[57]0292'!#REF!</definedName>
    <definedName name="дез_2" localSheetId="19">'[57]0292'!#REF!</definedName>
    <definedName name="дез_2">'[57]0292'!#REF!</definedName>
    <definedName name="дез_3" localSheetId="26">'[57]0292'!#REF!</definedName>
    <definedName name="дез_3" localSheetId="27">'[57]0292'!#REF!</definedName>
    <definedName name="дез_3" localSheetId="17">'[57]0292'!#REF!</definedName>
    <definedName name="дез_3" localSheetId="18">'[57]0292'!#REF!</definedName>
    <definedName name="дез_3" localSheetId="19">'[57]0292'!#REF!</definedName>
    <definedName name="дез_3">'[57]0292'!#REF!</definedName>
    <definedName name="дез_4" localSheetId="26">'[57]0292'!#REF!</definedName>
    <definedName name="дез_4" localSheetId="27">'[57]0292'!#REF!</definedName>
    <definedName name="дез_4" localSheetId="17">'[57]0292'!#REF!</definedName>
    <definedName name="дез_4" localSheetId="18">'[57]0292'!#REF!</definedName>
    <definedName name="дез_4" localSheetId="19">'[57]0292'!#REF!</definedName>
    <definedName name="дез_4">'[57]0292'!#REF!</definedName>
    <definedName name="дез_г" localSheetId="26">'[57]0292'!#REF!</definedName>
    <definedName name="дез_г" localSheetId="27">'[57]0292'!#REF!</definedName>
    <definedName name="дез_г" localSheetId="17">'[57]0292'!#REF!</definedName>
    <definedName name="дез_г" localSheetId="18">'[57]0292'!#REF!</definedName>
    <definedName name="дез_г" localSheetId="19">'[57]0292'!#REF!</definedName>
    <definedName name="дез_г">'[57]0292'!#REF!</definedName>
    <definedName name="дез_оч" localSheetId="17">'[57]0292'!#REF!</definedName>
    <definedName name="дез_оч" localSheetId="18">'[57]0292'!#REF!</definedName>
    <definedName name="дез_оч" localSheetId="19">'[57]0292'!#REF!</definedName>
    <definedName name="дез_оч">'[57]0292'!#REF!</definedName>
    <definedName name="дез_пл" localSheetId="17">[48]дез!#REF!</definedName>
    <definedName name="дез_пл" localSheetId="18">[48]дез!#REF!</definedName>
    <definedName name="дез_пл" localSheetId="19">[48]дез!#REF!</definedName>
    <definedName name="дез_пл">[48]дез!#REF!</definedName>
    <definedName name="дез_сх" localSheetId="17">'[57]0292'!#REF!</definedName>
    <definedName name="дез_сх" localSheetId="18">'[57]0292'!#REF!</definedName>
    <definedName name="дез_сх" localSheetId="19">'[57]0292'!#REF!</definedName>
    <definedName name="дез_сх">'[57]0292'!#REF!</definedName>
    <definedName name="декабрь" localSheetId="31" hidden="1">{#N/A,#N/A,FALSE,"9PS0"}</definedName>
    <definedName name="декабрь" localSheetId="29" hidden="1">{#N/A,#N/A,FALSE,"9PS0"}</definedName>
    <definedName name="декабрь" localSheetId="26" hidden="1">{#N/A,#N/A,FALSE,"9PS0"}</definedName>
    <definedName name="декабрь" localSheetId="27" hidden="1">{#N/A,#N/A,FALSE,"9PS0"}</definedName>
    <definedName name="декабрь" localSheetId="35" hidden="1">{#N/A,#N/A,FALSE,"9PS0"}</definedName>
    <definedName name="декабрь" localSheetId="11" hidden="1">{#N/A,#N/A,FALSE,"9PS0"}</definedName>
    <definedName name="декабрь" localSheetId="28" hidden="1">{#N/A,#N/A,FALSE,"9PS0"}</definedName>
    <definedName name="декабрь" localSheetId="33" hidden="1">{#N/A,#N/A,FALSE,"9PS0"}</definedName>
    <definedName name="декабрь" localSheetId="34" hidden="1">{#N/A,#N/A,FALSE,"9PS0"}</definedName>
    <definedName name="декабрь" localSheetId="30" hidden="1">{#N/A,#N/A,FALSE,"9PS0"}</definedName>
    <definedName name="декабрь" localSheetId="32" hidden="1">{#N/A,#N/A,FALSE,"9PS0"}</definedName>
    <definedName name="декабрь" hidden="1">{#N/A,#N/A,FALSE,"9PS0"}</definedName>
    <definedName name="ДепЕЗ" localSheetId="31" hidden="1">{#N/A,#N/A,FALSE,"9PS0"}</definedName>
    <definedName name="ДепЕЗ" localSheetId="29" hidden="1">{#N/A,#N/A,FALSE,"9PS0"}</definedName>
    <definedName name="ДепЕЗ" localSheetId="26" hidden="1">{#N/A,#N/A,FALSE,"9PS0"}</definedName>
    <definedName name="ДепЕЗ" localSheetId="27" hidden="1">{#N/A,#N/A,FALSE,"9PS0"}</definedName>
    <definedName name="ДепЕЗ" localSheetId="35" hidden="1">{#N/A,#N/A,FALSE,"9PS0"}</definedName>
    <definedName name="ДепЕЗ" localSheetId="11" hidden="1">{#N/A,#N/A,FALSE,"9PS0"}</definedName>
    <definedName name="ДепЕЗ" localSheetId="28" hidden="1">{#N/A,#N/A,FALSE,"9PS0"}</definedName>
    <definedName name="ДепЕЗ" localSheetId="33" hidden="1">{#N/A,#N/A,FALSE,"9PS0"}</definedName>
    <definedName name="ДепЕЗ" localSheetId="34" hidden="1">{#N/A,#N/A,FALSE,"9PS0"}</definedName>
    <definedName name="ДепЕЗ" localSheetId="30" hidden="1">{#N/A,#N/A,FALSE,"9PS0"}</definedName>
    <definedName name="ДепЕЗ" localSheetId="32" hidden="1">{#N/A,#N/A,FALSE,"9PS0"}</definedName>
    <definedName name="ДепЕЗ" hidden="1">{#N/A,#N/A,FALSE,"9PS0"}</definedName>
    <definedName name="Динамика_импорта_ферро_98_00" localSheetId="31">#REF!</definedName>
    <definedName name="Динамика_импорта_ферро_98_00" localSheetId="26">#REF!</definedName>
    <definedName name="Динамика_импорта_ферро_98_00" localSheetId="27">#REF!</definedName>
    <definedName name="Динамика_импорта_ферро_98_00" localSheetId="17">#REF!</definedName>
    <definedName name="Динамика_импорта_ферро_98_00" localSheetId="18">#REF!</definedName>
    <definedName name="Динамика_импорта_ферро_98_00" localSheetId="19">#REF!</definedName>
    <definedName name="Динамика_импорта_ферро_98_00" localSheetId="28">#REF!</definedName>
    <definedName name="Динамика_импорта_ферро_98_00" localSheetId="33">#REF!</definedName>
    <definedName name="Динамика_импорта_ферро_98_00" localSheetId="34">#REF!</definedName>
    <definedName name="Динамика_импорта_ферро_98_00" localSheetId="30">#REF!</definedName>
    <definedName name="Динамика_импорта_ферро_98_00" localSheetId="32">#REF!</definedName>
    <definedName name="Динамика_импорта_ферро_98_00">#REF!</definedName>
    <definedName name="Динамика_импорта_ферро_98_01" localSheetId="31">#REF!</definedName>
    <definedName name="Динамика_импорта_ферро_98_01" localSheetId="26">#REF!</definedName>
    <definedName name="Динамика_импорта_ферро_98_01" localSheetId="27">#REF!</definedName>
    <definedName name="Динамика_импорта_ферро_98_01" localSheetId="17">#REF!</definedName>
    <definedName name="Динамика_импорта_ферро_98_01" localSheetId="18">#REF!</definedName>
    <definedName name="Динамика_импорта_ферро_98_01" localSheetId="19">#REF!</definedName>
    <definedName name="Динамика_импорта_ферро_98_01" localSheetId="28">#REF!</definedName>
    <definedName name="Динамика_импорта_ферро_98_01" localSheetId="33">#REF!</definedName>
    <definedName name="Динамика_импорта_ферро_98_01" localSheetId="34">#REF!</definedName>
    <definedName name="Динамика_импорта_ферро_98_01" localSheetId="30">#REF!</definedName>
    <definedName name="Динамика_импорта_ферро_98_01" localSheetId="32">#REF!</definedName>
    <definedName name="Динамика_импорта_ферро_98_01">#REF!</definedName>
    <definedName name="Динамика_импорта_ферро_98_99" localSheetId="31">#REF!</definedName>
    <definedName name="Динамика_импорта_ферро_98_99" localSheetId="26">#REF!</definedName>
    <definedName name="Динамика_импорта_ферро_98_99" localSheetId="27">#REF!</definedName>
    <definedName name="Динамика_импорта_ферро_98_99" localSheetId="17">#REF!</definedName>
    <definedName name="Динамика_импорта_ферро_98_99" localSheetId="18">#REF!</definedName>
    <definedName name="Динамика_импорта_ферро_98_99" localSheetId="19">#REF!</definedName>
    <definedName name="Динамика_импорта_ферро_98_99" localSheetId="28">#REF!</definedName>
    <definedName name="Динамика_импорта_ферро_98_99" localSheetId="33">#REF!</definedName>
    <definedName name="Динамика_импорта_ферро_98_99" localSheetId="34">#REF!</definedName>
    <definedName name="Динамика_импорта_ферро_98_99" localSheetId="30">#REF!</definedName>
    <definedName name="Динамика_импорта_ферро_98_99" localSheetId="32">#REF!</definedName>
    <definedName name="Динамика_импорта_ферро_98_99">#REF!</definedName>
    <definedName name="Динамика_экспорта_ферро_98_00" localSheetId="31">#REF!</definedName>
    <definedName name="Динамика_экспорта_ферро_98_00" localSheetId="17">#REF!</definedName>
    <definedName name="Динамика_экспорта_ферро_98_00" localSheetId="18">#REF!</definedName>
    <definedName name="Динамика_экспорта_ферро_98_00" localSheetId="19">#REF!</definedName>
    <definedName name="Динамика_экспорта_ферро_98_00" localSheetId="28">#REF!</definedName>
    <definedName name="Динамика_экспорта_ферро_98_00" localSheetId="33">#REF!</definedName>
    <definedName name="Динамика_экспорта_ферро_98_00" localSheetId="34">#REF!</definedName>
    <definedName name="Динамика_экспорта_ферро_98_00" localSheetId="30">#REF!</definedName>
    <definedName name="Динамика_экспорта_ферро_98_00" localSheetId="32">#REF!</definedName>
    <definedName name="Динамика_экспорта_ферро_98_00">#REF!</definedName>
    <definedName name="Динамика_экспорта_ферро_98_01" localSheetId="31">#REF!</definedName>
    <definedName name="Динамика_экспорта_ферро_98_01" localSheetId="17">#REF!</definedName>
    <definedName name="Динамика_экспорта_ферро_98_01" localSheetId="18">#REF!</definedName>
    <definedName name="Динамика_экспорта_ферро_98_01" localSheetId="19">#REF!</definedName>
    <definedName name="Динамика_экспорта_ферро_98_01" localSheetId="28">#REF!</definedName>
    <definedName name="Динамика_экспорта_ферро_98_01" localSheetId="33">#REF!</definedName>
    <definedName name="Динамика_экспорта_ферро_98_01" localSheetId="34">#REF!</definedName>
    <definedName name="Динамика_экспорта_ферро_98_01" localSheetId="30">#REF!</definedName>
    <definedName name="Динамика_экспорта_ферро_98_01" localSheetId="32">#REF!</definedName>
    <definedName name="Динамика_экспорта_ферро_98_01">#REF!</definedName>
    <definedName name="Динамика_экспорта_ферро_98_99" localSheetId="31">#REF!</definedName>
    <definedName name="Динамика_экспорта_ферро_98_99" localSheetId="17">#REF!</definedName>
    <definedName name="Динамика_экспорта_ферро_98_99" localSheetId="18">#REF!</definedName>
    <definedName name="Динамика_экспорта_ферро_98_99" localSheetId="19">#REF!</definedName>
    <definedName name="Динамика_экспорта_ферро_98_99" localSheetId="28">#REF!</definedName>
    <definedName name="Динамика_экспорта_ферро_98_99" localSheetId="33">#REF!</definedName>
    <definedName name="Динамика_экспорта_ферро_98_99" localSheetId="34">#REF!</definedName>
    <definedName name="Динамика_экспорта_ферро_98_99" localSheetId="30">#REF!</definedName>
    <definedName name="Динамика_экспорта_ферро_98_99" localSheetId="32">#REF!</definedName>
    <definedName name="Динамика_экспорта_ферро_98_99">#REF!</definedName>
    <definedName name="Динамика_экспорта_чугуна_97_00" localSheetId="31">#REF!</definedName>
    <definedName name="Динамика_экспорта_чугуна_97_00" localSheetId="17">#REF!</definedName>
    <definedName name="Динамика_экспорта_чугуна_97_00" localSheetId="18">#REF!</definedName>
    <definedName name="Динамика_экспорта_чугуна_97_00" localSheetId="19">#REF!</definedName>
    <definedName name="Динамика_экспорта_чугуна_97_00" localSheetId="28">#REF!</definedName>
    <definedName name="Динамика_экспорта_чугуна_97_00" localSheetId="33">#REF!</definedName>
    <definedName name="Динамика_экспорта_чугуна_97_00" localSheetId="34">#REF!</definedName>
    <definedName name="Динамика_экспорта_чугуна_97_00" localSheetId="30">#REF!</definedName>
    <definedName name="Динамика_экспорта_чугуна_97_00" localSheetId="32">#REF!</definedName>
    <definedName name="Динамика_экспорта_чугуна_97_00">#REF!</definedName>
    <definedName name="Динамика_экспорта_чугуна_98_00" localSheetId="31">#REF!</definedName>
    <definedName name="Динамика_экспорта_чугуна_98_00" localSheetId="17">#REF!</definedName>
    <definedName name="Динамика_экспорта_чугуна_98_00" localSheetId="18">#REF!</definedName>
    <definedName name="Динамика_экспорта_чугуна_98_00" localSheetId="19">#REF!</definedName>
    <definedName name="Динамика_экспорта_чугуна_98_00" localSheetId="28">#REF!</definedName>
    <definedName name="Динамика_экспорта_чугуна_98_00" localSheetId="33">#REF!</definedName>
    <definedName name="Динамика_экспорта_чугуна_98_00" localSheetId="34">#REF!</definedName>
    <definedName name="Динамика_экспорта_чугуна_98_00" localSheetId="30">#REF!</definedName>
    <definedName name="Динамика_экспорта_чугуна_98_00" localSheetId="32">#REF!</definedName>
    <definedName name="Динамика_экспорта_чугуна_98_00">#REF!</definedName>
    <definedName name="Динамика_экспорта_чугуна_98_99" localSheetId="31">#REF!</definedName>
    <definedName name="Динамика_экспорта_чугуна_98_99" localSheetId="17">#REF!</definedName>
    <definedName name="Динамика_экспорта_чугуна_98_99" localSheetId="18">#REF!</definedName>
    <definedName name="Динамика_экспорта_чугуна_98_99" localSheetId="19">#REF!</definedName>
    <definedName name="Динамика_экспорта_чугуна_98_99" localSheetId="28">#REF!</definedName>
    <definedName name="Динамика_экспорта_чугуна_98_99" localSheetId="33">#REF!</definedName>
    <definedName name="Динамика_экспорта_чугуна_98_99" localSheetId="34">#REF!</definedName>
    <definedName name="Динамика_экспорта_чугуна_98_99" localSheetId="30">#REF!</definedName>
    <definedName name="Динамика_экспорта_чугуна_98_99" localSheetId="32">#REF!</definedName>
    <definedName name="Динамика_экспорта_чугуна_98_99">#REF!</definedName>
    <definedName name="дло1" localSheetId="31">#REF!</definedName>
    <definedName name="дло1" localSheetId="17">#REF!</definedName>
    <definedName name="дло1" localSheetId="18">#REF!</definedName>
    <definedName name="дло1" localSheetId="19">#REF!</definedName>
    <definedName name="дло1" localSheetId="28">#REF!</definedName>
    <definedName name="дло1" localSheetId="33">#REF!</definedName>
    <definedName name="дло1" localSheetId="34">#REF!</definedName>
    <definedName name="дло1" localSheetId="30">#REF!</definedName>
    <definedName name="дло1" localSheetId="32">#REF!</definedName>
    <definedName name="дло1">#REF!</definedName>
    <definedName name="дод">'[65]Тариф на транзит'!$D$14</definedName>
    <definedName name="ДОЛ" localSheetId="31">#REF!</definedName>
    <definedName name="ДОЛ" localSheetId="26">#REF!</definedName>
    <definedName name="ДОЛ" localSheetId="27">#REF!</definedName>
    <definedName name="ДОЛ" localSheetId="17">#REF!</definedName>
    <definedName name="ДОЛ" localSheetId="18">#REF!</definedName>
    <definedName name="ДОЛ" localSheetId="19">#REF!</definedName>
    <definedName name="ДОЛ" localSheetId="28">#REF!</definedName>
    <definedName name="ДОЛ" localSheetId="33">#REF!</definedName>
    <definedName name="ДОЛ" localSheetId="34">#REF!</definedName>
    <definedName name="ДОЛ" localSheetId="30">#REF!</definedName>
    <definedName name="ДОЛ" localSheetId="32">#REF!</definedName>
    <definedName name="ДОЛ">#REF!</definedName>
    <definedName name="донов">'[66]Тариф на транзит'!$D$14</definedName>
    <definedName name="еда" localSheetId="31">'[27]АТ_на 2004_витрати_1'!#REF!</definedName>
    <definedName name="еда" localSheetId="26">'[27]АТ_на 2004_витрати_1'!#REF!</definedName>
    <definedName name="еда" localSheetId="27">'[27]АТ_на 2004_витрати_1'!#REF!</definedName>
    <definedName name="еда" localSheetId="17">'[27]АТ_на 2004_витрати_1'!#REF!</definedName>
    <definedName name="еда" localSheetId="18">'[27]АТ_на 2004_витрати_1'!#REF!</definedName>
    <definedName name="еда" localSheetId="19">'[27]АТ_на 2004_витрати_1'!#REF!</definedName>
    <definedName name="еда" localSheetId="28">'[27]АТ_на 2004_витрати_1'!#REF!</definedName>
    <definedName name="еда" localSheetId="33">'[27]АТ_на 2004_витрати_1'!#REF!</definedName>
    <definedName name="еда" localSheetId="34">'[27]АТ_на 2004_витрати_1'!#REF!</definedName>
    <definedName name="еда" localSheetId="30">'[27]АТ_на 2004_витрати_1'!#REF!</definedName>
    <definedName name="еда" localSheetId="32">'[27]АТ_на 2004_витрати_1'!#REF!</definedName>
    <definedName name="еда">'[27]АТ_на 2004_витрати_1'!#REF!</definedName>
    <definedName name="екол_1" localSheetId="26">[67]єк!#REF!</definedName>
    <definedName name="екол_1" localSheetId="27">[67]єк!#REF!</definedName>
    <definedName name="екол_1" localSheetId="17">[67]єк!#REF!</definedName>
    <definedName name="екол_1" localSheetId="18">[67]єк!#REF!</definedName>
    <definedName name="екол_1" localSheetId="19">[67]єк!#REF!</definedName>
    <definedName name="екол_1">[67]єк!#REF!</definedName>
    <definedName name="екол_2" localSheetId="26">[67]єк!#REF!</definedName>
    <definedName name="екол_2" localSheetId="27">[67]єк!#REF!</definedName>
    <definedName name="екол_2" localSheetId="17">[67]єк!#REF!</definedName>
    <definedName name="екол_2" localSheetId="18">[67]єк!#REF!</definedName>
    <definedName name="екол_2" localSheetId="19">[67]єк!#REF!</definedName>
    <definedName name="екол_2">[67]єк!#REF!</definedName>
    <definedName name="екол_3" localSheetId="26">[67]єк!#REF!</definedName>
    <definedName name="екол_3" localSheetId="27">[67]єк!#REF!</definedName>
    <definedName name="екол_3" localSheetId="17">[67]єк!#REF!</definedName>
    <definedName name="екол_3" localSheetId="18">[67]єк!#REF!</definedName>
    <definedName name="екол_3" localSheetId="19">[67]єк!#REF!</definedName>
    <definedName name="екол_3">[67]єк!#REF!</definedName>
    <definedName name="екол_4" localSheetId="17">[67]єк!#REF!</definedName>
    <definedName name="екол_4" localSheetId="18">[67]єк!#REF!</definedName>
    <definedName name="екол_4" localSheetId="19">[67]єк!#REF!</definedName>
    <definedName name="екол_4">[67]єк!#REF!</definedName>
    <definedName name="екол_оч" localSheetId="17">[67]єк!#REF!</definedName>
    <definedName name="екол_оч" localSheetId="18">[67]єк!#REF!</definedName>
    <definedName name="екол_оч" localSheetId="19">[67]єк!#REF!</definedName>
    <definedName name="екол_оч">[67]єк!#REF!</definedName>
    <definedName name="екол_пл" localSheetId="31">#REF!</definedName>
    <definedName name="екол_пл" localSheetId="26">#REF!</definedName>
    <definedName name="екол_пл" localSheetId="27">#REF!</definedName>
    <definedName name="екол_пл" localSheetId="17">#REF!</definedName>
    <definedName name="екол_пл" localSheetId="18">#REF!</definedName>
    <definedName name="екол_пл" localSheetId="19">#REF!</definedName>
    <definedName name="екол_пл" localSheetId="28">#REF!</definedName>
    <definedName name="екол_пл" localSheetId="33">#REF!</definedName>
    <definedName name="екол_пл" localSheetId="34">#REF!</definedName>
    <definedName name="екол_пл" localSheetId="30">#REF!</definedName>
    <definedName name="екол_пл" localSheetId="32">#REF!</definedName>
    <definedName name="екол_пл">#REF!</definedName>
    <definedName name="експл_9">[68]Експл!$J$59</definedName>
    <definedName name="експл_9п">[68]Експл!$I$59</definedName>
    <definedName name="експл_зв">[68]Експл!$E$59</definedName>
    <definedName name="експл_оч" localSheetId="31">[69]повірка!#REF!</definedName>
    <definedName name="експл_оч" localSheetId="26">[69]повірка!#REF!</definedName>
    <definedName name="експл_оч" localSheetId="27">[69]повірка!#REF!</definedName>
    <definedName name="експл_оч" localSheetId="17">[69]повірка!#REF!</definedName>
    <definedName name="експл_оч" localSheetId="18">[69]повірка!#REF!</definedName>
    <definedName name="експл_оч" localSheetId="19">[69]повірка!#REF!</definedName>
    <definedName name="експл_оч" localSheetId="28">[69]повірка!#REF!</definedName>
    <definedName name="експл_оч" localSheetId="33">[69]повірка!#REF!</definedName>
    <definedName name="експл_оч" localSheetId="34">[69]повірка!#REF!</definedName>
    <definedName name="експл_оч" localSheetId="30">[69]повірка!#REF!</definedName>
    <definedName name="експл_оч" localSheetId="32">[69]повірка!#REF!</definedName>
    <definedName name="експл_оч">[69]повірка!#REF!</definedName>
    <definedName name="експл_п">[68]Експл!$K$59</definedName>
    <definedName name="експл_пл" localSheetId="31">[70]вдоск!#REF!</definedName>
    <definedName name="експл_пл" localSheetId="26">[70]вдоск!#REF!</definedName>
    <definedName name="експл_пл" localSheetId="27">[70]вдоск!#REF!</definedName>
    <definedName name="експл_пл" localSheetId="17">[70]вдоск!#REF!</definedName>
    <definedName name="експл_пл" localSheetId="18">[70]вдоск!#REF!</definedName>
    <definedName name="експл_пл" localSheetId="19">[70]вдоск!#REF!</definedName>
    <definedName name="експл_пл" localSheetId="28">[70]вдоск!#REF!</definedName>
    <definedName name="експл_пл" localSheetId="33">[70]вдоск!#REF!</definedName>
    <definedName name="експл_пл" localSheetId="34">[70]вдоск!#REF!</definedName>
    <definedName name="експл_пл" localSheetId="30">[70]вдоск!#REF!</definedName>
    <definedName name="експл_пл" localSheetId="32">[70]вдоск!#REF!</definedName>
    <definedName name="експл_пл">[70]вдоск!#REF!</definedName>
    <definedName name="ел_1" localSheetId="26">[71]енергія!#REF!</definedName>
    <definedName name="ел_1" localSheetId="27">[71]енергія!#REF!</definedName>
    <definedName name="ел_1" localSheetId="17">[71]енергія!#REF!</definedName>
    <definedName name="ел_1" localSheetId="18">[71]енергія!#REF!</definedName>
    <definedName name="ел_1" localSheetId="19">[71]енергія!#REF!</definedName>
    <definedName name="ел_1">[71]енергія!#REF!</definedName>
    <definedName name="ел_2" localSheetId="26">[71]енергія!#REF!</definedName>
    <definedName name="ел_2" localSheetId="27">[71]енергія!#REF!</definedName>
    <definedName name="ел_2" localSheetId="17">[71]енергія!#REF!</definedName>
    <definedName name="ел_2" localSheetId="18">[71]енергія!#REF!</definedName>
    <definedName name="ел_2" localSheetId="19">[71]енергія!#REF!</definedName>
    <definedName name="ел_2">[71]енергія!#REF!</definedName>
    <definedName name="ел_3" localSheetId="26">[71]енергія!#REF!</definedName>
    <definedName name="ел_3" localSheetId="27">[71]енергія!#REF!</definedName>
    <definedName name="ел_3" localSheetId="17">[71]енергія!#REF!</definedName>
    <definedName name="ел_3" localSheetId="18">[71]енергія!#REF!</definedName>
    <definedName name="ел_3" localSheetId="19">[71]енергія!#REF!</definedName>
    <definedName name="ел_3">[71]енергія!#REF!</definedName>
    <definedName name="ел_4" localSheetId="17">[71]енергія!#REF!</definedName>
    <definedName name="ел_4" localSheetId="18">[71]енергія!#REF!</definedName>
    <definedName name="ел_4" localSheetId="19">[71]енергія!#REF!</definedName>
    <definedName name="ел_4">[71]енергія!#REF!</definedName>
    <definedName name="ел_г" localSheetId="17">[71]енергія!#REF!</definedName>
    <definedName name="ел_г" localSheetId="18">[71]енергія!#REF!</definedName>
    <definedName name="ел_г" localSheetId="19">[71]енергія!#REF!</definedName>
    <definedName name="ел_г">[71]енергія!#REF!</definedName>
    <definedName name="ен" localSheetId="17">[16]!ен</definedName>
    <definedName name="ен" localSheetId="18">[16]!ен</definedName>
    <definedName name="ен" localSheetId="19">[16]!ен</definedName>
    <definedName name="ен">[16]!ен</definedName>
    <definedName name="Ен_елект" localSheetId="31" hidden="1">{#N/A,#N/A,FALSE,"9PS0"}</definedName>
    <definedName name="Ен_елект" localSheetId="29" hidden="1">{#N/A,#N/A,FALSE,"9PS0"}</definedName>
    <definedName name="Ен_елект" localSheetId="26" hidden="1">{#N/A,#N/A,FALSE,"9PS0"}</definedName>
    <definedName name="Ен_елект" localSheetId="27" hidden="1">{#N/A,#N/A,FALSE,"9PS0"}</definedName>
    <definedName name="Ен_елект" localSheetId="35" hidden="1">{#N/A,#N/A,FALSE,"9PS0"}</definedName>
    <definedName name="Ен_елект" localSheetId="11" hidden="1">{#N/A,#N/A,FALSE,"9PS0"}</definedName>
    <definedName name="Ен_елект" localSheetId="28" hidden="1">{#N/A,#N/A,FALSE,"9PS0"}</definedName>
    <definedName name="Ен_елект" localSheetId="33" hidden="1">{#N/A,#N/A,FALSE,"9PS0"}</definedName>
    <definedName name="Ен_елект" localSheetId="34" hidden="1">{#N/A,#N/A,FALSE,"9PS0"}</definedName>
    <definedName name="Ен_елект" localSheetId="30" hidden="1">{#N/A,#N/A,FALSE,"9PS0"}</definedName>
    <definedName name="Ен_елект" localSheetId="32" hidden="1">{#N/A,#N/A,FALSE,"9PS0"}</definedName>
    <definedName name="Ен_елект" hidden="1">{#N/A,#N/A,FALSE,"9PS0"}</definedName>
    <definedName name="Ен_теплова" localSheetId="31" hidden="1">{#N/A,#N/A,FALSE,"9PS0"}</definedName>
    <definedName name="Ен_теплова" localSheetId="29" hidden="1">{#N/A,#N/A,FALSE,"9PS0"}</definedName>
    <definedName name="Ен_теплова" localSheetId="26" hidden="1">{#N/A,#N/A,FALSE,"9PS0"}</definedName>
    <definedName name="Ен_теплова" localSheetId="27" hidden="1">{#N/A,#N/A,FALSE,"9PS0"}</definedName>
    <definedName name="Ен_теплова" localSheetId="35" hidden="1">{#N/A,#N/A,FALSE,"9PS0"}</definedName>
    <definedName name="Ен_теплова" localSheetId="11" hidden="1">{#N/A,#N/A,FALSE,"9PS0"}</definedName>
    <definedName name="Ен_теплова" localSheetId="28" hidden="1">{#N/A,#N/A,FALSE,"9PS0"}</definedName>
    <definedName name="Ен_теплова" localSheetId="33" hidden="1">{#N/A,#N/A,FALSE,"9PS0"}</definedName>
    <definedName name="Ен_теплова" localSheetId="34" hidden="1">{#N/A,#N/A,FALSE,"9PS0"}</definedName>
    <definedName name="Ен_теплова" localSheetId="30" hidden="1">{#N/A,#N/A,FALSE,"9PS0"}</definedName>
    <definedName name="Ен_теплова" localSheetId="32" hidden="1">{#N/A,#N/A,FALSE,"9PS0"}</definedName>
    <definedName name="Ен_теплова" hidden="1">{#N/A,#N/A,FALSE,"9PS0"}</definedName>
    <definedName name="еп" localSheetId="31" hidden="1">{#N/A,#N/A,TRUE,"попередні"}</definedName>
    <definedName name="еп" localSheetId="29" hidden="1">{#N/A,#N/A,TRUE,"попередні"}</definedName>
    <definedName name="еп" localSheetId="26" hidden="1">{#N/A,#N/A,TRUE,"попередні"}</definedName>
    <definedName name="еп" localSheetId="27" hidden="1">{#N/A,#N/A,TRUE,"попередні"}</definedName>
    <definedName name="еп" localSheetId="35" hidden="1">{#N/A,#N/A,TRUE,"попередні"}</definedName>
    <definedName name="еп" localSheetId="11" hidden="1">{#N/A,#N/A,TRUE,"попередні"}</definedName>
    <definedName name="еп" localSheetId="28" hidden="1">{#N/A,#N/A,TRUE,"попередні"}</definedName>
    <definedName name="еп" localSheetId="33" hidden="1">{#N/A,#N/A,TRUE,"попередні"}</definedName>
    <definedName name="еп" localSheetId="34" hidden="1">{#N/A,#N/A,TRUE,"попередні"}</definedName>
    <definedName name="еп" localSheetId="30" hidden="1">{#N/A,#N/A,TRUE,"попередні"}</definedName>
    <definedName name="еп" localSheetId="32" hidden="1">{#N/A,#N/A,TRUE,"попередні"}</definedName>
    <definedName name="еп" hidden="1">{#N/A,#N/A,TRUE,"попередні"}</definedName>
    <definedName name="еь" localSheetId="17">[16]!еь</definedName>
    <definedName name="еь" localSheetId="18">[16]!еь</definedName>
    <definedName name="еь" localSheetId="19">[16]!еь</definedName>
    <definedName name="еь">[16]!еь</definedName>
    <definedName name="жовт">'[50]812'!$Z$1:$Z$65536</definedName>
    <definedName name="жовтень" localSheetId="31" hidden="1">{#N/A,#N/A,FALSE,"9PS0"}</definedName>
    <definedName name="жовтень" localSheetId="29" hidden="1">{#N/A,#N/A,FALSE,"9PS0"}</definedName>
    <definedName name="жовтень" localSheetId="26" hidden="1">{#N/A,#N/A,FALSE,"9PS0"}</definedName>
    <definedName name="жовтень" localSheetId="27" hidden="1">{#N/A,#N/A,FALSE,"9PS0"}</definedName>
    <definedName name="жовтень" localSheetId="35" hidden="1">{#N/A,#N/A,FALSE,"9PS0"}</definedName>
    <definedName name="жовтень" localSheetId="11" hidden="1">{#N/A,#N/A,FALSE,"9PS0"}</definedName>
    <definedName name="жовтень" localSheetId="28" hidden="1">{#N/A,#N/A,FALSE,"9PS0"}</definedName>
    <definedName name="жовтень" localSheetId="33" hidden="1">{#N/A,#N/A,FALSE,"9PS0"}</definedName>
    <definedName name="жовтень" localSheetId="34" hidden="1">{#N/A,#N/A,FALSE,"9PS0"}</definedName>
    <definedName name="жовтень" localSheetId="30" hidden="1">{#N/A,#N/A,FALSE,"9PS0"}</definedName>
    <definedName name="жовтень" localSheetId="32" hidden="1">{#N/A,#N/A,FALSE,"9PS0"}</definedName>
    <definedName name="жовтень" hidden="1">{#N/A,#N/A,FALSE,"9PS0"}</definedName>
    <definedName name="жу" localSheetId="17">'[72]0292'!#REF!</definedName>
    <definedName name="жу" localSheetId="18">'[72]0292'!#REF!</definedName>
    <definedName name="жу" localSheetId="19">'[72]0292'!#REF!</definedName>
    <definedName name="жу">'[72]0292'!#REF!</definedName>
    <definedName name="з_работы" localSheetId="31">#REF!</definedName>
    <definedName name="з_работы" localSheetId="26">#REF!</definedName>
    <definedName name="з_работы" localSheetId="27">#REF!</definedName>
    <definedName name="з_работы" localSheetId="17">#REF!</definedName>
    <definedName name="з_работы" localSheetId="18">#REF!</definedName>
    <definedName name="з_работы" localSheetId="19">#REF!</definedName>
    <definedName name="з_работы" localSheetId="28">#REF!</definedName>
    <definedName name="з_работы" localSheetId="33">#REF!</definedName>
    <definedName name="з_работы" localSheetId="34">#REF!</definedName>
    <definedName name="з_работы" localSheetId="30">#REF!</definedName>
    <definedName name="з_работы" localSheetId="32">#REF!</definedName>
    <definedName name="з_работы">#REF!</definedName>
    <definedName name="заг_1" localSheetId="31">#REF!</definedName>
    <definedName name="заг_1" localSheetId="26">#REF!</definedName>
    <definedName name="заг_1" localSheetId="27">#REF!</definedName>
    <definedName name="заг_1" localSheetId="17">#REF!</definedName>
    <definedName name="заг_1" localSheetId="18">#REF!</definedName>
    <definedName name="заг_1" localSheetId="19">#REF!</definedName>
    <definedName name="заг_1" localSheetId="28">#REF!</definedName>
    <definedName name="заг_1" localSheetId="33">#REF!</definedName>
    <definedName name="заг_1" localSheetId="34">#REF!</definedName>
    <definedName name="заг_1" localSheetId="30">#REF!</definedName>
    <definedName name="заг_1" localSheetId="32">#REF!</definedName>
    <definedName name="заг_1">#REF!</definedName>
    <definedName name="заг_2" localSheetId="31">#REF!</definedName>
    <definedName name="заг_2" localSheetId="26">#REF!</definedName>
    <definedName name="заг_2" localSheetId="27">#REF!</definedName>
    <definedName name="заг_2" localSheetId="17">#REF!</definedName>
    <definedName name="заг_2" localSheetId="18">#REF!</definedName>
    <definedName name="заг_2" localSheetId="19">#REF!</definedName>
    <definedName name="заг_2" localSheetId="28">#REF!</definedName>
    <definedName name="заг_2" localSheetId="33">#REF!</definedName>
    <definedName name="заг_2" localSheetId="34">#REF!</definedName>
    <definedName name="заг_2" localSheetId="30">#REF!</definedName>
    <definedName name="заг_2" localSheetId="32">#REF!</definedName>
    <definedName name="заг_2">#REF!</definedName>
    <definedName name="заг_3" localSheetId="31">#REF!</definedName>
    <definedName name="заг_3" localSheetId="17">#REF!</definedName>
    <definedName name="заг_3" localSheetId="18">#REF!</definedName>
    <definedName name="заг_3" localSheetId="19">#REF!</definedName>
    <definedName name="заг_3" localSheetId="28">#REF!</definedName>
    <definedName name="заг_3" localSheetId="33">#REF!</definedName>
    <definedName name="заг_3" localSheetId="34">#REF!</definedName>
    <definedName name="заг_3" localSheetId="30">#REF!</definedName>
    <definedName name="заг_3" localSheetId="32">#REF!</definedName>
    <definedName name="заг_3">#REF!</definedName>
    <definedName name="заг_4" localSheetId="31">#REF!</definedName>
    <definedName name="заг_4" localSheetId="17">#REF!</definedName>
    <definedName name="заг_4" localSheetId="18">#REF!</definedName>
    <definedName name="заг_4" localSheetId="19">#REF!</definedName>
    <definedName name="заг_4" localSheetId="28">#REF!</definedName>
    <definedName name="заг_4" localSheetId="33">#REF!</definedName>
    <definedName name="заг_4" localSheetId="34">#REF!</definedName>
    <definedName name="заг_4" localSheetId="30">#REF!</definedName>
    <definedName name="заг_4" localSheetId="32">#REF!</definedName>
    <definedName name="заг_4">#REF!</definedName>
    <definedName name="заг_г" localSheetId="31">#REF!</definedName>
    <definedName name="заг_г" localSheetId="17">#REF!</definedName>
    <definedName name="заг_г" localSheetId="18">#REF!</definedName>
    <definedName name="заг_г" localSheetId="19">#REF!</definedName>
    <definedName name="заг_г" localSheetId="28">#REF!</definedName>
    <definedName name="заг_г" localSheetId="33">#REF!</definedName>
    <definedName name="заг_г" localSheetId="34">#REF!</definedName>
    <definedName name="заг_г" localSheetId="30">#REF!</definedName>
    <definedName name="заг_г" localSheetId="32">#REF!</definedName>
    <definedName name="заг_г">#REF!</definedName>
    <definedName name="заг_оч" localSheetId="31">#REF!</definedName>
    <definedName name="заг_оч" localSheetId="17">#REF!</definedName>
    <definedName name="заг_оч" localSheetId="18">#REF!</definedName>
    <definedName name="заг_оч" localSheetId="19">#REF!</definedName>
    <definedName name="заг_оч" localSheetId="28">#REF!</definedName>
    <definedName name="заг_оч" localSheetId="33">#REF!</definedName>
    <definedName name="заг_оч" localSheetId="34">#REF!</definedName>
    <definedName name="заг_оч" localSheetId="30">#REF!</definedName>
    <definedName name="заг_оч" localSheetId="32">#REF!</definedName>
    <definedName name="заг_оч">#REF!</definedName>
    <definedName name="заг_пл" localSheetId="31">#REF!</definedName>
    <definedName name="заг_пл" localSheetId="17">#REF!</definedName>
    <definedName name="заг_пл" localSheetId="18">#REF!</definedName>
    <definedName name="заг_пл" localSheetId="19">#REF!</definedName>
    <definedName name="заг_пл" localSheetId="28">#REF!</definedName>
    <definedName name="заг_пл" localSheetId="33">#REF!</definedName>
    <definedName name="заг_пл" localSheetId="34">#REF!</definedName>
    <definedName name="заг_пл" localSheetId="30">#REF!</definedName>
    <definedName name="заг_пл" localSheetId="32">#REF!</definedName>
    <definedName name="заг_пл">#REF!</definedName>
    <definedName name="заг_сх" localSheetId="31">#REF!</definedName>
    <definedName name="заг_сх" localSheetId="17">#REF!</definedName>
    <definedName name="заг_сх" localSheetId="18">#REF!</definedName>
    <definedName name="заг_сх" localSheetId="19">#REF!</definedName>
    <definedName name="заг_сх" localSheetId="28">#REF!</definedName>
    <definedName name="заг_сх" localSheetId="33">#REF!</definedName>
    <definedName name="заг_сх" localSheetId="34">#REF!</definedName>
    <definedName name="заг_сх" localSheetId="30">#REF!</definedName>
    <definedName name="заг_сх" localSheetId="32">#REF!</definedName>
    <definedName name="заг_сх">#REF!</definedName>
    <definedName name="_xlnm.Print_Titles" localSheetId="9">Д2!$5:$7</definedName>
    <definedName name="_xlnm.Print_Titles" localSheetId="8">'Річний план'!$7:$10</definedName>
    <definedName name="зап_б_10м" localSheetId="31">#REF!</definedName>
    <definedName name="зап_б_10м" localSheetId="17">#REF!</definedName>
    <definedName name="зап_б_10м" localSheetId="18">#REF!</definedName>
    <definedName name="зап_б_10м" localSheetId="19">#REF!</definedName>
    <definedName name="зап_б_10м" localSheetId="28">#REF!</definedName>
    <definedName name="зап_б_10м" localSheetId="33">#REF!</definedName>
    <definedName name="зап_б_10м" localSheetId="34">#REF!</definedName>
    <definedName name="зап_б_10м" localSheetId="30">#REF!</definedName>
    <definedName name="зап_б_10м" localSheetId="32">#REF!</definedName>
    <definedName name="зап_б_10м">#REF!</definedName>
    <definedName name="зап_б_11м" localSheetId="31">#REF!</definedName>
    <definedName name="зап_б_11м" localSheetId="17">#REF!</definedName>
    <definedName name="зап_б_11м" localSheetId="18">#REF!</definedName>
    <definedName name="зап_б_11м" localSheetId="19">#REF!</definedName>
    <definedName name="зап_б_11м" localSheetId="28">#REF!</definedName>
    <definedName name="зап_б_11м" localSheetId="33">#REF!</definedName>
    <definedName name="зап_б_11м" localSheetId="34">#REF!</definedName>
    <definedName name="зап_б_11м" localSheetId="30">#REF!</definedName>
    <definedName name="зап_б_11м" localSheetId="32">#REF!</definedName>
    <definedName name="зап_б_11м">#REF!</definedName>
    <definedName name="зап_б_12м" localSheetId="31">#REF!</definedName>
    <definedName name="зап_б_12м" localSheetId="17">#REF!</definedName>
    <definedName name="зап_б_12м" localSheetId="18">#REF!</definedName>
    <definedName name="зап_б_12м" localSheetId="19">#REF!</definedName>
    <definedName name="зап_б_12м" localSheetId="28">#REF!</definedName>
    <definedName name="зап_б_12м" localSheetId="33">#REF!</definedName>
    <definedName name="зап_б_12м" localSheetId="34">#REF!</definedName>
    <definedName name="зап_б_12м" localSheetId="30">#REF!</definedName>
    <definedName name="зап_б_12м" localSheetId="32">#REF!</definedName>
    <definedName name="зап_б_12м">#REF!</definedName>
    <definedName name="зап_б_2м" localSheetId="31">#REF!</definedName>
    <definedName name="зап_б_2м" localSheetId="17">#REF!</definedName>
    <definedName name="зап_б_2м" localSheetId="18">#REF!</definedName>
    <definedName name="зап_б_2м" localSheetId="19">#REF!</definedName>
    <definedName name="зап_б_2м" localSheetId="28">#REF!</definedName>
    <definedName name="зап_б_2м" localSheetId="33">#REF!</definedName>
    <definedName name="зап_б_2м" localSheetId="34">#REF!</definedName>
    <definedName name="зап_б_2м" localSheetId="30">#REF!</definedName>
    <definedName name="зап_б_2м" localSheetId="32">#REF!</definedName>
    <definedName name="зап_б_2м">#REF!</definedName>
    <definedName name="зап_б_3м" localSheetId="31">#REF!</definedName>
    <definedName name="зап_б_3м" localSheetId="17">#REF!</definedName>
    <definedName name="зап_б_3м" localSheetId="18">#REF!</definedName>
    <definedName name="зап_б_3м" localSheetId="19">#REF!</definedName>
    <definedName name="зап_б_3м" localSheetId="28">#REF!</definedName>
    <definedName name="зап_б_3м" localSheetId="33">#REF!</definedName>
    <definedName name="зап_б_3м" localSheetId="34">#REF!</definedName>
    <definedName name="зап_б_3м" localSheetId="30">#REF!</definedName>
    <definedName name="зап_б_3м" localSheetId="32">#REF!</definedName>
    <definedName name="зап_б_3м">#REF!</definedName>
    <definedName name="зап_б_4м" localSheetId="31">#REF!</definedName>
    <definedName name="зап_б_4м" localSheetId="17">#REF!</definedName>
    <definedName name="зап_б_4м" localSheetId="18">#REF!</definedName>
    <definedName name="зап_б_4м" localSheetId="19">#REF!</definedName>
    <definedName name="зап_б_4м" localSheetId="28">#REF!</definedName>
    <definedName name="зап_б_4м" localSheetId="33">#REF!</definedName>
    <definedName name="зап_б_4м" localSheetId="34">#REF!</definedName>
    <definedName name="зап_б_4м" localSheetId="30">#REF!</definedName>
    <definedName name="зап_б_4м" localSheetId="32">#REF!</definedName>
    <definedName name="зап_б_4м">#REF!</definedName>
    <definedName name="зап_б_5м" localSheetId="31">#REF!</definedName>
    <definedName name="зап_б_5м" localSheetId="17">#REF!</definedName>
    <definedName name="зап_б_5м" localSheetId="18">#REF!</definedName>
    <definedName name="зап_б_5м" localSheetId="19">#REF!</definedName>
    <definedName name="зап_б_5м" localSheetId="28">#REF!</definedName>
    <definedName name="зап_б_5м" localSheetId="33">#REF!</definedName>
    <definedName name="зап_б_5м" localSheetId="34">#REF!</definedName>
    <definedName name="зап_б_5м" localSheetId="30">#REF!</definedName>
    <definedName name="зап_б_5м" localSheetId="32">#REF!</definedName>
    <definedName name="зап_б_5м">#REF!</definedName>
    <definedName name="зап_б_6м" localSheetId="31">#REF!</definedName>
    <definedName name="зап_б_6м" localSheetId="17">#REF!</definedName>
    <definedName name="зап_б_6м" localSheetId="18">#REF!</definedName>
    <definedName name="зап_б_6м" localSheetId="19">#REF!</definedName>
    <definedName name="зап_б_6м" localSheetId="28">#REF!</definedName>
    <definedName name="зап_б_6м" localSheetId="33">#REF!</definedName>
    <definedName name="зап_б_6м" localSheetId="34">#REF!</definedName>
    <definedName name="зап_б_6м" localSheetId="30">#REF!</definedName>
    <definedName name="зап_б_6м" localSheetId="32">#REF!</definedName>
    <definedName name="зап_б_6м">#REF!</definedName>
    <definedName name="зап_б_7м" localSheetId="31">#REF!</definedName>
    <definedName name="зап_б_7м" localSheetId="17">#REF!</definedName>
    <definedName name="зап_б_7м" localSheetId="18">#REF!</definedName>
    <definedName name="зап_б_7м" localSheetId="19">#REF!</definedName>
    <definedName name="зап_б_7м" localSheetId="28">#REF!</definedName>
    <definedName name="зап_б_7м" localSheetId="33">#REF!</definedName>
    <definedName name="зап_б_7м" localSheetId="34">#REF!</definedName>
    <definedName name="зап_б_7м" localSheetId="30">#REF!</definedName>
    <definedName name="зап_б_7м" localSheetId="32">#REF!</definedName>
    <definedName name="зап_б_7м">#REF!</definedName>
    <definedName name="зап_б_8м" localSheetId="31">#REF!</definedName>
    <definedName name="зап_б_8м" localSheetId="17">#REF!</definedName>
    <definedName name="зап_б_8м" localSheetId="18">#REF!</definedName>
    <definedName name="зап_б_8м" localSheetId="19">#REF!</definedName>
    <definedName name="зап_б_8м" localSheetId="28">#REF!</definedName>
    <definedName name="зап_б_8м" localSheetId="33">#REF!</definedName>
    <definedName name="зап_б_8м" localSheetId="34">#REF!</definedName>
    <definedName name="зап_б_8м" localSheetId="30">#REF!</definedName>
    <definedName name="зап_б_8м" localSheetId="32">#REF!</definedName>
    <definedName name="зап_б_8м">#REF!</definedName>
    <definedName name="зап_б_9м" localSheetId="31">#REF!</definedName>
    <definedName name="зап_б_9м" localSheetId="17">#REF!</definedName>
    <definedName name="зап_б_9м" localSheetId="18">#REF!</definedName>
    <definedName name="зап_б_9м" localSheetId="19">#REF!</definedName>
    <definedName name="зап_б_9м" localSheetId="28">#REF!</definedName>
    <definedName name="зап_б_9м" localSheetId="33">#REF!</definedName>
    <definedName name="зап_б_9м" localSheetId="34">#REF!</definedName>
    <definedName name="зап_б_9м" localSheetId="30">#REF!</definedName>
    <definedName name="зап_б_9м" localSheetId="32">#REF!</definedName>
    <definedName name="зап_б_9м">#REF!</definedName>
    <definedName name="зап_б_авг" localSheetId="31">#REF!</definedName>
    <definedName name="зап_б_авг" localSheetId="17">#REF!</definedName>
    <definedName name="зап_б_авг" localSheetId="18">#REF!</definedName>
    <definedName name="зап_б_авг" localSheetId="19">#REF!</definedName>
    <definedName name="зап_б_авг" localSheetId="28">#REF!</definedName>
    <definedName name="зап_б_авг" localSheetId="33">#REF!</definedName>
    <definedName name="зап_б_авг" localSheetId="34">#REF!</definedName>
    <definedName name="зап_б_авг" localSheetId="30">#REF!</definedName>
    <definedName name="зап_б_авг" localSheetId="32">#REF!</definedName>
    <definedName name="зап_б_авг">#REF!</definedName>
    <definedName name="зап_б_апр" localSheetId="31">#REF!</definedName>
    <definedName name="зап_б_апр" localSheetId="17">#REF!</definedName>
    <definedName name="зап_б_апр" localSheetId="18">#REF!</definedName>
    <definedName name="зап_б_апр" localSheetId="19">#REF!</definedName>
    <definedName name="зап_б_апр" localSheetId="28">#REF!</definedName>
    <definedName name="зап_б_апр" localSheetId="33">#REF!</definedName>
    <definedName name="зап_б_апр" localSheetId="34">#REF!</definedName>
    <definedName name="зап_б_апр" localSheetId="30">#REF!</definedName>
    <definedName name="зап_б_апр" localSheetId="32">#REF!</definedName>
    <definedName name="зап_б_апр">#REF!</definedName>
    <definedName name="зап_б_дек" localSheetId="31">#REF!</definedName>
    <definedName name="зап_б_дек" localSheetId="17">#REF!</definedName>
    <definedName name="зап_б_дек" localSheetId="18">#REF!</definedName>
    <definedName name="зап_б_дек" localSheetId="19">#REF!</definedName>
    <definedName name="зап_б_дек" localSheetId="28">#REF!</definedName>
    <definedName name="зап_б_дек" localSheetId="33">#REF!</definedName>
    <definedName name="зап_б_дек" localSheetId="34">#REF!</definedName>
    <definedName name="зап_б_дек" localSheetId="30">#REF!</definedName>
    <definedName name="зап_б_дек" localSheetId="32">#REF!</definedName>
    <definedName name="зап_б_дек">#REF!</definedName>
    <definedName name="зап_б_июль" localSheetId="31">#REF!</definedName>
    <definedName name="зап_б_июль" localSheetId="17">#REF!</definedName>
    <definedName name="зап_б_июль" localSheetId="18">#REF!</definedName>
    <definedName name="зап_б_июль" localSheetId="19">#REF!</definedName>
    <definedName name="зап_б_июль" localSheetId="28">#REF!</definedName>
    <definedName name="зап_б_июль" localSheetId="33">#REF!</definedName>
    <definedName name="зап_б_июль" localSheetId="34">#REF!</definedName>
    <definedName name="зап_б_июль" localSheetId="30">#REF!</definedName>
    <definedName name="зап_б_июль" localSheetId="32">#REF!</definedName>
    <definedName name="зап_б_июль">#REF!</definedName>
    <definedName name="зап_б_июнь" localSheetId="31">#REF!</definedName>
    <definedName name="зап_б_июнь" localSheetId="17">#REF!</definedName>
    <definedName name="зап_б_июнь" localSheetId="18">#REF!</definedName>
    <definedName name="зап_б_июнь" localSheetId="19">#REF!</definedName>
    <definedName name="зап_б_июнь" localSheetId="28">#REF!</definedName>
    <definedName name="зап_б_июнь" localSheetId="33">#REF!</definedName>
    <definedName name="зап_б_июнь" localSheetId="34">#REF!</definedName>
    <definedName name="зап_б_июнь" localSheetId="30">#REF!</definedName>
    <definedName name="зап_б_июнь" localSheetId="32">#REF!</definedName>
    <definedName name="зап_б_июнь">#REF!</definedName>
    <definedName name="зап_б_май" localSheetId="31">#REF!</definedName>
    <definedName name="зап_б_май" localSheetId="17">#REF!</definedName>
    <definedName name="зап_б_май" localSheetId="18">#REF!</definedName>
    <definedName name="зап_б_май" localSheetId="19">#REF!</definedName>
    <definedName name="зап_б_май" localSheetId="28">#REF!</definedName>
    <definedName name="зап_б_май" localSheetId="33">#REF!</definedName>
    <definedName name="зап_б_май" localSheetId="34">#REF!</definedName>
    <definedName name="зап_б_май" localSheetId="30">#REF!</definedName>
    <definedName name="зап_б_май" localSheetId="32">#REF!</definedName>
    <definedName name="зап_б_май">#REF!</definedName>
    <definedName name="зап_б_март" localSheetId="31">#REF!</definedName>
    <definedName name="зап_б_март" localSheetId="17">#REF!</definedName>
    <definedName name="зап_б_март" localSheetId="18">#REF!</definedName>
    <definedName name="зап_б_март" localSheetId="19">#REF!</definedName>
    <definedName name="зап_б_март" localSheetId="28">#REF!</definedName>
    <definedName name="зап_б_март" localSheetId="33">#REF!</definedName>
    <definedName name="зап_б_март" localSheetId="34">#REF!</definedName>
    <definedName name="зап_б_март" localSheetId="30">#REF!</definedName>
    <definedName name="зап_б_март" localSheetId="32">#REF!</definedName>
    <definedName name="зап_б_март">#REF!</definedName>
    <definedName name="зап_б_нояб" localSheetId="31">#REF!</definedName>
    <definedName name="зап_б_нояб" localSheetId="17">#REF!</definedName>
    <definedName name="зап_б_нояб" localSheetId="18">#REF!</definedName>
    <definedName name="зап_б_нояб" localSheetId="19">#REF!</definedName>
    <definedName name="зап_б_нояб" localSheetId="28">#REF!</definedName>
    <definedName name="зап_б_нояб" localSheetId="33">#REF!</definedName>
    <definedName name="зап_б_нояб" localSheetId="34">#REF!</definedName>
    <definedName name="зап_б_нояб" localSheetId="30">#REF!</definedName>
    <definedName name="зап_б_нояб" localSheetId="32">#REF!</definedName>
    <definedName name="зап_б_нояб">#REF!</definedName>
    <definedName name="зап_б_окт" localSheetId="31">#REF!</definedName>
    <definedName name="зап_б_окт" localSheetId="17">#REF!</definedName>
    <definedName name="зап_б_окт" localSheetId="18">#REF!</definedName>
    <definedName name="зап_б_окт" localSheetId="19">#REF!</definedName>
    <definedName name="зап_б_окт" localSheetId="28">#REF!</definedName>
    <definedName name="зап_б_окт" localSheetId="33">#REF!</definedName>
    <definedName name="зап_б_окт" localSheetId="34">#REF!</definedName>
    <definedName name="зап_б_окт" localSheetId="30">#REF!</definedName>
    <definedName name="зап_б_окт" localSheetId="32">#REF!</definedName>
    <definedName name="зап_б_окт">#REF!</definedName>
    <definedName name="зап_б_сент" localSheetId="31">#REF!</definedName>
    <definedName name="зап_б_сент" localSheetId="17">#REF!</definedName>
    <definedName name="зап_б_сент" localSheetId="18">#REF!</definedName>
    <definedName name="зап_б_сент" localSheetId="19">#REF!</definedName>
    <definedName name="зап_б_сент" localSheetId="28">#REF!</definedName>
    <definedName name="зап_б_сент" localSheetId="33">#REF!</definedName>
    <definedName name="зап_б_сент" localSheetId="34">#REF!</definedName>
    <definedName name="зап_б_сент" localSheetId="30">#REF!</definedName>
    <definedName name="зап_б_сент" localSheetId="32">#REF!</definedName>
    <definedName name="зап_б_сент">#REF!</definedName>
    <definedName name="зап_б_фев" localSheetId="31">#REF!</definedName>
    <definedName name="зап_б_фев" localSheetId="17">#REF!</definedName>
    <definedName name="зап_б_фев" localSheetId="18">#REF!</definedName>
    <definedName name="зап_б_фев" localSheetId="19">#REF!</definedName>
    <definedName name="зап_б_фев" localSheetId="28">#REF!</definedName>
    <definedName name="зап_б_фев" localSheetId="33">#REF!</definedName>
    <definedName name="зап_б_фев" localSheetId="34">#REF!</definedName>
    <definedName name="зап_б_фев" localSheetId="30">#REF!</definedName>
    <definedName name="зап_б_фев" localSheetId="32">#REF!</definedName>
    <definedName name="зап_б_фев">#REF!</definedName>
    <definedName name="зап_б_янв" localSheetId="31">#REF!</definedName>
    <definedName name="зап_б_янв" localSheetId="17">#REF!</definedName>
    <definedName name="зап_б_янв" localSheetId="18">#REF!</definedName>
    <definedName name="зап_б_янв" localSheetId="19">#REF!</definedName>
    <definedName name="зап_б_янв" localSheetId="28">#REF!</definedName>
    <definedName name="зап_б_янв" localSheetId="33">#REF!</definedName>
    <definedName name="зап_б_янв" localSheetId="34">#REF!</definedName>
    <definedName name="зап_б_янв" localSheetId="30">#REF!</definedName>
    <definedName name="зап_б_янв" localSheetId="32">#REF!</definedName>
    <definedName name="зап_б_янв">#REF!</definedName>
    <definedName name="зап_п_10м" localSheetId="31">#REF!</definedName>
    <definedName name="зап_п_10м" localSheetId="17">#REF!</definedName>
    <definedName name="зап_п_10м" localSheetId="18">#REF!</definedName>
    <definedName name="зап_п_10м" localSheetId="19">#REF!</definedName>
    <definedName name="зап_п_10м" localSheetId="28">#REF!</definedName>
    <definedName name="зап_п_10м" localSheetId="33">#REF!</definedName>
    <definedName name="зап_п_10м" localSheetId="34">#REF!</definedName>
    <definedName name="зап_п_10м" localSheetId="30">#REF!</definedName>
    <definedName name="зап_п_10м" localSheetId="32">#REF!</definedName>
    <definedName name="зап_п_10м">#REF!</definedName>
    <definedName name="зап_п_11м" localSheetId="31">#REF!</definedName>
    <definedName name="зап_п_11м" localSheetId="17">#REF!</definedName>
    <definedName name="зап_п_11м" localSheetId="18">#REF!</definedName>
    <definedName name="зап_п_11м" localSheetId="19">#REF!</definedName>
    <definedName name="зап_п_11м" localSheetId="28">#REF!</definedName>
    <definedName name="зап_п_11м" localSheetId="33">#REF!</definedName>
    <definedName name="зап_п_11м" localSheetId="34">#REF!</definedName>
    <definedName name="зап_п_11м" localSheetId="30">#REF!</definedName>
    <definedName name="зап_п_11м" localSheetId="32">#REF!</definedName>
    <definedName name="зап_п_11м">#REF!</definedName>
    <definedName name="зап_п_12м" localSheetId="31">#REF!</definedName>
    <definedName name="зап_п_12м" localSheetId="17">#REF!</definedName>
    <definedName name="зап_п_12м" localSheetId="18">#REF!</definedName>
    <definedName name="зап_п_12м" localSheetId="19">#REF!</definedName>
    <definedName name="зап_п_12м" localSheetId="28">#REF!</definedName>
    <definedName name="зап_п_12м" localSheetId="33">#REF!</definedName>
    <definedName name="зап_п_12м" localSheetId="34">#REF!</definedName>
    <definedName name="зап_п_12м" localSheetId="30">#REF!</definedName>
    <definedName name="зап_п_12м" localSheetId="32">#REF!</definedName>
    <definedName name="зап_п_12м">#REF!</definedName>
    <definedName name="зап_п_2м" localSheetId="31">#REF!</definedName>
    <definedName name="зап_п_2м" localSheetId="17">#REF!</definedName>
    <definedName name="зап_п_2м" localSheetId="18">#REF!</definedName>
    <definedName name="зап_п_2м" localSheetId="19">#REF!</definedName>
    <definedName name="зап_п_2м" localSheetId="28">#REF!</definedName>
    <definedName name="зап_п_2м" localSheetId="33">#REF!</definedName>
    <definedName name="зап_п_2м" localSheetId="34">#REF!</definedName>
    <definedName name="зап_п_2м" localSheetId="30">#REF!</definedName>
    <definedName name="зап_п_2м" localSheetId="32">#REF!</definedName>
    <definedName name="зап_п_2м">#REF!</definedName>
    <definedName name="зап_п_3м" localSheetId="31">#REF!</definedName>
    <definedName name="зап_п_3м" localSheetId="17">#REF!</definedName>
    <definedName name="зап_п_3м" localSheetId="18">#REF!</definedName>
    <definedName name="зап_п_3м" localSheetId="19">#REF!</definedName>
    <definedName name="зап_п_3м" localSheetId="28">#REF!</definedName>
    <definedName name="зап_п_3м" localSheetId="33">#REF!</definedName>
    <definedName name="зап_п_3м" localSheetId="34">#REF!</definedName>
    <definedName name="зап_п_3м" localSheetId="30">#REF!</definedName>
    <definedName name="зап_п_3м" localSheetId="32">#REF!</definedName>
    <definedName name="зап_п_3м">#REF!</definedName>
    <definedName name="зап_п_4м" localSheetId="31">#REF!</definedName>
    <definedName name="зап_п_4м" localSheetId="17">#REF!</definedName>
    <definedName name="зап_п_4м" localSheetId="18">#REF!</definedName>
    <definedName name="зап_п_4м" localSheetId="19">#REF!</definedName>
    <definedName name="зап_п_4м" localSheetId="28">#REF!</definedName>
    <definedName name="зап_п_4м" localSheetId="33">#REF!</definedName>
    <definedName name="зап_п_4м" localSheetId="34">#REF!</definedName>
    <definedName name="зап_п_4м" localSheetId="30">#REF!</definedName>
    <definedName name="зап_п_4м" localSheetId="32">#REF!</definedName>
    <definedName name="зап_п_4м">#REF!</definedName>
    <definedName name="зап_п_5м" localSheetId="31">#REF!</definedName>
    <definedName name="зап_п_5м" localSheetId="17">#REF!</definedName>
    <definedName name="зап_п_5м" localSheetId="18">#REF!</definedName>
    <definedName name="зап_п_5м" localSheetId="19">#REF!</definedName>
    <definedName name="зап_п_5м" localSheetId="28">#REF!</definedName>
    <definedName name="зап_п_5м" localSheetId="33">#REF!</definedName>
    <definedName name="зап_п_5м" localSheetId="34">#REF!</definedName>
    <definedName name="зап_п_5м" localSheetId="30">#REF!</definedName>
    <definedName name="зап_п_5м" localSheetId="32">#REF!</definedName>
    <definedName name="зап_п_5м">#REF!</definedName>
    <definedName name="зап_п_6м" localSheetId="31">#REF!</definedName>
    <definedName name="зап_п_6м" localSheetId="17">#REF!</definedName>
    <definedName name="зап_п_6м" localSheetId="18">#REF!</definedName>
    <definedName name="зап_п_6м" localSheetId="19">#REF!</definedName>
    <definedName name="зап_п_6м" localSheetId="28">#REF!</definedName>
    <definedName name="зап_п_6м" localSheetId="33">#REF!</definedName>
    <definedName name="зап_п_6м" localSheetId="34">#REF!</definedName>
    <definedName name="зап_п_6м" localSheetId="30">#REF!</definedName>
    <definedName name="зап_п_6м" localSheetId="32">#REF!</definedName>
    <definedName name="зап_п_6м">#REF!</definedName>
    <definedName name="зап_п_7м" localSheetId="31">#REF!</definedName>
    <definedName name="зап_п_7м" localSheetId="17">#REF!</definedName>
    <definedName name="зап_п_7м" localSheetId="18">#REF!</definedName>
    <definedName name="зап_п_7м" localSheetId="19">#REF!</definedName>
    <definedName name="зап_п_7м" localSheetId="28">#REF!</definedName>
    <definedName name="зап_п_7м" localSheetId="33">#REF!</definedName>
    <definedName name="зап_п_7м" localSheetId="34">#REF!</definedName>
    <definedName name="зап_п_7м" localSheetId="30">#REF!</definedName>
    <definedName name="зап_п_7м" localSheetId="32">#REF!</definedName>
    <definedName name="зап_п_7м">#REF!</definedName>
    <definedName name="зап_п_8м" localSheetId="31">#REF!</definedName>
    <definedName name="зап_п_8м" localSheetId="17">#REF!</definedName>
    <definedName name="зап_п_8м" localSheetId="18">#REF!</definedName>
    <definedName name="зап_п_8м" localSheetId="19">#REF!</definedName>
    <definedName name="зап_п_8м" localSheetId="28">#REF!</definedName>
    <definedName name="зап_п_8м" localSheetId="33">#REF!</definedName>
    <definedName name="зап_п_8м" localSheetId="34">#REF!</definedName>
    <definedName name="зап_п_8м" localSheetId="30">#REF!</definedName>
    <definedName name="зап_п_8м" localSheetId="32">#REF!</definedName>
    <definedName name="зап_п_8м">#REF!</definedName>
    <definedName name="зап_п_9м" localSheetId="31">#REF!</definedName>
    <definedName name="зап_п_9м" localSheetId="17">#REF!</definedName>
    <definedName name="зап_п_9м" localSheetId="18">#REF!</definedName>
    <definedName name="зап_п_9м" localSheetId="19">#REF!</definedName>
    <definedName name="зап_п_9м" localSheetId="28">#REF!</definedName>
    <definedName name="зап_п_9м" localSheetId="33">#REF!</definedName>
    <definedName name="зап_п_9м" localSheetId="34">#REF!</definedName>
    <definedName name="зап_п_9м" localSheetId="30">#REF!</definedName>
    <definedName name="зап_п_9м" localSheetId="32">#REF!</definedName>
    <definedName name="зап_п_9м">#REF!</definedName>
    <definedName name="зап_п_авг" localSheetId="31">#REF!</definedName>
    <definedName name="зап_п_авг" localSheetId="17">#REF!</definedName>
    <definedName name="зап_п_авг" localSheetId="18">#REF!</definedName>
    <definedName name="зап_п_авг" localSheetId="19">#REF!</definedName>
    <definedName name="зап_п_авг" localSheetId="28">#REF!</definedName>
    <definedName name="зап_п_авг" localSheetId="33">#REF!</definedName>
    <definedName name="зап_п_авг" localSheetId="34">#REF!</definedName>
    <definedName name="зап_п_авг" localSheetId="30">#REF!</definedName>
    <definedName name="зап_п_авг" localSheetId="32">#REF!</definedName>
    <definedName name="зап_п_авг">#REF!</definedName>
    <definedName name="зап_п_апр" localSheetId="31">#REF!</definedName>
    <definedName name="зап_п_апр" localSheetId="17">#REF!</definedName>
    <definedName name="зап_п_апр" localSheetId="18">#REF!</definedName>
    <definedName name="зап_п_апр" localSheetId="19">#REF!</definedName>
    <definedName name="зап_п_апр" localSheetId="28">#REF!</definedName>
    <definedName name="зап_п_апр" localSheetId="33">#REF!</definedName>
    <definedName name="зап_п_апр" localSheetId="34">#REF!</definedName>
    <definedName name="зап_п_апр" localSheetId="30">#REF!</definedName>
    <definedName name="зап_п_апр" localSheetId="32">#REF!</definedName>
    <definedName name="зап_п_апр">#REF!</definedName>
    <definedName name="зап_п_дек" localSheetId="31">#REF!</definedName>
    <definedName name="зап_п_дек" localSheetId="17">#REF!</definedName>
    <definedName name="зап_п_дек" localSheetId="18">#REF!</definedName>
    <definedName name="зап_п_дек" localSheetId="19">#REF!</definedName>
    <definedName name="зап_п_дек" localSheetId="28">#REF!</definedName>
    <definedName name="зап_п_дек" localSheetId="33">#REF!</definedName>
    <definedName name="зап_п_дек" localSheetId="34">#REF!</definedName>
    <definedName name="зап_п_дек" localSheetId="30">#REF!</definedName>
    <definedName name="зап_п_дек" localSheetId="32">#REF!</definedName>
    <definedName name="зап_п_дек">#REF!</definedName>
    <definedName name="зап_п_июль" localSheetId="31">#REF!</definedName>
    <definedName name="зап_п_июль" localSheetId="17">#REF!</definedName>
    <definedName name="зап_п_июль" localSheetId="18">#REF!</definedName>
    <definedName name="зап_п_июль" localSheetId="19">#REF!</definedName>
    <definedName name="зап_п_июль" localSheetId="28">#REF!</definedName>
    <definedName name="зап_п_июль" localSheetId="33">#REF!</definedName>
    <definedName name="зап_п_июль" localSheetId="34">#REF!</definedName>
    <definedName name="зап_п_июль" localSheetId="30">#REF!</definedName>
    <definedName name="зап_п_июль" localSheetId="32">#REF!</definedName>
    <definedName name="зап_п_июль">#REF!</definedName>
    <definedName name="зап_п_июнь" localSheetId="31">#REF!</definedName>
    <definedName name="зап_п_июнь" localSheetId="17">#REF!</definedName>
    <definedName name="зап_п_июнь" localSheetId="18">#REF!</definedName>
    <definedName name="зап_п_июнь" localSheetId="19">#REF!</definedName>
    <definedName name="зап_п_июнь" localSheetId="28">#REF!</definedName>
    <definedName name="зап_п_июнь" localSheetId="33">#REF!</definedName>
    <definedName name="зап_п_июнь" localSheetId="34">#REF!</definedName>
    <definedName name="зап_п_июнь" localSheetId="30">#REF!</definedName>
    <definedName name="зап_п_июнь" localSheetId="32">#REF!</definedName>
    <definedName name="зап_п_июнь">#REF!</definedName>
    <definedName name="зап_п_май" localSheetId="31">#REF!</definedName>
    <definedName name="зап_п_май" localSheetId="17">#REF!</definedName>
    <definedName name="зап_п_май" localSheetId="18">#REF!</definedName>
    <definedName name="зап_п_май" localSheetId="19">#REF!</definedName>
    <definedName name="зап_п_май" localSheetId="28">#REF!</definedName>
    <definedName name="зап_п_май" localSheetId="33">#REF!</definedName>
    <definedName name="зап_п_май" localSheetId="34">#REF!</definedName>
    <definedName name="зап_п_май" localSheetId="30">#REF!</definedName>
    <definedName name="зап_п_май" localSheetId="32">#REF!</definedName>
    <definedName name="зап_п_май">#REF!</definedName>
    <definedName name="зап_п_март" localSheetId="31">#REF!</definedName>
    <definedName name="зап_п_март" localSheetId="17">#REF!</definedName>
    <definedName name="зап_п_март" localSheetId="18">#REF!</definedName>
    <definedName name="зап_п_март" localSheetId="19">#REF!</definedName>
    <definedName name="зап_п_март" localSheetId="28">#REF!</definedName>
    <definedName name="зап_п_март" localSheetId="33">#REF!</definedName>
    <definedName name="зап_п_март" localSheetId="34">#REF!</definedName>
    <definedName name="зап_п_март" localSheetId="30">#REF!</definedName>
    <definedName name="зап_п_март" localSheetId="32">#REF!</definedName>
    <definedName name="зап_п_март">#REF!</definedName>
    <definedName name="зап_п_нояб" localSheetId="31">#REF!</definedName>
    <definedName name="зап_п_нояб" localSheetId="17">#REF!</definedName>
    <definedName name="зап_п_нояб" localSheetId="18">#REF!</definedName>
    <definedName name="зап_п_нояб" localSheetId="19">#REF!</definedName>
    <definedName name="зап_п_нояб" localSheetId="28">#REF!</definedName>
    <definedName name="зап_п_нояб" localSheetId="33">#REF!</definedName>
    <definedName name="зап_п_нояб" localSheetId="34">#REF!</definedName>
    <definedName name="зап_п_нояб" localSheetId="30">#REF!</definedName>
    <definedName name="зап_п_нояб" localSheetId="32">#REF!</definedName>
    <definedName name="зап_п_нояб">#REF!</definedName>
    <definedName name="зап_п_окт" localSheetId="31">#REF!</definedName>
    <definedName name="зап_п_окт" localSheetId="17">#REF!</definedName>
    <definedName name="зап_п_окт" localSheetId="18">#REF!</definedName>
    <definedName name="зап_п_окт" localSheetId="19">#REF!</definedName>
    <definedName name="зап_п_окт" localSheetId="28">#REF!</definedName>
    <definedName name="зап_п_окт" localSheetId="33">#REF!</definedName>
    <definedName name="зап_п_окт" localSheetId="34">#REF!</definedName>
    <definedName name="зап_п_окт" localSheetId="30">#REF!</definedName>
    <definedName name="зап_п_окт" localSheetId="32">#REF!</definedName>
    <definedName name="зап_п_окт">#REF!</definedName>
    <definedName name="зап_п_сент" localSheetId="31">#REF!</definedName>
    <definedName name="зап_п_сент" localSheetId="17">#REF!</definedName>
    <definedName name="зап_п_сент" localSheetId="18">#REF!</definedName>
    <definedName name="зап_п_сент" localSheetId="19">#REF!</definedName>
    <definedName name="зап_п_сент" localSheetId="28">#REF!</definedName>
    <definedName name="зап_п_сент" localSheetId="33">#REF!</definedName>
    <definedName name="зап_п_сент" localSheetId="34">#REF!</definedName>
    <definedName name="зап_п_сент" localSheetId="30">#REF!</definedName>
    <definedName name="зап_п_сент" localSheetId="32">#REF!</definedName>
    <definedName name="зап_п_сент">#REF!</definedName>
    <definedName name="зап_п_фев" localSheetId="31">#REF!</definedName>
    <definedName name="зап_п_фев" localSheetId="17">#REF!</definedName>
    <definedName name="зап_п_фев" localSheetId="18">#REF!</definedName>
    <definedName name="зап_п_фев" localSheetId="19">#REF!</definedName>
    <definedName name="зап_п_фев" localSheetId="28">#REF!</definedName>
    <definedName name="зап_п_фев" localSheetId="33">#REF!</definedName>
    <definedName name="зап_п_фев" localSheetId="34">#REF!</definedName>
    <definedName name="зап_п_фев" localSheetId="30">#REF!</definedName>
    <definedName name="зап_п_фев" localSheetId="32">#REF!</definedName>
    <definedName name="зап_п_фев">#REF!</definedName>
    <definedName name="зап_п_янв" localSheetId="31">#REF!</definedName>
    <definedName name="зап_п_янв" localSheetId="17">#REF!</definedName>
    <definedName name="зап_п_янв" localSheetId="18">#REF!</definedName>
    <definedName name="зап_п_янв" localSheetId="19">#REF!</definedName>
    <definedName name="зап_п_янв" localSheetId="28">#REF!</definedName>
    <definedName name="зап_п_янв" localSheetId="33">#REF!</definedName>
    <definedName name="зап_п_янв" localSheetId="34">#REF!</definedName>
    <definedName name="зап_п_янв" localSheetId="30">#REF!</definedName>
    <definedName name="зап_п_янв" localSheetId="32">#REF!</definedName>
    <definedName name="зап_п_янв">#REF!</definedName>
    <definedName name="зап_ф_10м" localSheetId="31">#REF!</definedName>
    <definedName name="зап_ф_10м" localSheetId="17">#REF!</definedName>
    <definedName name="зап_ф_10м" localSheetId="18">#REF!</definedName>
    <definedName name="зап_ф_10м" localSheetId="19">#REF!</definedName>
    <definedName name="зап_ф_10м" localSheetId="28">#REF!</definedName>
    <definedName name="зап_ф_10м" localSheetId="33">#REF!</definedName>
    <definedName name="зап_ф_10м" localSheetId="34">#REF!</definedName>
    <definedName name="зап_ф_10м" localSheetId="30">#REF!</definedName>
    <definedName name="зап_ф_10м" localSheetId="32">#REF!</definedName>
    <definedName name="зап_ф_10м">#REF!</definedName>
    <definedName name="зап_ф_11м" localSheetId="31">#REF!</definedName>
    <definedName name="зап_ф_11м" localSheetId="17">#REF!</definedName>
    <definedName name="зап_ф_11м" localSheetId="18">#REF!</definedName>
    <definedName name="зап_ф_11м" localSheetId="19">#REF!</definedName>
    <definedName name="зап_ф_11м" localSheetId="28">#REF!</definedName>
    <definedName name="зап_ф_11м" localSheetId="33">#REF!</definedName>
    <definedName name="зап_ф_11м" localSheetId="34">#REF!</definedName>
    <definedName name="зап_ф_11м" localSheetId="30">#REF!</definedName>
    <definedName name="зап_ф_11м" localSheetId="32">#REF!</definedName>
    <definedName name="зап_ф_11м">#REF!</definedName>
    <definedName name="зап_ф_12м" localSheetId="31">#REF!</definedName>
    <definedName name="зап_ф_12м" localSheetId="17">#REF!</definedName>
    <definedName name="зап_ф_12м" localSheetId="18">#REF!</definedName>
    <definedName name="зап_ф_12м" localSheetId="19">#REF!</definedName>
    <definedName name="зап_ф_12м" localSheetId="28">#REF!</definedName>
    <definedName name="зап_ф_12м" localSheetId="33">#REF!</definedName>
    <definedName name="зап_ф_12м" localSheetId="34">#REF!</definedName>
    <definedName name="зап_ф_12м" localSheetId="30">#REF!</definedName>
    <definedName name="зап_ф_12м" localSheetId="32">#REF!</definedName>
    <definedName name="зап_ф_12м">#REF!</definedName>
    <definedName name="зап_ф_2м" localSheetId="31">#REF!</definedName>
    <definedName name="зап_ф_2м" localSheetId="17">#REF!</definedName>
    <definedName name="зап_ф_2м" localSheetId="18">#REF!</definedName>
    <definedName name="зап_ф_2м" localSheetId="19">#REF!</definedName>
    <definedName name="зап_ф_2м" localSheetId="28">#REF!</definedName>
    <definedName name="зап_ф_2м" localSheetId="33">#REF!</definedName>
    <definedName name="зап_ф_2м" localSheetId="34">#REF!</definedName>
    <definedName name="зап_ф_2м" localSheetId="30">#REF!</definedName>
    <definedName name="зап_ф_2м" localSheetId="32">#REF!</definedName>
    <definedName name="зап_ф_2м">#REF!</definedName>
    <definedName name="зап_ф_3м" localSheetId="31">#REF!</definedName>
    <definedName name="зап_ф_3м" localSheetId="17">#REF!</definedName>
    <definedName name="зап_ф_3м" localSheetId="18">#REF!</definedName>
    <definedName name="зап_ф_3м" localSheetId="19">#REF!</definedName>
    <definedName name="зап_ф_3м" localSheetId="28">#REF!</definedName>
    <definedName name="зап_ф_3м" localSheetId="33">#REF!</definedName>
    <definedName name="зап_ф_3м" localSheetId="34">#REF!</definedName>
    <definedName name="зап_ф_3м" localSheetId="30">#REF!</definedName>
    <definedName name="зап_ф_3м" localSheetId="32">#REF!</definedName>
    <definedName name="зап_ф_3м">#REF!</definedName>
    <definedName name="зап_ф_4м" localSheetId="31">#REF!</definedName>
    <definedName name="зап_ф_4м" localSheetId="17">#REF!</definedName>
    <definedName name="зап_ф_4м" localSheetId="18">#REF!</definedName>
    <definedName name="зап_ф_4м" localSheetId="19">#REF!</definedName>
    <definedName name="зап_ф_4м" localSheetId="28">#REF!</definedName>
    <definedName name="зап_ф_4м" localSheetId="33">#REF!</definedName>
    <definedName name="зап_ф_4м" localSheetId="34">#REF!</definedName>
    <definedName name="зап_ф_4м" localSheetId="30">#REF!</definedName>
    <definedName name="зап_ф_4м" localSheetId="32">#REF!</definedName>
    <definedName name="зап_ф_4м">#REF!</definedName>
    <definedName name="зап_ф_5м" localSheetId="31">#REF!</definedName>
    <definedName name="зап_ф_5м" localSheetId="17">#REF!</definedName>
    <definedName name="зап_ф_5м" localSheetId="18">#REF!</definedName>
    <definedName name="зап_ф_5м" localSheetId="19">#REF!</definedName>
    <definedName name="зап_ф_5м" localSheetId="28">#REF!</definedName>
    <definedName name="зап_ф_5м" localSheetId="33">#REF!</definedName>
    <definedName name="зап_ф_5м" localSheetId="34">#REF!</definedName>
    <definedName name="зап_ф_5м" localSheetId="30">#REF!</definedName>
    <definedName name="зап_ф_5м" localSheetId="32">#REF!</definedName>
    <definedName name="зап_ф_5м">#REF!</definedName>
    <definedName name="зап_ф_6м" localSheetId="31">#REF!</definedName>
    <definedName name="зап_ф_6м" localSheetId="17">#REF!</definedName>
    <definedName name="зап_ф_6м" localSheetId="18">#REF!</definedName>
    <definedName name="зап_ф_6м" localSheetId="19">#REF!</definedName>
    <definedName name="зап_ф_6м" localSheetId="28">#REF!</definedName>
    <definedName name="зап_ф_6м" localSheetId="33">#REF!</definedName>
    <definedName name="зап_ф_6м" localSheetId="34">#REF!</definedName>
    <definedName name="зап_ф_6м" localSheetId="30">#REF!</definedName>
    <definedName name="зап_ф_6м" localSheetId="32">#REF!</definedName>
    <definedName name="зап_ф_6м">#REF!</definedName>
    <definedName name="зап_ф_7м" localSheetId="31">#REF!</definedName>
    <definedName name="зап_ф_7м" localSheetId="17">#REF!</definedName>
    <definedName name="зап_ф_7м" localSheetId="18">#REF!</definedName>
    <definedName name="зап_ф_7м" localSheetId="19">#REF!</definedName>
    <definedName name="зап_ф_7м" localSheetId="28">#REF!</definedName>
    <definedName name="зап_ф_7м" localSheetId="33">#REF!</definedName>
    <definedName name="зап_ф_7м" localSheetId="34">#REF!</definedName>
    <definedName name="зап_ф_7м" localSheetId="30">#REF!</definedName>
    <definedName name="зап_ф_7м" localSheetId="32">#REF!</definedName>
    <definedName name="зап_ф_7м">#REF!</definedName>
    <definedName name="зап_ф_8м" localSheetId="31">#REF!</definedName>
    <definedName name="зап_ф_8м" localSheetId="17">#REF!</definedName>
    <definedName name="зап_ф_8м" localSheetId="18">#REF!</definedName>
    <definedName name="зап_ф_8м" localSheetId="19">#REF!</definedName>
    <definedName name="зап_ф_8м" localSheetId="28">#REF!</definedName>
    <definedName name="зап_ф_8м" localSheetId="33">#REF!</definedName>
    <definedName name="зап_ф_8м" localSheetId="34">#REF!</definedName>
    <definedName name="зап_ф_8м" localSheetId="30">#REF!</definedName>
    <definedName name="зап_ф_8м" localSheetId="32">#REF!</definedName>
    <definedName name="зап_ф_8м">#REF!</definedName>
    <definedName name="зап_ф_9м" localSheetId="31">#REF!</definedName>
    <definedName name="зап_ф_9м" localSheetId="17">#REF!</definedName>
    <definedName name="зап_ф_9м" localSheetId="18">#REF!</definedName>
    <definedName name="зап_ф_9м" localSheetId="19">#REF!</definedName>
    <definedName name="зап_ф_9м" localSheetId="28">#REF!</definedName>
    <definedName name="зап_ф_9м" localSheetId="33">#REF!</definedName>
    <definedName name="зап_ф_9м" localSheetId="34">#REF!</definedName>
    <definedName name="зап_ф_9м" localSheetId="30">#REF!</definedName>
    <definedName name="зап_ф_9м" localSheetId="32">#REF!</definedName>
    <definedName name="зап_ф_9м">#REF!</definedName>
    <definedName name="зап_ф_авг" localSheetId="31">#REF!</definedName>
    <definedName name="зап_ф_авг" localSheetId="17">#REF!</definedName>
    <definedName name="зап_ф_авг" localSheetId="18">#REF!</definedName>
    <definedName name="зап_ф_авг" localSheetId="19">#REF!</definedName>
    <definedName name="зап_ф_авг" localSheetId="28">#REF!</definedName>
    <definedName name="зап_ф_авг" localSheetId="33">#REF!</definedName>
    <definedName name="зап_ф_авг" localSheetId="34">#REF!</definedName>
    <definedName name="зап_ф_авг" localSheetId="30">#REF!</definedName>
    <definedName name="зап_ф_авг" localSheetId="32">#REF!</definedName>
    <definedName name="зап_ф_авг">#REF!</definedName>
    <definedName name="зап_ф_апр" localSheetId="31">#REF!</definedName>
    <definedName name="зап_ф_апр" localSheetId="17">#REF!</definedName>
    <definedName name="зап_ф_апр" localSheetId="18">#REF!</definedName>
    <definedName name="зап_ф_апр" localSheetId="19">#REF!</definedName>
    <definedName name="зап_ф_апр" localSheetId="28">#REF!</definedName>
    <definedName name="зап_ф_апр" localSheetId="33">#REF!</definedName>
    <definedName name="зап_ф_апр" localSheetId="34">#REF!</definedName>
    <definedName name="зап_ф_апр" localSheetId="30">#REF!</definedName>
    <definedName name="зап_ф_апр" localSheetId="32">#REF!</definedName>
    <definedName name="зап_ф_апр">#REF!</definedName>
    <definedName name="зап_ф_дек" localSheetId="31">#REF!</definedName>
    <definedName name="зап_ф_дек" localSheetId="17">#REF!</definedName>
    <definedName name="зап_ф_дек" localSheetId="18">#REF!</definedName>
    <definedName name="зап_ф_дек" localSheetId="19">#REF!</definedName>
    <definedName name="зап_ф_дек" localSheetId="28">#REF!</definedName>
    <definedName name="зап_ф_дек" localSheetId="33">#REF!</definedName>
    <definedName name="зап_ф_дек" localSheetId="34">#REF!</definedName>
    <definedName name="зап_ф_дек" localSheetId="30">#REF!</definedName>
    <definedName name="зап_ф_дек" localSheetId="32">#REF!</definedName>
    <definedName name="зап_ф_дек">#REF!</definedName>
    <definedName name="зап_ф_июль" localSheetId="31">#REF!</definedName>
    <definedName name="зап_ф_июль" localSheetId="17">#REF!</definedName>
    <definedName name="зап_ф_июль" localSheetId="18">#REF!</definedName>
    <definedName name="зап_ф_июль" localSheetId="19">#REF!</definedName>
    <definedName name="зап_ф_июль" localSheetId="28">#REF!</definedName>
    <definedName name="зап_ф_июль" localSheetId="33">#REF!</definedName>
    <definedName name="зап_ф_июль" localSheetId="34">#REF!</definedName>
    <definedName name="зап_ф_июль" localSheetId="30">#REF!</definedName>
    <definedName name="зап_ф_июль" localSheetId="32">#REF!</definedName>
    <definedName name="зап_ф_июль">#REF!</definedName>
    <definedName name="зап_ф_июнь" localSheetId="31">#REF!</definedName>
    <definedName name="зап_ф_июнь" localSheetId="17">#REF!</definedName>
    <definedName name="зап_ф_июнь" localSheetId="18">#REF!</definedName>
    <definedName name="зап_ф_июнь" localSheetId="19">#REF!</definedName>
    <definedName name="зап_ф_июнь" localSheetId="28">#REF!</definedName>
    <definedName name="зап_ф_июнь" localSheetId="33">#REF!</definedName>
    <definedName name="зап_ф_июнь" localSheetId="34">#REF!</definedName>
    <definedName name="зап_ф_июнь" localSheetId="30">#REF!</definedName>
    <definedName name="зап_ф_июнь" localSheetId="32">#REF!</definedName>
    <definedName name="зап_ф_июнь">#REF!</definedName>
    <definedName name="зап_ф_май" localSheetId="31">#REF!</definedName>
    <definedName name="зап_ф_май" localSheetId="17">#REF!</definedName>
    <definedName name="зап_ф_май" localSheetId="18">#REF!</definedName>
    <definedName name="зап_ф_май" localSheetId="19">#REF!</definedName>
    <definedName name="зап_ф_май" localSheetId="28">#REF!</definedName>
    <definedName name="зап_ф_май" localSheetId="33">#REF!</definedName>
    <definedName name="зап_ф_май" localSheetId="34">#REF!</definedName>
    <definedName name="зап_ф_май" localSheetId="30">#REF!</definedName>
    <definedName name="зап_ф_май" localSheetId="32">#REF!</definedName>
    <definedName name="зап_ф_май">#REF!</definedName>
    <definedName name="зап_ф_март" localSheetId="31">#REF!</definedName>
    <definedName name="зап_ф_март" localSheetId="17">#REF!</definedName>
    <definedName name="зап_ф_март" localSheetId="18">#REF!</definedName>
    <definedName name="зап_ф_март" localSheetId="19">#REF!</definedName>
    <definedName name="зап_ф_март" localSheetId="28">#REF!</definedName>
    <definedName name="зап_ф_март" localSheetId="33">#REF!</definedName>
    <definedName name="зап_ф_март" localSheetId="34">#REF!</definedName>
    <definedName name="зап_ф_март" localSheetId="30">#REF!</definedName>
    <definedName name="зап_ф_март" localSheetId="32">#REF!</definedName>
    <definedName name="зап_ф_март">#REF!</definedName>
    <definedName name="зап_ф_нояб" localSheetId="31">#REF!</definedName>
    <definedName name="зап_ф_нояб" localSheetId="17">#REF!</definedName>
    <definedName name="зап_ф_нояб" localSheetId="18">#REF!</definedName>
    <definedName name="зап_ф_нояб" localSheetId="19">#REF!</definedName>
    <definedName name="зап_ф_нояб" localSheetId="28">#REF!</definedName>
    <definedName name="зап_ф_нояб" localSheetId="33">#REF!</definedName>
    <definedName name="зап_ф_нояб" localSheetId="34">#REF!</definedName>
    <definedName name="зап_ф_нояб" localSheetId="30">#REF!</definedName>
    <definedName name="зап_ф_нояб" localSheetId="32">#REF!</definedName>
    <definedName name="зап_ф_нояб">#REF!</definedName>
    <definedName name="зап_ф_окт" localSheetId="31">#REF!</definedName>
    <definedName name="зап_ф_окт" localSheetId="17">#REF!</definedName>
    <definedName name="зап_ф_окт" localSheetId="18">#REF!</definedName>
    <definedName name="зап_ф_окт" localSheetId="19">#REF!</definedName>
    <definedName name="зап_ф_окт" localSheetId="28">#REF!</definedName>
    <definedName name="зап_ф_окт" localSheetId="33">#REF!</definedName>
    <definedName name="зап_ф_окт" localSheetId="34">#REF!</definedName>
    <definedName name="зап_ф_окт" localSheetId="30">#REF!</definedName>
    <definedName name="зап_ф_окт" localSheetId="32">#REF!</definedName>
    <definedName name="зап_ф_окт">#REF!</definedName>
    <definedName name="зап_ф_сент" localSheetId="31">#REF!</definedName>
    <definedName name="зап_ф_сент" localSheetId="17">#REF!</definedName>
    <definedName name="зап_ф_сент" localSheetId="18">#REF!</definedName>
    <definedName name="зап_ф_сент" localSheetId="19">#REF!</definedName>
    <definedName name="зап_ф_сент" localSheetId="28">#REF!</definedName>
    <definedName name="зап_ф_сент" localSheetId="33">#REF!</definedName>
    <definedName name="зап_ф_сент" localSheetId="34">#REF!</definedName>
    <definedName name="зап_ф_сент" localSheetId="30">#REF!</definedName>
    <definedName name="зап_ф_сент" localSheetId="32">#REF!</definedName>
    <definedName name="зап_ф_сент">#REF!</definedName>
    <definedName name="зап_ф_фев" localSheetId="31">#REF!</definedName>
    <definedName name="зап_ф_фев" localSheetId="17">#REF!</definedName>
    <definedName name="зап_ф_фев" localSheetId="18">#REF!</definedName>
    <definedName name="зап_ф_фев" localSheetId="19">#REF!</definedName>
    <definedName name="зап_ф_фев" localSheetId="28">#REF!</definedName>
    <definedName name="зап_ф_фев" localSheetId="33">#REF!</definedName>
    <definedName name="зап_ф_фев" localSheetId="34">#REF!</definedName>
    <definedName name="зап_ф_фев" localSheetId="30">#REF!</definedName>
    <definedName name="зап_ф_фев" localSheetId="32">#REF!</definedName>
    <definedName name="зап_ф_фев">#REF!</definedName>
    <definedName name="зап_ф_янв" localSheetId="31">#REF!</definedName>
    <definedName name="зап_ф_янв" localSheetId="17">#REF!</definedName>
    <definedName name="зап_ф_янв" localSheetId="18">#REF!</definedName>
    <definedName name="зап_ф_янв" localSheetId="19">#REF!</definedName>
    <definedName name="зап_ф_янв" localSheetId="28">#REF!</definedName>
    <definedName name="зап_ф_янв" localSheetId="33">#REF!</definedName>
    <definedName name="зап_ф_янв" localSheetId="34">#REF!</definedName>
    <definedName name="зап_ф_янв" localSheetId="30">#REF!</definedName>
    <definedName name="зап_ф_янв" localSheetId="32">#REF!</definedName>
    <definedName name="зап_ф_янв">#REF!</definedName>
    <definedName name="зарплатаБ" localSheetId="31" hidden="1">{#N/A,#N/A,FALSE,"9PS0"}</definedName>
    <definedName name="зарплатаБ" localSheetId="29" hidden="1">{#N/A,#N/A,FALSE,"9PS0"}</definedName>
    <definedName name="зарплатаБ" localSheetId="26" hidden="1">{#N/A,#N/A,FALSE,"9PS0"}</definedName>
    <definedName name="зарплатаБ" localSheetId="27" hidden="1">{#N/A,#N/A,FALSE,"9PS0"}</definedName>
    <definedName name="зарплатаБ" localSheetId="35" hidden="1">{#N/A,#N/A,FALSE,"9PS0"}</definedName>
    <definedName name="зарплатаБ" localSheetId="11" hidden="1">{#N/A,#N/A,FALSE,"9PS0"}</definedName>
    <definedName name="зарплатаБ" localSheetId="28" hidden="1">{#N/A,#N/A,FALSE,"9PS0"}</definedName>
    <definedName name="зарплатаБ" localSheetId="33" hidden="1">{#N/A,#N/A,FALSE,"9PS0"}</definedName>
    <definedName name="зарплатаБ" localSheetId="34" hidden="1">{#N/A,#N/A,FALSE,"9PS0"}</definedName>
    <definedName name="зарплатаБ" localSheetId="30" hidden="1">{#N/A,#N/A,FALSE,"9PS0"}</definedName>
    <definedName name="зарплатаБ" localSheetId="32" hidden="1">{#N/A,#N/A,FALSE,"9PS0"}</definedName>
    <definedName name="зарплатаБ" hidden="1">{#N/A,#N/A,FALSE,"9PS0"}</definedName>
    <definedName name="зах_1" localSheetId="31">#REF!</definedName>
    <definedName name="зах_1" localSheetId="26">#REF!</definedName>
    <definedName name="зах_1" localSheetId="27">#REF!</definedName>
    <definedName name="зах_1" localSheetId="17">#REF!</definedName>
    <definedName name="зах_1" localSheetId="18">#REF!</definedName>
    <definedName name="зах_1" localSheetId="19">#REF!</definedName>
    <definedName name="зах_1" localSheetId="28">#REF!</definedName>
    <definedName name="зах_1" localSheetId="33">#REF!</definedName>
    <definedName name="зах_1" localSheetId="34">#REF!</definedName>
    <definedName name="зах_1" localSheetId="30">#REF!</definedName>
    <definedName name="зах_1" localSheetId="32">#REF!</definedName>
    <definedName name="зах_1">#REF!</definedName>
    <definedName name="зах_2" localSheetId="31">#REF!</definedName>
    <definedName name="зах_2" localSheetId="26">#REF!</definedName>
    <definedName name="зах_2" localSheetId="27">#REF!</definedName>
    <definedName name="зах_2" localSheetId="17">#REF!</definedName>
    <definedName name="зах_2" localSheetId="18">#REF!</definedName>
    <definedName name="зах_2" localSheetId="19">#REF!</definedName>
    <definedName name="зах_2" localSheetId="28">#REF!</definedName>
    <definedName name="зах_2" localSheetId="33">#REF!</definedName>
    <definedName name="зах_2" localSheetId="34">#REF!</definedName>
    <definedName name="зах_2" localSheetId="30">#REF!</definedName>
    <definedName name="зах_2" localSheetId="32">#REF!</definedName>
    <definedName name="зах_2">#REF!</definedName>
    <definedName name="зах_3" localSheetId="31">#REF!</definedName>
    <definedName name="зах_3" localSheetId="26">#REF!</definedName>
    <definedName name="зах_3" localSheetId="27">#REF!</definedName>
    <definedName name="зах_3" localSheetId="17">#REF!</definedName>
    <definedName name="зах_3" localSheetId="18">#REF!</definedName>
    <definedName name="зах_3" localSheetId="19">#REF!</definedName>
    <definedName name="зах_3" localSheetId="28">#REF!</definedName>
    <definedName name="зах_3" localSheetId="33">#REF!</definedName>
    <definedName name="зах_3" localSheetId="34">#REF!</definedName>
    <definedName name="зах_3" localSheetId="30">#REF!</definedName>
    <definedName name="зах_3" localSheetId="32">#REF!</definedName>
    <definedName name="зах_3">#REF!</definedName>
    <definedName name="зах_4" localSheetId="31">#REF!</definedName>
    <definedName name="зах_4" localSheetId="17">#REF!</definedName>
    <definedName name="зах_4" localSheetId="18">#REF!</definedName>
    <definedName name="зах_4" localSheetId="19">#REF!</definedName>
    <definedName name="зах_4" localSheetId="28">#REF!</definedName>
    <definedName name="зах_4" localSheetId="33">#REF!</definedName>
    <definedName name="зах_4" localSheetId="34">#REF!</definedName>
    <definedName name="зах_4" localSheetId="30">#REF!</definedName>
    <definedName name="зах_4" localSheetId="32">#REF!</definedName>
    <definedName name="зах_4">#REF!</definedName>
    <definedName name="зах_9" localSheetId="31">[73]підсумок_спецодяг!#REF!</definedName>
    <definedName name="зах_9" localSheetId="26">[73]підсумок_спецодяг!#REF!</definedName>
    <definedName name="зах_9" localSheetId="27">[73]підсумок_спецодяг!#REF!</definedName>
    <definedName name="зах_9" localSheetId="17">[73]підсумок_спецодяг!#REF!</definedName>
    <definedName name="зах_9" localSheetId="18">[73]підсумок_спецодяг!#REF!</definedName>
    <definedName name="зах_9" localSheetId="19">[73]підсумок_спецодяг!#REF!</definedName>
    <definedName name="зах_9" localSheetId="28">[73]підсумок_спецодяг!#REF!</definedName>
    <definedName name="зах_9" localSheetId="33">[73]підсумок_спецодяг!#REF!</definedName>
    <definedName name="зах_9" localSheetId="34">[73]підсумок_спецодяг!#REF!</definedName>
    <definedName name="зах_9" localSheetId="30">[73]підсумок_спецодяг!#REF!</definedName>
    <definedName name="зах_9" localSheetId="32">[73]підсумок_спецодяг!#REF!</definedName>
    <definedName name="зах_9">[73]підсумок_спецодяг!#REF!</definedName>
    <definedName name="зах_9п" localSheetId="26">[73]підсумок_спецодяг!#REF!</definedName>
    <definedName name="зах_9п" localSheetId="27">[73]підсумок_спецодяг!#REF!</definedName>
    <definedName name="зах_9п" localSheetId="17">[73]підсумок_спецодяг!#REF!</definedName>
    <definedName name="зах_9п" localSheetId="18">[73]підсумок_спецодяг!#REF!</definedName>
    <definedName name="зах_9п" localSheetId="19">[73]підсумок_спецодяг!#REF!</definedName>
    <definedName name="зах_9п">[73]підсумок_спецодяг!#REF!</definedName>
    <definedName name="зах_г" localSheetId="26">[73]підсумок_спецодяг!#REF!</definedName>
    <definedName name="зах_г" localSheetId="27">[73]підсумок_спецодяг!#REF!</definedName>
    <definedName name="зах_г" localSheetId="17">[73]підсумок_спецодяг!#REF!</definedName>
    <definedName name="зах_г" localSheetId="18">[73]підсумок_спецодяг!#REF!</definedName>
    <definedName name="зах_г" localSheetId="19">[73]підсумок_спецодяг!#REF!</definedName>
    <definedName name="зах_г">[73]підсумок_спецодяг!#REF!</definedName>
    <definedName name="зах_зв" localSheetId="26">[73]підсумок_спецодяг!#REF!</definedName>
    <definedName name="зах_зв" localSheetId="27">[73]підсумок_спецодяг!#REF!</definedName>
    <definedName name="зах_зв" localSheetId="17">[73]підсумок_спецодяг!#REF!</definedName>
    <definedName name="зах_зв" localSheetId="18">[73]підсумок_спецодяг!#REF!</definedName>
    <definedName name="зах_зв" localSheetId="19">[73]підсумок_спецодяг!#REF!</definedName>
    <definedName name="зах_зв">[73]підсумок_спецодяг!#REF!</definedName>
    <definedName name="зах_оч" localSheetId="31">#REF!</definedName>
    <definedName name="зах_оч" localSheetId="26">#REF!</definedName>
    <definedName name="зах_оч" localSheetId="27">#REF!</definedName>
    <definedName name="зах_оч" localSheetId="17">#REF!</definedName>
    <definedName name="зах_оч" localSheetId="18">#REF!</definedName>
    <definedName name="зах_оч" localSheetId="19">#REF!</definedName>
    <definedName name="зах_оч" localSheetId="28">#REF!</definedName>
    <definedName name="зах_оч" localSheetId="33">#REF!</definedName>
    <definedName name="зах_оч" localSheetId="34">#REF!</definedName>
    <definedName name="зах_оч" localSheetId="30">#REF!</definedName>
    <definedName name="зах_оч" localSheetId="32">#REF!</definedName>
    <definedName name="зах_оч">#REF!</definedName>
    <definedName name="зах_п" localSheetId="31">[73]підсумок_спецодяг!#REF!</definedName>
    <definedName name="зах_п" localSheetId="26">[73]підсумок_спецодяг!#REF!</definedName>
    <definedName name="зах_п" localSheetId="27">[73]підсумок_спецодяг!#REF!</definedName>
    <definedName name="зах_п" localSheetId="17">[73]підсумок_спецодяг!#REF!</definedName>
    <definedName name="зах_п" localSheetId="18">[73]підсумок_спецодяг!#REF!</definedName>
    <definedName name="зах_п" localSheetId="19">[73]підсумок_спецодяг!#REF!</definedName>
    <definedName name="зах_п" localSheetId="28">[73]підсумок_спецодяг!#REF!</definedName>
    <definedName name="зах_п" localSheetId="33">[73]підсумок_спецодяг!#REF!</definedName>
    <definedName name="зах_п" localSheetId="34">[73]підсумок_спецодяг!#REF!</definedName>
    <definedName name="зах_п" localSheetId="30">[73]підсумок_спецодяг!#REF!</definedName>
    <definedName name="зах_п" localSheetId="32">[73]підсумок_спецодяг!#REF!</definedName>
    <definedName name="зах_п">[73]підсумок_спецодяг!#REF!</definedName>
    <definedName name="зах_пл" localSheetId="31">#REF!</definedName>
    <definedName name="зах_пл" localSheetId="26">#REF!</definedName>
    <definedName name="зах_пл" localSheetId="27">#REF!</definedName>
    <definedName name="зах_пл" localSheetId="17">#REF!</definedName>
    <definedName name="зах_пл" localSheetId="18">#REF!</definedName>
    <definedName name="зах_пл" localSheetId="19">#REF!</definedName>
    <definedName name="зах_пл" localSheetId="28">#REF!</definedName>
    <definedName name="зах_пл" localSheetId="33">#REF!</definedName>
    <definedName name="зах_пл" localSheetId="34">#REF!</definedName>
    <definedName name="зах_пл" localSheetId="30">#REF!</definedName>
    <definedName name="зах_пл" localSheetId="32">#REF!</definedName>
    <definedName name="зах_пл">#REF!</definedName>
    <definedName name="зах_сх" localSheetId="31">#REF!</definedName>
    <definedName name="зах_сх" localSheetId="26">#REF!</definedName>
    <definedName name="зах_сх" localSheetId="27">#REF!</definedName>
    <definedName name="зах_сх" localSheetId="17">#REF!</definedName>
    <definedName name="зах_сх" localSheetId="18">#REF!</definedName>
    <definedName name="зах_сх" localSheetId="19">#REF!</definedName>
    <definedName name="зах_сх" localSheetId="28">#REF!</definedName>
    <definedName name="зах_сх" localSheetId="33">#REF!</definedName>
    <definedName name="зах_сх" localSheetId="34">#REF!</definedName>
    <definedName name="зах_сх" localSheetId="30">#REF!</definedName>
    <definedName name="зах_сх" localSheetId="32">#REF!</definedName>
    <definedName name="зах_сх">#REF!</definedName>
    <definedName name="ЗБ">'[74]tar ee 99'!$CT$95:$CT$110</definedName>
    <definedName name="зв">[68]ПЛАН_1вар!$G$1:$G$65536</definedName>
    <definedName name="зв_01" localSheetId="31">#REF!</definedName>
    <definedName name="зв_01" localSheetId="26">#REF!</definedName>
    <definedName name="зв_01" localSheetId="27">#REF!</definedName>
    <definedName name="зв_01" localSheetId="17">#REF!</definedName>
    <definedName name="зв_01" localSheetId="18">#REF!</definedName>
    <definedName name="зв_01" localSheetId="19">#REF!</definedName>
    <definedName name="зв_01" localSheetId="28">#REF!</definedName>
    <definedName name="зв_01" localSheetId="33">#REF!</definedName>
    <definedName name="зв_01" localSheetId="34">#REF!</definedName>
    <definedName name="зв_01" localSheetId="30">#REF!</definedName>
    <definedName name="зв_01" localSheetId="32">#REF!</definedName>
    <definedName name="зв_01">#REF!</definedName>
    <definedName name="зв_1" localSheetId="31">[75]связь_07!#REF!</definedName>
    <definedName name="зв_1" localSheetId="26">[75]связь_07!#REF!</definedName>
    <definedName name="зв_1" localSheetId="27">[75]связь_07!#REF!</definedName>
    <definedName name="зв_1" localSheetId="17">[75]связь_07!#REF!</definedName>
    <definedName name="зв_1" localSheetId="18">[75]связь_07!#REF!</definedName>
    <definedName name="зв_1" localSheetId="19">[75]связь_07!#REF!</definedName>
    <definedName name="зв_1" localSheetId="28">[75]связь_07!#REF!</definedName>
    <definedName name="зв_1" localSheetId="33">[75]связь_07!#REF!</definedName>
    <definedName name="зв_1" localSheetId="34">[75]связь_07!#REF!</definedName>
    <definedName name="зв_1" localSheetId="30">[75]связь_07!#REF!</definedName>
    <definedName name="зв_1" localSheetId="32">[75]связь_07!#REF!</definedName>
    <definedName name="зв_1">[75]связь_07!#REF!</definedName>
    <definedName name="зв_2" localSheetId="17">[75]связь_07!#REF!</definedName>
    <definedName name="зв_2" localSheetId="18">[75]связь_07!#REF!</definedName>
    <definedName name="зв_2" localSheetId="19">[75]связь_07!#REF!</definedName>
    <definedName name="зв_2">[75]связь_07!#REF!</definedName>
    <definedName name="зв_2004">[52]м_812!$H$1:$H$65536</definedName>
    <definedName name="зв_9">[68]ПЛАН_1вар!$L$1:$L$65536</definedName>
    <definedName name="зв_9м">[52]м_812!$K$1:$K$65536</definedName>
    <definedName name="зв_оч" localSheetId="31">[48]связь!#REF!</definedName>
    <definedName name="зв_оч" localSheetId="26">[48]связь!#REF!</definedName>
    <definedName name="зв_оч" localSheetId="27">[48]связь!#REF!</definedName>
    <definedName name="зв_оч" localSheetId="17">[48]связь!#REF!</definedName>
    <definedName name="зв_оч" localSheetId="18">[48]связь!#REF!</definedName>
    <definedName name="зв_оч" localSheetId="19">[48]связь!#REF!</definedName>
    <definedName name="зв_оч" localSheetId="28">[48]связь!#REF!</definedName>
    <definedName name="зв_оч" localSheetId="33">[48]связь!#REF!</definedName>
    <definedName name="зв_оч" localSheetId="34">[48]связь!#REF!</definedName>
    <definedName name="зв_оч" localSheetId="30">[48]связь!#REF!</definedName>
    <definedName name="зв_оч" localSheetId="32">[48]связь!#REF!</definedName>
    <definedName name="зв_оч">[48]связь!#REF!</definedName>
    <definedName name="ЗвітЗа_1квартал" localSheetId="31">#REF!</definedName>
    <definedName name="ЗвітЗа_1квартал" localSheetId="26">#REF!</definedName>
    <definedName name="ЗвітЗа_1квартал" localSheetId="27">#REF!</definedName>
    <definedName name="ЗвітЗа_1квартал" localSheetId="17">#REF!</definedName>
    <definedName name="ЗвітЗа_1квартал" localSheetId="18">#REF!</definedName>
    <definedName name="ЗвітЗа_1квартал" localSheetId="19">#REF!</definedName>
    <definedName name="ЗвітЗа_1квартал" localSheetId="28">#REF!</definedName>
    <definedName name="ЗвітЗа_1квартал" localSheetId="33">#REF!</definedName>
    <definedName name="ЗвітЗа_1квартал" localSheetId="34">#REF!</definedName>
    <definedName name="ЗвітЗа_1квартал" localSheetId="30">#REF!</definedName>
    <definedName name="ЗвітЗа_1квартал" localSheetId="32">#REF!</definedName>
    <definedName name="ЗвітЗа_1квартал">#REF!</definedName>
    <definedName name="ЗвітЗа_3квартали" localSheetId="31">#REF!</definedName>
    <definedName name="ЗвітЗа_3квартали" localSheetId="26">#REF!</definedName>
    <definedName name="ЗвітЗа_3квартали" localSheetId="27">#REF!</definedName>
    <definedName name="ЗвітЗа_3квартали" localSheetId="17">#REF!</definedName>
    <definedName name="ЗвітЗа_3квартали" localSheetId="18">#REF!</definedName>
    <definedName name="ЗвітЗа_3квартали" localSheetId="19">#REF!</definedName>
    <definedName name="ЗвітЗа_3квартали" localSheetId="28">#REF!</definedName>
    <definedName name="ЗвітЗа_3квартали" localSheetId="33">#REF!</definedName>
    <definedName name="ЗвітЗа_3квартали" localSheetId="34">#REF!</definedName>
    <definedName name="ЗвітЗа_3квартали" localSheetId="30">#REF!</definedName>
    <definedName name="ЗвітЗа_3квартали" localSheetId="32">#REF!</definedName>
    <definedName name="ЗвітЗа_3квартали">#REF!</definedName>
    <definedName name="ЗвітЗа_Півріччя" localSheetId="31">#REF!</definedName>
    <definedName name="ЗвітЗа_Півріччя" localSheetId="26">#REF!</definedName>
    <definedName name="ЗвітЗа_Півріччя" localSheetId="27">#REF!</definedName>
    <definedName name="ЗвітЗа_Півріччя" localSheetId="17">#REF!</definedName>
    <definedName name="ЗвітЗа_Півріччя" localSheetId="18">#REF!</definedName>
    <definedName name="ЗвітЗа_Півріччя" localSheetId="19">#REF!</definedName>
    <definedName name="ЗвітЗа_Півріччя" localSheetId="28">#REF!</definedName>
    <definedName name="ЗвітЗа_Півріччя" localSheetId="33">#REF!</definedName>
    <definedName name="ЗвітЗа_Півріччя" localSheetId="34">#REF!</definedName>
    <definedName name="ЗвітЗа_Півріччя" localSheetId="30">#REF!</definedName>
    <definedName name="ЗвітЗа_Півріччя" localSheetId="32">#REF!</definedName>
    <definedName name="ЗвітЗа_Півріччя">#REF!</definedName>
    <definedName name="ЗвітЗа_Рік" localSheetId="31">#REF!</definedName>
    <definedName name="ЗвітЗа_Рік" localSheetId="17">#REF!</definedName>
    <definedName name="ЗвітЗа_Рік" localSheetId="18">#REF!</definedName>
    <definedName name="ЗвітЗа_Рік" localSheetId="19">#REF!</definedName>
    <definedName name="ЗвітЗа_Рік" localSheetId="28">#REF!</definedName>
    <definedName name="ЗвітЗа_Рік" localSheetId="33">#REF!</definedName>
    <definedName name="ЗвітЗа_Рік" localSheetId="34">#REF!</definedName>
    <definedName name="ЗвітЗа_Рік" localSheetId="30">#REF!</definedName>
    <definedName name="ЗвітЗа_Рік" localSheetId="32">#REF!</definedName>
    <definedName name="ЗвітЗа_Рік">#REF!</definedName>
    <definedName name="земл_пл" localSheetId="31">#REF!</definedName>
    <definedName name="земл_пл" localSheetId="17">#REF!</definedName>
    <definedName name="земл_пл" localSheetId="18">#REF!</definedName>
    <definedName name="земл_пл" localSheetId="19">#REF!</definedName>
    <definedName name="земл_пл" localSheetId="28">#REF!</definedName>
    <definedName name="земл_пл" localSheetId="33">#REF!</definedName>
    <definedName name="земл_пл" localSheetId="34">#REF!</definedName>
    <definedName name="земл_пл" localSheetId="30">#REF!</definedName>
    <definedName name="земл_пл" localSheetId="32">#REF!</definedName>
    <definedName name="земл_пл">#REF!</definedName>
    <definedName name="земраб" localSheetId="31">#REF!</definedName>
    <definedName name="земраб" localSheetId="17">#REF!</definedName>
    <definedName name="земраб" localSheetId="18">#REF!</definedName>
    <definedName name="земраб" localSheetId="19">#REF!</definedName>
    <definedName name="земраб" localSheetId="28">#REF!</definedName>
    <definedName name="земраб" localSheetId="33">#REF!</definedName>
    <definedName name="земраб" localSheetId="34">#REF!</definedName>
    <definedName name="земраб" localSheetId="30">#REF!</definedName>
    <definedName name="земраб" localSheetId="32">#REF!</definedName>
    <definedName name="земраб">#REF!</definedName>
    <definedName name="ззз">[16]!ззз</definedName>
    <definedName name="знач" localSheetId="31">#REF!</definedName>
    <definedName name="знач" localSheetId="26">#REF!</definedName>
    <definedName name="знач" localSheetId="27">#REF!</definedName>
    <definedName name="знач" localSheetId="17">#REF!</definedName>
    <definedName name="знач" localSheetId="18">#REF!</definedName>
    <definedName name="знач" localSheetId="19">#REF!</definedName>
    <definedName name="знач" localSheetId="28">#REF!</definedName>
    <definedName name="знач" localSheetId="33">#REF!</definedName>
    <definedName name="знач" localSheetId="34">#REF!</definedName>
    <definedName name="знач" localSheetId="30">#REF!</definedName>
    <definedName name="знач" localSheetId="32">#REF!</definedName>
    <definedName name="знач">#REF!</definedName>
    <definedName name="зп_б_10м" localSheetId="31">#REF!</definedName>
    <definedName name="зп_б_10м" localSheetId="26">#REF!</definedName>
    <definedName name="зп_б_10м" localSheetId="27">#REF!</definedName>
    <definedName name="зп_б_10м" localSheetId="17">#REF!</definedName>
    <definedName name="зп_б_10м" localSheetId="18">#REF!</definedName>
    <definedName name="зп_б_10м" localSheetId="19">#REF!</definedName>
    <definedName name="зп_б_10м" localSheetId="28">#REF!</definedName>
    <definedName name="зп_б_10м" localSheetId="33">#REF!</definedName>
    <definedName name="зп_б_10м" localSheetId="34">#REF!</definedName>
    <definedName name="зп_б_10м" localSheetId="30">#REF!</definedName>
    <definedName name="зп_б_10м" localSheetId="32">#REF!</definedName>
    <definedName name="зп_б_10м">#REF!</definedName>
    <definedName name="зп_б_11м" localSheetId="31">#REF!</definedName>
    <definedName name="зп_б_11м" localSheetId="26">#REF!</definedName>
    <definedName name="зп_б_11м" localSheetId="27">#REF!</definedName>
    <definedName name="зп_б_11м" localSheetId="17">#REF!</definedName>
    <definedName name="зп_б_11м" localSheetId="18">#REF!</definedName>
    <definedName name="зп_б_11м" localSheetId="19">#REF!</definedName>
    <definedName name="зп_б_11м" localSheetId="28">#REF!</definedName>
    <definedName name="зп_б_11м" localSheetId="33">#REF!</definedName>
    <definedName name="зп_б_11м" localSheetId="34">#REF!</definedName>
    <definedName name="зп_б_11м" localSheetId="30">#REF!</definedName>
    <definedName name="зп_б_11м" localSheetId="32">#REF!</definedName>
    <definedName name="зп_б_11м">#REF!</definedName>
    <definedName name="зп_б_12м" localSheetId="31">#REF!</definedName>
    <definedName name="зп_б_12м" localSheetId="17">#REF!</definedName>
    <definedName name="зп_б_12м" localSheetId="18">#REF!</definedName>
    <definedName name="зп_б_12м" localSheetId="19">#REF!</definedName>
    <definedName name="зп_б_12м" localSheetId="28">#REF!</definedName>
    <definedName name="зп_б_12м" localSheetId="33">#REF!</definedName>
    <definedName name="зп_б_12м" localSheetId="34">#REF!</definedName>
    <definedName name="зп_б_12м" localSheetId="30">#REF!</definedName>
    <definedName name="зп_б_12м" localSheetId="32">#REF!</definedName>
    <definedName name="зп_б_12м">#REF!</definedName>
    <definedName name="зп_б_2м" localSheetId="31">#REF!</definedName>
    <definedName name="зп_б_2м" localSheetId="17">#REF!</definedName>
    <definedName name="зп_б_2м" localSheetId="18">#REF!</definedName>
    <definedName name="зп_б_2м" localSheetId="19">#REF!</definedName>
    <definedName name="зп_б_2м" localSheetId="28">#REF!</definedName>
    <definedName name="зп_б_2м" localSheetId="33">#REF!</definedName>
    <definedName name="зп_б_2м" localSheetId="34">#REF!</definedName>
    <definedName name="зп_б_2м" localSheetId="30">#REF!</definedName>
    <definedName name="зп_б_2м" localSheetId="32">#REF!</definedName>
    <definedName name="зп_б_2м">#REF!</definedName>
    <definedName name="зп_б_3м" localSheetId="31">#REF!</definedName>
    <definedName name="зп_б_3м" localSheetId="17">#REF!</definedName>
    <definedName name="зп_б_3м" localSheetId="18">#REF!</definedName>
    <definedName name="зп_б_3м" localSheetId="19">#REF!</definedName>
    <definedName name="зп_б_3м" localSheetId="28">#REF!</definedName>
    <definedName name="зп_б_3м" localSheetId="33">#REF!</definedName>
    <definedName name="зп_б_3м" localSheetId="34">#REF!</definedName>
    <definedName name="зп_б_3м" localSheetId="30">#REF!</definedName>
    <definedName name="зп_б_3м" localSheetId="32">#REF!</definedName>
    <definedName name="зп_б_3м">#REF!</definedName>
    <definedName name="зп_б_4м" localSheetId="31">#REF!</definedName>
    <definedName name="зп_б_4м" localSheetId="17">#REF!</definedName>
    <definedName name="зп_б_4м" localSheetId="18">#REF!</definedName>
    <definedName name="зп_б_4м" localSheetId="19">#REF!</definedName>
    <definedName name="зп_б_4м" localSheetId="28">#REF!</definedName>
    <definedName name="зп_б_4м" localSheetId="33">#REF!</definedName>
    <definedName name="зп_б_4м" localSheetId="34">#REF!</definedName>
    <definedName name="зп_б_4м" localSheetId="30">#REF!</definedName>
    <definedName name="зп_б_4м" localSheetId="32">#REF!</definedName>
    <definedName name="зп_б_4м">#REF!</definedName>
    <definedName name="зп_б_5м" localSheetId="31">#REF!</definedName>
    <definedName name="зп_б_5м" localSheetId="17">#REF!</definedName>
    <definedName name="зп_б_5м" localSheetId="18">#REF!</definedName>
    <definedName name="зп_б_5м" localSheetId="19">#REF!</definedName>
    <definedName name="зп_б_5м" localSheetId="28">#REF!</definedName>
    <definedName name="зп_б_5м" localSheetId="33">#REF!</definedName>
    <definedName name="зп_б_5м" localSheetId="34">#REF!</definedName>
    <definedName name="зп_б_5м" localSheetId="30">#REF!</definedName>
    <definedName name="зп_б_5м" localSheetId="32">#REF!</definedName>
    <definedName name="зп_б_5м">#REF!</definedName>
    <definedName name="зп_б_6м" localSheetId="31">#REF!</definedName>
    <definedName name="зп_б_6м" localSheetId="17">#REF!</definedName>
    <definedName name="зп_б_6м" localSheetId="18">#REF!</definedName>
    <definedName name="зп_б_6м" localSheetId="19">#REF!</definedName>
    <definedName name="зп_б_6м" localSheetId="28">#REF!</definedName>
    <definedName name="зп_б_6м" localSheetId="33">#REF!</definedName>
    <definedName name="зп_б_6м" localSheetId="34">#REF!</definedName>
    <definedName name="зп_б_6м" localSheetId="30">#REF!</definedName>
    <definedName name="зп_б_6м" localSheetId="32">#REF!</definedName>
    <definedName name="зп_б_6м">#REF!</definedName>
    <definedName name="зп_б_7м" localSheetId="31">#REF!</definedName>
    <definedName name="зп_б_7м" localSheetId="17">#REF!</definedName>
    <definedName name="зп_б_7м" localSheetId="18">#REF!</definedName>
    <definedName name="зп_б_7м" localSheetId="19">#REF!</definedName>
    <definedName name="зп_б_7м" localSheetId="28">#REF!</definedName>
    <definedName name="зп_б_7м" localSheetId="33">#REF!</definedName>
    <definedName name="зп_б_7м" localSheetId="34">#REF!</definedName>
    <definedName name="зп_б_7м" localSheetId="30">#REF!</definedName>
    <definedName name="зп_б_7м" localSheetId="32">#REF!</definedName>
    <definedName name="зп_б_7м">#REF!</definedName>
    <definedName name="зп_б_8м" localSheetId="31">#REF!</definedName>
    <definedName name="зп_б_8м" localSheetId="17">#REF!</definedName>
    <definedName name="зп_б_8м" localSheetId="18">#REF!</definedName>
    <definedName name="зп_б_8м" localSheetId="19">#REF!</definedName>
    <definedName name="зп_б_8м" localSheetId="28">#REF!</definedName>
    <definedName name="зп_б_8м" localSheetId="33">#REF!</definedName>
    <definedName name="зп_б_8м" localSheetId="34">#REF!</definedName>
    <definedName name="зп_б_8м" localSheetId="30">#REF!</definedName>
    <definedName name="зп_б_8м" localSheetId="32">#REF!</definedName>
    <definedName name="зп_б_8м">#REF!</definedName>
    <definedName name="зп_б_9м" localSheetId="31">#REF!</definedName>
    <definedName name="зп_б_9м" localSheetId="17">#REF!</definedName>
    <definedName name="зп_б_9м" localSheetId="18">#REF!</definedName>
    <definedName name="зп_б_9м" localSheetId="19">#REF!</definedName>
    <definedName name="зп_б_9м" localSheetId="28">#REF!</definedName>
    <definedName name="зп_б_9м" localSheetId="33">#REF!</definedName>
    <definedName name="зп_б_9м" localSheetId="34">#REF!</definedName>
    <definedName name="зп_б_9м" localSheetId="30">#REF!</definedName>
    <definedName name="зп_б_9м" localSheetId="32">#REF!</definedName>
    <definedName name="зп_б_9м">#REF!</definedName>
    <definedName name="зп_б_авг" localSheetId="31">#REF!</definedName>
    <definedName name="зп_б_авг" localSheetId="17">#REF!</definedName>
    <definedName name="зп_б_авг" localSheetId="18">#REF!</definedName>
    <definedName name="зп_б_авг" localSheetId="19">#REF!</definedName>
    <definedName name="зп_б_авг" localSheetId="28">#REF!</definedName>
    <definedName name="зп_б_авг" localSheetId="33">#REF!</definedName>
    <definedName name="зп_б_авг" localSheetId="34">#REF!</definedName>
    <definedName name="зп_б_авг" localSheetId="30">#REF!</definedName>
    <definedName name="зп_б_авг" localSheetId="32">#REF!</definedName>
    <definedName name="зп_б_авг">#REF!</definedName>
    <definedName name="зп_б_апр" localSheetId="31">#REF!</definedName>
    <definedName name="зп_б_апр" localSheetId="17">#REF!</definedName>
    <definedName name="зп_б_апр" localSheetId="18">#REF!</definedName>
    <definedName name="зп_б_апр" localSheetId="19">#REF!</definedName>
    <definedName name="зп_б_апр" localSheetId="28">#REF!</definedName>
    <definedName name="зп_б_апр" localSheetId="33">#REF!</definedName>
    <definedName name="зп_б_апр" localSheetId="34">#REF!</definedName>
    <definedName name="зп_б_апр" localSheetId="30">#REF!</definedName>
    <definedName name="зп_б_апр" localSheetId="32">#REF!</definedName>
    <definedName name="зп_б_апр">#REF!</definedName>
    <definedName name="зп_б_дек" localSheetId="31">#REF!</definedName>
    <definedName name="зп_б_дек" localSheetId="17">#REF!</definedName>
    <definedName name="зп_б_дек" localSheetId="18">#REF!</definedName>
    <definedName name="зп_б_дек" localSheetId="19">#REF!</definedName>
    <definedName name="зп_б_дек" localSheetId="28">#REF!</definedName>
    <definedName name="зп_б_дек" localSheetId="33">#REF!</definedName>
    <definedName name="зп_б_дек" localSheetId="34">#REF!</definedName>
    <definedName name="зп_б_дек" localSheetId="30">#REF!</definedName>
    <definedName name="зп_б_дек" localSheetId="32">#REF!</definedName>
    <definedName name="зп_б_дек">#REF!</definedName>
    <definedName name="зп_б_июль" localSheetId="31">#REF!</definedName>
    <definedName name="зп_б_июль" localSheetId="17">#REF!</definedName>
    <definedName name="зп_б_июль" localSheetId="18">#REF!</definedName>
    <definedName name="зп_б_июль" localSheetId="19">#REF!</definedName>
    <definedName name="зп_б_июль" localSheetId="28">#REF!</definedName>
    <definedName name="зп_б_июль" localSheetId="33">#REF!</definedName>
    <definedName name="зп_б_июль" localSheetId="34">#REF!</definedName>
    <definedName name="зп_б_июль" localSheetId="30">#REF!</definedName>
    <definedName name="зп_б_июль" localSheetId="32">#REF!</definedName>
    <definedName name="зп_б_июль">#REF!</definedName>
    <definedName name="зп_б_июнь" localSheetId="31">#REF!</definedName>
    <definedName name="зп_б_июнь" localSheetId="17">#REF!</definedName>
    <definedName name="зп_б_июнь" localSheetId="18">#REF!</definedName>
    <definedName name="зп_б_июнь" localSheetId="19">#REF!</definedName>
    <definedName name="зп_б_июнь" localSheetId="28">#REF!</definedName>
    <definedName name="зп_б_июнь" localSheetId="33">#REF!</definedName>
    <definedName name="зп_б_июнь" localSheetId="34">#REF!</definedName>
    <definedName name="зп_б_июнь" localSheetId="30">#REF!</definedName>
    <definedName name="зп_б_июнь" localSheetId="32">#REF!</definedName>
    <definedName name="зп_б_июнь">#REF!</definedName>
    <definedName name="зп_б_май" localSheetId="31">#REF!</definedName>
    <definedName name="зп_б_май" localSheetId="17">#REF!</definedName>
    <definedName name="зп_б_май" localSheetId="18">#REF!</definedName>
    <definedName name="зп_б_май" localSheetId="19">#REF!</definedName>
    <definedName name="зп_б_май" localSheetId="28">#REF!</definedName>
    <definedName name="зп_б_май" localSheetId="33">#REF!</definedName>
    <definedName name="зп_б_май" localSheetId="34">#REF!</definedName>
    <definedName name="зп_б_май" localSheetId="30">#REF!</definedName>
    <definedName name="зп_б_май" localSheetId="32">#REF!</definedName>
    <definedName name="зп_б_май">#REF!</definedName>
    <definedName name="зп_б_март" localSheetId="31">#REF!</definedName>
    <definedName name="зп_б_март" localSheetId="17">#REF!</definedName>
    <definedName name="зп_б_март" localSheetId="18">#REF!</definedName>
    <definedName name="зп_б_март" localSheetId="19">#REF!</definedName>
    <definedName name="зп_б_март" localSheetId="28">#REF!</definedName>
    <definedName name="зп_б_март" localSheetId="33">#REF!</definedName>
    <definedName name="зп_б_март" localSheetId="34">#REF!</definedName>
    <definedName name="зп_б_март" localSheetId="30">#REF!</definedName>
    <definedName name="зп_б_март" localSheetId="32">#REF!</definedName>
    <definedName name="зп_б_март">#REF!</definedName>
    <definedName name="зп_б_нояб" localSheetId="31">#REF!</definedName>
    <definedName name="зп_б_нояб" localSheetId="17">#REF!</definedName>
    <definedName name="зп_б_нояб" localSheetId="18">#REF!</definedName>
    <definedName name="зп_б_нояб" localSheetId="19">#REF!</definedName>
    <definedName name="зп_б_нояб" localSheetId="28">#REF!</definedName>
    <definedName name="зп_б_нояб" localSheetId="33">#REF!</definedName>
    <definedName name="зп_б_нояб" localSheetId="34">#REF!</definedName>
    <definedName name="зп_б_нояб" localSheetId="30">#REF!</definedName>
    <definedName name="зп_б_нояб" localSheetId="32">#REF!</definedName>
    <definedName name="зп_б_нояб">#REF!</definedName>
    <definedName name="зп_б_окт" localSheetId="31">#REF!</definedName>
    <definedName name="зп_б_окт" localSheetId="17">#REF!</definedName>
    <definedName name="зп_б_окт" localSheetId="18">#REF!</definedName>
    <definedName name="зп_б_окт" localSheetId="19">#REF!</definedName>
    <definedName name="зп_б_окт" localSheetId="28">#REF!</definedName>
    <definedName name="зп_б_окт" localSheetId="33">#REF!</definedName>
    <definedName name="зп_б_окт" localSheetId="34">#REF!</definedName>
    <definedName name="зп_б_окт" localSheetId="30">#REF!</definedName>
    <definedName name="зп_б_окт" localSheetId="32">#REF!</definedName>
    <definedName name="зп_б_окт">#REF!</definedName>
    <definedName name="зп_б_сент" localSheetId="31">#REF!</definedName>
    <definedName name="зп_б_сент" localSheetId="17">#REF!</definedName>
    <definedName name="зп_б_сент" localSheetId="18">#REF!</definedName>
    <definedName name="зп_б_сент" localSheetId="19">#REF!</definedName>
    <definedName name="зп_б_сент" localSheetId="28">#REF!</definedName>
    <definedName name="зп_б_сент" localSheetId="33">#REF!</definedName>
    <definedName name="зп_б_сент" localSheetId="34">#REF!</definedName>
    <definedName name="зп_б_сент" localSheetId="30">#REF!</definedName>
    <definedName name="зп_б_сент" localSheetId="32">#REF!</definedName>
    <definedName name="зп_б_сент">#REF!</definedName>
    <definedName name="зп_б_фев" localSheetId="31">#REF!</definedName>
    <definedName name="зп_б_фев" localSheetId="17">#REF!</definedName>
    <definedName name="зп_б_фев" localSheetId="18">#REF!</definedName>
    <definedName name="зп_б_фев" localSheetId="19">#REF!</definedName>
    <definedName name="зп_б_фев" localSheetId="28">#REF!</definedName>
    <definedName name="зп_б_фев" localSheetId="33">#REF!</definedName>
    <definedName name="зп_б_фев" localSheetId="34">#REF!</definedName>
    <definedName name="зп_б_фев" localSheetId="30">#REF!</definedName>
    <definedName name="зп_б_фев" localSheetId="32">#REF!</definedName>
    <definedName name="зп_б_фев">#REF!</definedName>
    <definedName name="зп_б_янв" localSheetId="31">#REF!</definedName>
    <definedName name="зп_б_янв" localSheetId="17">#REF!</definedName>
    <definedName name="зп_б_янв" localSheetId="18">#REF!</definedName>
    <definedName name="зп_б_янв" localSheetId="19">#REF!</definedName>
    <definedName name="зп_б_янв" localSheetId="28">#REF!</definedName>
    <definedName name="зп_б_янв" localSheetId="33">#REF!</definedName>
    <definedName name="зп_б_янв" localSheetId="34">#REF!</definedName>
    <definedName name="зп_б_янв" localSheetId="30">#REF!</definedName>
    <definedName name="зп_б_янв" localSheetId="32">#REF!</definedName>
    <definedName name="зп_б_янв">#REF!</definedName>
    <definedName name="зп_п_10м" localSheetId="31">#REF!</definedName>
    <definedName name="зп_п_10м" localSheetId="17">#REF!</definedName>
    <definedName name="зп_п_10м" localSheetId="18">#REF!</definedName>
    <definedName name="зп_п_10м" localSheetId="19">#REF!</definedName>
    <definedName name="зп_п_10м" localSheetId="28">#REF!</definedName>
    <definedName name="зп_п_10м" localSheetId="33">#REF!</definedName>
    <definedName name="зп_п_10м" localSheetId="34">#REF!</definedName>
    <definedName name="зп_п_10м" localSheetId="30">#REF!</definedName>
    <definedName name="зп_п_10м" localSheetId="32">#REF!</definedName>
    <definedName name="зп_п_10м">#REF!</definedName>
    <definedName name="зп_п_11м" localSheetId="31">#REF!</definedName>
    <definedName name="зп_п_11м" localSheetId="17">#REF!</definedName>
    <definedName name="зп_п_11м" localSheetId="18">#REF!</definedName>
    <definedName name="зп_п_11м" localSheetId="19">#REF!</definedName>
    <definedName name="зп_п_11м" localSheetId="28">#REF!</definedName>
    <definedName name="зп_п_11м" localSheetId="33">#REF!</definedName>
    <definedName name="зп_п_11м" localSheetId="34">#REF!</definedName>
    <definedName name="зп_п_11м" localSheetId="30">#REF!</definedName>
    <definedName name="зп_п_11м" localSheetId="32">#REF!</definedName>
    <definedName name="зп_п_11м">#REF!</definedName>
    <definedName name="зп_п_12м" localSheetId="31">#REF!</definedName>
    <definedName name="зп_п_12м" localSheetId="17">#REF!</definedName>
    <definedName name="зп_п_12м" localSheetId="18">#REF!</definedName>
    <definedName name="зп_п_12м" localSheetId="19">#REF!</definedName>
    <definedName name="зп_п_12м" localSheetId="28">#REF!</definedName>
    <definedName name="зп_п_12м" localSheetId="33">#REF!</definedName>
    <definedName name="зп_п_12м" localSheetId="34">#REF!</definedName>
    <definedName name="зп_п_12м" localSheetId="30">#REF!</definedName>
    <definedName name="зп_п_12м" localSheetId="32">#REF!</definedName>
    <definedName name="зп_п_12м">#REF!</definedName>
    <definedName name="зп_п_2м" localSheetId="31">#REF!</definedName>
    <definedName name="зп_п_2м" localSheetId="17">#REF!</definedName>
    <definedName name="зп_п_2м" localSheetId="18">#REF!</definedName>
    <definedName name="зп_п_2м" localSheetId="19">#REF!</definedName>
    <definedName name="зп_п_2м" localSheetId="28">#REF!</definedName>
    <definedName name="зп_п_2м" localSheetId="33">#REF!</definedName>
    <definedName name="зп_п_2м" localSheetId="34">#REF!</definedName>
    <definedName name="зп_п_2м" localSheetId="30">#REF!</definedName>
    <definedName name="зп_п_2м" localSheetId="32">#REF!</definedName>
    <definedName name="зп_п_2м">#REF!</definedName>
    <definedName name="зп_п_3м" localSheetId="31">#REF!</definedName>
    <definedName name="зп_п_3м" localSheetId="17">#REF!</definedName>
    <definedName name="зп_п_3м" localSheetId="18">#REF!</definedName>
    <definedName name="зп_п_3м" localSheetId="19">#REF!</definedName>
    <definedName name="зп_п_3м" localSheetId="28">#REF!</definedName>
    <definedName name="зп_п_3м" localSheetId="33">#REF!</definedName>
    <definedName name="зп_п_3м" localSheetId="34">#REF!</definedName>
    <definedName name="зп_п_3м" localSheetId="30">#REF!</definedName>
    <definedName name="зп_п_3м" localSheetId="32">#REF!</definedName>
    <definedName name="зп_п_3м">#REF!</definedName>
    <definedName name="зп_п_4м" localSheetId="31">#REF!</definedName>
    <definedName name="зп_п_4м" localSheetId="17">#REF!</definedName>
    <definedName name="зп_п_4м" localSheetId="18">#REF!</definedName>
    <definedName name="зп_п_4м" localSheetId="19">#REF!</definedName>
    <definedName name="зп_п_4м" localSheetId="28">#REF!</definedName>
    <definedName name="зп_п_4м" localSheetId="33">#REF!</definedName>
    <definedName name="зп_п_4м" localSheetId="34">#REF!</definedName>
    <definedName name="зп_п_4м" localSheetId="30">#REF!</definedName>
    <definedName name="зп_п_4м" localSheetId="32">#REF!</definedName>
    <definedName name="зп_п_4м">#REF!</definedName>
    <definedName name="зп_п_5м" localSheetId="31">#REF!</definedName>
    <definedName name="зп_п_5м" localSheetId="17">#REF!</definedName>
    <definedName name="зп_п_5м" localSheetId="18">#REF!</definedName>
    <definedName name="зп_п_5м" localSheetId="19">#REF!</definedName>
    <definedName name="зп_п_5м" localSheetId="28">#REF!</definedName>
    <definedName name="зп_п_5м" localSheetId="33">#REF!</definedName>
    <definedName name="зп_п_5м" localSheetId="34">#REF!</definedName>
    <definedName name="зп_п_5м" localSheetId="30">#REF!</definedName>
    <definedName name="зп_п_5м" localSheetId="32">#REF!</definedName>
    <definedName name="зп_п_5м">#REF!</definedName>
    <definedName name="зп_п_6м" localSheetId="31">#REF!</definedName>
    <definedName name="зп_п_6м" localSheetId="17">#REF!</definedName>
    <definedName name="зп_п_6м" localSheetId="18">#REF!</definedName>
    <definedName name="зп_п_6м" localSheetId="19">#REF!</definedName>
    <definedName name="зп_п_6м" localSheetId="28">#REF!</definedName>
    <definedName name="зп_п_6м" localSheetId="33">#REF!</definedName>
    <definedName name="зп_п_6м" localSheetId="34">#REF!</definedName>
    <definedName name="зп_п_6м" localSheetId="30">#REF!</definedName>
    <definedName name="зп_п_6м" localSheetId="32">#REF!</definedName>
    <definedName name="зп_п_6м">#REF!</definedName>
    <definedName name="зп_п_7м" localSheetId="31">#REF!</definedName>
    <definedName name="зп_п_7м" localSheetId="17">#REF!</definedName>
    <definedName name="зп_п_7м" localSheetId="18">#REF!</definedName>
    <definedName name="зп_п_7м" localSheetId="19">#REF!</definedName>
    <definedName name="зп_п_7м" localSheetId="28">#REF!</definedName>
    <definedName name="зп_п_7м" localSheetId="33">#REF!</definedName>
    <definedName name="зп_п_7м" localSheetId="34">#REF!</definedName>
    <definedName name="зп_п_7м" localSheetId="30">#REF!</definedName>
    <definedName name="зп_п_7м" localSheetId="32">#REF!</definedName>
    <definedName name="зп_п_7м">#REF!</definedName>
    <definedName name="зп_п_8м" localSheetId="31">#REF!</definedName>
    <definedName name="зп_п_8м" localSheetId="17">#REF!</definedName>
    <definedName name="зп_п_8м" localSheetId="18">#REF!</definedName>
    <definedName name="зп_п_8м" localSheetId="19">#REF!</definedName>
    <definedName name="зп_п_8м" localSheetId="28">#REF!</definedName>
    <definedName name="зп_п_8м" localSheetId="33">#REF!</definedName>
    <definedName name="зп_п_8м" localSheetId="34">#REF!</definedName>
    <definedName name="зп_п_8м" localSheetId="30">#REF!</definedName>
    <definedName name="зп_п_8м" localSheetId="32">#REF!</definedName>
    <definedName name="зп_п_8м">#REF!</definedName>
    <definedName name="зп_п_9м" localSheetId="31">#REF!</definedName>
    <definedName name="зп_п_9м" localSheetId="17">#REF!</definedName>
    <definedName name="зп_п_9м" localSheetId="18">#REF!</definedName>
    <definedName name="зп_п_9м" localSheetId="19">#REF!</definedName>
    <definedName name="зп_п_9м" localSheetId="28">#REF!</definedName>
    <definedName name="зп_п_9м" localSheetId="33">#REF!</definedName>
    <definedName name="зп_п_9м" localSheetId="34">#REF!</definedName>
    <definedName name="зп_п_9м" localSheetId="30">#REF!</definedName>
    <definedName name="зп_п_9м" localSheetId="32">#REF!</definedName>
    <definedName name="зп_п_9м">#REF!</definedName>
    <definedName name="зп_п_авг" localSheetId="31">#REF!</definedName>
    <definedName name="зп_п_авг" localSheetId="17">#REF!</definedName>
    <definedName name="зп_п_авг" localSheetId="18">#REF!</definedName>
    <definedName name="зп_п_авг" localSheetId="19">#REF!</definedName>
    <definedName name="зп_п_авг" localSheetId="28">#REF!</definedName>
    <definedName name="зп_п_авг" localSheetId="33">#REF!</definedName>
    <definedName name="зп_п_авг" localSheetId="34">#REF!</definedName>
    <definedName name="зп_п_авг" localSheetId="30">#REF!</definedName>
    <definedName name="зп_п_авг" localSheetId="32">#REF!</definedName>
    <definedName name="зп_п_авг">#REF!</definedName>
    <definedName name="зп_п_апр" localSheetId="31">#REF!</definedName>
    <definedName name="зп_п_апр" localSheetId="17">#REF!</definedName>
    <definedName name="зп_п_апр" localSheetId="18">#REF!</definedName>
    <definedName name="зп_п_апр" localSheetId="19">#REF!</definedName>
    <definedName name="зп_п_апр" localSheetId="28">#REF!</definedName>
    <definedName name="зп_п_апр" localSheetId="33">#REF!</definedName>
    <definedName name="зп_п_апр" localSheetId="34">#REF!</definedName>
    <definedName name="зп_п_апр" localSheetId="30">#REF!</definedName>
    <definedName name="зп_п_апр" localSheetId="32">#REF!</definedName>
    <definedName name="зп_п_апр">#REF!</definedName>
    <definedName name="зп_п_дек" localSheetId="31">#REF!</definedName>
    <definedName name="зп_п_дек" localSheetId="17">#REF!</definedName>
    <definedName name="зп_п_дек" localSheetId="18">#REF!</definedName>
    <definedName name="зп_п_дек" localSheetId="19">#REF!</definedName>
    <definedName name="зп_п_дек" localSheetId="28">#REF!</definedName>
    <definedName name="зп_п_дек" localSheetId="33">#REF!</definedName>
    <definedName name="зп_п_дек" localSheetId="34">#REF!</definedName>
    <definedName name="зп_п_дек" localSheetId="30">#REF!</definedName>
    <definedName name="зп_п_дек" localSheetId="32">#REF!</definedName>
    <definedName name="зп_п_дек">#REF!</definedName>
    <definedName name="зп_п_июль" localSheetId="31">#REF!</definedName>
    <definedName name="зп_п_июль" localSheetId="17">#REF!</definedName>
    <definedName name="зп_п_июль" localSheetId="18">#REF!</definedName>
    <definedName name="зп_п_июль" localSheetId="19">#REF!</definedName>
    <definedName name="зп_п_июль" localSheetId="28">#REF!</definedName>
    <definedName name="зп_п_июль" localSheetId="33">#REF!</definedName>
    <definedName name="зп_п_июль" localSheetId="34">#REF!</definedName>
    <definedName name="зп_п_июль" localSheetId="30">#REF!</definedName>
    <definedName name="зп_п_июль" localSheetId="32">#REF!</definedName>
    <definedName name="зп_п_июль">#REF!</definedName>
    <definedName name="зп_п_июнь" localSheetId="31">#REF!</definedName>
    <definedName name="зп_п_июнь" localSheetId="17">#REF!</definedName>
    <definedName name="зп_п_июнь" localSheetId="18">#REF!</definedName>
    <definedName name="зп_п_июнь" localSheetId="19">#REF!</definedName>
    <definedName name="зп_п_июнь" localSheetId="28">#REF!</definedName>
    <definedName name="зп_п_июнь" localSheetId="33">#REF!</definedName>
    <definedName name="зп_п_июнь" localSheetId="34">#REF!</definedName>
    <definedName name="зп_п_июнь" localSheetId="30">#REF!</definedName>
    <definedName name="зп_п_июнь" localSheetId="32">#REF!</definedName>
    <definedName name="зп_п_июнь">#REF!</definedName>
    <definedName name="зп_п_май" localSheetId="31">#REF!</definedName>
    <definedName name="зп_п_май" localSheetId="17">#REF!</definedName>
    <definedName name="зп_п_май" localSheetId="18">#REF!</definedName>
    <definedName name="зп_п_май" localSheetId="19">#REF!</definedName>
    <definedName name="зп_п_май" localSheetId="28">#REF!</definedName>
    <definedName name="зп_п_май" localSheetId="33">#REF!</definedName>
    <definedName name="зп_п_май" localSheetId="34">#REF!</definedName>
    <definedName name="зп_п_май" localSheetId="30">#REF!</definedName>
    <definedName name="зп_п_май" localSheetId="32">#REF!</definedName>
    <definedName name="зп_п_май">#REF!</definedName>
    <definedName name="зп_п_март" localSheetId="31">#REF!</definedName>
    <definedName name="зп_п_март" localSheetId="17">#REF!</definedName>
    <definedName name="зп_п_март" localSheetId="18">#REF!</definedName>
    <definedName name="зп_п_март" localSheetId="19">#REF!</definedName>
    <definedName name="зп_п_март" localSheetId="28">#REF!</definedName>
    <definedName name="зп_п_март" localSheetId="33">#REF!</definedName>
    <definedName name="зп_п_март" localSheetId="34">#REF!</definedName>
    <definedName name="зп_п_март" localSheetId="30">#REF!</definedName>
    <definedName name="зп_п_март" localSheetId="32">#REF!</definedName>
    <definedName name="зп_п_март">#REF!</definedName>
    <definedName name="зп_п_нояб" localSheetId="31">#REF!</definedName>
    <definedName name="зп_п_нояб" localSheetId="17">#REF!</definedName>
    <definedName name="зп_п_нояб" localSheetId="18">#REF!</definedName>
    <definedName name="зп_п_нояб" localSheetId="19">#REF!</definedName>
    <definedName name="зп_п_нояб" localSheetId="28">#REF!</definedName>
    <definedName name="зп_п_нояб" localSheetId="33">#REF!</definedName>
    <definedName name="зп_п_нояб" localSheetId="34">#REF!</definedName>
    <definedName name="зп_п_нояб" localSheetId="30">#REF!</definedName>
    <definedName name="зп_п_нояб" localSheetId="32">#REF!</definedName>
    <definedName name="зп_п_нояб">#REF!</definedName>
    <definedName name="зп_п_окт" localSheetId="31">#REF!</definedName>
    <definedName name="зп_п_окт" localSheetId="17">#REF!</definedName>
    <definedName name="зп_п_окт" localSheetId="18">#REF!</definedName>
    <definedName name="зп_п_окт" localSheetId="19">#REF!</definedName>
    <definedName name="зп_п_окт" localSheetId="28">#REF!</definedName>
    <definedName name="зп_п_окт" localSheetId="33">#REF!</definedName>
    <definedName name="зп_п_окт" localSheetId="34">#REF!</definedName>
    <definedName name="зп_п_окт" localSheetId="30">#REF!</definedName>
    <definedName name="зп_п_окт" localSheetId="32">#REF!</definedName>
    <definedName name="зп_п_окт">#REF!</definedName>
    <definedName name="зп_п_сент" localSheetId="31">#REF!</definedName>
    <definedName name="зп_п_сент" localSheetId="17">#REF!</definedName>
    <definedName name="зп_п_сент" localSheetId="18">#REF!</definedName>
    <definedName name="зп_п_сент" localSheetId="19">#REF!</definedName>
    <definedName name="зп_п_сент" localSheetId="28">#REF!</definedName>
    <definedName name="зп_п_сент" localSheetId="33">#REF!</definedName>
    <definedName name="зп_п_сент" localSheetId="34">#REF!</definedName>
    <definedName name="зп_п_сент" localSheetId="30">#REF!</definedName>
    <definedName name="зп_п_сент" localSheetId="32">#REF!</definedName>
    <definedName name="зп_п_сент">#REF!</definedName>
    <definedName name="зп_п_фев" localSheetId="31">#REF!</definedName>
    <definedName name="зп_п_фев" localSheetId="17">#REF!</definedName>
    <definedName name="зп_п_фев" localSheetId="18">#REF!</definedName>
    <definedName name="зп_п_фев" localSheetId="19">#REF!</definedName>
    <definedName name="зп_п_фев" localSheetId="28">#REF!</definedName>
    <definedName name="зп_п_фев" localSheetId="33">#REF!</definedName>
    <definedName name="зп_п_фев" localSheetId="34">#REF!</definedName>
    <definedName name="зп_п_фев" localSheetId="30">#REF!</definedName>
    <definedName name="зп_п_фев" localSheetId="32">#REF!</definedName>
    <definedName name="зп_п_фев">#REF!</definedName>
    <definedName name="зп_п_янв" localSheetId="31">#REF!</definedName>
    <definedName name="зп_п_янв" localSheetId="17">#REF!</definedName>
    <definedName name="зп_п_янв" localSheetId="18">#REF!</definedName>
    <definedName name="зп_п_янв" localSheetId="19">#REF!</definedName>
    <definedName name="зп_п_янв" localSheetId="28">#REF!</definedName>
    <definedName name="зп_п_янв" localSheetId="33">#REF!</definedName>
    <definedName name="зп_п_янв" localSheetId="34">#REF!</definedName>
    <definedName name="зп_п_янв" localSheetId="30">#REF!</definedName>
    <definedName name="зп_п_янв" localSheetId="32">#REF!</definedName>
    <definedName name="зп_п_янв">#REF!</definedName>
    <definedName name="зп_ф_10м" localSheetId="31">#REF!</definedName>
    <definedName name="зп_ф_10м" localSheetId="17">#REF!</definedName>
    <definedName name="зп_ф_10м" localSheetId="18">#REF!</definedName>
    <definedName name="зп_ф_10м" localSheetId="19">#REF!</definedName>
    <definedName name="зп_ф_10м" localSheetId="28">#REF!</definedName>
    <definedName name="зп_ф_10м" localSheetId="33">#REF!</definedName>
    <definedName name="зп_ф_10м" localSheetId="34">#REF!</definedName>
    <definedName name="зп_ф_10м" localSheetId="30">#REF!</definedName>
    <definedName name="зп_ф_10м" localSheetId="32">#REF!</definedName>
    <definedName name="зп_ф_10м">#REF!</definedName>
    <definedName name="зп_ф_11м" localSheetId="31">#REF!</definedName>
    <definedName name="зп_ф_11м" localSheetId="17">#REF!</definedName>
    <definedName name="зп_ф_11м" localSheetId="18">#REF!</definedName>
    <definedName name="зп_ф_11м" localSheetId="19">#REF!</definedName>
    <definedName name="зп_ф_11м" localSheetId="28">#REF!</definedName>
    <definedName name="зп_ф_11м" localSheetId="33">#REF!</definedName>
    <definedName name="зп_ф_11м" localSheetId="34">#REF!</definedName>
    <definedName name="зп_ф_11м" localSheetId="30">#REF!</definedName>
    <definedName name="зп_ф_11м" localSheetId="32">#REF!</definedName>
    <definedName name="зп_ф_11м">#REF!</definedName>
    <definedName name="зп_ф_12м" localSheetId="31">#REF!</definedName>
    <definedName name="зп_ф_12м" localSheetId="17">#REF!</definedName>
    <definedName name="зп_ф_12м" localSheetId="18">#REF!</definedName>
    <definedName name="зп_ф_12м" localSheetId="19">#REF!</definedName>
    <definedName name="зп_ф_12м" localSheetId="28">#REF!</definedName>
    <definedName name="зп_ф_12м" localSheetId="33">#REF!</definedName>
    <definedName name="зп_ф_12м" localSheetId="34">#REF!</definedName>
    <definedName name="зп_ф_12м" localSheetId="30">#REF!</definedName>
    <definedName name="зп_ф_12м" localSheetId="32">#REF!</definedName>
    <definedName name="зп_ф_12м">#REF!</definedName>
    <definedName name="зп_ф_2м" localSheetId="31">#REF!</definedName>
    <definedName name="зп_ф_2м" localSheetId="17">#REF!</definedName>
    <definedName name="зп_ф_2м" localSheetId="18">#REF!</definedName>
    <definedName name="зп_ф_2м" localSheetId="19">#REF!</definedName>
    <definedName name="зп_ф_2м" localSheetId="28">#REF!</definedName>
    <definedName name="зп_ф_2м" localSheetId="33">#REF!</definedName>
    <definedName name="зп_ф_2м" localSheetId="34">#REF!</definedName>
    <definedName name="зп_ф_2м" localSheetId="30">#REF!</definedName>
    <definedName name="зп_ф_2м" localSheetId="32">#REF!</definedName>
    <definedName name="зп_ф_2м">#REF!</definedName>
    <definedName name="зп_ф_3м" localSheetId="31">#REF!</definedName>
    <definedName name="зп_ф_3м" localSheetId="17">#REF!</definedName>
    <definedName name="зп_ф_3м" localSheetId="18">#REF!</definedName>
    <definedName name="зп_ф_3м" localSheetId="19">#REF!</definedName>
    <definedName name="зп_ф_3м" localSheetId="28">#REF!</definedName>
    <definedName name="зп_ф_3м" localSheetId="33">#REF!</definedName>
    <definedName name="зп_ф_3м" localSheetId="34">#REF!</definedName>
    <definedName name="зп_ф_3м" localSheetId="30">#REF!</definedName>
    <definedName name="зп_ф_3м" localSheetId="32">#REF!</definedName>
    <definedName name="зп_ф_3м">#REF!</definedName>
    <definedName name="зп_ф_4м" localSheetId="31">#REF!</definedName>
    <definedName name="зп_ф_4м" localSheetId="17">#REF!</definedName>
    <definedName name="зп_ф_4м" localSheetId="18">#REF!</definedName>
    <definedName name="зп_ф_4м" localSheetId="19">#REF!</definedName>
    <definedName name="зп_ф_4м" localSheetId="28">#REF!</definedName>
    <definedName name="зп_ф_4м" localSheetId="33">#REF!</definedName>
    <definedName name="зп_ф_4м" localSheetId="34">#REF!</definedName>
    <definedName name="зп_ф_4м" localSheetId="30">#REF!</definedName>
    <definedName name="зп_ф_4м" localSheetId="32">#REF!</definedName>
    <definedName name="зп_ф_4м">#REF!</definedName>
    <definedName name="зп_ф_5м" localSheetId="31">#REF!</definedName>
    <definedName name="зп_ф_5м" localSheetId="17">#REF!</definedName>
    <definedName name="зп_ф_5м" localSheetId="18">#REF!</definedName>
    <definedName name="зп_ф_5м" localSheetId="19">#REF!</definedName>
    <definedName name="зп_ф_5м" localSheetId="28">#REF!</definedName>
    <definedName name="зп_ф_5м" localSheetId="33">#REF!</definedName>
    <definedName name="зп_ф_5м" localSheetId="34">#REF!</definedName>
    <definedName name="зп_ф_5м" localSheetId="30">#REF!</definedName>
    <definedName name="зп_ф_5м" localSheetId="32">#REF!</definedName>
    <definedName name="зп_ф_5м">#REF!</definedName>
    <definedName name="зп_ф_6м" localSheetId="31">#REF!</definedName>
    <definedName name="зп_ф_6м" localSheetId="17">#REF!</definedName>
    <definedName name="зп_ф_6м" localSheetId="18">#REF!</definedName>
    <definedName name="зп_ф_6м" localSheetId="19">#REF!</definedName>
    <definedName name="зп_ф_6м" localSheetId="28">#REF!</definedName>
    <definedName name="зп_ф_6м" localSheetId="33">#REF!</definedName>
    <definedName name="зп_ф_6м" localSheetId="34">#REF!</definedName>
    <definedName name="зп_ф_6м" localSheetId="30">#REF!</definedName>
    <definedName name="зп_ф_6м" localSheetId="32">#REF!</definedName>
    <definedName name="зп_ф_6м">#REF!</definedName>
    <definedName name="зп_ф_7м" localSheetId="31">#REF!</definedName>
    <definedName name="зп_ф_7м" localSheetId="17">#REF!</definedName>
    <definedName name="зп_ф_7м" localSheetId="18">#REF!</definedName>
    <definedName name="зп_ф_7м" localSheetId="19">#REF!</definedName>
    <definedName name="зп_ф_7м" localSheetId="28">#REF!</definedName>
    <definedName name="зп_ф_7м" localSheetId="33">#REF!</definedName>
    <definedName name="зп_ф_7м" localSheetId="34">#REF!</definedName>
    <definedName name="зп_ф_7м" localSheetId="30">#REF!</definedName>
    <definedName name="зп_ф_7м" localSheetId="32">#REF!</definedName>
    <definedName name="зп_ф_7м">#REF!</definedName>
    <definedName name="зп_ф_8м" localSheetId="31">#REF!</definedName>
    <definedName name="зп_ф_8м" localSheetId="17">#REF!</definedName>
    <definedName name="зп_ф_8м" localSheetId="18">#REF!</definedName>
    <definedName name="зп_ф_8м" localSheetId="19">#REF!</definedName>
    <definedName name="зп_ф_8м" localSheetId="28">#REF!</definedName>
    <definedName name="зп_ф_8м" localSheetId="33">#REF!</definedName>
    <definedName name="зп_ф_8м" localSheetId="34">#REF!</definedName>
    <definedName name="зп_ф_8м" localSheetId="30">#REF!</definedName>
    <definedName name="зп_ф_8м" localSheetId="32">#REF!</definedName>
    <definedName name="зп_ф_8м">#REF!</definedName>
    <definedName name="зп_ф_9м" localSheetId="31">#REF!</definedName>
    <definedName name="зп_ф_9м" localSheetId="17">#REF!</definedName>
    <definedName name="зп_ф_9м" localSheetId="18">#REF!</definedName>
    <definedName name="зп_ф_9м" localSheetId="19">#REF!</definedName>
    <definedName name="зп_ф_9м" localSheetId="28">#REF!</definedName>
    <definedName name="зп_ф_9м" localSheetId="33">#REF!</definedName>
    <definedName name="зп_ф_9м" localSheetId="34">#REF!</definedName>
    <definedName name="зп_ф_9м" localSheetId="30">#REF!</definedName>
    <definedName name="зп_ф_9м" localSheetId="32">#REF!</definedName>
    <definedName name="зп_ф_9м">#REF!</definedName>
    <definedName name="зп_ф_авг" localSheetId="31">#REF!</definedName>
    <definedName name="зп_ф_авг" localSheetId="17">#REF!</definedName>
    <definedName name="зп_ф_авг" localSheetId="18">#REF!</definedName>
    <definedName name="зп_ф_авг" localSheetId="19">#REF!</definedName>
    <definedName name="зп_ф_авг" localSheetId="28">#REF!</definedName>
    <definedName name="зп_ф_авг" localSheetId="33">#REF!</definedName>
    <definedName name="зп_ф_авг" localSheetId="34">#REF!</definedName>
    <definedName name="зп_ф_авг" localSheetId="30">#REF!</definedName>
    <definedName name="зп_ф_авг" localSheetId="32">#REF!</definedName>
    <definedName name="зп_ф_авг">#REF!</definedName>
    <definedName name="зп_ф_апр" localSheetId="31">#REF!</definedName>
    <definedName name="зп_ф_апр" localSheetId="17">#REF!</definedName>
    <definedName name="зп_ф_апр" localSheetId="18">#REF!</definedName>
    <definedName name="зп_ф_апр" localSheetId="19">#REF!</definedName>
    <definedName name="зп_ф_апр" localSheetId="28">#REF!</definedName>
    <definedName name="зп_ф_апр" localSheetId="33">#REF!</definedName>
    <definedName name="зп_ф_апр" localSheetId="34">#REF!</definedName>
    <definedName name="зп_ф_апр" localSheetId="30">#REF!</definedName>
    <definedName name="зп_ф_апр" localSheetId="32">#REF!</definedName>
    <definedName name="зп_ф_апр">#REF!</definedName>
    <definedName name="зп_ф_дек" localSheetId="31">#REF!</definedName>
    <definedName name="зп_ф_дек" localSheetId="17">#REF!</definedName>
    <definedName name="зп_ф_дек" localSheetId="18">#REF!</definedName>
    <definedName name="зп_ф_дек" localSheetId="19">#REF!</definedName>
    <definedName name="зп_ф_дек" localSheetId="28">#REF!</definedName>
    <definedName name="зп_ф_дек" localSheetId="33">#REF!</definedName>
    <definedName name="зп_ф_дек" localSheetId="34">#REF!</definedName>
    <definedName name="зп_ф_дек" localSheetId="30">#REF!</definedName>
    <definedName name="зп_ф_дек" localSheetId="32">#REF!</definedName>
    <definedName name="зп_ф_дек">#REF!</definedName>
    <definedName name="зп_ф_июль" localSheetId="31">#REF!</definedName>
    <definedName name="зп_ф_июль" localSheetId="17">#REF!</definedName>
    <definedName name="зп_ф_июль" localSheetId="18">#REF!</definedName>
    <definedName name="зп_ф_июль" localSheetId="19">#REF!</definedName>
    <definedName name="зп_ф_июль" localSheetId="28">#REF!</definedName>
    <definedName name="зп_ф_июль" localSheetId="33">#REF!</definedName>
    <definedName name="зп_ф_июль" localSheetId="34">#REF!</definedName>
    <definedName name="зп_ф_июль" localSheetId="30">#REF!</definedName>
    <definedName name="зп_ф_июль" localSheetId="32">#REF!</definedName>
    <definedName name="зп_ф_июль">#REF!</definedName>
    <definedName name="зп_ф_июнь" localSheetId="31">#REF!</definedName>
    <definedName name="зп_ф_июнь" localSheetId="17">#REF!</definedName>
    <definedName name="зп_ф_июнь" localSheetId="18">#REF!</definedName>
    <definedName name="зп_ф_июнь" localSheetId="19">#REF!</definedName>
    <definedName name="зп_ф_июнь" localSheetId="28">#REF!</definedName>
    <definedName name="зп_ф_июнь" localSheetId="33">#REF!</definedName>
    <definedName name="зп_ф_июнь" localSheetId="34">#REF!</definedName>
    <definedName name="зп_ф_июнь" localSheetId="30">#REF!</definedName>
    <definedName name="зп_ф_июнь" localSheetId="32">#REF!</definedName>
    <definedName name="зп_ф_июнь">#REF!</definedName>
    <definedName name="зп_ф_май" localSheetId="31">#REF!</definedName>
    <definedName name="зп_ф_май" localSheetId="17">#REF!</definedName>
    <definedName name="зп_ф_май" localSheetId="18">#REF!</definedName>
    <definedName name="зп_ф_май" localSheetId="19">#REF!</definedName>
    <definedName name="зп_ф_май" localSheetId="28">#REF!</definedName>
    <definedName name="зп_ф_май" localSheetId="33">#REF!</definedName>
    <definedName name="зп_ф_май" localSheetId="34">#REF!</definedName>
    <definedName name="зп_ф_май" localSheetId="30">#REF!</definedName>
    <definedName name="зп_ф_май" localSheetId="32">#REF!</definedName>
    <definedName name="зп_ф_май">#REF!</definedName>
    <definedName name="зп_ф_март" localSheetId="31">#REF!</definedName>
    <definedName name="зп_ф_март" localSheetId="17">#REF!</definedName>
    <definedName name="зп_ф_март" localSheetId="18">#REF!</definedName>
    <definedName name="зп_ф_март" localSheetId="19">#REF!</definedName>
    <definedName name="зп_ф_март" localSheetId="28">#REF!</definedName>
    <definedName name="зп_ф_март" localSheetId="33">#REF!</definedName>
    <definedName name="зп_ф_март" localSheetId="34">#REF!</definedName>
    <definedName name="зп_ф_март" localSheetId="30">#REF!</definedName>
    <definedName name="зп_ф_март" localSheetId="32">#REF!</definedName>
    <definedName name="зп_ф_март">#REF!</definedName>
    <definedName name="зп_ф_нояб" localSheetId="31">#REF!</definedName>
    <definedName name="зп_ф_нояб" localSheetId="17">#REF!</definedName>
    <definedName name="зп_ф_нояб" localSheetId="18">#REF!</definedName>
    <definedName name="зп_ф_нояб" localSheetId="19">#REF!</definedName>
    <definedName name="зп_ф_нояб" localSheetId="28">#REF!</definedName>
    <definedName name="зп_ф_нояб" localSheetId="33">#REF!</definedName>
    <definedName name="зп_ф_нояб" localSheetId="34">#REF!</definedName>
    <definedName name="зп_ф_нояб" localSheetId="30">#REF!</definedName>
    <definedName name="зп_ф_нояб" localSheetId="32">#REF!</definedName>
    <definedName name="зп_ф_нояб">#REF!</definedName>
    <definedName name="зп_ф_окт" localSheetId="31">#REF!</definedName>
    <definedName name="зп_ф_окт" localSheetId="17">#REF!</definedName>
    <definedName name="зп_ф_окт" localSheetId="18">#REF!</definedName>
    <definedName name="зп_ф_окт" localSheetId="19">#REF!</definedName>
    <definedName name="зп_ф_окт" localSheetId="28">#REF!</definedName>
    <definedName name="зп_ф_окт" localSheetId="33">#REF!</definedName>
    <definedName name="зп_ф_окт" localSheetId="34">#REF!</definedName>
    <definedName name="зп_ф_окт" localSheetId="30">#REF!</definedName>
    <definedName name="зп_ф_окт" localSheetId="32">#REF!</definedName>
    <definedName name="зп_ф_окт">#REF!</definedName>
    <definedName name="зп_ф_сент" localSheetId="31">#REF!</definedName>
    <definedName name="зп_ф_сент" localSheetId="17">#REF!</definedName>
    <definedName name="зп_ф_сент" localSheetId="18">#REF!</definedName>
    <definedName name="зп_ф_сент" localSheetId="19">#REF!</definedName>
    <definedName name="зп_ф_сент" localSheetId="28">#REF!</definedName>
    <definedName name="зп_ф_сент" localSheetId="33">#REF!</definedName>
    <definedName name="зп_ф_сент" localSheetId="34">#REF!</definedName>
    <definedName name="зп_ф_сент" localSheetId="30">#REF!</definedName>
    <definedName name="зп_ф_сент" localSheetId="32">#REF!</definedName>
    <definedName name="зп_ф_сент">#REF!</definedName>
    <definedName name="зп_ф_фев" localSheetId="31">#REF!</definedName>
    <definedName name="зп_ф_фев" localSheetId="17">#REF!</definedName>
    <definedName name="зп_ф_фев" localSheetId="18">#REF!</definedName>
    <definedName name="зп_ф_фев" localSheetId="19">#REF!</definedName>
    <definedName name="зп_ф_фев" localSheetId="28">#REF!</definedName>
    <definedName name="зп_ф_фев" localSheetId="33">#REF!</definedName>
    <definedName name="зп_ф_фев" localSheetId="34">#REF!</definedName>
    <definedName name="зп_ф_фев" localSheetId="30">#REF!</definedName>
    <definedName name="зп_ф_фев" localSheetId="32">#REF!</definedName>
    <definedName name="зп_ф_фев">#REF!</definedName>
    <definedName name="зп_ф_янв" localSheetId="31">#REF!</definedName>
    <definedName name="зп_ф_янв" localSheetId="17">#REF!</definedName>
    <definedName name="зп_ф_янв" localSheetId="18">#REF!</definedName>
    <definedName name="зп_ф_янв" localSheetId="19">#REF!</definedName>
    <definedName name="зп_ф_янв" localSheetId="28">#REF!</definedName>
    <definedName name="зп_ф_янв" localSheetId="33">#REF!</definedName>
    <definedName name="зп_ф_янв" localSheetId="34">#REF!</definedName>
    <definedName name="зп_ф_янв" localSheetId="30">#REF!</definedName>
    <definedName name="зп_ф_янв" localSheetId="32">#REF!</definedName>
    <definedName name="зп_ф_янв">#REF!</definedName>
    <definedName name="зркм_п_01" localSheetId="31">#REF!</definedName>
    <definedName name="зркм_п_01" localSheetId="17">#REF!</definedName>
    <definedName name="зркм_п_01" localSheetId="18">#REF!</definedName>
    <definedName name="зркм_п_01" localSheetId="19">#REF!</definedName>
    <definedName name="зркм_п_01" localSheetId="28">#REF!</definedName>
    <definedName name="зркм_п_01" localSheetId="33">#REF!</definedName>
    <definedName name="зркм_п_01" localSheetId="34">#REF!</definedName>
    <definedName name="зркм_п_01" localSheetId="30">#REF!</definedName>
    <definedName name="зркм_п_01" localSheetId="32">#REF!</definedName>
    <definedName name="зркм_п_01">#REF!</definedName>
    <definedName name="зркм_с_01" localSheetId="31">#REF!</definedName>
    <definedName name="зркм_с_01" localSheetId="17">#REF!</definedName>
    <definedName name="зркм_с_01" localSheetId="18">#REF!</definedName>
    <definedName name="зркм_с_01" localSheetId="19">#REF!</definedName>
    <definedName name="зркм_с_01" localSheetId="28">#REF!</definedName>
    <definedName name="зркм_с_01" localSheetId="33">#REF!</definedName>
    <definedName name="зркм_с_01" localSheetId="34">#REF!</definedName>
    <definedName name="зркм_с_01" localSheetId="30">#REF!</definedName>
    <definedName name="зркм_с_01" localSheetId="32">#REF!</definedName>
    <definedName name="зркм_с_01">#REF!</definedName>
    <definedName name="зркм_ф_01" localSheetId="31">#REF!</definedName>
    <definedName name="зркм_ф_01" localSheetId="17">#REF!</definedName>
    <definedName name="зркм_ф_01" localSheetId="18">#REF!</definedName>
    <definedName name="зркм_ф_01" localSheetId="19">#REF!</definedName>
    <definedName name="зркм_ф_01" localSheetId="28">#REF!</definedName>
    <definedName name="зркм_ф_01" localSheetId="33">#REF!</definedName>
    <definedName name="зркм_ф_01" localSheetId="34">#REF!</definedName>
    <definedName name="зркм_ф_01" localSheetId="30">#REF!</definedName>
    <definedName name="зркм_ф_01" localSheetId="32">#REF!</definedName>
    <definedName name="зркм_ф_01">#REF!</definedName>
    <definedName name="Извлечение_ИМ" localSheetId="31">#REF!</definedName>
    <definedName name="Извлечение_ИМ" localSheetId="17">#REF!</definedName>
    <definedName name="Извлечение_ИМ" localSheetId="18">#REF!</definedName>
    <definedName name="Извлечение_ИМ" localSheetId="19">#REF!</definedName>
    <definedName name="Извлечение_ИМ" localSheetId="28">#REF!</definedName>
    <definedName name="Извлечение_ИМ" localSheetId="33">#REF!</definedName>
    <definedName name="Извлечение_ИМ" localSheetId="34">#REF!</definedName>
    <definedName name="Извлечение_ИМ" localSheetId="30">#REF!</definedName>
    <definedName name="Извлечение_ИМ" localSheetId="32">#REF!</definedName>
    <definedName name="Извлечение_ИМ">#REF!</definedName>
    <definedName name="_xlnm.Extract" localSheetId="31">#REF!</definedName>
    <definedName name="_xlnm.Extract" localSheetId="17">#REF!</definedName>
    <definedName name="_xlnm.Extract" localSheetId="18">#REF!</definedName>
    <definedName name="_xlnm.Extract" localSheetId="19">#REF!</definedName>
    <definedName name="_xlnm.Extract" localSheetId="28">#REF!</definedName>
    <definedName name="_xlnm.Extract" localSheetId="33">#REF!</definedName>
    <definedName name="_xlnm.Extract" localSheetId="34">#REF!</definedName>
    <definedName name="_xlnm.Extract" localSheetId="30">#REF!</definedName>
    <definedName name="_xlnm.Extract" localSheetId="32">#REF!</definedName>
    <definedName name="_xlnm.Extract">#REF!</definedName>
    <definedName name="иии">[16]!иии</definedName>
    <definedName name="ипаи" localSheetId="31" hidden="1">{#N/A,#N/A,TRUE,"попередні"}</definedName>
    <definedName name="ипаи" localSheetId="29" hidden="1">{#N/A,#N/A,TRUE,"попередні"}</definedName>
    <definedName name="ипаи" localSheetId="26" hidden="1">{#N/A,#N/A,TRUE,"попередні"}</definedName>
    <definedName name="ипаи" localSheetId="27" hidden="1">{#N/A,#N/A,TRUE,"попередні"}</definedName>
    <definedName name="ипаи" localSheetId="35" hidden="1">{#N/A,#N/A,TRUE,"попередні"}</definedName>
    <definedName name="ипаи" localSheetId="11" hidden="1">{#N/A,#N/A,TRUE,"попередні"}</definedName>
    <definedName name="ипаи" localSheetId="28" hidden="1">{#N/A,#N/A,TRUE,"попередні"}</definedName>
    <definedName name="ипаи" localSheetId="33" hidden="1">{#N/A,#N/A,TRUE,"попередні"}</definedName>
    <definedName name="ипаи" localSheetId="34" hidden="1">{#N/A,#N/A,TRUE,"попередні"}</definedName>
    <definedName name="ипаи" localSheetId="30" hidden="1">{#N/A,#N/A,TRUE,"попередні"}</definedName>
    <definedName name="ипаи" localSheetId="32" hidden="1">{#N/A,#N/A,TRUE,"попередні"}</definedName>
    <definedName name="ипаи" hidden="1">{#N/A,#N/A,TRUE,"попередні"}</definedName>
    <definedName name="ИсключитьПраздник">#N/A</definedName>
    <definedName name="исп_1" localSheetId="31">#REF!</definedName>
    <definedName name="исп_1" localSheetId="26">#REF!</definedName>
    <definedName name="исп_1" localSheetId="27">#REF!</definedName>
    <definedName name="исп_1" localSheetId="17">#REF!</definedName>
    <definedName name="исп_1" localSheetId="18">#REF!</definedName>
    <definedName name="исп_1" localSheetId="19">#REF!</definedName>
    <definedName name="исп_1" localSheetId="28">#REF!</definedName>
    <definedName name="исп_1" localSheetId="33">#REF!</definedName>
    <definedName name="исп_1" localSheetId="34">#REF!</definedName>
    <definedName name="исп_1" localSheetId="30">#REF!</definedName>
    <definedName name="исп_1" localSheetId="32">#REF!</definedName>
    <definedName name="исп_1">#REF!</definedName>
    <definedName name="исп_2" localSheetId="31">#REF!</definedName>
    <definedName name="исп_2" localSheetId="26">#REF!</definedName>
    <definedName name="исп_2" localSheetId="27">#REF!</definedName>
    <definedName name="исп_2" localSheetId="17">#REF!</definedName>
    <definedName name="исп_2" localSheetId="18">#REF!</definedName>
    <definedName name="исп_2" localSheetId="19">#REF!</definedName>
    <definedName name="исп_2" localSheetId="28">#REF!</definedName>
    <definedName name="исп_2" localSheetId="33">#REF!</definedName>
    <definedName name="исп_2" localSheetId="34">#REF!</definedName>
    <definedName name="исп_2" localSheetId="30">#REF!</definedName>
    <definedName name="исп_2" localSheetId="32">#REF!</definedName>
    <definedName name="исп_2">#REF!</definedName>
    <definedName name="исп_3" localSheetId="31">#REF!</definedName>
    <definedName name="исп_3" localSheetId="26">#REF!</definedName>
    <definedName name="исп_3" localSheetId="27">#REF!</definedName>
    <definedName name="исп_3" localSheetId="17">#REF!</definedName>
    <definedName name="исп_3" localSheetId="18">#REF!</definedName>
    <definedName name="исп_3" localSheetId="19">#REF!</definedName>
    <definedName name="исп_3" localSheetId="28">#REF!</definedName>
    <definedName name="исп_3" localSheetId="33">#REF!</definedName>
    <definedName name="исп_3" localSheetId="34">#REF!</definedName>
    <definedName name="исп_3" localSheetId="30">#REF!</definedName>
    <definedName name="исп_3" localSheetId="32">#REF!</definedName>
    <definedName name="исп_3">#REF!</definedName>
    <definedName name="исп_4" localSheetId="31">#REF!</definedName>
    <definedName name="исп_4" localSheetId="17">#REF!</definedName>
    <definedName name="исп_4" localSheetId="18">#REF!</definedName>
    <definedName name="исп_4" localSheetId="19">#REF!</definedName>
    <definedName name="исп_4" localSheetId="28">#REF!</definedName>
    <definedName name="исп_4" localSheetId="33">#REF!</definedName>
    <definedName name="исп_4" localSheetId="34">#REF!</definedName>
    <definedName name="исп_4" localSheetId="30">#REF!</definedName>
    <definedName name="исп_4" localSheetId="32">#REF!</definedName>
    <definedName name="исп_4">#REF!</definedName>
    <definedName name="исп_г" localSheetId="31">#REF!</definedName>
    <definedName name="исп_г" localSheetId="17">#REF!</definedName>
    <definedName name="исп_г" localSheetId="18">#REF!</definedName>
    <definedName name="исп_г" localSheetId="19">#REF!</definedName>
    <definedName name="исп_г" localSheetId="28">#REF!</definedName>
    <definedName name="исп_г" localSheetId="33">#REF!</definedName>
    <definedName name="исп_г" localSheetId="34">#REF!</definedName>
    <definedName name="исп_г" localSheetId="30">#REF!</definedName>
    <definedName name="исп_г" localSheetId="32">#REF!</definedName>
    <definedName name="исп_г">#REF!</definedName>
    <definedName name="исп_зв" localSheetId="31">#REF!</definedName>
    <definedName name="исп_зв" localSheetId="17">#REF!</definedName>
    <definedName name="исп_зв" localSheetId="18">#REF!</definedName>
    <definedName name="исп_зв" localSheetId="19">#REF!</definedName>
    <definedName name="исп_зв" localSheetId="28">#REF!</definedName>
    <definedName name="исп_зв" localSheetId="33">#REF!</definedName>
    <definedName name="исп_зв" localSheetId="34">#REF!</definedName>
    <definedName name="исп_зв" localSheetId="30">#REF!</definedName>
    <definedName name="исп_зв" localSheetId="32">#REF!</definedName>
    <definedName name="исп_зв">#REF!</definedName>
    <definedName name="исп_оч" localSheetId="31">#REF!</definedName>
    <definedName name="исп_оч" localSheetId="17">#REF!</definedName>
    <definedName name="исп_оч" localSheetId="18">#REF!</definedName>
    <definedName name="исп_оч" localSheetId="19">#REF!</definedName>
    <definedName name="исп_оч" localSheetId="28">#REF!</definedName>
    <definedName name="исп_оч" localSheetId="33">#REF!</definedName>
    <definedName name="исп_оч" localSheetId="34">#REF!</definedName>
    <definedName name="исп_оч" localSheetId="30">#REF!</definedName>
    <definedName name="исп_оч" localSheetId="32">#REF!</definedName>
    <definedName name="исп_оч">#REF!</definedName>
    <definedName name="исп_пл" localSheetId="31">#REF!</definedName>
    <definedName name="исп_пл" localSheetId="17">#REF!</definedName>
    <definedName name="исп_пл" localSheetId="18">#REF!</definedName>
    <definedName name="исп_пл" localSheetId="19">#REF!</definedName>
    <definedName name="исп_пл" localSheetId="28">#REF!</definedName>
    <definedName name="исп_пл" localSheetId="33">#REF!</definedName>
    <definedName name="исп_пл" localSheetId="34">#REF!</definedName>
    <definedName name="исп_пл" localSheetId="30">#REF!</definedName>
    <definedName name="исп_пл" localSheetId="32">#REF!</definedName>
    <definedName name="исп_пл">#REF!</definedName>
    <definedName name="Исх_данн" localSheetId="31">#REF!</definedName>
    <definedName name="Исх_данн" localSheetId="17">#REF!</definedName>
    <definedName name="Исх_данн" localSheetId="18">#REF!</definedName>
    <definedName name="Исх_данн" localSheetId="19">#REF!</definedName>
    <definedName name="Исх_данн" localSheetId="28">#REF!</definedName>
    <definedName name="Исх_данн" localSheetId="33">#REF!</definedName>
    <definedName name="Исх_данн" localSheetId="34">#REF!</definedName>
    <definedName name="Исх_данн" localSheetId="30">#REF!</definedName>
    <definedName name="Исх_данн" localSheetId="32">#REF!</definedName>
    <definedName name="Исх_данн">#REF!</definedName>
    <definedName name="ів" localSheetId="31" hidden="1">{#N/A,#N/A,FALSE,"9PS0"}</definedName>
    <definedName name="ів" localSheetId="29" hidden="1">{#N/A,#N/A,FALSE,"9PS0"}</definedName>
    <definedName name="ів" localSheetId="26" hidden="1">{#N/A,#N/A,FALSE,"9PS0"}</definedName>
    <definedName name="ів" localSheetId="27" hidden="1">{#N/A,#N/A,FALSE,"9PS0"}</definedName>
    <definedName name="ів" localSheetId="35" hidden="1">{#N/A,#N/A,FALSE,"9PS0"}</definedName>
    <definedName name="ів" localSheetId="11" hidden="1">{#N/A,#N/A,FALSE,"9PS0"}</definedName>
    <definedName name="ів" localSheetId="28" hidden="1">{#N/A,#N/A,FALSE,"9PS0"}</definedName>
    <definedName name="ів" localSheetId="33" hidden="1">{#N/A,#N/A,FALSE,"9PS0"}</definedName>
    <definedName name="ів" localSheetId="34" hidden="1">{#N/A,#N/A,FALSE,"9PS0"}</definedName>
    <definedName name="ів" localSheetId="30" hidden="1">{#N/A,#N/A,FALSE,"9PS0"}</definedName>
    <definedName name="ів" localSheetId="32" hidden="1">{#N/A,#N/A,FALSE,"9PS0"}</definedName>
    <definedName name="ів" hidden="1">{#N/A,#N/A,FALSE,"9PS0"}</definedName>
    <definedName name="іваіф" localSheetId="31">#REF!</definedName>
    <definedName name="іваіф" localSheetId="26">#REF!</definedName>
    <definedName name="іваіф" localSheetId="27">#REF!</definedName>
    <definedName name="іваіф" localSheetId="16">#REF!</definedName>
    <definedName name="іваіф" localSheetId="17">#REF!</definedName>
    <definedName name="іваіф" localSheetId="18">#REF!</definedName>
    <definedName name="іваіф" localSheetId="19">#REF!</definedName>
    <definedName name="іваіф" localSheetId="28">#REF!</definedName>
    <definedName name="іваіф" localSheetId="33">#REF!</definedName>
    <definedName name="іваіф" localSheetId="34">#REF!</definedName>
    <definedName name="іваіф" localSheetId="30">#REF!</definedName>
    <definedName name="іваіф" localSheetId="32">#REF!</definedName>
    <definedName name="іваіф">#REF!</definedName>
    <definedName name="інш_1" localSheetId="31">#REF!</definedName>
    <definedName name="інш_1" localSheetId="26">#REF!</definedName>
    <definedName name="інш_1" localSheetId="27">#REF!</definedName>
    <definedName name="інш_1" localSheetId="17">#REF!</definedName>
    <definedName name="інш_1" localSheetId="18">#REF!</definedName>
    <definedName name="інш_1" localSheetId="19">#REF!</definedName>
    <definedName name="інш_1" localSheetId="28">#REF!</definedName>
    <definedName name="інш_1" localSheetId="33">#REF!</definedName>
    <definedName name="інш_1" localSheetId="34">#REF!</definedName>
    <definedName name="інш_1" localSheetId="30">#REF!</definedName>
    <definedName name="інш_1" localSheetId="32">#REF!</definedName>
    <definedName name="інш_1">#REF!</definedName>
    <definedName name="інш_2" localSheetId="31">#REF!</definedName>
    <definedName name="інш_2" localSheetId="26">#REF!</definedName>
    <definedName name="інш_2" localSheetId="27">#REF!</definedName>
    <definedName name="інш_2" localSheetId="17">#REF!</definedName>
    <definedName name="інш_2" localSheetId="18">#REF!</definedName>
    <definedName name="інш_2" localSheetId="19">#REF!</definedName>
    <definedName name="інш_2" localSheetId="28">#REF!</definedName>
    <definedName name="інш_2" localSheetId="33">#REF!</definedName>
    <definedName name="інш_2" localSheetId="34">#REF!</definedName>
    <definedName name="інш_2" localSheetId="30">#REF!</definedName>
    <definedName name="інш_2" localSheetId="32">#REF!</definedName>
    <definedName name="інш_2">#REF!</definedName>
    <definedName name="інш_3" localSheetId="31">#REF!</definedName>
    <definedName name="інш_3" localSheetId="17">#REF!</definedName>
    <definedName name="інш_3" localSheetId="18">#REF!</definedName>
    <definedName name="інш_3" localSheetId="19">#REF!</definedName>
    <definedName name="інш_3" localSheetId="28">#REF!</definedName>
    <definedName name="інш_3" localSheetId="33">#REF!</definedName>
    <definedName name="інш_3" localSheetId="34">#REF!</definedName>
    <definedName name="інш_3" localSheetId="30">#REF!</definedName>
    <definedName name="інш_3" localSheetId="32">#REF!</definedName>
    <definedName name="інш_3">#REF!</definedName>
    <definedName name="інш_4" localSheetId="31">#REF!</definedName>
    <definedName name="інш_4" localSheetId="17">#REF!</definedName>
    <definedName name="інш_4" localSheetId="18">#REF!</definedName>
    <definedName name="інш_4" localSheetId="19">#REF!</definedName>
    <definedName name="інш_4" localSheetId="28">#REF!</definedName>
    <definedName name="інш_4" localSheetId="33">#REF!</definedName>
    <definedName name="інш_4" localSheetId="34">#REF!</definedName>
    <definedName name="інш_4" localSheetId="30">#REF!</definedName>
    <definedName name="інш_4" localSheetId="32">#REF!</definedName>
    <definedName name="інш_4">#REF!</definedName>
    <definedName name="інш_г" localSheetId="31">#REF!</definedName>
    <definedName name="інш_г" localSheetId="17">#REF!</definedName>
    <definedName name="інш_г" localSheetId="18">#REF!</definedName>
    <definedName name="інш_г" localSheetId="19">#REF!</definedName>
    <definedName name="інш_г" localSheetId="28">#REF!</definedName>
    <definedName name="інш_г" localSheetId="33">#REF!</definedName>
    <definedName name="інш_г" localSheetId="34">#REF!</definedName>
    <definedName name="інш_г" localSheetId="30">#REF!</definedName>
    <definedName name="інш_г" localSheetId="32">#REF!</definedName>
    <definedName name="інш_г">#REF!</definedName>
    <definedName name="інш_п_01" localSheetId="31">#REF!</definedName>
    <definedName name="інш_п_01" localSheetId="17">#REF!</definedName>
    <definedName name="інш_п_01" localSheetId="18">#REF!</definedName>
    <definedName name="інш_п_01" localSheetId="19">#REF!</definedName>
    <definedName name="інш_п_01" localSheetId="28">#REF!</definedName>
    <definedName name="інш_п_01" localSheetId="33">#REF!</definedName>
    <definedName name="інш_п_01" localSheetId="34">#REF!</definedName>
    <definedName name="інш_п_01" localSheetId="30">#REF!</definedName>
    <definedName name="інш_п_01" localSheetId="32">#REF!</definedName>
    <definedName name="інш_п_01">#REF!</definedName>
    <definedName name="інш_с_01" localSheetId="31">#REF!</definedName>
    <definedName name="інш_с_01" localSheetId="17">#REF!</definedName>
    <definedName name="інш_с_01" localSheetId="18">#REF!</definedName>
    <definedName name="інш_с_01" localSheetId="19">#REF!</definedName>
    <definedName name="інш_с_01" localSheetId="28">#REF!</definedName>
    <definedName name="інш_с_01" localSheetId="33">#REF!</definedName>
    <definedName name="інш_с_01" localSheetId="34">#REF!</definedName>
    <definedName name="інш_с_01" localSheetId="30">#REF!</definedName>
    <definedName name="інш_с_01" localSheetId="32">#REF!</definedName>
    <definedName name="інш_с_01">#REF!</definedName>
    <definedName name="інш_ф_01" localSheetId="31">#REF!</definedName>
    <definedName name="інш_ф_01" localSheetId="17">#REF!</definedName>
    <definedName name="інш_ф_01" localSheetId="18">#REF!</definedName>
    <definedName name="інш_ф_01" localSheetId="19">#REF!</definedName>
    <definedName name="інш_ф_01" localSheetId="28">#REF!</definedName>
    <definedName name="інш_ф_01" localSheetId="33">#REF!</definedName>
    <definedName name="інш_ф_01" localSheetId="34">#REF!</definedName>
    <definedName name="інш_ф_01" localSheetId="30">#REF!</definedName>
    <definedName name="інш_ф_01" localSheetId="32">#REF!</definedName>
    <definedName name="інш_ф_01">#REF!</definedName>
    <definedName name="інші" localSheetId="31">#REF!</definedName>
    <definedName name="інші" localSheetId="17">#REF!</definedName>
    <definedName name="інші" localSheetId="18">#REF!</definedName>
    <definedName name="інші" localSheetId="19">#REF!</definedName>
    <definedName name="інші" localSheetId="28">#REF!</definedName>
    <definedName name="інші" localSheetId="33">#REF!</definedName>
    <definedName name="інші" localSheetId="34">#REF!</definedName>
    <definedName name="інші" localSheetId="30">#REF!</definedName>
    <definedName name="інші" localSheetId="32">#REF!</definedName>
    <definedName name="інші">#REF!</definedName>
    <definedName name="Інші1" localSheetId="26">[8]рік!#REF!</definedName>
    <definedName name="Інші1" localSheetId="27">[8]рік!#REF!</definedName>
    <definedName name="Інші1" localSheetId="16">[9]рік!#REF!</definedName>
    <definedName name="Інші1" localSheetId="17">[9]рік!#REF!</definedName>
    <definedName name="Інші1" localSheetId="18">[9]рік!#REF!</definedName>
    <definedName name="Інші1" localSheetId="19">[9]рік!#REF!</definedName>
    <definedName name="Інші1">[9]рік!#REF!</definedName>
    <definedName name="Інші2" localSheetId="26">[8]рік!#REF!</definedName>
    <definedName name="Інші2" localSheetId="27">[8]рік!#REF!</definedName>
    <definedName name="Інші2" localSheetId="16">[9]рік!#REF!</definedName>
    <definedName name="Інші2" localSheetId="17">[9]рік!#REF!</definedName>
    <definedName name="Інші2" localSheetId="18">[9]рік!#REF!</definedName>
    <definedName name="Інші2" localSheetId="19">[9]рік!#REF!</definedName>
    <definedName name="Інші2">[9]рік!#REF!</definedName>
    <definedName name="й" localSheetId="17">[16]!й</definedName>
    <definedName name="й" localSheetId="18">[16]!й</definedName>
    <definedName name="й" localSheetId="19">[16]!й</definedName>
    <definedName name="й">[16]!й</definedName>
    <definedName name="й11" localSheetId="31">#REF!</definedName>
    <definedName name="й11" localSheetId="26">#REF!</definedName>
    <definedName name="й11" localSheetId="27">#REF!</definedName>
    <definedName name="й11" localSheetId="17">#REF!</definedName>
    <definedName name="й11" localSheetId="18">#REF!</definedName>
    <definedName name="й11" localSheetId="19">#REF!</definedName>
    <definedName name="й11" localSheetId="28">#REF!</definedName>
    <definedName name="й11" localSheetId="33">#REF!</definedName>
    <definedName name="й11" localSheetId="34">#REF!</definedName>
    <definedName name="й11" localSheetId="30">#REF!</definedName>
    <definedName name="й11" localSheetId="32">#REF!</definedName>
    <definedName name="й11">#REF!</definedName>
    <definedName name="йц">[76]_Т2!$A$1:$L$144</definedName>
    <definedName name="йцв" localSheetId="17">[16]!йцв</definedName>
    <definedName name="йцв" localSheetId="18">[16]!йцв</definedName>
    <definedName name="йцв" localSheetId="19">[16]!йцв</definedName>
    <definedName name="йцв">[16]!йцв</definedName>
    <definedName name="к40" localSheetId="31">'[77]анализ затрат 1'!#REF!</definedName>
    <definedName name="к40" localSheetId="26">'[77]анализ затрат 1'!#REF!</definedName>
    <definedName name="к40" localSheetId="27">'[77]анализ затрат 1'!#REF!</definedName>
    <definedName name="к40" localSheetId="17">'[77]анализ затрат 1'!#REF!</definedName>
    <definedName name="к40" localSheetId="18">'[77]анализ затрат 1'!#REF!</definedName>
    <definedName name="к40" localSheetId="19">'[77]анализ затрат 1'!#REF!</definedName>
    <definedName name="к40" localSheetId="28">'[77]анализ затрат 1'!#REF!</definedName>
    <definedName name="к40" localSheetId="33">'[77]анализ затрат 1'!#REF!</definedName>
    <definedName name="к40" localSheetId="34">'[77]анализ затрат 1'!#REF!</definedName>
    <definedName name="к40" localSheetId="30">'[77]анализ затрат 1'!#REF!</definedName>
    <definedName name="к40" localSheetId="32">'[77]анализ затрат 1'!#REF!</definedName>
    <definedName name="к40">'[77]анализ затрат 1'!#REF!</definedName>
    <definedName name="К41" localSheetId="26">'[77]анализ затрат 1'!#REF!</definedName>
    <definedName name="К41" localSheetId="27">'[77]анализ затрат 1'!#REF!</definedName>
    <definedName name="К41" localSheetId="17">'[77]анализ затрат 1'!#REF!</definedName>
    <definedName name="К41" localSheetId="18">'[77]анализ затрат 1'!#REF!</definedName>
    <definedName name="К41" localSheetId="19">'[77]анализ затрат 1'!#REF!</definedName>
    <definedName name="К41">'[77]анализ затрат 1'!#REF!</definedName>
    <definedName name="кадри_2" localSheetId="26">[78]страх!#REF!</definedName>
    <definedName name="кадри_2" localSheetId="27">[78]страх!#REF!</definedName>
    <definedName name="кадри_2" localSheetId="17">[78]страх!#REF!</definedName>
    <definedName name="кадри_2" localSheetId="18">[78]страх!#REF!</definedName>
    <definedName name="кадри_2" localSheetId="19">[78]страх!#REF!</definedName>
    <definedName name="кадри_2">[78]страх!#REF!</definedName>
    <definedName name="кадри_пл" localSheetId="31">#REF!</definedName>
    <definedName name="кадри_пл" localSheetId="26">#REF!</definedName>
    <definedName name="кадри_пл" localSheetId="27">#REF!</definedName>
    <definedName name="кадри_пл" localSheetId="17">#REF!</definedName>
    <definedName name="кадри_пл" localSheetId="18">#REF!</definedName>
    <definedName name="кадри_пл" localSheetId="19">#REF!</definedName>
    <definedName name="кадри_пл" localSheetId="28">#REF!</definedName>
    <definedName name="кадри_пл" localSheetId="33">#REF!</definedName>
    <definedName name="кадри_пл" localSheetId="34">#REF!</definedName>
    <definedName name="кадри_пл" localSheetId="30">#REF!</definedName>
    <definedName name="кадри_пл" localSheetId="32">#REF!</definedName>
    <definedName name="кадри_пл">#REF!</definedName>
    <definedName name="кан_сх" localSheetId="31">[56]Каналізація_07!#REF!</definedName>
    <definedName name="кан_сх" localSheetId="26">[56]Каналізація_07!#REF!</definedName>
    <definedName name="кан_сх" localSheetId="27">[56]Каналізація_07!#REF!</definedName>
    <definedName name="кан_сх" localSheetId="17">[56]Каналізація_07!#REF!</definedName>
    <definedName name="кан_сх" localSheetId="18">[56]Каналізація_07!#REF!</definedName>
    <definedName name="кан_сх" localSheetId="19">[56]Каналізація_07!#REF!</definedName>
    <definedName name="кан_сх" localSheetId="28">[56]Каналізація_07!#REF!</definedName>
    <definedName name="кан_сх" localSheetId="33">[56]Каналізація_07!#REF!</definedName>
    <definedName name="кан_сх" localSheetId="34">[56]Каналізація_07!#REF!</definedName>
    <definedName name="кан_сх" localSheetId="30">[56]Каналізація_07!#REF!</definedName>
    <definedName name="кан_сх" localSheetId="32">[56]Каналізація_07!#REF!</definedName>
    <definedName name="кан_сх">[56]Каналізація_07!#REF!</definedName>
    <definedName name="канц_1" localSheetId="26">'[79]утрим. прим. 08'!#REF!</definedName>
    <definedName name="канц_1" localSheetId="27">'[79]утрим. прим. 08'!#REF!</definedName>
    <definedName name="канц_1" localSheetId="17">'[79]утрим. прим. 08'!#REF!</definedName>
    <definedName name="канц_1" localSheetId="18">'[79]утрим. прим. 08'!#REF!</definedName>
    <definedName name="канц_1" localSheetId="19">'[79]утрим. прим. 08'!#REF!</definedName>
    <definedName name="канц_1">'[79]утрим. прим. 08'!#REF!</definedName>
    <definedName name="канц_2" localSheetId="26">'[79]утрим. прим. 08'!#REF!</definedName>
    <definedName name="канц_2" localSheetId="27">'[79]утрим. прим. 08'!#REF!</definedName>
    <definedName name="канц_2" localSheetId="17">'[79]утрим. прим. 08'!#REF!</definedName>
    <definedName name="канц_2" localSheetId="18">'[79]утрим. прим. 08'!#REF!</definedName>
    <definedName name="канц_2" localSheetId="19">'[79]утрим. прим. 08'!#REF!</definedName>
    <definedName name="канц_2">'[79]утрим. прим. 08'!#REF!</definedName>
    <definedName name="канц_3" localSheetId="17">'[79]утрим. прим. 08'!#REF!</definedName>
    <definedName name="канц_3" localSheetId="18">'[79]утрим. прим. 08'!#REF!</definedName>
    <definedName name="канц_3" localSheetId="19">'[79]утрим. прим. 08'!#REF!</definedName>
    <definedName name="канц_3">'[79]утрим. прим. 08'!#REF!</definedName>
    <definedName name="канц_4" localSheetId="17">'[79]утрим. прим. 08'!#REF!</definedName>
    <definedName name="канц_4" localSheetId="18">'[79]утрим. прим. 08'!#REF!</definedName>
    <definedName name="канц_4" localSheetId="19">'[79]утрим. прим. 08'!#REF!</definedName>
    <definedName name="канц_4">'[79]утрим. прим. 08'!#REF!</definedName>
    <definedName name="канц_оч" localSheetId="31">#REF!</definedName>
    <definedName name="канц_оч" localSheetId="26">#REF!</definedName>
    <definedName name="канц_оч" localSheetId="27">#REF!</definedName>
    <definedName name="канц_оч" localSheetId="17">#REF!</definedName>
    <definedName name="канц_оч" localSheetId="18">#REF!</definedName>
    <definedName name="канц_оч" localSheetId="19">#REF!</definedName>
    <definedName name="канц_оч" localSheetId="28">#REF!</definedName>
    <definedName name="канц_оч" localSheetId="33">#REF!</definedName>
    <definedName name="канц_оч" localSheetId="34">#REF!</definedName>
    <definedName name="канц_оч" localSheetId="30">#REF!</definedName>
    <definedName name="канц_оч" localSheetId="32">#REF!</definedName>
    <definedName name="канц_оч">#REF!</definedName>
    <definedName name="канц_пл" localSheetId="31">#REF!</definedName>
    <definedName name="канц_пл" localSheetId="26">#REF!</definedName>
    <definedName name="канц_пл" localSheetId="27">#REF!</definedName>
    <definedName name="канц_пл" localSheetId="17">#REF!</definedName>
    <definedName name="канц_пл" localSheetId="18">#REF!</definedName>
    <definedName name="канц_пл" localSheetId="19">#REF!</definedName>
    <definedName name="канц_пл" localSheetId="28">#REF!</definedName>
    <definedName name="канц_пл" localSheetId="33">#REF!</definedName>
    <definedName name="канц_пл" localSheetId="34">#REF!</definedName>
    <definedName name="канц_пл" localSheetId="30">#REF!</definedName>
    <definedName name="канц_пл" localSheetId="32">#REF!</definedName>
    <definedName name="канц_пл">#REF!</definedName>
    <definedName name="катюша" localSheetId="17">[16]!катюша</definedName>
    <definedName name="катюша" localSheetId="18">[16]!катюша</definedName>
    <definedName name="катюша" localSheetId="19">[16]!катюша</definedName>
    <definedName name="катюша">[16]!катюша</definedName>
    <definedName name="Катя" localSheetId="31" hidden="1">{#N/A,#N/A,TRUE,"попередні"}</definedName>
    <definedName name="Катя" localSheetId="29" hidden="1">{#N/A,#N/A,TRUE,"попередні"}</definedName>
    <definedName name="Катя" localSheetId="26" hidden="1">{#N/A,#N/A,TRUE,"попередні"}</definedName>
    <definedName name="Катя" localSheetId="27" hidden="1">{#N/A,#N/A,TRUE,"попередні"}</definedName>
    <definedName name="Катя" localSheetId="35" hidden="1">{#N/A,#N/A,TRUE,"попередні"}</definedName>
    <definedName name="Катя" localSheetId="11" hidden="1">{#N/A,#N/A,TRUE,"попередні"}</definedName>
    <definedName name="Катя" localSheetId="28" hidden="1">{#N/A,#N/A,TRUE,"попередні"}</definedName>
    <definedName name="Катя" localSheetId="33" hidden="1">{#N/A,#N/A,TRUE,"попередні"}</definedName>
    <definedName name="Катя" localSheetId="34" hidden="1">{#N/A,#N/A,TRUE,"попередні"}</definedName>
    <definedName name="Катя" localSheetId="30" hidden="1">{#N/A,#N/A,TRUE,"попередні"}</definedName>
    <definedName name="Катя" localSheetId="32" hidden="1">{#N/A,#N/A,TRUE,"попередні"}</definedName>
    <definedName name="Катя" hidden="1">{#N/A,#N/A,TRUE,"попередні"}</definedName>
    <definedName name="кв_4">[52]м_812!$AF$1:$AF$65536</definedName>
    <definedName name="кв1">'[50]812'!$M$1:$M$65536</definedName>
    <definedName name="кв2">'[50]812'!$Q$1:$Q$65536</definedName>
    <definedName name="кв3">'[50]812'!$U$1:$U$65536</definedName>
    <definedName name="кв4">'[50]812'!$Y$1:$Y$65536</definedName>
    <definedName name="Квартал_1" localSheetId="31">#REF!</definedName>
    <definedName name="Квартал_1" localSheetId="26">#REF!</definedName>
    <definedName name="Квартал_1" localSheetId="27">#REF!</definedName>
    <definedName name="Квартал_1" localSheetId="17">#REF!</definedName>
    <definedName name="Квартал_1" localSheetId="18">#REF!</definedName>
    <definedName name="Квартал_1" localSheetId="19">#REF!</definedName>
    <definedName name="Квартал_1" localSheetId="28">#REF!</definedName>
    <definedName name="Квартал_1" localSheetId="33">#REF!</definedName>
    <definedName name="Квартал_1" localSheetId="34">#REF!</definedName>
    <definedName name="Квартал_1" localSheetId="30">#REF!</definedName>
    <definedName name="Квартал_1" localSheetId="32">#REF!</definedName>
    <definedName name="Квартал_1">#REF!</definedName>
    <definedName name="Квартал_2" localSheetId="31">#REF!</definedName>
    <definedName name="Квартал_2" localSheetId="26">#REF!</definedName>
    <definedName name="Квартал_2" localSheetId="27">#REF!</definedName>
    <definedName name="Квартал_2" localSheetId="17">#REF!</definedName>
    <definedName name="Квартал_2" localSheetId="18">#REF!</definedName>
    <definedName name="Квартал_2" localSheetId="19">#REF!</definedName>
    <definedName name="Квартал_2" localSheetId="28">#REF!</definedName>
    <definedName name="Квартал_2" localSheetId="33">#REF!</definedName>
    <definedName name="Квартал_2" localSheetId="34">#REF!</definedName>
    <definedName name="Квартал_2" localSheetId="30">#REF!</definedName>
    <definedName name="Квартал_2" localSheetId="32">#REF!</definedName>
    <definedName name="Квартал_2">#REF!</definedName>
    <definedName name="Квартал_3" localSheetId="31">#REF!</definedName>
    <definedName name="Квартал_3" localSheetId="26">#REF!</definedName>
    <definedName name="Квартал_3" localSheetId="27">#REF!</definedName>
    <definedName name="Квартал_3" localSheetId="17">#REF!</definedName>
    <definedName name="Квартал_3" localSheetId="18">#REF!</definedName>
    <definedName name="Квартал_3" localSheetId="19">#REF!</definedName>
    <definedName name="Квартал_3" localSheetId="28">#REF!</definedName>
    <definedName name="Квартал_3" localSheetId="33">#REF!</definedName>
    <definedName name="Квартал_3" localSheetId="34">#REF!</definedName>
    <definedName name="Квартал_3" localSheetId="30">#REF!</definedName>
    <definedName name="Квартал_3" localSheetId="32">#REF!</definedName>
    <definedName name="Квартал_3">#REF!</definedName>
    <definedName name="Квартал_4" localSheetId="31">#REF!</definedName>
    <definedName name="Квартал_4" localSheetId="17">#REF!</definedName>
    <definedName name="Квартал_4" localSheetId="18">#REF!</definedName>
    <definedName name="Квартал_4" localSheetId="19">#REF!</definedName>
    <definedName name="Квартал_4" localSheetId="28">#REF!</definedName>
    <definedName name="Квартал_4" localSheetId="33">#REF!</definedName>
    <definedName name="Квартал_4" localSheetId="34">#REF!</definedName>
    <definedName name="Квартал_4" localSheetId="30">#REF!</definedName>
    <definedName name="Квартал_4" localSheetId="32">#REF!</definedName>
    <definedName name="Квартал_4">#REF!</definedName>
    <definedName name="квіт">'[50]812'!$R$1:$R$65536</definedName>
    <definedName name="ке" localSheetId="17">[16]!ке</definedName>
    <definedName name="ке" localSheetId="18">[16]!ке</definedName>
    <definedName name="ке" localSheetId="19">[16]!ке</definedName>
    <definedName name="ке">[16]!ке</definedName>
    <definedName name="кен_1" localSheetId="31">#REF!</definedName>
    <definedName name="кен_1" localSheetId="26">#REF!</definedName>
    <definedName name="кен_1" localSheetId="27">#REF!</definedName>
    <definedName name="кен_1" localSheetId="17">#REF!</definedName>
    <definedName name="кен_1" localSheetId="18">#REF!</definedName>
    <definedName name="кен_1" localSheetId="19">#REF!</definedName>
    <definedName name="кен_1" localSheetId="28">#REF!</definedName>
    <definedName name="кен_1" localSheetId="33">#REF!</definedName>
    <definedName name="кен_1" localSheetId="34">#REF!</definedName>
    <definedName name="кен_1" localSheetId="30">#REF!</definedName>
    <definedName name="кен_1" localSheetId="32">#REF!</definedName>
    <definedName name="кен_1">#REF!</definedName>
    <definedName name="кен_2" localSheetId="31">#REF!</definedName>
    <definedName name="кен_2" localSheetId="26">#REF!</definedName>
    <definedName name="кен_2" localSheetId="27">#REF!</definedName>
    <definedName name="кен_2" localSheetId="17">#REF!</definedName>
    <definedName name="кен_2" localSheetId="18">#REF!</definedName>
    <definedName name="кен_2" localSheetId="19">#REF!</definedName>
    <definedName name="кен_2" localSheetId="28">#REF!</definedName>
    <definedName name="кен_2" localSheetId="33">#REF!</definedName>
    <definedName name="кен_2" localSheetId="34">#REF!</definedName>
    <definedName name="кен_2" localSheetId="30">#REF!</definedName>
    <definedName name="кен_2" localSheetId="32">#REF!</definedName>
    <definedName name="кен_2">#REF!</definedName>
    <definedName name="кен_3" localSheetId="31">#REF!</definedName>
    <definedName name="кен_3" localSheetId="26">#REF!</definedName>
    <definedName name="кен_3" localSheetId="27">#REF!</definedName>
    <definedName name="кен_3" localSheetId="17">#REF!</definedName>
    <definedName name="кен_3" localSheetId="18">#REF!</definedName>
    <definedName name="кен_3" localSheetId="19">#REF!</definedName>
    <definedName name="кен_3" localSheetId="28">#REF!</definedName>
    <definedName name="кен_3" localSheetId="33">#REF!</definedName>
    <definedName name="кен_3" localSheetId="34">#REF!</definedName>
    <definedName name="кен_3" localSheetId="30">#REF!</definedName>
    <definedName name="кен_3" localSheetId="32">#REF!</definedName>
    <definedName name="кен_3">#REF!</definedName>
    <definedName name="кен_4" localSheetId="31">#REF!</definedName>
    <definedName name="кен_4" localSheetId="17">#REF!</definedName>
    <definedName name="кен_4" localSheetId="18">#REF!</definedName>
    <definedName name="кен_4" localSheetId="19">#REF!</definedName>
    <definedName name="кен_4" localSheetId="28">#REF!</definedName>
    <definedName name="кен_4" localSheetId="33">#REF!</definedName>
    <definedName name="кен_4" localSheetId="34">#REF!</definedName>
    <definedName name="кен_4" localSheetId="30">#REF!</definedName>
    <definedName name="кен_4" localSheetId="32">#REF!</definedName>
    <definedName name="кен_4">#REF!</definedName>
    <definedName name="кен_9" localSheetId="31">#REF!</definedName>
    <definedName name="кен_9" localSheetId="17">#REF!</definedName>
    <definedName name="кен_9" localSheetId="18">#REF!</definedName>
    <definedName name="кен_9" localSheetId="19">#REF!</definedName>
    <definedName name="кен_9" localSheetId="28">#REF!</definedName>
    <definedName name="кен_9" localSheetId="33">#REF!</definedName>
    <definedName name="кен_9" localSheetId="34">#REF!</definedName>
    <definedName name="кен_9" localSheetId="30">#REF!</definedName>
    <definedName name="кен_9" localSheetId="32">#REF!</definedName>
    <definedName name="кен_9">#REF!</definedName>
    <definedName name="кен_г" localSheetId="31">#REF!</definedName>
    <definedName name="кен_г" localSheetId="17">#REF!</definedName>
    <definedName name="кен_г" localSheetId="18">#REF!</definedName>
    <definedName name="кен_г" localSheetId="19">#REF!</definedName>
    <definedName name="кен_г" localSheetId="28">#REF!</definedName>
    <definedName name="кен_г" localSheetId="33">#REF!</definedName>
    <definedName name="кен_г" localSheetId="34">#REF!</definedName>
    <definedName name="кен_г" localSheetId="30">#REF!</definedName>
    <definedName name="кен_г" localSheetId="32">#REF!</definedName>
    <definedName name="кен_г">#REF!</definedName>
    <definedName name="кен_кв" localSheetId="31">#REF!</definedName>
    <definedName name="кен_кв" localSheetId="17">#REF!</definedName>
    <definedName name="кен_кв" localSheetId="18">#REF!</definedName>
    <definedName name="кен_кв" localSheetId="19">#REF!</definedName>
    <definedName name="кен_кв" localSheetId="28">#REF!</definedName>
    <definedName name="кен_кв" localSheetId="33">#REF!</definedName>
    <definedName name="кен_кв" localSheetId="34">#REF!</definedName>
    <definedName name="кен_кв" localSheetId="30">#REF!</definedName>
    <definedName name="кен_кв" localSheetId="32">#REF!</definedName>
    <definedName name="кен_кв">#REF!</definedName>
    <definedName name="кен_о" localSheetId="31">#REF!</definedName>
    <definedName name="кен_о" localSheetId="17">#REF!</definedName>
    <definedName name="кен_о" localSheetId="18">#REF!</definedName>
    <definedName name="кен_о" localSheetId="19">#REF!</definedName>
    <definedName name="кен_о" localSheetId="28">#REF!</definedName>
    <definedName name="кен_о" localSheetId="33">#REF!</definedName>
    <definedName name="кен_о" localSheetId="34">#REF!</definedName>
    <definedName name="кен_о" localSheetId="30">#REF!</definedName>
    <definedName name="кен_о" localSheetId="32">#REF!</definedName>
    <definedName name="кен_о">#REF!</definedName>
    <definedName name="кен_оч">[70]вдоск!$E$9</definedName>
    <definedName name="кен_п" localSheetId="31">[80]РКМ_свод!#REF!</definedName>
    <definedName name="кен_п" localSheetId="26">[80]РКМ_свод!#REF!</definedName>
    <definedName name="кен_п" localSheetId="27">[80]РКМ_свод!#REF!</definedName>
    <definedName name="кен_п" localSheetId="17">[80]РКМ_свод!#REF!</definedName>
    <definedName name="кен_п" localSheetId="18">[80]РКМ_свод!#REF!</definedName>
    <definedName name="кен_п" localSheetId="19">[80]РКМ_свод!#REF!</definedName>
    <definedName name="кен_п" localSheetId="28">[80]РКМ_свод!#REF!</definedName>
    <definedName name="кен_п" localSheetId="33">[80]РКМ_свод!#REF!</definedName>
    <definedName name="кен_п" localSheetId="34">[80]РКМ_свод!#REF!</definedName>
    <definedName name="кен_п" localSheetId="30">[80]РКМ_свод!#REF!</definedName>
    <definedName name="кен_п" localSheetId="32">[80]РКМ_свод!#REF!</definedName>
    <definedName name="кен_п">[80]РКМ_свод!#REF!</definedName>
    <definedName name="кен_пл" localSheetId="26">[70]вдоск!#REF!</definedName>
    <definedName name="кен_пл" localSheetId="27">[70]вдоск!#REF!</definedName>
    <definedName name="кен_пл" localSheetId="17">[70]вдоск!#REF!</definedName>
    <definedName name="кен_пл" localSheetId="18">[70]вдоск!#REF!</definedName>
    <definedName name="кен_пл" localSheetId="19">[70]вдоск!#REF!</definedName>
    <definedName name="кен_пл">[70]вдоск!#REF!</definedName>
    <definedName name="кер" localSheetId="17">[16]!кер</definedName>
    <definedName name="кер" localSheetId="18">[16]!кер</definedName>
    <definedName name="кер" localSheetId="19">[16]!кер</definedName>
    <definedName name="кер">[16]!кер</definedName>
    <definedName name="кие" localSheetId="17">[16]!кие</definedName>
    <definedName name="кие" localSheetId="18">[16]!кие</definedName>
    <definedName name="кие" localSheetId="19">[16]!кие</definedName>
    <definedName name="кие">[16]!кие</definedName>
    <definedName name="ккк" localSheetId="4">#REF!</definedName>
    <definedName name="ккк" localSheetId="5">#REF!</definedName>
    <definedName name="ккк" localSheetId="6">#REF!</definedName>
    <definedName name="ккк" localSheetId="26" hidden="1">{#N/A,#N/A,FALSE,"9PS0"}</definedName>
    <definedName name="ккк" localSheetId="27" hidden="1">{#N/A,#N/A,FALSE,"9PS0"}</definedName>
    <definedName name="ккк" localSheetId="35" hidden="1">{#N/A,#N/A,FALSE,"9PS0"}</definedName>
    <definedName name="ккк" localSheetId="16" hidden="1">{#N/A,#N/A,FALSE,"9PS0"}</definedName>
    <definedName name="ккк" localSheetId="17" hidden="1">{#N/A,#N/A,FALSE,"9PS0"}</definedName>
    <definedName name="ккк" localSheetId="18" hidden="1">{#N/A,#N/A,FALSE,"9PS0"}</definedName>
    <definedName name="ккк" localSheetId="19" hidden="1">{#N/A,#N/A,FALSE,"9PS0"}</definedName>
    <definedName name="ккк" localSheetId="23" hidden="1">{#N/A,#N/A,FALSE,"9PS0"}</definedName>
    <definedName name="ккк" localSheetId="24" hidden="1">{#N/A,#N/A,FALSE,"9PS0"}</definedName>
    <definedName name="ккк">#REF!</definedName>
    <definedName name="кккк" localSheetId="31" hidden="1">{#N/A,#N/A,FALSE,"9PS0"}</definedName>
    <definedName name="кккк" localSheetId="29" hidden="1">{#N/A,#N/A,FALSE,"9PS0"}</definedName>
    <definedName name="кккк" localSheetId="26" hidden="1">{#N/A,#N/A,FALSE,"9PS0"}</definedName>
    <definedName name="кккк" localSheetId="27" hidden="1">{#N/A,#N/A,FALSE,"9PS0"}</definedName>
    <definedName name="кккк" localSheetId="35" hidden="1">{#N/A,#N/A,FALSE,"9PS0"}</definedName>
    <definedName name="кккк" localSheetId="11" hidden="1">{#N/A,#N/A,FALSE,"9PS0"}</definedName>
    <definedName name="кккк" localSheetId="28" hidden="1">{#N/A,#N/A,FALSE,"9PS0"}</definedName>
    <definedName name="кккк" localSheetId="33" hidden="1">{#N/A,#N/A,FALSE,"9PS0"}</definedName>
    <definedName name="кккк" localSheetId="34" hidden="1">{#N/A,#N/A,FALSE,"9PS0"}</definedName>
    <definedName name="кккк" localSheetId="30" hidden="1">{#N/A,#N/A,FALSE,"9PS0"}</definedName>
    <definedName name="кккк" localSheetId="32" hidden="1">{#N/A,#N/A,FALSE,"9PS0"}</definedName>
    <definedName name="кккк" hidden="1">{#N/A,#N/A,FALSE,"9PS0"}</definedName>
    <definedName name="ккккк" localSheetId="17">[16]!ккккк</definedName>
    <definedName name="ккккк" localSheetId="18">[16]!ккккк</definedName>
    <definedName name="ккккк" localSheetId="19">[16]!ккккк</definedName>
    <definedName name="ккккк">[16]!ккккк</definedName>
    <definedName name="клімат1" localSheetId="26">[8]рік!#REF!</definedName>
    <definedName name="клімат1" localSheetId="27">[8]рік!#REF!</definedName>
    <definedName name="клімат1" localSheetId="16">[9]рік!#REF!</definedName>
    <definedName name="клімат1" localSheetId="17">[9]рік!#REF!</definedName>
    <definedName name="клімат1" localSheetId="18">[9]рік!#REF!</definedName>
    <definedName name="клімат1" localSheetId="19">[9]рік!#REF!</definedName>
    <definedName name="клімат1">[9]рік!#REF!</definedName>
    <definedName name="клімат2" localSheetId="26">[8]рік!#REF!</definedName>
    <definedName name="клімат2" localSheetId="27">[8]рік!#REF!</definedName>
    <definedName name="клімат2" localSheetId="16">[9]рік!#REF!</definedName>
    <definedName name="клімат2" localSheetId="17">[9]рік!#REF!</definedName>
    <definedName name="клімат2" localSheetId="18">[9]рік!#REF!</definedName>
    <definedName name="клімат2" localSheetId="19">[9]рік!#REF!</definedName>
    <definedName name="клімат2">[9]рік!#REF!</definedName>
    <definedName name="клімат3" localSheetId="26">[8]рік!#REF!</definedName>
    <definedName name="клімат3" localSheetId="27">[8]рік!#REF!</definedName>
    <definedName name="клімат3" localSheetId="16">[9]рік!#REF!</definedName>
    <definedName name="клімат3" localSheetId="17">[9]рік!#REF!</definedName>
    <definedName name="клімат3" localSheetId="18">[9]рік!#REF!</definedName>
    <definedName name="клімат3" localSheetId="19">[9]рік!#REF!</definedName>
    <definedName name="клімат3">[9]рік!#REF!</definedName>
    <definedName name="км" localSheetId="17">[16]!км</definedName>
    <definedName name="км" localSheetId="18">[16]!км</definedName>
    <definedName name="км" localSheetId="19">[16]!км</definedName>
    <definedName name="км">[16]!км</definedName>
    <definedName name="КМКП_НАСЕЛЕННЯ" localSheetId="31">#REF!</definedName>
    <definedName name="КМКП_НАСЕЛЕННЯ" localSheetId="26">#REF!</definedName>
    <definedName name="КМКП_НАСЕЛЕННЯ" localSheetId="27">#REF!</definedName>
    <definedName name="КМКП_НАСЕЛЕННЯ" localSheetId="16">#REF!</definedName>
    <definedName name="КМКП_НАСЕЛЕННЯ" localSheetId="17">#REF!</definedName>
    <definedName name="КМКП_НАСЕЛЕННЯ" localSheetId="18">#REF!</definedName>
    <definedName name="КМКП_НАСЕЛЕННЯ" localSheetId="19">#REF!</definedName>
    <definedName name="КМКП_НАСЕЛЕННЯ" localSheetId="28">#REF!</definedName>
    <definedName name="КМКП_НАСЕЛЕННЯ" localSheetId="33">#REF!</definedName>
    <definedName name="КМКП_НАСЕЛЕННЯ" localSheetId="34">#REF!</definedName>
    <definedName name="КМКП_НАСЕЛЕННЯ" localSheetId="30">#REF!</definedName>
    <definedName name="КМКП_НАСЕЛЕННЯ" localSheetId="32">#REF!</definedName>
    <definedName name="КМКП_НАСЕЛЕННЯ">#REF!</definedName>
    <definedName name="код">[63]PR!$B$1:$B$20</definedName>
    <definedName name="кодсписка">[81]PR!$B$1:$B$24</definedName>
    <definedName name="конец" localSheetId="31">#REF!</definedName>
    <definedName name="конец" localSheetId="26">#REF!</definedName>
    <definedName name="конец" localSheetId="27">#REF!</definedName>
    <definedName name="конец" localSheetId="17">#REF!</definedName>
    <definedName name="конец" localSheetId="18">#REF!</definedName>
    <definedName name="конец" localSheetId="19">#REF!</definedName>
    <definedName name="конец" localSheetId="28">#REF!</definedName>
    <definedName name="конец" localSheetId="33">#REF!</definedName>
    <definedName name="конец" localSheetId="34">#REF!</definedName>
    <definedName name="конец" localSheetId="30">#REF!</definedName>
    <definedName name="конец" localSheetId="32">#REF!</definedName>
    <definedName name="конец">#REF!</definedName>
    <definedName name="копия">[51]Ф2!$E$2</definedName>
    <definedName name="_xlnm.Criteria" localSheetId="31">#REF!</definedName>
    <definedName name="_xlnm.Criteria" localSheetId="26">#REF!</definedName>
    <definedName name="_xlnm.Criteria" localSheetId="27">#REF!</definedName>
    <definedName name="_xlnm.Criteria" localSheetId="17">#REF!</definedName>
    <definedName name="_xlnm.Criteria" localSheetId="18">#REF!</definedName>
    <definedName name="_xlnm.Criteria" localSheetId="19">#REF!</definedName>
    <definedName name="_xlnm.Criteria" localSheetId="28">#REF!</definedName>
    <definedName name="_xlnm.Criteria" localSheetId="33">#REF!</definedName>
    <definedName name="_xlnm.Criteria" localSheetId="34">#REF!</definedName>
    <definedName name="_xlnm.Criteria" localSheetId="30">#REF!</definedName>
    <definedName name="_xlnm.Criteria" localSheetId="32">#REF!</definedName>
    <definedName name="_xlnm.Criteria">#REF!</definedName>
    <definedName name="Критерии_ИМ" localSheetId="31">#REF!</definedName>
    <definedName name="Критерии_ИМ" localSheetId="26">#REF!</definedName>
    <definedName name="Критерии_ИМ" localSheetId="27">#REF!</definedName>
    <definedName name="Критерии_ИМ" localSheetId="17">#REF!</definedName>
    <definedName name="Критерии_ИМ" localSheetId="18">#REF!</definedName>
    <definedName name="Критерии_ИМ" localSheetId="19">#REF!</definedName>
    <definedName name="Критерии_ИМ" localSheetId="28">#REF!</definedName>
    <definedName name="Критерии_ИМ" localSheetId="33">#REF!</definedName>
    <definedName name="Критерии_ИМ" localSheetId="34">#REF!</definedName>
    <definedName name="Критерии_ИМ" localSheetId="30">#REF!</definedName>
    <definedName name="Критерии_ИМ" localSheetId="32">#REF!</definedName>
    <definedName name="Критерии_ИМ">#REF!</definedName>
    <definedName name="КТМ1" localSheetId="26">[8]рік!#REF!</definedName>
    <definedName name="КТМ1" localSheetId="27">[8]рік!#REF!</definedName>
    <definedName name="КТМ1" localSheetId="16">[9]рік!#REF!</definedName>
    <definedName name="КТМ1" localSheetId="17">[9]рік!#REF!</definedName>
    <definedName name="КТМ1" localSheetId="18">[9]рік!#REF!</definedName>
    <definedName name="КТМ1" localSheetId="19">[9]рік!#REF!</definedName>
    <definedName name="КТМ1">[9]рік!#REF!</definedName>
    <definedName name="КТМ2" localSheetId="26">[8]рік!#REF!</definedName>
    <definedName name="КТМ2" localSheetId="27">[8]рік!#REF!</definedName>
    <definedName name="КТМ2" localSheetId="16">[9]рік!#REF!</definedName>
    <definedName name="КТМ2" localSheetId="17">[9]рік!#REF!</definedName>
    <definedName name="КТМ2" localSheetId="18">[9]рік!#REF!</definedName>
    <definedName name="КТМ2" localSheetId="19">[9]рік!#REF!</definedName>
    <definedName name="КТМ2">[9]рік!#REF!</definedName>
    <definedName name="КТМ3" localSheetId="26">[8]рік!#REF!</definedName>
    <definedName name="КТМ3" localSheetId="27">[8]рік!#REF!</definedName>
    <definedName name="КТМ3" localSheetId="16">[9]рік!#REF!</definedName>
    <definedName name="КТМ3" localSheetId="17">[9]рік!#REF!</definedName>
    <definedName name="КТМ3" localSheetId="18">[9]рік!#REF!</definedName>
    <definedName name="КТМ3" localSheetId="19">[9]рік!#REF!</definedName>
    <definedName name="КТМ3">[9]рік!#REF!</definedName>
    <definedName name="ку" localSheetId="31" hidden="1">{"'таб 21'!$A$1:$U$24","'таб 21'!$A$1:$U$1"}</definedName>
    <definedName name="ку" localSheetId="29" hidden="1">{"'таб 21'!$A$1:$U$24","'таб 21'!$A$1:$U$1"}</definedName>
    <definedName name="ку" localSheetId="26" hidden="1">{"'таб 21'!$A$1:$U$24","'таб 21'!$A$1:$U$1"}</definedName>
    <definedName name="ку" localSheetId="27" hidden="1">{"'таб 21'!$A$1:$U$24","'таб 21'!$A$1:$U$1"}</definedName>
    <definedName name="ку" localSheetId="35" hidden="1">{"'таб 21'!$A$1:$U$24","'таб 21'!$A$1:$U$1"}</definedName>
    <definedName name="ку" localSheetId="11" hidden="1">{"'таб 21'!$A$1:$U$24","'таб 21'!$A$1:$U$1"}</definedName>
    <definedName name="ку" localSheetId="28" hidden="1">{"'таб 21'!$A$1:$U$24","'таб 21'!$A$1:$U$1"}</definedName>
    <definedName name="ку" localSheetId="33" hidden="1">{"'таб 21'!$A$1:$U$24","'таб 21'!$A$1:$U$1"}</definedName>
    <definedName name="ку" localSheetId="34" hidden="1">{"'таб 21'!$A$1:$U$24","'таб 21'!$A$1:$U$1"}</definedName>
    <definedName name="ку" localSheetId="30" hidden="1">{"'таб 21'!$A$1:$U$24","'таб 21'!$A$1:$U$1"}</definedName>
    <definedName name="ку" localSheetId="32" hidden="1">{"'таб 21'!$A$1:$U$24","'таб 21'!$A$1:$U$1"}</definedName>
    <definedName name="ку" hidden="1">{"'таб 21'!$A$1:$U$24","'таб 21'!$A$1:$U$1"}</definedName>
    <definedName name="курс">[82]ФинПоказатели!$C$49</definedName>
    <definedName name="курс_1кв">[83]Stat_forms!$L$1</definedName>
    <definedName name="Курс_долл" localSheetId="31">#REF!</definedName>
    <definedName name="Курс_долл" localSheetId="26">#REF!</definedName>
    <definedName name="Курс_долл" localSheetId="27">#REF!</definedName>
    <definedName name="Курс_долл" localSheetId="17">#REF!</definedName>
    <definedName name="Курс_долл" localSheetId="18">#REF!</definedName>
    <definedName name="Курс_долл" localSheetId="19">#REF!</definedName>
    <definedName name="Курс_долл" localSheetId="28">#REF!</definedName>
    <definedName name="Курс_долл" localSheetId="33">#REF!</definedName>
    <definedName name="Курс_долл" localSheetId="34">#REF!</definedName>
    <definedName name="Курс_долл" localSheetId="30">#REF!</definedName>
    <definedName name="Курс_долл" localSheetId="32">#REF!</definedName>
    <definedName name="Курс_долл">#REF!</definedName>
    <definedName name="Курс_ноябрь" localSheetId="31">#REF!</definedName>
    <definedName name="Курс_ноябрь" localSheetId="26">#REF!</definedName>
    <definedName name="Курс_ноябрь" localSheetId="27">#REF!</definedName>
    <definedName name="Курс_ноябрь" localSheetId="17">#REF!</definedName>
    <definedName name="Курс_ноябрь" localSheetId="18">#REF!</definedName>
    <definedName name="Курс_ноябрь" localSheetId="19">#REF!</definedName>
    <definedName name="Курс_ноябрь" localSheetId="28">#REF!</definedName>
    <definedName name="Курс_ноябрь" localSheetId="33">#REF!</definedName>
    <definedName name="Курс_ноябрь" localSheetId="34">#REF!</definedName>
    <definedName name="Курс_ноябрь" localSheetId="30">#REF!</definedName>
    <definedName name="Курс_ноябрь" localSheetId="32">#REF!</definedName>
    <definedName name="Курс_ноябрь">#REF!</definedName>
    <definedName name="курс_окт" localSheetId="31">#REF!</definedName>
    <definedName name="курс_окт" localSheetId="26">#REF!</definedName>
    <definedName name="курс_окт" localSheetId="27">#REF!</definedName>
    <definedName name="курс_окт" localSheetId="17">#REF!</definedName>
    <definedName name="курс_окт" localSheetId="18">#REF!</definedName>
    <definedName name="курс_окт" localSheetId="19">#REF!</definedName>
    <definedName name="курс_окт" localSheetId="28">#REF!</definedName>
    <definedName name="курс_окт" localSheetId="33">#REF!</definedName>
    <definedName name="курс_окт" localSheetId="34">#REF!</definedName>
    <definedName name="курс_окт" localSheetId="30">#REF!</definedName>
    <definedName name="курс_окт" localSheetId="32">#REF!</definedName>
    <definedName name="курс_окт">#REF!</definedName>
    <definedName name="курс_сент">[84]Затраты!$F$3</definedName>
    <definedName name="курс_сс">[85]СС_ТП!$F$2</definedName>
    <definedName name="курс2">'[86]анализ кт'!$B$2</definedName>
    <definedName name="курс2004" localSheetId="31">#REF!</definedName>
    <definedName name="курс2004" localSheetId="26">#REF!</definedName>
    <definedName name="курс2004" localSheetId="27">#REF!</definedName>
    <definedName name="курс2004" localSheetId="17">#REF!</definedName>
    <definedName name="курс2004" localSheetId="18">#REF!</definedName>
    <definedName name="курс2004" localSheetId="19">#REF!</definedName>
    <definedName name="курс2004" localSheetId="28">#REF!</definedName>
    <definedName name="курс2004" localSheetId="33">#REF!</definedName>
    <definedName name="курс2004" localSheetId="34">#REF!</definedName>
    <definedName name="курс2004" localSheetId="30">#REF!</definedName>
    <definedName name="курс2004" localSheetId="32">#REF!</definedName>
    <definedName name="курс2004">#REF!</definedName>
    <definedName name="курс2005">[82]ФинПоказатели!$C$50</definedName>
    <definedName name="курсс" localSheetId="31">[82]ФинПоказатели!#REF!</definedName>
    <definedName name="курсс" localSheetId="26">[82]ФинПоказатели!#REF!</definedName>
    <definedName name="курсс" localSheetId="27">[82]ФинПоказатели!#REF!</definedName>
    <definedName name="курсс" localSheetId="17">[82]ФинПоказатели!#REF!</definedName>
    <definedName name="курсс" localSheetId="18">[82]ФинПоказатели!#REF!</definedName>
    <definedName name="курсс" localSheetId="19">[82]ФинПоказатели!#REF!</definedName>
    <definedName name="курсс" localSheetId="28">[82]ФинПоказатели!#REF!</definedName>
    <definedName name="курсс" localSheetId="33">[82]ФинПоказатели!#REF!</definedName>
    <definedName name="курсс" localSheetId="34">[82]ФинПоказатели!#REF!</definedName>
    <definedName name="курсс" localSheetId="30">[82]ФинПоказатели!#REF!</definedName>
    <definedName name="курсс" localSheetId="32">[82]ФинПоказатели!#REF!</definedName>
    <definedName name="курсс">[82]ФинПоказатели!#REF!</definedName>
    <definedName name="кяп" localSheetId="17">[16]!кяп</definedName>
    <definedName name="кяп" localSheetId="18">[16]!кяп</definedName>
    <definedName name="кяп" localSheetId="19">[16]!кяп</definedName>
    <definedName name="кяп">[16]!кяп</definedName>
    <definedName name="лег_1" localSheetId="31">#REF!</definedName>
    <definedName name="лег_1" localSheetId="26">#REF!</definedName>
    <definedName name="лег_1" localSheetId="27">#REF!</definedName>
    <definedName name="лег_1" localSheetId="17">#REF!</definedName>
    <definedName name="лег_1" localSheetId="18">#REF!</definedName>
    <definedName name="лег_1" localSheetId="19">#REF!</definedName>
    <definedName name="лег_1" localSheetId="28">#REF!</definedName>
    <definedName name="лег_1" localSheetId="33">#REF!</definedName>
    <definedName name="лег_1" localSheetId="34">#REF!</definedName>
    <definedName name="лег_1" localSheetId="30">#REF!</definedName>
    <definedName name="лег_1" localSheetId="32">#REF!</definedName>
    <definedName name="лег_1">#REF!</definedName>
    <definedName name="лег_2" localSheetId="31">#REF!</definedName>
    <definedName name="лег_2" localSheetId="26">#REF!</definedName>
    <definedName name="лег_2" localSheetId="27">#REF!</definedName>
    <definedName name="лег_2" localSheetId="17">#REF!</definedName>
    <definedName name="лег_2" localSheetId="18">#REF!</definedName>
    <definedName name="лег_2" localSheetId="19">#REF!</definedName>
    <definedName name="лег_2" localSheetId="28">#REF!</definedName>
    <definedName name="лег_2" localSheetId="33">#REF!</definedName>
    <definedName name="лег_2" localSheetId="34">#REF!</definedName>
    <definedName name="лег_2" localSheetId="30">#REF!</definedName>
    <definedName name="лег_2" localSheetId="32">#REF!</definedName>
    <definedName name="лег_2">#REF!</definedName>
    <definedName name="лег_3" localSheetId="31">#REF!</definedName>
    <definedName name="лег_3" localSheetId="26">#REF!</definedName>
    <definedName name="лег_3" localSheetId="27">#REF!</definedName>
    <definedName name="лег_3" localSheetId="17">#REF!</definedName>
    <definedName name="лег_3" localSheetId="18">#REF!</definedName>
    <definedName name="лег_3" localSheetId="19">#REF!</definedName>
    <definedName name="лег_3" localSheetId="28">#REF!</definedName>
    <definedName name="лег_3" localSheetId="33">#REF!</definedName>
    <definedName name="лег_3" localSheetId="34">#REF!</definedName>
    <definedName name="лег_3" localSheetId="30">#REF!</definedName>
    <definedName name="лег_3" localSheetId="32">#REF!</definedName>
    <definedName name="лег_3">#REF!</definedName>
    <definedName name="лег_4" localSheetId="31">#REF!</definedName>
    <definedName name="лег_4" localSheetId="17">#REF!</definedName>
    <definedName name="лег_4" localSheetId="18">#REF!</definedName>
    <definedName name="лег_4" localSheetId="19">#REF!</definedName>
    <definedName name="лег_4" localSheetId="28">#REF!</definedName>
    <definedName name="лег_4" localSheetId="33">#REF!</definedName>
    <definedName name="лег_4" localSheetId="34">#REF!</definedName>
    <definedName name="лег_4" localSheetId="30">#REF!</definedName>
    <definedName name="лег_4" localSheetId="32">#REF!</definedName>
    <definedName name="лег_4">#REF!</definedName>
    <definedName name="лег_9" localSheetId="31">[46]Автотранс!#REF!</definedName>
    <definedName name="лег_9" localSheetId="26">[46]Автотранс!#REF!</definedName>
    <definedName name="лег_9" localSheetId="27">[46]Автотранс!#REF!</definedName>
    <definedName name="лег_9" localSheetId="17">[46]Автотранс!#REF!</definedName>
    <definedName name="лег_9" localSheetId="18">[46]Автотранс!#REF!</definedName>
    <definedName name="лег_9" localSheetId="19">[46]Автотранс!#REF!</definedName>
    <definedName name="лег_9" localSheetId="28">[46]Автотранс!#REF!</definedName>
    <definedName name="лег_9" localSheetId="33">[46]Автотранс!#REF!</definedName>
    <definedName name="лег_9" localSheetId="34">[46]Автотранс!#REF!</definedName>
    <definedName name="лег_9" localSheetId="30">[46]Автотранс!#REF!</definedName>
    <definedName name="лег_9" localSheetId="32">[46]Автотранс!#REF!</definedName>
    <definedName name="лег_9">[46]Автотранс!#REF!</definedName>
    <definedName name="лег_9п" localSheetId="26">[46]Автотранс!#REF!</definedName>
    <definedName name="лег_9п" localSheetId="27">[46]Автотранс!#REF!</definedName>
    <definedName name="лег_9п" localSheetId="17">[46]Автотранс!#REF!</definedName>
    <definedName name="лег_9п" localSheetId="18">[46]Автотранс!#REF!</definedName>
    <definedName name="лег_9п" localSheetId="19">[46]Автотранс!#REF!</definedName>
    <definedName name="лег_9п">[46]Автотранс!#REF!</definedName>
    <definedName name="лег_г" localSheetId="31">#REF!</definedName>
    <definedName name="лег_г" localSheetId="26">#REF!</definedName>
    <definedName name="лег_г" localSheetId="27">#REF!</definedName>
    <definedName name="лег_г" localSheetId="17">#REF!</definedName>
    <definedName name="лег_г" localSheetId="18">#REF!</definedName>
    <definedName name="лег_г" localSheetId="19">#REF!</definedName>
    <definedName name="лег_г" localSheetId="28">#REF!</definedName>
    <definedName name="лег_г" localSheetId="33">#REF!</definedName>
    <definedName name="лег_г" localSheetId="34">#REF!</definedName>
    <definedName name="лег_г" localSheetId="30">#REF!</definedName>
    <definedName name="лег_г" localSheetId="32">#REF!</definedName>
    <definedName name="лег_г">#REF!</definedName>
    <definedName name="лег_зв" localSheetId="31">[46]Автотранс!#REF!</definedName>
    <definedName name="лег_зв" localSheetId="26">[46]Автотранс!#REF!</definedName>
    <definedName name="лег_зв" localSheetId="27">[46]Автотранс!#REF!</definedName>
    <definedName name="лег_зв" localSheetId="17">[46]Автотранс!#REF!</definedName>
    <definedName name="лег_зв" localSheetId="18">[46]Автотранс!#REF!</definedName>
    <definedName name="лег_зв" localSheetId="19">[46]Автотранс!#REF!</definedName>
    <definedName name="лег_зв" localSheetId="28">[46]Автотранс!#REF!</definedName>
    <definedName name="лег_зв" localSheetId="33">[46]Автотранс!#REF!</definedName>
    <definedName name="лег_зв" localSheetId="34">[46]Автотранс!#REF!</definedName>
    <definedName name="лег_зв" localSheetId="30">[46]Автотранс!#REF!</definedName>
    <definedName name="лег_зв" localSheetId="32">[46]Автотранс!#REF!</definedName>
    <definedName name="лег_зв">[46]Автотранс!#REF!</definedName>
    <definedName name="лег_о" localSheetId="26">[46]Автотранс!#REF!</definedName>
    <definedName name="лег_о" localSheetId="27">[46]Автотранс!#REF!</definedName>
    <definedName name="лег_о" localSheetId="17">[46]Автотранс!#REF!</definedName>
    <definedName name="лег_о" localSheetId="18">[46]Автотранс!#REF!</definedName>
    <definedName name="лег_о" localSheetId="19">[46]Автотранс!#REF!</definedName>
    <definedName name="лег_о">[46]Автотранс!#REF!</definedName>
    <definedName name="лег_п" localSheetId="26">[46]Автотранс!#REF!</definedName>
    <definedName name="лег_п" localSheetId="27">[46]Автотранс!#REF!</definedName>
    <definedName name="лег_п" localSheetId="17">[46]Автотранс!#REF!</definedName>
    <definedName name="лег_п" localSheetId="18">[46]Автотранс!#REF!</definedName>
    <definedName name="лег_п" localSheetId="19">[46]Автотранс!#REF!</definedName>
    <definedName name="лег_п">[46]Автотранс!#REF!</definedName>
    <definedName name="лена">[16]!лена</definedName>
    <definedName name="лип">'[50]812'!$V$1:$V$65536</definedName>
    <definedName name="липень" localSheetId="31" hidden="1">{#N/A,#N/A,FALSE,"9PS0"}</definedName>
    <definedName name="липень" localSheetId="29" hidden="1">{#N/A,#N/A,FALSE,"9PS0"}</definedName>
    <definedName name="липень" localSheetId="26" hidden="1">{#N/A,#N/A,FALSE,"9PS0"}</definedName>
    <definedName name="липень" localSheetId="27" hidden="1">{#N/A,#N/A,FALSE,"9PS0"}</definedName>
    <definedName name="липень" localSheetId="35" hidden="1">{#N/A,#N/A,FALSE,"9PS0"}</definedName>
    <definedName name="липень" localSheetId="11" hidden="1">{#N/A,#N/A,FALSE,"9PS0"}</definedName>
    <definedName name="липень" localSheetId="28" hidden="1">{#N/A,#N/A,FALSE,"9PS0"}</definedName>
    <definedName name="липень" localSheetId="33" hidden="1">{#N/A,#N/A,FALSE,"9PS0"}</definedName>
    <definedName name="липень" localSheetId="34" hidden="1">{#N/A,#N/A,FALSE,"9PS0"}</definedName>
    <definedName name="липень" localSheetId="30" hidden="1">{#N/A,#N/A,FALSE,"9PS0"}</definedName>
    <definedName name="липень" localSheetId="32" hidden="1">{#N/A,#N/A,FALSE,"9PS0"}</definedName>
    <definedName name="липень" hidden="1">{#N/A,#N/A,FALSE,"9PS0"}</definedName>
    <definedName name="лист">'[50]812'!$AA$1:$AA$65536</definedName>
    <definedName name="Лист1" localSheetId="31">#REF!</definedName>
    <definedName name="Лист1" localSheetId="26">#REF!</definedName>
    <definedName name="Лист1" localSheetId="27">#REF!</definedName>
    <definedName name="Лист1" localSheetId="17">#REF!</definedName>
    <definedName name="Лист1" localSheetId="18">#REF!</definedName>
    <definedName name="Лист1" localSheetId="19">#REF!</definedName>
    <definedName name="Лист1" localSheetId="28">#REF!</definedName>
    <definedName name="Лист1" localSheetId="33">#REF!</definedName>
    <definedName name="Лист1" localSheetId="34">#REF!</definedName>
    <definedName name="Лист1" localSheetId="30">#REF!</definedName>
    <definedName name="Лист1" localSheetId="32">#REF!</definedName>
    <definedName name="Лист1">#REF!</definedName>
    <definedName name="Лист2" localSheetId="31">#REF!</definedName>
    <definedName name="Лист2" localSheetId="26">#REF!</definedName>
    <definedName name="Лист2" localSheetId="27">#REF!</definedName>
    <definedName name="Лист2" localSheetId="17">#REF!</definedName>
    <definedName name="Лист2" localSheetId="18">#REF!</definedName>
    <definedName name="Лист2" localSheetId="19">#REF!</definedName>
    <definedName name="Лист2" localSheetId="28">#REF!</definedName>
    <definedName name="Лист2" localSheetId="33">#REF!</definedName>
    <definedName name="Лист2" localSheetId="34">#REF!</definedName>
    <definedName name="Лист2" localSheetId="30">#REF!</definedName>
    <definedName name="Лист2" localSheetId="32">#REF!</definedName>
    <definedName name="Лист2">#REF!</definedName>
    <definedName name="ллллл" localSheetId="31" hidden="1">{#N/A,#N/A,FALSE,"9PS0"}</definedName>
    <definedName name="ллллл" localSheetId="29" hidden="1">{#N/A,#N/A,FALSE,"9PS0"}</definedName>
    <definedName name="ллллл" localSheetId="26" hidden="1">{#N/A,#N/A,FALSE,"9PS0"}</definedName>
    <definedName name="ллллл" localSheetId="27" hidden="1">{#N/A,#N/A,FALSE,"9PS0"}</definedName>
    <definedName name="ллллл" localSheetId="35" hidden="1">{#N/A,#N/A,FALSE,"9PS0"}</definedName>
    <definedName name="ллллл" localSheetId="11" hidden="1">{#N/A,#N/A,FALSE,"9PS0"}</definedName>
    <definedName name="ллллл" localSheetId="28" hidden="1">{#N/A,#N/A,FALSE,"9PS0"}</definedName>
    <definedName name="ллллл" localSheetId="33" hidden="1">{#N/A,#N/A,FALSE,"9PS0"}</definedName>
    <definedName name="ллллл" localSheetId="34" hidden="1">{#N/A,#N/A,FALSE,"9PS0"}</definedName>
    <definedName name="ллллл" localSheetId="30" hidden="1">{#N/A,#N/A,FALSE,"9PS0"}</definedName>
    <definedName name="ллллл" localSheetId="32" hidden="1">{#N/A,#N/A,FALSE,"9PS0"}</definedName>
    <definedName name="ллллл" hidden="1">{#N/A,#N/A,FALSE,"9PS0"}</definedName>
    <definedName name="ло" localSheetId="31" hidden="1">{#N/A,#N/A,FALSE,"9PS0"}</definedName>
    <definedName name="ло" localSheetId="29" hidden="1">{#N/A,#N/A,FALSE,"9PS0"}</definedName>
    <definedName name="ло" localSheetId="26" hidden="1">{#N/A,#N/A,FALSE,"9PS0"}</definedName>
    <definedName name="ло" localSheetId="27" hidden="1">{#N/A,#N/A,FALSE,"9PS0"}</definedName>
    <definedName name="ло" localSheetId="35" hidden="1">{#N/A,#N/A,FALSE,"9PS0"}</definedName>
    <definedName name="ло" localSheetId="11" hidden="1">{#N/A,#N/A,FALSE,"9PS0"}</definedName>
    <definedName name="ло" localSheetId="28" hidden="1">{#N/A,#N/A,FALSE,"9PS0"}</definedName>
    <definedName name="ло" localSheetId="33" hidden="1">{#N/A,#N/A,FALSE,"9PS0"}</definedName>
    <definedName name="ло" localSheetId="34" hidden="1">{#N/A,#N/A,FALSE,"9PS0"}</definedName>
    <definedName name="ло" localSheetId="30" hidden="1">{#N/A,#N/A,FALSE,"9PS0"}</definedName>
    <definedName name="ло" localSheetId="32" hidden="1">{#N/A,#N/A,FALSE,"9PS0"}</definedName>
    <definedName name="ло" hidden="1">{#N/A,#N/A,FALSE,"9PS0"}</definedName>
    <definedName name="Лом___по_мес_и_стр__тонн_" localSheetId="31">#REF!</definedName>
    <definedName name="Лом___по_мес_и_стр__тонн_" localSheetId="26">#REF!</definedName>
    <definedName name="Лом___по_мес_и_стр__тонн_" localSheetId="27">#REF!</definedName>
    <definedName name="Лом___по_мес_и_стр__тонн_" localSheetId="17">#REF!</definedName>
    <definedName name="Лом___по_мес_и_стр__тонн_" localSheetId="18">#REF!</definedName>
    <definedName name="Лом___по_мес_и_стр__тонн_" localSheetId="19">#REF!</definedName>
    <definedName name="Лом___по_мес_и_стр__тонн_" localSheetId="28">#REF!</definedName>
    <definedName name="Лом___по_мес_и_стр__тонн_" localSheetId="33">#REF!</definedName>
    <definedName name="Лом___по_мес_и_стр__тонн_" localSheetId="34">#REF!</definedName>
    <definedName name="Лом___по_мес_и_стр__тонн_" localSheetId="30">#REF!</definedName>
    <definedName name="Лом___по_мес_и_стр__тонн_" localSheetId="32">#REF!</definedName>
    <definedName name="Лом___по_мес_и_стр__тонн_">#REF!</definedName>
    <definedName name="Лом___ср_цена_экс99" localSheetId="31">#REF!</definedName>
    <definedName name="Лом___ср_цена_экс99" localSheetId="26">#REF!</definedName>
    <definedName name="Лом___ср_цена_экс99" localSheetId="27">#REF!</definedName>
    <definedName name="Лом___ср_цена_экс99" localSheetId="17">#REF!</definedName>
    <definedName name="Лом___ср_цена_экс99" localSheetId="18">#REF!</definedName>
    <definedName name="Лом___ср_цена_экс99" localSheetId="19">#REF!</definedName>
    <definedName name="Лом___ср_цена_экс99" localSheetId="28">#REF!</definedName>
    <definedName name="Лом___ср_цена_экс99" localSheetId="33">#REF!</definedName>
    <definedName name="Лом___ср_цена_экс99" localSheetId="34">#REF!</definedName>
    <definedName name="Лом___ср_цена_экс99" localSheetId="30">#REF!</definedName>
    <definedName name="Лом___ср_цена_экс99" localSheetId="32">#REF!</definedName>
    <definedName name="Лом___ср_цена_экс99">#REF!</definedName>
    <definedName name="Лом___тоннаж_экс99_по_месяцам" localSheetId="31">#REF!</definedName>
    <definedName name="Лом___тоннаж_экс99_по_месяцам" localSheetId="26">#REF!</definedName>
    <definedName name="Лом___тоннаж_экс99_по_месяцам" localSheetId="27">#REF!</definedName>
    <definedName name="Лом___тоннаж_экс99_по_месяцам" localSheetId="17">#REF!</definedName>
    <definedName name="Лом___тоннаж_экс99_по_месяцам" localSheetId="18">#REF!</definedName>
    <definedName name="Лом___тоннаж_экс99_по_месяцам" localSheetId="19">#REF!</definedName>
    <definedName name="Лом___тоннаж_экс99_по_месяцам" localSheetId="28">#REF!</definedName>
    <definedName name="Лом___тоннаж_экс99_по_месяцам" localSheetId="33">#REF!</definedName>
    <definedName name="Лом___тоннаж_экс99_по_месяцам" localSheetId="34">#REF!</definedName>
    <definedName name="Лом___тоннаж_экс99_по_месяцам" localSheetId="30">#REF!</definedName>
    <definedName name="Лом___тоннаж_экс99_по_месяцам" localSheetId="32">#REF!</definedName>
    <definedName name="Лом___тоннаж_экс99_по_месяцам">#REF!</definedName>
    <definedName name="Лом___тоннаж_экс99_по_странам">'[87]3'!$A$2:$F$40</definedName>
    <definedName name="Лом_нерж___ср_цена_экс98" localSheetId="31">#REF!</definedName>
    <definedName name="Лом_нерж___ср_цена_экс98" localSheetId="26">#REF!</definedName>
    <definedName name="Лом_нерж___ср_цена_экс98" localSheetId="27">#REF!</definedName>
    <definedName name="Лом_нерж___ср_цена_экс98" localSheetId="17">#REF!</definedName>
    <definedName name="Лом_нерж___ср_цена_экс98" localSheetId="18">#REF!</definedName>
    <definedName name="Лом_нерж___ср_цена_экс98" localSheetId="19">#REF!</definedName>
    <definedName name="Лом_нерж___ср_цена_экс98" localSheetId="28">#REF!</definedName>
    <definedName name="Лом_нерж___ср_цена_экс98" localSheetId="33">#REF!</definedName>
    <definedName name="Лом_нерж___ср_цена_экс98" localSheetId="34">#REF!</definedName>
    <definedName name="Лом_нерж___ср_цена_экс98" localSheetId="30">#REF!</definedName>
    <definedName name="Лом_нерж___ср_цена_экс98" localSheetId="32">#REF!</definedName>
    <definedName name="Лом_нерж___ср_цена_экс98">#REF!</definedName>
    <definedName name="Лом_нерж___ср_цена_экс99" localSheetId="31">#REF!</definedName>
    <definedName name="Лом_нерж___ср_цена_экс99" localSheetId="26">#REF!</definedName>
    <definedName name="Лом_нерж___ср_цена_экс99" localSheetId="27">#REF!</definedName>
    <definedName name="Лом_нерж___ср_цена_экс99" localSheetId="17">#REF!</definedName>
    <definedName name="Лом_нерж___ср_цена_экс99" localSheetId="18">#REF!</definedName>
    <definedName name="Лом_нерж___ср_цена_экс99" localSheetId="19">#REF!</definedName>
    <definedName name="Лом_нерж___ср_цена_экс99" localSheetId="28">#REF!</definedName>
    <definedName name="Лом_нерж___ср_цена_экс99" localSheetId="33">#REF!</definedName>
    <definedName name="Лом_нерж___ср_цена_экс99" localSheetId="34">#REF!</definedName>
    <definedName name="Лом_нерж___ср_цена_экс99" localSheetId="30">#REF!</definedName>
    <definedName name="Лом_нерж___ср_цена_экс99" localSheetId="32">#REF!</definedName>
    <definedName name="Лом_нерж___ср_цена_экс99">#REF!</definedName>
    <definedName name="Лом_нерж___тоннаж_экс99_по_странам" localSheetId="31">#REF!</definedName>
    <definedName name="Лом_нерж___тоннаж_экс99_по_странам" localSheetId="26">#REF!</definedName>
    <definedName name="Лом_нерж___тоннаж_экс99_по_странам" localSheetId="27">#REF!</definedName>
    <definedName name="Лом_нерж___тоннаж_экс99_по_странам" localSheetId="17">#REF!</definedName>
    <definedName name="Лом_нерж___тоннаж_экс99_по_странам" localSheetId="18">#REF!</definedName>
    <definedName name="Лом_нерж___тоннаж_экс99_по_странам" localSheetId="19">#REF!</definedName>
    <definedName name="Лом_нерж___тоннаж_экс99_по_странам" localSheetId="28">#REF!</definedName>
    <definedName name="Лом_нерж___тоннаж_экс99_по_странам" localSheetId="33">#REF!</definedName>
    <definedName name="Лом_нерж___тоннаж_экс99_по_странам" localSheetId="34">#REF!</definedName>
    <definedName name="Лом_нерж___тоннаж_экс99_по_странам" localSheetId="30">#REF!</definedName>
    <definedName name="Лом_нерж___тоннаж_экс99_по_странам" localSheetId="32">#REF!</definedName>
    <definedName name="Лом_нерж___тоннаж_экс99_по_странам">#REF!</definedName>
    <definedName name="ЛОМ3">[88]ЛОМ_УКР!$A$2:$H$31</definedName>
    <definedName name="лопорпп" localSheetId="17">[16]!лопорпп</definedName>
    <definedName name="лопорпп" localSheetId="18">[16]!лопорпп</definedName>
    <definedName name="лопорпп" localSheetId="19">[16]!лопорпп</definedName>
    <definedName name="лопорпп">[16]!лопорпп</definedName>
    <definedName name="лор">[16]!лор</definedName>
    <definedName name="лорн" localSheetId="31" hidden="1">{#N/A,#N/A,TRUE,"попередні"}</definedName>
    <definedName name="лорн" localSheetId="29" hidden="1">{#N/A,#N/A,TRUE,"попередні"}</definedName>
    <definedName name="лорн" localSheetId="26" hidden="1">{#N/A,#N/A,TRUE,"попередні"}</definedName>
    <definedName name="лорн" localSheetId="27" hidden="1">{#N/A,#N/A,TRUE,"попередні"}</definedName>
    <definedName name="лорн" localSheetId="35" hidden="1">{#N/A,#N/A,TRUE,"попередні"}</definedName>
    <definedName name="лорн" localSheetId="11" hidden="1">{#N/A,#N/A,TRUE,"попередні"}</definedName>
    <definedName name="лорн" localSheetId="28" hidden="1">{#N/A,#N/A,TRUE,"попередні"}</definedName>
    <definedName name="лорн" localSheetId="33" hidden="1">{#N/A,#N/A,TRUE,"попередні"}</definedName>
    <definedName name="лорн" localSheetId="34" hidden="1">{#N/A,#N/A,TRUE,"попередні"}</definedName>
    <definedName name="лорн" localSheetId="30" hidden="1">{#N/A,#N/A,TRUE,"попередні"}</definedName>
    <definedName name="лорн" localSheetId="32" hidden="1">{#N/A,#N/A,TRUE,"попередні"}</definedName>
    <definedName name="лорн" hidden="1">{#N/A,#N/A,TRUE,"попередні"}</definedName>
    <definedName name="лркм_п_01" localSheetId="31">#REF!</definedName>
    <definedName name="лркм_п_01" localSheetId="26">#REF!</definedName>
    <definedName name="лркм_п_01" localSheetId="27">#REF!</definedName>
    <definedName name="лркм_п_01" localSheetId="17">#REF!</definedName>
    <definedName name="лркм_п_01" localSheetId="18">#REF!</definedName>
    <definedName name="лркм_п_01" localSheetId="19">#REF!</definedName>
    <definedName name="лркм_п_01" localSheetId="28">#REF!</definedName>
    <definedName name="лркм_п_01" localSheetId="33">#REF!</definedName>
    <definedName name="лркм_п_01" localSheetId="34">#REF!</definedName>
    <definedName name="лркм_п_01" localSheetId="30">#REF!</definedName>
    <definedName name="лркм_п_01" localSheetId="32">#REF!</definedName>
    <definedName name="лркм_п_01">#REF!</definedName>
    <definedName name="лркм_с_01" localSheetId="31">#REF!</definedName>
    <definedName name="лркм_с_01" localSheetId="26">#REF!</definedName>
    <definedName name="лркм_с_01" localSheetId="27">#REF!</definedName>
    <definedName name="лркм_с_01" localSheetId="17">#REF!</definedName>
    <definedName name="лркм_с_01" localSheetId="18">#REF!</definedName>
    <definedName name="лркм_с_01" localSheetId="19">#REF!</definedName>
    <definedName name="лркм_с_01" localSheetId="28">#REF!</definedName>
    <definedName name="лркм_с_01" localSheetId="33">#REF!</definedName>
    <definedName name="лркм_с_01" localSheetId="34">#REF!</definedName>
    <definedName name="лркм_с_01" localSheetId="30">#REF!</definedName>
    <definedName name="лркм_с_01" localSheetId="32">#REF!</definedName>
    <definedName name="лркм_с_01">#REF!</definedName>
    <definedName name="лркм_ф_01" localSheetId="31">#REF!</definedName>
    <definedName name="лркм_ф_01" localSheetId="26">#REF!</definedName>
    <definedName name="лркм_ф_01" localSheetId="27">#REF!</definedName>
    <definedName name="лркм_ф_01" localSheetId="17">#REF!</definedName>
    <definedName name="лркм_ф_01" localSheetId="18">#REF!</definedName>
    <definedName name="лркм_ф_01" localSheetId="19">#REF!</definedName>
    <definedName name="лркм_ф_01" localSheetId="28">#REF!</definedName>
    <definedName name="лркм_ф_01" localSheetId="33">#REF!</definedName>
    <definedName name="лркм_ф_01" localSheetId="34">#REF!</definedName>
    <definedName name="лркм_ф_01" localSheetId="30">#REF!</definedName>
    <definedName name="лркм_ф_01" localSheetId="32">#REF!</definedName>
    <definedName name="лркм_ф_01">#REF!</definedName>
    <definedName name="лют">'[50]812'!$O$1:$O$65536</definedName>
    <definedName name="лютий" localSheetId="31" hidden="1">{#N/A,#N/A,FALSE,"9PS0"}</definedName>
    <definedName name="лютий" localSheetId="29" hidden="1">{#N/A,#N/A,FALSE,"9PS0"}</definedName>
    <definedName name="лютий" localSheetId="26" hidden="1">{#N/A,#N/A,FALSE,"9PS0"}</definedName>
    <definedName name="лютий" localSheetId="27" hidden="1">{#N/A,#N/A,FALSE,"9PS0"}</definedName>
    <definedName name="лютий" localSheetId="35" hidden="1">{#N/A,#N/A,FALSE,"9PS0"}</definedName>
    <definedName name="лютий" localSheetId="11" hidden="1">{#N/A,#N/A,FALSE,"9PS0"}</definedName>
    <definedName name="лютий" localSheetId="28" hidden="1">{#N/A,#N/A,FALSE,"9PS0"}</definedName>
    <definedName name="лютий" localSheetId="33" hidden="1">{#N/A,#N/A,FALSE,"9PS0"}</definedName>
    <definedName name="лютий" localSheetId="34" hidden="1">{#N/A,#N/A,FALSE,"9PS0"}</definedName>
    <definedName name="лютий" localSheetId="30" hidden="1">{#N/A,#N/A,FALSE,"9PS0"}</definedName>
    <definedName name="лютий" localSheetId="32" hidden="1">{#N/A,#N/A,FALSE,"9PS0"}</definedName>
    <definedName name="лютий" hidden="1">{#N/A,#N/A,FALSE,"9PS0"}</definedName>
    <definedName name="м_01" localSheetId="31">#REF!</definedName>
    <definedName name="м_01" localSheetId="26">#REF!</definedName>
    <definedName name="м_01" localSheetId="27">#REF!</definedName>
    <definedName name="м_01" localSheetId="17">#REF!</definedName>
    <definedName name="м_01" localSheetId="18">#REF!</definedName>
    <definedName name="м_01" localSheetId="19">#REF!</definedName>
    <definedName name="м_01" localSheetId="28">#REF!</definedName>
    <definedName name="м_01" localSheetId="33">#REF!</definedName>
    <definedName name="м_01" localSheetId="34">#REF!</definedName>
    <definedName name="м_01" localSheetId="30">#REF!</definedName>
    <definedName name="м_01" localSheetId="32">#REF!</definedName>
    <definedName name="м_01">#REF!</definedName>
    <definedName name="М24" localSheetId="31">#REF!</definedName>
    <definedName name="М24" localSheetId="26">#REF!</definedName>
    <definedName name="М24" localSheetId="27">#REF!</definedName>
    <definedName name="М24" localSheetId="17">#REF!</definedName>
    <definedName name="М24" localSheetId="18">#REF!</definedName>
    <definedName name="М24" localSheetId="19">#REF!</definedName>
    <definedName name="М24" localSheetId="28">#REF!</definedName>
    <definedName name="М24" localSheetId="33">#REF!</definedName>
    <definedName name="М24" localSheetId="34">#REF!</definedName>
    <definedName name="М24" localSheetId="30">#REF!</definedName>
    <definedName name="М24" localSheetId="32">#REF!</definedName>
    <definedName name="М24">#REF!</definedName>
    <definedName name="макет812">'[50]812'!$A$8:$AB$262</definedName>
    <definedName name="мес1">[89]ВВОД!$E$6</definedName>
    <definedName name="мес2">[89]ВВОД!$E$7</definedName>
    <definedName name="Месяц">'[62]Технич лист'!$E$2:$E$23</definedName>
    <definedName name="мм">[90]ВВОД!$F$7</definedName>
    <definedName name="МММ" localSheetId="31">#REF!</definedName>
    <definedName name="МММ" localSheetId="17">#REF!</definedName>
    <definedName name="МММ" localSheetId="18">#REF!</definedName>
    <definedName name="МММ" localSheetId="19">#REF!</definedName>
    <definedName name="МММ" localSheetId="28">#REF!</definedName>
    <definedName name="МММ" localSheetId="33">#REF!</definedName>
    <definedName name="МММ" localSheetId="34">#REF!</definedName>
    <definedName name="МММ" localSheetId="30">#REF!</definedName>
    <definedName name="МММ" localSheetId="32">#REF!</definedName>
    <definedName name="МММ">#REF!</definedName>
    <definedName name="Мой_лист">MID(CELL("имяфайла",[91]База!$E$1),SEARCH("[",CELL("имяфайла",[91]База!$E$1)),256)&amp;"!"</definedName>
    <definedName name="мощ" localSheetId="31">[92]assump!#REF!</definedName>
    <definedName name="мощ" localSheetId="26">[92]assump!#REF!</definedName>
    <definedName name="мощ" localSheetId="27">[92]assump!#REF!</definedName>
    <definedName name="мощ" localSheetId="17">[92]assump!#REF!</definedName>
    <definedName name="мощ" localSheetId="18">[92]assump!#REF!</definedName>
    <definedName name="мощ" localSheetId="19">[92]assump!#REF!</definedName>
    <definedName name="мощ" localSheetId="28">[92]assump!#REF!</definedName>
    <definedName name="мощ" localSheetId="33">[92]assump!#REF!</definedName>
    <definedName name="мощ" localSheetId="34">[92]assump!#REF!</definedName>
    <definedName name="мощ" localSheetId="30">[92]assump!#REF!</definedName>
    <definedName name="мощ" localSheetId="32">[92]assump!#REF!</definedName>
    <definedName name="мощ">[92]assump!#REF!</definedName>
    <definedName name="мощности" localSheetId="26">[92]assump!#REF!</definedName>
    <definedName name="мощности" localSheetId="27">[92]assump!#REF!</definedName>
    <definedName name="мощности" localSheetId="17">[92]assump!#REF!</definedName>
    <definedName name="мощности" localSheetId="18">[92]assump!#REF!</definedName>
    <definedName name="мощности" localSheetId="19">[92]assump!#REF!</definedName>
    <definedName name="мощности">[92]assump!#REF!</definedName>
    <definedName name="мощность">'[66]Тариф на транзит'!$D$14</definedName>
    <definedName name="мр" localSheetId="31">#REF!</definedName>
    <definedName name="мр" localSheetId="26">#REF!</definedName>
    <definedName name="мр" localSheetId="27">#REF!</definedName>
    <definedName name="мр" localSheetId="17">#REF!</definedName>
    <definedName name="мр" localSheetId="18">#REF!</definedName>
    <definedName name="мр" localSheetId="19">#REF!</definedName>
    <definedName name="мр" localSheetId="28">#REF!</definedName>
    <definedName name="мр" localSheetId="33">#REF!</definedName>
    <definedName name="мр" localSheetId="34">#REF!</definedName>
    <definedName name="мр" localSheetId="30">#REF!</definedName>
    <definedName name="мр" localSheetId="32">#REF!</definedName>
    <definedName name="мр">#REF!</definedName>
    <definedName name="мцм" localSheetId="31" hidden="1">{"'таб 21'!$A$1:$U$24","'таб 21'!$A$1:$U$1"}</definedName>
    <definedName name="мцм" localSheetId="29" hidden="1">{"'таб 21'!$A$1:$U$24","'таб 21'!$A$1:$U$1"}</definedName>
    <definedName name="мцм" localSheetId="26" hidden="1">{"'таб 21'!$A$1:$U$24","'таб 21'!$A$1:$U$1"}</definedName>
    <definedName name="мцм" localSheetId="27" hidden="1">{"'таб 21'!$A$1:$U$24","'таб 21'!$A$1:$U$1"}</definedName>
    <definedName name="мцм" localSheetId="35" hidden="1">{"'таб 21'!$A$1:$U$24","'таб 21'!$A$1:$U$1"}</definedName>
    <definedName name="мцм" localSheetId="11" hidden="1">{"'таб 21'!$A$1:$U$24","'таб 21'!$A$1:$U$1"}</definedName>
    <definedName name="мцм" localSheetId="28" hidden="1">{"'таб 21'!$A$1:$U$24","'таб 21'!$A$1:$U$1"}</definedName>
    <definedName name="мцм" localSheetId="33" hidden="1">{"'таб 21'!$A$1:$U$24","'таб 21'!$A$1:$U$1"}</definedName>
    <definedName name="мцм" localSheetId="34" hidden="1">{"'таб 21'!$A$1:$U$24","'таб 21'!$A$1:$U$1"}</definedName>
    <definedName name="мцм" localSheetId="30" hidden="1">{"'таб 21'!$A$1:$U$24","'таб 21'!$A$1:$U$1"}</definedName>
    <definedName name="мцм" localSheetId="32" hidden="1">{"'таб 21'!$A$1:$U$24","'таб 21'!$A$1:$U$1"}</definedName>
    <definedName name="мцм" hidden="1">{"'таб 21'!$A$1:$U$24","'таб 21'!$A$1:$U$1"}</definedName>
    <definedName name="Назва_звіту">[3]Звіти!$B$2:$B$6</definedName>
    <definedName name="НазваПроекту">'[62]Технич лист'!$C$2:$C$6</definedName>
    <definedName name="Наименование">[93]Ф2!$E$2</definedName>
    <definedName name="наименование_направления">[94]PR!$C$4:$C$32</definedName>
    <definedName name="НАСЕЛЕННЯ" localSheetId="31">#REF!</definedName>
    <definedName name="НАСЕЛЕННЯ" localSheetId="26">#REF!</definedName>
    <definedName name="НАСЕЛЕННЯ" localSheetId="27">#REF!</definedName>
    <definedName name="НАСЕЛЕННЯ" localSheetId="16">#REF!</definedName>
    <definedName name="НАСЕЛЕННЯ" localSheetId="17">#REF!</definedName>
    <definedName name="НАСЕЛЕННЯ" localSheetId="18">#REF!</definedName>
    <definedName name="НАСЕЛЕННЯ" localSheetId="19">#REF!</definedName>
    <definedName name="НАСЕЛЕННЯ" localSheetId="28">#REF!</definedName>
    <definedName name="НАСЕЛЕННЯ" localSheetId="33">#REF!</definedName>
    <definedName name="НАСЕЛЕННЯ" localSheetId="34">#REF!</definedName>
    <definedName name="НАСЕЛЕННЯ" localSheetId="30">#REF!</definedName>
    <definedName name="НАСЕЛЕННЯ" localSheetId="32">#REF!</definedName>
    <definedName name="НАСЕЛЕННЯ">#REF!</definedName>
    <definedName name="населення1">'[95]Тариф на транзит'!$D$14</definedName>
    <definedName name="нгн" localSheetId="31" hidden="1">{#N/A,#N/A,TRUE,"попередні"}</definedName>
    <definedName name="нгн" localSheetId="29" hidden="1">{#N/A,#N/A,TRUE,"попередні"}</definedName>
    <definedName name="нгн" localSheetId="26" hidden="1">{#N/A,#N/A,TRUE,"попередні"}</definedName>
    <definedName name="нгн" localSheetId="27" hidden="1">{#N/A,#N/A,TRUE,"попередні"}</definedName>
    <definedName name="нгн" localSheetId="35" hidden="1">{#N/A,#N/A,TRUE,"попередні"}</definedName>
    <definedName name="нгн" localSheetId="11" hidden="1">{#N/A,#N/A,TRUE,"попередні"}</definedName>
    <definedName name="нгн" localSheetId="28" hidden="1">{#N/A,#N/A,TRUE,"попередні"}</definedName>
    <definedName name="нгн" localSheetId="33" hidden="1">{#N/A,#N/A,TRUE,"попередні"}</definedName>
    <definedName name="нгн" localSheetId="34" hidden="1">{#N/A,#N/A,TRUE,"попередні"}</definedName>
    <definedName name="нгн" localSheetId="30" hidden="1">{#N/A,#N/A,TRUE,"попередні"}</definedName>
    <definedName name="нгн" localSheetId="32" hidden="1">{#N/A,#N/A,TRUE,"попередні"}</definedName>
    <definedName name="нгн" hidden="1">{#N/A,#N/A,TRUE,"попередні"}</definedName>
    <definedName name="НДС">1.2</definedName>
    <definedName name="необ_1" localSheetId="31">#REF!</definedName>
    <definedName name="необ_1" localSheetId="26">#REF!</definedName>
    <definedName name="необ_1" localSheetId="27">#REF!</definedName>
    <definedName name="необ_1" localSheetId="17">#REF!</definedName>
    <definedName name="необ_1" localSheetId="18">#REF!</definedName>
    <definedName name="необ_1" localSheetId="19">#REF!</definedName>
    <definedName name="необ_1" localSheetId="28">#REF!</definedName>
    <definedName name="необ_1" localSheetId="33">#REF!</definedName>
    <definedName name="необ_1" localSheetId="34">#REF!</definedName>
    <definedName name="необ_1" localSheetId="30">#REF!</definedName>
    <definedName name="необ_1" localSheetId="32">#REF!</definedName>
    <definedName name="необ_1">#REF!</definedName>
    <definedName name="необ_2" localSheetId="31">#REF!</definedName>
    <definedName name="необ_2" localSheetId="26">#REF!</definedName>
    <definedName name="необ_2" localSheetId="27">#REF!</definedName>
    <definedName name="необ_2" localSheetId="17">#REF!</definedName>
    <definedName name="необ_2" localSheetId="18">#REF!</definedName>
    <definedName name="необ_2" localSheetId="19">#REF!</definedName>
    <definedName name="необ_2" localSheetId="28">#REF!</definedName>
    <definedName name="необ_2" localSheetId="33">#REF!</definedName>
    <definedName name="необ_2" localSheetId="34">#REF!</definedName>
    <definedName name="необ_2" localSheetId="30">#REF!</definedName>
    <definedName name="необ_2" localSheetId="32">#REF!</definedName>
    <definedName name="необ_2">#REF!</definedName>
    <definedName name="необ_3" localSheetId="31">#REF!</definedName>
    <definedName name="необ_3" localSheetId="26">#REF!</definedName>
    <definedName name="необ_3" localSheetId="27">#REF!</definedName>
    <definedName name="необ_3" localSheetId="17">#REF!</definedName>
    <definedName name="необ_3" localSheetId="18">#REF!</definedName>
    <definedName name="необ_3" localSheetId="19">#REF!</definedName>
    <definedName name="необ_3" localSheetId="28">#REF!</definedName>
    <definedName name="необ_3" localSheetId="33">#REF!</definedName>
    <definedName name="необ_3" localSheetId="34">#REF!</definedName>
    <definedName name="необ_3" localSheetId="30">#REF!</definedName>
    <definedName name="необ_3" localSheetId="32">#REF!</definedName>
    <definedName name="необ_3">#REF!</definedName>
    <definedName name="необ_4" localSheetId="31">#REF!</definedName>
    <definedName name="необ_4" localSheetId="17">#REF!</definedName>
    <definedName name="необ_4" localSheetId="18">#REF!</definedName>
    <definedName name="необ_4" localSheetId="19">#REF!</definedName>
    <definedName name="необ_4" localSheetId="28">#REF!</definedName>
    <definedName name="необ_4" localSheetId="33">#REF!</definedName>
    <definedName name="необ_4" localSheetId="34">#REF!</definedName>
    <definedName name="необ_4" localSheetId="30">#REF!</definedName>
    <definedName name="необ_4" localSheetId="32">#REF!</definedName>
    <definedName name="необ_4">#REF!</definedName>
    <definedName name="необ_г" localSheetId="31">#REF!</definedName>
    <definedName name="необ_г" localSheetId="17">#REF!</definedName>
    <definedName name="необ_г" localSheetId="18">#REF!</definedName>
    <definedName name="необ_г" localSheetId="19">#REF!</definedName>
    <definedName name="необ_г" localSheetId="28">#REF!</definedName>
    <definedName name="необ_г" localSheetId="33">#REF!</definedName>
    <definedName name="необ_г" localSheetId="34">#REF!</definedName>
    <definedName name="необ_г" localSheetId="30">#REF!</definedName>
    <definedName name="необ_г" localSheetId="32">#REF!</definedName>
    <definedName name="необ_г">#REF!</definedName>
    <definedName name="НКРЕ" localSheetId="31">#REF!</definedName>
    <definedName name="НКРЕ" localSheetId="17">#REF!</definedName>
    <definedName name="НКРЕ" localSheetId="18">#REF!</definedName>
    <definedName name="НКРЕ" localSheetId="19">#REF!</definedName>
    <definedName name="НКРЕ" localSheetId="28">#REF!</definedName>
    <definedName name="НКРЕ" localSheetId="33">#REF!</definedName>
    <definedName name="НКРЕ" localSheetId="34">#REF!</definedName>
    <definedName name="НКРЕ" localSheetId="30">#REF!</definedName>
    <definedName name="НКРЕ" localSheetId="32">#REF!</definedName>
    <definedName name="НКРЕ">#REF!</definedName>
    <definedName name="ног" localSheetId="17">[16]!ног</definedName>
    <definedName name="ног" localSheetId="18">[16]!ног</definedName>
    <definedName name="ног" localSheetId="19">[16]!ног</definedName>
    <definedName name="ног">[16]!ног</definedName>
    <definedName name="Номер">[3]Звіти!$A$2:$A$6</definedName>
    <definedName name="нпи" localSheetId="17">[16]!нпи</definedName>
    <definedName name="нпи" localSheetId="18">[16]!нпи</definedName>
    <definedName name="нпи" localSheetId="19">[16]!нпи</definedName>
    <definedName name="нпи">[16]!нпи</definedName>
    <definedName name="нь" localSheetId="31" hidden="1">{#N/A,#N/A,TRUE,"попередні"}</definedName>
    <definedName name="нь" localSheetId="29" hidden="1">{#N/A,#N/A,TRUE,"попередні"}</definedName>
    <definedName name="нь" localSheetId="26" hidden="1">{#N/A,#N/A,TRUE,"попередні"}</definedName>
    <definedName name="нь" localSheetId="27" hidden="1">{#N/A,#N/A,TRUE,"попередні"}</definedName>
    <definedName name="нь" localSheetId="35" hidden="1">{#N/A,#N/A,TRUE,"попередні"}</definedName>
    <definedName name="нь" localSheetId="11" hidden="1">{#N/A,#N/A,TRUE,"попередні"}</definedName>
    <definedName name="нь" localSheetId="28" hidden="1">{#N/A,#N/A,TRUE,"попередні"}</definedName>
    <definedName name="нь" localSheetId="33" hidden="1">{#N/A,#N/A,TRUE,"попередні"}</definedName>
    <definedName name="нь" localSheetId="34" hidden="1">{#N/A,#N/A,TRUE,"попередні"}</definedName>
    <definedName name="нь" localSheetId="30" hidden="1">{#N/A,#N/A,TRUE,"попередні"}</definedName>
    <definedName name="нь" localSheetId="32" hidden="1">{#N/A,#N/A,TRUE,"попередні"}</definedName>
    <definedName name="нь" hidden="1">{#N/A,#N/A,TRUE,"попередні"}</definedName>
    <definedName name="о" hidden="1">'[96]7 міс'!$C$1:$E$65536,'[96]7 міс'!$N$1:$AX$65536</definedName>
    <definedName name="_xlnm.Print_Area" localSheetId="2">'1_Елементи витрат'!$A$1:$CQ$94</definedName>
    <definedName name="_xlnm.Print_Area" localSheetId="4">'2_ФОП'!$A$1:$P$26</definedName>
    <definedName name="_xlnm.Print_Area" localSheetId="5">'4_Структура пл.соб.'!$A$1:$F$16</definedName>
    <definedName name="_xlnm.Print_Area" localSheetId="6">'5_Розрахунок тарифів'!$A$1:$W$45</definedName>
    <definedName name="_xlnm.Print_Area" localSheetId="0">Аркуш1!$D$8:$F$65</definedName>
    <definedName name="_xlnm.Print_Area" localSheetId="31">Виробництво!$A$1:$G$56</definedName>
    <definedName name="_xlnm.Print_Area" localSheetId="22">Вода!$A$1:$O$30</definedName>
    <definedName name="_xlnm.Print_Area" localSheetId="25">Втрати!$A$1:$I$41</definedName>
    <definedName name="_xlnm.Print_Area" localSheetId="9">Д2!$A$1:$X$72</definedName>
    <definedName name="_xlnm.Print_Area" localSheetId="35">Д21!$A$1:$I$39</definedName>
    <definedName name="_xlnm.Print_Area" localSheetId="11">Д3!$A$1:$W$57</definedName>
    <definedName name="_xlnm.Print_Area" localSheetId="10">Д3.1!$A$1:$O$39</definedName>
    <definedName name="_xlnm.Print_Area" localSheetId="13">Д4!$A$1:$W$44</definedName>
    <definedName name="_xlnm.Print_Area" localSheetId="14">Д5!$A$1:$L$45</definedName>
    <definedName name="_xlnm.Print_Area" localSheetId="16">Д8!$A$2:$G$32</definedName>
    <definedName name="_xlnm.Print_Area" localSheetId="17">Д8.1!$A$1:$J$59</definedName>
    <definedName name="_xlnm.Print_Area" localSheetId="18">Д8.2!$A$1:$G$22</definedName>
    <definedName name="_xlnm.Print_Area" localSheetId="19">Д8.3!$A$2:$H$31</definedName>
    <definedName name="_xlnm.Print_Area" localSheetId="20">Д9!$A$1:$O$53</definedName>
    <definedName name="_xlnm.Print_Area" localSheetId="21">Д9.1!$A$1:$P$43</definedName>
    <definedName name="_xlnm.Print_Area" localSheetId="1">ІНСТРУКЦІЯ!$A$1:$A$9</definedName>
    <definedName name="_xlnm.Print_Area" localSheetId="7">'Лист 1.1'!$A$1:$R$95</definedName>
    <definedName name="_xlnm.Print_Area" localSheetId="12">'Лист 4'!$A$1:$W$51</definedName>
    <definedName name="_xlnm.Print_Area" localSheetId="23">'Лист 6'!$A$2:$G$43</definedName>
    <definedName name="_xlnm.Print_Area" localSheetId="24">пелети!$A$1:$O$48</definedName>
    <definedName name="_xlnm.Print_Area" localSheetId="8">'Річний план'!$A$1:$R$94</definedName>
    <definedName name="_xlnm.Print_Area" localSheetId="30">'Теплова енергія'!$A$1:$G$56</definedName>
    <definedName name="_xlnm.Print_Area" localSheetId="32">Транспортування!$A$1:$G$49</definedName>
    <definedName name="_xlnm.Print_Area">'[97]Незав.пр-во '!$A:$IV</definedName>
    <definedName name="облік" localSheetId="26">[98]скрыть!$D$4:$D$6</definedName>
    <definedName name="облік" localSheetId="27">[98]скрыть!$D$4:$D$6</definedName>
    <definedName name="облік" localSheetId="16">[98]скрыть!$D$4:$D$6</definedName>
    <definedName name="облік" localSheetId="17">[98]скрыть!$D$4:$D$6</definedName>
    <definedName name="облік" localSheetId="18">[98]скрыть!$D$4:$D$6</definedName>
    <definedName name="облік" localSheetId="19">[98]скрыть!$D$4:$D$6</definedName>
    <definedName name="облік">[99]скрыть!$D$4:$D$6</definedName>
    <definedName name="облікГВП" localSheetId="26">[98]скрыть!$G$4:$G$6</definedName>
    <definedName name="облікГВП" localSheetId="27">[98]скрыть!$G$4:$G$6</definedName>
    <definedName name="облікГВП" localSheetId="16">[98]скрыть!$G$4:$G$6</definedName>
    <definedName name="облікГВП" localSheetId="17">[98]скрыть!$G$4:$G$6</definedName>
    <definedName name="облікГВП" localSheetId="18">[98]скрыть!$G$4:$G$6</definedName>
    <definedName name="облікГВП" localSheetId="19">[98]скрыть!$G$4:$G$6</definedName>
    <definedName name="облікГВП">[99]скрыть!$G$4:$G$6</definedName>
    <definedName name="Од" localSheetId="4">#REF!</definedName>
    <definedName name="Од" localSheetId="5">#REF!</definedName>
    <definedName name="Од" localSheetId="6">#REF!</definedName>
    <definedName name="Од" localSheetId="31">#REF!</definedName>
    <definedName name="Од" localSheetId="17">#REF!</definedName>
    <definedName name="Од" localSheetId="18">#REF!</definedName>
    <definedName name="Од" localSheetId="19">#REF!</definedName>
    <definedName name="Од" localSheetId="28">#REF!</definedName>
    <definedName name="Од" localSheetId="33">#REF!</definedName>
    <definedName name="Од" localSheetId="34">#REF!</definedName>
    <definedName name="Од" localSheetId="30">#REF!</definedName>
    <definedName name="Од" localSheetId="32">#REF!</definedName>
    <definedName name="Од">#REF!</definedName>
    <definedName name="од_1" localSheetId="31">#REF!</definedName>
    <definedName name="од_1" localSheetId="26">#REF!</definedName>
    <definedName name="од_1" localSheetId="27">#REF!</definedName>
    <definedName name="од_1" localSheetId="17">#REF!</definedName>
    <definedName name="од_1" localSheetId="18">#REF!</definedName>
    <definedName name="од_1" localSheetId="19">#REF!</definedName>
    <definedName name="од_1" localSheetId="28">#REF!</definedName>
    <definedName name="од_1" localSheetId="33">#REF!</definedName>
    <definedName name="од_1" localSheetId="34">#REF!</definedName>
    <definedName name="од_1" localSheetId="30">#REF!</definedName>
    <definedName name="од_1" localSheetId="32">#REF!</definedName>
    <definedName name="од_1">#REF!</definedName>
    <definedName name="од_2" localSheetId="31">#REF!</definedName>
    <definedName name="од_2" localSheetId="26">#REF!</definedName>
    <definedName name="од_2" localSheetId="27">#REF!</definedName>
    <definedName name="од_2" localSheetId="17">#REF!</definedName>
    <definedName name="од_2" localSheetId="18">#REF!</definedName>
    <definedName name="од_2" localSheetId="19">#REF!</definedName>
    <definedName name="од_2" localSheetId="28">#REF!</definedName>
    <definedName name="од_2" localSheetId="33">#REF!</definedName>
    <definedName name="од_2" localSheetId="34">#REF!</definedName>
    <definedName name="од_2" localSheetId="30">#REF!</definedName>
    <definedName name="од_2" localSheetId="32">#REF!</definedName>
    <definedName name="од_2">#REF!</definedName>
    <definedName name="од_3" localSheetId="31">#REF!</definedName>
    <definedName name="од_3" localSheetId="26">#REF!</definedName>
    <definedName name="од_3" localSheetId="27">#REF!</definedName>
    <definedName name="од_3" localSheetId="17">#REF!</definedName>
    <definedName name="од_3" localSheetId="18">#REF!</definedName>
    <definedName name="од_3" localSheetId="19">#REF!</definedName>
    <definedName name="од_3" localSheetId="28">#REF!</definedName>
    <definedName name="од_3" localSheetId="33">#REF!</definedName>
    <definedName name="од_3" localSheetId="34">#REF!</definedName>
    <definedName name="од_3" localSheetId="30">#REF!</definedName>
    <definedName name="од_3" localSheetId="32">#REF!</definedName>
    <definedName name="од_3">#REF!</definedName>
    <definedName name="од_4" localSheetId="31">#REF!</definedName>
    <definedName name="од_4" localSheetId="17">#REF!</definedName>
    <definedName name="од_4" localSheetId="18">#REF!</definedName>
    <definedName name="од_4" localSheetId="19">#REF!</definedName>
    <definedName name="од_4" localSheetId="28">#REF!</definedName>
    <definedName name="од_4" localSheetId="33">#REF!</definedName>
    <definedName name="од_4" localSheetId="34">#REF!</definedName>
    <definedName name="од_4" localSheetId="30">#REF!</definedName>
    <definedName name="од_4" localSheetId="32">#REF!</definedName>
    <definedName name="од_4">#REF!</definedName>
    <definedName name="Од_Б" localSheetId="4">#REF!</definedName>
    <definedName name="Од_Б" localSheetId="5">#REF!</definedName>
    <definedName name="Од_Б" localSheetId="6">#REF!</definedName>
    <definedName name="Од_Б" localSheetId="31">#REF!</definedName>
    <definedName name="Од_Б" localSheetId="17">#REF!</definedName>
    <definedName name="Од_Б" localSheetId="18">#REF!</definedName>
    <definedName name="Од_Б" localSheetId="19">#REF!</definedName>
    <definedName name="Од_Б" localSheetId="28">#REF!</definedName>
    <definedName name="Од_Б" localSheetId="33">#REF!</definedName>
    <definedName name="Од_Б" localSheetId="34">#REF!</definedName>
    <definedName name="Од_Б" localSheetId="30">#REF!</definedName>
    <definedName name="Од_Б" localSheetId="32">#REF!</definedName>
    <definedName name="Од_Б">#REF!</definedName>
    <definedName name="Од_БI" localSheetId="4">#REF!</definedName>
    <definedName name="Од_БI" localSheetId="5">#REF!</definedName>
    <definedName name="Од_БI" localSheetId="6">#REF!</definedName>
    <definedName name="Од_БI" localSheetId="31">#REF!</definedName>
    <definedName name="Од_БI" localSheetId="17">#REF!</definedName>
    <definedName name="Од_БI" localSheetId="18">#REF!</definedName>
    <definedName name="Од_БI" localSheetId="19">#REF!</definedName>
    <definedName name="Од_БI" localSheetId="28">#REF!</definedName>
    <definedName name="Од_БI" localSheetId="33">#REF!</definedName>
    <definedName name="Од_БI" localSheetId="34">#REF!</definedName>
    <definedName name="Од_БI" localSheetId="30">#REF!</definedName>
    <definedName name="Од_БI" localSheetId="32">#REF!</definedName>
    <definedName name="Од_БI">#REF!</definedName>
    <definedName name="Од_І" localSheetId="4">#REF!</definedName>
    <definedName name="Од_І" localSheetId="5">#REF!</definedName>
    <definedName name="Од_І" localSheetId="6">#REF!</definedName>
    <definedName name="Од_І" localSheetId="31">#REF!</definedName>
    <definedName name="Од_І" localSheetId="17">#REF!</definedName>
    <definedName name="Од_І" localSheetId="18">#REF!</definedName>
    <definedName name="Од_І" localSheetId="19">#REF!</definedName>
    <definedName name="Од_І" localSheetId="28">#REF!</definedName>
    <definedName name="Од_І" localSheetId="33">#REF!</definedName>
    <definedName name="Од_І" localSheetId="34">#REF!</definedName>
    <definedName name="Од_І" localSheetId="30">#REF!</definedName>
    <definedName name="Од_І" localSheetId="32">#REF!</definedName>
    <definedName name="Од_І">#REF!</definedName>
    <definedName name="Од_Н" localSheetId="4">#REF!</definedName>
    <definedName name="Од_Н" localSheetId="5">#REF!</definedName>
    <definedName name="Од_Н" localSheetId="6">#REF!</definedName>
    <definedName name="Од_Н" localSheetId="31">#REF!</definedName>
    <definedName name="Од_Н" localSheetId="17">#REF!</definedName>
    <definedName name="Од_Н" localSheetId="18">#REF!</definedName>
    <definedName name="Од_Н" localSheetId="19">#REF!</definedName>
    <definedName name="Од_Н" localSheetId="28">#REF!</definedName>
    <definedName name="Од_Н" localSheetId="33">#REF!</definedName>
    <definedName name="Од_Н" localSheetId="34">#REF!</definedName>
    <definedName name="Од_Н" localSheetId="30">#REF!</definedName>
    <definedName name="Од_Н" localSheetId="32">#REF!</definedName>
    <definedName name="Од_Н">#REF!</definedName>
    <definedName name="од_оч" localSheetId="31">#REF!</definedName>
    <definedName name="од_оч" localSheetId="17">#REF!</definedName>
    <definedName name="од_оч" localSheetId="18">#REF!</definedName>
    <definedName name="од_оч" localSheetId="19">#REF!</definedName>
    <definedName name="од_оч" localSheetId="28">#REF!</definedName>
    <definedName name="од_оч" localSheetId="33">#REF!</definedName>
    <definedName name="од_оч" localSheetId="34">#REF!</definedName>
    <definedName name="од_оч" localSheetId="30">#REF!</definedName>
    <definedName name="од_оч" localSheetId="32">#REF!</definedName>
    <definedName name="од_оч">#REF!</definedName>
    <definedName name="од_сх" localSheetId="31">#REF!</definedName>
    <definedName name="од_сх" localSheetId="17">#REF!</definedName>
    <definedName name="од_сх" localSheetId="18">#REF!</definedName>
    <definedName name="од_сх" localSheetId="19">#REF!</definedName>
    <definedName name="од_сх" localSheetId="28">#REF!</definedName>
    <definedName name="од_сх" localSheetId="33">#REF!</definedName>
    <definedName name="од_сх" localSheetId="34">#REF!</definedName>
    <definedName name="од_сх" localSheetId="30">#REF!</definedName>
    <definedName name="од_сх" localSheetId="32">#REF!</definedName>
    <definedName name="од_сх">#REF!</definedName>
    <definedName name="одс_п_01" localSheetId="31">#REF!</definedName>
    <definedName name="одс_п_01" localSheetId="17">#REF!</definedName>
    <definedName name="одс_п_01" localSheetId="18">#REF!</definedName>
    <definedName name="одс_п_01" localSheetId="19">#REF!</definedName>
    <definedName name="одс_п_01" localSheetId="28">#REF!</definedName>
    <definedName name="одс_п_01" localSheetId="33">#REF!</definedName>
    <definedName name="одс_п_01" localSheetId="34">#REF!</definedName>
    <definedName name="одс_п_01" localSheetId="30">#REF!</definedName>
    <definedName name="одс_п_01" localSheetId="32">#REF!</definedName>
    <definedName name="одс_п_01">#REF!</definedName>
    <definedName name="одс_с_01" localSheetId="31">#REF!</definedName>
    <definedName name="одс_с_01" localSheetId="17">#REF!</definedName>
    <definedName name="одс_с_01" localSheetId="18">#REF!</definedName>
    <definedName name="одс_с_01" localSheetId="19">#REF!</definedName>
    <definedName name="одс_с_01" localSheetId="28">#REF!</definedName>
    <definedName name="одс_с_01" localSheetId="33">#REF!</definedName>
    <definedName name="одс_с_01" localSheetId="34">#REF!</definedName>
    <definedName name="одс_с_01" localSheetId="30">#REF!</definedName>
    <definedName name="одс_с_01" localSheetId="32">#REF!</definedName>
    <definedName name="одс_с_01">#REF!</definedName>
    <definedName name="одс_ф_01" localSheetId="31">#REF!</definedName>
    <definedName name="одс_ф_01" localSheetId="17">#REF!</definedName>
    <definedName name="одс_ф_01" localSheetId="18">#REF!</definedName>
    <definedName name="одс_ф_01" localSheetId="19">#REF!</definedName>
    <definedName name="одс_ф_01" localSheetId="28">#REF!</definedName>
    <definedName name="одс_ф_01" localSheetId="33">#REF!</definedName>
    <definedName name="одс_ф_01" localSheetId="34">#REF!</definedName>
    <definedName name="одс_ф_01" localSheetId="30">#REF!</definedName>
    <definedName name="одс_ф_01" localSheetId="32">#REF!</definedName>
    <definedName name="одс_ф_01">#REF!</definedName>
    <definedName name="одяг_1" localSheetId="31">#REF!</definedName>
    <definedName name="одяг_1" localSheetId="17">#REF!</definedName>
    <definedName name="одяг_1" localSheetId="18">#REF!</definedName>
    <definedName name="одяг_1" localSheetId="19">#REF!</definedName>
    <definedName name="одяг_1" localSheetId="28">#REF!</definedName>
    <definedName name="одяг_1" localSheetId="33">#REF!</definedName>
    <definedName name="одяг_1" localSheetId="34">#REF!</definedName>
    <definedName name="одяг_1" localSheetId="30">#REF!</definedName>
    <definedName name="одяг_1" localSheetId="32">#REF!</definedName>
    <definedName name="одяг_1">#REF!</definedName>
    <definedName name="одяг_2" localSheetId="31">#REF!</definedName>
    <definedName name="одяг_2" localSheetId="17">#REF!</definedName>
    <definedName name="одяг_2" localSheetId="18">#REF!</definedName>
    <definedName name="одяг_2" localSheetId="19">#REF!</definedName>
    <definedName name="одяг_2" localSheetId="28">#REF!</definedName>
    <definedName name="одяг_2" localSheetId="33">#REF!</definedName>
    <definedName name="одяг_2" localSheetId="34">#REF!</definedName>
    <definedName name="одяг_2" localSheetId="30">#REF!</definedName>
    <definedName name="одяг_2" localSheetId="32">#REF!</definedName>
    <definedName name="одяг_2">#REF!</definedName>
    <definedName name="одяг_3" localSheetId="31">#REF!</definedName>
    <definedName name="одяг_3" localSheetId="17">#REF!</definedName>
    <definedName name="одяг_3" localSheetId="18">#REF!</definedName>
    <definedName name="одяг_3" localSheetId="19">#REF!</definedName>
    <definedName name="одяг_3" localSheetId="28">#REF!</definedName>
    <definedName name="одяг_3" localSheetId="33">#REF!</definedName>
    <definedName name="одяг_3" localSheetId="34">#REF!</definedName>
    <definedName name="одяг_3" localSheetId="30">#REF!</definedName>
    <definedName name="одяг_3" localSheetId="32">#REF!</definedName>
    <definedName name="одяг_3">#REF!</definedName>
    <definedName name="одяг_4" localSheetId="31">#REF!</definedName>
    <definedName name="одяг_4" localSheetId="17">#REF!</definedName>
    <definedName name="одяг_4" localSheetId="18">#REF!</definedName>
    <definedName name="одяг_4" localSheetId="19">#REF!</definedName>
    <definedName name="одяг_4" localSheetId="28">#REF!</definedName>
    <definedName name="одяг_4" localSheetId="33">#REF!</definedName>
    <definedName name="одяг_4" localSheetId="34">#REF!</definedName>
    <definedName name="одяг_4" localSheetId="30">#REF!</definedName>
    <definedName name="одяг_4" localSheetId="32">#REF!</definedName>
    <definedName name="одяг_4">#REF!</definedName>
    <definedName name="одяг_9" localSheetId="31">[73]підсумок_спецодяг!#REF!</definedName>
    <definedName name="одяг_9" localSheetId="26">[73]підсумок_спецодяг!#REF!</definedName>
    <definedName name="одяг_9" localSheetId="27">[73]підсумок_спецодяг!#REF!</definedName>
    <definedName name="одяг_9" localSheetId="17">[73]підсумок_спецодяг!#REF!</definedName>
    <definedName name="одяг_9" localSheetId="18">[73]підсумок_спецодяг!#REF!</definedName>
    <definedName name="одяг_9" localSheetId="19">[73]підсумок_спецодяг!#REF!</definedName>
    <definedName name="одяг_9" localSheetId="28">[73]підсумок_спецодяг!#REF!</definedName>
    <definedName name="одяг_9" localSheetId="33">[73]підсумок_спецодяг!#REF!</definedName>
    <definedName name="одяг_9" localSheetId="34">[73]підсумок_спецодяг!#REF!</definedName>
    <definedName name="одяг_9" localSheetId="30">[73]підсумок_спецодяг!#REF!</definedName>
    <definedName name="одяг_9" localSheetId="32">[73]підсумок_спецодяг!#REF!</definedName>
    <definedName name="одяг_9">[73]підсумок_спецодяг!#REF!</definedName>
    <definedName name="одяг_9п" localSheetId="26">[73]підсумок_спецодяг!#REF!</definedName>
    <definedName name="одяг_9п" localSheetId="27">[73]підсумок_спецодяг!#REF!</definedName>
    <definedName name="одяг_9п" localSheetId="17">[73]підсумок_спецодяг!#REF!</definedName>
    <definedName name="одяг_9п" localSheetId="18">[73]підсумок_спецодяг!#REF!</definedName>
    <definedName name="одяг_9п" localSheetId="19">[73]підсумок_спецодяг!#REF!</definedName>
    <definedName name="одяг_9п">[73]підсумок_спецодяг!#REF!</definedName>
    <definedName name="одяг_г" localSheetId="26">[73]підсумок_спецодяг!#REF!</definedName>
    <definedName name="одяг_г" localSheetId="27">[73]підсумок_спецодяг!#REF!</definedName>
    <definedName name="одяг_г" localSheetId="17">[73]підсумок_спецодяг!#REF!</definedName>
    <definedName name="одяг_г" localSheetId="18">[73]підсумок_спецодяг!#REF!</definedName>
    <definedName name="одяг_г" localSheetId="19">[73]підсумок_спецодяг!#REF!</definedName>
    <definedName name="одяг_г">[73]підсумок_спецодяг!#REF!</definedName>
    <definedName name="одяг_зв" localSheetId="26">[73]підсумок_спецодяг!#REF!</definedName>
    <definedName name="одяг_зв" localSheetId="27">[73]підсумок_спецодяг!#REF!</definedName>
    <definedName name="одяг_зв" localSheetId="17">[73]підсумок_спецодяг!#REF!</definedName>
    <definedName name="одяг_зв" localSheetId="18">[73]підсумок_спецодяг!#REF!</definedName>
    <definedName name="одяг_зв" localSheetId="19">[73]підсумок_спецодяг!#REF!</definedName>
    <definedName name="одяг_зв">[73]підсумок_спецодяг!#REF!</definedName>
    <definedName name="одяг_оч" localSheetId="31">#REF!</definedName>
    <definedName name="одяг_оч" localSheetId="26">#REF!</definedName>
    <definedName name="одяг_оч" localSheetId="27">#REF!</definedName>
    <definedName name="одяг_оч" localSheetId="17">#REF!</definedName>
    <definedName name="одяг_оч" localSheetId="18">#REF!</definedName>
    <definedName name="одяг_оч" localSheetId="19">#REF!</definedName>
    <definedName name="одяг_оч" localSheetId="28">#REF!</definedName>
    <definedName name="одяг_оч" localSheetId="33">#REF!</definedName>
    <definedName name="одяг_оч" localSheetId="34">#REF!</definedName>
    <definedName name="одяг_оч" localSheetId="30">#REF!</definedName>
    <definedName name="одяг_оч" localSheetId="32">#REF!</definedName>
    <definedName name="одяг_оч">#REF!</definedName>
    <definedName name="одяг_п" localSheetId="31">[73]підсумок_спецодяг!#REF!</definedName>
    <definedName name="одяг_п" localSheetId="26">[73]підсумок_спецодяг!#REF!</definedName>
    <definedName name="одяг_п" localSheetId="27">[73]підсумок_спецодяг!#REF!</definedName>
    <definedName name="одяг_п" localSheetId="17">[73]підсумок_спецодяг!#REF!</definedName>
    <definedName name="одяг_п" localSheetId="18">[73]підсумок_спецодяг!#REF!</definedName>
    <definedName name="одяг_п" localSheetId="19">[73]підсумок_спецодяг!#REF!</definedName>
    <definedName name="одяг_п" localSheetId="28">[73]підсумок_спецодяг!#REF!</definedName>
    <definedName name="одяг_п" localSheetId="33">[73]підсумок_спецодяг!#REF!</definedName>
    <definedName name="одяг_п" localSheetId="34">[73]підсумок_спецодяг!#REF!</definedName>
    <definedName name="одяг_п" localSheetId="30">[73]підсумок_спецодяг!#REF!</definedName>
    <definedName name="одяг_п" localSheetId="32">[73]підсумок_спецодяг!#REF!</definedName>
    <definedName name="одяг_п">[73]підсумок_спецодяг!#REF!</definedName>
    <definedName name="одяг_пл" localSheetId="31">#REF!</definedName>
    <definedName name="одяг_пл" localSheetId="26">#REF!</definedName>
    <definedName name="одяг_пл" localSheetId="27">#REF!</definedName>
    <definedName name="одяг_пл" localSheetId="17">#REF!</definedName>
    <definedName name="одяг_пл" localSheetId="18">#REF!</definedName>
    <definedName name="одяг_пл" localSheetId="19">#REF!</definedName>
    <definedName name="одяг_пл" localSheetId="28">#REF!</definedName>
    <definedName name="одяг_пл" localSheetId="33">#REF!</definedName>
    <definedName name="одяг_пл" localSheetId="34">#REF!</definedName>
    <definedName name="одяг_пл" localSheetId="30">#REF!</definedName>
    <definedName name="одяг_пл" localSheetId="32">#REF!</definedName>
    <definedName name="одяг_пл">#REF!</definedName>
    <definedName name="олр" localSheetId="31">'[72]0210'!#REF!</definedName>
    <definedName name="олр" localSheetId="26">'[72]0210'!#REF!</definedName>
    <definedName name="олр" localSheetId="27">'[72]0210'!#REF!</definedName>
    <definedName name="олр" localSheetId="17">'[72]0210'!#REF!</definedName>
    <definedName name="олр" localSheetId="18">'[72]0210'!#REF!</definedName>
    <definedName name="олр" localSheetId="19">'[72]0210'!#REF!</definedName>
    <definedName name="олр" localSheetId="28">'[72]0210'!#REF!</definedName>
    <definedName name="олр" localSheetId="33">'[72]0210'!#REF!</definedName>
    <definedName name="олр" localSheetId="34">'[72]0210'!#REF!</definedName>
    <definedName name="олр" localSheetId="30">'[72]0210'!#REF!</definedName>
    <definedName name="олр" localSheetId="32">'[72]0210'!#REF!</definedName>
    <definedName name="олр">'[72]0210'!#REF!</definedName>
    <definedName name="ооо">[16]!ооо</definedName>
    <definedName name="оор" hidden="1">'[100]3 не сокр.'!$F$1:$H$65536,'[100]3 не сокр.'!$P$1:$AQ$65536</definedName>
    <definedName name="ОПРсРТС" localSheetId="31">#REF!</definedName>
    <definedName name="ОПРсРТС" localSheetId="26">#REF!</definedName>
    <definedName name="ОПРсРТС" localSheetId="27">#REF!</definedName>
    <definedName name="ОПРсРТС" localSheetId="17">#REF!</definedName>
    <definedName name="ОПРсРТС" localSheetId="18">#REF!</definedName>
    <definedName name="ОПРсРТС" localSheetId="19">#REF!</definedName>
    <definedName name="ОПРсРТС" localSheetId="28">#REF!</definedName>
    <definedName name="ОПРсРТС" localSheetId="33">#REF!</definedName>
    <definedName name="ОПРсРТС" localSheetId="34">#REF!</definedName>
    <definedName name="ОПРсРТС" localSheetId="30">#REF!</definedName>
    <definedName name="ОПРсРТС" localSheetId="32">#REF!</definedName>
    <definedName name="ОПРсРТС">#REF!</definedName>
    <definedName name="осн">[89]ВВОД!$B$9</definedName>
    <definedName name="осн_2" localSheetId="31" hidden="1">{#N/A,#N/A,FALSE,"9PS0"}</definedName>
    <definedName name="осн_2" localSheetId="29" hidden="1">{#N/A,#N/A,FALSE,"9PS0"}</definedName>
    <definedName name="осн_2" localSheetId="26" hidden="1">{#N/A,#N/A,FALSE,"9PS0"}</definedName>
    <definedName name="осн_2" localSheetId="27" hidden="1">{#N/A,#N/A,FALSE,"9PS0"}</definedName>
    <definedName name="осн_2" localSheetId="35" hidden="1">{#N/A,#N/A,FALSE,"9PS0"}</definedName>
    <definedName name="осн_2" localSheetId="11" hidden="1">{#N/A,#N/A,FALSE,"9PS0"}</definedName>
    <definedName name="осн_2" localSheetId="28" hidden="1">{#N/A,#N/A,FALSE,"9PS0"}</definedName>
    <definedName name="осн_2" localSheetId="33" hidden="1">{#N/A,#N/A,FALSE,"9PS0"}</definedName>
    <definedName name="осн_2" localSheetId="34" hidden="1">{#N/A,#N/A,FALSE,"9PS0"}</definedName>
    <definedName name="осн_2" localSheetId="30" hidden="1">{#N/A,#N/A,FALSE,"9PS0"}</definedName>
    <definedName name="осн_2" localSheetId="32" hidden="1">{#N/A,#N/A,FALSE,"9PS0"}</definedName>
    <definedName name="осн_2" hidden="1">{#N/A,#N/A,FALSE,"9PS0"}</definedName>
    <definedName name="Отсорт_Д_СВ" localSheetId="4">#REF!</definedName>
    <definedName name="Отсорт_Д_СВ" localSheetId="5">#REF!</definedName>
    <definedName name="Отсорт_Д_СВ" localSheetId="6">#REF!</definedName>
    <definedName name="Отсорт_Д_СВ" localSheetId="31">#REF!</definedName>
    <definedName name="Отсорт_Д_СВ" localSheetId="17">#REF!</definedName>
    <definedName name="Отсорт_Д_СВ" localSheetId="18">#REF!</definedName>
    <definedName name="Отсорт_Д_СВ" localSheetId="19">#REF!</definedName>
    <definedName name="Отсорт_Д_СВ" localSheetId="28">#REF!</definedName>
    <definedName name="Отсорт_Д_СВ" localSheetId="33">#REF!</definedName>
    <definedName name="Отсорт_Д_СВ" localSheetId="34">#REF!</definedName>
    <definedName name="Отсорт_Д_СВ" localSheetId="30">#REF!</definedName>
    <definedName name="Отсорт_Д_СВ" localSheetId="32">#REF!</definedName>
    <definedName name="Отсорт_Д_СВ">#REF!</definedName>
    <definedName name="отчет_2005">'[101]812'!$F$1:$F$65536</definedName>
    <definedName name="отчет_9мес">'[50]812'!$K$1:$K$65536</definedName>
    <definedName name="оц_пл" localSheetId="31">#REF!</definedName>
    <definedName name="оц_пл" localSheetId="26">#REF!</definedName>
    <definedName name="оц_пл" localSheetId="27">#REF!</definedName>
    <definedName name="оц_пл" localSheetId="17">#REF!</definedName>
    <definedName name="оц_пл" localSheetId="18">#REF!</definedName>
    <definedName name="оц_пл" localSheetId="19">#REF!</definedName>
    <definedName name="оц_пл" localSheetId="28">#REF!</definedName>
    <definedName name="оц_пл" localSheetId="33">#REF!</definedName>
    <definedName name="оц_пл" localSheetId="34">#REF!</definedName>
    <definedName name="оц_пл" localSheetId="30">#REF!</definedName>
    <definedName name="оц_пл" localSheetId="32">#REF!</definedName>
    <definedName name="оц_пл">#REF!</definedName>
    <definedName name="оч_г">[68]ПЛАН_1вар!$N$1:$N$65536</definedName>
    <definedName name="оч_рік">[52]м_812!$L$1:$L$65536</definedName>
    <definedName name="очік_ен" localSheetId="31">[54]дох!#REF!</definedName>
    <definedName name="очік_ен" localSheetId="26">[54]дох!#REF!</definedName>
    <definedName name="очік_ен" localSheetId="27">[54]дох!#REF!</definedName>
    <definedName name="очік_ен" localSheetId="17">[54]дох!#REF!</definedName>
    <definedName name="очік_ен" localSheetId="18">[54]дох!#REF!</definedName>
    <definedName name="очік_ен" localSheetId="19">[54]дох!#REF!</definedName>
    <definedName name="очік_ен" localSheetId="28">[54]дох!#REF!</definedName>
    <definedName name="очік_ен" localSheetId="33">[54]дох!#REF!</definedName>
    <definedName name="очік_ен" localSheetId="34">[54]дох!#REF!</definedName>
    <definedName name="очік_ен" localSheetId="30">[54]дох!#REF!</definedName>
    <definedName name="очік_ен" localSheetId="32">[54]дох!#REF!</definedName>
    <definedName name="очік_ен">[54]дох!#REF!</definedName>
    <definedName name="очік_ст" localSheetId="26">[54]дох!#REF!</definedName>
    <definedName name="очік_ст" localSheetId="27">[54]дох!#REF!</definedName>
    <definedName name="очік_ст" localSheetId="17">[54]дох!#REF!</definedName>
    <definedName name="очік_ст" localSheetId="18">[54]дох!#REF!</definedName>
    <definedName name="очік_ст" localSheetId="19">[54]дох!#REF!</definedName>
    <definedName name="очік_ст">[54]дох!#REF!</definedName>
    <definedName name="очікув">'[50]812'!$J$1:$J$65536</definedName>
    <definedName name="П1222" localSheetId="31">#REF!</definedName>
    <definedName name="П1222" localSheetId="17">#REF!</definedName>
    <definedName name="П1222" localSheetId="18">#REF!</definedName>
    <definedName name="П1222" localSheetId="19">#REF!</definedName>
    <definedName name="П1222" localSheetId="28">#REF!</definedName>
    <definedName name="П1222" localSheetId="33">#REF!</definedName>
    <definedName name="П1222" localSheetId="34">#REF!</definedName>
    <definedName name="П1222" localSheetId="30">#REF!</definedName>
    <definedName name="П1222" localSheetId="32">#REF!</definedName>
    <definedName name="П1222">#REF!</definedName>
    <definedName name="папап" localSheetId="31">#REF!</definedName>
    <definedName name="папап" localSheetId="26">#REF!</definedName>
    <definedName name="папап" localSheetId="27">#REF!</definedName>
    <definedName name="папап" localSheetId="17">#REF!</definedName>
    <definedName name="папап" localSheetId="18">#REF!</definedName>
    <definedName name="папап" localSheetId="19">#REF!</definedName>
    <definedName name="папап" localSheetId="28">#REF!</definedName>
    <definedName name="папап" localSheetId="33">#REF!</definedName>
    <definedName name="папап" localSheetId="34">#REF!</definedName>
    <definedName name="папап" localSheetId="30">#REF!</definedName>
    <definedName name="папап" localSheetId="32">#REF!</definedName>
    <definedName name="папап">#REF!</definedName>
    <definedName name="пдркм_п_01" localSheetId="31">#REF!</definedName>
    <definedName name="пдркм_п_01" localSheetId="26">#REF!</definedName>
    <definedName name="пдркм_п_01" localSheetId="27">#REF!</definedName>
    <definedName name="пдркм_п_01" localSheetId="17">#REF!</definedName>
    <definedName name="пдркм_п_01" localSheetId="18">#REF!</definedName>
    <definedName name="пдркм_п_01" localSheetId="19">#REF!</definedName>
    <definedName name="пдркм_п_01" localSheetId="28">#REF!</definedName>
    <definedName name="пдркм_п_01" localSheetId="33">#REF!</definedName>
    <definedName name="пдркм_п_01" localSheetId="34">#REF!</definedName>
    <definedName name="пдркм_п_01" localSheetId="30">#REF!</definedName>
    <definedName name="пдркм_п_01" localSheetId="32">#REF!</definedName>
    <definedName name="пдркм_п_01">#REF!</definedName>
    <definedName name="пдркм_с_01" localSheetId="31">#REF!</definedName>
    <definedName name="пдркм_с_01" localSheetId="26">#REF!</definedName>
    <definedName name="пдркм_с_01" localSheetId="27">#REF!</definedName>
    <definedName name="пдркм_с_01" localSheetId="17">#REF!</definedName>
    <definedName name="пдркм_с_01" localSheetId="18">#REF!</definedName>
    <definedName name="пдркм_с_01" localSheetId="19">#REF!</definedName>
    <definedName name="пдркм_с_01" localSheetId="28">#REF!</definedName>
    <definedName name="пдркм_с_01" localSheetId="33">#REF!</definedName>
    <definedName name="пдркм_с_01" localSheetId="34">#REF!</definedName>
    <definedName name="пдркм_с_01" localSheetId="30">#REF!</definedName>
    <definedName name="пдркм_с_01" localSheetId="32">#REF!</definedName>
    <definedName name="пдркм_с_01">#REF!</definedName>
    <definedName name="пдркм_ф_01" localSheetId="31">#REF!</definedName>
    <definedName name="пдркм_ф_01" localSheetId="17">#REF!</definedName>
    <definedName name="пдркм_ф_01" localSheetId="18">#REF!</definedName>
    <definedName name="пдркм_ф_01" localSheetId="19">#REF!</definedName>
    <definedName name="пдркм_ф_01" localSheetId="28">#REF!</definedName>
    <definedName name="пдркм_ф_01" localSheetId="33">#REF!</definedName>
    <definedName name="пдркм_ф_01" localSheetId="34">#REF!</definedName>
    <definedName name="пдркм_ф_01" localSheetId="30">#REF!</definedName>
    <definedName name="пдркм_ф_01" localSheetId="32">#REF!</definedName>
    <definedName name="пдркм_ф_01">#REF!</definedName>
    <definedName name="пеи" localSheetId="31" hidden="1">{"'таб 21'!$A$1:$U$24","'таб 21'!$A$1:$U$1"}</definedName>
    <definedName name="пеи" localSheetId="29" hidden="1">{"'таб 21'!$A$1:$U$24","'таб 21'!$A$1:$U$1"}</definedName>
    <definedName name="пеи" localSheetId="26" hidden="1">{"'таб 21'!$A$1:$U$24","'таб 21'!$A$1:$U$1"}</definedName>
    <definedName name="пеи" localSheetId="27" hidden="1">{"'таб 21'!$A$1:$U$24","'таб 21'!$A$1:$U$1"}</definedName>
    <definedName name="пеи" localSheetId="35" hidden="1">{"'таб 21'!$A$1:$U$24","'таб 21'!$A$1:$U$1"}</definedName>
    <definedName name="пеи" localSheetId="11" hidden="1">{"'таб 21'!$A$1:$U$24","'таб 21'!$A$1:$U$1"}</definedName>
    <definedName name="пеи" localSheetId="28" hidden="1">{"'таб 21'!$A$1:$U$24","'таб 21'!$A$1:$U$1"}</definedName>
    <definedName name="пеи" localSheetId="33" hidden="1">{"'таб 21'!$A$1:$U$24","'таб 21'!$A$1:$U$1"}</definedName>
    <definedName name="пеи" localSheetId="34" hidden="1">{"'таб 21'!$A$1:$U$24","'таб 21'!$A$1:$U$1"}</definedName>
    <definedName name="пеи" localSheetId="30" hidden="1">{"'таб 21'!$A$1:$U$24","'таб 21'!$A$1:$U$1"}</definedName>
    <definedName name="пеи" localSheetId="32" hidden="1">{"'таб 21'!$A$1:$U$24","'таб 21'!$A$1:$U$1"}</definedName>
    <definedName name="пеи" hidden="1">{"'таб 21'!$A$1:$U$24","'таб 21'!$A$1:$U$1"}</definedName>
    <definedName name="Период">[93]Ф2!$F$4</definedName>
    <definedName name="ПериодОтчёта">'[93]Технич лист'!$B$2:$B$7</definedName>
    <definedName name="пит_1" localSheetId="31">#REF!</definedName>
    <definedName name="пит_1" localSheetId="26">#REF!</definedName>
    <definedName name="пит_1" localSheetId="27">#REF!</definedName>
    <definedName name="пит_1" localSheetId="17">#REF!</definedName>
    <definedName name="пит_1" localSheetId="18">#REF!</definedName>
    <definedName name="пит_1" localSheetId="19">#REF!</definedName>
    <definedName name="пит_1" localSheetId="28">#REF!</definedName>
    <definedName name="пит_1" localSheetId="33">#REF!</definedName>
    <definedName name="пит_1" localSheetId="34">#REF!</definedName>
    <definedName name="пит_1" localSheetId="30">#REF!</definedName>
    <definedName name="пит_1" localSheetId="32">#REF!</definedName>
    <definedName name="пит_1">#REF!</definedName>
    <definedName name="пит_2" localSheetId="31">#REF!</definedName>
    <definedName name="пит_2" localSheetId="26">#REF!</definedName>
    <definedName name="пит_2" localSheetId="27">#REF!</definedName>
    <definedName name="пит_2" localSheetId="17">#REF!</definedName>
    <definedName name="пит_2" localSheetId="18">#REF!</definedName>
    <definedName name="пит_2" localSheetId="19">#REF!</definedName>
    <definedName name="пит_2" localSheetId="28">#REF!</definedName>
    <definedName name="пит_2" localSheetId="33">#REF!</definedName>
    <definedName name="пит_2" localSheetId="34">#REF!</definedName>
    <definedName name="пит_2" localSheetId="30">#REF!</definedName>
    <definedName name="пит_2" localSheetId="32">#REF!</definedName>
    <definedName name="пит_2">#REF!</definedName>
    <definedName name="пит_3" localSheetId="31">#REF!</definedName>
    <definedName name="пит_3" localSheetId="26">#REF!</definedName>
    <definedName name="пит_3" localSheetId="27">#REF!</definedName>
    <definedName name="пит_3" localSheetId="17">#REF!</definedName>
    <definedName name="пит_3" localSheetId="18">#REF!</definedName>
    <definedName name="пит_3" localSheetId="19">#REF!</definedName>
    <definedName name="пит_3" localSheetId="28">#REF!</definedName>
    <definedName name="пит_3" localSheetId="33">#REF!</definedName>
    <definedName name="пит_3" localSheetId="34">#REF!</definedName>
    <definedName name="пит_3" localSheetId="30">#REF!</definedName>
    <definedName name="пит_3" localSheetId="32">#REF!</definedName>
    <definedName name="пит_3">#REF!</definedName>
    <definedName name="пит_4" localSheetId="31">#REF!</definedName>
    <definedName name="пит_4" localSheetId="17">#REF!</definedName>
    <definedName name="пит_4" localSheetId="18">#REF!</definedName>
    <definedName name="пит_4" localSheetId="19">#REF!</definedName>
    <definedName name="пит_4" localSheetId="28">#REF!</definedName>
    <definedName name="пит_4" localSheetId="33">#REF!</definedName>
    <definedName name="пит_4" localSheetId="34">#REF!</definedName>
    <definedName name="пит_4" localSheetId="30">#REF!</definedName>
    <definedName name="пит_4" localSheetId="32">#REF!</definedName>
    <definedName name="пит_4">#REF!</definedName>
    <definedName name="пит_9" localSheetId="31">#REF!</definedName>
    <definedName name="пит_9" localSheetId="17">#REF!</definedName>
    <definedName name="пит_9" localSheetId="18">#REF!</definedName>
    <definedName name="пит_9" localSheetId="19">#REF!</definedName>
    <definedName name="пит_9" localSheetId="28">#REF!</definedName>
    <definedName name="пит_9" localSheetId="33">#REF!</definedName>
    <definedName name="пит_9" localSheetId="34">#REF!</definedName>
    <definedName name="пит_9" localSheetId="30">#REF!</definedName>
    <definedName name="пит_9" localSheetId="32">#REF!</definedName>
    <definedName name="пит_9">#REF!</definedName>
    <definedName name="пит_9п" localSheetId="31">#REF!</definedName>
    <definedName name="пит_9п" localSheetId="17">#REF!</definedName>
    <definedName name="пит_9п" localSheetId="18">#REF!</definedName>
    <definedName name="пит_9п" localSheetId="19">#REF!</definedName>
    <definedName name="пит_9п" localSheetId="28">#REF!</definedName>
    <definedName name="пит_9п" localSheetId="33">#REF!</definedName>
    <definedName name="пит_9п" localSheetId="34">#REF!</definedName>
    <definedName name="пит_9п" localSheetId="30">#REF!</definedName>
    <definedName name="пит_9п" localSheetId="32">#REF!</definedName>
    <definedName name="пит_9п">#REF!</definedName>
    <definedName name="пит_г" localSheetId="31">#REF!</definedName>
    <definedName name="пит_г" localSheetId="17">#REF!</definedName>
    <definedName name="пит_г" localSheetId="18">#REF!</definedName>
    <definedName name="пит_г" localSheetId="19">#REF!</definedName>
    <definedName name="пит_г" localSheetId="28">#REF!</definedName>
    <definedName name="пит_г" localSheetId="33">#REF!</definedName>
    <definedName name="пит_г" localSheetId="34">#REF!</definedName>
    <definedName name="пит_г" localSheetId="30">#REF!</definedName>
    <definedName name="пит_г" localSheetId="32">#REF!</definedName>
    <definedName name="пит_г">#REF!</definedName>
    <definedName name="пит_зв" localSheetId="31">#REF!</definedName>
    <definedName name="пит_зв" localSheetId="17">#REF!</definedName>
    <definedName name="пит_зв" localSheetId="18">#REF!</definedName>
    <definedName name="пит_зв" localSheetId="19">#REF!</definedName>
    <definedName name="пит_зв" localSheetId="28">#REF!</definedName>
    <definedName name="пит_зв" localSheetId="33">#REF!</definedName>
    <definedName name="пит_зв" localSheetId="34">#REF!</definedName>
    <definedName name="пит_зв" localSheetId="30">#REF!</definedName>
    <definedName name="пит_зв" localSheetId="32">#REF!</definedName>
    <definedName name="пит_зв">#REF!</definedName>
    <definedName name="пит_о" localSheetId="31">#REF!</definedName>
    <definedName name="пит_о" localSheetId="17">#REF!</definedName>
    <definedName name="пит_о" localSheetId="18">#REF!</definedName>
    <definedName name="пит_о" localSheetId="19">#REF!</definedName>
    <definedName name="пит_о" localSheetId="28">#REF!</definedName>
    <definedName name="пит_о" localSheetId="33">#REF!</definedName>
    <definedName name="пит_о" localSheetId="34">#REF!</definedName>
    <definedName name="пит_о" localSheetId="30">#REF!</definedName>
    <definedName name="пит_о" localSheetId="32">#REF!</definedName>
    <definedName name="пит_о">#REF!</definedName>
    <definedName name="пит_оч" localSheetId="31">#REF!</definedName>
    <definedName name="пит_оч" localSheetId="17">#REF!</definedName>
    <definedName name="пит_оч" localSheetId="18">#REF!</definedName>
    <definedName name="пит_оч" localSheetId="19">#REF!</definedName>
    <definedName name="пит_оч" localSheetId="28">#REF!</definedName>
    <definedName name="пит_оч" localSheetId="33">#REF!</definedName>
    <definedName name="пит_оч" localSheetId="34">#REF!</definedName>
    <definedName name="пит_оч" localSheetId="30">#REF!</definedName>
    <definedName name="пит_оч" localSheetId="32">#REF!</definedName>
    <definedName name="пит_оч">#REF!</definedName>
    <definedName name="пит_п" localSheetId="31">#REF!</definedName>
    <definedName name="пит_п" localSheetId="17">#REF!</definedName>
    <definedName name="пит_п" localSheetId="18">#REF!</definedName>
    <definedName name="пит_п" localSheetId="19">#REF!</definedName>
    <definedName name="пит_п" localSheetId="28">#REF!</definedName>
    <definedName name="пит_п" localSheetId="33">#REF!</definedName>
    <definedName name="пит_п" localSheetId="34">#REF!</definedName>
    <definedName name="пит_п" localSheetId="30">#REF!</definedName>
    <definedName name="пит_п" localSheetId="32">#REF!</definedName>
    <definedName name="пит_п">#REF!</definedName>
    <definedName name="пит_пл" localSheetId="31">#REF!</definedName>
    <definedName name="пит_пл" localSheetId="17">#REF!</definedName>
    <definedName name="пит_пл" localSheetId="18">#REF!</definedName>
    <definedName name="пит_пл" localSheetId="19">#REF!</definedName>
    <definedName name="пит_пл" localSheetId="28">#REF!</definedName>
    <definedName name="пит_пл" localSheetId="33">#REF!</definedName>
    <definedName name="пит_пл" localSheetId="34">#REF!</definedName>
    <definedName name="пит_пл" localSheetId="30">#REF!</definedName>
    <definedName name="пит_пл" localSheetId="32">#REF!</definedName>
    <definedName name="пит_пл">#REF!</definedName>
    <definedName name="питание" localSheetId="31">'[27]АТ_на 2004_витрати_1'!#REF!</definedName>
    <definedName name="питание" localSheetId="26">'[27]АТ_на 2004_витрати_1'!#REF!</definedName>
    <definedName name="питание" localSheetId="27">'[27]АТ_на 2004_витрати_1'!#REF!</definedName>
    <definedName name="питание" localSheetId="17">'[27]АТ_на 2004_витрати_1'!#REF!</definedName>
    <definedName name="питание" localSheetId="18">'[27]АТ_на 2004_витрати_1'!#REF!</definedName>
    <definedName name="питание" localSheetId="19">'[27]АТ_на 2004_витрати_1'!#REF!</definedName>
    <definedName name="питание" localSheetId="28">'[27]АТ_на 2004_витрати_1'!#REF!</definedName>
    <definedName name="питание" localSheetId="33">'[27]АТ_на 2004_витрати_1'!#REF!</definedName>
    <definedName name="питание" localSheetId="34">'[27]АТ_на 2004_витрати_1'!#REF!</definedName>
    <definedName name="питание" localSheetId="30">'[27]АТ_на 2004_витрати_1'!#REF!</definedName>
    <definedName name="питание" localSheetId="32">'[27]АТ_на 2004_витрати_1'!#REF!</definedName>
    <definedName name="питание">'[27]АТ_на 2004_витрати_1'!#REF!</definedName>
    <definedName name="пл" localSheetId="31">#REF!</definedName>
    <definedName name="пл" localSheetId="26">#REF!</definedName>
    <definedName name="пл" localSheetId="27">#REF!</definedName>
    <definedName name="пл" localSheetId="17">#REF!</definedName>
    <definedName name="пл" localSheetId="18">#REF!</definedName>
    <definedName name="пл" localSheetId="19">#REF!</definedName>
    <definedName name="пл" localSheetId="28">#REF!</definedName>
    <definedName name="пл" localSheetId="33">#REF!</definedName>
    <definedName name="пл" localSheetId="34">#REF!</definedName>
    <definedName name="пл" localSheetId="30">#REF!</definedName>
    <definedName name="пл" localSheetId="32">#REF!</definedName>
    <definedName name="пл">#REF!</definedName>
    <definedName name="пл_1">[102]План!$H$1:$H$65536</definedName>
    <definedName name="пл_10">[103]План!$J$1:$J$65536</definedName>
    <definedName name="пл_2">[102]План!$I$1:$I$65536</definedName>
    <definedName name="пл_3">[102]План!$J$1:$J$65536</definedName>
    <definedName name="пл_4">[102]План!$K$1:$K$65536</definedName>
    <definedName name="пл_9">[68]ПЛАН_1вар!$K$1:$K$65536</definedName>
    <definedName name="пл_вп" localSheetId="31">#REF!</definedName>
    <definedName name="пл_вп" localSheetId="26">#REF!</definedName>
    <definedName name="пл_вп" localSheetId="27">#REF!</definedName>
    <definedName name="пл_вп" localSheetId="17">#REF!</definedName>
    <definedName name="пл_вп" localSheetId="18">#REF!</definedName>
    <definedName name="пл_вп" localSheetId="19">#REF!</definedName>
    <definedName name="пл_вп" localSheetId="28">#REF!</definedName>
    <definedName name="пл_вп" localSheetId="33">#REF!</definedName>
    <definedName name="пл_вп" localSheetId="34">#REF!</definedName>
    <definedName name="пл_вп" localSheetId="30">#REF!</definedName>
    <definedName name="пл_вп" localSheetId="32">#REF!</definedName>
    <definedName name="пл_вп">#REF!</definedName>
    <definedName name="пл_вп1" localSheetId="31">#REF!</definedName>
    <definedName name="пл_вп1" localSheetId="26">#REF!</definedName>
    <definedName name="пл_вп1" localSheetId="27">#REF!</definedName>
    <definedName name="пл_вп1" localSheetId="17">#REF!</definedName>
    <definedName name="пл_вп1" localSheetId="18">#REF!</definedName>
    <definedName name="пл_вп1" localSheetId="19">#REF!</definedName>
    <definedName name="пл_вп1" localSheetId="28">#REF!</definedName>
    <definedName name="пл_вп1" localSheetId="33">#REF!</definedName>
    <definedName name="пл_вп1" localSheetId="34">#REF!</definedName>
    <definedName name="пл_вп1" localSheetId="30">#REF!</definedName>
    <definedName name="пл_вп1" localSheetId="32">#REF!</definedName>
    <definedName name="пл_вп1">#REF!</definedName>
    <definedName name="пл_вп2" localSheetId="31">#REF!</definedName>
    <definedName name="пл_вп2" localSheetId="26">#REF!</definedName>
    <definedName name="пл_вп2" localSheetId="27">#REF!</definedName>
    <definedName name="пл_вп2" localSheetId="17">#REF!</definedName>
    <definedName name="пл_вп2" localSheetId="18">#REF!</definedName>
    <definedName name="пл_вп2" localSheetId="19">#REF!</definedName>
    <definedName name="пл_вп2" localSheetId="28">#REF!</definedName>
    <definedName name="пл_вп2" localSheetId="33">#REF!</definedName>
    <definedName name="пл_вп2" localSheetId="34">#REF!</definedName>
    <definedName name="пл_вп2" localSheetId="30">#REF!</definedName>
    <definedName name="пл_вп2" localSheetId="32">#REF!</definedName>
    <definedName name="пл_вп2">#REF!</definedName>
    <definedName name="пл_вт" localSheetId="31">#REF!</definedName>
    <definedName name="пл_вт" localSheetId="17">#REF!</definedName>
    <definedName name="пл_вт" localSheetId="18">#REF!</definedName>
    <definedName name="пл_вт" localSheetId="19">#REF!</definedName>
    <definedName name="пл_вт" localSheetId="28">#REF!</definedName>
    <definedName name="пл_вт" localSheetId="33">#REF!</definedName>
    <definedName name="пл_вт" localSheetId="34">#REF!</definedName>
    <definedName name="пл_вт" localSheetId="30">#REF!</definedName>
    <definedName name="пл_вт" localSheetId="32">#REF!</definedName>
    <definedName name="пл_вт">#REF!</definedName>
    <definedName name="пл_вт1" localSheetId="31">#REF!</definedName>
    <definedName name="пл_вт1" localSheetId="17">#REF!</definedName>
    <definedName name="пл_вт1" localSheetId="18">#REF!</definedName>
    <definedName name="пл_вт1" localSheetId="19">#REF!</definedName>
    <definedName name="пл_вт1" localSheetId="28">#REF!</definedName>
    <definedName name="пл_вт1" localSheetId="33">#REF!</definedName>
    <definedName name="пл_вт1" localSheetId="34">#REF!</definedName>
    <definedName name="пл_вт1" localSheetId="30">#REF!</definedName>
    <definedName name="пл_вт1" localSheetId="32">#REF!</definedName>
    <definedName name="пл_вт1">#REF!</definedName>
    <definedName name="пл_вт2" localSheetId="31">#REF!</definedName>
    <definedName name="пл_вт2" localSheetId="17">#REF!</definedName>
    <definedName name="пл_вт2" localSheetId="18">#REF!</definedName>
    <definedName name="пл_вт2" localSheetId="19">#REF!</definedName>
    <definedName name="пл_вт2" localSheetId="28">#REF!</definedName>
    <definedName name="пл_вт2" localSheetId="33">#REF!</definedName>
    <definedName name="пл_вт2" localSheetId="34">#REF!</definedName>
    <definedName name="пл_вт2" localSheetId="30">#REF!</definedName>
    <definedName name="пл_вт2" localSheetId="32">#REF!</definedName>
    <definedName name="пл_вт2">#REF!</definedName>
    <definedName name="пл_г">[68]ПЛАН_1вар!$M$1:$M$65536</definedName>
    <definedName name="пл_о">[102]План!$F$1:$F$65536</definedName>
    <definedName name="пл_п" localSheetId="31">[102]План!#REF!</definedName>
    <definedName name="пл_п" localSheetId="26">[102]План!#REF!</definedName>
    <definedName name="пл_п" localSheetId="27">[102]План!#REF!</definedName>
    <definedName name="пл_п" localSheetId="17">[102]План!#REF!</definedName>
    <definedName name="пл_п" localSheetId="18">[102]План!#REF!</definedName>
    <definedName name="пл_п" localSheetId="19">[102]План!#REF!</definedName>
    <definedName name="пл_п" localSheetId="28">[102]План!#REF!</definedName>
    <definedName name="пл_п" localSheetId="33">[102]План!#REF!</definedName>
    <definedName name="пл_п" localSheetId="34">[102]План!#REF!</definedName>
    <definedName name="пл_п" localSheetId="30">[102]План!#REF!</definedName>
    <definedName name="пл_п" localSheetId="32">[102]План!#REF!</definedName>
    <definedName name="пл_п">[102]План!#REF!</definedName>
    <definedName name="пл_пр" localSheetId="31">#REF!</definedName>
    <definedName name="пл_пр" localSheetId="26">#REF!</definedName>
    <definedName name="пл_пр" localSheetId="27">#REF!</definedName>
    <definedName name="пл_пр" localSheetId="17">#REF!</definedName>
    <definedName name="пл_пр" localSheetId="18">#REF!</definedName>
    <definedName name="пл_пр" localSheetId="19">#REF!</definedName>
    <definedName name="пл_пр" localSheetId="28">#REF!</definedName>
    <definedName name="пл_пр" localSheetId="33">#REF!</definedName>
    <definedName name="пл_пр" localSheetId="34">#REF!</definedName>
    <definedName name="пл_пр" localSheetId="30">#REF!</definedName>
    <definedName name="пл_пр" localSheetId="32">#REF!</definedName>
    <definedName name="пл_пр">#REF!</definedName>
    <definedName name="пл_пр1" localSheetId="31">#REF!</definedName>
    <definedName name="пл_пр1" localSheetId="26">#REF!</definedName>
    <definedName name="пл_пр1" localSheetId="27">#REF!</definedName>
    <definedName name="пл_пр1" localSheetId="17">#REF!</definedName>
    <definedName name="пл_пр1" localSheetId="18">#REF!</definedName>
    <definedName name="пл_пр1" localSheetId="19">#REF!</definedName>
    <definedName name="пл_пр1" localSheetId="28">#REF!</definedName>
    <definedName name="пл_пр1" localSheetId="33">#REF!</definedName>
    <definedName name="пл_пр1" localSheetId="34">#REF!</definedName>
    <definedName name="пл_пр1" localSheetId="30">#REF!</definedName>
    <definedName name="пл_пр1" localSheetId="32">#REF!</definedName>
    <definedName name="пл_пр1">#REF!</definedName>
    <definedName name="пл_пр2" localSheetId="31">#REF!</definedName>
    <definedName name="пл_пр2" localSheetId="26">#REF!</definedName>
    <definedName name="пл_пр2" localSheetId="27">#REF!</definedName>
    <definedName name="пл_пр2" localSheetId="17">#REF!</definedName>
    <definedName name="пл_пр2" localSheetId="18">#REF!</definedName>
    <definedName name="пл_пр2" localSheetId="19">#REF!</definedName>
    <definedName name="пл_пр2" localSheetId="28">#REF!</definedName>
    <definedName name="пл_пр2" localSheetId="33">#REF!</definedName>
    <definedName name="пл_пр2" localSheetId="34">#REF!</definedName>
    <definedName name="пл_пр2" localSheetId="30">#REF!</definedName>
    <definedName name="пл_пр2" localSheetId="32">#REF!</definedName>
    <definedName name="пл_пр2">#REF!</definedName>
    <definedName name="пл_скор">[52]м_812!$J$1:$J$65536</definedName>
    <definedName name="пл_ц" localSheetId="31">#REF!</definedName>
    <definedName name="пл_ц" localSheetId="26">#REF!</definedName>
    <definedName name="пл_ц" localSheetId="27">#REF!</definedName>
    <definedName name="пл_ц" localSheetId="17">#REF!</definedName>
    <definedName name="пл_ц" localSheetId="18">#REF!</definedName>
    <definedName name="пл_ц" localSheetId="19">#REF!</definedName>
    <definedName name="пл_ц" localSheetId="28">#REF!</definedName>
    <definedName name="пл_ц" localSheetId="33">#REF!</definedName>
    <definedName name="пл_ц" localSheetId="34">#REF!</definedName>
    <definedName name="пл_ц" localSheetId="30">#REF!</definedName>
    <definedName name="пл_ц" localSheetId="32">#REF!</definedName>
    <definedName name="пл_ц">#REF!</definedName>
    <definedName name="пл_ц1" localSheetId="31">#REF!</definedName>
    <definedName name="пл_ц1" localSheetId="26">#REF!</definedName>
    <definedName name="пл_ц1" localSheetId="27">#REF!</definedName>
    <definedName name="пл_ц1" localSheetId="17">#REF!</definedName>
    <definedName name="пл_ц1" localSheetId="18">#REF!</definedName>
    <definedName name="пл_ц1" localSheetId="19">#REF!</definedName>
    <definedName name="пл_ц1" localSheetId="28">#REF!</definedName>
    <definedName name="пл_ц1" localSheetId="33">#REF!</definedName>
    <definedName name="пл_ц1" localSheetId="34">#REF!</definedName>
    <definedName name="пл_ц1" localSheetId="30">#REF!</definedName>
    <definedName name="пл_ц1" localSheetId="32">#REF!</definedName>
    <definedName name="пл_ц1">#REF!</definedName>
    <definedName name="пл_ц2" localSheetId="31">#REF!</definedName>
    <definedName name="пл_ц2" localSheetId="26">#REF!</definedName>
    <definedName name="пл_ц2" localSheetId="27">#REF!</definedName>
    <definedName name="пл_ц2" localSheetId="17">#REF!</definedName>
    <definedName name="пл_ц2" localSheetId="18">#REF!</definedName>
    <definedName name="пл_ц2" localSheetId="19">#REF!</definedName>
    <definedName name="пл_ц2" localSheetId="28">#REF!</definedName>
    <definedName name="пл_ц2" localSheetId="33">#REF!</definedName>
    <definedName name="пл_ц2" localSheetId="34">#REF!</definedName>
    <definedName name="пл_ц2" localSheetId="30">#REF!</definedName>
    <definedName name="пл_ц2" localSheetId="32">#REF!</definedName>
    <definedName name="пл_ц2">#REF!</definedName>
    <definedName name="пл_ч" localSheetId="31">#REF!</definedName>
    <definedName name="пл_ч" localSheetId="17">#REF!</definedName>
    <definedName name="пл_ч" localSheetId="18">#REF!</definedName>
    <definedName name="пл_ч" localSheetId="19">#REF!</definedName>
    <definedName name="пл_ч" localSheetId="28">#REF!</definedName>
    <definedName name="пл_ч" localSheetId="33">#REF!</definedName>
    <definedName name="пл_ч" localSheetId="34">#REF!</definedName>
    <definedName name="пл_ч" localSheetId="30">#REF!</definedName>
    <definedName name="пл_ч" localSheetId="32">#REF!</definedName>
    <definedName name="пл_ч">#REF!</definedName>
    <definedName name="пл_ч1" localSheetId="31">#REF!</definedName>
    <definedName name="пл_ч1" localSheetId="17">#REF!</definedName>
    <definedName name="пл_ч1" localSheetId="18">#REF!</definedName>
    <definedName name="пл_ч1" localSheetId="19">#REF!</definedName>
    <definedName name="пл_ч1" localSheetId="28">#REF!</definedName>
    <definedName name="пл_ч1" localSheetId="33">#REF!</definedName>
    <definedName name="пл_ч1" localSheetId="34">#REF!</definedName>
    <definedName name="пл_ч1" localSheetId="30">#REF!</definedName>
    <definedName name="пл_ч1" localSheetId="32">#REF!</definedName>
    <definedName name="пл_ч1">#REF!</definedName>
    <definedName name="пл_ч2" localSheetId="31">#REF!</definedName>
    <definedName name="пл_ч2" localSheetId="17">#REF!</definedName>
    <definedName name="пл_ч2" localSheetId="18">#REF!</definedName>
    <definedName name="пл_ч2" localSheetId="19">#REF!</definedName>
    <definedName name="пл_ч2" localSheetId="28">#REF!</definedName>
    <definedName name="пл_ч2" localSheetId="33">#REF!</definedName>
    <definedName name="пл_ч2" localSheetId="34">#REF!</definedName>
    <definedName name="пл_ч2" localSheetId="30">#REF!</definedName>
    <definedName name="пл_ч2" localSheetId="32">#REF!</definedName>
    <definedName name="пл_ч2">#REF!</definedName>
    <definedName name="пла" localSheetId="31">[104]рік!#REF!</definedName>
    <definedName name="пла" localSheetId="26">[5]рік!#REF!</definedName>
    <definedName name="пла" localSheetId="27">[5]рік!#REF!</definedName>
    <definedName name="пла" localSheetId="17">[104]рік!#REF!</definedName>
    <definedName name="пла" localSheetId="18">[104]рік!#REF!</definedName>
    <definedName name="пла" localSheetId="19">[104]рік!#REF!</definedName>
    <definedName name="пла" localSheetId="28">[104]рік!#REF!</definedName>
    <definedName name="пла" localSheetId="33">[104]рік!#REF!</definedName>
    <definedName name="пла" localSheetId="34">[104]рік!#REF!</definedName>
    <definedName name="пла" localSheetId="30">[104]рік!#REF!</definedName>
    <definedName name="пла" localSheetId="32">[104]рік!#REF!</definedName>
    <definedName name="пла">[104]рік!#REF!</definedName>
    <definedName name="план" localSheetId="31" hidden="1">{#N/A,#N/A,FALSE,"9PS0"}</definedName>
    <definedName name="план" localSheetId="29" hidden="1">{#N/A,#N/A,FALSE,"9PS0"}</definedName>
    <definedName name="план" localSheetId="26" hidden="1">{#N/A,#N/A,FALSE,"9PS0"}</definedName>
    <definedName name="план" localSheetId="27" hidden="1">{#N/A,#N/A,FALSE,"9PS0"}</definedName>
    <definedName name="план" localSheetId="35" hidden="1">{#N/A,#N/A,FALSE,"9PS0"}</definedName>
    <definedName name="план" localSheetId="11" hidden="1">{#N/A,#N/A,FALSE,"9PS0"}</definedName>
    <definedName name="план" localSheetId="28" hidden="1">{#N/A,#N/A,FALSE,"9PS0"}</definedName>
    <definedName name="план" localSheetId="33" hidden="1">{#N/A,#N/A,FALSE,"9PS0"}</definedName>
    <definedName name="план" localSheetId="34" hidden="1">{#N/A,#N/A,FALSE,"9PS0"}</definedName>
    <definedName name="план" localSheetId="30" hidden="1">{#N/A,#N/A,FALSE,"9PS0"}</definedName>
    <definedName name="план" localSheetId="32" hidden="1">{#N/A,#N/A,FALSE,"9PS0"}</definedName>
    <definedName name="план" hidden="1">{#N/A,#N/A,FALSE,"9PS0"}</definedName>
    <definedName name="пмпрм" localSheetId="31" hidden="1">{"'таб 21'!$A$1:$U$24","'таб 21'!$A$1:$U$1"}</definedName>
    <definedName name="пмпрм" localSheetId="29" hidden="1">{"'таб 21'!$A$1:$U$24","'таб 21'!$A$1:$U$1"}</definedName>
    <definedName name="пмпрм" localSheetId="26" hidden="1">{"'таб 21'!$A$1:$U$24","'таб 21'!$A$1:$U$1"}</definedName>
    <definedName name="пмпрм" localSheetId="27" hidden="1">{"'таб 21'!$A$1:$U$24","'таб 21'!$A$1:$U$1"}</definedName>
    <definedName name="пмпрм" localSheetId="35" hidden="1">{"'таб 21'!$A$1:$U$24","'таб 21'!$A$1:$U$1"}</definedName>
    <definedName name="пмпрм" localSheetId="11" hidden="1">{"'таб 21'!$A$1:$U$24","'таб 21'!$A$1:$U$1"}</definedName>
    <definedName name="пмпрм" localSheetId="28" hidden="1">{"'таб 21'!$A$1:$U$24","'таб 21'!$A$1:$U$1"}</definedName>
    <definedName name="пмпрм" localSheetId="33" hidden="1">{"'таб 21'!$A$1:$U$24","'таб 21'!$A$1:$U$1"}</definedName>
    <definedName name="пмпрм" localSheetId="34" hidden="1">{"'таб 21'!$A$1:$U$24","'таб 21'!$A$1:$U$1"}</definedName>
    <definedName name="пмпрм" localSheetId="30" hidden="1">{"'таб 21'!$A$1:$U$24","'таб 21'!$A$1:$U$1"}</definedName>
    <definedName name="пмпрм" localSheetId="32" hidden="1">{"'таб 21'!$A$1:$U$24","'таб 21'!$A$1:$U$1"}</definedName>
    <definedName name="пмпрм" hidden="1">{"'таб 21'!$A$1:$U$24","'таб 21'!$A$1:$U$1"}</definedName>
    <definedName name="пнркм_п_01" localSheetId="31">#REF!</definedName>
    <definedName name="пнркм_п_01" localSheetId="26">#REF!</definedName>
    <definedName name="пнркм_п_01" localSheetId="27">#REF!</definedName>
    <definedName name="пнркм_п_01" localSheetId="17">#REF!</definedName>
    <definedName name="пнркм_п_01" localSheetId="18">#REF!</definedName>
    <definedName name="пнркм_п_01" localSheetId="19">#REF!</definedName>
    <definedName name="пнркм_п_01" localSheetId="28">#REF!</definedName>
    <definedName name="пнркм_п_01" localSheetId="33">#REF!</definedName>
    <definedName name="пнркм_п_01" localSheetId="34">#REF!</definedName>
    <definedName name="пнркм_п_01" localSheetId="30">#REF!</definedName>
    <definedName name="пнркм_п_01" localSheetId="32">#REF!</definedName>
    <definedName name="пнркм_п_01">#REF!</definedName>
    <definedName name="пнркм_с_01" localSheetId="31">#REF!</definedName>
    <definedName name="пнркм_с_01" localSheetId="26">#REF!</definedName>
    <definedName name="пнркм_с_01" localSheetId="27">#REF!</definedName>
    <definedName name="пнркм_с_01" localSheetId="17">#REF!</definedName>
    <definedName name="пнркм_с_01" localSheetId="18">#REF!</definedName>
    <definedName name="пнркм_с_01" localSheetId="19">#REF!</definedName>
    <definedName name="пнркм_с_01" localSheetId="28">#REF!</definedName>
    <definedName name="пнркм_с_01" localSheetId="33">#REF!</definedName>
    <definedName name="пнркм_с_01" localSheetId="34">#REF!</definedName>
    <definedName name="пнркм_с_01" localSheetId="30">#REF!</definedName>
    <definedName name="пнркм_с_01" localSheetId="32">#REF!</definedName>
    <definedName name="пнркм_с_01">#REF!</definedName>
    <definedName name="пнркм_ф_01" localSheetId="31">#REF!</definedName>
    <definedName name="пнркм_ф_01" localSheetId="17">#REF!</definedName>
    <definedName name="пнркм_ф_01" localSheetId="18">#REF!</definedName>
    <definedName name="пнркм_ф_01" localSheetId="19">#REF!</definedName>
    <definedName name="пнркм_ф_01" localSheetId="28">#REF!</definedName>
    <definedName name="пнркм_ф_01" localSheetId="33">#REF!</definedName>
    <definedName name="пнркм_ф_01" localSheetId="34">#REF!</definedName>
    <definedName name="пнркм_ф_01" localSheetId="30">#REF!</definedName>
    <definedName name="пнркм_ф_01" localSheetId="32">#REF!</definedName>
    <definedName name="пнркм_ф_01">#REF!</definedName>
    <definedName name="поверхи" localSheetId="26">[98]скрыть!$B$4:$B$9</definedName>
    <definedName name="поверхи" localSheetId="27">[98]скрыть!$B$4:$B$9</definedName>
    <definedName name="поверхи" localSheetId="16">[98]скрыть!$B$4:$B$9</definedName>
    <definedName name="поверхи" localSheetId="17">[98]скрыть!$B$4:$B$9</definedName>
    <definedName name="поверхи" localSheetId="18">[98]скрыть!$B$4:$B$9</definedName>
    <definedName name="поверхи" localSheetId="19">[98]скрыть!$B$4:$B$9</definedName>
    <definedName name="поверхи">[99]скрыть!$B$4:$B$9</definedName>
    <definedName name="под_пл" localSheetId="31">[48]компод!#REF!</definedName>
    <definedName name="под_пл" localSheetId="26">[48]компод!#REF!</definedName>
    <definedName name="под_пл" localSheetId="27">[48]компод!#REF!</definedName>
    <definedName name="под_пл" localSheetId="17">[48]компод!#REF!</definedName>
    <definedName name="под_пл" localSheetId="18">[48]компод!#REF!</definedName>
    <definedName name="под_пл" localSheetId="19">[48]компод!#REF!</definedName>
    <definedName name="под_пл" localSheetId="28">[48]компод!#REF!</definedName>
    <definedName name="под_пл" localSheetId="33">[48]компод!#REF!</definedName>
    <definedName name="под_пл" localSheetId="34">[48]компод!#REF!</definedName>
    <definedName name="под_пл" localSheetId="30">[48]компод!#REF!</definedName>
    <definedName name="под_пл" localSheetId="32">[48]компод!#REF!</definedName>
    <definedName name="под_пл">[48]компод!#REF!</definedName>
    <definedName name="подр" localSheetId="31">#REF!</definedName>
    <definedName name="подр" localSheetId="26">#REF!</definedName>
    <definedName name="подр" localSheetId="27">#REF!</definedName>
    <definedName name="подр" localSheetId="17">#REF!</definedName>
    <definedName name="подр" localSheetId="18">#REF!</definedName>
    <definedName name="подр" localSheetId="19">#REF!</definedName>
    <definedName name="подр" localSheetId="28">#REF!</definedName>
    <definedName name="подр" localSheetId="33">#REF!</definedName>
    <definedName name="подр" localSheetId="34">#REF!</definedName>
    <definedName name="подр" localSheetId="30">#REF!</definedName>
    <definedName name="подр" localSheetId="32">#REF!</definedName>
    <definedName name="подр">#REF!</definedName>
    <definedName name="пож_пл" localSheetId="31">[48]пож!#REF!</definedName>
    <definedName name="пож_пл" localSheetId="26">[48]пож!#REF!</definedName>
    <definedName name="пож_пл" localSheetId="27">[48]пож!#REF!</definedName>
    <definedName name="пож_пл" localSheetId="17">[48]пож!#REF!</definedName>
    <definedName name="пож_пл" localSheetId="18">[48]пож!#REF!</definedName>
    <definedName name="пож_пл" localSheetId="19">[48]пож!#REF!</definedName>
    <definedName name="пож_пл" localSheetId="28">[48]пож!#REF!</definedName>
    <definedName name="пож_пл" localSheetId="33">[48]пож!#REF!</definedName>
    <definedName name="пож_пл" localSheetId="34">[48]пож!#REF!</definedName>
    <definedName name="пож_пл" localSheetId="30">[48]пож!#REF!</definedName>
    <definedName name="пож_пл" localSheetId="32">[48]пож!#REF!</definedName>
    <definedName name="пож_пл">[48]пож!#REF!</definedName>
    <definedName name="пож_сх" localSheetId="26">'[105]Пожеж_ ох_08_довед'!#REF!</definedName>
    <definedName name="пож_сх" localSheetId="27">'[105]Пожеж_ ох_08_довед'!#REF!</definedName>
    <definedName name="пож_сх" localSheetId="17">'[105]Пожеж_ ох_08_довед'!#REF!</definedName>
    <definedName name="пож_сх" localSheetId="18">'[105]Пожеж_ ох_08_довед'!#REF!</definedName>
    <definedName name="пож_сх" localSheetId="19">'[105]Пожеж_ ох_08_довед'!#REF!</definedName>
    <definedName name="пож_сх">'[105]Пожеж_ ох_08_довед'!#REF!</definedName>
    <definedName name="пороп" localSheetId="31" hidden="1">{"'таб 21'!$A$1:$U$24","'таб 21'!$A$1:$U$1"}</definedName>
    <definedName name="пороп" localSheetId="29" hidden="1">{"'таб 21'!$A$1:$U$24","'таб 21'!$A$1:$U$1"}</definedName>
    <definedName name="пороп" localSheetId="26" hidden="1">{"'таб 21'!$A$1:$U$24","'таб 21'!$A$1:$U$1"}</definedName>
    <definedName name="пороп" localSheetId="27" hidden="1">{"'таб 21'!$A$1:$U$24","'таб 21'!$A$1:$U$1"}</definedName>
    <definedName name="пороп" localSheetId="35" hidden="1">{"'таб 21'!$A$1:$U$24","'таб 21'!$A$1:$U$1"}</definedName>
    <definedName name="пороп" localSheetId="11" hidden="1">{"'таб 21'!$A$1:$U$24","'таб 21'!$A$1:$U$1"}</definedName>
    <definedName name="пороп" localSheetId="28" hidden="1">{"'таб 21'!$A$1:$U$24","'таб 21'!$A$1:$U$1"}</definedName>
    <definedName name="пороп" localSheetId="33" hidden="1">{"'таб 21'!$A$1:$U$24","'таб 21'!$A$1:$U$1"}</definedName>
    <definedName name="пороп" localSheetId="34" hidden="1">{"'таб 21'!$A$1:$U$24","'таб 21'!$A$1:$U$1"}</definedName>
    <definedName name="пороп" localSheetId="30" hidden="1">{"'таб 21'!$A$1:$U$24","'таб 21'!$A$1:$U$1"}</definedName>
    <definedName name="пороп" localSheetId="32" hidden="1">{"'таб 21'!$A$1:$U$24","'таб 21'!$A$1:$U$1"}</definedName>
    <definedName name="пороп" hidden="1">{"'таб 21'!$A$1:$U$24","'таб 21'!$A$1:$U$1"}</definedName>
    <definedName name="Построение_жука">[16]!Построение_жука</definedName>
    <definedName name="ппп" localSheetId="4">#REF!</definedName>
    <definedName name="ппп" localSheetId="5">#REF!</definedName>
    <definedName name="ппп" localSheetId="6">#REF!</definedName>
    <definedName name="ппп" localSheetId="31">#REF!</definedName>
    <definedName name="ппп" localSheetId="17">#REF!</definedName>
    <definedName name="ппп" localSheetId="18">#REF!</definedName>
    <definedName name="ппп" localSheetId="19">#REF!</definedName>
    <definedName name="ппп" localSheetId="28">#REF!</definedName>
    <definedName name="ппп" localSheetId="33">#REF!</definedName>
    <definedName name="ппп" localSheetId="34">#REF!</definedName>
    <definedName name="ппп" localSheetId="30">#REF!</definedName>
    <definedName name="ппп" localSheetId="32">#REF!</definedName>
    <definedName name="ппп">#REF!</definedName>
    <definedName name="пр_1">[68]ПЛАН_1вар!$P$1:$P$65536</definedName>
    <definedName name="пр_1кв">[52]м_812!$N$1:$N$65536</definedName>
    <definedName name="пр_2">[68]ПЛАН_1вар!$Q$1:$Q$65536</definedName>
    <definedName name="пр_2кв">[52]м_812!$O$1:$O$65536</definedName>
    <definedName name="пр_3">[68]ПЛАН_1вар!$R$1:$R$65536</definedName>
    <definedName name="пр_3кв">[52]м_812!$P$1:$P$65536</definedName>
    <definedName name="пр_4">[68]ПЛАН_1вар!$S$1:$S$65536</definedName>
    <definedName name="пр_4кв">[52]м_812!$Q$1:$Q$65536</definedName>
    <definedName name="пр_г">[68]ПЛАН_1вар!$O$1:$O$65536</definedName>
    <definedName name="пр_зв" localSheetId="31">[48]проезд!#REF!</definedName>
    <definedName name="пр_зв" localSheetId="26">[48]проезд!#REF!</definedName>
    <definedName name="пр_зв" localSheetId="27">[48]проезд!#REF!</definedName>
    <definedName name="пр_зв" localSheetId="17">[48]проезд!#REF!</definedName>
    <definedName name="пр_зв" localSheetId="18">[48]проезд!#REF!</definedName>
    <definedName name="пр_зв" localSheetId="19">[48]проезд!#REF!</definedName>
    <definedName name="пр_зв" localSheetId="28">[48]проезд!#REF!</definedName>
    <definedName name="пр_зв" localSheetId="33">[48]проезд!#REF!</definedName>
    <definedName name="пр_зв" localSheetId="34">[48]проезд!#REF!</definedName>
    <definedName name="пр_зв" localSheetId="30">[48]проезд!#REF!</definedName>
    <definedName name="пр_зв" localSheetId="32">[48]проезд!#REF!</definedName>
    <definedName name="пр_зв">[48]проезд!#REF!</definedName>
    <definedName name="пр_оч" localSheetId="26">'[106]0210'!#REF!</definedName>
    <definedName name="пр_оч" localSheetId="27">'[106]0210'!#REF!</definedName>
    <definedName name="пр_оч" localSheetId="17">'[106]0210'!#REF!</definedName>
    <definedName name="пр_оч" localSheetId="18">'[106]0210'!#REF!</definedName>
    <definedName name="пр_оч" localSheetId="19">'[106]0210'!#REF!</definedName>
    <definedName name="пр_оч">'[106]0210'!#REF!</definedName>
    <definedName name="пр_пл" localSheetId="26">[48]проезд!#REF!</definedName>
    <definedName name="пр_пл" localSheetId="27">[48]проезд!#REF!</definedName>
    <definedName name="пр_пл" localSheetId="17">[48]проезд!#REF!</definedName>
    <definedName name="пр_пл" localSheetId="18">[48]проезд!#REF!</definedName>
    <definedName name="пр_пл" localSheetId="19">[48]проезд!#REF!</definedName>
    <definedName name="пр_пл">[48]проезд!#REF!</definedName>
    <definedName name="пр_рік">[52]м_812!$M$1:$M$65536</definedName>
    <definedName name="Признак">'[93]Технич лист'!$A$2:$A$4</definedName>
    <definedName name="прог_9м" localSheetId="31">[54]дох!#REF!</definedName>
    <definedName name="прог_9м" localSheetId="26">[54]дох!#REF!</definedName>
    <definedName name="прог_9м" localSheetId="27">[54]дох!#REF!</definedName>
    <definedName name="прог_9м" localSheetId="17">[54]дох!#REF!</definedName>
    <definedName name="прог_9м" localSheetId="18">[54]дох!#REF!</definedName>
    <definedName name="прог_9м" localSheetId="19">[54]дох!#REF!</definedName>
    <definedName name="прог_9м" localSheetId="28">[54]дох!#REF!</definedName>
    <definedName name="прог_9м" localSheetId="33">[54]дох!#REF!</definedName>
    <definedName name="прог_9м" localSheetId="34">[54]дох!#REF!</definedName>
    <definedName name="прог_9м" localSheetId="30">[54]дох!#REF!</definedName>
    <definedName name="прог_9м" localSheetId="32">[54]дох!#REF!</definedName>
    <definedName name="прог_9м">[54]дох!#REF!</definedName>
    <definedName name="проект">'[50]812'!$L$1:$L$65536</definedName>
    <definedName name="прочие" localSheetId="31" hidden="1">{"'таб 21'!$A$1:$U$24","'таб 21'!$A$1:$U$1"}</definedName>
    <definedName name="прочие" localSheetId="29" hidden="1">{"'таб 21'!$A$1:$U$24","'таб 21'!$A$1:$U$1"}</definedName>
    <definedName name="прочие" localSheetId="26" hidden="1">{"'таб 21'!$A$1:$U$24","'таб 21'!$A$1:$U$1"}</definedName>
    <definedName name="прочие" localSheetId="27" hidden="1">{"'таб 21'!$A$1:$U$24","'таб 21'!$A$1:$U$1"}</definedName>
    <definedName name="прочие" localSheetId="35" hidden="1">{"'таб 21'!$A$1:$U$24","'таб 21'!$A$1:$U$1"}</definedName>
    <definedName name="прочие" localSheetId="11" hidden="1">{"'таб 21'!$A$1:$U$24","'таб 21'!$A$1:$U$1"}</definedName>
    <definedName name="прочие" localSheetId="28" hidden="1">{"'таб 21'!$A$1:$U$24","'таб 21'!$A$1:$U$1"}</definedName>
    <definedName name="прочие" localSheetId="33" hidden="1">{"'таб 21'!$A$1:$U$24","'таб 21'!$A$1:$U$1"}</definedName>
    <definedName name="прочие" localSheetId="34" hidden="1">{"'таб 21'!$A$1:$U$24","'таб 21'!$A$1:$U$1"}</definedName>
    <definedName name="прочие" localSheetId="30" hidden="1">{"'таб 21'!$A$1:$U$24","'таб 21'!$A$1:$U$1"}</definedName>
    <definedName name="прочие" localSheetId="32" hidden="1">{"'таб 21'!$A$1:$U$24","'таб 21'!$A$1:$U$1"}</definedName>
    <definedName name="прочие" hidden="1">{"'таб 21'!$A$1:$U$24","'таб 21'!$A$1:$U$1"}</definedName>
    <definedName name="птоа" localSheetId="17">[92]assump!#REF!</definedName>
    <definedName name="птоа" localSheetId="18">[92]assump!#REF!</definedName>
    <definedName name="птоа" localSheetId="19">[92]assump!#REF!</definedName>
    <definedName name="птоа">[92]assump!#REF!</definedName>
    <definedName name="ПУУ" localSheetId="17">[16]!ПУУ</definedName>
    <definedName name="ПУУ" localSheetId="18">[16]!ПУУ</definedName>
    <definedName name="ПУУ" localSheetId="19">[16]!ПУУ</definedName>
    <definedName name="ПУУ">[16]!ПУУ</definedName>
    <definedName name="Р04.12.1" localSheetId="31">#REF!</definedName>
    <definedName name="Р04.12.1" localSheetId="26">#REF!</definedName>
    <definedName name="Р04.12.1" localSheetId="27">#REF!</definedName>
    <definedName name="Р04.12.1" localSheetId="17">#REF!</definedName>
    <definedName name="Р04.12.1" localSheetId="18">#REF!</definedName>
    <definedName name="Р04.12.1" localSheetId="19">#REF!</definedName>
    <definedName name="Р04.12.1" localSheetId="28">#REF!</definedName>
    <definedName name="Р04.12.1" localSheetId="33">#REF!</definedName>
    <definedName name="Р04.12.1" localSheetId="34">#REF!</definedName>
    <definedName name="Р04.12.1" localSheetId="30">#REF!</definedName>
    <definedName name="Р04.12.1" localSheetId="32">#REF!</definedName>
    <definedName name="Р04.12.1">#REF!</definedName>
    <definedName name="Р04.12.1_1" localSheetId="31">#REF!</definedName>
    <definedName name="Р04.12.1_1" localSheetId="26">#REF!</definedName>
    <definedName name="Р04.12.1_1" localSheetId="27">#REF!</definedName>
    <definedName name="Р04.12.1_1" localSheetId="17">#REF!</definedName>
    <definedName name="Р04.12.1_1" localSheetId="18">#REF!</definedName>
    <definedName name="Р04.12.1_1" localSheetId="19">#REF!</definedName>
    <definedName name="Р04.12.1_1" localSheetId="28">#REF!</definedName>
    <definedName name="Р04.12.1_1" localSheetId="33">#REF!</definedName>
    <definedName name="Р04.12.1_1" localSheetId="34">#REF!</definedName>
    <definedName name="Р04.12.1_1" localSheetId="30">#REF!</definedName>
    <definedName name="Р04.12.1_1" localSheetId="32">#REF!</definedName>
    <definedName name="Р04.12.1_1">#REF!</definedName>
    <definedName name="Р04.12.1_2" localSheetId="31">#REF!</definedName>
    <definedName name="Р04.12.1_2" localSheetId="26">#REF!</definedName>
    <definedName name="Р04.12.1_2" localSheetId="27">#REF!</definedName>
    <definedName name="Р04.12.1_2" localSheetId="17">#REF!</definedName>
    <definedName name="Р04.12.1_2" localSheetId="18">#REF!</definedName>
    <definedName name="Р04.12.1_2" localSheetId="19">#REF!</definedName>
    <definedName name="Р04.12.1_2" localSheetId="28">#REF!</definedName>
    <definedName name="Р04.12.1_2" localSheetId="33">#REF!</definedName>
    <definedName name="Р04.12.1_2" localSheetId="34">#REF!</definedName>
    <definedName name="Р04.12.1_2" localSheetId="30">#REF!</definedName>
    <definedName name="Р04.12.1_2" localSheetId="32">#REF!</definedName>
    <definedName name="Р04.12.1_2">#REF!</definedName>
    <definedName name="Р04.12.1_3" localSheetId="31">#REF!</definedName>
    <definedName name="Р04.12.1_3" localSheetId="17">#REF!</definedName>
    <definedName name="Р04.12.1_3" localSheetId="18">#REF!</definedName>
    <definedName name="Р04.12.1_3" localSheetId="19">#REF!</definedName>
    <definedName name="Р04.12.1_3" localSheetId="28">#REF!</definedName>
    <definedName name="Р04.12.1_3" localSheetId="33">#REF!</definedName>
    <definedName name="Р04.12.1_3" localSheetId="34">#REF!</definedName>
    <definedName name="Р04.12.1_3" localSheetId="30">#REF!</definedName>
    <definedName name="Р04.12.1_3" localSheetId="32">#REF!</definedName>
    <definedName name="Р04.12.1_3">#REF!</definedName>
    <definedName name="Р04.12.1_4" localSheetId="31">#REF!</definedName>
    <definedName name="Р04.12.1_4" localSheetId="17">#REF!</definedName>
    <definedName name="Р04.12.1_4" localSheetId="18">#REF!</definedName>
    <definedName name="Р04.12.1_4" localSheetId="19">#REF!</definedName>
    <definedName name="Р04.12.1_4" localSheetId="28">#REF!</definedName>
    <definedName name="Р04.12.1_4" localSheetId="33">#REF!</definedName>
    <definedName name="Р04.12.1_4" localSheetId="34">#REF!</definedName>
    <definedName name="Р04.12.1_4" localSheetId="30">#REF!</definedName>
    <definedName name="Р04.12.1_4" localSheetId="32">#REF!</definedName>
    <definedName name="Р04.12.1_4">#REF!</definedName>
    <definedName name="Р04.12.2" localSheetId="31">#REF!</definedName>
    <definedName name="Р04.12.2" localSheetId="17">#REF!</definedName>
    <definedName name="Р04.12.2" localSheetId="18">#REF!</definedName>
    <definedName name="Р04.12.2" localSheetId="19">#REF!</definedName>
    <definedName name="Р04.12.2" localSheetId="28">#REF!</definedName>
    <definedName name="Р04.12.2" localSheetId="33">#REF!</definedName>
    <definedName name="Р04.12.2" localSheetId="34">#REF!</definedName>
    <definedName name="Р04.12.2" localSheetId="30">#REF!</definedName>
    <definedName name="Р04.12.2" localSheetId="32">#REF!</definedName>
    <definedName name="Р04.12.2">#REF!</definedName>
    <definedName name="Р04.12.2_1" localSheetId="31">#REF!</definedName>
    <definedName name="Р04.12.2_1" localSheetId="17">#REF!</definedName>
    <definedName name="Р04.12.2_1" localSheetId="18">#REF!</definedName>
    <definedName name="Р04.12.2_1" localSheetId="19">#REF!</definedName>
    <definedName name="Р04.12.2_1" localSheetId="28">#REF!</definedName>
    <definedName name="Р04.12.2_1" localSheetId="33">#REF!</definedName>
    <definedName name="Р04.12.2_1" localSheetId="34">#REF!</definedName>
    <definedName name="Р04.12.2_1" localSheetId="30">#REF!</definedName>
    <definedName name="Р04.12.2_1" localSheetId="32">#REF!</definedName>
    <definedName name="Р04.12.2_1">#REF!</definedName>
    <definedName name="Р04.12.2_2" localSheetId="31">#REF!</definedName>
    <definedName name="Р04.12.2_2" localSheetId="17">#REF!</definedName>
    <definedName name="Р04.12.2_2" localSheetId="18">#REF!</definedName>
    <definedName name="Р04.12.2_2" localSheetId="19">#REF!</definedName>
    <definedName name="Р04.12.2_2" localSheetId="28">#REF!</definedName>
    <definedName name="Р04.12.2_2" localSheetId="33">#REF!</definedName>
    <definedName name="Р04.12.2_2" localSheetId="34">#REF!</definedName>
    <definedName name="Р04.12.2_2" localSheetId="30">#REF!</definedName>
    <definedName name="Р04.12.2_2" localSheetId="32">#REF!</definedName>
    <definedName name="Р04.12.2_2">#REF!</definedName>
    <definedName name="Р04.12.2_3" localSheetId="31">#REF!</definedName>
    <definedName name="Р04.12.2_3" localSheetId="17">#REF!</definedName>
    <definedName name="Р04.12.2_3" localSheetId="18">#REF!</definedName>
    <definedName name="Р04.12.2_3" localSheetId="19">#REF!</definedName>
    <definedName name="Р04.12.2_3" localSheetId="28">#REF!</definedName>
    <definedName name="Р04.12.2_3" localSheetId="33">#REF!</definedName>
    <definedName name="Р04.12.2_3" localSheetId="34">#REF!</definedName>
    <definedName name="Р04.12.2_3" localSheetId="30">#REF!</definedName>
    <definedName name="Р04.12.2_3" localSheetId="32">#REF!</definedName>
    <definedName name="Р04.12.2_3">#REF!</definedName>
    <definedName name="Р04.12.2_4" localSheetId="31">#REF!</definedName>
    <definedName name="Р04.12.2_4" localSheetId="17">#REF!</definedName>
    <definedName name="Р04.12.2_4" localSheetId="18">#REF!</definedName>
    <definedName name="Р04.12.2_4" localSheetId="19">#REF!</definedName>
    <definedName name="Р04.12.2_4" localSheetId="28">#REF!</definedName>
    <definedName name="Р04.12.2_4" localSheetId="33">#REF!</definedName>
    <definedName name="Р04.12.2_4" localSheetId="34">#REF!</definedName>
    <definedName name="Р04.12.2_4" localSheetId="30">#REF!</definedName>
    <definedName name="Р04.12.2_4" localSheetId="32">#REF!</definedName>
    <definedName name="Р04.12.2_4">#REF!</definedName>
    <definedName name="Р04.12_1" localSheetId="31">#REF!</definedName>
    <definedName name="Р04.12_1" localSheetId="17">#REF!</definedName>
    <definedName name="Р04.12_1" localSheetId="18">#REF!</definedName>
    <definedName name="Р04.12_1" localSheetId="19">#REF!</definedName>
    <definedName name="Р04.12_1" localSheetId="28">#REF!</definedName>
    <definedName name="Р04.12_1" localSheetId="33">#REF!</definedName>
    <definedName name="Р04.12_1" localSheetId="34">#REF!</definedName>
    <definedName name="Р04.12_1" localSheetId="30">#REF!</definedName>
    <definedName name="Р04.12_1" localSheetId="32">#REF!</definedName>
    <definedName name="Р04.12_1">#REF!</definedName>
    <definedName name="Р04.12_2" localSheetId="31">#REF!</definedName>
    <definedName name="Р04.12_2" localSheetId="17">#REF!</definedName>
    <definedName name="Р04.12_2" localSheetId="18">#REF!</definedName>
    <definedName name="Р04.12_2" localSheetId="19">#REF!</definedName>
    <definedName name="Р04.12_2" localSheetId="28">#REF!</definedName>
    <definedName name="Р04.12_2" localSheetId="33">#REF!</definedName>
    <definedName name="Р04.12_2" localSheetId="34">#REF!</definedName>
    <definedName name="Р04.12_2" localSheetId="30">#REF!</definedName>
    <definedName name="Р04.12_2" localSheetId="32">#REF!</definedName>
    <definedName name="Р04.12_2">#REF!</definedName>
    <definedName name="Р04.12_3" localSheetId="31">#REF!</definedName>
    <definedName name="Р04.12_3" localSheetId="17">#REF!</definedName>
    <definedName name="Р04.12_3" localSheetId="18">#REF!</definedName>
    <definedName name="Р04.12_3" localSheetId="19">#REF!</definedName>
    <definedName name="Р04.12_3" localSheetId="28">#REF!</definedName>
    <definedName name="Р04.12_3" localSheetId="33">#REF!</definedName>
    <definedName name="Р04.12_3" localSheetId="34">#REF!</definedName>
    <definedName name="Р04.12_3" localSheetId="30">#REF!</definedName>
    <definedName name="Р04.12_3" localSheetId="32">#REF!</definedName>
    <definedName name="Р04.12_3">#REF!</definedName>
    <definedName name="Р04.12_4" localSheetId="31">#REF!</definedName>
    <definedName name="Р04.12_4" localSheetId="17">#REF!</definedName>
    <definedName name="Р04.12_4" localSheetId="18">#REF!</definedName>
    <definedName name="Р04.12_4" localSheetId="19">#REF!</definedName>
    <definedName name="Р04.12_4" localSheetId="28">#REF!</definedName>
    <definedName name="Р04.12_4" localSheetId="33">#REF!</definedName>
    <definedName name="Р04.12_4" localSheetId="34">#REF!</definedName>
    <definedName name="Р04.12_4" localSheetId="30">#REF!</definedName>
    <definedName name="Р04.12_4" localSheetId="32">#REF!</definedName>
    <definedName name="Р04.12_4">#REF!</definedName>
    <definedName name="работы" localSheetId="31">#REF!</definedName>
    <definedName name="работы" localSheetId="17">#REF!</definedName>
    <definedName name="работы" localSheetId="18">#REF!</definedName>
    <definedName name="работы" localSheetId="19">#REF!</definedName>
    <definedName name="работы" localSheetId="28">#REF!</definedName>
    <definedName name="работы" localSheetId="33">#REF!</definedName>
    <definedName name="работы" localSheetId="34">#REF!</definedName>
    <definedName name="работы" localSheetId="30">#REF!</definedName>
    <definedName name="работы" localSheetId="32">#REF!</definedName>
    <definedName name="работы">#REF!</definedName>
    <definedName name="расш" localSheetId="31">#REF!</definedName>
    <definedName name="расш" localSheetId="17">#REF!</definedName>
    <definedName name="расш" localSheetId="18">#REF!</definedName>
    <definedName name="расш" localSheetId="19">#REF!</definedName>
    <definedName name="расш" localSheetId="28">#REF!</definedName>
    <definedName name="расш" localSheetId="33">#REF!</definedName>
    <definedName name="расш" localSheetId="34">#REF!</definedName>
    <definedName name="расш" localSheetId="30">#REF!</definedName>
    <definedName name="расш" localSheetId="32">#REF!</definedName>
    <definedName name="расш">#REF!</definedName>
    <definedName name="ргш" localSheetId="31">[47]страх!#REF!</definedName>
    <definedName name="ргш" localSheetId="26">[47]страх!#REF!</definedName>
    <definedName name="ргш" localSheetId="27">[47]страх!#REF!</definedName>
    <definedName name="ргш" localSheetId="17">[47]страх!#REF!</definedName>
    <definedName name="ргш" localSheetId="18">[47]страх!#REF!</definedName>
    <definedName name="ргш" localSheetId="19">[47]страх!#REF!</definedName>
    <definedName name="ргш" localSheetId="28">[47]страх!#REF!</definedName>
    <definedName name="ргш" localSheetId="33">[47]страх!#REF!</definedName>
    <definedName name="ргш" localSheetId="34">[47]страх!#REF!</definedName>
    <definedName name="ргш" localSheetId="30">[47]страх!#REF!</definedName>
    <definedName name="ргш" localSheetId="32">[47]страх!#REF!</definedName>
    <definedName name="ргш">[47]страх!#REF!</definedName>
    <definedName name="РЕГ" localSheetId="4">#REF!</definedName>
    <definedName name="РЕГ" localSheetId="5">#REF!</definedName>
    <definedName name="РЕГ" localSheetId="6">#REF!</definedName>
    <definedName name="РЕГ" localSheetId="31">#REF!</definedName>
    <definedName name="РЕГ" localSheetId="17">#REF!</definedName>
    <definedName name="РЕГ" localSheetId="18">#REF!</definedName>
    <definedName name="РЕГ" localSheetId="19">#REF!</definedName>
    <definedName name="РЕГ" localSheetId="28">#REF!</definedName>
    <definedName name="РЕГ" localSheetId="33">#REF!</definedName>
    <definedName name="РЕГ" localSheetId="34">#REF!</definedName>
    <definedName name="РЕГ" localSheetId="30">#REF!</definedName>
    <definedName name="РЕГ" localSheetId="32">#REF!</definedName>
    <definedName name="РЕГ">#REF!</definedName>
    <definedName name="Регіон" localSheetId="4">#REF!</definedName>
    <definedName name="Регіон" localSheetId="5">#REF!</definedName>
    <definedName name="Регіон" localSheetId="6">#REF!</definedName>
    <definedName name="Регіон" localSheetId="31">#REF!</definedName>
    <definedName name="Регіон" localSheetId="17">#REF!</definedName>
    <definedName name="Регіон" localSheetId="18">#REF!</definedName>
    <definedName name="Регіон" localSheetId="19">#REF!</definedName>
    <definedName name="Регіон" localSheetId="28">#REF!</definedName>
    <definedName name="Регіон" localSheetId="33">#REF!</definedName>
    <definedName name="Регіон" localSheetId="34">#REF!</definedName>
    <definedName name="Регіон" localSheetId="30">#REF!</definedName>
    <definedName name="Регіон" localSheetId="32">#REF!</definedName>
    <definedName name="Регіон">#REF!</definedName>
    <definedName name="рем_б_10м" localSheetId="31">#REF!</definedName>
    <definedName name="рем_б_10м" localSheetId="26">#REF!</definedName>
    <definedName name="рем_б_10м" localSheetId="27">#REF!</definedName>
    <definedName name="рем_б_10м" localSheetId="17">#REF!</definedName>
    <definedName name="рем_б_10м" localSheetId="18">#REF!</definedName>
    <definedName name="рем_б_10м" localSheetId="19">#REF!</definedName>
    <definedName name="рем_б_10м" localSheetId="28">#REF!</definedName>
    <definedName name="рем_б_10м" localSheetId="33">#REF!</definedName>
    <definedName name="рем_б_10м" localSheetId="34">#REF!</definedName>
    <definedName name="рем_б_10м" localSheetId="30">#REF!</definedName>
    <definedName name="рем_б_10м" localSheetId="32">#REF!</definedName>
    <definedName name="рем_б_10м">#REF!</definedName>
    <definedName name="рем_б_11м" localSheetId="31">#REF!</definedName>
    <definedName name="рем_б_11м" localSheetId="26">#REF!</definedName>
    <definedName name="рем_б_11м" localSheetId="27">#REF!</definedName>
    <definedName name="рем_б_11м" localSheetId="17">#REF!</definedName>
    <definedName name="рем_б_11м" localSheetId="18">#REF!</definedName>
    <definedName name="рем_б_11м" localSheetId="19">#REF!</definedName>
    <definedName name="рем_б_11м" localSheetId="28">#REF!</definedName>
    <definedName name="рем_б_11м" localSheetId="33">#REF!</definedName>
    <definedName name="рем_б_11м" localSheetId="34">#REF!</definedName>
    <definedName name="рем_б_11м" localSheetId="30">#REF!</definedName>
    <definedName name="рем_б_11м" localSheetId="32">#REF!</definedName>
    <definedName name="рем_б_11м">#REF!</definedName>
    <definedName name="рем_б_12м" localSheetId="31">#REF!</definedName>
    <definedName name="рем_б_12м" localSheetId="26">#REF!</definedName>
    <definedName name="рем_б_12м" localSheetId="27">#REF!</definedName>
    <definedName name="рем_б_12м" localSheetId="17">#REF!</definedName>
    <definedName name="рем_б_12м" localSheetId="18">#REF!</definedName>
    <definedName name="рем_б_12м" localSheetId="19">#REF!</definedName>
    <definedName name="рем_б_12м" localSheetId="28">#REF!</definedName>
    <definedName name="рем_б_12м" localSheetId="33">#REF!</definedName>
    <definedName name="рем_б_12м" localSheetId="34">#REF!</definedName>
    <definedName name="рем_б_12м" localSheetId="30">#REF!</definedName>
    <definedName name="рем_б_12м" localSheetId="32">#REF!</definedName>
    <definedName name="рем_б_12м">#REF!</definedName>
    <definedName name="рем_б_2м" localSheetId="31">#REF!</definedName>
    <definedName name="рем_б_2м" localSheetId="17">#REF!</definedName>
    <definedName name="рем_б_2м" localSheetId="18">#REF!</definedName>
    <definedName name="рем_б_2м" localSheetId="19">#REF!</definedName>
    <definedName name="рем_б_2м" localSheetId="28">#REF!</definedName>
    <definedName name="рем_б_2м" localSheetId="33">#REF!</definedName>
    <definedName name="рем_б_2м" localSheetId="34">#REF!</definedName>
    <definedName name="рем_б_2м" localSheetId="30">#REF!</definedName>
    <definedName name="рем_б_2м" localSheetId="32">#REF!</definedName>
    <definedName name="рем_б_2м">#REF!</definedName>
    <definedName name="рем_б_3м" localSheetId="31">#REF!</definedName>
    <definedName name="рем_б_3м" localSheetId="17">#REF!</definedName>
    <definedName name="рем_б_3м" localSheetId="18">#REF!</definedName>
    <definedName name="рем_б_3м" localSheetId="19">#REF!</definedName>
    <definedName name="рем_б_3м" localSheetId="28">#REF!</definedName>
    <definedName name="рем_б_3м" localSheetId="33">#REF!</definedName>
    <definedName name="рем_б_3м" localSheetId="34">#REF!</definedName>
    <definedName name="рем_б_3м" localSheetId="30">#REF!</definedName>
    <definedName name="рем_б_3м" localSheetId="32">#REF!</definedName>
    <definedName name="рем_б_3м">#REF!</definedName>
    <definedName name="рем_б_4м" localSheetId="31">#REF!</definedName>
    <definedName name="рем_б_4м" localSheetId="17">#REF!</definedName>
    <definedName name="рем_б_4м" localSheetId="18">#REF!</definedName>
    <definedName name="рем_б_4м" localSheetId="19">#REF!</definedName>
    <definedName name="рем_б_4м" localSheetId="28">#REF!</definedName>
    <definedName name="рем_б_4м" localSheetId="33">#REF!</definedName>
    <definedName name="рем_б_4м" localSheetId="34">#REF!</definedName>
    <definedName name="рем_б_4м" localSheetId="30">#REF!</definedName>
    <definedName name="рем_б_4м" localSheetId="32">#REF!</definedName>
    <definedName name="рем_б_4м">#REF!</definedName>
    <definedName name="рем_б_5м" localSheetId="31">#REF!</definedName>
    <definedName name="рем_б_5м" localSheetId="17">#REF!</definedName>
    <definedName name="рем_б_5м" localSheetId="18">#REF!</definedName>
    <definedName name="рем_б_5м" localSheetId="19">#REF!</definedName>
    <definedName name="рем_б_5м" localSheetId="28">#REF!</definedName>
    <definedName name="рем_б_5м" localSheetId="33">#REF!</definedName>
    <definedName name="рем_б_5м" localSheetId="34">#REF!</definedName>
    <definedName name="рем_б_5м" localSheetId="30">#REF!</definedName>
    <definedName name="рем_б_5м" localSheetId="32">#REF!</definedName>
    <definedName name="рем_б_5м">#REF!</definedName>
    <definedName name="рем_б_6м" localSheetId="31">#REF!</definedName>
    <definedName name="рем_б_6м" localSheetId="17">#REF!</definedName>
    <definedName name="рем_б_6м" localSheetId="18">#REF!</definedName>
    <definedName name="рем_б_6м" localSheetId="19">#REF!</definedName>
    <definedName name="рем_б_6м" localSheetId="28">#REF!</definedName>
    <definedName name="рем_б_6м" localSheetId="33">#REF!</definedName>
    <definedName name="рем_б_6м" localSheetId="34">#REF!</definedName>
    <definedName name="рем_б_6м" localSheetId="30">#REF!</definedName>
    <definedName name="рем_б_6м" localSheetId="32">#REF!</definedName>
    <definedName name="рем_б_6м">#REF!</definedName>
    <definedName name="рем_б_7м" localSheetId="31">#REF!</definedName>
    <definedName name="рем_б_7м" localSheetId="17">#REF!</definedName>
    <definedName name="рем_б_7м" localSheetId="18">#REF!</definedName>
    <definedName name="рем_б_7м" localSheetId="19">#REF!</definedName>
    <definedName name="рем_б_7м" localSheetId="28">#REF!</definedName>
    <definedName name="рем_б_7м" localSheetId="33">#REF!</definedName>
    <definedName name="рем_б_7м" localSheetId="34">#REF!</definedName>
    <definedName name="рем_б_7м" localSheetId="30">#REF!</definedName>
    <definedName name="рем_б_7м" localSheetId="32">#REF!</definedName>
    <definedName name="рем_б_7м">#REF!</definedName>
    <definedName name="рем_б_8м" localSheetId="31">#REF!</definedName>
    <definedName name="рем_б_8м" localSheetId="17">#REF!</definedName>
    <definedName name="рем_б_8м" localSheetId="18">#REF!</definedName>
    <definedName name="рем_б_8м" localSheetId="19">#REF!</definedName>
    <definedName name="рем_б_8м" localSheetId="28">#REF!</definedName>
    <definedName name="рем_б_8м" localSheetId="33">#REF!</definedName>
    <definedName name="рем_б_8м" localSheetId="34">#REF!</definedName>
    <definedName name="рем_б_8м" localSheetId="30">#REF!</definedName>
    <definedName name="рем_б_8м" localSheetId="32">#REF!</definedName>
    <definedName name="рем_б_8м">#REF!</definedName>
    <definedName name="рем_б_9м" localSheetId="31">#REF!</definedName>
    <definedName name="рем_б_9м" localSheetId="17">#REF!</definedName>
    <definedName name="рем_б_9м" localSheetId="18">#REF!</definedName>
    <definedName name="рем_б_9м" localSheetId="19">#REF!</definedName>
    <definedName name="рем_б_9м" localSheetId="28">#REF!</definedName>
    <definedName name="рем_б_9м" localSheetId="33">#REF!</definedName>
    <definedName name="рем_б_9м" localSheetId="34">#REF!</definedName>
    <definedName name="рем_б_9м" localSheetId="30">#REF!</definedName>
    <definedName name="рем_б_9м" localSheetId="32">#REF!</definedName>
    <definedName name="рем_б_9м">#REF!</definedName>
    <definedName name="рем_б_авг" localSheetId="31">#REF!</definedName>
    <definedName name="рем_б_авг" localSheetId="17">#REF!</definedName>
    <definedName name="рем_б_авг" localSheetId="18">#REF!</definedName>
    <definedName name="рем_б_авг" localSheetId="19">#REF!</definedName>
    <definedName name="рем_б_авг" localSheetId="28">#REF!</definedName>
    <definedName name="рем_б_авг" localSheetId="33">#REF!</definedName>
    <definedName name="рем_б_авг" localSheetId="34">#REF!</definedName>
    <definedName name="рем_б_авг" localSheetId="30">#REF!</definedName>
    <definedName name="рем_б_авг" localSheetId="32">#REF!</definedName>
    <definedName name="рем_б_авг">#REF!</definedName>
    <definedName name="рем_б_апр" localSheetId="31">#REF!</definedName>
    <definedName name="рем_б_апр" localSheetId="17">#REF!</definedName>
    <definedName name="рем_б_апр" localSheetId="18">#REF!</definedName>
    <definedName name="рем_б_апр" localSheetId="19">#REF!</definedName>
    <definedName name="рем_б_апр" localSheetId="28">#REF!</definedName>
    <definedName name="рем_б_апр" localSheetId="33">#REF!</definedName>
    <definedName name="рем_б_апр" localSheetId="34">#REF!</definedName>
    <definedName name="рем_б_апр" localSheetId="30">#REF!</definedName>
    <definedName name="рем_б_апр" localSheetId="32">#REF!</definedName>
    <definedName name="рем_б_апр">#REF!</definedName>
    <definedName name="рем_б_дек" localSheetId="31">#REF!</definedName>
    <definedName name="рем_б_дек" localSheetId="17">#REF!</definedName>
    <definedName name="рем_б_дек" localSheetId="18">#REF!</definedName>
    <definedName name="рем_б_дек" localSheetId="19">#REF!</definedName>
    <definedName name="рем_б_дек" localSheetId="28">#REF!</definedName>
    <definedName name="рем_б_дек" localSheetId="33">#REF!</definedName>
    <definedName name="рем_б_дек" localSheetId="34">#REF!</definedName>
    <definedName name="рем_б_дек" localSheetId="30">#REF!</definedName>
    <definedName name="рем_б_дек" localSheetId="32">#REF!</definedName>
    <definedName name="рем_б_дек">#REF!</definedName>
    <definedName name="рем_б_июль" localSheetId="31">#REF!</definedName>
    <definedName name="рем_б_июль" localSheetId="17">#REF!</definedName>
    <definedName name="рем_б_июль" localSheetId="18">#REF!</definedName>
    <definedName name="рем_б_июль" localSheetId="19">#REF!</definedName>
    <definedName name="рем_б_июль" localSheetId="28">#REF!</definedName>
    <definedName name="рем_б_июль" localSheetId="33">#REF!</definedName>
    <definedName name="рем_б_июль" localSheetId="34">#REF!</definedName>
    <definedName name="рем_б_июль" localSheetId="30">#REF!</definedName>
    <definedName name="рем_б_июль" localSheetId="32">#REF!</definedName>
    <definedName name="рем_б_июль">#REF!</definedName>
    <definedName name="рем_б_июнь" localSheetId="31">#REF!</definedName>
    <definedName name="рем_б_июнь" localSheetId="17">#REF!</definedName>
    <definedName name="рем_б_июнь" localSheetId="18">#REF!</definedName>
    <definedName name="рем_б_июнь" localSheetId="19">#REF!</definedName>
    <definedName name="рем_б_июнь" localSheetId="28">#REF!</definedName>
    <definedName name="рем_б_июнь" localSheetId="33">#REF!</definedName>
    <definedName name="рем_б_июнь" localSheetId="34">#REF!</definedName>
    <definedName name="рем_б_июнь" localSheetId="30">#REF!</definedName>
    <definedName name="рем_б_июнь" localSheetId="32">#REF!</definedName>
    <definedName name="рем_б_июнь">#REF!</definedName>
    <definedName name="рем_б_май" localSheetId="31">#REF!</definedName>
    <definedName name="рем_б_май" localSheetId="17">#REF!</definedName>
    <definedName name="рем_б_май" localSheetId="18">#REF!</definedName>
    <definedName name="рем_б_май" localSheetId="19">#REF!</definedName>
    <definedName name="рем_б_май" localSheetId="28">#REF!</definedName>
    <definedName name="рем_б_май" localSheetId="33">#REF!</definedName>
    <definedName name="рем_б_май" localSheetId="34">#REF!</definedName>
    <definedName name="рем_б_май" localSheetId="30">#REF!</definedName>
    <definedName name="рем_б_май" localSheetId="32">#REF!</definedName>
    <definedName name="рем_б_май">#REF!</definedName>
    <definedName name="рем_б_март" localSheetId="31">#REF!</definedName>
    <definedName name="рем_б_март" localSheetId="17">#REF!</definedName>
    <definedName name="рем_б_март" localSheetId="18">#REF!</definedName>
    <definedName name="рем_б_март" localSheetId="19">#REF!</definedName>
    <definedName name="рем_б_март" localSheetId="28">#REF!</definedName>
    <definedName name="рем_б_март" localSheetId="33">#REF!</definedName>
    <definedName name="рем_б_март" localSheetId="34">#REF!</definedName>
    <definedName name="рем_б_март" localSheetId="30">#REF!</definedName>
    <definedName name="рем_б_март" localSheetId="32">#REF!</definedName>
    <definedName name="рем_б_март">#REF!</definedName>
    <definedName name="рем_б_нояб" localSheetId="31">#REF!</definedName>
    <definedName name="рем_б_нояб" localSheetId="17">#REF!</definedName>
    <definedName name="рем_б_нояб" localSheetId="18">#REF!</definedName>
    <definedName name="рем_б_нояб" localSheetId="19">#REF!</definedName>
    <definedName name="рем_б_нояб" localSheetId="28">#REF!</definedName>
    <definedName name="рем_б_нояб" localSheetId="33">#REF!</definedName>
    <definedName name="рем_б_нояб" localSheetId="34">#REF!</definedName>
    <definedName name="рем_б_нояб" localSheetId="30">#REF!</definedName>
    <definedName name="рем_б_нояб" localSheetId="32">#REF!</definedName>
    <definedName name="рем_б_нояб">#REF!</definedName>
    <definedName name="рем_б_окт" localSheetId="31">#REF!</definedName>
    <definedName name="рем_б_окт" localSheetId="17">#REF!</definedName>
    <definedName name="рем_б_окт" localSheetId="18">#REF!</definedName>
    <definedName name="рем_б_окт" localSheetId="19">#REF!</definedName>
    <definedName name="рем_б_окт" localSheetId="28">#REF!</definedName>
    <definedName name="рем_б_окт" localSheetId="33">#REF!</definedName>
    <definedName name="рем_б_окт" localSheetId="34">#REF!</definedName>
    <definedName name="рем_б_окт" localSheetId="30">#REF!</definedName>
    <definedName name="рем_б_окт" localSheetId="32">#REF!</definedName>
    <definedName name="рем_б_окт">#REF!</definedName>
    <definedName name="рем_б_сент" localSheetId="31">#REF!</definedName>
    <definedName name="рем_б_сент" localSheetId="17">#REF!</definedName>
    <definedName name="рем_б_сент" localSheetId="18">#REF!</definedName>
    <definedName name="рем_б_сент" localSheetId="19">#REF!</definedName>
    <definedName name="рем_б_сент" localSheetId="28">#REF!</definedName>
    <definedName name="рем_б_сент" localSheetId="33">#REF!</definedName>
    <definedName name="рем_б_сент" localSheetId="34">#REF!</definedName>
    <definedName name="рем_б_сент" localSheetId="30">#REF!</definedName>
    <definedName name="рем_б_сент" localSheetId="32">#REF!</definedName>
    <definedName name="рем_б_сент">#REF!</definedName>
    <definedName name="рем_б_фев" localSheetId="31">#REF!</definedName>
    <definedName name="рем_б_фев" localSheetId="17">#REF!</definedName>
    <definedName name="рем_б_фев" localSheetId="18">#REF!</definedName>
    <definedName name="рем_б_фев" localSheetId="19">#REF!</definedName>
    <definedName name="рем_б_фев" localSheetId="28">#REF!</definedName>
    <definedName name="рем_б_фев" localSheetId="33">#REF!</definedName>
    <definedName name="рем_б_фев" localSheetId="34">#REF!</definedName>
    <definedName name="рем_б_фев" localSheetId="30">#REF!</definedName>
    <definedName name="рем_б_фев" localSheetId="32">#REF!</definedName>
    <definedName name="рем_б_фев">#REF!</definedName>
    <definedName name="рем_б_янв" localSheetId="31">#REF!</definedName>
    <definedName name="рем_б_янв" localSheetId="17">#REF!</definedName>
    <definedName name="рем_б_янв" localSheetId="18">#REF!</definedName>
    <definedName name="рем_б_янв" localSheetId="19">#REF!</definedName>
    <definedName name="рем_б_янв" localSheetId="28">#REF!</definedName>
    <definedName name="рем_б_янв" localSheetId="33">#REF!</definedName>
    <definedName name="рем_б_янв" localSheetId="34">#REF!</definedName>
    <definedName name="рем_б_янв" localSheetId="30">#REF!</definedName>
    <definedName name="рем_б_янв" localSheetId="32">#REF!</definedName>
    <definedName name="рем_б_янв">#REF!</definedName>
    <definedName name="рем_п_10м" localSheetId="31">#REF!</definedName>
    <definedName name="рем_п_10м" localSheetId="17">#REF!</definedName>
    <definedName name="рем_п_10м" localSheetId="18">#REF!</definedName>
    <definedName name="рем_п_10м" localSheetId="19">#REF!</definedName>
    <definedName name="рем_п_10м" localSheetId="28">#REF!</definedName>
    <definedName name="рем_п_10м" localSheetId="33">#REF!</definedName>
    <definedName name="рем_п_10м" localSheetId="34">#REF!</definedName>
    <definedName name="рем_п_10м" localSheetId="30">#REF!</definedName>
    <definedName name="рем_п_10м" localSheetId="32">#REF!</definedName>
    <definedName name="рем_п_10м">#REF!</definedName>
    <definedName name="рем_п_11м" localSheetId="31">#REF!</definedName>
    <definedName name="рем_п_11м" localSheetId="17">#REF!</definedName>
    <definedName name="рем_п_11м" localSheetId="18">#REF!</definedName>
    <definedName name="рем_п_11м" localSheetId="19">#REF!</definedName>
    <definedName name="рем_п_11м" localSheetId="28">#REF!</definedName>
    <definedName name="рем_п_11м" localSheetId="33">#REF!</definedName>
    <definedName name="рем_п_11м" localSheetId="34">#REF!</definedName>
    <definedName name="рем_п_11м" localSheetId="30">#REF!</definedName>
    <definedName name="рем_п_11м" localSheetId="32">#REF!</definedName>
    <definedName name="рем_п_11м">#REF!</definedName>
    <definedName name="рем_п_12м" localSheetId="31">#REF!</definedName>
    <definedName name="рем_п_12м" localSheetId="17">#REF!</definedName>
    <definedName name="рем_п_12м" localSheetId="18">#REF!</definedName>
    <definedName name="рем_п_12м" localSheetId="19">#REF!</definedName>
    <definedName name="рем_п_12м" localSheetId="28">#REF!</definedName>
    <definedName name="рем_п_12м" localSheetId="33">#REF!</definedName>
    <definedName name="рем_п_12м" localSheetId="34">#REF!</definedName>
    <definedName name="рем_п_12м" localSheetId="30">#REF!</definedName>
    <definedName name="рем_п_12м" localSheetId="32">#REF!</definedName>
    <definedName name="рем_п_12м">#REF!</definedName>
    <definedName name="рем_п_2м" localSheetId="31">#REF!</definedName>
    <definedName name="рем_п_2м" localSheetId="17">#REF!</definedName>
    <definedName name="рем_п_2м" localSheetId="18">#REF!</definedName>
    <definedName name="рем_п_2м" localSheetId="19">#REF!</definedName>
    <definedName name="рем_п_2м" localSheetId="28">#REF!</definedName>
    <definedName name="рем_п_2м" localSheetId="33">#REF!</definedName>
    <definedName name="рем_п_2м" localSheetId="34">#REF!</definedName>
    <definedName name="рем_п_2м" localSheetId="30">#REF!</definedName>
    <definedName name="рем_п_2м" localSheetId="32">#REF!</definedName>
    <definedName name="рем_п_2м">#REF!</definedName>
    <definedName name="рем_п_3м" localSheetId="31">#REF!</definedName>
    <definedName name="рем_п_3м" localSheetId="17">#REF!</definedName>
    <definedName name="рем_п_3м" localSheetId="18">#REF!</definedName>
    <definedName name="рем_п_3м" localSheetId="19">#REF!</definedName>
    <definedName name="рем_п_3м" localSheetId="28">#REF!</definedName>
    <definedName name="рем_п_3м" localSheetId="33">#REF!</definedName>
    <definedName name="рем_п_3м" localSheetId="34">#REF!</definedName>
    <definedName name="рем_п_3м" localSheetId="30">#REF!</definedName>
    <definedName name="рем_п_3м" localSheetId="32">#REF!</definedName>
    <definedName name="рем_п_3м">#REF!</definedName>
    <definedName name="рем_п_4м" localSheetId="31">#REF!</definedName>
    <definedName name="рем_п_4м" localSheetId="17">#REF!</definedName>
    <definedName name="рем_п_4м" localSheetId="18">#REF!</definedName>
    <definedName name="рем_п_4м" localSheetId="19">#REF!</definedName>
    <definedName name="рем_п_4м" localSheetId="28">#REF!</definedName>
    <definedName name="рем_п_4м" localSheetId="33">#REF!</definedName>
    <definedName name="рем_п_4м" localSheetId="34">#REF!</definedName>
    <definedName name="рем_п_4м" localSheetId="30">#REF!</definedName>
    <definedName name="рем_п_4м" localSheetId="32">#REF!</definedName>
    <definedName name="рем_п_4м">#REF!</definedName>
    <definedName name="рем_п_5м" localSheetId="31">#REF!</definedName>
    <definedName name="рем_п_5м" localSheetId="17">#REF!</definedName>
    <definedName name="рем_п_5м" localSheetId="18">#REF!</definedName>
    <definedName name="рем_п_5м" localSheetId="19">#REF!</definedName>
    <definedName name="рем_п_5м" localSheetId="28">#REF!</definedName>
    <definedName name="рем_п_5м" localSheetId="33">#REF!</definedName>
    <definedName name="рем_п_5м" localSheetId="34">#REF!</definedName>
    <definedName name="рем_п_5м" localSheetId="30">#REF!</definedName>
    <definedName name="рем_п_5м" localSheetId="32">#REF!</definedName>
    <definedName name="рем_п_5м">#REF!</definedName>
    <definedName name="рем_п_6м" localSheetId="31">#REF!</definedName>
    <definedName name="рем_п_6м" localSheetId="17">#REF!</definedName>
    <definedName name="рем_п_6м" localSheetId="18">#REF!</definedName>
    <definedName name="рем_п_6м" localSheetId="19">#REF!</definedName>
    <definedName name="рем_п_6м" localSheetId="28">#REF!</definedName>
    <definedName name="рем_п_6м" localSheetId="33">#REF!</definedName>
    <definedName name="рем_п_6м" localSheetId="34">#REF!</definedName>
    <definedName name="рем_п_6м" localSheetId="30">#REF!</definedName>
    <definedName name="рем_п_6м" localSheetId="32">#REF!</definedName>
    <definedName name="рем_п_6м">#REF!</definedName>
    <definedName name="рем_п_8м" localSheetId="31">#REF!</definedName>
    <definedName name="рем_п_8м" localSheetId="17">#REF!</definedName>
    <definedName name="рем_п_8м" localSheetId="18">#REF!</definedName>
    <definedName name="рем_п_8м" localSheetId="19">#REF!</definedName>
    <definedName name="рем_п_8м" localSheetId="28">#REF!</definedName>
    <definedName name="рем_п_8м" localSheetId="33">#REF!</definedName>
    <definedName name="рем_п_8м" localSheetId="34">#REF!</definedName>
    <definedName name="рем_п_8м" localSheetId="30">#REF!</definedName>
    <definedName name="рем_п_8м" localSheetId="32">#REF!</definedName>
    <definedName name="рем_п_8м">#REF!</definedName>
    <definedName name="рем_п_9м" localSheetId="31">#REF!</definedName>
    <definedName name="рем_п_9м" localSheetId="17">#REF!</definedName>
    <definedName name="рем_п_9м" localSheetId="18">#REF!</definedName>
    <definedName name="рем_п_9м" localSheetId="19">#REF!</definedName>
    <definedName name="рем_п_9м" localSheetId="28">#REF!</definedName>
    <definedName name="рем_п_9м" localSheetId="33">#REF!</definedName>
    <definedName name="рем_п_9м" localSheetId="34">#REF!</definedName>
    <definedName name="рем_п_9м" localSheetId="30">#REF!</definedName>
    <definedName name="рем_п_9м" localSheetId="32">#REF!</definedName>
    <definedName name="рем_п_9м">#REF!</definedName>
    <definedName name="рем_п_авг" localSheetId="31">#REF!</definedName>
    <definedName name="рем_п_авг" localSheetId="17">#REF!</definedName>
    <definedName name="рем_п_авг" localSheetId="18">#REF!</definedName>
    <definedName name="рем_п_авг" localSheetId="19">#REF!</definedName>
    <definedName name="рем_п_авг" localSheetId="28">#REF!</definedName>
    <definedName name="рем_п_авг" localSheetId="33">#REF!</definedName>
    <definedName name="рем_п_авг" localSheetId="34">#REF!</definedName>
    <definedName name="рем_п_авг" localSheetId="30">#REF!</definedName>
    <definedName name="рем_п_авг" localSheetId="32">#REF!</definedName>
    <definedName name="рем_п_авг">#REF!</definedName>
    <definedName name="рем_п_апр" localSheetId="31">#REF!</definedName>
    <definedName name="рем_п_апр" localSheetId="17">#REF!</definedName>
    <definedName name="рем_п_апр" localSheetId="18">#REF!</definedName>
    <definedName name="рем_п_апр" localSheetId="19">#REF!</definedName>
    <definedName name="рем_п_апр" localSheetId="28">#REF!</definedName>
    <definedName name="рем_п_апр" localSheetId="33">#REF!</definedName>
    <definedName name="рем_п_апр" localSheetId="34">#REF!</definedName>
    <definedName name="рем_п_апр" localSheetId="30">#REF!</definedName>
    <definedName name="рем_п_апр" localSheetId="32">#REF!</definedName>
    <definedName name="рем_п_апр">#REF!</definedName>
    <definedName name="рем_п_дек" localSheetId="31">#REF!</definedName>
    <definedName name="рем_п_дек" localSheetId="17">#REF!</definedName>
    <definedName name="рем_п_дек" localSheetId="18">#REF!</definedName>
    <definedName name="рем_п_дек" localSheetId="19">#REF!</definedName>
    <definedName name="рем_п_дек" localSheetId="28">#REF!</definedName>
    <definedName name="рем_п_дек" localSheetId="33">#REF!</definedName>
    <definedName name="рем_п_дек" localSheetId="34">#REF!</definedName>
    <definedName name="рем_п_дек" localSheetId="30">#REF!</definedName>
    <definedName name="рем_п_дек" localSheetId="32">#REF!</definedName>
    <definedName name="рем_п_дек">#REF!</definedName>
    <definedName name="рем_п_июль" localSheetId="31">#REF!</definedName>
    <definedName name="рем_п_июль" localSheetId="17">#REF!</definedName>
    <definedName name="рем_п_июль" localSheetId="18">#REF!</definedName>
    <definedName name="рем_п_июль" localSheetId="19">#REF!</definedName>
    <definedName name="рем_п_июль" localSheetId="28">#REF!</definedName>
    <definedName name="рем_п_июль" localSheetId="33">#REF!</definedName>
    <definedName name="рем_п_июль" localSheetId="34">#REF!</definedName>
    <definedName name="рем_п_июль" localSheetId="30">#REF!</definedName>
    <definedName name="рем_п_июль" localSheetId="32">#REF!</definedName>
    <definedName name="рем_п_июль">#REF!</definedName>
    <definedName name="рем_п_июнь" localSheetId="31">#REF!</definedName>
    <definedName name="рем_п_июнь" localSheetId="17">#REF!</definedName>
    <definedName name="рем_п_июнь" localSheetId="18">#REF!</definedName>
    <definedName name="рем_п_июнь" localSheetId="19">#REF!</definedName>
    <definedName name="рем_п_июнь" localSheetId="28">#REF!</definedName>
    <definedName name="рем_п_июнь" localSheetId="33">#REF!</definedName>
    <definedName name="рем_п_июнь" localSheetId="34">#REF!</definedName>
    <definedName name="рем_п_июнь" localSheetId="30">#REF!</definedName>
    <definedName name="рем_п_июнь" localSheetId="32">#REF!</definedName>
    <definedName name="рем_п_июнь">#REF!</definedName>
    <definedName name="рем_п_май" localSheetId="31">#REF!</definedName>
    <definedName name="рем_п_май" localSheetId="17">#REF!</definedName>
    <definedName name="рем_п_май" localSheetId="18">#REF!</definedName>
    <definedName name="рем_п_май" localSheetId="19">#REF!</definedName>
    <definedName name="рем_п_май" localSheetId="28">#REF!</definedName>
    <definedName name="рем_п_май" localSheetId="33">#REF!</definedName>
    <definedName name="рем_п_май" localSheetId="34">#REF!</definedName>
    <definedName name="рем_п_май" localSheetId="30">#REF!</definedName>
    <definedName name="рем_п_май" localSheetId="32">#REF!</definedName>
    <definedName name="рем_п_май">#REF!</definedName>
    <definedName name="рем_п_март" localSheetId="31">#REF!</definedName>
    <definedName name="рем_п_март" localSheetId="17">#REF!</definedName>
    <definedName name="рем_п_март" localSheetId="18">#REF!</definedName>
    <definedName name="рем_п_март" localSheetId="19">#REF!</definedName>
    <definedName name="рем_п_март" localSheetId="28">#REF!</definedName>
    <definedName name="рем_п_март" localSheetId="33">#REF!</definedName>
    <definedName name="рем_п_март" localSheetId="34">#REF!</definedName>
    <definedName name="рем_п_март" localSheetId="30">#REF!</definedName>
    <definedName name="рем_п_март" localSheetId="32">#REF!</definedName>
    <definedName name="рем_п_март">#REF!</definedName>
    <definedName name="рем_п_нояб" localSheetId="31">#REF!</definedName>
    <definedName name="рем_п_нояб" localSheetId="17">#REF!</definedName>
    <definedName name="рем_п_нояб" localSheetId="18">#REF!</definedName>
    <definedName name="рем_п_нояб" localSheetId="19">#REF!</definedName>
    <definedName name="рем_п_нояб" localSheetId="28">#REF!</definedName>
    <definedName name="рем_п_нояб" localSheetId="33">#REF!</definedName>
    <definedName name="рем_п_нояб" localSheetId="34">#REF!</definedName>
    <definedName name="рем_п_нояб" localSheetId="30">#REF!</definedName>
    <definedName name="рем_п_нояб" localSheetId="32">#REF!</definedName>
    <definedName name="рем_п_нояб">#REF!</definedName>
    <definedName name="рем_п_окт" localSheetId="31">#REF!</definedName>
    <definedName name="рем_п_окт" localSheetId="17">#REF!</definedName>
    <definedName name="рем_п_окт" localSheetId="18">#REF!</definedName>
    <definedName name="рем_п_окт" localSheetId="19">#REF!</definedName>
    <definedName name="рем_п_окт" localSheetId="28">#REF!</definedName>
    <definedName name="рем_п_окт" localSheetId="33">#REF!</definedName>
    <definedName name="рем_п_окт" localSheetId="34">#REF!</definedName>
    <definedName name="рем_п_окт" localSheetId="30">#REF!</definedName>
    <definedName name="рем_п_окт" localSheetId="32">#REF!</definedName>
    <definedName name="рем_п_окт">#REF!</definedName>
    <definedName name="рем_п_сент" localSheetId="31">#REF!</definedName>
    <definedName name="рем_п_сент" localSheetId="17">#REF!</definedName>
    <definedName name="рем_п_сент" localSheetId="18">#REF!</definedName>
    <definedName name="рем_п_сент" localSheetId="19">#REF!</definedName>
    <definedName name="рем_п_сент" localSheetId="28">#REF!</definedName>
    <definedName name="рем_п_сент" localSheetId="33">#REF!</definedName>
    <definedName name="рем_п_сент" localSheetId="34">#REF!</definedName>
    <definedName name="рем_п_сент" localSheetId="30">#REF!</definedName>
    <definedName name="рем_п_сент" localSheetId="32">#REF!</definedName>
    <definedName name="рем_п_сент">#REF!</definedName>
    <definedName name="рем_п_фев" localSheetId="31">#REF!</definedName>
    <definedName name="рем_п_фев" localSheetId="17">#REF!</definedName>
    <definedName name="рем_п_фев" localSheetId="18">#REF!</definedName>
    <definedName name="рем_п_фев" localSheetId="19">#REF!</definedName>
    <definedName name="рем_п_фев" localSheetId="28">#REF!</definedName>
    <definedName name="рем_п_фев" localSheetId="33">#REF!</definedName>
    <definedName name="рем_п_фев" localSheetId="34">#REF!</definedName>
    <definedName name="рем_п_фев" localSheetId="30">#REF!</definedName>
    <definedName name="рем_п_фев" localSheetId="32">#REF!</definedName>
    <definedName name="рем_п_фев">#REF!</definedName>
    <definedName name="рем_п_янв" localSheetId="31">#REF!</definedName>
    <definedName name="рем_п_янв" localSheetId="17">#REF!</definedName>
    <definedName name="рем_п_янв" localSheetId="18">#REF!</definedName>
    <definedName name="рем_п_янв" localSheetId="19">#REF!</definedName>
    <definedName name="рем_п_янв" localSheetId="28">#REF!</definedName>
    <definedName name="рем_п_янв" localSheetId="33">#REF!</definedName>
    <definedName name="рем_п_янв" localSheetId="34">#REF!</definedName>
    <definedName name="рем_п_янв" localSheetId="30">#REF!</definedName>
    <definedName name="рем_п_янв" localSheetId="32">#REF!</definedName>
    <definedName name="рем_п_янв">#REF!</definedName>
    <definedName name="рем_ф_10м" localSheetId="31">#REF!</definedName>
    <definedName name="рем_ф_10м" localSheetId="17">#REF!</definedName>
    <definedName name="рем_ф_10м" localSheetId="18">#REF!</definedName>
    <definedName name="рем_ф_10м" localSheetId="19">#REF!</definedName>
    <definedName name="рем_ф_10м" localSheetId="28">#REF!</definedName>
    <definedName name="рем_ф_10м" localSheetId="33">#REF!</definedName>
    <definedName name="рем_ф_10м" localSheetId="34">#REF!</definedName>
    <definedName name="рем_ф_10м" localSheetId="30">#REF!</definedName>
    <definedName name="рем_ф_10м" localSheetId="32">#REF!</definedName>
    <definedName name="рем_ф_10м">#REF!</definedName>
    <definedName name="рем_ф_11м" localSheetId="31">#REF!</definedName>
    <definedName name="рем_ф_11м" localSheetId="17">#REF!</definedName>
    <definedName name="рем_ф_11м" localSheetId="18">#REF!</definedName>
    <definedName name="рем_ф_11м" localSheetId="19">#REF!</definedName>
    <definedName name="рем_ф_11м" localSheetId="28">#REF!</definedName>
    <definedName name="рем_ф_11м" localSheetId="33">#REF!</definedName>
    <definedName name="рем_ф_11м" localSheetId="34">#REF!</definedName>
    <definedName name="рем_ф_11м" localSheetId="30">#REF!</definedName>
    <definedName name="рем_ф_11м" localSheetId="32">#REF!</definedName>
    <definedName name="рем_ф_11м">#REF!</definedName>
    <definedName name="рем_ф_12м" localSheetId="31">#REF!</definedName>
    <definedName name="рем_ф_12м" localSheetId="17">#REF!</definedName>
    <definedName name="рем_ф_12м" localSheetId="18">#REF!</definedName>
    <definedName name="рем_ф_12м" localSheetId="19">#REF!</definedName>
    <definedName name="рем_ф_12м" localSheetId="28">#REF!</definedName>
    <definedName name="рем_ф_12м" localSheetId="33">#REF!</definedName>
    <definedName name="рем_ф_12м" localSheetId="34">#REF!</definedName>
    <definedName name="рем_ф_12м" localSheetId="30">#REF!</definedName>
    <definedName name="рем_ф_12м" localSheetId="32">#REF!</definedName>
    <definedName name="рем_ф_12м">#REF!</definedName>
    <definedName name="рем_ф_2м" localSheetId="31">#REF!</definedName>
    <definedName name="рем_ф_2м" localSheetId="17">#REF!</definedName>
    <definedName name="рем_ф_2м" localSheetId="18">#REF!</definedName>
    <definedName name="рем_ф_2м" localSheetId="19">#REF!</definedName>
    <definedName name="рем_ф_2м" localSheetId="28">#REF!</definedName>
    <definedName name="рем_ф_2м" localSheetId="33">#REF!</definedName>
    <definedName name="рем_ф_2м" localSheetId="34">#REF!</definedName>
    <definedName name="рем_ф_2м" localSheetId="30">#REF!</definedName>
    <definedName name="рем_ф_2м" localSheetId="32">#REF!</definedName>
    <definedName name="рем_ф_2м">#REF!</definedName>
    <definedName name="рем_ф_3м" localSheetId="31">#REF!</definedName>
    <definedName name="рем_ф_3м" localSheetId="17">#REF!</definedName>
    <definedName name="рем_ф_3м" localSheetId="18">#REF!</definedName>
    <definedName name="рем_ф_3м" localSheetId="19">#REF!</definedName>
    <definedName name="рем_ф_3м" localSheetId="28">#REF!</definedName>
    <definedName name="рем_ф_3м" localSheetId="33">#REF!</definedName>
    <definedName name="рем_ф_3м" localSheetId="34">#REF!</definedName>
    <definedName name="рем_ф_3м" localSheetId="30">#REF!</definedName>
    <definedName name="рем_ф_3м" localSheetId="32">#REF!</definedName>
    <definedName name="рем_ф_3м">#REF!</definedName>
    <definedName name="рем_ф_4м" localSheetId="31">#REF!</definedName>
    <definedName name="рем_ф_4м" localSheetId="17">#REF!</definedName>
    <definedName name="рем_ф_4м" localSheetId="18">#REF!</definedName>
    <definedName name="рем_ф_4м" localSheetId="19">#REF!</definedName>
    <definedName name="рем_ф_4м" localSheetId="28">#REF!</definedName>
    <definedName name="рем_ф_4м" localSheetId="33">#REF!</definedName>
    <definedName name="рем_ф_4м" localSheetId="34">#REF!</definedName>
    <definedName name="рем_ф_4м" localSheetId="30">#REF!</definedName>
    <definedName name="рем_ф_4м" localSheetId="32">#REF!</definedName>
    <definedName name="рем_ф_4м">#REF!</definedName>
    <definedName name="рем_ф_5м" localSheetId="31">#REF!</definedName>
    <definedName name="рем_ф_5м" localSheetId="17">#REF!</definedName>
    <definedName name="рем_ф_5м" localSheetId="18">#REF!</definedName>
    <definedName name="рем_ф_5м" localSheetId="19">#REF!</definedName>
    <definedName name="рем_ф_5м" localSheetId="28">#REF!</definedName>
    <definedName name="рем_ф_5м" localSheetId="33">#REF!</definedName>
    <definedName name="рем_ф_5м" localSheetId="34">#REF!</definedName>
    <definedName name="рем_ф_5м" localSheetId="30">#REF!</definedName>
    <definedName name="рем_ф_5м" localSheetId="32">#REF!</definedName>
    <definedName name="рем_ф_5м">#REF!</definedName>
    <definedName name="рем_ф_6м" localSheetId="31">#REF!</definedName>
    <definedName name="рем_ф_6м" localSheetId="17">#REF!</definedName>
    <definedName name="рем_ф_6м" localSheetId="18">#REF!</definedName>
    <definedName name="рем_ф_6м" localSheetId="19">#REF!</definedName>
    <definedName name="рем_ф_6м" localSheetId="28">#REF!</definedName>
    <definedName name="рем_ф_6м" localSheetId="33">#REF!</definedName>
    <definedName name="рем_ф_6м" localSheetId="34">#REF!</definedName>
    <definedName name="рем_ф_6м" localSheetId="30">#REF!</definedName>
    <definedName name="рем_ф_6м" localSheetId="32">#REF!</definedName>
    <definedName name="рем_ф_6м">#REF!</definedName>
    <definedName name="рем_ф_7м" localSheetId="31">#REF!</definedName>
    <definedName name="рем_ф_7м" localSheetId="17">#REF!</definedName>
    <definedName name="рем_ф_7м" localSheetId="18">#REF!</definedName>
    <definedName name="рем_ф_7м" localSheetId="19">#REF!</definedName>
    <definedName name="рем_ф_7м" localSheetId="28">#REF!</definedName>
    <definedName name="рем_ф_7м" localSheetId="33">#REF!</definedName>
    <definedName name="рем_ф_7м" localSheetId="34">#REF!</definedName>
    <definedName name="рем_ф_7м" localSheetId="30">#REF!</definedName>
    <definedName name="рем_ф_7м" localSheetId="32">#REF!</definedName>
    <definedName name="рем_ф_7м">#REF!</definedName>
    <definedName name="рем_ф_8м" localSheetId="31">#REF!</definedName>
    <definedName name="рем_ф_8м" localSheetId="17">#REF!</definedName>
    <definedName name="рем_ф_8м" localSheetId="18">#REF!</definedName>
    <definedName name="рем_ф_8м" localSheetId="19">#REF!</definedName>
    <definedName name="рем_ф_8м" localSheetId="28">#REF!</definedName>
    <definedName name="рем_ф_8м" localSheetId="33">#REF!</definedName>
    <definedName name="рем_ф_8м" localSheetId="34">#REF!</definedName>
    <definedName name="рем_ф_8м" localSheetId="30">#REF!</definedName>
    <definedName name="рем_ф_8м" localSheetId="32">#REF!</definedName>
    <definedName name="рем_ф_8м">#REF!</definedName>
    <definedName name="рем_ф_9м" localSheetId="31">#REF!</definedName>
    <definedName name="рем_ф_9м" localSheetId="17">#REF!</definedName>
    <definedName name="рем_ф_9м" localSheetId="18">#REF!</definedName>
    <definedName name="рем_ф_9м" localSheetId="19">#REF!</definedName>
    <definedName name="рем_ф_9м" localSheetId="28">#REF!</definedName>
    <definedName name="рем_ф_9м" localSheetId="33">#REF!</definedName>
    <definedName name="рем_ф_9м" localSheetId="34">#REF!</definedName>
    <definedName name="рем_ф_9м" localSheetId="30">#REF!</definedName>
    <definedName name="рем_ф_9м" localSheetId="32">#REF!</definedName>
    <definedName name="рем_ф_9м">#REF!</definedName>
    <definedName name="рем_ф_авг" localSheetId="31">#REF!</definedName>
    <definedName name="рем_ф_авг" localSheetId="17">#REF!</definedName>
    <definedName name="рем_ф_авг" localSheetId="18">#REF!</definedName>
    <definedName name="рем_ф_авг" localSheetId="19">#REF!</definedName>
    <definedName name="рем_ф_авг" localSheetId="28">#REF!</definedName>
    <definedName name="рем_ф_авг" localSheetId="33">#REF!</definedName>
    <definedName name="рем_ф_авг" localSheetId="34">#REF!</definedName>
    <definedName name="рем_ф_авг" localSheetId="30">#REF!</definedName>
    <definedName name="рем_ф_авг" localSheetId="32">#REF!</definedName>
    <definedName name="рем_ф_авг">#REF!</definedName>
    <definedName name="рем_ф_апр" localSheetId="31">#REF!</definedName>
    <definedName name="рем_ф_апр" localSheetId="17">#REF!</definedName>
    <definedName name="рем_ф_апр" localSheetId="18">#REF!</definedName>
    <definedName name="рем_ф_апр" localSheetId="19">#REF!</definedName>
    <definedName name="рем_ф_апр" localSheetId="28">#REF!</definedName>
    <definedName name="рем_ф_апр" localSheetId="33">#REF!</definedName>
    <definedName name="рем_ф_апр" localSheetId="34">#REF!</definedName>
    <definedName name="рем_ф_апр" localSheetId="30">#REF!</definedName>
    <definedName name="рем_ф_апр" localSheetId="32">#REF!</definedName>
    <definedName name="рем_ф_апр">#REF!</definedName>
    <definedName name="рем_ф_июль" localSheetId="31">#REF!</definedName>
    <definedName name="рем_ф_июль" localSheetId="17">#REF!</definedName>
    <definedName name="рем_ф_июль" localSheetId="18">#REF!</definedName>
    <definedName name="рем_ф_июль" localSheetId="19">#REF!</definedName>
    <definedName name="рем_ф_июль" localSheetId="28">#REF!</definedName>
    <definedName name="рем_ф_июль" localSheetId="33">#REF!</definedName>
    <definedName name="рем_ф_июль" localSheetId="34">#REF!</definedName>
    <definedName name="рем_ф_июль" localSheetId="30">#REF!</definedName>
    <definedName name="рем_ф_июль" localSheetId="32">#REF!</definedName>
    <definedName name="рем_ф_июль">#REF!</definedName>
    <definedName name="рем_ф_июнь" localSheetId="31">#REF!</definedName>
    <definedName name="рем_ф_июнь" localSheetId="17">#REF!</definedName>
    <definedName name="рем_ф_июнь" localSheetId="18">#REF!</definedName>
    <definedName name="рем_ф_июнь" localSheetId="19">#REF!</definedName>
    <definedName name="рем_ф_июнь" localSheetId="28">#REF!</definedName>
    <definedName name="рем_ф_июнь" localSheetId="33">#REF!</definedName>
    <definedName name="рем_ф_июнь" localSheetId="34">#REF!</definedName>
    <definedName name="рем_ф_июнь" localSheetId="30">#REF!</definedName>
    <definedName name="рем_ф_июнь" localSheetId="32">#REF!</definedName>
    <definedName name="рем_ф_июнь">#REF!</definedName>
    <definedName name="рем_ф_май" localSheetId="31">#REF!</definedName>
    <definedName name="рем_ф_май" localSheetId="17">#REF!</definedName>
    <definedName name="рем_ф_май" localSheetId="18">#REF!</definedName>
    <definedName name="рем_ф_май" localSheetId="19">#REF!</definedName>
    <definedName name="рем_ф_май" localSheetId="28">#REF!</definedName>
    <definedName name="рем_ф_май" localSheetId="33">#REF!</definedName>
    <definedName name="рем_ф_май" localSheetId="34">#REF!</definedName>
    <definedName name="рем_ф_май" localSheetId="30">#REF!</definedName>
    <definedName name="рем_ф_май" localSheetId="32">#REF!</definedName>
    <definedName name="рем_ф_май">#REF!</definedName>
    <definedName name="рем_ф_март" localSheetId="31">#REF!</definedName>
    <definedName name="рем_ф_март" localSheetId="17">#REF!</definedName>
    <definedName name="рем_ф_март" localSheetId="18">#REF!</definedName>
    <definedName name="рем_ф_март" localSheetId="19">#REF!</definedName>
    <definedName name="рем_ф_март" localSheetId="28">#REF!</definedName>
    <definedName name="рем_ф_март" localSheetId="33">#REF!</definedName>
    <definedName name="рем_ф_март" localSheetId="34">#REF!</definedName>
    <definedName name="рем_ф_март" localSheetId="30">#REF!</definedName>
    <definedName name="рем_ф_март" localSheetId="32">#REF!</definedName>
    <definedName name="рем_ф_март">#REF!</definedName>
    <definedName name="рем_ф_сент" localSheetId="31">#REF!</definedName>
    <definedName name="рем_ф_сент" localSheetId="17">#REF!</definedName>
    <definedName name="рем_ф_сент" localSheetId="18">#REF!</definedName>
    <definedName name="рем_ф_сент" localSheetId="19">#REF!</definedName>
    <definedName name="рем_ф_сент" localSheetId="28">#REF!</definedName>
    <definedName name="рем_ф_сент" localSheetId="33">#REF!</definedName>
    <definedName name="рем_ф_сент" localSheetId="34">#REF!</definedName>
    <definedName name="рем_ф_сент" localSheetId="30">#REF!</definedName>
    <definedName name="рем_ф_сент" localSheetId="32">#REF!</definedName>
    <definedName name="рем_ф_сент">#REF!</definedName>
    <definedName name="рем_ф_фев" localSheetId="31">#REF!</definedName>
    <definedName name="рем_ф_фев" localSheetId="17">#REF!</definedName>
    <definedName name="рем_ф_фев" localSheetId="18">#REF!</definedName>
    <definedName name="рем_ф_фев" localSheetId="19">#REF!</definedName>
    <definedName name="рем_ф_фев" localSheetId="28">#REF!</definedName>
    <definedName name="рем_ф_фев" localSheetId="33">#REF!</definedName>
    <definedName name="рем_ф_фев" localSheetId="34">#REF!</definedName>
    <definedName name="рем_ф_фев" localSheetId="30">#REF!</definedName>
    <definedName name="рем_ф_фев" localSheetId="32">#REF!</definedName>
    <definedName name="рем_ф_фев">#REF!</definedName>
    <definedName name="рем_ф_янв" localSheetId="31">#REF!</definedName>
    <definedName name="рем_ф_янв" localSheetId="17">#REF!</definedName>
    <definedName name="рем_ф_янв" localSheetId="18">#REF!</definedName>
    <definedName name="рем_ф_янв" localSheetId="19">#REF!</definedName>
    <definedName name="рем_ф_янв" localSheetId="28">#REF!</definedName>
    <definedName name="рем_ф_янв" localSheetId="33">#REF!</definedName>
    <definedName name="рем_ф_янв" localSheetId="34">#REF!</definedName>
    <definedName name="рем_ф_янв" localSheetId="30">#REF!</definedName>
    <definedName name="рем_ф_янв" localSheetId="32">#REF!</definedName>
    <definedName name="рем_ф_янв">#REF!</definedName>
    <definedName name="ремонт" localSheetId="31">#REF!</definedName>
    <definedName name="ремонт" localSheetId="17">#REF!</definedName>
    <definedName name="ремонт" localSheetId="18">#REF!</definedName>
    <definedName name="ремонт" localSheetId="19">#REF!</definedName>
    <definedName name="ремонт" localSheetId="28">#REF!</definedName>
    <definedName name="ремонт" localSheetId="33">#REF!</definedName>
    <definedName name="ремонт" localSheetId="34">#REF!</definedName>
    <definedName name="ремонт" localSheetId="30">#REF!</definedName>
    <definedName name="ремонт" localSheetId="32">#REF!</definedName>
    <definedName name="ремонт">#REF!</definedName>
    <definedName name="рік" localSheetId="31" hidden="1">{#N/A,#N/A,FALSE,"9PS0"}</definedName>
    <definedName name="рік" localSheetId="29" hidden="1">{#N/A,#N/A,FALSE,"9PS0"}</definedName>
    <definedName name="рік" localSheetId="26" hidden="1">{#N/A,#N/A,FALSE,"9PS0"}</definedName>
    <definedName name="рік" localSheetId="27" hidden="1">{#N/A,#N/A,FALSE,"9PS0"}</definedName>
    <definedName name="рік" localSheetId="35" hidden="1">{#N/A,#N/A,FALSE,"9PS0"}</definedName>
    <definedName name="рік" localSheetId="11" hidden="1">{#N/A,#N/A,FALSE,"9PS0"}</definedName>
    <definedName name="рік" localSheetId="28" hidden="1">{#N/A,#N/A,FALSE,"9PS0"}</definedName>
    <definedName name="рік" localSheetId="33" hidden="1">{#N/A,#N/A,FALSE,"9PS0"}</definedName>
    <definedName name="рік" localSheetId="34" hidden="1">{#N/A,#N/A,FALSE,"9PS0"}</definedName>
    <definedName name="рік" localSheetId="30" hidden="1">{#N/A,#N/A,FALSE,"9PS0"}</definedName>
    <definedName name="рік" localSheetId="32" hidden="1">{#N/A,#N/A,FALSE,"9PS0"}</definedName>
    <definedName name="рік" hidden="1">{#N/A,#N/A,FALSE,"9PS0"}</definedName>
    <definedName name="рое" localSheetId="31" hidden="1">{#N/A,#N/A,FALSE,"9PS0"}</definedName>
    <definedName name="рое" localSheetId="29" hidden="1">{#N/A,#N/A,FALSE,"9PS0"}</definedName>
    <definedName name="рое" localSheetId="26" hidden="1">{#N/A,#N/A,FALSE,"9PS0"}</definedName>
    <definedName name="рое" localSheetId="27" hidden="1">{#N/A,#N/A,FALSE,"9PS0"}</definedName>
    <definedName name="рое" localSheetId="35" hidden="1">{#N/A,#N/A,FALSE,"9PS0"}</definedName>
    <definedName name="рое" localSheetId="11" hidden="1">{#N/A,#N/A,FALSE,"9PS0"}</definedName>
    <definedName name="рое" localSheetId="28" hidden="1">{#N/A,#N/A,FALSE,"9PS0"}</definedName>
    <definedName name="рое" localSheetId="33" hidden="1">{#N/A,#N/A,FALSE,"9PS0"}</definedName>
    <definedName name="рое" localSheetId="34" hidden="1">{#N/A,#N/A,FALSE,"9PS0"}</definedName>
    <definedName name="рое" localSheetId="30" hidden="1">{#N/A,#N/A,FALSE,"9PS0"}</definedName>
    <definedName name="рое" localSheetId="32" hidden="1">{#N/A,#N/A,FALSE,"9PS0"}</definedName>
    <definedName name="рое" hidden="1">{#N/A,#N/A,FALSE,"9PS0"}</definedName>
    <definedName name="Розр1" localSheetId="26">[8]рік!#REF!</definedName>
    <definedName name="Розр1" localSheetId="27">[8]рік!#REF!</definedName>
    <definedName name="Розр1" localSheetId="16">[9]рік!#REF!</definedName>
    <definedName name="Розр1" localSheetId="17">[9]рік!#REF!</definedName>
    <definedName name="Розр1" localSheetId="18">[9]рік!#REF!</definedName>
    <definedName name="Розр1" localSheetId="19">[9]рік!#REF!</definedName>
    <definedName name="Розр1">[9]рік!#REF!</definedName>
    <definedName name="Розр2" localSheetId="26">[8]рік!#REF!</definedName>
    <definedName name="Розр2" localSheetId="27">[8]рік!#REF!</definedName>
    <definedName name="Розр2" localSheetId="16">[9]рік!#REF!</definedName>
    <definedName name="Розр2" localSheetId="17">[9]рік!#REF!</definedName>
    <definedName name="Розр2" localSheetId="18">[9]рік!#REF!</definedName>
    <definedName name="Розр2" localSheetId="19">[9]рік!#REF!</definedName>
    <definedName name="Розр2">[9]рік!#REF!</definedName>
    <definedName name="Розр3" localSheetId="26">[8]рік!#REF!</definedName>
    <definedName name="Розр3" localSheetId="27">[8]рік!#REF!</definedName>
    <definedName name="Розр3" localSheetId="16">[9]рік!#REF!</definedName>
    <definedName name="Розр3" localSheetId="17">[9]рік!#REF!</definedName>
    <definedName name="Розр3" localSheetId="18">[9]рік!#REF!</definedName>
    <definedName name="Розр3" localSheetId="19">[9]рік!#REF!</definedName>
    <definedName name="Розр3">[9]рік!#REF!</definedName>
    <definedName name="рол" localSheetId="31" hidden="1">{"'таб 21'!$A$1:$U$24","'таб 21'!$A$1:$U$1"}</definedName>
    <definedName name="рол" localSheetId="29" hidden="1">{"'таб 21'!$A$1:$U$24","'таб 21'!$A$1:$U$1"}</definedName>
    <definedName name="рол" localSheetId="26" hidden="1">{"'таб 21'!$A$1:$U$24","'таб 21'!$A$1:$U$1"}</definedName>
    <definedName name="рол" localSheetId="27" hidden="1">{"'таб 21'!$A$1:$U$24","'таб 21'!$A$1:$U$1"}</definedName>
    <definedName name="рол" localSheetId="35" hidden="1">{"'таб 21'!$A$1:$U$24","'таб 21'!$A$1:$U$1"}</definedName>
    <definedName name="рол" localSheetId="11" hidden="1">{"'таб 21'!$A$1:$U$24","'таб 21'!$A$1:$U$1"}</definedName>
    <definedName name="рол" localSheetId="28" hidden="1">{"'таб 21'!$A$1:$U$24","'таб 21'!$A$1:$U$1"}</definedName>
    <definedName name="рол" localSheetId="33" hidden="1">{"'таб 21'!$A$1:$U$24","'таб 21'!$A$1:$U$1"}</definedName>
    <definedName name="рол" localSheetId="34" hidden="1">{"'таб 21'!$A$1:$U$24","'таб 21'!$A$1:$U$1"}</definedName>
    <definedName name="рол" localSheetId="30" hidden="1">{"'таб 21'!$A$1:$U$24","'таб 21'!$A$1:$U$1"}</definedName>
    <definedName name="рол" localSheetId="32" hidden="1">{"'таб 21'!$A$1:$U$24","'таб 21'!$A$1:$U$1"}</definedName>
    <definedName name="рол" hidden="1">{"'таб 21'!$A$1:$U$24","'таб 21'!$A$1:$U$1"}</definedName>
    <definedName name="рпс_п_01" localSheetId="31">#REF!</definedName>
    <definedName name="рпс_п_01" localSheetId="26">#REF!</definedName>
    <definedName name="рпс_п_01" localSheetId="27">#REF!</definedName>
    <definedName name="рпс_п_01" localSheetId="17">#REF!</definedName>
    <definedName name="рпс_п_01" localSheetId="18">#REF!</definedName>
    <definedName name="рпс_п_01" localSheetId="19">#REF!</definedName>
    <definedName name="рпс_п_01" localSheetId="28">#REF!</definedName>
    <definedName name="рпс_п_01" localSheetId="33">#REF!</definedName>
    <definedName name="рпс_п_01" localSheetId="34">#REF!</definedName>
    <definedName name="рпс_п_01" localSheetId="30">#REF!</definedName>
    <definedName name="рпс_п_01" localSheetId="32">#REF!</definedName>
    <definedName name="рпс_п_01">#REF!</definedName>
    <definedName name="рпс_с_01" localSheetId="31">#REF!</definedName>
    <definedName name="рпс_с_01" localSheetId="26">#REF!</definedName>
    <definedName name="рпс_с_01" localSheetId="27">#REF!</definedName>
    <definedName name="рпс_с_01" localSheetId="17">#REF!</definedName>
    <definedName name="рпс_с_01" localSheetId="18">#REF!</definedName>
    <definedName name="рпс_с_01" localSheetId="19">#REF!</definedName>
    <definedName name="рпс_с_01" localSheetId="28">#REF!</definedName>
    <definedName name="рпс_с_01" localSheetId="33">#REF!</definedName>
    <definedName name="рпс_с_01" localSheetId="34">#REF!</definedName>
    <definedName name="рпс_с_01" localSheetId="30">#REF!</definedName>
    <definedName name="рпс_с_01" localSheetId="32">#REF!</definedName>
    <definedName name="рпс_с_01">#REF!</definedName>
    <definedName name="рпс_ф_01" localSheetId="31">#REF!</definedName>
    <definedName name="рпс_ф_01" localSheetId="17">#REF!</definedName>
    <definedName name="рпс_ф_01" localSheetId="18">#REF!</definedName>
    <definedName name="рпс_ф_01" localSheetId="19">#REF!</definedName>
    <definedName name="рпс_ф_01" localSheetId="28">#REF!</definedName>
    <definedName name="рпс_ф_01" localSheetId="33">#REF!</definedName>
    <definedName name="рпс_ф_01" localSheetId="34">#REF!</definedName>
    <definedName name="рпс_ф_01" localSheetId="30">#REF!</definedName>
    <definedName name="рпс_ф_01" localSheetId="32">#REF!</definedName>
    <definedName name="рпс_ф_01">#REF!</definedName>
    <definedName name="рр" localSheetId="4">#REF!</definedName>
    <definedName name="рр" localSheetId="5">#REF!</definedName>
    <definedName name="рр" localSheetId="6">#REF!</definedName>
    <definedName name="рр" localSheetId="31">#REF!</definedName>
    <definedName name="рр" localSheetId="26">'[95]Тариф на транзит'!$D$14</definedName>
    <definedName name="рр" localSheetId="27">'[95]Тариф на транзит'!$D$14</definedName>
    <definedName name="рр" localSheetId="16">'[95]Тариф на транзит'!$D$14</definedName>
    <definedName name="рр" localSheetId="17">'[95]Тариф на транзит'!$D$14</definedName>
    <definedName name="рр" localSheetId="18">'[95]Тариф на транзит'!$D$14</definedName>
    <definedName name="рр" localSheetId="19">'[95]Тариф на транзит'!$D$14</definedName>
    <definedName name="рр" localSheetId="28">#REF!</definedName>
    <definedName name="рр" localSheetId="33">#REF!</definedName>
    <definedName name="рр" localSheetId="34">#REF!</definedName>
    <definedName name="рр" localSheetId="30">#REF!</definedName>
    <definedName name="рр" localSheetId="32">#REF!</definedName>
    <definedName name="рр">#REF!</definedName>
    <definedName name="с" localSheetId="26">[40]assump!#REF!</definedName>
    <definedName name="с" localSheetId="27">[40]assump!#REF!</definedName>
    <definedName name="с" localSheetId="17">[40]assump!#REF!</definedName>
    <definedName name="с" localSheetId="18">[40]assump!#REF!</definedName>
    <definedName name="с" localSheetId="19">[40]assump!#REF!</definedName>
    <definedName name="с">[40]assump!#REF!</definedName>
    <definedName name="сан_1" localSheetId="26">[107]сан_гиг!#REF!</definedName>
    <definedName name="сан_1" localSheetId="27">[107]сан_гиг!#REF!</definedName>
    <definedName name="сан_1" localSheetId="17">[107]сан_гиг!#REF!</definedName>
    <definedName name="сан_1" localSheetId="18">[107]сан_гиг!#REF!</definedName>
    <definedName name="сан_1" localSheetId="19">[107]сан_гиг!#REF!</definedName>
    <definedName name="сан_1">[107]сан_гиг!#REF!</definedName>
    <definedName name="сан_2" localSheetId="26">[107]сан_гиг!#REF!</definedName>
    <definedName name="сан_2" localSheetId="27">[107]сан_гиг!#REF!</definedName>
    <definedName name="сан_2" localSheetId="17">[107]сан_гиг!#REF!</definedName>
    <definedName name="сан_2" localSheetId="18">[107]сан_гиг!#REF!</definedName>
    <definedName name="сан_2" localSheetId="19">[107]сан_гиг!#REF!</definedName>
    <definedName name="сан_2">[107]сан_гиг!#REF!</definedName>
    <definedName name="сан_3" localSheetId="26">[107]сан_гиг!#REF!</definedName>
    <definedName name="сан_3" localSheetId="27">[107]сан_гиг!#REF!</definedName>
    <definedName name="сан_3" localSheetId="17">[107]сан_гиг!#REF!</definedName>
    <definedName name="сан_3" localSheetId="18">[107]сан_гиг!#REF!</definedName>
    <definedName name="сан_3" localSheetId="19">[107]сан_гиг!#REF!</definedName>
    <definedName name="сан_3">[107]сан_гиг!#REF!</definedName>
    <definedName name="сан_4" localSheetId="17">[107]сан_гиг!#REF!</definedName>
    <definedName name="сан_4" localSheetId="18">[107]сан_гиг!#REF!</definedName>
    <definedName name="сан_4" localSheetId="19">[107]сан_гиг!#REF!</definedName>
    <definedName name="сан_4">[107]сан_гиг!#REF!</definedName>
    <definedName name="сан_оч" localSheetId="17">'[106]0516'!#REF!</definedName>
    <definedName name="сан_оч" localSheetId="18">'[106]0516'!#REF!</definedName>
    <definedName name="сан_оч" localSheetId="19">'[106]0516'!#REF!</definedName>
    <definedName name="сан_оч">'[106]0516'!#REF!</definedName>
    <definedName name="сан_сх" localSheetId="17">[107]сан_гиг!#REF!</definedName>
    <definedName name="сан_сх" localSheetId="18">[107]сан_гиг!#REF!</definedName>
    <definedName name="сан_сх" localSheetId="19">[107]сан_гиг!#REF!</definedName>
    <definedName name="сан_сх">[107]сан_гиг!#REF!</definedName>
    <definedName name="свод">[52]м_812!$A$1:$AL$65536</definedName>
    <definedName name="серп">'[50]812'!$W$1:$W$65536</definedName>
    <definedName name="СЕРПЕНЬ" localSheetId="31" hidden="1">{#N/A,#N/A,FALSE,"9PS0"}</definedName>
    <definedName name="СЕРПЕНЬ" localSheetId="29" hidden="1">{#N/A,#N/A,FALSE,"9PS0"}</definedName>
    <definedName name="СЕРПЕНЬ" localSheetId="26" hidden="1">{#N/A,#N/A,FALSE,"9PS0"}</definedName>
    <definedName name="СЕРПЕНЬ" localSheetId="27" hidden="1">{#N/A,#N/A,FALSE,"9PS0"}</definedName>
    <definedName name="СЕРПЕНЬ" localSheetId="35" hidden="1">{#N/A,#N/A,FALSE,"9PS0"}</definedName>
    <definedName name="СЕРПЕНЬ" localSheetId="11" hidden="1">{#N/A,#N/A,FALSE,"9PS0"}</definedName>
    <definedName name="СЕРПЕНЬ" localSheetId="28" hidden="1">{#N/A,#N/A,FALSE,"9PS0"}</definedName>
    <definedName name="СЕРПЕНЬ" localSheetId="33" hidden="1">{#N/A,#N/A,FALSE,"9PS0"}</definedName>
    <definedName name="СЕРПЕНЬ" localSheetId="34" hidden="1">{#N/A,#N/A,FALSE,"9PS0"}</definedName>
    <definedName name="СЕРПЕНЬ" localSheetId="30" hidden="1">{#N/A,#N/A,FALSE,"9PS0"}</definedName>
    <definedName name="СЕРПЕНЬ" localSheetId="32" hidden="1">{#N/A,#N/A,FALSE,"9PS0"}</definedName>
    <definedName name="СЕРПЕНЬ" hidden="1">{#N/A,#N/A,FALSE,"9PS0"}</definedName>
    <definedName name="сздту_п_01" localSheetId="31">#REF!</definedName>
    <definedName name="сздту_п_01" localSheetId="26">#REF!</definedName>
    <definedName name="сздту_п_01" localSheetId="27">#REF!</definedName>
    <definedName name="сздту_п_01" localSheetId="17">#REF!</definedName>
    <definedName name="сздту_п_01" localSheetId="18">#REF!</definedName>
    <definedName name="сздту_п_01" localSheetId="19">#REF!</definedName>
    <definedName name="сздту_п_01" localSheetId="28">#REF!</definedName>
    <definedName name="сздту_п_01" localSheetId="33">#REF!</definedName>
    <definedName name="сздту_п_01" localSheetId="34">#REF!</definedName>
    <definedName name="сздту_п_01" localSheetId="30">#REF!</definedName>
    <definedName name="сздту_п_01" localSheetId="32">#REF!</definedName>
    <definedName name="сздту_п_01">#REF!</definedName>
    <definedName name="сздту_с_01" localSheetId="31">#REF!</definedName>
    <definedName name="сздту_с_01" localSheetId="26">#REF!</definedName>
    <definedName name="сздту_с_01" localSheetId="27">#REF!</definedName>
    <definedName name="сздту_с_01" localSheetId="17">#REF!</definedName>
    <definedName name="сздту_с_01" localSheetId="18">#REF!</definedName>
    <definedName name="сздту_с_01" localSheetId="19">#REF!</definedName>
    <definedName name="сздту_с_01" localSheetId="28">#REF!</definedName>
    <definedName name="сздту_с_01" localSheetId="33">#REF!</definedName>
    <definedName name="сздту_с_01" localSheetId="34">#REF!</definedName>
    <definedName name="сздту_с_01" localSheetId="30">#REF!</definedName>
    <definedName name="сздту_с_01" localSheetId="32">#REF!</definedName>
    <definedName name="сздту_с_01">#REF!</definedName>
    <definedName name="сздту_ф_01" localSheetId="31">#REF!</definedName>
    <definedName name="сздту_ф_01" localSheetId="26">#REF!</definedName>
    <definedName name="сздту_ф_01" localSheetId="27">#REF!</definedName>
    <definedName name="сздту_ф_01" localSheetId="17">#REF!</definedName>
    <definedName name="сздту_ф_01" localSheetId="18">#REF!</definedName>
    <definedName name="сздту_ф_01" localSheetId="19">#REF!</definedName>
    <definedName name="сздту_ф_01" localSheetId="28">#REF!</definedName>
    <definedName name="сздту_ф_01" localSheetId="33">#REF!</definedName>
    <definedName name="сздту_ф_01" localSheetId="34">#REF!</definedName>
    <definedName name="сздту_ф_01" localSheetId="30">#REF!</definedName>
    <definedName name="сздту_ф_01" localSheetId="32">#REF!</definedName>
    <definedName name="сздту_ф_01">#REF!</definedName>
    <definedName name="сізп_п_01" localSheetId="31">#REF!</definedName>
    <definedName name="сізп_п_01" localSheetId="17">#REF!</definedName>
    <definedName name="сізп_п_01" localSheetId="18">#REF!</definedName>
    <definedName name="сізп_п_01" localSheetId="19">#REF!</definedName>
    <definedName name="сізп_п_01" localSheetId="28">#REF!</definedName>
    <definedName name="сізп_п_01" localSheetId="33">#REF!</definedName>
    <definedName name="сізп_п_01" localSheetId="34">#REF!</definedName>
    <definedName name="сізп_п_01" localSheetId="30">#REF!</definedName>
    <definedName name="сізп_п_01" localSheetId="32">#REF!</definedName>
    <definedName name="сізп_п_01">#REF!</definedName>
    <definedName name="сізп_с_01" localSheetId="31">#REF!</definedName>
    <definedName name="сізп_с_01" localSheetId="17">#REF!</definedName>
    <definedName name="сізп_с_01" localSheetId="18">#REF!</definedName>
    <definedName name="сізп_с_01" localSheetId="19">#REF!</definedName>
    <definedName name="сізп_с_01" localSheetId="28">#REF!</definedName>
    <definedName name="сізп_с_01" localSheetId="33">#REF!</definedName>
    <definedName name="сізп_с_01" localSheetId="34">#REF!</definedName>
    <definedName name="сізп_с_01" localSheetId="30">#REF!</definedName>
    <definedName name="сізп_с_01" localSheetId="32">#REF!</definedName>
    <definedName name="сізп_с_01">#REF!</definedName>
    <definedName name="сізп_ф_01" localSheetId="31">#REF!</definedName>
    <definedName name="сізп_ф_01" localSheetId="17">#REF!</definedName>
    <definedName name="сізп_ф_01" localSheetId="18">#REF!</definedName>
    <definedName name="сізп_ф_01" localSheetId="19">#REF!</definedName>
    <definedName name="сізп_ф_01" localSheetId="28">#REF!</definedName>
    <definedName name="сізп_ф_01" localSheetId="33">#REF!</definedName>
    <definedName name="сізп_ф_01" localSheetId="34">#REF!</definedName>
    <definedName name="сізп_ф_01" localSheetId="30">#REF!</definedName>
    <definedName name="сізп_ф_01" localSheetId="32">#REF!</definedName>
    <definedName name="сізп_ф_01">#REF!</definedName>
    <definedName name="січ">'[50]812'!$N$1:$N$65536</definedName>
    <definedName name="січен07" localSheetId="31" hidden="1">{#N/A,#N/A,FALSE,"9PS0"}</definedName>
    <definedName name="січен07" localSheetId="29" hidden="1">{#N/A,#N/A,FALSE,"9PS0"}</definedName>
    <definedName name="січен07" localSheetId="26" hidden="1">{#N/A,#N/A,FALSE,"9PS0"}</definedName>
    <definedName name="січен07" localSheetId="27" hidden="1">{#N/A,#N/A,FALSE,"9PS0"}</definedName>
    <definedName name="січен07" localSheetId="35" hidden="1">{#N/A,#N/A,FALSE,"9PS0"}</definedName>
    <definedName name="січен07" localSheetId="11" hidden="1">{#N/A,#N/A,FALSE,"9PS0"}</definedName>
    <definedName name="січен07" localSheetId="28" hidden="1">{#N/A,#N/A,FALSE,"9PS0"}</definedName>
    <definedName name="січен07" localSheetId="33" hidden="1">{#N/A,#N/A,FALSE,"9PS0"}</definedName>
    <definedName name="січен07" localSheetId="34" hidden="1">{#N/A,#N/A,FALSE,"9PS0"}</definedName>
    <definedName name="січен07" localSheetId="30" hidden="1">{#N/A,#N/A,FALSE,"9PS0"}</definedName>
    <definedName name="січен07" localSheetId="32" hidden="1">{#N/A,#N/A,FALSE,"9PS0"}</definedName>
    <definedName name="січен07" hidden="1">{#N/A,#N/A,FALSE,"9PS0"}</definedName>
    <definedName name="січень" localSheetId="31" hidden="1">{#N/A,#N/A,FALSE,"9PS0"}</definedName>
    <definedName name="січень" localSheetId="29" hidden="1">{#N/A,#N/A,FALSE,"9PS0"}</definedName>
    <definedName name="січень" localSheetId="26" hidden="1">{#N/A,#N/A,FALSE,"9PS0"}</definedName>
    <definedName name="січень" localSheetId="27" hidden="1">{#N/A,#N/A,FALSE,"9PS0"}</definedName>
    <definedName name="січень" localSheetId="35" hidden="1">{#N/A,#N/A,FALSE,"9PS0"}</definedName>
    <definedName name="січень" localSheetId="11" hidden="1">{#N/A,#N/A,FALSE,"9PS0"}</definedName>
    <definedName name="січень" localSheetId="28" hidden="1">{#N/A,#N/A,FALSE,"9PS0"}</definedName>
    <definedName name="січень" localSheetId="33" hidden="1">{#N/A,#N/A,FALSE,"9PS0"}</definedName>
    <definedName name="січень" localSheetId="34" hidden="1">{#N/A,#N/A,FALSE,"9PS0"}</definedName>
    <definedName name="січень" localSheetId="30" hidden="1">{#N/A,#N/A,FALSE,"9PS0"}</definedName>
    <definedName name="січень" localSheetId="32" hidden="1">{#N/A,#N/A,FALSE,"9PS0"}</definedName>
    <definedName name="січень" hidden="1">{#N/A,#N/A,FALSE,"9PS0"}</definedName>
    <definedName name="січень07." localSheetId="31" hidden="1">{#N/A,#N/A,FALSE,"9PS0"}</definedName>
    <definedName name="січень07." localSheetId="29" hidden="1">{#N/A,#N/A,FALSE,"9PS0"}</definedName>
    <definedName name="січень07." localSheetId="26" hidden="1">{#N/A,#N/A,FALSE,"9PS0"}</definedName>
    <definedName name="січень07." localSheetId="27" hidden="1">{#N/A,#N/A,FALSE,"9PS0"}</definedName>
    <definedName name="січень07." localSheetId="35" hidden="1">{#N/A,#N/A,FALSE,"9PS0"}</definedName>
    <definedName name="січень07." localSheetId="11" hidden="1">{#N/A,#N/A,FALSE,"9PS0"}</definedName>
    <definedName name="січень07." localSheetId="28" hidden="1">{#N/A,#N/A,FALSE,"9PS0"}</definedName>
    <definedName name="січень07." localSheetId="33" hidden="1">{#N/A,#N/A,FALSE,"9PS0"}</definedName>
    <definedName name="січень07." localSheetId="34" hidden="1">{#N/A,#N/A,FALSE,"9PS0"}</definedName>
    <definedName name="січень07." localSheetId="30" hidden="1">{#N/A,#N/A,FALSE,"9PS0"}</definedName>
    <definedName name="січень07." localSheetId="32" hidden="1">{#N/A,#N/A,FALSE,"9PS0"}</definedName>
    <definedName name="січень07." hidden="1">{#N/A,#N/A,FALSE,"9PS0"}</definedName>
    <definedName name="скл_п_01" localSheetId="31">#REF!</definedName>
    <definedName name="скл_п_01" localSheetId="26">#REF!</definedName>
    <definedName name="скл_п_01" localSheetId="27">#REF!</definedName>
    <definedName name="скл_п_01" localSheetId="17">#REF!</definedName>
    <definedName name="скл_п_01" localSheetId="18">#REF!</definedName>
    <definedName name="скл_п_01" localSheetId="19">#REF!</definedName>
    <definedName name="скл_п_01" localSheetId="28">#REF!</definedName>
    <definedName name="скл_п_01" localSheetId="33">#REF!</definedName>
    <definedName name="скл_п_01" localSheetId="34">#REF!</definedName>
    <definedName name="скл_п_01" localSheetId="30">#REF!</definedName>
    <definedName name="скл_п_01" localSheetId="32">#REF!</definedName>
    <definedName name="скл_п_01">#REF!</definedName>
    <definedName name="скл_с_01" localSheetId="31">#REF!</definedName>
    <definedName name="скл_с_01" localSheetId="26">#REF!</definedName>
    <definedName name="скл_с_01" localSheetId="27">#REF!</definedName>
    <definedName name="скл_с_01" localSheetId="17">#REF!</definedName>
    <definedName name="скл_с_01" localSheetId="18">#REF!</definedName>
    <definedName name="скл_с_01" localSheetId="19">#REF!</definedName>
    <definedName name="скл_с_01" localSheetId="28">#REF!</definedName>
    <definedName name="скл_с_01" localSheetId="33">#REF!</definedName>
    <definedName name="скл_с_01" localSheetId="34">#REF!</definedName>
    <definedName name="скл_с_01" localSheetId="30">#REF!</definedName>
    <definedName name="скл_с_01" localSheetId="32">#REF!</definedName>
    <definedName name="скл_с_01">#REF!</definedName>
    <definedName name="скл_ф_01" localSheetId="31">#REF!</definedName>
    <definedName name="скл_ф_01" localSheetId="26">#REF!</definedName>
    <definedName name="скл_ф_01" localSheetId="27">#REF!</definedName>
    <definedName name="скл_ф_01" localSheetId="17">#REF!</definedName>
    <definedName name="скл_ф_01" localSheetId="18">#REF!</definedName>
    <definedName name="скл_ф_01" localSheetId="19">#REF!</definedName>
    <definedName name="скл_ф_01" localSheetId="28">#REF!</definedName>
    <definedName name="скл_ф_01" localSheetId="33">#REF!</definedName>
    <definedName name="скл_ф_01" localSheetId="34">#REF!</definedName>
    <definedName name="скл_ф_01" localSheetId="30">#REF!</definedName>
    <definedName name="скл_ф_01" localSheetId="32">#REF!</definedName>
    <definedName name="скл_ф_01">#REF!</definedName>
    <definedName name="скоригов">'[50]812'!$I$1:$I$65536</definedName>
    <definedName name="службы" localSheetId="31">#REF!</definedName>
    <definedName name="службы" localSheetId="26">#REF!</definedName>
    <definedName name="службы" localSheetId="27">#REF!</definedName>
    <definedName name="службы" localSheetId="17">#REF!</definedName>
    <definedName name="службы" localSheetId="18">#REF!</definedName>
    <definedName name="службы" localSheetId="19">#REF!</definedName>
    <definedName name="службы" localSheetId="28">#REF!</definedName>
    <definedName name="службы" localSheetId="33">#REF!</definedName>
    <definedName name="службы" localSheetId="34">#REF!</definedName>
    <definedName name="службы" localSheetId="30">#REF!</definedName>
    <definedName name="службы" localSheetId="32">#REF!</definedName>
    <definedName name="службы">#REF!</definedName>
    <definedName name="см" localSheetId="31">#REF!</definedName>
    <definedName name="см" localSheetId="26">#REF!</definedName>
    <definedName name="см" localSheetId="27">#REF!</definedName>
    <definedName name="см" localSheetId="17">#REF!</definedName>
    <definedName name="см" localSheetId="18">#REF!</definedName>
    <definedName name="см" localSheetId="19">#REF!</definedName>
    <definedName name="см" localSheetId="28">#REF!</definedName>
    <definedName name="см" localSheetId="33">#REF!</definedName>
    <definedName name="см" localSheetId="34">#REF!</definedName>
    <definedName name="см" localSheetId="30">#REF!</definedName>
    <definedName name="см" localSheetId="32">#REF!</definedName>
    <definedName name="см">#REF!</definedName>
    <definedName name="соц_1">'[68]Інші витрати'!$M$65</definedName>
    <definedName name="соц_2">'[68]Інші витрати'!$N$65</definedName>
    <definedName name="соц_3">'[68]Інші витрати'!$O$65</definedName>
    <definedName name="соц_4">'[68]Інші витрати'!$P$65</definedName>
    <definedName name="соц_9">'[68]Інші витрати'!$I$65</definedName>
    <definedName name="соц_9п">'[68]Інші витрати'!$H$65</definedName>
    <definedName name="соц_зв">'[68]Інші витрати'!$D$65</definedName>
    <definedName name="соц_о">'[68]Інші витрати'!$K$65</definedName>
    <definedName name="соц_п">'[68]Інші витрати'!$J$65</definedName>
    <definedName name="соцдирекция" localSheetId="31" hidden="1">{#N/A,#N/A,TRUE,"попередні"}</definedName>
    <definedName name="соцдирекция" localSheetId="29" hidden="1">{#N/A,#N/A,TRUE,"попередні"}</definedName>
    <definedName name="соцдирекция" localSheetId="26" hidden="1">{#N/A,#N/A,TRUE,"попередні"}</definedName>
    <definedName name="соцдирекция" localSheetId="27" hidden="1">{#N/A,#N/A,TRUE,"попередні"}</definedName>
    <definedName name="соцдирекция" localSheetId="35" hidden="1">{#N/A,#N/A,TRUE,"попередні"}</definedName>
    <definedName name="соцдирекция" localSheetId="11" hidden="1">{#N/A,#N/A,TRUE,"попередні"}</definedName>
    <definedName name="соцдирекция" localSheetId="28" hidden="1">{#N/A,#N/A,TRUE,"попередні"}</definedName>
    <definedName name="соцдирекция" localSheetId="33" hidden="1">{#N/A,#N/A,TRUE,"попередні"}</definedName>
    <definedName name="соцдирекция" localSheetId="34" hidden="1">{#N/A,#N/A,TRUE,"попередні"}</definedName>
    <definedName name="соцдирекция" localSheetId="30" hidden="1">{#N/A,#N/A,TRUE,"попередні"}</definedName>
    <definedName name="соцдирекция" localSheetId="32" hidden="1">{#N/A,#N/A,TRUE,"попередні"}</definedName>
    <definedName name="соцдирекция" hidden="1">{#N/A,#N/A,TRUE,"попередні"}</definedName>
    <definedName name="спец" localSheetId="17">'[27]АТ_на 2004_витрати_1'!#REF!</definedName>
    <definedName name="спец" localSheetId="18">'[27]АТ_на 2004_витрати_1'!#REF!</definedName>
    <definedName name="спец" localSheetId="19">'[27]АТ_на 2004_витрати_1'!#REF!</definedName>
    <definedName name="спец">'[27]АТ_на 2004_витрати_1'!#REF!</definedName>
    <definedName name="список">[81]PR!$A$1:$A$25</definedName>
    <definedName name="Список_компах" localSheetId="4">OFFSET(#REF!,,,COUNTA(#REF!),1)</definedName>
    <definedName name="Список_компах" localSheetId="5">OFFSET(#REF!,,,COUNTA(#REF!),1)</definedName>
    <definedName name="Список_компах" localSheetId="6">OFFSET(#REF!,,,COUNTA(#REF!),1)</definedName>
    <definedName name="Список_компах" localSheetId="31">OFFSET(#REF!,,,COUNTA(#REF!),1)</definedName>
    <definedName name="Список_компах" localSheetId="17">OFFSET(#REF!,,,COUNTA(#REF!),1)</definedName>
    <definedName name="Список_компах" localSheetId="18">OFFSET(#REF!,,,COUNTA(#REF!),1)</definedName>
    <definedName name="Список_компах" localSheetId="19">OFFSET(#REF!,,,COUNTA(#REF!),1)</definedName>
    <definedName name="Список_компах" localSheetId="28">OFFSET(#REF!,,,COUNTA(#REF!),1)</definedName>
    <definedName name="Список_компах" localSheetId="33">OFFSET(#REF!,,,COUNTA(#REF!),1)</definedName>
    <definedName name="Список_компах" localSheetId="34">OFFSET(#REF!,,,COUNTA(#REF!),1)</definedName>
    <definedName name="Список_компах" localSheetId="30">OFFSET(#REF!,,,COUNTA(#REF!),1)</definedName>
    <definedName name="Список_компах" localSheetId="32">OFFSET(#REF!,,,COUNTA(#REF!),1)</definedName>
    <definedName name="Список_компах">OFFSET(#REF!,,,COUNTA(#REF!),1)</definedName>
    <definedName name="спл_п_01" localSheetId="31">#REF!</definedName>
    <definedName name="спл_п_01" localSheetId="26">#REF!</definedName>
    <definedName name="спл_п_01" localSheetId="27">#REF!</definedName>
    <definedName name="спл_п_01" localSheetId="17">#REF!</definedName>
    <definedName name="спл_п_01" localSheetId="18">#REF!</definedName>
    <definedName name="спл_п_01" localSheetId="19">#REF!</definedName>
    <definedName name="спл_п_01" localSheetId="28">#REF!</definedName>
    <definedName name="спл_п_01" localSheetId="33">#REF!</definedName>
    <definedName name="спл_п_01" localSheetId="34">#REF!</definedName>
    <definedName name="спл_п_01" localSheetId="30">#REF!</definedName>
    <definedName name="спл_п_01" localSheetId="32">#REF!</definedName>
    <definedName name="спл_п_01">#REF!</definedName>
    <definedName name="спл_с_01" localSheetId="31">#REF!</definedName>
    <definedName name="спл_с_01" localSheetId="26">#REF!</definedName>
    <definedName name="спл_с_01" localSheetId="27">#REF!</definedName>
    <definedName name="спл_с_01" localSheetId="17">#REF!</definedName>
    <definedName name="спл_с_01" localSheetId="18">#REF!</definedName>
    <definedName name="спл_с_01" localSheetId="19">#REF!</definedName>
    <definedName name="спл_с_01" localSheetId="28">#REF!</definedName>
    <definedName name="спл_с_01" localSheetId="33">#REF!</definedName>
    <definedName name="спл_с_01" localSheetId="34">#REF!</definedName>
    <definedName name="спл_с_01" localSheetId="30">#REF!</definedName>
    <definedName name="спл_с_01" localSheetId="32">#REF!</definedName>
    <definedName name="спл_с_01">#REF!</definedName>
    <definedName name="спл_ф_01" localSheetId="31">#REF!</definedName>
    <definedName name="спл_ф_01" localSheetId="26">#REF!</definedName>
    <definedName name="спл_ф_01" localSheetId="27">#REF!</definedName>
    <definedName name="спл_ф_01" localSheetId="17">#REF!</definedName>
    <definedName name="спл_ф_01" localSheetId="18">#REF!</definedName>
    <definedName name="спл_ф_01" localSheetId="19">#REF!</definedName>
    <definedName name="спл_ф_01" localSheetId="28">#REF!</definedName>
    <definedName name="спл_ф_01" localSheetId="33">#REF!</definedName>
    <definedName name="спл_ф_01" localSheetId="34">#REF!</definedName>
    <definedName name="спл_ф_01" localSheetId="30">#REF!</definedName>
    <definedName name="спл_ф_01" localSheetId="32">#REF!</definedName>
    <definedName name="спл_ф_01">#REF!</definedName>
    <definedName name="срзав_п_01" localSheetId="31">#REF!</definedName>
    <definedName name="срзав_п_01" localSheetId="17">#REF!</definedName>
    <definedName name="срзав_п_01" localSheetId="18">#REF!</definedName>
    <definedName name="срзав_п_01" localSheetId="19">#REF!</definedName>
    <definedName name="срзав_п_01" localSheetId="28">#REF!</definedName>
    <definedName name="срзав_п_01" localSheetId="33">#REF!</definedName>
    <definedName name="срзав_п_01" localSheetId="34">#REF!</definedName>
    <definedName name="срзав_п_01" localSheetId="30">#REF!</definedName>
    <definedName name="срзав_п_01" localSheetId="32">#REF!</definedName>
    <definedName name="срзав_п_01">#REF!</definedName>
    <definedName name="срзав_с_01" localSheetId="31">#REF!</definedName>
    <definedName name="срзав_с_01" localSheetId="17">#REF!</definedName>
    <definedName name="срзав_с_01" localSheetId="18">#REF!</definedName>
    <definedName name="срзав_с_01" localSheetId="19">#REF!</definedName>
    <definedName name="срзав_с_01" localSheetId="28">#REF!</definedName>
    <definedName name="срзав_с_01" localSheetId="33">#REF!</definedName>
    <definedName name="срзав_с_01" localSheetId="34">#REF!</definedName>
    <definedName name="срзав_с_01" localSheetId="30">#REF!</definedName>
    <definedName name="срзав_с_01" localSheetId="32">#REF!</definedName>
    <definedName name="срзав_с_01">#REF!</definedName>
    <definedName name="срзав_ф_01" localSheetId="31">#REF!</definedName>
    <definedName name="срзав_ф_01" localSheetId="17">#REF!</definedName>
    <definedName name="срзав_ф_01" localSheetId="18">#REF!</definedName>
    <definedName name="срзав_ф_01" localSheetId="19">#REF!</definedName>
    <definedName name="срзав_ф_01" localSheetId="28">#REF!</definedName>
    <definedName name="срзав_ф_01" localSheetId="33">#REF!</definedName>
    <definedName name="срзав_ф_01" localSheetId="34">#REF!</definedName>
    <definedName name="срзав_ф_01" localSheetId="30">#REF!</definedName>
    <definedName name="срзав_ф_01" localSheetId="32">#REF!</definedName>
    <definedName name="срзав_ф_01">#REF!</definedName>
    <definedName name="старое" localSheetId="17">[16]!старое</definedName>
    <definedName name="старое" localSheetId="18">[16]!старое</definedName>
    <definedName name="старое" localSheetId="19">[16]!старое</definedName>
    <definedName name="старое">[16]!старое</definedName>
    <definedName name="статьи">[52]м_812!$D$1:$D$65536</definedName>
    <definedName name="стимость" localSheetId="31">[40]assump!#REF!</definedName>
    <definedName name="стимость" localSheetId="26">[40]assump!#REF!</definedName>
    <definedName name="стимость" localSheetId="27">[40]assump!#REF!</definedName>
    <definedName name="стимость" localSheetId="17">[40]assump!#REF!</definedName>
    <definedName name="стимость" localSheetId="18">[40]assump!#REF!</definedName>
    <definedName name="стимость" localSheetId="19">[40]assump!#REF!</definedName>
    <definedName name="стимость" localSheetId="28">[40]assump!#REF!</definedName>
    <definedName name="стимость" localSheetId="33">[40]assump!#REF!</definedName>
    <definedName name="стимость" localSheetId="34">[40]assump!#REF!</definedName>
    <definedName name="стимость" localSheetId="30">[40]assump!#REF!</definedName>
    <definedName name="стимость" localSheetId="32">[40]assump!#REF!</definedName>
    <definedName name="стимость">[40]assump!#REF!</definedName>
    <definedName name="стоо_1" localSheetId="31">#REF!</definedName>
    <definedName name="стоо_1" localSheetId="26">#REF!</definedName>
    <definedName name="стоо_1" localSheetId="27">#REF!</definedName>
    <definedName name="стоо_1" localSheetId="17">#REF!</definedName>
    <definedName name="стоо_1" localSheetId="18">#REF!</definedName>
    <definedName name="стоо_1" localSheetId="19">#REF!</definedName>
    <definedName name="стоо_1" localSheetId="28">#REF!</definedName>
    <definedName name="стоо_1" localSheetId="33">#REF!</definedName>
    <definedName name="стоо_1" localSheetId="34">#REF!</definedName>
    <definedName name="стоо_1" localSheetId="30">#REF!</definedName>
    <definedName name="стоо_1" localSheetId="32">#REF!</definedName>
    <definedName name="стоо_1">#REF!</definedName>
    <definedName name="стор_1" localSheetId="31">#REF!</definedName>
    <definedName name="стор_1" localSheetId="26">#REF!</definedName>
    <definedName name="стор_1" localSheetId="27">#REF!</definedName>
    <definedName name="стор_1" localSheetId="17">#REF!</definedName>
    <definedName name="стор_1" localSheetId="18">#REF!</definedName>
    <definedName name="стор_1" localSheetId="19">#REF!</definedName>
    <definedName name="стор_1" localSheetId="28">#REF!</definedName>
    <definedName name="стор_1" localSheetId="33">#REF!</definedName>
    <definedName name="стор_1" localSheetId="34">#REF!</definedName>
    <definedName name="стор_1" localSheetId="30">#REF!</definedName>
    <definedName name="стор_1" localSheetId="32">#REF!</definedName>
    <definedName name="стор_1">#REF!</definedName>
    <definedName name="стор_2" localSheetId="31">'[57]0291'!#REF!</definedName>
    <definedName name="стор_2" localSheetId="26">'[57]0291'!#REF!</definedName>
    <definedName name="стор_2" localSheetId="27">'[57]0291'!#REF!</definedName>
    <definedName name="стор_2" localSheetId="17">'[57]0291'!#REF!</definedName>
    <definedName name="стор_2" localSheetId="18">'[57]0291'!#REF!</definedName>
    <definedName name="стор_2" localSheetId="19">'[57]0291'!#REF!</definedName>
    <definedName name="стор_2" localSheetId="28">'[57]0291'!#REF!</definedName>
    <definedName name="стор_2" localSheetId="33">'[57]0291'!#REF!</definedName>
    <definedName name="стор_2" localSheetId="34">'[57]0291'!#REF!</definedName>
    <definedName name="стор_2" localSheetId="30">'[57]0291'!#REF!</definedName>
    <definedName name="стор_2" localSheetId="32">'[57]0291'!#REF!</definedName>
    <definedName name="стор_2">'[57]0291'!#REF!</definedName>
    <definedName name="стор_3" localSheetId="26">'[57]0291'!#REF!</definedName>
    <definedName name="стор_3" localSheetId="27">'[57]0291'!#REF!</definedName>
    <definedName name="стор_3" localSheetId="17">'[57]0291'!#REF!</definedName>
    <definedName name="стор_3" localSheetId="18">'[57]0291'!#REF!</definedName>
    <definedName name="стор_3" localSheetId="19">'[57]0291'!#REF!</definedName>
    <definedName name="стор_3">'[57]0291'!#REF!</definedName>
    <definedName name="стор_4" localSheetId="17">'[57]0291'!#REF!</definedName>
    <definedName name="стор_4" localSheetId="18">'[57]0291'!#REF!</definedName>
    <definedName name="стор_4" localSheetId="19">'[57]0291'!#REF!</definedName>
    <definedName name="стор_4">'[57]0291'!#REF!</definedName>
    <definedName name="стор_оч" localSheetId="17">'[57]0291'!#REF!</definedName>
    <definedName name="стор_оч" localSheetId="18">'[57]0291'!#REF!</definedName>
    <definedName name="стор_оч" localSheetId="19">'[57]0291'!#REF!</definedName>
    <definedName name="стор_оч">'[57]0291'!#REF!</definedName>
    <definedName name="стор_пл" localSheetId="17">'[58]Сторож охор_шаб'!#REF!</definedName>
    <definedName name="стор_пл" localSheetId="18">'[58]Сторож охор_шаб'!#REF!</definedName>
    <definedName name="стор_пл" localSheetId="19">'[58]Сторож охор_шаб'!#REF!</definedName>
    <definedName name="стор_пл">'[58]Сторож охор_шаб'!#REF!</definedName>
    <definedName name="страх_1" localSheetId="17">[78]страх!#REF!</definedName>
    <definedName name="страх_1" localSheetId="18">[78]страх!#REF!</definedName>
    <definedName name="страх_1" localSheetId="19">[78]страх!#REF!</definedName>
    <definedName name="страх_1">[78]страх!#REF!</definedName>
    <definedName name="страх_2" localSheetId="17">[78]страх!#REF!</definedName>
    <definedName name="страх_2" localSheetId="18">[78]страх!#REF!</definedName>
    <definedName name="страх_2" localSheetId="19">[78]страх!#REF!</definedName>
    <definedName name="страх_2">[78]страх!#REF!</definedName>
    <definedName name="страх_3" localSheetId="17">[78]страх!#REF!</definedName>
    <definedName name="страх_3" localSheetId="18">[78]страх!#REF!</definedName>
    <definedName name="страх_3" localSheetId="19">[78]страх!#REF!</definedName>
    <definedName name="страх_3">[78]страх!#REF!</definedName>
    <definedName name="страх_4" localSheetId="17">[78]страх!#REF!</definedName>
    <definedName name="страх_4" localSheetId="18">[78]страх!#REF!</definedName>
    <definedName name="страх_4" localSheetId="19">[78]страх!#REF!</definedName>
    <definedName name="страх_4">[78]страх!#REF!</definedName>
    <definedName name="страх_г" localSheetId="17">[78]страх!#REF!</definedName>
    <definedName name="страх_г" localSheetId="18">[78]страх!#REF!</definedName>
    <definedName name="страх_г" localSheetId="19">[78]страх!#REF!</definedName>
    <definedName name="страх_г">[78]страх!#REF!</definedName>
    <definedName name="страх_оч" localSheetId="17">[78]страх!#REF!</definedName>
    <definedName name="страх_оч" localSheetId="18">[78]страх!#REF!</definedName>
    <definedName name="страх_оч" localSheetId="19">[78]страх!#REF!</definedName>
    <definedName name="страх_оч">[78]страх!#REF!</definedName>
    <definedName name="страх_пл" localSheetId="17">[48]страх!#REF!</definedName>
    <definedName name="страх_пл" localSheetId="18">[48]страх!#REF!</definedName>
    <definedName name="страх_пл" localSheetId="19">[48]страх!#REF!</definedName>
    <definedName name="страх_пл">[48]страх!#REF!</definedName>
    <definedName name="сфы" localSheetId="17">[16]!сфы</definedName>
    <definedName name="сфы" localSheetId="18">[16]!сфы</definedName>
    <definedName name="сфы" localSheetId="19">[16]!сфы</definedName>
    <definedName name="сфы">[16]!сфы</definedName>
    <definedName name="сцу" localSheetId="17">[16]!сцу</definedName>
    <definedName name="сцу" localSheetId="18">[16]!сцу</definedName>
    <definedName name="сцу" localSheetId="19">[16]!сцу</definedName>
    <definedName name="сцу">[16]!сцу</definedName>
    <definedName name="таблица" localSheetId="31">#REF!</definedName>
    <definedName name="таблица" localSheetId="26">#REF!</definedName>
    <definedName name="таблица" localSheetId="27">#REF!</definedName>
    <definedName name="таблица" localSheetId="17">#REF!</definedName>
    <definedName name="таблица" localSheetId="18">#REF!</definedName>
    <definedName name="таблица" localSheetId="19">#REF!</definedName>
    <definedName name="таблица" localSheetId="28">#REF!</definedName>
    <definedName name="таблица" localSheetId="33">#REF!</definedName>
    <definedName name="таблица" localSheetId="34">#REF!</definedName>
    <definedName name="таблица" localSheetId="30">#REF!</definedName>
    <definedName name="таблица" localSheetId="32">#REF!</definedName>
    <definedName name="таблица">#REF!</definedName>
    <definedName name="Таблоборудование" localSheetId="31">#REF!</definedName>
    <definedName name="Таблоборудование" localSheetId="26">#REF!</definedName>
    <definedName name="Таблоборудование" localSheetId="27">#REF!</definedName>
    <definedName name="Таблоборудование" localSheetId="17">#REF!</definedName>
    <definedName name="Таблоборудование" localSheetId="18">#REF!</definedName>
    <definedName name="Таблоборудование" localSheetId="19">#REF!</definedName>
    <definedName name="Таблоборудование" localSheetId="28">#REF!</definedName>
    <definedName name="Таблоборудование" localSheetId="33">#REF!</definedName>
    <definedName name="Таблоборудование" localSheetId="34">#REF!</definedName>
    <definedName name="Таблоборудование" localSheetId="30">#REF!</definedName>
    <definedName name="Таблоборудование" localSheetId="32">#REF!</definedName>
    <definedName name="Таблоборудование">#REF!</definedName>
    <definedName name="тар" localSheetId="31" hidden="1">{#N/A,#N/A,FALSE,"9PS0"}</definedName>
    <definedName name="тар" localSheetId="29" hidden="1">{#N/A,#N/A,FALSE,"9PS0"}</definedName>
    <definedName name="тар" localSheetId="26" hidden="1">{#N/A,#N/A,FALSE,"9PS0"}</definedName>
    <definedName name="тар" localSheetId="27" hidden="1">{#N/A,#N/A,FALSE,"9PS0"}</definedName>
    <definedName name="тар" localSheetId="35" hidden="1">{#N/A,#N/A,FALSE,"9PS0"}</definedName>
    <definedName name="тар" localSheetId="11" hidden="1">{#N/A,#N/A,FALSE,"9PS0"}</definedName>
    <definedName name="тар" localSheetId="28" hidden="1">{#N/A,#N/A,FALSE,"9PS0"}</definedName>
    <definedName name="тар" localSheetId="33" hidden="1">{#N/A,#N/A,FALSE,"9PS0"}</definedName>
    <definedName name="тар" localSheetId="34" hidden="1">{#N/A,#N/A,FALSE,"9PS0"}</definedName>
    <definedName name="тар" localSheetId="30" hidden="1">{#N/A,#N/A,FALSE,"9PS0"}</definedName>
    <definedName name="тар" localSheetId="32" hidden="1">{#N/A,#N/A,FALSE,"9PS0"}</definedName>
    <definedName name="тар" hidden="1">{#N/A,#N/A,FALSE,"9PS0"}</definedName>
    <definedName name="тариф" localSheetId="31">#REF!</definedName>
    <definedName name="тариф" localSheetId="26">#REF!</definedName>
    <definedName name="тариф" localSheetId="27">#REF!</definedName>
    <definedName name="тариф" localSheetId="17">#REF!</definedName>
    <definedName name="тариф" localSheetId="18">#REF!</definedName>
    <definedName name="тариф" localSheetId="19">#REF!</definedName>
    <definedName name="тариф" localSheetId="28">#REF!</definedName>
    <definedName name="тариф" localSheetId="33">#REF!</definedName>
    <definedName name="тариф" localSheetId="34">#REF!</definedName>
    <definedName name="тариф" localSheetId="30">#REF!</definedName>
    <definedName name="тариф" localSheetId="32">#REF!</definedName>
    <definedName name="тариф">#REF!</definedName>
    <definedName name="Телефон" localSheetId="31">#REF!</definedName>
    <definedName name="Телефон" localSheetId="26">#REF!</definedName>
    <definedName name="Телефон" localSheetId="27">#REF!</definedName>
    <definedName name="Телефон" localSheetId="17">#REF!</definedName>
    <definedName name="Телефон" localSheetId="18">#REF!</definedName>
    <definedName name="Телефон" localSheetId="19">#REF!</definedName>
    <definedName name="Телефон" localSheetId="28">#REF!</definedName>
    <definedName name="Телефон" localSheetId="33">#REF!</definedName>
    <definedName name="Телефон" localSheetId="34">#REF!</definedName>
    <definedName name="Телефон" localSheetId="30">#REF!</definedName>
    <definedName name="Телефон" localSheetId="32">#REF!</definedName>
    <definedName name="Телефон">#REF!</definedName>
    <definedName name="Тело_СТ" localSheetId="4">#REF!</definedName>
    <definedName name="Тело_СТ" localSheetId="5">#REF!</definedName>
    <definedName name="Тело_СТ" localSheetId="6">#REF!</definedName>
    <definedName name="Тело_СТ" localSheetId="31">#REF!</definedName>
    <definedName name="Тело_СТ" localSheetId="17">#REF!</definedName>
    <definedName name="Тело_СТ" localSheetId="18">#REF!</definedName>
    <definedName name="Тело_СТ" localSheetId="19">#REF!</definedName>
    <definedName name="Тело_СТ" localSheetId="28">#REF!</definedName>
    <definedName name="Тело_СТ" localSheetId="33">#REF!</definedName>
    <definedName name="Тело_СТ" localSheetId="34">#REF!</definedName>
    <definedName name="Тело_СТ" localSheetId="30">#REF!</definedName>
    <definedName name="Тело_СТ" localSheetId="32">#REF!</definedName>
    <definedName name="Тело_СТ">#REF!</definedName>
    <definedName name="теп_1" localSheetId="31">[71]енергія!#REF!</definedName>
    <definedName name="теп_1" localSheetId="26">[71]енергія!#REF!</definedName>
    <definedName name="теп_1" localSheetId="27">[71]енергія!#REF!</definedName>
    <definedName name="теп_1" localSheetId="17">[71]енергія!#REF!</definedName>
    <definedName name="теп_1" localSheetId="18">[71]енергія!#REF!</definedName>
    <definedName name="теп_1" localSheetId="19">[71]енергія!#REF!</definedName>
    <definedName name="теп_1" localSheetId="28">[71]енергія!#REF!</definedName>
    <definedName name="теп_1" localSheetId="33">[71]енергія!#REF!</definedName>
    <definedName name="теп_1" localSheetId="34">[71]енергія!#REF!</definedName>
    <definedName name="теп_1" localSheetId="30">[71]енергія!#REF!</definedName>
    <definedName name="теп_1" localSheetId="32">[71]енергія!#REF!</definedName>
    <definedName name="теп_1">[71]енергія!#REF!</definedName>
    <definedName name="теп_2" localSheetId="26">[71]енергія!#REF!</definedName>
    <definedName name="теп_2" localSheetId="27">[71]енергія!#REF!</definedName>
    <definedName name="теп_2" localSheetId="17">[71]енергія!#REF!</definedName>
    <definedName name="теп_2" localSheetId="18">[71]енергія!#REF!</definedName>
    <definedName name="теп_2" localSheetId="19">[71]енергія!#REF!</definedName>
    <definedName name="теп_2">[71]енергія!#REF!</definedName>
    <definedName name="теп_3" localSheetId="17">[71]енергія!#REF!</definedName>
    <definedName name="теп_3" localSheetId="18">[71]енергія!#REF!</definedName>
    <definedName name="теп_3" localSheetId="19">[71]енергія!#REF!</definedName>
    <definedName name="теп_3">[71]енергія!#REF!</definedName>
    <definedName name="теп_4" localSheetId="17">[71]енергія!#REF!</definedName>
    <definedName name="теп_4" localSheetId="18">[71]енергія!#REF!</definedName>
    <definedName name="теп_4" localSheetId="19">[71]енергія!#REF!</definedName>
    <definedName name="теп_4">[71]енергія!#REF!</definedName>
    <definedName name="теп_г" localSheetId="17">[71]енергія!#REF!</definedName>
    <definedName name="теп_г" localSheetId="18">[71]енергія!#REF!</definedName>
    <definedName name="теп_г" localSheetId="19">[71]енергія!#REF!</definedName>
    <definedName name="теп_г">[71]енергія!#REF!</definedName>
    <definedName name="Теплов" localSheetId="31" hidden="1">{#N/A,#N/A,FALSE,"9PS0"}</definedName>
    <definedName name="Теплов" localSheetId="29" hidden="1">{#N/A,#N/A,FALSE,"9PS0"}</definedName>
    <definedName name="Теплов" localSheetId="26" hidden="1">{#N/A,#N/A,FALSE,"9PS0"}</definedName>
    <definedName name="Теплов" localSheetId="27" hidden="1">{#N/A,#N/A,FALSE,"9PS0"}</definedName>
    <definedName name="Теплов" localSheetId="35" hidden="1">{#N/A,#N/A,FALSE,"9PS0"}</definedName>
    <definedName name="Теплов" localSheetId="11" hidden="1">{#N/A,#N/A,FALSE,"9PS0"}</definedName>
    <definedName name="Теплов" localSheetId="28" hidden="1">{#N/A,#N/A,FALSE,"9PS0"}</definedName>
    <definedName name="Теплов" localSheetId="33" hidden="1">{#N/A,#N/A,FALSE,"9PS0"}</definedName>
    <definedName name="Теплов" localSheetId="34" hidden="1">{#N/A,#N/A,FALSE,"9PS0"}</definedName>
    <definedName name="Теплов" localSheetId="30" hidden="1">{#N/A,#N/A,FALSE,"9PS0"}</definedName>
    <definedName name="Теплов" localSheetId="32" hidden="1">{#N/A,#N/A,FALSE,"9PS0"}</definedName>
    <definedName name="Теплов" hidden="1">{#N/A,#N/A,FALSE,"9PS0"}</definedName>
    <definedName name="тех_1" localSheetId="31">#REF!</definedName>
    <definedName name="тех_1" localSheetId="26">#REF!</definedName>
    <definedName name="тех_1" localSheetId="27">#REF!</definedName>
    <definedName name="тех_1" localSheetId="17">#REF!</definedName>
    <definedName name="тех_1" localSheetId="18">#REF!</definedName>
    <definedName name="тех_1" localSheetId="19">#REF!</definedName>
    <definedName name="тех_1" localSheetId="28">#REF!</definedName>
    <definedName name="тех_1" localSheetId="33">#REF!</definedName>
    <definedName name="тех_1" localSheetId="34">#REF!</definedName>
    <definedName name="тех_1" localSheetId="30">#REF!</definedName>
    <definedName name="тех_1" localSheetId="32">#REF!</definedName>
    <definedName name="тех_1">#REF!</definedName>
    <definedName name="тех_2" localSheetId="31">#REF!</definedName>
    <definedName name="тех_2" localSheetId="26">#REF!</definedName>
    <definedName name="тех_2" localSheetId="27">#REF!</definedName>
    <definedName name="тех_2" localSheetId="17">#REF!</definedName>
    <definedName name="тех_2" localSheetId="18">#REF!</definedName>
    <definedName name="тех_2" localSheetId="19">#REF!</definedName>
    <definedName name="тех_2" localSheetId="28">#REF!</definedName>
    <definedName name="тех_2" localSheetId="33">#REF!</definedName>
    <definedName name="тех_2" localSheetId="34">#REF!</definedName>
    <definedName name="тех_2" localSheetId="30">#REF!</definedName>
    <definedName name="тех_2" localSheetId="32">#REF!</definedName>
    <definedName name="тех_2">#REF!</definedName>
    <definedName name="тех_3" localSheetId="31">#REF!</definedName>
    <definedName name="тех_3" localSheetId="26">#REF!</definedName>
    <definedName name="тех_3" localSheetId="27">#REF!</definedName>
    <definedName name="тех_3" localSheetId="17">#REF!</definedName>
    <definedName name="тех_3" localSheetId="18">#REF!</definedName>
    <definedName name="тех_3" localSheetId="19">#REF!</definedName>
    <definedName name="тех_3" localSheetId="28">#REF!</definedName>
    <definedName name="тех_3" localSheetId="33">#REF!</definedName>
    <definedName name="тех_3" localSheetId="34">#REF!</definedName>
    <definedName name="тех_3" localSheetId="30">#REF!</definedName>
    <definedName name="тех_3" localSheetId="32">#REF!</definedName>
    <definedName name="тех_3">#REF!</definedName>
    <definedName name="тех_4" localSheetId="31">#REF!</definedName>
    <definedName name="тех_4" localSheetId="17">#REF!</definedName>
    <definedName name="тех_4" localSheetId="18">#REF!</definedName>
    <definedName name="тех_4" localSheetId="19">#REF!</definedName>
    <definedName name="тех_4" localSheetId="28">#REF!</definedName>
    <definedName name="тех_4" localSheetId="33">#REF!</definedName>
    <definedName name="тех_4" localSheetId="34">#REF!</definedName>
    <definedName name="тех_4" localSheetId="30">#REF!</definedName>
    <definedName name="тех_4" localSheetId="32">#REF!</definedName>
    <definedName name="тех_4">#REF!</definedName>
    <definedName name="тех_г" localSheetId="31">#REF!</definedName>
    <definedName name="тех_г" localSheetId="17">#REF!</definedName>
    <definedName name="тех_г" localSheetId="18">#REF!</definedName>
    <definedName name="тех_г" localSheetId="19">#REF!</definedName>
    <definedName name="тех_г" localSheetId="28">#REF!</definedName>
    <definedName name="тех_г" localSheetId="33">#REF!</definedName>
    <definedName name="тех_г" localSheetId="34">#REF!</definedName>
    <definedName name="тех_г" localSheetId="30">#REF!</definedName>
    <definedName name="тех_г" localSheetId="32">#REF!</definedName>
    <definedName name="тех_г">#REF!</definedName>
    <definedName name="тех_оч" localSheetId="31">#REF!</definedName>
    <definedName name="тех_оч" localSheetId="17">#REF!</definedName>
    <definedName name="тех_оч" localSheetId="18">#REF!</definedName>
    <definedName name="тех_оч" localSheetId="19">#REF!</definedName>
    <definedName name="тех_оч" localSheetId="28">#REF!</definedName>
    <definedName name="тех_оч" localSheetId="33">#REF!</definedName>
    <definedName name="тех_оч" localSheetId="34">#REF!</definedName>
    <definedName name="тех_оч" localSheetId="30">#REF!</definedName>
    <definedName name="тех_оч" localSheetId="32">#REF!</definedName>
    <definedName name="тех_оч">#REF!</definedName>
    <definedName name="тех_пл" localSheetId="31">#REF!</definedName>
    <definedName name="тех_пл" localSheetId="17">#REF!</definedName>
    <definedName name="тех_пл" localSheetId="18">#REF!</definedName>
    <definedName name="тех_пл" localSheetId="19">#REF!</definedName>
    <definedName name="тех_пл" localSheetId="28">#REF!</definedName>
    <definedName name="тех_пл" localSheetId="33">#REF!</definedName>
    <definedName name="тех_пл" localSheetId="34">#REF!</definedName>
    <definedName name="тех_пл" localSheetId="30">#REF!</definedName>
    <definedName name="тех_пл" localSheetId="32">#REF!</definedName>
    <definedName name="тех_пл">#REF!</definedName>
    <definedName name="тех_сх" localSheetId="31">#REF!</definedName>
    <definedName name="тех_сх" localSheetId="17">#REF!</definedName>
    <definedName name="тех_сх" localSheetId="18">#REF!</definedName>
    <definedName name="тех_сх" localSheetId="19">#REF!</definedName>
    <definedName name="тех_сх" localSheetId="28">#REF!</definedName>
    <definedName name="тех_сх" localSheetId="33">#REF!</definedName>
    <definedName name="тех_сх" localSheetId="34">#REF!</definedName>
    <definedName name="тех_сх" localSheetId="30">#REF!</definedName>
    <definedName name="тех_сх" localSheetId="32">#REF!</definedName>
    <definedName name="тех_сх">#REF!</definedName>
    <definedName name="тр" localSheetId="31" hidden="1">{"'таб 21'!$A$1:$U$24","'таб 21'!$A$1:$U$1"}</definedName>
    <definedName name="тр" localSheetId="29" hidden="1">{"'таб 21'!$A$1:$U$24","'таб 21'!$A$1:$U$1"}</definedName>
    <definedName name="тр" localSheetId="26" hidden="1">{"'таб 21'!$A$1:$U$24","'таб 21'!$A$1:$U$1"}</definedName>
    <definedName name="тр" localSheetId="27" hidden="1">{"'таб 21'!$A$1:$U$24","'таб 21'!$A$1:$U$1"}</definedName>
    <definedName name="тр" localSheetId="35" hidden="1">{"'таб 21'!$A$1:$U$24","'таб 21'!$A$1:$U$1"}</definedName>
    <definedName name="тр" localSheetId="11" hidden="1">{"'таб 21'!$A$1:$U$24","'таб 21'!$A$1:$U$1"}</definedName>
    <definedName name="тр" localSheetId="28" hidden="1">{"'таб 21'!$A$1:$U$24","'таб 21'!$A$1:$U$1"}</definedName>
    <definedName name="тр" localSheetId="33" hidden="1">{"'таб 21'!$A$1:$U$24","'таб 21'!$A$1:$U$1"}</definedName>
    <definedName name="тр" localSheetId="34" hidden="1">{"'таб 21'!$A$1:$U$24","'таб 21'!$A$1:$U$1"}</definedName>
    <definedName name="тр" localSheetId="30" hidden="1">{"'таб 21'!$A$1:$U$24","'таб 21'!$A$1:$U$1"}</definedName>
    <definedName name="тр" localSheetId="32" hidden="1">{"'таб 21'!$A$1:$U$24","'таб 21'!$A$1:$U$1"}</definedName>
    <definedName name="тр" hidden="1">{"'таб 21'!$A$1:$U$24","'таб 21'!$A$1:$U$1"}</definedName>
    <definedName name="трав">'[50]812'!$S$1:$S$65536</definedName>
    <definedName name="травень" localSheetId="31" hidden="1">{#N/A,#N/A,FALSE,"9PS0"}</definedName>
    <definedName name="травень" localSheetId="29" hidden="1">{#N/A,#N/A,FALSE,"9PS0"}</definedName>
    <definedName name="травень" localSheetId="26" hidden="1">{#N/A,#N/A,FALSE,"9PS0"}</definedName>
    <definedName name="травень" localSheetId="27" hidden="1">{#N/A,#N/A,FALSE,"9PS0"}</definedName>
    <definedName name="травень" localSheetId="35" hidden="1">{#N/A,#N/A,FALSE,"9PS0"}</definedName>
    <definedName name="травень" localSheetId="11" hidden="1">{#N/A,#N/A,FALSE,"9PS0"}</definedName>
    <definedName name="травень" localSheetId="28" hidden="1">{#N/A,#N/A,FALSE,"9PS0"}</definedName>
    <definedName name="травень" localSheetId="33" hidden="1">{#N/A,#N/A,FALSE,"9PS0"}</definedName>
    <definedName name="травень" localSheetId="34" hidden="1">{#N/A,#N/A,FALSE,"9PS0"}</definedName>
    <definedName name="травень" localSheetId="30" hidden="1">{#N/A,#N/A,FALSE,"9PS0"}</definedName>
    <definedName name="травень" localSheetId="32" hidden="1">{#N/A,#N/A,FALSE,"9PS0"}</definedName>
    <definedName name="травень" hidden="1">{#N/A,#N/A,FALSE,"9PS0"}</definedName>
    <definedName name="тэп_б_10м" localSheetId="31">#REF!</definedName>
    <definedName name="тэп_б_10м" localSheetId="26">#REF!</definedName>
    <definedName name="тэп_б_10м" localSheetId="27">#REF!</definedName>
    <definedName name="тэп_б_10м" localSheetId="17">#REF!</definedName>
    <definedName name="тэп_б_10м" localSheetId="18">#REF!</definedName>
    <definedName name="тэп_б_10м" localSheetId="19">#REF!</definedName>
    <definedName name="тэп_б_10м" localSheetId="28">#REF!</definedName>
    <definedName name="тэп_б_10м" localSheetId="33">#REF!</definedName>
    <definedName name="тэп_б_10м" localSheetId="34">#REF!</definedName>
    <definedName name="тэп_б_10м" localSheetId="30">#REF!</definedName>
    <definedName name="тэп_б_10м" localSheetId="32">#REF!</definedName>
    <definedName name="тэп_б_10м">#REF!</definedName>
    <definedName name="тэп_б_11м" localSheetId="31">#REF!</definedName>
    <definedName name="тэп_б_11м" localSheetId="26">#REF!</definedName>
    <definedName name="тэп_б_11м" localSheetId="27">#REF!</definedName>
    <definedName name="тэп_б_11м" localSheetId="17">#REF!</definedName>
    <definedName name="тэп_б_11м" localSheetId="18">#REF!</definedName>
    <definedName name="тэп_б_11м" localSheetId="19">#REF!</definedName>
    <definedName name="тэп_б_11м" localSheetId="28">#REF!</definedName>
    <definedName name="тэп_б_11м" localSheetId="33">#REF!</definedName>
    <definedName name="тэп_б_11м" localSheetId="34">#REF!</definedName>
    <definedName name="тэп_б_11м" localSheetId="30">#REF!</definedName>
    <definedName name="тэп_б_11м" localSheetId="32">#REF!</definedName>
    <definedName name="тэп_б_11м">#REF!</definedName>
    <definedName name="тэп_б_12м" localSheetId="31">#REF!</definedName>
    <definedName name="тэп_б_12м" localSheetId="26">#REF!</definedName>
    <definedName name="тэп_б_12м" localSheetId="27">#REF!</definedName>
    <definedName name="тэп_б_12м" localSheetId="17">#REF!</definedName>
    <definedName name="тэп_б_12м" localSheetId="18">#REF!</definedName>
    <definedName name="тэп_б_12м" localSheetId="19">#REF!</definedName>
    <definedName name="тэп_б_12м" localSheetId="28">#REF!</definedName>
    <definedName name="тэп_б_12м" localSheetId="33">#REF!</definedName>
    <definedName name="тэп_б_12м" localSheetId="34">#REF!</definedName>
    <definedName name="тэп_б_12м" localSheetId="30">#REF!</definedName>
    <definedName name="тэп_б_12м" localSheetId="32">#REF!</definedName>
    <definedName name="тэп_б_12м">#REF!</definedName>
    <definedName name="тэп_б_2м" localSheetId="31">#REF!</definedName>
    <definedName name="тэп_б_2м" localSheetId="17">#REF!</definedName>
    <definedName name="тэп_б_2м" localSheetId="18">#REF!</definedName>
    <definedName name="тэп_б_2м" localSheetId="19">#REF!</definedName>
    <definedName name="тэп_б_2м" localSheetId="28">#REF!</definedName>
    <definedName name="тэп_б_2м" localSheetId="33">#REF!</definedName>
    <definedName name="тэп_б_2м" localSheetId="34">#REF!</definedName>
    <definedName name="тэп_б_2м" localSheetId="30">#REF!</definedName>
    <definedName name="тэп_б_2м" localSheetId="32">#REF!</definedName>
    <definedName name="тэп_б_2м">#REF!</definedName>
    <definedName name="тэп_б_3м" localSheetId="31">#REF!</definedName>
    <definedName name="тэп_б_3м" localSheetId="17">#REF!</definedName>
    <definedName name="тэп_б_3м" localSheetId="18">#REF!</definedName>
    <definedName name="тэп_б_3м" localSheetId="19">#REF!</definedName>
    <definedName name="тэп_б_3м" localSheetId="28">#REF!</definedName>
    <definedName name="тэп_б_3м" localSheetId="33">#REF!</definedName>
    <definedName name="тэп_б_3м" localSheetId="34">#REF!</definedName>
    <definedName name="тэп_б_3м" localSheetId="30">#REF!</definedName>
    <definedName name="тэп_б_3м" localSheetId="32">#REF!</definedName>
    <definedName name="тэп_б_3м">#REF!</definedName>
    <definedName name="тэп_б_4м" localSheetId="31">#REF!</definedName>
    <definedName name="тэп_б_4м" localSheetId="17">#REF!</definedName>
    <definedName name="тэп_б_4м" localSheetId="18">#REF!</definedName>
    <definedName name="тэп_б_4м" localSheetId="19">#REF!</definedName>
    <definedName name="тэп_б_4м" localSheetId="28">#REF!</definedName>
    <definedName name="тэп_б_4м" localSheetId="33">#REF!</definedName>
    <definedName name="тэп_б_4м" localSheetId="34">#REF!</definedName>
    <definedName name="тэп_б_4м" localSheetId="30">#REF!</definedName>
    <definedName name="тэп_б_4м" localSheetId="32">#REF!</definedName>
    <definedName name="тэп_б_4м">#REF!</definedName>
    <definedName name="тэп_б_5м" localSheetId="31">#REF!</definedName>
    <definedName name="тэп_б_5м" localSheetId="17">#REF!</definedName>
    <definedName name="тэп_б_5м" localSheetId="18">#REF!</definedName>
    <definedName name="тэп_б_5м" localSheetId="19">#REF!</definedName>
    <definedName name="тэп_б_5м" localSheetId="28">#REF!</definedName>
    <definedName name="тэп_б_5м" localSheetId="33">#REF!</definedName>
    <definedName name="тэп_б_5м" localSheetId="34">#REF!</definedName>
    <definedName name="тэп_б_5м" localSheetId="30">#REF!</definedName>
    <definedName name="тэп_б_5м" localSheetId="32">#REF!</definedName>
    <definedName name="тэп_б_5м">#REF!</definedName>
    <definedName name="тэп_б_6м" localSheetId="31">#REF!</definedName>
    <definedName name="тэп_б_6м" localSheetId="17">#REF!</definedName>
    <definedName name="тэп_б_6м" localSheetId="18">#REF!</definedName>
    <definedName name="тэп_б_6м" localSheetId="19">#REF!</definedName>
    <definedName name="тэп_б_6м" localSheetId="28">#REF!</definedName>
    <definedName name="тэп_б_6м" localSheetId="33">#REF!</definedName>
    <definedName name="тэп_б_6м" localSheetId="34">#REF!</definedName>
    <definedName name="тэп_б_6м" localSheetId="30">#REF!</definedName>
    <definedName name="тэп_б_6м" localSheetId="32">#REF!</definedName>
    <definedName name="тэп_б_6м">#REF!</definedName>
    <definedName name="тэп_б_7м" localSheetId="31">#REF!</definedName>
    <definedName name="тэп_б_7м" localSheetId="17">#REF!</definedName>
    <definedName name="тэп_б_7м" localSheetId="18">#REF!</definedName>
    <definedName name="тэп_б_7м" localSheetId="19">#REF!</definedName>
    <definedName name="тэп_б_7м" localSheetId="28">#REF!</definedName>
    <definedName name="тэп_б_7м" localSheetId="33">#REF!</definedName>
    <definedName name="тэп_б_7м" localSheetId="34">#REF!</definedName>
    <definedName name="тэп_б_7м" localSheetId="30">#REF!</definedName>
    <definedName name="тэп_б_7м" localSheetId="32">#REF!</definedName>
    <definedName name="тэп_б_7м">#REF!</definedName>
    <definedName name="тэп_б_8м" localSheetId="31">#REF!</definedName>
    <definedName name="тэп_б_8м" localSheetId="17">#REF!</definedName>
    <definedName name="тэп_б_8м" localSheetId="18">#REF!</definedName>
    <definedName name="тэп_б_8м" localSheetId="19">#REF!</definedName>
    <definedName name="тэп_б_8м" localSheetId="28">#REF!</definedName>
    <definedName name="тэп_б_8м" localSheetId="33">#REF!</definedName>
    <definedName name="тэп_б_8м" localSheetId="34">#REF!</definedName>
    <definedName name="тэп_б_8м" localSheetId="30">#REF!</definedName>
    <definedName name="тэп_б_8м" localSheetId="32">#REF!</definedName>
    <definedName name="тэп_б_8м">#REF!</definedName>
    <definedName name="тэп_б_9м" localSheetId="31">#REF!</definedName>
    <definedName name="тэп_б_9м" localSheetId="17">#REF!</definedName>
    <definedName name="тэп_б_9м" localSheetId="18">#REF!</definedName>
    <definedName name="тэп_б_9м" localSheetId="19">#REF!</definedName>
    <definedName name="тэп_б_9м" localSheetId="28">#REF!</definedName>
    <definedName name="тэп_б_9м" localSheetId="33">#REF!</definedName>
    <definedName name="тэп_б_9м" localSheetId="34">#REF!</definedName>
    <definedName name="тэп_б_9м" localSheetId="30">#REF!</definedName>
    <definedName name="тэп_б_9м" localSheetId="32">#REF!</definedName>
    <definedName name="тэп_б_9м">#REF!</definedName>
    <definedName name="тэп_б_авг" localSheetId="31">#REF!</definedName>
    <definedName name="тэп_б_авг" localSheetId="17">#REF!</definedName>
    <definedName name="тэп_б_авг" localSheetId="18">#REF!</definedName>
    <definedName name="тэп_б_авг" localSheetId="19">#REF!</definedName>
    <definedName name="тэп_б_авг" localSheetId="28">#REF!</definedName>
    <definedName name="тэп_б_авг" localSheetId="33">#REF!</definedName>
    <definedName name="тэп_б_авг" localSheetId="34">#REF!</definedName>
    <definedName name="тэп_б_авг" localSheetId="30">#REF!</definedName>
    <definedName name="тэп_б_авг" localSheetId="32">#REF!</definedName>
    <definedName name="тэп_б_авг">#REF!</definedName>
    <definedName name="тэп_б_апр" localSheetId="31">#REF!</definedName>
    <definedName name="тэп_б_апр" localSheetId="17">#REF!</definedName>
    <definedName name="тэп_б_апр" localSheetId="18">#REF!</definedName>
    <definedName name="тэп_б_апр" localSheetId="19">#REF!</definedName>
    <definedName name="тэп_б_апр" localSheetId="28">#REF!</definedName>
    <definedName name="тэп_б_апр" localSheetId="33">#REF!</definedName>
    <definedName name="тэп_б_апр" localSheetId="34">#REF!</definedName>
    <definedName name="тэп_б_апр" localSheetId="30">#REF!</definedName>
    <definedName name="тэп_б_апр" localSheetId="32">#REF!</definedName>
    <definedName name="тэп_б_апр">#REF!</definedName>
    <definedName name="тэп_б_дек" localSheetId="31">#REF!</definedName>
    <definedName name="тэп_б_дек" localSheetId="17">#REF!</definedName>
    <definedName name="тэп_б_дек" localSheetId="18">#REF!</definedName>
    <definedName name="тэп_б_дек" localSheetId="19">#REF!</definedName>
    <definedName name="тэп_б_дек" localSheetId="28">#REF!</definedName>
    <definedName name="тэп_б_дек" localSheetId="33">#REF!</definedName>
    <definedName name="тэп_б_дек" localSheetId="34">#REF!</definedName>
    <definedName name="тэп_б_дек" localSheetId="30">#REF!</definedName>
    <definedName name="тэп_б_дек" localSheetId="32">#REF!</definedName>
    <definedName name="тэп_б_дек">#REF!</definedName>
    <definedName name="тэп_б_июль" localSheetId="31">#REF!</definedName>
    <definedName name="тэп_б_июль" localSheetId="17">#REF!</definedName>
    <definedName name="тэп_б_июль" localSheetId="18">#REF!</definedName>
    <definedName name="тэп_б_июль" localSheetId="19">#REF!</definedName>
    <definedName name="тэп_б_июль" localSheetId="28">#REF!</definedName>
    <definedName name="тэп_б_июль" localSheetId="33">#REF!</definedName>
    <definedName name="тэп_б_июль" localSheetId="34">#REF!</definedName>
    <definedName name="тэп_б_июль" localSheetId="30">#REF!</definedName>
    <definedName name="тэп_б_июль" localSheetId="32">#REF!</definedName>
    <definedName name="тэп_б_июль">#REF!</definedName>
    <definedName name="тэп_б_июнь" localSheetId="31">#REF!</definedName>
    <definedName name="тэп_б_июнь" localSheetId="17">#REF!</definedName>
    <definedName name="тэп_б_июнь" localSheetId="18">#REF!</definedName>
    <definedName name="тэп_б_июнь" localSheetId="19">#REF!</definedName>
    <definedName name="тэп_б_июнь" localSheetId="28">#REF!</definedName>
    <definedName name="тэп_б_июнь" localSheetId="33">#REF!</definedName>
    <definedName name="тэп_б_июнь" localSheetId="34">#REF!</definedName>
    <definedName name="тэп_б_июнь" localSheetId="30">#REF!</definedName>
    <definedName name="тэп_б_июнь" localSheetId="32">#REF!</definedName>
    <definedName name="тэп_б_июнь">#REF!</definedName>
    <definedName name="тэп_б_май" localSheetId="31">#REF!</definedName>
    <definedName name="тэп_б_май" localSheetId="17">#REF!</definedName>
    <definedName name="тэп_б_май" localSheetId="18">#REF!</definedName>
    <definedName name="тэп_б_май" localSheetId="19">#REF!</definedName>
    <definedName name="тэп_б_май" localSheetId="28">#REF!</definedName>
    <definedName name="тэп_б_май" localSheetId="33">#REF!</definedName>
    <definedName name="тэп_б_май" localSheetId="34">#REF!</definedName>
    <definedName name="тэп_б_май" localSheetId="30">#REF!</definedName>
    <definedName name="тэп_б_май" localSheetId="32">#REF!</definedName>
    <definedName name="тэп_б_май">#REF!</definedName>
    <definedName name="тэп_б_март" localSheetId="31">#REF!</definedName>
    <definedName name="тэп_б_март" localSheetId="17">#REF!</definedName>
    <definedName name="тэп_б_март" localSheetId="18">#REF!</definedName>
    <definedName name="тэп_б_март" localSheetId="19">#REF!</definedName>
    <definedName name="тэп_б_март" localSheetId="28">#REF!</definedName>
    <definedName name="тэп_б_март" localSheetId="33">#REF!</definedName>
    <definedName name="тэп_б_март" localSheetId="34">#REF!</definedName>
    <definedName name="тэп_б_март" localSheetId="30">#REF!</definedName>
    <definedName name="тэп_б_март" localSheetId="32">#REF!</definedName>
    <definedName name="тэп_б_март">#REF!</definedName>
    <definedName name="тэп_б_нояб" localSheetId="31">#REF!</definedName>
    <definedName name="тэп_б_нояб" localSheetId="17">#REF!</definedName>
    <definedName name="тэп_б_нояб" localSheetId="18">#REF!</definedName>
    <definedName name="тэп_б_нояб" localSheetId="19">#REF!</definedName>
    <definedName name="тэп_б_нояб" localSheetId="28">#REF!</definedName>
    <definedName name="тэп_б_нояб" localSheetId="33">#REF!</definedName>
    <definedName name="тэп_б_нояб" localSheetId="34">#REF!</definedName>
    <definedName name="тэп_б_нояб" localSheetId="30">#REF!</definedName>
    <definedName name="тэп_б_нояб" localSheetId="32">#REF!</definedName>
    <definedName name="тэп_б_нояб">#REF!</definedName>
    <definedName name="тэп_б_окт" localSheetId="31">#REF!</definedName>
    <definedName name="тэп_б_окт" localSheetId="17">#REF!</definedName>
    <definedName name="тэп_б_окт" localSheetId="18">#REF!</definedName>
    <definedName name="тэп_б_окт" localSheetId="19">#REF!</definedName>
    <definedName name="тэп_б_окт" localSheetId="28">#REF!</definedName>
    <definedName name="тэп_б_окт" localSheetId="33">#REF!</definedName>
    <definedName name="тэп_б_окт" localSheetId="34">#REF!</definedName>
    <definedName name="тэп_б_окт" localSheetId="30">#REF!</definedName>
    <definedName name="тэп_б_окт" localSheetId="32">#REF!</definedName>
    <definedName name="тэп_б_окт">#REF!</definedName>
    <definedName name="тэп_б_сент" localSheetId="31">#REF!</definedName>
    <definedName name="тэп_б_сент" localSheetId="17">#REF!</definedName>
    <definedName name="тэп_б_сент" localSheetId="18">#REF!</definedName>
    <definedName name="тэп_б_сент" localSheetId="19">#REF!</definedName>
    <definedName name="тэп_б_сент" localSheetId="28">#REF!</definedName>
    <definedName name="тэп_б_сент" localSheetId="33">#REF!</definedName>
    <definedName name="тэп_б_сент" localSheetId="34">#REF!</definedName>
    <definedName name="тэп_б_сент" localSheetId="30">#REF!</definedName>
    <definedName name="тэп_б_сент" localSheetId="32">#REF!</definedName>
    <definedName name="тэп_б_сент">#REF!</definedName>
    <definedName name="тэп_б_фев" localSheetId="31">#REF!</definedName>
    <definedName name="тэп_б_фев" localSheetId="17">#REF!</definedName>
    <definedName name="тэп_б_фев" localSheetId="18">#REF!</definedName>
    <definedName name="тэп_б_фев" localSheetId="19">#REF!</definedName>
    <definedName name="тэп_б_фев" localSheetId="28">#REF!</definedName>
    <definedName name="тэп_б_фев" localSheetId="33">#REF!</definedName>
    <definedName name="тэп_б_фев" localSheetId="34">#REF!</definedName>
    <definedName name="тэп_б_фев" localSheetId="30">#REF!</definedName>
    <definedName name="тэп_б_фев" localSheetId="32">#REF!</definedName>
    <definedName name="тэп_б_фев">#REF!</definedName>
    <definedName name="тэп_б_янв" localSheetId="31">#REF!</definedName>
    <definedName name="тэп_б_янв" localSheetId="17">#REF!</definedName>
    <definedName name="тэп_б_янв" localSheetId="18">#REF!</definedName>
    <definedName name="тэп_б_янв" localSheetId="19">#REF!</definedName>
    <definedName name="тэп_б_янв" localSheetId="28">#REF!</definedName>
    <definedName name="тэп_б_янв" localSheetId="33">#REF!</definedName>
    <definedName name="тэп_б_янв" localSheetId="34">#REF!</definedName>
    <definedName name="тэп_б_янв" localSheetId="30">#REF!</definedName>
    <definedName name="тэп_б_янв" localSheetId="32">#REF!</definedName>
    <definedName name="тэп_б_янв">#REF!</definedName>
    <definedName name="тэп_п_10м" localSheetId="31">#REF!</definedName>
    <definedName name="тэп_п_10м" localSheetId="17">#REF!</definedName>
    <definedName name="тэп_п_10м" localSheetId="18">#REF!</definedName>
    <definedName name="тэп_п_10м" localSheetId="19">#REF!</definedName>
    <definedName name="тэп_п_10м" localSheetId="28">#REF!</definedName>
    <definedName name="тэп_п_10м" localSheetId="33">#REF!</definedName>
    <definedName name="тэп_п_10м" localSheetId="34">#REF!</definedName>
    <definedName name="тэп_п_10м" localSheetId="30">#REF!</definedName>
    <definedName name="тэп_п_10м" localSheetId="32">#REF!</definedName>
    <definedName name="тэп_п_10м">#REF!</definedName>
    <definedName name="тэп_п_11м" localSheetId="31">#REF!</definedName>
    <definedName name="тэп_п_11м" localSheetId="17">#REF!</definedName>
    <definedName name="тэп_п_11м" localSheetId="18">#REF!</definedName>
    <definedName name="тэп_п_11м" localSheetId="19">#REF!</definedName>
    <definedName name="тэп_п_11м" localSheetId="28">#REF!</definedName>
    <definedName name="тэп_п_11м" localSheetId="33">#REF!</definedName>
    <definedName name="тэп_п_11м" localSheetId="34">#REF!</definedName>
    <definedName name="тэп_п_11м" localSheetId="30">#REF!</definedName>
    <definedName name="тэп_п_11м" localSheetId="32">#REF!</definedName>
    <definedName name="тэп_п_11м">#REF!</definedName>
    <definedName name="тэп_п_12м" localSheetId="31">#REF!</definedName>
    <definedName name="тэп_п_12м" localSheetId="17">#REF!</definedName>
    <definedName name="тэп_п_12м" localSheetId="18">#REF!</definedName>
    <definedName name="тэп_п_12м" localSheetId="19">#REF!</definedName>
    <definedName name="тэп_п_12м" localSheetId="28">#REF!</definedName>
    <definedName name="тэп_п_12м" localSheetId="33">#REF!</definedName>
    <definedName name="тэп_п_12м" localSheetId="34">#REF!</definedName>
    <definedName name="тэп_п_12м" localSheetId="30">#REF!</definedName>
    <definedName name="тэп_п_12м" localSheetId="32">#REF!</definedName>
    <definedName name="тэп_п_12м">#REF!</definedName>
    <definedName name="тэп_п_2м" localSheetId="31">#REF!</definedName>
    <definedName name="тэп_п_2м" localSheetId="17">#REF!</definedName>
    <definedName name="тэп_п_2м" localSheetId="18">#REF!</definedName>
    <definedName name="тэп_п_2м" localSheetId="19">#REF!</definedName>
    <definedName name="тэп_п_2м" localSheetId="28">#REF!</definedName>
    <definedName name="тэп_п_2м" localSheetId="33">#REF!</definedName>
    <definedName name="тэп_п_2м" localSheetId="34">#REF!</definedName>
    <definedName name="тэп_п_2м" localSheetId="30">#REF!</definedName>
    <definedName name="тэп_п_2м" localSheetId="32">#REF!</definedName>
    <definedName name="тэп_п_2м">#REF!</definedName>
    <definedName name="тэп_п_3м" localSheetId="31">#REF!</definedName>
    <definedName name="тэп_п_3м" localSheetId="17">#REF!</definedName>
    <definedName name="тэп_п_3м" localSheetId="18">#REF!</definedName>
    <definedName name="тэп_п_3м" localSheetId="19">#REF!</definedName>
    <definedName name="тэп_п_3м" localSheetId="28">#REF!</definedName>
    <definedName name="тэп_п_3м" localSheetId="33">#REF!</definedName>
    <definedName name="тэп_п_3м" localSheetId="34">#REF!</definedName>
    <definedName name="тэп_п_3м" localSheetId="30">#REF!</definedName>
    <definedName name="тэп_п_3м" localSheetId="32">#REF!</definedName>
    <definedName name="тэп_п_3м">#REF!</definedName>
    <definedName name="тэп_п_4м" localSheetId="31">#REF!</definedName>
    <definedName name="тэп_п_4м" localSheetId="17">#REF!</definedName>
    <definedName name="тэп_п_4м" localSheetId="18">#REF!</definedName>
    <definedName name="тэп_п_4м" localSheetId="19">#REF!</definedName>
    <definedName name="тэп_п_4м" localSheetId="28">#REF!</definedName>
    <definedName name="тэп_п_4м" localSheetId="33">#REF!</definedName>
    <definedName name="тэп_п_4м" localSheetId="34">#REF!</definedName>
    <definedName name="тэп_п_4м" localSheetId="30">#REF!</definedName>
    <definedName name="тэп_п_4м" localSheetId="32">#REF!</definedName>
    <definedName name="тэп_п_4м">#REF!</definedName>
    <definedName name="тэп_п_5м" localSheetId="31">#REF!</definedName>
    <definedName name="тэп_п_5м" localSheetId="17">#REF!</definedName>
    <definedName name="тэп_п_5м" localSheetId="18">#REF!</definedName>
    <definedName name="тэп_п_5м" localSheetId="19">#REF!</definedName>
    <definedName name="тэп_п_5м" localSheetId="28">#REF!</definedName>
    <definedName name="тэп_п_5м" localSheetId="33">#REF!</definedName>
    <definedName name="тэп_п_5м" localSheetId="34">#REF!</definedName>
    <definedName name="тэп_п_5м" localSheetId="30">#REF!</definedName>
    <definedName name="тэп_п_5м" localSheetId="32">#REF!</definedName>
    <definedName name="тэп_п_5м">#REF!</definedName>
    <definedName name="тэп_п_6м" localSheetId="31">#REF!</definedName>
    <definedName name="тэп_п_6м" localSheetId="17">#REF!</definedName>
    <definedName name="тэп_п_6м" localSheetId="18">#REF!</definedName>
    <definedName name="тэп_п_6м" localSheetId="19">#REF!</definedName>
    <definedName name="тэп_п_6м" localSheetId="28">#REF!</definedName>
    <definedName name="тэп_п_6м" localSheetId="33">#REF!</definedName>
    <definedName name="тэп_п_6м" localSheetId="34">#REF!</definedName>
    <definedName name="тэп_п_6м" localSheetId="30">#REF!</definedName>
    <definedName name="тэп_п_6м" localSheetId="32">#REF!</definedName>
    <definedName name="тэп_п_6м">#REF!</definedName>
    <definedName name="тэп_п_7м" localSheetId="31">#REF!</definedName>
    <definedName name="тэп_п_7м" localSheetId="17">#REF!</definedName>
    <definedName name="тэп_п_7м" localSheetId="18">#REF!</definedName>
    <definedName name="тэп_п_7м" localSheetId="19">#REF!</definedName>
    <definedName name="тэп_п_7м" localSheetId="28">#REF!</definedName>
    <definedName name="тэп_п_7м" localSheetId="33">#REF!</definedName>
    <definedName name="тэп_п_7м" localSheetId="34">#REF!</definedName>
    <definedName name="тэп_п_7м" localSheetId="30">#REF!</definedName>
    <definedName name="тэп_п_7м" localSheetId="32">#REF!</definedName>
    <definedName name="тэп_п_7м">#REF!</definedName>
    <definedName name="тэп_п_8м" localSheetId="31">#REF!</definedName>
    <definedName name="тэп_п_8м" localSheetId="17">#REF!</definedName>
    <definedName name="тэп_п_8м" localSheetId="18">#REF!</definedName>
    <definedName name="тэп_п_8м" localSheetId="19">#REF!</definedName>
    <definedName name="тэп_п_8м" localSheetId="28">#REF!</definedName>
    <definedName name="тэп_п_8м" localSheetId="33">#REF!</definedName>
    <definedName name="тэп_п_8м" localSheetId="34">#REF!</definedName>
    <definedName name="тэп_п_8м" localSheetId="30">#REF!</definedName>
    <definedName name="тэп_п_8м" localSheetId="32">#REF!</definedName>
    <definedName name="тэп_п_8м">#REF!</definedName>
    <definedName name="тэп_п_9м" localSheetId="31">#REF!</definedName>
    <definedName name="тэп_п_9м" localSheetId="17">#REF!</definedName>
    <definedName name="тэп_п_9м" localSheetId="18">#REF!</definedName>
    <definedName name="тэп_п_9м" localSheetId="19">#REF!</definedName>
    <definedName name="тэп_п_9м" localSheetId="28">#REF!</definedName>
    <definedName name="тэп_п_9м" localSheetId="33">#REF!</definedName>
    <definedName name="тэп_п_9м" localSheetId="34">#REF!</definedName>
    <definedName name="тэп_п_9м" localSheetId="30">#REF!</definedName>
    <definedName name="тэп_п_9м" localSheetId="32">#REF!</definedName>
    <definedName name="тэп_п_9м">#REF!</definedName>
    <definedName name="тэп_п_авг" localSheetId="31">#REF!</definedName>
    <definedName name="тэп_п_авг" localSheetId="17">#REF!</definedName>
    <definedName name="тэп_п_авг" localSheetId="18">#REF!</definedName>
    <definedName name="тэп_п_авг" localSheetId="19">#REF!</definedName>
    <definedName name="тэп_п_авг" localSheetId="28">#REF!</definedName>
    <definedName name="тэп_п_авг" localSheetId="33">#REF!</definedName>
    <definedName name="тэп_п_авг" localSheetId="34">#REF!</definedName>
    <definedName name="тэп_п_авг" localSheetId="30">#REF!</definedName>
    <definedName name="тэп_п_авг" localSheetId="32">#REF!</definedName>
    <definedName name="тэп_п_авг">#REF!</definedName>
    <definedName name="тэп_п_апр" localSheetId="31">#REF!</definedName>
    <definedName name="тэп_п_апр" localSheetId="17">#REF!</definedName>
    <definedName name="тэп_п_апр" localSheetId="18">#REF!</definedName>
    <definedName name="тэп_п_апр" localSheetId="19">#REF!</definedName>
    <definedName name="тэп_п_апр" localSheetId="28">#REF!</definedName>
    <definedName name="тэп_п_апр" localSheetId="33">#REF!</definedName>
    <definedName name="тэп_п_апр" localSheetId="34">#REF!</definedName>
    <definedName name="тэп_п_апр" localSheetId="30">#REF!</definedName>
    <definedName name="тэп_п_апр" localSheetId="32">#REF!</definedName>
    <definedName name="тэп_п_апр">#REF!</definedName>
    <definedName name="тэп_п_дек" localSheetId="31">#REF!</definedName>
    <definedName name="тэп_п_дек" localSheetId="17">#REF!</definedName>
    <definedName name="тэп_п_дек" localSheetId="18">#REF!</definedName>
    <definedName name="тэп_п_дек" localSheetId="19">#REF!</definedName>
    <definedName name="тэп_п_дек" localSheetId="28">#REF!</definedName>
    <definedName name="тэп_п_дек" localSheetId="33">#REF!</definedName>
    <definedName name="тэп_п_дек" localSheetId="34">#REF!</definedName>
    <definedName name="тэп_п_дек" localSheetId="30">#REF!</definedName>
    <definedName name="тэп_п_дек" localSheetId="32">#REF!</definedName>
    <definedName name="тэп_п_дек">#REF!</definedName>
    <definedName name="тэп_п_июль" localSheetId="31">#REF!</definedName>
    <definedName name="тэп_п_июль" localSheetId="17">#REF!</definedName>
    <definedName name="тэп_п_июль" localSheetId="18">#REF!</definedName>
    <definedName name="тэп_п_июль" localSheetId="19">#REF!</definedName>
    <definedName name="тэп_п_июль" localSheetId="28">#REF!</definedName>
    <definedName name="тэп_п_июль" localSheetId="33">#REF!</definedName>
    <definedName name="тэп_п_июль" localSheetId="34">#REF!</definedName>
    <definedName name="тэп_п_июль" localSheetId="30">#REF!</definedName>
    <definedName name="тэп_п_июль" localSheetId="32">#REF!</definedName>
    <definedName name="тэп_п_июль">#REF!</definedName>
    <definedName name="тэп_п_июнь" localSheetId="31">#REF!</definedName>
    <definedName name="тэп_п_июнь" localSheetId="17">#REF!</definedName>
    <definedName name="тэп_п_июнь" localSheetId="18">#REF!</definedName>
    <definedName name="тэп_п_июнь" localSheetId="19">#REF!</definedName>
    <definedName name="тэп_п_июнь" localSheetId="28">#REF!</definedName>
    <definedName name="тэп_п_июнь" localSheetId="33">#REF!</definedName>
    <definedName name="тэп_п_июнь" localSheetId="34">#REF!</definedName>
    <definedName name="тэп_п_июнь" localSheetId="30">#REF!</definedName>
    <definedName name="тэп_п_июнь" localSheetId="32">#REF!</definedName>
    <definedName name="тэп_п_июнь">#REF!</definedName>
    <definedName name="тэп_п_май" localSheetId="31">#REF!</definedName>
    <definedName name="тэп_п_май" localSheetId="17">#REF!</definedName>
    <definedName name="тэп_п_май" localSheetId="18">#REF!</definedName>
    <definedName name="тэп_п_май" localSheetId="19">#REF!</definedName>
    <definedName name="тэп_п_май" localSheetId="28">#REF!</definedName>
    <definedName name="тэп_п_май" localSheetId="33">#REF!</definedName>
    <definedName name="тэп_п_май" localSheetId="34">#REF!</definedName>
    <definedName name="тэп_п_май" localSheetId="30">#REF!</definedName>
    <definedName name="тэп_п_май" localSheetId="32">#REF!</definedName>
    <definedName name="тэп_п_май">#REF!</definedName>
    <definedName name="тэп_п_март" localSheetId="31">#REF!</definedName>
    <definedName name="тэп_п_март" localSheetId="17">#REF!</definedName>
    <definedName name="тэп_п_март" localSheetId="18">#REF!</definedName>
    <definedName name="тэп_п_март" localSheetId="19">#REF!</definedName>
    <definedName name="тэп_п_март" localSheetId="28">#REF!</definedName>
    <definedName name="тэп_п_март" localSheetId="33">#REF!</definedName>
    <definedName name="тэп_п_март" localSheetId="34">#REF!</definedName>
    <definedName name="тэп_п_март" localSheetId="30">#REF!</definedName>
    <definedName name="тэп_п_март" localSheetId="32">#REF!</definedName>
    <definedName name="тэп_п_март">#REF!</definedName>
    <definedName name="тэп_п_нояб" localSheetId="31">#REF!</definedName>
    <definedName name="тэп_п_нояб" localSheetId="17">#REF!</definedName>
    <definedName name="тэп_п_нояб" localSheetId="18">#REF!</definedName>
    <definedName name="тэп_п_нояб" localSheetId="19">#REF!</definedName>
    <definedName name="тэп_п_нояб" localSheetId="28">#REF!</definedName>
    <definedName name="тэп_п_нояб" localSheetId="33">#REF!</definedName>
    <definedName name="тэп_п_нояб" localSheetId="34">#REF!</definedName>
    <definedName name="тэп_п_нояб" localSheetId="30">#REF!</definedName>
    <definedName name="тэп_п_нояб" localSheetId="32">#REF!</definedName>
    <definedName name="тэп_п_нояб">#REF!</definedName>
    <definedName name="тэп_п_окт" localSheetId="31">#REF!</definedName>
    <definedName name="тэп_п_окт" localSheetId="17">#REF!</definedName>
    <definedName name="тэп_п_окт" localSheetId="18">#REF!</definedName>
    <definedName name="тэп_п_окт" localSheetId="19">#REF!</definedName>
    <definedName name="тэп_п_окт" localSheetId="28">#REF!</definedName>
    <definedName name="тэп_п_окт" localSheetId="33">#REF!</definedName>
    <definedName name="тэп_п_окт" localSheetId="34">#REF!</definedName>
    <definedName name="тэп_п_окт" localSheetId="30">#REF!</definedName>
    <definedName name="тэп_п_окт" localSheetId="32">#REF!</definedName>
    <definedName name="тэп_п_окт">#REF!</definedName>
    <definedName name="тэп_п_сент" localSheetId="31">#REF!</definedName>
    <definedName name="тэп_п_сент" localSheetId="17">#REF!</definedName>
    <definedName name="тэп_п_сент" localSheetId="18">#REF!</definedName>
    <definedName name="тэп_п_сент" localSheetId="19">#REF!</definedName>
    <definedName name="тэп_п_сент" localSheetId="28">#REF!</definedName>
    <definedName name="тэп_п_сент" localSheetId="33">#REF!</definedName>
    <definedName name="тэп_п_сент" localSheetId="34">#REF!</definedName>
    <definedName name="тэп_п_сент" localSheetId="30">#REF!</definedName>
    <definedName name="тэп_п_сент" localSheetId="32">#REF!</definedName>
    <definedName name="тэп_п_сент">#REF!</definedName>
    <definedName name="тэп_п_фев" localSheetId="31">#REF!</definedName>
    <definedName name="тэп_п_фев" localSheetId="17">#REF!</definedName>
    <definedName name="тэп_п_фев" localSheetId="18">#REF!</definedName>
    <definedName name="тэп_п_фев" localSheetId="19">#REF!</definedName>
    <definedName name="тэп_п_фев" localSheetId="28">#REF!</definedName>
    <definedName name="тэп_п_фев" localSheetId="33">#REF!</definedName>
    <definedName name="тэп_п_фев" localSheetId="34">#REF!</definedName>
    <definedName name="тэп_п_фев" localSheetId="30">#REF!</definedName>
    <definedName name="тэп_п_фев" localSheetId="32">#REF!</definedName>
    <definedName name="тэп_п_фев">#REF!</definedName>
    <definedName name="тэп_п_янв" localSheetId="31">#REF!</definedName>
    <definedName name="тэп_п_янв" localSheetId="17">#REF!</definedName>
    <definedName name="тэп_п_янв" localSheetId="18">#REF!</definedName>
    <definedName name="тэп_п_янв" localSheetId="19">#REF!</definedName>
    <definedName name="тэп_п_янв" localSheetId="28">#REF!</definedName>
    <definedName name="тэп_п_янв" localSheetId="33">#REF!</definedName>
    <definedName name="тэп_п_янв" localSheetId="34">#REF!</definedName>
    <definedName name="тэп_п_янв" localSheetId="30">#REF!</definedName>
    <definedName name="тэп_п_янв" localSheetId="32">#REF!</definedName>
    <definedName name="тэп_п_янв">#REF!</definedName>
    <definedName name="тэп_па_нояб" localSheetId="31">#REF!</definedName>
    <definedName name="тэп_па_нояб" localSheetId="17">#REF!</definedName>
    <definedName name="тэп_па_нояб" localSheetId="18">#REF!</definedName>
    <definedName name="тэп_па_нояб" localSheetId="19">#REF!</definedName>
    <definedName name="тэп_па_нояб" localSheetId="28">#REF!</definedName>
    <definedName name="тэп_па_нояб" localSheetId="33">#REF!</definedName>
    <definedName name="тэп_па_нояб" localSheetId="34">#REF!</definedName>
    <definedName name="тэп_па_нояб" localSheetId="30">#REF!</definedName>
    <definedName name="тэп_па_нояб" localSheetId="32">#REF!</definedName>
    <definedName name="тэп_па_нояб">#REF!</definedName>
    <definedName name="тэп_ф_10м" localSheetId="31">#REF!</definedName>
    <definedName name="тэп_ф_10м" localSheetId="17">#REF!</definedName>
    <definedName name="тэп_ф_10м" localSheetId="18">#REF!</definedName>
    <definedName name="тэп_ф_10м" localSheetId="19">#REF!</definedName>
    <definedName name="тэп_ф_10м" localSheetId="28">#REF!</definedName>
    <definedName name="тэп_ф_10м" localSheetId="33">#REF!</definedName>
    <definedName name="тэп_ф_10м" localSheetId="34">#REF!</definedName>
    <definedName name="тэп_ф_10м" localSheetId="30">#REF!</definedName>
    <definedName name="тэп_ф_10м" localSheetId="32">#REF!</definedName>
    <definedName name="тэп_ф_10м">#REF!</definedName>
    <definedName name="тэп_ф_11м" localSheetId="31">#REF!</definedName>
    <definedName name="тэп_ф_11м" localSheetId="17">#REF!</definedName>
    <definedName name="тэп_ф_11м" localSheetId="18">#REF!</definedName>
    <definedName name="тэп_ф_11м" localSheetId="19">#REF!</definedName>
    <definedName name="тэп_ф_11м" localSheetId="28">#REF!</definedName>
    <definedName name="тэп_ф_11м" localSheetId="33">#REF!</definedName>
    <definedName name="тэп_ф_11м" localSheetId="34">#REF!</definedName>
    <definedName name="тэп_ф_11м" localSheetId="30">#REF!</definedName>
    <definedName name="тэп_ф_11м" localSheetId="32">#REF!</definedName>
    <definedName name="тэп_ф_11м">#REF!</definedName>
    <definedName name="тэп_ф_12м" localSheetId="31">#REF!</definedName>
    <definedName name="тэп_ф_12м" localSheetId="17">#REF!</definedName>
    <definedName name="тэп_ф_12м" localSheetId="18">#REF!</definedName>
    <definedName name="тэп_ф_12м" localSheetId="19">#REF!</definedName>
    <definedName name="тэп_ф_12м" localSheetId="28">#REF!</definedName>
    <definedName name="тэп_ф_12м" localSheetId="33">#REF!</definedName>
    <definedName name="тэп_ф_12м" localSheetId="34">#REF!</definedName>
    <definedName name="тэп_ф_12м" localSheetId="30">#REF!</definedName>
    <definedName name="тэп_ф_12м" localSheetId="32">#REF!</definedName>
    <definedName name="тэп_ф_12м">#REF!</definedName>
    <definedName name="тэп_ф_2м" localSheetId="31">#REF!</definedName>
    <definedName name="тэп_ф_2м" localSheetId="17">#REF!</definedName>
    <definedName name="тэп_ф_2м" localSheetId="18">#REF!</definedName>
    <definedName name="тэп_ф_2м" localSheetId="19">#REF!</definedName>
    <definedName name="тэп_ф_2м" localSheetId="28">#REF!</definedName>
    <definedName name="тэп_ф_2м" localSheetId="33">#REF!</definedName>
    <definedName name="тэп_ф_2м" localSheetId="34">#REF!</definedName>
    <definedName name="тэп_ф_2м" localSheetId="30">#REF!</definedName>
    <definedName name="тэп_ф_2м" localSheetId="32">#REF!</definedName>
    <definedName name="тэп_ф_2м">#REF!</definedName>
    <definedName name="тэп_ф_3м" localSheetId="31">#REF!</definedName>
    <definedName name="тэп_ф_3м" localSheetId="17">#REF!</definedName>
    <definedName name="тэп_ф_3м" localSheetId="18">#REF!</definedName>
    <definedName name="тэп_ф_3м" localSheetId="19">#REF!</definedName>
    <definedName name="тэп_ф_3м" localSheetId="28">#REF!</definedName>
    <definedName name="тэп_ф_3м" localSheetId="33">#REF!</definedName>
    <definedName name="тэп_ф_3м" localSheetId="34">#REF!</definedName>
    <definedName name="тэп_ф_3м" localSheetId="30">#REF!</definedName>
    <definedName name="тэп_ф_3м" localSheetId="32">#REF!</definedName>
    <definedName name="тэп_ф_3м">#REF!</definedName>
    <definedName name="тэп_ф_4м" localSheetId="31">#REF!</definedName>
    <definedName name="тэп_ф_4м" localSheetId="17">#REF!</definedName>
    <definedName name="тэп_ф_4м" localSheetId="18">#REF!</definedName>
    <definedName name="тэп_ф_4м" localSheetId="19">#REF!</definedName>
    <definedName name="тэп_ф_4м" localSheetId="28">#REF!</definedName>
    <definedName name="тэп_ф_4м" localSheetId="33">#REF!</definedName>
    <definedName name="тэп_ф_4м" localSheetId="34">#REF!</definedName>
    <definedName name="тэп_ф_4м" localSheetId="30">#REF!</definedName>
    <definedName name="тэп_ф_4м" localSheetId="32">#REF!</definedName>
    <definedName name="тэп_ф_4м">#REF!</definedName>
    <definedName name="тэп_ф_5м" localSheetId="31">#REF!</definedName>
    <definedName name="тэп_ф_5м" localSheetId="17">#REF!</definedName>
    <definedName name="тэп_ф_5м" localSheetId="18">#REF!</definedName>
    <definedName name="тэп_ф_5м" localSheetId="19">#REF!</definedName>
    <definedName name="тэп_ф_5м" localSheetId="28">#REF!</definedName>
    <definedName name="тэп_ф_5м" localSheetId="33">#REF!</definedName>
    <definedName name="тэп_ф_5м" localSheetId="34">#REF!</definedName>
    <definedName name="тэп_ф_5м" localSheetId="30">#REF!</definedName>
    <definedName name="тэп_ф_5м" localSheetId="32">#REF!</definedName>
    <definedName name="тэп_ф_5м">#REF!</definedName>
    <definedName name="тэп_ф_6м" localSheetId="31">#REF!</definedName>
    <definedName name="тэп_ф_6м" localSheetId="17">#REF!</definedName>
    <definedName name="тэп_ф_6м" localSheetId="18">#REF!</definedName>
    <definedName name="тэп_ф_6м" localSheetId="19">#REF!</definedName>
    <definedName name="тэп_ф_6м" localSheetId="28">#REF!</definedName>
    <definedName name="тэп_ф_6м" localSheetId="33">#REF!</definedName>
    <definedName name="тэп_ф_6м" localSheetId="34">#REF!</definedName>
    <definedName name="тэп_ф_6м" localSheetId="30">#REF!</definedName>
    <definedName name="тэп_ф_6м" localSheetId="32">#REF!</definedName>
    <definedName name="тэп_ф_6м">#REF!</definedName>
    <definedName name="тэп_ф_7м" localSheetId="31">#REF!</definedName>
    <definedName name="тэп_ф_7м" localSheetId="17">#REF!</definedName>
    <definedName name="тэп_ф_7м" localSheetId="18">#REF!</definedName>
    <definedName name="тэп_ф_7м" localSheetId="19">#REF!</definedName>
    <definedName name="тэп_ф_7м" localSheetId="28">#REF!</definedName>
    <definedName name="тэп_ф_7м" localSheetId="33">#REF!</definedName>
    <definedName name="тэп_ф_7м" localSheetId="34">#REF!</definedName>
    <definedName name="тэп_ф_7м" localSheetId="30">#REF!</definedName>
    <definedName name="тэп_ф_7м" localSheetId="32">#REF!</definedName>
    <definedName name="тэп_ф_7м">#REF!</definedName>
    <definedName name="тэп_ф_8м" localSheetId="31">#REF!</definedName>
    <definedName name="тэп_ф_8м" localSheetId="17">#REF!</definedName>
    <definedName name="тэп_ф_8м" localSheetId="18">#REF!</definedName>
    <definedName name="тэп_ф_8м" localSheetId="19">#REF!</definedName>
    <definedName name="тэп_ф_8м" localSheetId="28">#REF!</definedName>
    <definedName name="тэп_ф_8м" localSheetId="33">#REF!</definedName>
    <definedName name="тэп_ф_8м" localSheetId="34">#REF!</definedName>
    <definedName name="тэп_ф_8м" localSheetId="30">#REF!</definedName>
    <definedName name="тэп_ф_8м" localSheetId="32">#REF!</definedName>
    <definedName name="тэп_ф_8м">#REF!</definedName>
    <definedName name="тэп_ф_9м" localSheetId="31">#REF!</definedName>
    <definedName name="тэп_ф_9м" localSheetId="17">#REF!</definedName>
    <definedName name="тэп_ф_9м" localSheetId="18">#REF!</definedName>
    <definedName name="тэп_ф_9м" localSheetId="19">#REF!</definedName>
    <definedName name="тэп_ф_9м" localSheetId="28">#REF!</definedName>
    <definedName name="тэп_ф_9м" localSheetId="33">#REF!</definedName>
    <definedName name="тэп_ф_9м" localSheetId="34">#REF!</definedName>
    <definedName name="тэп_ф_9м" localSheetId="30">#REF!</definedName>
    <definedName name="тэп_ф_9м" localSheetId="32">#REF!</definedName>
    <definedName name="тэп_ф_9м">#REF!</definedName>
    <definedName name="тэп_ф_авг" localSheetId="31">#REF!</definedName>
    <definedName name="тэп_ф_авг" localSheetId="17">#REF!</definedName>
    <definedName name="тэп_ф_авг" localSheetId="18">#REF!</definedName>
    <definedName name="тэп_ф_авг" localSheetId="19">#REF!</definedName>
    <definedName name="тэп_ф_авг" localSheetId="28">#REF!</definedName>
    <definedName name="тэп_ф_авг" localSheetId="33">#REF!</definedName>
    <definedName name="тэп_ф_авг" localSheetId="34">#REF!</definedName>
    <definedName name="тэп_ф_авг" localSheetId="30">#REF!</definedName>
    <definedName name="тэп_ф_авг" localSheetId="32">#REF!</definedName>
    <definedName name="тэп_ф_авг">#REF!</definedName>
    <definedName name="тэп_ф_апр" localSheetId="31">#REF!</definedName>
    <definedName name="тэп_ф_апр" localSheetId="17">#REF!</definedName>
    <definedName name="тэп_ф_апр" localSheetId="18">#REF!</definedName>
    <definedName name="тэп_ф_апр" localSheetId="19">#REF!</definedName>
    <definedName name="тэп_ф_апр" localSheetId="28">#REF!</definedName>
    <definedName name="тэп_ф_апр" localSheetId="33">#REF!</definedName>
    <definedName name="тэп_ф_апр" localSheetId="34">#REF!</definedName>
    <definedName name="тэп_ф_апр" localSheetId="30">#REF!</definedName>
    <definedName name="тэп_ф_апр" localSheetId="32">#REF!</definedName>
    <definedName name="тэп_ф_апр">#REF!</definedName>
    <definedName name="тэп_ф_дек" localSheetId="31">#REF!</definedName>
    <definedName name="тэп_ф_дек" localSheetId="17">#REF!</definedName>
    <definedName name="тэп_ф_дек" localSheetId="18">#REF!</definedName>
    <definedName name="тэп_ф_дек" localSheetId="19">#REF!</definedName>
    <definedName name="тэп_ф_дек" localSheetId="28">#REF!</definedName>
    <definedName name="тэп_ф_дек" localSheetId="33">#REF!</definedName>
    <definedName name="тэп_ф_дек" localSheetId="34">#REF!</definedName>
    <definedName name="тэп_ф_дек" localSheetId="30">#REF!</definedName>
    <definedName name="тэп_ф_дек" localSheetId="32">#REF!</definedName>
    <definedName name="тэп_ф_дек">#REF!</definedName>
    <definedName name="тэп_ф_июль" localSheetId="31">#REF!</definedName>
    <definedName name="тэп_ф_июль" localSheetId="17">#REF!</definedName>
    <definedName name="тэп_ф_июль" localSheetId="18">#REF!</definedName>
    <definedName name="тэп_ф_июль" localSheetId="19">#REF!</definedName>
    <definedName name="тэп_ф_июль" localSheetId="28">#REF!</definedName>
    <definedName name="тэп_ф_июль" localSheetId="33">#REF!</definedName>
    <definedName name="тэп_ф_июль" localSheetId="34">#REF!</definedName>
    <definedName name="тэп_ф_июль" localSheetId="30">#REF!</definedName>
    <definedName name="тэп_ф_июль" localSheetId="32">#REF!</definedName>
    <definedName name="тэп_ф_июль">#REF!</definedName>
    <definedName name="тэп_ф_июнь" localSheetId="31">#REF!</definedName>
    <definedName name="тэп_ф_июнь" localSheetId="17">#REF!</definedName>
    <definedName name="тэп_ф_июнь" localSheetId="18">#REF!</definedName>
    <definedName name="тэп_ф_июнь" localSheetId="19">#REF!</definedName>
    <definedName name="тэп_ф_июнь" localSheetId="28">#REF!</definedName>
    <definedName name="тэп_ф_июнь" localSheetId="33">#REF!</definedName>
    <definedName name="тэп_ф_июнь" localSheetId="34">#REF!</definedName>
    <definedName name="тэп_ф_июнь" localSheetId="30">#REF!</definedName>
    <definedName name="тэп_ф_июнь" localSheetId="32">#REF!</definedName>
    <definedName name="тэп_ф_июнь">#REF!</definedName>
    <definedName name="тэп_ф_май" localSheetId="31">#REF!</definedName>
    <definedName name="тэп_ф_май" localSheetId="17">#REF!</definedName>
    <definedName name="тэп_ф_май" localSheetId="18">#REF!</definedName>
    <definedName name="тэп_ф_май" localSheetId="19">#REF!</definedName>
    <definedName name="тэп_ф_май" localSheetId="28">#REF!</definedName>
    <definedName name="тэп_ф_май" localSheetId="33">#REF!</definedName>
    <definedName name="тэп_ф_май" localSheetId="34">#REF!</definedName>
    <definedName name="тэп_ф_май" localSheetId="30">#REF!</definedName>
    <definedName name="тэп_ф_май" localSheetId="32">#REF!</definedName>
    <definedName name="тэп_ф_май">#REF!</definedName>
    <definedName name="тэп_ф_март" localSheetId="31">#REF!</definedName>
    <definedName name="тэп_ф_март" localSheetId="17">#REF!</definedName>
    <definedName name="тэп_ф_март" localSheetId="18">#REF!</definedName>
    <definedName name="тэп_ф_март" localSheetId="19">#REF!</definedName>
    <definedName name="тэп_ф_март" localSheetId="28">#REF!</definedName>
    <definedName name="тэп_ф_март" localSheetId="33">#REF!</definedName>
    <definedName name="тэп_ф_март" localSheetId="34">#REF!</definedName>
    <definedName name="тэп_ф_март" localSheetId="30">#REF!</definedName>
    <definedName name="тэп_ф_март" localSheetId="32">#REF!</definedName>
    <definedName name="тэп_ф_март">#REF!</definedName>
    <definedName name="тэп_ф_нояб" localSheetId="31">#REF!</definedName>
    <definedName name="тэп_ф_нояб" localSheetId="17">#REF!</definedName>
    <definedName name="тэп_ф_нояб" localSheetId="18">#REF!</definedName>
    <definedName name="тэп_ф_нояб" localSheetId="19">#REF!</definedName>
    <definedName name="тэп_ф_нояб" localSheetId="28">#REF!</definedName>
    <definedName name="тэп_ф_нояб" localSheetId="33">#REF!</definedName>
    <definedName name="тэп_ф_нояб" localSheetId="34">#REF!</definedName>
    <definedName name="тэп_ф_нояб" localSheetId="30">#REF!</definedName>
    <definedName name="тэп_ф_нояб" localSheetId="32">#REF!</definedName>
    <definedName name="тэп_ф_нояб">#REF!</definedName>
    <definedName name="тэп_ф_окт" localSheetId="31">#REF!</definedName>
    <definedName name="тэп_ф_окт" localSheetId="17">#REF!</definedName>
    <definedName name="тэп_ф_окт" localSheetId="18">#REF!</definedName>
    <definedName name="тэп_ф_окт" localSheetId="19">#REF!</definedName>
    <definedName name="тэп_ф_окт" localSheetId="28">#REF!</definedName>
    <definedName name="тэп_ф_окт" localSheetId="33">#REF!</definedName>
    <definedName name="тэп_ф_окт" localSheetId="34">#REF!</definedName>
    <definedName name="тэп_ф_окт" localSheetId="30">#REF!</definedName>
    <definedName name="тэп_ф_окт" localSheetId="32">#REF!</definedName>
    <definedName name="тэп_ф_окт">#REF!</definedName>
    <definedName name="тэп_ф_сент" localSheetId="31">#REF!</definedName>
    <definedName name="тэп_ф_сент" localSheetId="17">#REF!</definedName>
    <definedName name="тэп_ф_сент" localSheetId="18">#REF!</definedName>
    <definedName name="тэп_ф_сент" localSheetId="19">#REF!</definedName>
    <definedName name="тэп_ф_сент" localSheetId="28">#REF!</definedName>
    <definedName name="тэп_ф_сент" localSheetId="33">#REF!</definedName>
    <definedName name="тэп_ф_сент" localSheetId="34">#REF!</definedName>
    <definedName name="тэп_ф_сент" localSheetId="30">#REF!</definedName>
    <definedName name="тэп_ф_сент" localSheetId="32">#REF!</definedName>
    <definedName name="тэп_ф_сент">#REF!</definedName>
    <definedName name="тэп_ф_фев" localSheetId="31">#REF!</definedName>
    <definedName name="тэп_ф_фев" localSheetId="17">#REF!</definedName>
    <definedName name="тэп_ф_фев" localSheetId="18">#REF!</definedName>
    <definedName name="тэп_ф_фев" localSheetId="19">#REF!</definedName>
    <definedName name="тэп_ф_фев" localSheetId="28">#REF!</definedName>
    <definedName name="тэп_ф_фев" localSheetId="33">#REF!</definedName>
    <definedName name="тэп_ф_фев" localSheetId="34">#REF!</definedName>
    <definedName name="тэп_ф_фев" localSheetId="30">#REF!</definedName>
    <definedName name="тэп_ф_фев" localSheetId="32">#REF!</definedName>
    <definedName name="тэп_ф_фев">#REF!</definedName>
    <definedName name="тэп_ф_янв" localSheetId="31">#REF!</definedName>
    <definedName name="тэп_ф_янв" localSheetId="17">#REF!</definedName>
    <definedName name="тэп_ф_янв" localSheetId="18">#REF!</definedName>
    <definedName name="тэп_ф_янв" localSheetId="19">#REF!</definedName>
    <definedName name="тэп_ф_янв" localSheetId="28">#REF!</definedName>
    <definedName name="тэп_ф_янв" localSheetId="33">#REF!</definedName>
    <definedName name="тэп_ф_янв" localSheetId="34">#REF!</definedName>
    <definedName name="тэп_ф_янв" localSheetId="30">#REF!</definedName>
    <definedName name="тэп_ф_янв" localSheetId="32">#REF!</definedName>
    <definedName name="тэп_ф_янв">#REF!</definedName>
    <definedName name="у" localSheetId="17">[16]!у</definedName>
    <definedName name="у" localSheetId="18">[16]!у</definedName>
    <definedName name="у" localSheetId="19">[16]!у</definedName>
    <definedName name="у">[16]!у</definedName>
    <definedName name="уа" localSheetId="17">[16]!уа</definedName>
    <definedName name="уа" localSheetId="18">[16]!уа</definedName>
    <definedName name="уа" localSheetId="19">[16]!уа</definedName>
    <definedName name="уа">[16]!уа</definedName>
    <definedName name="УЖДТ">[16]!УЖДТ</definedName>
    <definedName name="Уз" localSheetId="4">#REF!</definedName>
    <definedName name="Уз" localSheetId="5">#REF!</definedName>
    <definedName name="Уз" localSheetId="6">#REF!</definedName>
    <definedName name="Уз" localSheetId="31">#REF!</definedName>
    <definedName name="Уз" localSheetId="17">#REF!</definedName>
    <definedName name="Уз" localSheetId="18">#REF!</definedName>
    <definedName name="Уз" localSheetId="19">#REF!</definedName>
    <definedName name="Уз" localSheetId="28">#REF!</definedName>
    <definedName name="Уз" localSheetId="33">#REF!</definedName>
    <definedName name="Уз" localSheetId="34">#REF!</definedName>
    <definedName name="Уз" localSheetId="30">#REF!</definedName>
    <definedName name="Уз" localSheetId="32">#REF!</definedName>
    <definedName name="Уз">#REF!</definedName>
    <definedName name="Уз_б" localSheetId="4">#REF!</definedName>
    <definedName name="Уз_б" localSheetId="5">#REF!</definedName>
    <definedName name="Уз_б" localSheetId="6">#REF!</definedName>
    <definedName name="Уз_б" localSheetId="31">#REF!</definedName>
    <definedName name="Уз_б" localSheetId="17">#REF!</definedName>
    <definedName name="Уз_б" localSheetId="18">#REF!</definedName>
    <definedName name="Уз_б" localSheetId="19">#REF!</definedName>
    <definedName name="Уз_б" localSheetId="28">#REF!</definedName>
    <definedName name="Уз_б" localSheetId="33">#REF!</definedName>
    <definedName name="Уз_б" localSheetId="34">#REF!</definedName>
    <definedName name="Уз_б" localSheetId="30">#REF!</definedName>
    <definedName name="Уз_б" localSheetId="32">#REF!</definedName>
    <definedName name="Уз_б">#REF!</definedName>
    <definedName name="Уз_і" localSheetId="4">#REF!</definedName>
    <definedName name="Уз_і" localSheetId="5">#REF!</definedName>
    <definedName name="Уз_і" localSheetId="6">#REF!</definedName>
    <definedName name="Уз_і" localSheetId="31">#REF!</definedName>
    <definedName name="Уз_і" localSheetId="17">#REF!</definedName>
    <definedName name="Уз_і" localSheetId="18">#REF!</definedName>
    <definedName name="Уз_і" localSheetId="19">#REF!</definedName>
    <definedName name="Уз_і" localSheetId="28">#REF!</definedName>
    <definedName name="Уз_і" localSheetId="33">#REF!</definedName>
    <definedName name="Уз_і" localSheetId="34">#REF!</definedName>
    <definedName name="Уз_і" localSheetId="30">#REF!</definedName>
    <definedName name="Уз_і" localSheetId="32">#REF!</definedName>
    <definedName name="Уз_і">#REF!</definedName>
    <definedName name="Уз_н" localSheetId="4">#REF!</definedName>
    <definedName name="Уз_н" localSheetId="5">#REF!</definedName>
    <definedName name="Уз_н" localSheetId="6">#REF!</definedName>
    <definedName name="Уз_н" localSheetId="31">#REF!</definedName>
    <definedName name="Уз_н" localSheetId="17">#REF!</definedName>
    <definedName name="Уз_н" localSheetId="18">#REF!</definedName>
    <definedName name="Уз_н" localSheetId="19">#REF!</definedName>
    <definedName name="Уз_н" localSheetId="28">#REF!</definedName>
    <definedName name="Уз_н" localSheetId="33">#REF!</definedName>
    <definedName name="Уз_н" localSheetId="34">#REF!</definedName>
    <definedName name="Уз_н" localSheetId="30">#REF!</definedName>
    <definedName name="Уз_н" localSheetId="32">#REF!</definedName>
    <definedName name="Уз_н">#REF!</definedName>
    <definedName name="ук" localSheetId="17">[16]!ук</definedName>
    <definedName name="ук" localSheetId="18">[16]!ук</definedName>
    <definedName name="ук" localSheetId="19">[16]!ук</definedName>
    <definedName name="ук">[16]!ук</definedName>
    <definedName name="укау" localSheetId="17">[16]!укау</definedName>
    <definedName name="укау" localSheetId="18">[16]!укау</definedName>
    <definedName name="укау" localSheetId="19">[16]!укау</definedName>
    <definedName name="укау">[16]!укау</definedName>
    <definedName name="укп" localSheetId="17">[16]!укп</definedName>
    <definedName name="укп" localSheetId="18">[16]!укп</definedName>
    <definedName name="укп" localSheetId="19">[16]!укп</definedName>
    <definedName name="укп">[16]!укп</definedName>
    <definedName name="Уп" localSheetId="4">#REF!</definedName>
    <definedName name="Уп" localSheetId="5">#REF!</definedName>
    <definedName name="Уп" localSheetId="6">#REF!</definedName>
    <definedName name="Уп" localSheetId="31">#REF!</definedName>
    <definedName name="Уп" localSheetId="17">#REF!</definedName>
    <definedName name="Уп" localSheetId="18">#REF!</definedName>
    <definedName name="Уп" localSheetId="19">#REF!</definedName>
    <definedName name="Уп" localSheetId="28">#REF!</definedName>
    <definedName name="Уп" localSheetId="33">#REF!</definedName>
    <definedName name="Уп" localSheetId="34">#REF!</definedName>
    <definedName name="Уп" localSheetId="30">#REF!</definedName>
    <definedName name="Уп" localSheetId="32">#REF!</definedName>
    <definedName name="Уп">#REF!</definedName>
    <definedName name="Уп_б" localSheetId="4">#REF!</definedName>
    <definedName name="Уп_б" localSheetId="5">#REF!</definedName>
    <definedName name="Уп_б" localSheetId="6">#REF!</definedName>
    <definedName name="Уп_б" localSheetId="31">#REF!</definedName>
    <definedName name="Уп_б" localSheetId="17">#REF!</definedName>
    <definedName name="Уп_б" localSheetId="18">#REF!</definedName>
    <definedName name="Уп_б" localSheetId="19">#REF!</definedName>
    <definedName name="Уп_б" localSheetId="28">#REF!</definedName>
    <definedName name="Уп_б" localSheetId="33">#REF!</definedName>
    <definedName name="Уп_б" localSheetId="34">#REF!</definedName>
    <definedName name="Уп_б" localSheetId="30">#REF!</definedName>
    <definedName name="Уп_б" localSheetId="32">#REF!</definedName>
    <definedName name="Уп_б">#REF!</definedName>
    <definedName name="Уп_і" localSheetId="4">#REF!</definedName>
    <definedName name="Уп_і" localSheetId="5">#REF!</definedName>
    <definedName name="Уп_і" localSheetId="6">#REF!</definedName>
    <definedName name="Уп_і" localSheetId="31">#REF!</definedName>
    <definedName name="Уп_і" localSheetId="17">#REF!</definedName>
    <definedName name="Уп_і" localSheetId="18">#REF!</definedName>
    <definedName name="Уп_і" localSheetId="19">#REF!</definedName>
    <definedName name="Уп_і" localSheetId="28">#REF!</definedName>
    <definedName name="Уп_і" localSheetId="33">#REF!</definedName>
    <definedName name="Уп_і" localSheetId="34">#REF!</definedName>
    <definedName name="Уп_і" localSheetId="30">#REF!</definedName>
    <definedName name="Уп_і" localSheetId="32">#REF!</definedName>
    <definedName name="Уп_і">#REF!</definedName>
    <definedName name="Уп_н" localSheetId="4">#REF!</definedName>
    <definedName name="Уп_н" localSheetId="5">#REF!</definedName>
    <definedName name="Уп_н" localSheetId="6">#REF!</definedName>
    <definedName name="Уп_н" localSheetId="31">#REF!</definedName>
    <definedName name="Уп_н" localSheetId="17">#REF!</definedName>
    <definedName name="Уп_н" localSheetId="18">#REF!</definedName>
    <definedName name="Уп_н" localSheetId="19">#REF!</definedName>
    <definedName name="Уп_н" localSheetId="28">#REF!</definedName>
    <definedName name="Уп_н" localSheetId="33">#REF!</definedName>
    <definedName name="Уп_н" localSheetId="34">#REF!</definedName>
    <definedName name="Уп_н" localSheetId="30">#REF!</definedName>
    <definedName name="Уп_н" localSheetId="32">#REF!</definedName>
    <definedName name="Уп_н">#REF!</definedName>
    <definedName name="упр_п_01" localSheetId="31">#REF!</definedName>
    <definedName name="упр_п_01" localSheetId="26">#REF!</definedName>
    <definedName name="упр_п_01" localSheetId="27">#REF!</definedName>
    <definedName name="упр_п_01" localSheetId="17">#REF!</definedName>
    <definedName name="упр_п_01" localSheetId="18">#REF!</definedName>
    <definedName name="упр_п_01" localSheetId="19">#REF!</definedName>
    <definedName name="упр_п_01" localSheetId="28">#REF!</definedName>
    <definedName name="упр_п_01" localSheetId="33">#REF!</definedName>
    <definedName name="упр_п_01" localSheetId="34">#REF!</definedName>
    <definedName name="упр_п_01" localSheetId="30">#REF!</definedName>
    <definedName name="упр_п_01" localSheetId="32">#REF!</definedName>
    <definedName name="упр_п_01">#REF!</definedName>
    <definedName name="упр_с_01" localSheetId="31">#REF!</definedName>
    <definedName name="упр_с_01" localSheetId="26">#REF!</definedName>
    <definedName name="упр_с_01" localSheetId="27">#REF!</definedName>
    <definedName name="упр_с_01" localSheetId="17">#REF!</definedName>
    <definedName name="упр_с_01" localSheetId="18">#REF!</definedName>
    <definedName name="упр_с_01" localSheetId="19">#REF!</definedName>
    <definedName name="упр_с_01" localSheetId="28">#REF!</definedName>
    <definedName name="упр_с_01" localSheetId="33">#REF!</definedName>
    <definedName name="упр_с_01" localSheetId="34">#REF!</definedName>
    <definedName name="упр_с_01" localSheetId="30">#REF!</definedName>
    <definedName name="упр_с_01" localSheetId="32">#REF!</definedName>
    <definedName name="упр_с_01">#REF!</definedName>
    <definedName name="упр_ф_01" localSheetId="31">#REF!</definedName>
    <definedName name="упр_ф_01" localSheetId="26">#REF!</definedName>
    <definedName name="упр_ф_01" localSheetId="27">#REF!</definedName>
    <definedName name="упр_ф_01" localSheetId="17">#REF!</definedName>
    <definedName name="упр_ф_01" localSheetId="18">#REF!</definedName>
    <definedName name="упр_ф_01" localSheetId="19">#REF!</definedName>
    <definedName name="упр_ф_01" localSheetId="28">#REF!</definedName>
    <definedName name="упр_ф_01" localSheetId="33">#REF!</definedName>
    <definedName name="упр_ф_01" localSheetId="34">#REF!</definedName>
    <definedName name="упр_ф_01" localSheetId="30">#REF!</definedName>
    <definedName name="упр_ф_01" localSheetId="32">#REF!</definedName>
    <definedName name="упр_ф_01">#REF!</definedName>
    <definedName name="Условия_ИМ" localSheetId="31">#REF!</definedName>
    <definedName name="Условия_ИМ" localSheetId="17">#REF!</definedName>
    <definedName name="Условия_ИМ" localSheetId="18">#REF!</definedName>
    <definedName name="Условия_ИМ" localSheetId="19">#REF!</definedName>
    <definedName name="Условия_ИМ" localSheetId="28">#REF!</definedName>
    <definedName name="Условия_ИМ" localSheetId="33">#REF!</definedName>
    <definedName name="Условия_ИМ" localSheetId="34">#REF!</definedName>
    <definedName name="Условия_ИМ" localSheetId="30">#REF!</definedName>
    <definedName name="Условия_ИМ" localSheetId="32">#REF!</definedName>
    <definedName name="Условия_ИМ">#REF!</definedName>
    <definedName name="УХ" localSheetId="4">#REF!</definedName>
    <definedName name="УХ" localSheetId="5">#REF!</definedName>
    <definedName name="УХ" localSheetId="6">#REF!</definedName>
    <definedName name="УХ" localSheetId="31">#REF!</definedName>
    <definedName name="УХ" localSheetId="17">#REF!</definedName>
    <definedName name="УХ" localSheetId="18">#REF!</definedName>
    <definedName name="УХ" localSheetId="19">#REF!</definedName>
    <definedName name="УХ" localSheetId="28">#REF!</definedName>
    <definedName name="УХ" localSheetId="33">#REF!</definedName>
    <definedName name="УХ" localSheetId="34">#REF!</definedName>
    <definedName name="УХ" localSheetId="30">#REF!</definedName>
    <definedName name="УХ" localSheetId="32">#REF!</definedName>
    <definedName name="УХ">#REF!</definedName>
    <definedName name="ухват" localSheetId="4">#REF!</definedName>
    <definedName name="ухват" localSheetId="5">#REF!</definedName>
    <definedName name="ухват" localSheetId="6">#REF!</definedName>
    <definedName name="ухват" localSheetId="31">#REF!</definedName>
    <definedName name="ухват" localSheetId="17">#REF!</definedName>
    <definedName name="ухват" localSheetId="18">#REF!</definedName>
    <definedName name="ухват" localSheetId="19">#REF!</definedName>
    <definedName name="ухват" localSheetId="28">#REF!</definedName>
    <definedName name="ухват" localSheetId="33">#REF!</definedName>
    <definedName name="ухват" localSheetId="34">#REF!</definedName>
    <definedName name="ухват" localSheetId="30">#REF!</definedName>
    <definedName name="ухват" localSheetId="32">#REF!</definedName>
    <definedName name="ухват">#REF!</definedName>
    <definedName name="уыяпчср" localSheetId="31">[40]assump!#REF!</definedName>
    <definedName name="уыяпчср" localSheetId="26">[40]assump!#REF!</definedName>
    <definedName name="уыяпчср" localSheetId="27">[40]assump!#REF!</definedName>
    <definedName name="уыяпчср" localSheetId="17">[40]assump!#REF!</definedName>
    <definedName name="уыяпчср" localSheetId="18">[40]assump!#REF!</definedName>
    <definedName name="уыяпчср" localSheetId="19">[40]assump!#REF!</definedName>
    <definedName name="уыяпчср" localSheetId="28">[40]assump!#REF!</definedName>
    <definedName name="уыяпчср" localSheetId="33">[40]assump!#REF!</definedName>
    <definedName name="уыяпчср" localSheetId="34">[40]assump!#REF!</definedName>
    <definedName name="уыяпчср" localSheetId="30">[40]assump!#REF!</definedName>
    <definedName name="уыяпчср" localSheetId="32">[40]assump!#REF!</definedName>
    <definedName name="уыяпчср">[40]assump!#REF!</definedName>
    <definedName name="Ф" localSheetId="31">#REF!</definedName>
    <definedName name="Ф" localSheetId="26">#REF!</definedName>
    <definedName name="Ф" localSheetId="27">#REF!</definedName>
    <definedName name="Ф" localSheetId="17">#REF!</definedName>
    <definedName name="Ф" localSheetId="18">#REF!</definedName>
    <definedName name="Ф" localSheetId="19">#REF!</definedName>
    <definedName name="Ф" localSheetId="28">#REF!</definedName>
    <definedName name="Ф" localSheetId="33">#REF!</definedName>
    <definedName name="Ф" localSheetId="34">#REF!</definedName>
    <definedName name="Ф" localSheetId="30">#REF!</definedName>
    <definedName name="Ф" localSheetId="32">#REF!</definedName>
    <definedName name="Ф">#REF!</definedName>
    <definedName name="ф_вп" localSheetId="31">#REF!</definedName>
    <definedName name="ф_вп" localSheetId="26">#REF!</definedName>
    <definedName name="ф_вп" localSheetId="27">#REF!</definedName>
    <definedName name="ф_вп" localSheetId="17">#REF!</definedName>
    <definedName name="ф_вп" localSheetId="18">#REF!</definedName>
    <definedName name="ф_вп" localSheetId="19">#REF!</definedName>
    <definedName name="ф_вп" localSheetId="28">#REF!</definedName>
    <definedName name="ф_вп" localSheetId="33">#REF!</definedName>
    <definedName name="ф_вп" localSheetId="34">#REF!</definedName>
    <definedName name="ф_вп" localSheetId="30">#REF!</definedName>
    <definedName name="ф_вп" localSheetId="32">#REF!</definedName>
    <definedName name="ф_вп">#REF!</definedName>
    <definedName name="ф_вп1" localSheetId="31">#REF!</definedName>
    <definedName name="ф_вп1" localSheetId="26">#REF!</definedName>
    <definedName name="ф_вп1" localSheetId="27">#REF!</definedName>
    <definedName name="ф_вп1" localSheetId="17">#REF!</definedName>
    <definedName name="ф_вп1" localSheetId="18">#REF!</definedName>
    <definedName name="ф_вп1" localSheetId="19">#REF!</definedName>
    <definedName name="ф_вп1" localSheetId="28">#REF!</definedName>
    <definedName name="ф_вп1" localSheetId="33">#REF!</definedName>
    <definedName name="ф_вп1" localSheetId="34">#REF!</definedName>
    <definedName name="ф_вп1" localSheetId="30">#REF!</definedName>
    <definedName name="ф_вп1" localSheetId="32">#REF!</definedName>
    <definedName name="ф_вп1">#REF!</definedName>
    <definedName name="ф_вп2" localSheetId="31">#REF!</definedName>
    <definedName name="ф_вп2" localSheetId="17">#REF!</definedName>
    <definedName name="ф_вп2" localSheetId="18">#REF!</definedName>
    <definedName name="ф_вп2" localSheetId="19">#REF!</definedName>
    <definedName name="ф_вп2" localSheetId="28">#REF!</definedName>
    <definedName name="ф_вп2" localSheetId="33">#REF!</definedName>
    <definedName name="ф_вп2" localSheetId="34">#REF!</definedName>
    <definedName name="ф_вп2" localSheetId="30">#REF!</definedName>
    <definedName name="ф_вп2" localSheetId="32">#REF!</definedName>
    <definedName name="ф_вп2">#REF!</definedName>
    <definedName name="ф_вт" localSheetId="31">#REF!</definedName>
    <definedName name="ф_вт" localSheetId="17">#REF!</definedName>
    <definedName name="ф_вт" localSheetId="18">#REF!</definedName>
    <definedName name="ф_вт" localSheetId="19">#REF!</definedName>
    <definedName name="ф_вт" localSheetId="28">#REF!</definedName>
    <definedName name="ф_вт" localSheetId="33">#REF!</definedName>
    <definedName name="ф_вт" localSheetId="34">#REF!</definedName>
    <definedName name="ф_вт" localSheetId="30">#REF!</definedName>
    <definedName name="ф_вт" localSheetId="32">#REF!</definedName>
    <definedName name="ф_вт">#REF!</definedName>
    <definedName name="ф_вт1" localSheetId="31">#REF!</definedName>
    <definedName name="ф_вт1" localSheetId="17">#REF!</definedName>
    <definedName name="ф_вт1" localSheetId="18">#REF!</definedName>
    <definedName name="ф_вт1" localSheetId="19">#REF!</definedName>
    <definedName name="ф_вт1" localSheetId="28">#REF!</definedName>
    <definedName name="ф_вт1" localSheetId="33">#REF!</definedName>
    <definedName name="ф_вт1" localSheetId="34">#REF!</definedName>
    <definedName name="ф_вт1" localSheetId="30">#REF!</definedName>
    <definedName name="ф_вт1" localSheetId="32">#REF!</definedName>
    <definedName name="ф_вт1">#REF!</definedName>
    <definedName name="ф_вт2" localSheetId="31">#REF!</definedName>
    <definedName name="ф_вт2" localSheetId="17">#REF!</definedName>
    <definedName name="ф_вт2" localSheetId="18">#REF!</definedName>
    <definedName name="ф_вт2" localSheetId="19">#REF!</definedName>
    <definedName name="ф_вт2" localSheetId="28">#REF!</definedName>
    <definedName name="ф_вт2" localSheetId="33">#REF!</definedName>
    <definedName name="ф_вт2" localSheetId="34">#REF!</definedName>
    <definedName name="ф_вт2" localSheetId="30">#REF!</definedName>
    <definedName name="ф_вт2" localSheetId="32">#REF!</definedName>
    <definedName name="ф_вт2">#REF!</definedName>
    <definedName name="ф_пр" localSheetId="31">#REF!</definedName>
    <definedName name="ф_пр" localSheetId="17">#REF!</definedName>
    <definedName name="ф_пр" localSheetId="18">#REF!</definedName>
    <definedName name="ф_пр" localSheetId="19">#REF!</definedName>
    <definedName name="ф_пр" localSheetId="28">#REF!</definedName>
    <definedName name="ф_пр" localSheetId="33">#REF!</definedName>
    <definedName name="ф_пр" localSheetId="34">#REF!</definedName>
    <definedName name="ф_пр" localSheetId="30">#REF!</definedName>
    <definedName name="ф_пр" localSheetId="32">#REF!</definedName>
    <definedName name="ф_пр">#REF!</definedName>
    <definedName name="ф_пр1" localSheetId="31">#REF!</definedName>
    <definedName name="ф_пр1" localSheetId="17">#REF!</definedName>
    <definedName name="ф_пр1" localSheetId="18">#REF!</definedName>
    <definedName name="ф_пр1" localSheetId="19">#REF!</definedName>
    <definedName name="ф_пр1" localSheetId="28">#REF!</definedName>
    <definedName name="ф_пр1" localSheetId="33">#REF!</definedName>
    <definedName name="ф_пр1" localSheetId="34">#REF!</definedName>
    <definedName name="ф_пр1" localSheetId="30">#REF!</definedName>
    <definedName name="ф_пр1" localSheetId="32">#REF!</definedName>
    <definedName name="ф_пр1">#REF!</definedName>
    <definedName name="ф_пр2" localSheetId="31">#REF!</definedName>
    <definedName name="ф_пр2" localSheetId="17">#REF!</definedName>
    <definedName name="ф_пр2" localSheetId="18">#REF!</definedName>
    <definedName name="ф_пр2" localSheetId="19">#REF!</definedName>
    <definedName name="ф_пр2" localSheetId="28">#REF!</definedName>
    <definedName name="ф_пр2" localSheetId="33">#REF!</definedName>
    <definedName name="ф_пр2" localSheetId="34">#REF!</definedName>
    <definedName name="ф_пр2" localSheetId="30">#REF!</definedName>
    <definedName name="ф_пр2" localSheetId="32">#REF!</definedName>
    <definedName name="ф_пр2">#REF!</definedName>
    <definedName name="ф_ц" localSheetId="31">#REF!</definedName>
    <definedName name="ф_ц" localSheetId="17">#REF!</definedName>
    <definedName name="ф_ц" localSheetId="18">#REF!</definedName>
    <definedName name="ф_ц" localSheetId="19">#REF!</definedName>
    <definedName name="ф_ц" localSheetId="28">#REF!</definedName>
    <definedName name="ф_ц" localSheetId="33">#REF!</definedName>
    <definedName name="ф_ц" localSheetId="34">#REF!</definedName>
    <definedName name="ф_ц" localSheetId="30">#REF!</definedName>
    <definedName name="ф_ц" localSheetId="32">#REF!</definedName>
    <definedName name="ф_ц">#REF!</definedName>
    <definedName name="ф_ц1" localSheetId="31">#REF!</definedName>
    <definedName name="ф_ц1" localSheetId="17">#REF!</definedName>
    <definedName name="ф_ц1" localSheetId="18">#REF!</definedName>
    <definedName name="ф_ц1" localSheetId="19">#REF!</definedName>
    <definedName name="ф_ц1" localSheetId="28">#REF!</definedName>
    <definedName name="ф_ц1" localSheetId="33">#REF!</definedName>
    <definedName name="ф_ц1" localSheetId="34">#REF!</definedName>
    <definedName name="ф_ц1" localSheetId="30">#REF!</definedName>
    <definedName name="ф_ц1" localSheetId="32">#REF!</definedName>
    <definedName name="ф_ц1">#REF!</definedName>
    <definedName name="ф_ц2" localSheetId="31">#REF!</definedName>
    <definedName name="ф_ц2" localSheetId="17">#REF!</definedName>
    <definedName name="ф_ц2" localSheetId="18">#REF!</definedName>
    <definedName name="ф_ц2" localSheetId="19">#REF!</definedName>
    <definedName name="ф_ц2" localSheetId="28">#REF!</definedName>
    <definedName name="ф_ц2" localSheetId="33">#REF!</definedName>
    <definedName name="ф_ц2" localSheetId="34">#REF!</definedName>
    <definedName name="ф_ц2" localSheetId="30">#REF!</definedName>
    <definedName name="ф_ц2" localSheetId="32">#REF!</definedName>
    <definedName name="ф_ц2">#REF!</definedName>
    <definedName name="ф_ч" localSheetId="31">#REF!</definedName>
    <definedName name="ф_ч" localSheetId="17">#REF!</definedName>
    <definedName name="ф_ч" localSheetId="18">#REF!</definedName>
    <definedName name="ф_ч" localSheetId="19">#REF!</definedName>
    <definedName name="ф_ч" localSheetId="28">#REF!</definedName>
    <definedName name="ф_ч" localSheetId="33">#REF!</definedName>
    <definedName name="ф_ч" localSheetId="34">#REF!</definedName>
    <definedName name="ф_ч" localSheetId="30">#REF!</definedName>
    <definedName name="ф_ч" localSheetId="32">#REF!</definedName>
    <definedName name="ф_ч">#REF!</definedName>
    <definedName name="ф_ч1" localSheetId="31">#REF!</definedName>
    <definedName name="ф_ч1" localSheetId="17">#REF!</definedName>
    <definedName name="ф_ч1" localSheetId="18">#REF!</definedName>
    <definedName name="ф_ч1" localSheetId="19">#REF!</definedName>
    <definedName name="ф_ч1" localSheetId="28">#REF!</definedName>
    <definedName name="ф_ч1" localSheetId="33">#REF!</definedName>
    <definedName name="ф_ч1" localSheetId="34">#REF!</definedName>
    <definedName name="ф_ч1" localSheetId="30">#REF!</definedName>
    <definedName name="ф_ч1" localSheetId="32">#REF!</definedName>
    <definedName name="ф_ч1">#REF!</definedName>
    <definedName name="ф_ч2" localSheetId="31">#REF!</definedName>
    <definedName name="ф_ч2" localSheetId="17">#REF!</definedName>
    <definedName name="ф_ч2" localSheetId="18">#REF!</definedName>
    <definedName name="ф_ч2" localSheetId="19">#REF!</definedName>
    <definedName name="ф_ч2" localSheetId="28">#REF!</definedName>
    <definedName name="ф_ч2" localSheetId="33">#REF!</definedName>
    <definedName name="ф_ч2" localSheetId="34">#REF!</definedName>
    <definedName name="ф_ч2" localSheetId="30">#REF!</definedName>
    <definedName name="ф_ч2" localSheetId="32">#REF!</definedName>
    <definedName name="ф_ч2">#REF!</definedName>
    <definedName name="Ф2">'[101]Технич лист'!$A$2:$A$4</definedName>
    <definedName name="Ф5_97">[108]Ф5_97!$A$3:$O$233</definedName>
    <definedName name="Ф6_96">[15]импортеры96!$A$3:$O$322</definedName>
    <definedName name="Ф6_97">[15]импортеры97!$A$3:$O$306</definedName>
    <definedName name="Ф7_цены">[14]Ф7_цены!$A$1:$F$17</definedName>
    <definedName name="Ф8_цены">[14]Ф8_цены!$A$1:$F$18</definedName>
    <definedName name="Факс" localSheetId="31">#REF!</definedName>
    <definedName name="Факс" localSheetId="26">#REF!</definedName>
    <definedName name="Факс" localSheetId="27">#REF!</definedName>
    <definedName name="Факс" localSheetId="17">#REF!</definedName>
    <definedName name="Факс" localSheetId="18">#REF!</definedName>
    <definedName name="Факс" localSheetId="19">#REF!</definedName>
    <definedName name="Факс" localSheetId="28">#REF!</definedName>
    <definedName name="Факс" localSheetId="33">#REF!</definedName>
    <definedName name="Факс" localSheetId="34">#REF!</definedName>
    <definedName name="Факс" localSheetId="30">#REF!</definedName>
    <definedName name="Факс" localSheetId="32">#REF!</definedName>
    <definedName name="Факс">#REF!</definedName>
    <definedName name="філіали2" localSheetId="31" hidden="1">{#N/A,#N/A,FALSE,"9PS0"}</definedName>
    <definedName name="філіали2" localSheetId="29" hidden="1">{#N/A,#N/A,FALSE,"9PS0"}</definedName>
    <definedName name="філіали2" localSheetId="26" hidden="1">{#N/A,#N/A,FALSE,"9PS0"}</definedName>
    <definedName name="філіали2" localSheetId="27" hidden="1">{#N/A,#N/A,FALSE,"9PS0"}</definedName>
    <definedName name="філіали2" localSheetId="35" hidden="1">{#N/A,#N/A,FALSE,"9PS0"}</definedName>
    <definedName name="філіали2" localSheetId="11" hidden="1">{#N/A,#N/A,FALSE,"9PS0"}</definedName>
    <definedName name="філіали2" localSheetId="28" hidden="1">{#N/A,#N/A,FALSE,"9PS0"}</definedName>
    <definedName name="філіали2" localSheetId="33" hidden="1">{#N/A,#N/A,FALSE,"9PS0"}</definedName>
    <definedName name="філіали2" localSheetId="34" hidden="1">{#N/A,#N/A,FALSE,"9PS0"}</definedName>
    <definedName name="філіали2" localSheetId="30" hidden="1">{#N/A,#N/A,FALSE,"9PS0"}</definedName>
    <definedName name="філіали2" localSheetId="32" hidden="1">{#N/A,#N/A,FALSE,"9PS0"}</definedName>
    <definedName name="філіали2" hidden="1">{#N/A,#N/A,FALSE,"9PS0"}</definedName>
    <definedName name="філії">[109]Лист1!$C$4:$C$11</definedName>
    <definedName name="фс" localSheetId="17">[16]!фс</definedName>
    <definedName name="фс" localSheetId="18">[16]!фс</definedName>
    <definedName name="фс" localSheetId="19">[16]!фс</definedName>
    <definedName name="фс">[16]!фс</definedName>
    <definedName name="ффф" localSheetId="31">[40]assump!#REF!</definedName>
    <definedName name="ффф" localSheetId="26">[40]assump!#REF!</definedName>
    <definedName name="ффф" localSheetId="27">[40]assump!#REF!</definedName>
    <definedName name="ффф" localSheetId="17">[40]assump!#REF!</definedName>
    <definedName name="ффф" localSheetId="18">[40]assump!#REF!</definedName>
    <definedName name="ффф" localSheetId="19">[40]assump!#REF!</definedName>
    <definedName name="ффф" localSheetId="28">[40]assump!#REF!</definedName>
    <definedName name="ффф" localSheetId="33">[40]assump!#REF!</definedName>
    <definedName name="ффф" localSheetId="34">[40]assump!#REF!</definedName>
    <definedName name="ффф" localSheetId="30">[40]assump!#REF!</definedName>
    <definedName name="ффф" localSheetId="32">[40]assump!#REF!</definedName>
    <definedName name="ффф">[40]assump!#REF!</definedName>
    <definedName name="фыв" localSheetId="17">[16]!фыв</definedName>
    <definedName name="фыв" localSheetId="18">[16]!фыв</definedName>
    <definedName name="фыв" localSheetId="19">[16]!фыв</definedName>
    <definedName name="фыв">[16]!фыв</definedName>
    <definedName name="ца" localSheetId="17">[16]!ца</definedName>
    <definedName name="ца" localSheetId="18">[16]!ца</definedName>
    <definedName name="ца" localSheetId="19">[16]!ца</definedName>
    <definedName name="ца">[16]!ца</definedName>
    <definedName name="цркм_п_01" localSheetId="31">#REF!</definedName>
    <definedName name="цркм_п_01" localSheetId="26">#REF!</definedName>
    <definedName name="цркм_п_01" localSheetId="27">#REF!</definedName>
    <definedName name="цркм_п_01" localSheetId="17">#REF!</definedName>
    <definedName name="цркм_п_01" localSheetId="18">#REF!</definedName>
    <definedName name="цркм_п_01" localSheetId="19">#REF!</definedName>
    <definedName name="цркм_п_01" localSheetId="28">#REF!</definedName>
    <definedName name="цркм_п_01" localSheetId="33">#REF!</definedName>
    <definedName name="цркм_п_01" localSheetId="34">#REF!</definedName>
    <definedName name="цркм_п_01" localSheetId="30">#REF!</definedName>
    <definedName name="цркм_п_01" localSheetId="32">#REF!</definedName>
    <definedName name="цркм_п_01">#REF!</definedName>
    <definedName name="цркм_с_01" localSheetId="31">#REF!</definedName>
    <definedName name="цркм_с_01" localSheetId="26">#REF!</definedName>
    <definedName name="цркм_с_01" localSheetId="27">#REF!</definedName>
    <definedName name="цркм_с_01" localSheetId="17">#REF!</definedName>
    <definedName name="цркм_с_01" localSheetId="18">#REF!</definedName>
    <definedName name="цркм_с_01" localSheetId="19">#REF!</definedName>
    <definedName name="цркм_с_01" localSheetId="28">#REF!</definedName>
    <definedName name="цркм_с_01" localSheetId="33">#REF!</definedName>
    <definedName name="цркм_с_01" localSheetId="34">#REF!</definedName>
    <definedName name="цркм_с_01" localSheetId="30">#REF!</definedName>
    <definedName name="цркм_с_01" localSheetId="32">#REF!</definedName>
    <definedName name="цркм_с_01">#REF!</definedName>
    <definedName name="цркм_ф_01" localSheetId="31">#REF!</definedName>
    <definedName name="цркм_ф_01" localSheetId="26">#REF!</definedName>
    <definedName name="цркм_ф_01" localSheetId="27">#REF!</definedName>
    <definedName name="цркм_ф_01" localSheetId="17">#REF!</definedName>
    <definedName name="цркм_ф_01" localSheetId="18">#REF!</definedName>
    <definedName name="цркм_ф_01" localSheetId="19">#REF!</definedName>
    <definedName name="цркм_ф_01" localSheetId="28">#REF!</definedName>
    <definedName name="цркм_ф_01" localSheetId="33">#REF!</definedName>
    <definedName name="цркм_ф_01" localSheetId="34">#REF!</definedName>
    <definedName name="цркм_ф_01" localSheetId="30">#REF!</definedName>
    <definedName name="цркм_ф_01" localSheetId="32">#REF!</definedName>
    <definedName name="цркм_ф_01">#REF!</definedName>
    <definedName name="цу" localSheetId="17">[16]!цу</definedName>
    <definedName name="цу" localSheetId="18">[16]!цу</definedName>
    <definedName name="цу" localSheetId="19">[16]!цу</definedName>
    <definedName name="цу">[16]!цу</definedName>
    <definedName name="цуа" localSheetId="31" hidden="1">{#N/A,#N/A,TRUE,"попередні"}</definedName>
    <definedName name="цуа" localSheetId="29" hidden="1">{#N/A,#N/A,TRUE,"попередні"}</definedName>
    <definedName name="цуа" localSheetId="26" hidden="1">{#N/A,#N/A,TRUE,"попередні"}</definedName>
    <definedName name="цуа" localSheetId="27" hidden="1">{#N/A,#N/A,TRUE,"попередні"}</definedName>
    <definedName name="цуа" localSheetId="35" hidden="1">{#N/A,#N/A,TRUE,"попередні"}</definedName>
    <definedName name="цуа" localSheetId="11" hidden="1">{#N/A,#N/A,TRUE,"попередні"}</definedName>
    <definedName name="цуа" localSheetId="28" hidden="1">{#N/A,#N/A,TRUE,"попередні"}</definedName>
    <definedName name="цуа" localSheetId="33" hidden="1">{#N/A,#N/A,TRUE,"попередні"}</definedName>
    <definedName name="цуа" localSheetId="34" hidden="1">{#N/A,#N/A,TRUE,"попередні"}</definedName>
    <definedName name="цуа" localSheetId="30" hidden="1">{#N/A,#N/A,TRUE,"попередні"}</definedName>
    <definedName name="цуа" localSheetId="32" hidden="1">{#N/A,#N/A,TRUE,"попередні"}</definedName>
    <definedName name="цуа" hidden="1">{#N/A,#N/A,TRUE,"попередні"}</definedName>
    <definedName name="цув" localSheetId="17">[16]!цув</definedName>
    <definedName name="цув" localSheetId="18">[16]!цув</definedName>
    <definedName name="цув" localSheetId="19">[16]!цув</definedName>
    <definedName name="цув">[16]!цув</definedName>
    <definedName name="ццр_п_01" localSheetId="31">#REF!</definedName>
    <definedName name="ццр_п_01" localSheetId="26">#REF!</definedName>
    <definedName name="ццр_п_01" localSheetId="27">#REF!</definedName>
    <definedName name="ццр_п_01" localSheetId="17">#REF!</definedName>
    <definedName name="ццр_п_01" localSheetId="18">#REF!</definedName>
    <definedName name="ццр_п_01" localSheetId="19">#REF!</definedName>
    <definedName name="ццр_п_01" localSheetId="28">#REF!</definedName>
    <definedName name="ццр_п_01" localSheetId="33">#REF!</definedName>
    <definedName name="ццр_п_01" localSheetId="34">#REF!</definedName>
    <definedName name="ццр_п_01" localSheetId="30">#REF!</definedName>
    <definedName name="ццр_п_01" localSheetId="32">#REF!</definedName>
    <definedName name="ццр_п_01">#REF!</definedName>
    <definedName name="ццр_с_01" localSheetId="31">#REF!</definedName>
    <definedName name="ццр_с_01" localSheetId="26">#REF!</definedName>
    <definedName name="ццр_с_01" localSheetId="27">#REF!</definedName>
    <definedName name="ццр_с_01" localSheetId="17">#REF!</definedName>
    <definedName name="ццр_с_01" localSheetId="18">#REF!</definedName>
    <definedName name="ццр_с_01" localSheetId="19">#REF!</definedName>
    <definedName name="ццр_с_01" localSheetId="28">#REF!</definedName>
    <definedName name="ццр_с_01" localSheetId="33">#REF!</definedName>
    <definedName name="ццр_с_01" localSheetId="34">#REF!</definedName>
    <definedName name="ццр_с_01" localSheetId="30">#REF!</definedName>
    <definedName name="ццр_с_01" localSheetId="32">#REF!</definedName>
    <definedName name="ццр_с_01">#REF!</definedName>
    <definedName name="ццр_ф_01" localSheetId="31">#REF!</definedName>
    <definedName name="ццр_ф_01" localSheetId="26">#REF!</definedName>
    <definedName name="ццр_ф_01" localSheetId="27">#REF!</definedName>
    <definedName name="ццр_ф_01" localSheetId="17">#REF!</definedName>
    <definedName name="ццр_ф_01" localSheetId="18">#REF!</definedName>
    <definedName name="ццр_ф_01" localSheetId="19">#REF!</definedName>
    <definedName name="ццр_ф_01" localSheetId="28">#REF!</definedName>
    <definedName name="ццр_ф_01" localSheetId="33">#REF!</definedName>
    <definedName name="ццр_ф_01" localSheetId="34">#REF!</definedName>
    <definedName name="ццр_ф_01" localSheetId="30">#REF!</definedName>
    <definedName name="ццр_ф_01" localSheetId="32">#REF!</definedName>
    <definedName name="ццр_ф_01">#REF!</definedName>
    <definedName name="чапельник" localSheetId="4">#REF!</definedName>
    <definedName name="чапельник" localSheetId="5">#REF!</definedName>
    <definedName name="чапельник" localSheetId="6">#REF!</definedName>
    <definedName name="чапельник" localSheetId="31">#REF!</definedName>
    <definedName name="чапельник" localSheetId="17">#REF!</definedName>
    <definedName name="чапельник" localSheetId="18">#REF!</definedName>
    <definedName name="чапельник" localSheetId="19">#REF!</definedName>
    <definedName name="чапельник" localSheetId="28">#REF!</definedName>
    <definedName name="чапельник" localSheetId="33">#REF!</definedName>
    <definedName name="чапельник" localSheetId="34">#REF!</definedName>
    <definedName name="чапельник" localSheetId="30">#REF!</definedName>
    <definedName name="чапельник" localSheetId="32">#REF!</definedName>
    <definedName name="чапельник">#REF!</definedName>
    <definedName name="чер" localSheetId="31" hidden="1">{#N/A,#N/A,FALSE,"9PS0"}</definedName>
    <definedName name="чер" localSheetId="29" hidden="1">{#N/A,#N/A,FALSE,"9PS0"}</definedName>
    <definedName name="чер" localSheetId="26" hidden="1">{#N/A,#N/A,FALSE,"9PS0"}</definedName>
    <definedName name="чер" localSheetId="27" hidden="1">{#N/A,#N/A,FALSE,"9PS0"}</definedName>
    <definedName name="чер" localSheetId="35" hidden="1">{#N/A,#N/A,FALSE,"9PS0"}</definedName>
    <definedName name="чер" localSheetId="11" hidden="1">{#N/A,#N/A,FALSE,"9PS0"}</definedName>
    <definedName name="чер" localSheetId="28" hidden="1">{#N/A,#N/A,FALSE,"9PS0"}</definedName>
    <definedName name="чер" localSheetId="33" hidden="1">{#N/A,#N/A,FALSE,"9PS0"}</definedName>
    <definedName name="чер" localSheetId="34" hidden="1">{#N/A,#N/A,FALSE,"9PS0"}</definedName>
    <definedName name="чер" localSheetId="30" hidden="1">{#N/A,#N/A,FALSE,"9PS0"}</definedName>
    <definedName name="чер" localSheetId="32" hidden="1">{#N/A,#N/A,FALSE,"9PS0"}</definedName>
    <definedName name="чер" hidden="1">{#N/A,#N/A,FALSE,"9PS0"}</definedName>
    <definedName name="черв">'[50]812'!$T$1:$T$65536</definedName>
    <definedName name="червень05" localSheetId="31" hidden="1">{#N/A,#N/A,FALSE,"9PS0"}</definedName>
    <definedName name="червень05" localSheetId="29" hidden="1">{#N/A,#N/A,FALSE,"9PS0"}</definedName>
    <definedName name="червень05" localSheetId="26" hidden="1">{#N/A,#N/A,FALSE,"9PS0"}</definedName>
    <definedName name="червень05" localSheetId="27" hidden="1">{#N/A,#N/A,FALSE,"9PS0"}</definedName>
    <definedName name="червень05" localSheetId="35" hidden="1">{#N/A,#N/A,FALSE,"9PS0"}</definedName>
    <definedName name="червень05" localSheetId="11" hidden="1">{#N/A,#N/A,FALSE,"9PS0"}</definedName>
    <definedName name="червень05" localSheetId="28" hidden="1">{#N/A,#N/A,FALSE,"9PS0"}</definedName>
    <definedName name="червень05" localSheetId="33" hidden="1">{#N/A,#N/A,FALSE,"9PS0"}</definedName>
    <definedName name="червень05" localSheetId="34" hidden="1">{#N/A,#N/A,FALSE,"9PS0"}</definedName>
    <definedName name="червень05" localSheetId="30" hidden="1">{#N/A,#N/A,FALSE,"9PS0"}</definedName>
    <definedName name="червень05" localSheetId="32" hidden="1">{#N/A,#N/A,FALSE,"9PS0"}</definedName>
    <definedName name="червень05" hidden="1">{#N/A,#N/A,FALSE,"9PS0"}</definedName>
    <definedName name="Черта" localSheetId="4">#REF!</definedName>
    <definedName name="Черта" localSheetId="5">#REF!</definedName>
    <definedName name="Черта" localSheetId="6">#REF!</definedName>
    <definedName name="Черта" localSheetId="31">#REF!</definedName>
    <definedName name="Черта" localSheetId="17">#REF!</definedName>
    <definedName name="Черта" localSheetId="18">#REF!</definedName>
    <definedName name="Черта" localSheetId="19">#REF!</definedName>
    <definedName name="Черта" localSheetId="28">#REF!</definedName>
    <definedName name="Черта" localSheetId="33">#REF!</definedName>
    <definedName name="Черта" localSheetId="34">#REF!</definedName>
    <definedName name="Черта" localSheetId="30">#REF!</definedName>
    <definedName name="Черта" localSheetId="32">#REF!</definedName>
    <definedName name="Черта">#REF!</definedName>
    <definedName name="ЧУГУН3">[88]Чугун_Украина!$A$2:$H$20</definedName>
    <definedName name="чцй" localSheetId="31" hidden="1">{"'таб 21'!$A$1:$U$24","'таб 21'!$A$1:$U$1"}</definedName>
    <definedName name="чцй" localSheetId="29" hidden="1">{"'таб 21'!$A$1:$U$24","'таб 21'!$A$1:$U$1"}</definedName>
    <definedName name="чцй" localSheetId="26" hidden="1">{"'таб 21'!$A$1:$U$24","'таб 21'!$A$1:$U$1"}</definedName>
    <definedName name="чцй" localSheetId="27" hidden="1">{"'таб 21'!$A$1:$U$24","'таб 21'!$A$1:$U$1"}</definedName>
    <definedName name="чцй" localSheetId="35" hidden="1">{"'таб 21'!$A$1:$U$24","'таб 21'!$A$1:$U$1"}</definedName>
    <definedName name="чцй" localSheetId="11" hidden="1">{"'таб 21'!$A$1:$U$24","'таб 21'!$A$1:$U$1"}</definedName>
    <definedName name="чцй" localSheetId="28" hidden="1">{"'таб 21'!$A$1:$U$24","'таб 21'!$A$1:$U$1"}</definedName>
    <definedName name="чцй" localSheetId="33" hidden="1">{"'таб 21'!$A$1:$U$24","'таб 21'!$A$1:$U$1"}</definedName>
    <definedName name="чцй" localSheetId="34" hidden="1">{"'таб 21'!$A$1:$U$24","'таб 21'!$A$1:$U$1"}</definedName>
    <definedName name="чцй" localSheetId="30" hidden="1">{"'таб 21'!$A$1:$U$24","'таб 21'!$A$1:$U$1"}</definedName>
    <definedName name="чцй" localSheetId="32" hidden="1">{"'таб 21'!$A$1:$U$24","'таб 21'!$A$1:$U$1"}</definedName>
    <definedName name="чцй" hidden="1">{"'таб 21'!$A$1:$U$24","'таб 21'!$A$1:$U$1"}</definedName>
    <definedName name="шифр">[63]Шифр!$B$1:$B$65</definedName>
    <definedName name="шифр_группа_активы">[94]PR!$D$4:$D$31</definedName>
    <definedName name="шифрВ">[81]Шифр!$E$1:$E$44</definedName>
    <definedName name="ШифрВитр">[110]ДопШифры!$A$29:$A$77</definedName>
    <definedName name="шифрП">[81]Шифр!$B$1:$B$21</definedName>
    <definedName name="ШифрПост">[110]ДопШифры!$A$1:$A$28</definedName>
    <definedName name="шшш">[16]!шшш</definedName>
    <definedName name="шшшш" localSheetId="17">[16]!шшшш</definedName>
    <definedName name="шшшш" localSheetId="18">[16]!шшшш</definedName>
    <definedName name="шшшш" localSheetId="19">[16]!шшшш</definedName>
    <definedName name="шшшш">[16]!шшшш</definedName>
    <definedName name="щзю" localSheetId="17">[16]!щзю</definedName>
    <definedName name="щзю" localSheetId="18">[16]!щзю</definedName>
    <definedName name="щзю" localSheetId="19">[16]!щзю</definedName>
    <definedName name="щзю">[16]!щзю</definedName>
    <definedName name="ьг" localSheetId="17">[16]!ьг</definedName>
    <definedName name="ьг" localSheetId="18">[16]!ьг</definedName>
    <definedName name="ьг" localSheetId="19">[16]!ьг</definedName>
    <definedName name="ьг">[16]!ьг</definedName>
    <definedName name="ывм" localSheetId="17">[16]!ывм</definedName>
    <definedName name="ывм" localSheetId="18">[16]!ывм</definedName>
    <definedName name="ывм" localSheetId="19">[16]!ывм</definedName>
    <definedName name="ывм">[16]!ывм</definedName>
    <definedName name="ым" localSheetId="17">[16]!ым</definedName>
    <definedName name="ым" localSheetId="18">[16]!ым</definedName>
    <definedName name="ым" localSheetId="19">[16]!ым</definedName>
    <definedName name="ым">[16]!ым</definedName>
    <definedName name="Экспорт_99_1">[111]Экспорт_99_1!$A$2:$F$29</definedName>
    <definedName name="Экспорт_99_2">[111]Экспорт_99_2!$A$1:$F$27</definedName>
    <definedName name="Экспорт_99_3">[111]Экспорт_99_3!$A$1:$H$34</definedName>
    <definedName name="эээ">[16]!эээ</definedName>
    <definedName name="юб" localSheetId="31">'[72]0210'!#REF!</definedName>
    <definedName name="юб" localSheetId="26">'[72]0210'!#REF!</definedName>
    <definedName name="юб" localSheetId="27">'[72]0210'!#REF!</definedName>
    <definedName name="юб" localSheetId="17">'[72]0210'!#REF!</definedName>
    <definedName name="юб" localSheetId="18">'[72]0210'!#REF!</definedName>
    <definedName name="юб" localSheetId="19">'[72]0210'!#REF!</definedName>
    <definedName name="юб" localSheetId="28">'[72]0210'!#REF!</definedName>
    <definedName name="юб" localSheetId="33">'[72]0210'!#REF!</definedName>
    <definedName name="юб" localSheetId="34">'[72]0210'!#REF!</definedName>
    <definedName name="юб" localSheetId="30">'[72]0210'!#REF!</definedName>
    <definedName name="юб" localSheetId="32">'[72]0210'!#REF!</definedName>
    <definedName name="юб">'[72]0210'!#REF!</definedName>
    <definedName name="югш" localSheetId="31" hidden="1">{#N/A,#N/A,TRUE,"попередні"}</definedName>
    <definedName name="югш" localSheetId="29" hidden="1">{#N/A,#N/A,TRUE,"попередні"}</definedName>
    <definedName name="югш" localSheetId="26" hidden="1">{#N/A,#N/A,TRUE,"попередні"}</definedName>
    <definedName name="югш" localSheetId="27" hidden="1">{#N/A,#N/A,TRUE,"попередні"}</definedName>
    <definedName name="югш" localSheetId="35" hidden="1">{#N/A,#N/A,TRUE,"попередні"}</definedName>
    <definedName name="югш" localSheetId="11" hidden="1">{#N/A,#N/A,TRUE,"попередні"}</definedName>
    <definedName name="югш" localSheetId="28" hidden="1">{#N/A,#N/A,TRUE,"попередні"}</definedName>
    <definedName name="югш" localSheetId="33" hidden="1">{#N/A,#N/A,TRUE,"попередні"}</definedName>
    <definedName name="югш" localSheetId="34" hidden="1">{#N/A,#N/A,TRUE,"попередні"}</definedName>
    <definedName name="югш" localSheetId="30" hidden="1">{#N/A,#N/A,TRUE,"попередні"}</definedName>
    <definedName name="югш" localSheetId="32" hidden="1">{#N/A,#N/A,TRUE,"попередні"}</definedName>
    <definedName name="югш" hidden="1">{#N/A,#N/A,TRUE,"попередні"}</definedName>
    <definedName name="ююю" localSheetId="17">[16]!ююю</definedName>
    <definedName name="ююю" localSheetId="18">[16]!ююю</definedName>
    <definedName name="ююю" localSheetId="19">[16]!ююю</definedName>
    <definedName name="ююю">[16]!ююю</definedName>
    <definedName name="япк" localSheetId="17">[16]!япк</definedName>
    <definedName name="япк" localSheetId="18">[16]!япк</definedName>
    <definedName name="япк" localSheetId="19">[16]!япк</definedName>
    <definedName name="япк">[16]!япк</definedName>
    <definedName name="яся" localSheetId="17">[16]!яся</definedName>
    <definedName name="яся" localSheetId="18">[16]!яся</definedName>
    <definedName name="яся" localSheetId="19">[16]!яся</definedName>
    <definedName name="яся">[16]!яся</definedName>
  </definedNames>
  <calcPr calcId="1257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1" i="58"/>
  <c r="D12"/>
  <c r="D13"/>
  <c r="D14"/>
  <c r="D15"/>
  <c r="D16"/>
  <c r="D17"/>
  <c r="D18"/>
  <c r="D10"/>
  <c r="C44" i="46" l="1"/>
  <c r="E44" s="1"/>
  <c r="D44" l="1"/>
  <c r="O44"/>
  <c r="N44"/>
  <c r="M44"/>
  <c r="L44"/>
  <c r="K44"/>
  <c r="J44"/>
  <c r="I44"/>
  <c r="H44"/>
  <c r="G44"/>
  <c r="F44"/>
  <c r="D10" i="59"/>
  <c r="F10" s="1"/>
  <c r="C6" i="73" l="1"/>
  <c r="C5"/>
  <c r="C7" s="1"/>
  <c r="F39" i="66" l="1"/>
  <c r="F35"/>
  <c r="C30"/>
  <c r="E29"/>
  <c r="D29"/>
  <c r="C28"/>
  <c r="E24"/>
  <c r="D24"/>
  <c r="C23"/>
  <c r="C22"/>
  <c r="C21"/>
  <c r="H20"/>
  <c r="G20"/>
  <c r="C20"/>
  <c r="C19"/>
  <c r="C27" s="1"/>
  <c r="C18"/>
  <c r="C26" s="1"/>
  <c r="C17"/>
  <c r="C25" s="1"/>
  <c r="C16"/>
  <c r="C24" s="1"/>
  <c r="C15"/>
  <c r="A10"/>
  <c r="F39" i="65"/>
  <c r="F35"/>
  <c r="C30"/>
  <c r="C28"/>
  <c r="D27"/>
  <c r="D26"/>
  <c r="E25"/>
  <c r="D25"/>
  <c r="C23"/>
  <c r="C22"/>
  <c r="C21"/>
  <c r="H20"/>
  <c r="G20"/>
  <c r="D20"/>
  <c r="D29" s="1"/>
  <c r="C19"/>
  <c r="C27" s="1"/>
  <c r="C18"/>
  <c r="C26" s="1"/>
  <c r="C17"/>
  <c r="E16"/>
  <c r="D16"/>
  <c r="D24" s="1"/>
  <c r="C15"/>
  <c r="A10"/>
  <c r="I20" i="66" l="1"/>
  <c r="I20" i="65"/>
  <c r="E24"/>
  <c r="E20" s="1"/>
  <c r="C20" s="1"/>
  <c r="C29" s="1"/>
  <c r="C29" i="66"/>
  <c r="C25" i="65"/>
  <c r="C16"/>
  <c r="A2" i="64"/>
  <c r="E29" i="65" l="1"/>
  <c r="C24"/>
  <c r="C7" i="72"/>
  <c r="B2" i="51"/>
  <c r="A3" i="46"/>
  <c r="C7" i="68" l="1"/>
  <c r="A6" i="70"/>
  <c r="BA4" i="1"/>
  <c r="O11" i="48" l="1"/>
  <c r="M11"/>
  <c r="K11"/>
  <c r="E15" i="42" l="1"/>
  <c r="E10"/>
  <c r="D15"/>
  <c r="D19" i="39"/>
  <c r="E18" i="24"/>
  <c r="E34" i="1"/>
  <c r="U13" l="1"/>
  <c r="U14"/>
  <c r="U16"/>
  <c r="U26"/>
  <c r="U27"/>
  <c r="U28"/>
  <c r="U29"/>
  <c r="U31"/>
  <c r="U32"/>
  <c r="U33"/>
  <c r="U34"/>
  <c r="U36"/>
  <c r="U38"/>
  <c r="U39"/>
  <c r="U40"/>
  <c r="U41"/>
  <c r="U42"/>
  <c r="U44"/>
  <c r="U45"/>
  <c r="U46"/>
  <c r="U47"/>
  <c r="U48"/>
  <c r="U49"/>
  <c r="U50"/>
  <c r="U51"/>
  <c r="U56"/>
  <c r="U60"/>
  <c r="U61"/>
  <c r="U63"/>
  <c r="U64"/>
  <c r="U66"/>
  <c r="U67"/>
  <c r="U68"/>
  <c r="U69"/>
  <c r="U70"/>
  <c r="U71"/>
  <c r="U73"/>
  <c r="U76"/>
  <c r="U77"/>
  <c r="U78"/>
  <c r="U79"/>
  <c r="U81"/>
  <c r="U83"/>
  <c r="U84"/>
  <c r="U85"/>
  <c r="U86"/>
  <c r="U87"/>
  <c r="U88"/>
  <c r="U89"/>
  <c r="U91"/>
  <c r="U92"/>
  <c r="U93"/>
  <c r="U94"/>
  <c r="U95"/>
  <c r="U96"/>
  <c r="U97"/>
  <c r="U98"/>
  <c r="U99"/>
  <c r="Z35" l="1"/>
  <c r="E16" i="42" s="1"/>
  <c r="Z19" i="1"/>
  <c r="E14" i="42" s="1"/>
  <c r="Z18" i="1"/>
  <c r="E13" i="42" s="1"/>
  <c r="AA17" i="1"/>
  <c r="Y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1"/>
  <c r="G13"/>
  <c r="G14"/>
  <c r="G15"/>
  <c r="G16"/>
  <c r="BS2" l="1"/>
  <c r="AX2"/>
  <c r="R86"/>
  <c r="R85"/>
  <c r="S84"/>
  <c r="R84"/>
  <c r="R83"/>
  <c r="W82"/>
  <c r="V82"/>
  <c r="S82"/>
  <c r="R81"/>
  <c r="V80"/>
  <c r="U80" s="1"/>
  <c r="T80"/>
  <c r="S80"/>
  <c r="S79"/>
  <c r="R79"/>
  <c r="R78"/>
  <c r="S77"/>
  <c r="R77"/>
  <c r="S76"/>
  <c r="R76"/>
  <c r="V75"/>
  <c r="U75" s="1"/>
  <c r="S75"/>
  <c r="X74"/>
  <c r="U74" s="1"/>
  <c r="R73"/>
  <c r="V72"/>
  <c r="T72"/>
  <c r="S72"/>
  <c r="R71"/>
  <c r="R70"/>
  <c r="S69"/>
  <c r="R69"/>
  <c r="R68"/>
  <c r="R67"/>
  <c r="R66"/>
  <c r="V65"/>
  <c r="U65" s="1"/>
  <c r="R64"/>
  <c r="R63"/>
  <c r="X62"/>
  <c r="W62"/>
  <c r="V62" s="1"/>
  <c r="U62" s="1"/>
  <c r="T62"/>
  <c r="S62"/>
  <c r="R61"/>
  <c r="R60"/>
  <c r="X59"/>
  <c r="W59"/>
  <c r="V59" s="1"/>
  <c r="V58"/>
  <c r="U58" s="1"/>
  <c r="V57"/>
  <c r="U57" s="1"/>
  <c r="R56"/>
  <c r="X55"/>
  <c r="W55"/>
  <c r="V55"/>
  <c r="S55"/>
  <c r="V54"/>
  <c r="U54" s="1"/>
  <c r="S54"/>
  <c r="V53"/>
  <c r="U53" s="1"/>
  <c r="V52"/>
  <c r="U52" s="1"/>
  <c r="R51"/>
  <c r="R50"/>
  <c r="R49"/>
  <c r="T49"/>
  <c r="S49"/>
  <c r="R48"/>
  <c r="R47"/>
  <c r="R46"/>
  <c r="T45"/>
  <c r="R45"/>
  <c r="R44"/>
  <c r="T44"/>
  <c r="S44"/>
  <c r="W43"/>
  <c r="T43"/>
  <c r="T42"/>
  <c r="R42"/>
  <c r="T41"/>
  <c r="R41"/>
  <c r="T40"/>
  <c r="R40"/>
  <c r="AC39"/>
  <c r="R39" s="1"/>
  <c r="T39"/>
  <c r="S39"/>
  <c r="R38"/>
  <c r="X37"/>
  <c r="T37"/>
  <c r="S37"/>
  <c r="S36"/>
  <c r="R36"/>
  <c r="X35"/>
  <c r="W35"/>
  <c r="T35"/>
  <c r="S35"/>
  <c r="AD34"/>
  <c r="R34" s="1"/>
  <c r="T34"/>
  <c r="S34"/>
  <c r="R33"/>
  <c r="R32"/>
  <c r="T32"/>
  <c r="S32"/>
  <c r="S31"/>
  <c r="R31"/>
  <c r="AC30"/>
  <c r="V30"/>
  <c r="U30" s="1"/>
  <c r="T30"/>
  <c r="S30"/>
  <c r="R29"/>
  <c r="T29"/>
  <c r="S29"/>
  <c r="R28"/>
  <c r="R27"/>
  <c r="R26"/>
  <c r="X25"/>
  <c r="U25" s="1"/>
  <c r="T25"/>
  <c r="S25"/>
  <c r="V24"/>
  <c r="U24" s="1"/>
  <c r="V23"/>
  <c r="U23" s="1"/>
  <c r="X22"/>
  <c r="U22" s="1"/>
  <c r="T22"/>
  <c r="S22"/>
  <c r="X21"/>
  <c r="U21" s="1"/>
  <c r="W20"/>
  <c r="V20"/>
  <c r="S20"/>
  <c r="W19"/>
  <c r="V19"/>
  <c r="T19"/>
  <c r="S19"/>
  <c r="AD18"/>
  <c r="AC18"/>
  <c r="W18"/>
  <c r="V18"/>
  <c r="T18"/>
  <c r="S18"/>
  <c r="AC17"/>
  <c r="AC16"/>
  <c r="R16" s="1"/>
  <c r="W15"/>
  <c r="V15"/>
  <c r="U15" s="1"/>
  <c r="R14"/>
  <c r="R13"/>
  <c r="V12"/>
  <c r="U12" s="1"/>
  <c r="R12" s="1"/>
  <c r="S12"/>
  <c r="V11"/>
  <c r="N2"/>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6"/>
  <c r="D15"/>
  <c r="D14"/>
  <c r="D13"/>
  <c r="H12"/>
  <c r="E12"/>
  <c r="D11"/>
  <c r="U18" l="1"/>
  <c r="R18" s="1"/>
  <c r="U59"/>
  <c r="U20"/>
  <c r="U37"/>
  <c r="R37" s="1"/>
  <c r="Q37" s="1"/>
  <c r="U43"/>
  <c r="R43" s="1"/>
  <c r="U72"/>
  <c r="R72" s="1"/>
  <c r="Q72" s="1"/>
  <c r="U11"/>
  <c r="R11" s="1"/>
  <c r="Q11" s="1"/>
  <c r="U19"/>
  <c r="R19" s="1"/>
  <c r="U35"/>
  <c r="U55"/>
  <c r="R55" s="1"/>
  <c r="U82"/>
  <c r="R82" s="1"/>
  <c r="R15"/>
  <c r="Q15" s="1"/>
  <c r="R21"/>
  <c r="R23"/>
  <c r="Q23" s="1"/>
  <c r="R25"/>
  <c r="Q25" s="1"/>
  <c r="R52"/>
  <c r="Q52" s="1"/>
  <c r="R35"/>
  <c r="AC2"/>
  <c r="R57"/>
  <c r="R20"/>
  <c r="Q20" s="1"/>
  <c r="R65"/>
  <c r="Q65" s="1"/>
  <c r="G12"/>
  <c r="D12" s="1"/>
  <c r="R22"/>
  <c r="R30"/>
  <c r="Q30" s="1"/>
  <c r="R53"/>
  <c r="Q53" s="1"/>
  <c r="R54"/>
  <c r="R58"/>
  <c r="R74"/>
  <c r="Q74" s="1"/>
  <c r="R75"/>
  <c r="R80"/>
  <c r="R24"/>
  <c r="Q24" s="1"/>
  <c r="R59"/>
  <c r="Q59" s="1"/>
  <c r="R62"/>
  <c r="BQ2"/>
  <c r="C16" i="73" s="1"/>
  <c r="AJ98" i="1"/>
  <c r="AG98" s="1"/>
  <c r="AF98" s="1"/>
  <c r="AJ97"/>
  <c r="AG97" s="1"/>
  <c r="AF97" s="1"/>
  <c r="AJ96"/>
  <c r="AG96" s="1"/>
  <c r="AF96" s="1"/>
  <c r="AJ95"/>
  <c r="AG95" s="1"/>
  <c r="AF95" s="1"/>
  <c r="AJ94"/>
  <c r="AG94" s="1"/>
  <c r="AF94" s="1"/>
  <c r="AJ93"/>
  <c r="AG93" s="1"/>
  <c r="AF93" s="1"/>
  <c r="AJ92"/>
  <c r="AG92" s="1"/>
  <c r="AF92" s="1"/>
  <c r="AJ91"/>
  <c r="AG91" s="1"/>
  <c r="AF91" s="1"/>
  <c r="AJ90"/>
  <c r="AG90" s="1"/>
  <c r="AF90" s="1"/>
  <c r="AJ89"/>
  <c r="AG89" s="1"/>
  <c r="AF89" s="1"/>
  <c r="AJ88"/>
  <c r="AG88" s="1"/>
  <c r="AF88" s="1"/>
  <c r="AJ87"/>
  <c r="AG87" s="1"/>
  <c r="AF87" s="1"/>
  <c r="AJ86"/>
  <c r="AG86" s="1"/>
  <c r="AF86" s="1"/>
  <c r="AJ85"/>
  <c r="AG85" s="1"/>
  <c r="AF85" s="1"/>
  <c r="AJ84"/>
  <c r="AG84" s="1"/>
  <c r="AF84" s="1"/>
  <c r="AJ83"/>
  <c r="AG83" s="1"/>
  <c r="AF83" s="1"/>
  <c r="AJ82"/>
  <c r="AG82" s="1"/>
  <c r="AF82" s="1"/>
  <c r="AJ81"/>
  <c r="AG81" s="1"/>
  <c r="AF81" s="1"/>
  <c r="AJ80"/>
  <c r="AG80" s="1"/>
  <c r="AF80" s="1"/>
  <c r="AJ79"/>
  <c r="AG79" s="1"/>
  <c r="AF79" s="1"/>
  <c r="AJ78"/>
  <c r="AG78" s="1"/>
  <c r="AF78" s="1"/>
  <c r="AJ77"/>
  <c r="AG77" s="1"/>
  <c r="AF77" s="1"/>
  <c r="AJ76"/>
  <c r="AG76" s="1"/>
  <c r="AF76" s="1"/>
  <c r="AJ75"/>
  <c r="AG75" s="1"/>
  <c r="AF75" s="1"/>
  <c r="AJ74"/>
  <c r="AG74" s="1"/>
  <c r="AF74" s="1"/>
  <c r="AJ73"/>
  <c r="AG73" s="1"/>
  <c r="AF73" s="1"/>
  <c r="AJ72"/>
  <c r="AG72" s="1"/>
  <c r="AF72" s="1"/>
  <c r="AJ71"/>
  <c r="AG71" s="1"/>
  <c r="AF71" s="1"/>
  <c r="AJ70"/>
  <c r="AG70" s="1"/>
  <c r="AF70" s="1"/>
  <c r="AJ69"/>
  <c r="AG69" s="1"/>
  <c r="AF69" s="1"/>
  <c r="AJ68"/>
  <c r="AG68" s="1"/>
  <c r="AF68" s="1"/>
  <c r="AJ67"/>
  <c r="AG67" s="1"/>
  <c r="AF67" s="1"/>
  <c r="AJ66"/>
  <c r="AG66" s="1"/>
  <c r="AF66" s="1"/>
  <c r="AJ65"/>
  <c r="AG65" s="1"/>
  <c r="AF65" s="1"/>
  <c r="AJ64"/>
  <c r="AG64" s="1"/>
  <c r="AF64" s="1"/>
  <c r="AJ63"/>
  <c r="AG63" s="1"/>
  <c r="AF63" s="1"/>
  <c r="AJ62"/>
  <c r="AG62" s="1"/>
  <c r="AF62" s="1"/>
  <c r="AJ61"/>
  <c r="AG61" s="1"/>
  <c r="AF61" s="1"/>
  <c r="AJ60"/>
  <c r="AG60" s="1"/>
  <c r="AF60" s="1"/>
  <c r="AJ59"/>
  <c r="AG59" s="1"/>
  <c r="AF59" s="1"/>
  <c r="AJ58"/>
  <c r="AG58" s="1"/>
  <c r="AF58" s="1"/>
  <c r="AJ57"/>
  <c r="AG57" s="1"/>
  <c r="AF57" s="1"/>
  <c r="AJ56"/>
  <c r="AG56" s="1"/>
  <c r="AF56" s="1"/>
  <c r="AJ55"/>
  <c r="AG55" s="1"/>
  <c r="AF55" s="1"/>
  <c r="AJ54"/>
  <c r="AG54" s="1"/>
  <c r="AF54" s="1"/>
  <c r="AJ53"/>
  <c r="AG53" s="1"/>
  <c r="AF53" s="1"/>
  <c r="AJ52"/>
  <c r="AG52" s="1"/>
  <c r="AF52" s="1"/>
  <c r="AJ51"/>
  <c r="AG51" s="1"/>
  <c r="AF51" s="1"/>
  <c r="AJ50"/>
  <c r="AG50" s="1"/>
  <c r="AF50" s="1"/>
  <c r="AJ49"/>
  <c r="AG49" s="1"/>
  <c r="AF49" s="1"/>
  <c r="AJ48"/>
  <c r="AG48" s="1"/>
  <c r="AF48" s="1"/>
  <c r="AJ47"/>
  <c r="AG47" s="1"/>
  <c r="AF47" s="1"/>
  <c r="AJ46"/>
  <c r="AG46" s="1"/>
  <c r="AF46" s="1"/>
  <c r="AJ45"/>
  <c r="AG45" s="1"/>
  <c r="AF45" s="1"/>
  <c r="AJ44"/>
  <c r="AG44" s="1"/>
  <c r="AF44" s="1"/>
  <c r="AJ43"/>
  <c r="AG43" s="1"/>
  <c r="AF43" s="1"/>
  <c r="AJ42"/>
  <c r="AG42" s="1"/>
  <c r="AF42" s="1"/>
  <c r="AJ41"/>
  <c r="AG41" s="1"/>
  <c r="AF41" s="1"/>
  <c r="AJ40"/>
  <c r="AG40" s="1"/>
  <c r="AF40" s="1"/>
  <c r="AJ39"/>
  <c r="AG39" s="1"/>
  <c r="AF39" s="1"/>
  <c r="AJ38"/>
  <c r="AG38" s="1"/>
  <c r="AF38" s="1"/>
  <c r="AJ37"/>
  <c r="AG37" s="1"/>
  <c r="AF37" s="1"/>
  <c r="AJ36"/>
  <c r="AG36" s="1"/>
  <c r="AF36" s="1"/>
  <c r="AJ35"/>
  <c r="AG35" s="1"/>
  <c r="AF35" s="1"/>
  <c r="AJ34"/>
  <c r="AG34" s="1"/>
  <c r="AF34" s="1"/>
  <c r="AJ33"/>
  <c r="AG33" s="1"/>
  <c r="AF33" s="1"/>
  <c r="AJ32"/>
  <c r="AG32" s="1"/>
  <c r="AF32" s="1"/>
  <c r="AJ31"/>
  <c r="AG31" s="1"/>
  <c r="AF31" s="1"/>
  <c r="AJ30"/>
  <c r="AG30" s="1"/>
  <c r="AF30" s="1"/>
  <c r="AJ29"/>
  <c r="AG29" s="1"/>
  <c r="AF29" s="1"/>
  <c r="AJ28"/>
  <c r="AG28" s="1"/>
  <c r="AF28" s="1"/>
  <c r="AJ27"/>
  <c r="AG27" s="1"/>
  <c r="AF27" s="1"/>
  <c r="AJ26"/>
  <c r="AG26" s="1"/>
  <c r="AF26" s="1"/>
  <c r="AJ25"/>
  <c r="AG25" s="1"/>
  <c r="AF25" s="1"/>
  <c r="AJ24"/>
  <c r="AG24" s="1"/>
  <c r="AF24" s="1"/>
  <c r="AJ23"/>
  <c r="AG23" s="1"/>
  <c r="AF23" s="1"/>
  <c r="AJ22"/>
  <c r="AG22" s="1"/>
  <c r="AF22" s="1"/>
  <c r="AJ21"/>
  <c r="AG21" s="1"/>
  <c r="AF21" s="1"/>
  <c r="AJ20"/>
  <c r="AG20" s="1"/>
  <c r="AF20" s="1"/>
  <c r="AJ19"/>
  <c r="AG19" s="1"/>
  <c r="AF19" s="1"/>
  <c r="AO18"/>
  <c r="AJ18" s="1"/>
  <c r="AG18" s="1"/>
  <c r="AF18" s="1"/>
  <c r="AJ17"/>
  <c r="AG17" s="1"/>
  <c r="AF17" s="1"/>
  <c r="AJ16"/>
  <c r="AG16" s="1"/>
  <c r="AF16" s="1"/>
  <c r="AJ15"/>
  <c r="AG15" s="1"/>
  <c r="AF15" s="1"/>
  <c r="AJ14"/>
  <c r="AG14" s="1"/>
  <c r="AF14" s="1"/>
  <c r="AJ13"/>
  <c r="AG13" s="1"/>
  <c r="AF13" s="1"/>
  <c r="AJ12"/>
  <c r="AG12" s="1"/>
  <c r="AF12" s="1"/>
  <c r="AJ11"/>
  <c r="AG11" s="1"/>
  <c r="AT2"/>
  <c r="AS2"/>
  <c r="AP2"/>
  <c r="AN2"/>
  <c r="AM2"/>
  <c r="AL2"/>
  <c r="AK2"/>
  <c r="AI2"/>
  <c r="AH2"/>
  <c r="AD17"/>
  <c r="Z17"/>
  <c r="E11" i="42" s="1"/>
  <c r="T17" i="1"/>
  <c r="O17"/>
  <c r="O2" s="1"/>
  <c r="H11" i="4" s="1"/>
  <c r="H18" i="3"/>
  <c r="E17" i="1"/>
  <c r="M49" i="24"/>
  <c r="M51" s="1"/>
  <c r="I39"/>
  <c r="F53" i="40"/>
  <c r="F10" i="42"/>
  <c r="F32"/>
  <c r="F33"/>
  <c r="F34"/>
  <c r="F35"/>
  <c r="F30"/>
  <c r="J31"/>
  <c r="V31"/>
  <c r="R31"/>
  <c r="N31"/>
  <c r="F28"/>
  <c r="J12"/>
  <c r="F42" i="40"/>
  <c r="F37"/>
  <c r="F38"/>
  <c r="F36"/>
  <c r="F35"/>
  <c r="F34"/>
  <c r="F18"/>
  <c r="K9" i="24"/>
  <c r="G34" i="6"/>
  <c r="F34"/>
  <c r="E34"/>
  <c r="I34"/>
  <c r="P24" i="47"/>
  <c r="H50" i="22"/>
  <c r="I50"/>
  <c r="M50"/>
  <c r="P50"/>
  <c r="Q50"/>
  <c r="I49"/>
  <c r="J49"/>
  <c r="M49"/>
  <c r="R49"/>
  <c r="J48"/>
  <c r="N48"/>
  <c r="O48"/>
  <c r="H47"/>
  <c r="L47"/>
  <c r="P47"/>
  <c r="Q47"/>
  <c r="H51"/>
  <c r="I51"/>
  <c r="L51"/>
  <c r="M51"/>
  <c r="P51"/>
  <c r="Q51"/>
  <c r="G48"/>
  <c r="K32" i="50"/>
  <c r="S17" i="1"/>
  <c r="S2" s="1"/>
  <c r="F17"/>
  <c r="P10" i="3"/>
  <c r="C37" i="46"/>
  <c r="E32" i="6"/>
  <c r="F18" i="24"/>
  <c r="P18" i="48"/>
  <c r="Q18"/>
  <c r="R18"/>
  <c r="S18"/>
  <c r="S12"/>
  <c r="S13" s="1"/>
  <c r="R12"/>
  <c r="R13" s="1"/>
  <c r="Q12"/>
  <c r="Q13" s="1"/>
  <c r="Q10" s="1"/>
  <c r="P12"/>
  <c r="P13" s="1"/>
  <c r="O12"/>
  <c r="O13" s="1"/>
  <c r="N12"/>
  <c r="N13" s="1"/>
  <c r="N19" s="1"/>
  <c r="N27" s="1"/>
  <c r="M12"/>
  <c r="L12"/>
  <c r="K12"/>
  <c r="K13" s="1"/>
  <c r="K19" s="1"/>
  <c r="K27" s="1"/>
  <c r="J12"/>
  <c r="J13" s="1"/>
  <c r="I12"/>
  <c r="I13" s="1"/>
  <c r="I10" s="1"/>
  <c r="H12"/>
  <c r="H13" s="1"/>
  <c r="G12"/>
  <c r="G13" s="1"/>
  <c r="P8"/>
  <c r="P17" s="1"/>
  <c r="P26" s="1"/>
  <c r="Q8"/>
  <c r="Q17" s="1"/>
  <c r="Q26" s="1"/>
  <c r="R8"/>
  <c r="R17" s="1"/>
  <c r="R26" s="1"/>
  <c r="S8"/>
  <c r="S17" s="1"/>
  <c r="S26" s="1"/>
  <c r="F8"/>
  <c r="F17" s="1"/>
  <c r="F26" s="1"/>
  <c r="J47" i="24"/>
  <c r="I47"/>
  <c r="M47"/>
  <c r="N47"/>
  <c r="O18" i="48"/>
  <c r="N18"/>
  <c r="M18"/>
  <c r="L18"/>
  <c r="K18"/>
  <c r="J18"/>
  <c r="I18"/>
  <c r="H18"/>
  <c r="G18"/>
  <c r="D11"/>
  <c r="D8" s="1"/>
  <c r="J39" i="42"/>
  <c r="N39"/>
  <c r="R39"/>
  <c r="V39"/>
  <c r="N38"/>
  <c r="R38"/>
  <c r="V38"/>
  <c r="J38"/>
  <c r="F27"/>
  <c r="F16"/>
  <c r="F14"/>
  <c r="F12" i="40"/>
  <c r="F13"/>
  <c r="F14"/>
  <c r="F16"/>
  <c r="F17"/>
  <c r="F19"/>
  <c r="F21"/>
  <c r="F22"/>
  <c r="F23"/>
  <c r="F24"/>
  <c r="F26"/>
  <c r="F27"/>
  <c r="F28"/>
  <c r="F29"/>
  <c r="F30"/>
  <c r="F11"/>
  <c r="F46"/>
  <c r="F45"/>
  <c r="F44"/>
  <c r="F43"/>
  <c r="F41"/>
  <c r="F39"/>
  <c r="D20" i="39"/>
  <c r="E20"/>
  <c r="E19"/>
  <c r="E14"/>
  <c r="D14"/>
  <c r="F11" i="42"/>
  <c r="F18"/>
  <c r="F23"/>
  <c r="F13"/>
  <c r="F19"/>
  <c r="F24"/>
  <c r="F25"/>
  <c r="V17"/>
  <c r="R17"/>
  <c r="R22"/>
  <c r="N22"/>
  <c r="N17"/>
  <c r="F21"/>
  <c r="F20"/>
  <c r="V22"/>
  <c r="V12"/>
  <c r="V9" s="1"/>
  <c r="F26"/>
  <c r="J17"/>
  <c r="J9" s="1"/>
  <c r="R12"/>
  <c r="N12"/>
  <c r="J22"/>
  <c r="F15"/>
  <c r="F52" i="40"/>
  <c r="F51"/>
  <c r="V49"/>
  <c r="N49"/>
  <c r="J49"/>
  <c r="R49"/>
  <c r="R51" i="24"/>
  <c r="Q51"/>
  <c r="R50"/>
  <c r="Q50"/>
  <c r="N51"/>
  <c r="N50"/>
  <c r="G54"/>
  <c r="J51"/>
  <c r="I51"/>
  <c r="J50"/>
  <c r="I50"/>
  <c r="E12"/>
  <c r="L56"/>
  <c r="L57"/>
  <c r="P56"/>
  <c r="P57"/>
  <c r="T56"/>
  <c r="T57"/>
  <c r="X56"/>
  <c r="X57"/>
  <c r="M13" i="48"/>
  <c r="M19" s="1"/>
  <c r="M27" s="1"/>
  <c r="L13"/>
  <c r="L19" s="1"/>
  <c r="L27" s="1"/>
  <c r="C30" i="50"/>
  <c r="G8" i="48"/>
  <c r="G17" s="1"/>
  <c r="G26" s="1"/>
  <c r="H8"/>
  <c r="H17" s="1"/>
  <c r="H26" s="1"/>
  <c r="I8"/>
  <c r="I17" s="1"/>
  <c r="J8"/>
  <c r="J17" s="1"/>
  <c r="J26" s="1"/>
  <c r="K8"/>
  <c r="L8"/>
  <c r="M8"/>
  <c r="M17" s="1"/>
  <c r="M26" s="1"/>
  <c r="N8"/>
  <c r="N17" s="1"/>
  <c r="N26" s="1"/>
  <c r="O8"/>
  <c r="O17" s="1"/>
  <c r="O26" s="1"/>
  <c r="C45" i="46"/>
  <c r="F64" i="22"/>
  <c r="F63"/>
  <c r="F62"/>
  <c r="F61"/>
  <c r="F60"/>
  <c r="F42"/>
  <c r="C28" i="51" s="1"/>
  <c r="D28" s="1"/>
  <c r="H28" s="1"/>
  <c r="F41" i="22"/>
  <c r="F40"/>
  <c r="C26" i="51" s="1"/>
  <c r="D26" s="1"/>
  <c r="F39" i="22"/>
  <c r="C25" i="51" s="1"/>
  <c r="F38" i="22"/>
  <c r="C24" i="51" s="1"/>
  <c r="F30" i="22"/>
  <c r="F29"/>
  <c r="F28"/>
  <c r="T52" i="24" s="1"/>
  <c r="F50" i="67" s="1"/>
  <c r="F27" i="22"/>
  <c r="F26"/>
  <c r="L52" i="24" s="1"/>
  <c r="D50" i="67" s="1"/>
  <c r="F23" i="22"/>
  <c r="C14" i="57" s="1"/>
  <c r="F22" i="22"/>
  <c r="X37" i="24" s="1"/>
  <c r="F21" i="22"/>
  <c r="T37" i="24" s="1"/>
  <c r="F20" i="22"/>
  <c r="C11" i="57" s="1"/>
  <c r="E11" i="56" s="1"/>
  <c r="E16" s="1"/>
  <c r="E21" s="1"/>
  <c r="E26" s="1"/>
  <c r="F19" i="22"/>
  <c r="C10" i="57" s="1"/>
  <c r="E10" i="56" s="1"/>
  <c r="E15" s="1"/>
  <c r="F14" i="22"/>
  <c r="P47" i="24" s="1"/>
  <c r="E48" i="67" s="1"/>
  <c r="F15" i="22"/>
  <c r="F16"/>
  <c r="X47" i="24" s="1"/>
  <c r="G48" i="67" s="1"/>
  <c r="F17" i="22"/>
  <c r="F13"/>
  <c r="L47" i="24" s="1"/>
  <c r="D48" i="67" s="1"/>
  <c r="R81" i="22"/>
  <c r="N81"/>
  <c r="J81"/>
  <c r="E81"/>
  <c r="I35" i="39" s="1"/>
  <c r="E35" s="1"/>
  <c r="D81" i="22"/>
  <c r="E72"/>
  <c r="E76" s="1"/>
  <c r="D72"/>
  <c r="D80" s="1"/>
  <c r="F70"/>
  <c r="F69"/>
  <c r="F68"/>
  <c r="F67"/>
  <c r="R66"/>
  <c r="Q66"/>
  <c r="P66"/>
  <c r="O66"/>
  <c r="N66"/>
  <c r="M66"/>
  <c r="L66"/>
  <c r="K66"/>
  <c r="J66"/>
  <c r="I66"/>
  <c r="H66"/>
  <c r="G66"/>
  <c r="E66"/>
  <c r="D66"/>
  <c r="R58"/>
  <c r="Q58"/>
  <c r="P58"/>
  <c r="O58"/>
  <c r="N58"/>
  <c r="M58"/>
  <c r="L58"/>
  <c r="K58"/>
  <c r="J58"/>
  <c r="I58"/>
  <c r="H58"/>
  <c r="G58"/>
  <c r="E58"/>
  <c r="D58"/>
  <c r="F57"/>
  <c r="F56"/>
  <c r="F55"/>
  <c r="F54"/>
  <c r="R52"/>
  <c r="R53" s="1"/>
  <c r="Q52"/>
  <c r="Q53" s="1"/>
  <c r="P52"/>
  <c r="P53" s="1"/>
  <c r="O52"/>
  <c r="O53" s="1"/>
  <c r="N52"/>
  <c r="N53" s="1"/>
  <c r="M52"/>
  <c r="M53" s="1"/>
  <c r="L52"/>
  <c r="L53" s="1"/>
  <c r="K52"/>
  <c r="K53" s="1"/>
  <c r="J52"/>
  <c r="J53" s="1"/>
  <c r="I52"/>
  <c r="I53" s="1"/>
  <c r="H52"/>
  <c r="H53" s="1"/>
  <c r="G52"/>
  <c r="G53" s="1"/>
  <c r="E52"/>
  <c r="E53" s="1"/>
  <c r="D52"/>
  <c r="D53" s="1"/>
  <c r="R51"/>
  <c r="O51"/>
  <c r="N51"/>
  <c r="K51"/>
  <c r="J51"/>
  <c r="G51"/>
  <c r="E51"/>
  <c r="D51"/>
  <c r="R50"/>
  <c r="O50"/>
  <c r="N50"/>
  <c r="K50"/>
  <c r="J50"/>
  <c r="G50"/>
  <c r="E50"/>
  <c r="D50"/>
  <c r="P49"/>
  <c r="O49"/>
  <c r="N49"/>
  <c r="L49"/>
  <c r="K49"/>
  <c r="H49"/>
  <c r="G49"/>
  <c r="E49"/>
  <c r="D49"/>
  <c r="Q48"/>
  <c r="P48"/>
  <c r="M48"/>
  <c r="L48"/>
  <c r="I48"/>
  <c r="H48"/>
  <c r="E48"/>
  <c r="D48"/>
  <c r="R47"/>
  <c r="N47"/>
  <c r="J47"/>
  <c r="G47"/>
  <c r="E47"/>
  <c r="D47"/>
  <c r="R37"/>
  <c r="Q37"/>
  <c r="P37"/>
  <c r="O37"/>
  <c r="N37"/>
  <c r="M37"/>
  <c r="L37"/>
  <c r="K37"/>
  <c r="J37"/>
  <c r="I37"/>
  <c r="H37"/>
  <c r="G37"/>
  <c r="E37"/>
  <c r="D37"/>
  <c r="R25"/>
  <c r="R24" s="1"/>
  <c r="Q25"/>
  <c r="Q24" s="1"/>
  <c r="P25"/>
  <c r="P24" s="1"/>
  <c r="O25"/>
  <c r="O24" s="1"/>
  <c r="N25"/>
  <c r="N24" s="1"/>
  <c r="M25"/>
  <c r="M24" s="1"/>
  <c r="L25"/>
  <c r="K25"/>
  <c r="K24" s="1"/>
  <c r="J25"/>
  <c r="J24" s="1"/>
  <c r="I25"/>
  <c r="I24" s="1"/>
  <c r="H25"/>
  <c r="H24" s="1"/>
  <c r="G25"/>
  <c r="G24" s="1"/>
  <c r="E25"/>
  <c r="E24" s="1"/>
  <c r="D25"/>
  <c r="D24" s="1"/>
  <c r="L24"/>
  <c r="R18"/>
  <c r="O9" i="46" s="1"/>
  <c r="Q18" i="22"/>
  <c r="N9" i="46" s="1"/>
  <c r="P18" i="22"/>
  <c r="O18"/>
  <c r="L9" i="46" s="1"/>
  <c r="N18" i="22"/>
  <c r="K9" i="46" s="1"/>
  <c r="M18" i="22"/>
  <c r="J9" i="46" s="1"/>
  <c r="L18" i="22"/>
  <c r="I9" i="46" s="1"/>
  <c r="K18" i="22"/>
  <c r="H9" i="46" s="1"/>
  <c r="J18" i="22"/>
  <c r="G9" i="46" s="1"/>
  <c r="I18" i="22"/>
  <c r="H18"/>
  <c r="E9" i="46" s="1"/>
  <c r="G18" i="22"/>
  <c r="D9" i="46" s="1"/>
  <c r="E18" i="22"/>
  <c r="D18"/>
  <c r="R12"/>
  <c r="Q12"/>
  <c r="P12"/>
  <c r="O12"/>
  <c r="N12"/>
  <c r="M12"/>
  <c r="L12"/>
  <c r="K12"/>
  <c r="J12"/>
  <c r="I12"/>
  <c r="H12"/>
  <c r="G12"/>
  <c r="E12"/>
  <c r="D12"/>
  <c r="E74"/>
  <c r="P38" i="47"/>
  <c r="P37"/>
  <c r="P36"/>
  <c r="P35"/>
  <c r="P34"/>
  <c r="P33"/>
  <c r="P32"/>
  <c r="P31"/>
  <c r="P30"/>
  <c r="P29"/>
  <c r="P28"/>
  <c r="P27"/>
  <c r="P26"/>
  <c r="P25"/>
  <c r="O23"/>
  <c r="O36" i="46" s="1"/>
  <c r="N23" i="47"/>
  <c r="N36" i="46" s="1"/>
  <c r="M23" i="47"/>
  <c r="M36" i="46" s="1"/>
  <c r="L23" i="47"/>
  <c r="L36" i="46" s="1"/>
  <c r="K23" i="47"/>
  <c r="K36" i="46" s="1"/>
  <c r="J23" i="47"/>
  <c r="J36" i="46" s="1"/>
  <c r="J32" s="1"/>
  <c r="I23" i="47"/>
  <c r="I36" i="46" s="1"/>
  <c r="H23" i="47"/>
  <c r="H36" i="46" s="1"/>
  <c r="H32" s="1"/>
  <c r="G23" i="47"/>
  <c r="G36" i="46" s="1"/>
  <c r="G32" s="1"/>
  <c r="F23" i="47"/>
  <c r="F36" i="46" s="1"/>
  <c r="F32" s="1"/>
  <c r="E23" i="47"/>
  <c r="E36" i="46" s="1"/>
  <c r="D23" i="47"/>
  <c r="D36" i="46" s="1"/>
  <c r="D32" s="1"/>
  <c r="O7" i="47"/>
  <c r="O15" i="46" s="1"/>
  <c r="N7" i="47"/>
  <c r="N15" i="46" s="1"/>
  <c r="M7" i="47"/>
  <c r="M15" i="46" s="1"/>
  <c r="L7" i="47"/>
  <c r="L15" i="46" s="1"/>
  <c r="K7" i="47"/>
  <c r="K15" i="46" s="1"/>
  <c r="J7" i="47"/>
  <c r="J15" i="46" s="1"/>
  <c r="J11" s="1"/>
  <c r="I7" i="47"/>
  <c r="I15" i="46" s="1"/>
  <c r="I11" s="1"/>
  <c r="H7" i="47"/>
  <c r="H15" i="46" s="1"/>
  <c r="G7" i="47"/>
  <c r="G15" i="46" s="1"/>
  <c r="G11" s="1"/>
  <c r="F7" i="47"/>
  <c r="F15" i="46" s="1"/>
  <c r="E7" i="47"/>
  <c r="E15" i="46" s="1"/>
  <c r="D7" i="47"/>
  <c r="D15" i="46" s="1"/>
  <c r="D11" s="1"/>
  <c r="O23"/>
  <c r="N23"/>
  <c r="M23"/>
  <c r="L23"/>
  <c r="K23"/>
  <c r="J23"/>
  <c r="I23"/>
  <c r="H23"/>
  <c r="G23"/>
  <c r="F23"/>
  <c r="E23"/>
  <c r="D23"/>
  <c r="C24"/>
  <c r="O16"/>
  <c r="O37" s="1"/>
  <c r="N16"/>
  <c r="N37" s="1"/>
  <c r="M16"/>
  <c r="L16"/>
  <c r="L37" s="1"/>
  <c r="K16"/>
  <c r="K37" s="1"/>
  <c r="J16"/>
  <c r="I16"/>
  <c r="I37" s="1"/>
  <c r="H16"/>
  <c r="H37" s="1"/>
  <c r="G16"/>
  <c r="F16"/>
  <c r="F37" s="1"/>
  <c r="E16"/>
  <c r="E37" s="1"/>
  <c r="D16"/>
  <c r="D37" s="1"/>
  <c r="Q24"/>
  <c r="K24" i="59"/>
  <c r="K25"/>
  <c r="K26"/>
  <c r="K27"/>
  <c r="K23"/>
  <c r="L23" s="1"/>
  <c r="P7" i="47"/>
  <c r="F50" i="43"/>
  <c r="G50"/>
  <c r="H50"/>
  <c r="F51"/>
  <c r="G51"/>
  <c r="H51"/>
  <c r="E51"/>
  <c r="E50"/>
  <c r="P37" i="24"/>
  <c r="P37" i="46"/>
  <c r="O34" i="39"/>
  <c r="O64" i="24"/>
  <c r="S64"/>
  <c r="W64"/>
  <c r="W37" i="41"/>
  <c r="K37" i="43" s="1"/>
  <c r="S37" i="41"/>
  <c r="I37" i="43" s="1"/>
  <c r="O37" i="41"/>
  <c r="G37" i="43" s="1"/>
  <c r="K37" i="41"/>
  <c r="W35" i="42"/>
  <c r="S35"/>
  <c r="O35"/>
  <c r="K35"/>
  <c r="S42" i="40"/>
  <c r="O42"/>
  <c r="K42"/>
  <c r="O61"/>
  <c r="S61"/>
  <c r="W61"/>
  <c r="K61"/>
  <c r="I32" i="6"/>
  <c r="W42" i="40"/>
  <c r="W41"/>
  <c r="S41"/>
  <c r="O41"/>
  <c r="K41"/>
  <c r="H34" i="6"/>
  <c r="C27" i="51"/>
  <c r="D27" s="1"/>
  <c r="O35" i="50"/>
  <c r="N35"/>
  <c r="M35"/>
  <c r="L35"/>
  <c r="K35"/>
  <c r="O34"/>
  <c r="N34"/>
  <c r="M34"/>
  <c r="L34"/>
  <c r="K34"/>
  <c r="O33"/>
  <c r="N33"/>
  <c r="M33"/>
  <c r="L33"/>
  <c r="K33"/>
  <c r="O32"/>
  <c r="N32"/>
  <c r="M32"/>
  <c r="L32"/>
  <c r="O31"/>
  <c r="N31"/>
  <c r="M31"/>
  <c r="L31"/>
  <c r="K31"/>
  <c r="O25"/>
  <c r="N25"/>
  <c r="M25"/>
  <c r="L25"/>
  <c r="K25"/>
  <c r="O24"/>
  <c r="N24"/>
  <c r="M24"/>
  <c r="L24"/>
  <c r="K24"/>
  <c r="O23"/>
  <c r="N23"/>
  <c r="M23"/>
  <c r="L23"/>
  <c r="K23"/>
  <c r="O22"/>
  <c r="N22"/>
  <c r="M22"/>
  <c r="L22"/>
  <c r="K22"/>
  <c r="O21"/>
  <c r="N21"/>
  <c r="M21"/>
  <c r="L21"/>
  <c r="K21"/>
  <c r="O15"/>
  <c r="N15"/>
  <c r="M15"/>
  <c r="L15"/>
  <c r="K15"/>
  <c r="O14"/>
  <c r="N14"/>
  <c r="M14"/>
  <c r="L14"/>
  <c r="K14"/>
  <c r="O13"/>
  <c r="N13"/>
  <c r="M13"/>
  <c r="L13"/>
  <c r="K13"/>
  <c r="O12"/>
  <c r="N12"/>
  <c r="M12"/>
  <c r="L12"/>
  <c r="K12"/>
  <c r="L11"/>
  <c r="M11"/>
  <c r="N11"/>
  <c r="O11"/>
  <c r="K11"/>
  <c r="X45" i="24"/>
  <c r="T45"/>
  <c r="E45" s="1"/>
  <c r="P45"/>
  <c r="L45"/>
  <c r="K16" i="50"/>
  <c r="L16"/>
  <c r="M16"/>
  <c r="N16"/>
  <c r="P16"/>
  <c r="K17"/>
  <c r="L17"/>
  <c r="M17"/>
  <c r="N17"/>
  <c r="P17"/>
  <c r="K18"/>
  <c r="L18"/>
  <c r="M18"/>
  <c r="N18"/>
  <c r="P18"/>
  <c r="K19"/>
  <c r="L19"/>
  <c r="M19"/>
  <c r="N19"/>
  <c r="P19"/>
  <c r="B3" i="49"/>
  <c r="C13" i="52"/>
  <c r="E13" s="1"/>
  <c r="D13" s="1"/>
  <c r="G13" s="1"/>
  <c r="W36" i="40" s="1"/>
  <c r="W43" i="41"/>
  <c r="W59" i="40" s="1"/>
  <c r="K59"/>
  <c r="C12" i="52"/>
  <c r="E12" s="1"/>
  <c r="O59" i="40"/>
  <c r="C10" i="52"/>
  <c r="C11"/>
  <c r="E11" s="1"/>
  <c r="D11" s="1"/>
  <c r="G11" s="1"/>
  <c r="C44" i="50"/>
  <c r="C43"/>
  <c r="F43" s="1"/>
  <c r="C42"/>
  <c r="D42" s="1"/>
  <c r="C41"/>
  <c r="E41" s="1"/>
  <c r="N39"/>
  <c r="M39"/>
  <c r="L39"/>
  <c r="K39"/>
  <c r="N38"/>
  <c r="M38"/>
  <c r="L38"/>
  <c r="K38"/>
  <c r="N37"/>
  <c r="M37"/>
  <c r="L37"/>
  <c r="K37"/>
  <c r="N36"/>
  <c r="M36"/>
  <c r="L36"/>
  <c r="K36"/>
  <c r="N29"/>
  <c r="M29"/>
  <c r="L29"/>
  <c r="K29"/>
  <c r="N28"/>
  <c r="M28"/>
  <c r="L28"/>
  <c r="K28"/>
  <c r="N27"/>
  <c r="K27"/>
  <c r="N26"/>
  <c r="M26"/>
  <c r="L26"/>
  <c r="K26"/>
  <c r="M27"/>
  <c r="L27"/>
  <c r="K17" i="48"/>
  <c r="K26" s="1"/>
  <c r="L17"/>
  <c r="L26" s="1"/>
  <c r="S59" i="40"/>
  <c r="O9" i="3"/>
  <c r="M9"/>
  <c r="M11" s="1"/>
  <c r="L9"/>
  <c r="L11" s="1"/>
  <c r="K9"/>
  <c r="K11" s="1"/>
  <c r="J9"/>
  <c r="I9"/>
  <c r="I11" s="1"/>
  <c r="H10"/>
  <c r="E10" s="1"/>
  <c r="D10" s="1"/>
  <c r="H8"/>
  <c r="E8" s="1"/>
  <c r="D8" s="1"/>
  <c r="N9"/>
  <c r="BP39" i="1"/>
  <c r="A86"/>
  <c r="A85"/>
  <c r="P85" s="1"/>
  <c r="A84"/>
  <c r="A83"/>
  <c r="P83" s="1"/>
  <c r="A82"/>
  <c r="A81"/>
  <c r="AE81" s="1"/>
  <c r="A80"/>
  <c r="A79"/>
  <c r="AE79" s="1"/>
  <c r="A78"/>
  <c r="A77"/>
  <c r="BW77" s="1"/>
  <c r="A76"/>
  <c r="A75"/>
  <c r="BW75" s="1"/>
  <c r="A74"/>
  <c r="A73"/>
  <c r="BW73" s="1"/>
  <c r="A72"/>
  <c r="A71"/>
  <c r="AE71" s="1"/>
  <c r="A70"/>
  <c r="A69"/>
  <c r="AE69" s="1"/>
  <c r="A68"/>
  <c r="A67"/>
  <c r="AE67" s="1"/>
  <c r="A66"/>
  <c r="A65"/>
  <c r="AE65" s="1"/>
  <c r="A64"/>
  <c r="A63"/>
  <c r="BW63" s="1"/>
  <c r="A62"/>
  <c r="A61"/>
  <c r="AE61" s="1"/>
  <c r="A60"/>
  <c r="A59"/>
  <c r="AE59" s="1"/>
  <c r="A58"/>
  <c r="A57"/>
  <c r="AE57" s="1"/>
  <c r="A56"/>
  <c r="A55"/>
  <c r="AE55" s="1"/>
  <c r="A54"/>
  <c r="A53"/>
  <c r="BW53" s="1"/>
  <c r="A52"/>
  <c r="A51"/>
  <c r="BW51" s="1"/>
  <c r="A50"/>
  <c r="A49"/>
  <c r="P49" s="1"/>
  <c r="A48"/>
  <c r="A47"/>
  <c r="BW47" s="1"/>
  <c r="A46"/>
  <c r="A45"/>
  <c r="BW45" s="1"/>
  <c r="A44"/>
  <c r="A43"/>
  <c r="BW43" s="1"/>
  <c r="A42"/>
  <c r="A41"/>
  <c r="AE41" s="1"/>
  <c r="A40"/>
  <c r="A39"/>
  <c r="P39" s="1"/>
  <c r="A38"/>
  <c r="A37"/>
  <c r="BW37" s="1"/>
  <c r="A36"/>
  <c r="A35"/>
  <c r="P35" s="1"/>
  <c r="A34"/>
  <c r="A33"/>
  <c r="P33" s="1"/>
  <c r="A32"/>
  <c r="A31"/>
  <c r="P31" s="1"/>
  <c r="A30"/>
  <c r="A29"/>
  <c r="BW29" s="1"/>
  <c r="A28"/>
  <c r="A27"/>
  <c r="P27" s="1"/>
  <c r="A26"/>
  <c r="A25"/>
  <c r="AE25" s="1"/>
  <c r="A24"/>
  <c r="A23"/>
  <c r="AE23" s="1"/>
  <c r="A22"/>
  <c r="F32" i="6"/>
  <c r="G32"/>
  <c r="H32"/>
  <c r="BH17" i="1"/>
  <c r="CD17" s="1"/>
  <c r="BR18"/>
  <c r="B2" i="50"/>
  <c r="P39"/>
  <c r="P38"/>
  <c r="P37"/>
  <c r="P36"/>
  <c r="P29"/>
  <c r="P28"/>
  <c r="P27"/>
  <c r="P26"/>
  <c r="E16" i="48"/>
  <c r="D16"/>
  <c r="E14"/>
  <c r="D14"/>
  <c r="E11"/>
  <c r="E8" s="1"/>
  <c r="E25"/>
  <c r="D25"/>
  <c r="B3" i="56"/>
  <c r="B2" i="39"/>
  <c r="E7" i="22"/>
  <c r="D7"/>
  <c r="E6" i="24" s="1"/>
  <c r="U6" s="1"/>
  <c r="G50"/>
  <c r="G51"/>
  <c r="K64"/>
  <c r="I59"/>
  <c r="J59"/>
  <c r="K59"/>
  <c r="M59"/>
  <c r="N59"/>
  <c r="O59"/>
  <c r="Q59"/>
  <c r="R59"/>
  <c r="S59"/>
  <c r="U59"/>
  <c r="V59"/>
  <c r="W59"/>
  <c r="F60"/>
  <c r="I60"/>
  <c r="J60"/>
  <c r="K60"/>
  <c r="M60"/>
  <c r="N60"/>
  <c r="O60"/>
  <c r="Q60"/>
  <c r="R60"/>
  <c r="S60"/>
  <c r="U60"/>
  <c r="V60"/>
  <c r="W60"/>
  <c r="I61"/>
  <c r="J61"/>
  <c r="K61"/>
  <c r="M61"/>
  <c r="N61"/>
  <c r="O61"/>
  <c r="Q61"/>
  <c r="R61"/>
  <c r="S61"/>
  <c r="U61"/>
  <c r="V61"/>
  <c r="W61"/>
  <c r="F62"/>
  <c r="I62"/>
  <c r="J62"/>
  <c r="K62"/>
  <c r="M62"/>
  <c r="N62"/>
  <c r="O62"/>
  <c r="Q62"/>
  <c r="R62"/>
  <c r="S62"/>
  <c r="U62"/>
  <c r="V62"/>
  <c r="W62"/>
  <c r="E62"/>
  <c r="E60"/>
  <c r="B4" i="23"/>
  <c r="R52" i="24"/>
  <c r="R53" s="1"/>
  <c r="Q52"/>
  <c r="Q53" s="1"/>
  <c r="N52"/>
  <c r="N53" s="1"/>
  <c r="M52"/>
  <c r="J52"/>
  <c r="J53" s="1"/>
  <c r="I52"/>
  <c r="I53" s="1"/>
  <c r="V37"/>
  <c r="U37"/>
  <c r="R37"/>
  <c r="Q37"/>
  <c r="N37"/>
  <c r="M37"/>
  <c r="J37"/>
  <c r="I37"/>
  <c r="I64" s="1"/>
  <c r="U51" i="40"/>
  <c r="U38" i="42" s="1"/>
  <c r="T51" i="40"/>
  <c r="T38" i="42" s="1"/>
  <c r="Q51" i="40"/>
  <c r="Q38" i="42" s="1"/>
  <c r="P51" i="40"/>
  <c r="P38" i="42" s="1"/>
  <c r="M51" i="40"/>
  <c r="M38" i="42" s="1"/>
  <c r="L51" i="40"/>
  <c r="L38" i="42" s="1"/>
  <c r="I51" i="40"/>
  <c r="H51"/>
  <c r="H38" i="42" s="1"/>
  <c r="B3" i="22"/>
  <c r="CD12" i="1"/>
  <c r="CD13"/>
  <c r="CD14"/>
  <c r="CD15"/>
  <c r="CD39"/>
  <c r="CD11"/>
  <c r="BC17"/>
  <c r="BC18" s="1"/>
  <c r="BD17"/>
  <c r="BD18" s="1"/>
  <c r="BT17"/>
  <c r="BT18" s="1"/>
  <c r="C5" i="59"/>
  <c r="C4" i="58"/>
  <c r="C4" i="57"/>
  <c r="B3"/>
  <c r="C4" i="56"/>
  <c r="C12" i="57"/>
  <c r="I17" s="1"/>
  <c r="D9" i="59"/>
  <c r="E9" s="1"/>
  <c r="F9" s="1"/>
  <c r="G9" s="1"/>
  <c r="H9" s="1"/>
  <c r="D8" i="58"/>
  <c r="E8" s="1"/>
  <c r="F8" s="1"/>
  <c r="G8" s="1"/>
  <c r="D38" i="41"/>
  <c r="V38"/>
  <c r="R38"/>
  <c r="N38"/>
  <c r="J38"/>
  <c r="W52" i="40"/>
  <c r="W39" i="42" s="1"/>
  <c r="U52" i="40"/>
  <c r="U39" i="42" s="1"/>
  <c r="T52" i="40"/>
  <c r="T39" i="42" s="1"/>
  <c r="Q52" i="40"/>
  <c r="P52"/>
  <c r="P39" i="42" s="1"/>
  <c r="M52" i="40"/>
  <c r="M39" i="42" s="1"/>
  <c r="L52" i="40"/>
  <c r="L39" i="42" s="1"/>
  <c r="K52" i="40"/>
  <c r="K39" i="42" s="1"/>
  <c r="I52" i="40"/>
  <c r="I39" i="42" s="1"/>
  <c r="H52" i="40"/>
  <c r="H39" i="42" s="1"/>
  <c r="E38" i="41"/>
  <c r="F37"/>
  <c r="E37"/>
  <c r="D37"/>
  <c r="F36"/>
  <c r="E36"/>
  <c r="D36"/>
  <c r="G34"/>
  <c r="D34"/>
  <c r="F34"/>
  <c r="I38" i="43"/>
  <c r="G38"/>
  <c r="E38"/>
  <c r="K24"/>
  <c r="I24"/>
  <c r="G24"/>
  <c r="E24"/>
  <c r="K19"/>
  <c r="I19"/>
  <c r="G19"/>
  <c r="E19"/>
  <c r="K14"/>
  <c r="I14"/>
  <c r="G14"/>
  <c r="B3" i="52"/>
  <c r="B2"/>
  <c r="B3" i="50"/>
  <c r="C3" i="51" s="1"/>
  <c r="B4" i="49"/>
  <c r="G3" i="48" s="1"/>
  <c r="A2"/>
  <c r="E3" i="47"/>
  <c r="A4" i="46"/>
  <c r="B4" i="44"/>
  <c r="B3"/>
  <c r="B3" i="43"/>
  <c r="B2"/>
  <c r="B2" i="42"/>
  <c r="D3"/>
  <c r="I3" i="41"/>
  <c r="D2"/>
  <c r="E2" i="40"/>
  <c r="H3"/>
  <c r="D3" i="39"/>
  <c r="B2" i="24"/>
  <c r="D10" i="42"/>
  <c r="D16"/>
  <c r="D14"/>
  <c r="D13"/>
  <c r="E43" i="40"/>
  <c r="D43"/>
  <c r="E39"/>
  <c r="G39"/>
  <c r="C39" i="69" s="1"/>
  <c r="D39" i="40"/>
  <c r="H35" i="39"/>
  <c r="D35" s="1"/>
  <c r="G20"/>
  <c r="G18"/>
  <c r="G14"/>
  <c r="N31"/>
  <c r="N30"/>
  <c r="N29"/>
  <c r="N28"/>
  <c r="N27"/>
  <c r="N25"/>
  <c r="N24"/>
  <c r="N23"/>
  <c r="N22"/>
  <c r="N20"/>
  <c r="N19"/>
  <c r="N18"/>
  <c r="N17"/>
  <c r="N16" s="1"/>
  <c r="N15"/>
  <c r="N14"/>
  <c r="F26"/>
  <c r="F21"/>
  <c r="E18"/>
  <c r="E17"/>
  <c r="D18"/>
  <c r="D17"/>
  <c r="E13"/>
  <c r="D13"/>
  <c r="E12"/>
  <c r="D12"/>
  <c r="F16"/>
  <c r="F11"/>
  <c r="O35"/>
  <c r="H27" i="52"/>
  <c r="G27"/>
  <c r="H26"/>
  <c r="G26"/>
  <c r="H25"/>
  <c r="G25"/>
  <c r="H24"/>
  <c r="G24"/>
  <c r="H23"/>
  <c r="G23"/>
  <c r="H22"/>
  <c r="G22"/>
  <c r="H21"/>
  <c r="G21"/>
  <c r="H20"/>
  <c r="G20"/>
  <c r="C19"/>
  <c r="I37" i="51"/>
  <c r="J37" s="1"/>
  <c r="E37"/>
  <c r="D37"/>
  <c r="H37" s="1"/>
  <c r="I36"/>
  <c r="J36" s="1"/>
  <c r="E36"/>
  <c r="D36"/>
  <c r="H36" s="1"/>
  <c r="I35"/>
  <c r="J35" s="1"/>
  <c r="E35"/>
  <c r="D35"/>
  <c r="H35" s="1"/>
  <c r="I34"/>
  <c r="J34" s="1"/>
  <c r="E34"/>
  <c r="D34"/>
  <c r="H34" s="1"/>
  <c r="F33"/>
  <c r="M34" s="1"/>
  <c r="C33"/>
  <c r="K37" s="1"/>
  <c r="I27"/>
  <c r="E24"/>
  <c r="L12"/>
  <c r="L11"/>
  <c r="L10"/>
  <c r="L9"/>
  <c r="C38" i="49"/>
  <c r="C37"/>
  <c r="E37" s="1"/>
  <c r="C36"/>
  <c r="C35"/>
  <c r="D35" s="1"/>
  <c r="G33"/>
  <c r="F33"/>
  <c r="G32"/>
  <c r="F32"/>
  <c r="G31"/>
  <c r="F31"/>
  <c r="F30"/>
  <c r="G29"/>
  <c r="G30"/>
  <c r="F29"/>
  <c r="G28"/>
  <c r="F28"/>
  <c r="G27"/>
  <c r="F27"/>
  <c r="G26"/>
  <c r="F26"/>
  <c r="G25"/>
  <c r="F25"/>
  <c r="C24"/>
  <c r="F23"/>
  <c r="G19"/>
  <c r="G22"/>
  <c r="F19"/>
  <c r="G18"/>
  <c r="F18"/>
  <c r="G17"/>
  <c r="F17"/>
  <c r="G16"/>
  <c r="F16"/>
  <c r="G15"/>
  <c r="F15"/>
  <c r="C14"/>
  <c r="P11" i="46"/>
  <c r="F19" i="44"/>
  <c r="D21"/>
  <c r="H19"/>
  <c r="G19"/>
  <c r="D20"/>
  <c r="E19"/>
  <c r="G14"/>
  <c r="D16"/>
  <c r="F14"/>
  <c r="F23" s="1"/>
  <c r="E31" i="42"/>
  <c r="D31"/>
  <c r="E47" i="41"/>
  <c r="D47"/>
  <c r="G47"/>
  <c r="T45"/>
  <c r="M45"/>
  <c r="I45"/>
  <c r="H45"/>
  <c r="U45"/>
  <c r="P45"/>
  <c r="G41"/>
  <c r="G53" i="40"/>
  <c r="E41"/>
  <c r="D41"/>
  <c r="E38"/>
  <c r="E36" s="1"/>
  <c r="D38"/>
  <c r="D36" s="1"/>
  <c r="E35"/>
  <c r="D35"/>
  <c r="J14" i="39"/>
  <c r="J19"/>
  <c r="J24"/>
  <c r="J29"/>
  <c r="J17"/>
  <c r="J22"/>
  <c r="J27"/>
  <c r="J31"/>
  <c r="J13"/>
  <c r="J18"/>
  <c r="J23"/>
  <c r="J28"/>
  <c r="J12"/>
  <c r="J11" s="1"/>
  <c r="J15"/>
  <c r="J20"/>
  <c r="J25"/>
  <c r="J30"/>
  <c r="N13"/>
  <c r="N12"/>
  <c r="G23" i="49"/>
  <c r="L45" i="41"/>
  <c r="D43"/>
  <c r="D45" s="1"/>
  <c r="E43"/>
  <c r="E45" s="1"/>
  <c r="Q45"/>
  <c r="D15" i="44"/>
  <c r="E14"/>
  <c r="D18"/>
  <c r="D17"/>
  <c r="H14"/>
  <c r="D22"/>
  <c r="D12"/>
  <c r="F22" i="49"/>
  <c r="F20"/>
  <c r="F21"/>
  <c r="G21"/>
  <c r="G20"/>
  <c r="H13" i="24"/>
  <c r="C18" i="67" s="1"/>
  <c r="D37" i="49"/>
  <c r="K36" i="43"/>
  <c r="H29" i="44"/>
  <c r="E11" i="24"/>
  <c r="F17"/>
  <c r="F16"/>
  <c r="F12"/>
  <c r="F11"/>
  <c r="H15" i="3"/>
  <c r="D15" s="1"/>
  <c r="H14"/>
  <c r="P14" s="1"/>
  <c r="H13"/>
  <c r="D13" s="1"/>
  <c r="CJ12" i="1"/>
  <c r="CJ13"/>
  <c r="CJ14"/>
  <c r="CJ15"/>
  <c r="CJ16"/>
  <c r="CJ19"/>
  <c r="CJ20"/>
  <c r="CJ21"/>
  <c r="CJ22"/>
  <c r="CJ23"/>
  <c r="CJ24"/>
  <c r="CJ25"/>
  <c r="CJ26"/>
  <c r="CJ27"/>
  <c r="CJ28"/>
  <c r="CJ29"/>
  <c r="CJ30"/>
  <c r="CJ31"/>
  <c r="CJ32"/>
  <c r="CJ33"/>
  <c r="CJ34"/>
  <c r="CJ35"/>
  <c r="CJ36"/>
  <c r="CJ37"/>
  <c r="CJ38"/>
  <c r="CJ39"/>
  <c r="CJ40"/>
  <c r="CJ41"/>
  <c r="CJ42"/>
  <c r="CJ43"/>
  <c r="CJ44"/>
  <c r="CJ45"/>
  <c r="CJ46"/>
  <c r="CJ47"/>
  <c r="CJ48"/>
  <c r="CJ49"/>
  <c r="CJ50"/>
  <c r="CJ51"/>
  <c r="CJ52"/>
  <c r="CJ53"/>
  <c r="CJ54"/>
  <c r="CJ55"/>
  <c r="CJ56"/>
  <c r="CJ57"/>
  <c r="CJ58"/>
  <c r="CJ59"/>
  <c r="CJ60"/>
  <c r="CJ61"/>
  <c r="CJ62"/>
  <c r="CJ63"/>
  <c r="CJ64"/>
  <c r="CJ65"/>
  <c r="CJ66"/>
  <c r="CJ67"/>
  <c r="CJ68"/>
  <c r="CJ69"/>
  <c r="CJ70"/>
  <c r="CJ71"/>
  <c r="CJ72"/>
  <c r="CJ73"/>
  <c r="CJ74"/>
  <c r="CJ75"/>
  <c r="CJ76"/>
  <c r="CJ77"/>
  <c r="CJ78"/>
  <c r="CJ79"/>
  <c r="CJ80"/>
  <c r="CJ81"/>
  <c r="CJ82"/>
  <c r="CJ83"/>
  <c r="CJ84"/>
  <c r="CJ85"/>
  <c r="CJ86"/>
  <c r="CJ87"/>
  <c r="CJ88"/>
  <c r="CJ89"/>
  <c r="CJ90"/>
  <c r="CJ91"/>
  <c r="CJ92"/>
  <c r="CJ93"/>
  <c r="CJ94"/>
  <c r="CJ95"/>
  <c r="CJ96"/>
  <c r="CJ97"/>
  <c r="CJ98"/>
  <c r="CJ99"/>
  <c r="CJ11"/>
  <c r="CJ2" s="1"/>
  <c r="G47" i="24"/>
  <c r="W39"/>
  <c r="S39"/>
  <c r="O39"/>
  <c r="K39"/>
  <c r="M39"/>
  <c r="N39"/>
  <c r="Q39"/>
  <c r="R39"/>
  <c r="U39"/>
  <c r="V39"/>
  <c r="W42"/>
  <c r="V42"/>
  <c r="S42"/>
  <c r="R42"/>
  <c r="Q42"/>
  <c r="O42"/>
  <c r="N42"/>
  <c r="M42"/>
  <c r="K42"/>
  <c r="G45"/>
  <c r="F45"/>
  <c r="G44"/>
  <c r="F44"/>
  <c r="G43"/>
  <c r="F43"/>
  <c r="G41"/>
  <c r="F41"/>
  <c r="E41"/>
  <c r="G40"/>
  <c r="F40"/>
  <c r="E40"/>
  <c r="G37"/>
  <c r="F56"/>
  <c r="E56"/>
  <c r="W53"/>
  <c r="S53"/>
  <c r="O53"/>
  <c r="K53"/>
  <c r="F49"/>
  <c r="G49"/>
  <c r="G52"/>
  <c r="V52"/>
  <c r="U52"/>
  <c r="U53" s="1"/>
  <c r="V47"/>
  <c r="R47"/>
  <c r="U47"/>
  <c r="Q47"/>
  <c r="F19"/>
  <c r="E17"/>
  <c r="E16"/>
  <c r="E19"/>
  <c r="S16" i="6"/>
  <c r="S15"/>
  <c r="N16"/>
  <c r="N15"/>
  <c r="I16"/>
  <c r="I15"/>
  <c r="A14" i="1"/>
  <c r="F15" i="6"/>
  <c r="G15"/>
  <c r="H15"/>
  <c r="F16"/>
  <c r="G16"/>
  <c r="H16"/>
  <c r="E15"/>
  <c r="E16"/>
  <c r="A1"/>
  <c r="F13" i="24"/>
  <c r="E13"/>
  <c r="F10"/>
  <c r="E10"/>
  <c r="H19"/>
  <c r="C24" i="67" s="1"/>
  <c r="H17" i="24"/>
  <c r="C22" i="67" s="1"/>
  <c r="C13" i="1"/>
  <c r="C15"/>
  <c r="C16"/>
  <c r="A15"/>
  <c r="A16"/>
  <c r="E8" i="23"/>
  <c r="Q16" i="1"/>
  <c r="Q13"/>
  <c r="F6" i="24"/>
  <c r="J6" s="1"/>
  <c r="H3"/>
  <c r="C5" i="23"/>
  <c r="C4" i="22"/>
  <c r="J42" i="24"/>
  <c r="I42"/>
  <c r="J39"/>
  <c r="G57"/>
  <c r="G35"/>
  <c r="G62" s="1"/>
  <c r="G34"/>
  <c r="G60" s="1"/>
  <c r="G33"/>
  <c r="G32"/>
  <c r="G56"/>
  <c r="G30"/>
  <c r="G29"/>
  <c r="G28"/>
  <c r="G27"/>
  <c r="G26"/>
  <c r="W25"/>
  <c r="S25"/>
  <c r="O25"/>
  <c r="K25"/>
  <c r="G24"/>
  <c r="G23"/>
  <c r="G22"/>
  <c r="G21"/>
  <c r="W20"/>
  <c r="S20"/>
  <c r="O20"/>
  <c r="K20"/>
  <c r="W15"/>
  <c r="S15"/>
  <c r="O15"/>
  <c r="G14"/>
  <c r="G13"/>
  <c r="G12"/>
  <c r="G11"/>
  <c r="G10"/>
  <c r="W9"/>
  <c r="S9"/>
  <c r="O9"/>
  <c r="O8" s="1"/>
  <c r="O31" s="1"/>
  <c r="O36" s="1"/>
  <c r="O38" s="1"/>
  <c r="X52"/>
  <c r="G50" i="67" s="1"/>
  <c r="P52" i="24"/>
  <c r="E50" i="67" s="1"/>
  <c r="L37" i="24"/>
  <c r="T47"/>
  <c r="F48" i="67" s="1"/>
  <c r="BK2" i="1"/>
  <c r="BG2"/>
  <c r="I3" i="4"/>
  <c r="K3"/>
  <c r="M3"/>
  <c r="O3"/>
  <c r="Q3"/>
  <c r="H3"/>
  <c r="P3" s="1"/>
  <c r="A1"/>
  <c r="BN17" i="1"/>
  <c r="BR62" s="1"/>
  <c r="BL17"/>
  <c r="BL18" s="1"/>
  <c r="CJ17"/>
  <c r="BJ17"/>
  <c r="BF17"/>
  <c r="H14" i="24" s="1"/>
  <c r="C19" i="67" s="1"/>
  <c r="AD2" i="1"/>
  <c r="I11" i="4" s="1"/>
  <c r="Z2" i="1"/>
  <c r="I8" i="4"/>
  <c r="Y2" i="1"/>
  <c r="I7" i="4" s="1"/>
  <c r="X17" i="1"/>
  <c r="W17"/>
  <c r="W2" s="1"/>
  <c r="I5" i="4" s="1"/>
  <c r="V17" i="1"/>
  <c r="M17"/>
  <c r="L17"/>
  <c r="L2" s="1"/>
  <c r="K17"/>
  <c r="K2" s="1"/>
  <c r="H7" i="4" s="1"/>
  <c r="J17" i="1"/>
  <c r="I17"/>
  <c r="I2" s="1"/>
  <c r="H5" i="4" s="1"/>
  <c r="H17" i="1"/>
  <c r="E14" i="24" s="1"/>
  <c r="O22" i="3"/>
  <c r="O23" s="1"/>
  <c r="N22"/>
  <c r="N23" s="1"/>
  <c r="M22"/>
  <c r="M23" s="1"/>
  <c r="L22"/>
  <c r="L23" s="1"/>
  <c r="K22"/>
  <c r="K23" s="1"/>
  <c r="J22"/>
  <c r="J23" s="1"/>
  <c r="O16"/>
  <c r="O17" s="1"/>
  <c r="N16"/>
  <c r="N17" s="1"/>
  <c r="M16"/>
  <c r="M17" s="1"/>
  <c r="L16"/>
  <c r="L17" s="1"/>
  <c r="K16"/>
  <c r="K17" s="1"/>
  <c r="J16"/>
  <c r="J17" s="1"/>
  <c r="A1"/>
  <c r="I22"/>
  <c r="I23" s="1"/>
  <c r="H21"/>
  <c r="H20"/>
  <c r="D20" s="1"/>
  <c r="H19"/>
  <c r="P19" s="1"/>
  <c r="I16"/>
  <c r="I17" s="1"/>
  <c r="G11"/>
  <c r="F11"/>
  <c r="AA2" i="1"/>
  <c r="I9" i="4" s="1"/>
  <c r="T2" i="1"/>
  <c r="O12" i="4" s="1"/>
  <c r="J11" i="3"/>
  <c r="N11"/>
  <c r="O11"/>
  <c r="BO2" i="1"/>
  <c r="BI2"/>
  <c r="R99"/>
  <c r="Q99" s="1"/>
  <c r="R98"/>
  <c r="Q98" s="1"/>
  <c r="R97"/>
  <c r="Q97" s="1"/>
  <c r="R96"/>
  <c r="Q96" s="1"/>
  <c r="R95"/>
  <c r="Q95" s="1"/>
  <c r="R94"/>
  <c r="R93"/>
  <c r="Q93" s="1"/>
  <c r="R92"/>
  <c r="Q92" s="1"/>
  <c r="R89"/>
  <c r="Q89" s="1"/>
  <c r="R88"/>
  <c r="Q88" s="1"/>
  <c r="R87"/>
  <c r="Q87" s="1"/>
  <c r="D99"/>
  <c r="C99" s="1"/>
  <c r="D98"/>
  <c r="C98" s="1"/>
  <c r="D97"/>
  <c r="C97" s="1"/>
  <c r="D96"/>
  <c r="C96" s="1"/>
  <c r="D95"/>
  <c r="C95" s="1"/>
  <c r="D94"/>
  <c r="C94" s="1"/>
  <c r="D93"/>
  <c r="C93" s="1"/>
  <c r="D92"/>
  <c r="C92" s="1"/>
  <c r="D91"/>
  <c r="C91" s="1"/>
  <c r="D90"/>
  <c r="C90" s="1"/>
  <c r="D89"/>
  <c r="C89" s="1"/>
  <c r="D88"/>
  <c r="C88" s="1"/>
  <c r="D87"/>
  <c r="C87" s="1"/>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C12"/>
  <c r="H8" i="4"/>
  <c r="F2" i="1"/>
  <c r="N12" i="4" s="1"/>
  <c r="E2" i="1"/>
  <c r="J12" i="4" s="1"/>
  <c r="BH18" i="1"/>
  <c r="Q4"/>
  <c r="A12" i="3" s="1"/>
  <c r="C4" i="1"/>
  <c r="A18" i="3" s="1"/>
  <c r="A99" i="1"/>
  <c r="P99" s="1"/>
  <c r="A98"/>
  <c r="P98" s="1"/>
  <c r="A97"/>
  <c r="AE97" s="1"/>
  <c r="A96"/>
  <c r="BW96" s="1"/>
  <c r="A95"/>
  <c r="P95" s="1"/>
  <c r="A94"/>
  <c r="AE94" s="1"/>
  <c r="A93"/>
  <c r="BW93" s="1"/>
  <c r="A92"/>
  <c r="BW92" s="1"/>
  <c r="A91"/>
  <c r="P91" s="1"/>
  <c r="A89"/>
  <c r="BW89" s="1"/>
  <c r="A88"/>
  <c r="AE88" s="1"/>
  <c r="A87"/>
  <c r="AE87" s="1"/>
  <c r="AE86"/>
  <c r="AE84"/>
  <c r="AE82"/>
  <c r="AE80"/>
  <c r="BW78"/>
  <c r="BW76"/>
  <c r="BW74"/>
  <c r="BW72"/>
  <c r="BW70"/>
  <c r="BW69"/>
  <c r="BW68"/>
  <c r="BW66"/>
  <c r="BW64"/>
  <c r="BW62"/>
  <c r="BW60"/>
  <c r="AE58"/>
  <c r="BW56"/>
  <c r="AE54"/>
  <c r="BW52"/>
  <c r="AE50"/>
  <c r="BW48"/>
  <c r="BW46"/>
  <c r="BW44"/>
  <c r="BW42"/>
  <c r="AE40"/>
  <c r="AE38"/>
  <c r="AE36"/>
  <c r="AE34"/>
  <c r="AE32"/>
  <c r="AE30"/>
  <c r="AE28"/>
  <c r="AE26"/>
  <c r="AE24"/>
  <c r="AE22"/>
  <c r="A21"/>
  <c r="AE21" s="1"/>
  <c r="A20"/>
  <c r="AE20" s="1"/>
  <c r="A19"/>
  <c r="AE19" s="1"/>
  <c r="A18"/>
  <c r="BW18" s="1"/>
  <c r="A17"/>
  <c r="AE17" s="1"/>
  <c r="A13"/>
  <c r="P13" s="1"/>
  <c r="A12"/>
  <c r="A11"/>
  <c r="AE11" s="1"/>
  <c r="A1"/>
  <c r="Q34"/>
  <c r="Q50"/>
  <c r="Q62"/>
  <c r="Q27"/>
  <c r="Q35"/>
  <c r="Q39"/>
  <c r="Q43"/>
  <c r="Q47"/>
  <c r="Q51"/>
  <c r="Q55"/>
  <c r="Q63"/>
  <c r="Q67"/>
  <c r="Q71"/>
  <c r="Q78"/>
  <c r="Q82"/>
  <c r="Q86"/>
  <c r="Q26"/>
  <c r="Q54"/>
  <c r="Q70"/>
  <c r="Q81"/>
  <c r="Q28"/>
  <c r="Q36"/>
  <c r="Q40"/>
  <c r="Q44"/>
  <c r="Q56"/>
  <c r="Q60"/>
  <c r="Q68"/>
  <c r="Q75"/>
  <c r="Q79"/>
  <c r="Q83"/>
  <c r="Q46"/>
  <c r="Q58"/>
  <c r="Q66"/>
  <c r="Q21"/>
  <c r="Q29"/>
  <c r="Q33"/>
  <c r="Q41"/>
  <c r="Q45"/>
  <c r="Q49"/>
  <c r="Q57"/>
  <c r="Q61"/>
  <c r="Q69"/>
  <c r="Q73"/>
  <c r="Q76"/>
  <c r="Q80"/>
  <c r="Q84"/>
  <c r="E37" i="60"/>
  <c r="E44"/>
  <c r="B7" i="4"/>
  <c r="CJ18" i="1"/>
  <c r="Q12"/>
  <c r="R91"/>
  <c r="Q91" s="1"/>
  <c r="B8" i="4"/>
  <c r="Q22" i="1"/>
  <c r="Q77"/>
  <c r="AE48"/>
  <c r="AE42"/>
  <c r="AE44"/>
  <c r="AE62"/>
  <c r="AE46"/>
  <c r="BW50"/>
  <c r="AE70"/>
  <c r="AE72"/>
  <c r="BW80"/>
  <c r="BW82"/>
  <c r="BW84"/>
  <c r="Q85"/>
  <c r="BW86"/>
  <c r="BW54"/>
  <c r="AE66"/>
  <c r="AE68"/>
  <c r="AE74"/>
  <c r="AE76"/>
  <c r="AE78"/>
  <c r="BW58"/>
  <c r="AE64"/>
  <c r="P56"/>
  <c r="AE56"/>
  <c r="P60"/>
  <c r="AE60"/>
  <c r="BW22"/>
  <c r="BW24"/>
  <c r="Q38"/>
  <c r="Q42"/>
  <c r="Q48"/>
  <c r="AE52"/>
  <c r="Q31"/>
  <c r="P52"/>
  <c r="P22"/>
  <c r="P24"/>
  <c r="Q32"/>
  <c r="P26"/>
  <c r="BW26"/>
  <c r="P28"/>
  <c r="BW28"/>
  <c r="P30"/>
  <c r="BW30"/>
  <c r="P32"/>
  <c r="BW32"/>
  <c r="P34"/>
  <c r="BW34"/>
  <c r="P36"/>
  <c r="BW36"/>
  <c r="P38"/>
  <c r="BW38"/>
  <c r="P40"/>
  <c r="BW40"/>
  <c r="P42"/>
  <c r="P44"/>
  <c r="P46"/>
  <c r="P48"/>
  <c r="P50"/>
  <c r="P54"/>
  <c r="P58"/>
  <c r="Q64"/>
  <c r="P80"/>
  <c r="P82"/>
  <c r="P84"/>
  <c r="P86"/>
  <c r="P62"/>
  <c r="P64"/>
  <c r="P66"/>
  <c r="P68"/>
  <c r="P70"/>
  <c r="P72"/>
  <c r="P74"/>
  <c r="P75"/>
  <c r="P76"/>
  <c r="P78"/>
  <c r="Q94"/>
  <c r="C11"/>
  <c r="G33" i="42"/>
  <c r="C37" i="70" s="1"/>
  <c r="E42" i="40"/>
  <c r="D42"/>
  <c r="E34" i="41"/>
  <c r="I12" i="43"/>
  <c r="O30" i="42"/>
  <c r="G22" i="43"/>
  <c r="K22"/>
  <c r="W30" i="42"/>
  <c r="K12" i="43"/>
  <c r="I22"/>
  <c r="S30" i="42"/>
  <c r="G12" i="43"/>
  <c r="G17"/>
  <c r="K17"/>
  <c r="I17"/>
  <c r="K35"/>
  <c r="E17"/>
  <c r="N32" i="6"/>
  <c r="E22" i="43"/>
  <c r="K30" i="42"/>
  <c r="S32" i="6"/>
  <c r="O45" i="41"/>
  <c r="W45"/>
  <c r="E12" i="43"/>
  <c r="S45" i="41"/>
  <c r="J18" i="50"/>
  <c r="J16"/>
  <c r="E42"/>
  <c r="E14" i="43"/>
  <c r="H57" i="24"/>
  <c r="K45" i="41"/>
  <c r="G33"/>
  <c r="E37" i="43"/>
  <c r="E49" i="57"/>
  <c r="G9"/>
  <c r="C9" i="58" s="1"/>
  <c r="E9" s="1"/>
  <c r="I28" i="51"/>
  <c r="F23"/>
  <c r="M25" s="1"/>
  <c r="C14" i="52"/>
  <c r="G14" s="1"/>
  <c r="G17"/>
  <c r="G15"/>
  <c r="H17"/>
  <c r="H15"/>
  <c r="E12" i="42"/>
  <c r="F18" i="48"/>
  <c r="F12"/>
  <c r="F13" s="1"/>
  <c r="F10" s="1"/>
  <c r="T60" i="24"/>
  <c r="F50" i="71" s="1"/>
  <c r="X60" i="24"/>
  <c r="G50" i="71" s="1"/>
  <c r="P60" i="24"/>
  <c r="E50" i="71" s="1"/>
  <c r="H12" i="52"/>
  <c r="D12"/>
  <c r="G12" s="1"/>
  <c r="I26" i="51"/>
  <c r="H11" i="52"/>
  <c r="O37" i="40" s="1"/>
  <c r="I25" i="51"/>
  <c r="L60" i="24"/>
  <c r="D50" i="71" s="1"/>
  <c r="H34" i="24"/>
  <c r="I24" i="51"/>
  <c r="E46" i="60"/>
  <c r="E31"/>
  <c r="E43"/>
  <c r="E36"/>
  <c r="E56"/>
  <c r="E39"/>
  <c r="E47"/>
  <c r="E24"/>
  <c r="E52"/>
  <c r="E63"/>
  <c r="E33"/>
  <c r="E28"/>
  <c r="E58"/>
  <c r="E61"/>
  <c r="E34"/>
  <c r="E41"/>
  <c r="E48"/>
  <c r="E26"/>
  <c r="E40"/>
  <c r="E55"/>
  <c r="E38"/>
  <c r="E45"/>
  <c r="E51"/>
  <c r="E30"/>
  <c r="E53"/>
  <c r="E29"/>
  <c r="E62"/>
  <c r="E59"/>
  <c r="E32"/>
  <c r="E60"/>
  <c r="E64"/>
  <c r="E49"/>
  <c r="G45" i="40"/>
  <c r="C44" i="69" s="1"/>
  <c r="G18" i="24"/>
  <c r="G19"/>
  <c r="G17"/>
  <c r="G16"/>
  <c r="K15"/>
  <c r="E24" i="42" l="1"/>
  <c r="Q18" i="1"/>
  <c r="D10" i="46"/>
  <c r="J17" i="50"/>
  <c r="P96" i="1"/>
  <c r="P79"/>
  <c r="AE75"/>
  <c r="J19" i="50"/>
  <c r="E11" i="22"/>
  <c r="J11"/>
  <c r="N11"/>
  <c r="H56" i="24"/>
  <c r="P19" i="1"/>
  <c r="AE47"/>
  <c r="I34" i="39"/>
  <c r="E34" s="1"/>
  <c r="M20" s="1"/>
  <c r="E19" i="41" s="1"/>
  <c r="E78" i="22"/>
  <c r="P19" i="48"/>
  <c r="P27" s="1"/>
  <c r="P10"/>
  <c r="E35" i="44"/>
  <c r="P25" i="1"/>
  <c r="F29" i="44"/>
  <c r="E27"/>
  <c r="F27"/>
  <c r="P57" i="1"/>
  <c r="P37"/>
  <c r="AE45"/>
  <c r="BW85"/>
  <c r="D12" i="57"/>
  <c r="E33" i="44"/>
  <c r="H33"/>
  <c r="P65" i="1"/>
  <c r="P81"/>
  <c r="P29"/>
  <c r="AE37"/>
  <c r="BJ18"/>
  <c r="G29" i="44"/>
  <c r="G35"/>
  <c r="BE39" i="1"/>
  <c r="BB39" s="1"/>
  <c r="BA39" s="1"/>
  <c r="BW99"/>
  <c r="H27" i="44"/>
  <c r="G33"/>
  <c r="F33"/>
  <c r="AE53" i="1"/>
  <c r="BR43"/>
  <c r="CD43" s="1"/>
  <c r="H35" i="44"/>
  <c r="G43" i="41"/>
  <c r="G59" i="40" s="1"/>
  <c r="P8" i="3"/>
  <c r="G46" i="67"/>
  <c r="G34"/>
  <c r="G29"/>
  <c r="G24"/>
  <c r="G19"/>
  <c r="G15"/>
  <c r="G44"/>
  <c r="G33"/>
  <c r="G28"/>
  <c r="G23"/>
  <c r="G18"/>
  <c r="G43"/>
  <c r="G32"/>
  <c r="G27"/>
  <c r="G22"/>
  <c r="G17"/>
  <c r="G21"/>
  <c r="G42"/>
  <c r="G16"/>
  <c r="G31"/>
  <c r="G26"/>
  <c r="P69" i="1"/>
  <c r="AE85"/>
  <c r="P53"/>
  <c r="BW41"/>
  <c r="BW33"/>
  <c r="AE49"/>
  <c r="AE73"/>
  <c r="AE33"/>
  <c r="BW49"/>
  <c r="BW65"/>
  <c r="BW81"/>
  <c r="D43" i="67"/>
  <c r="D46"/>
  <c r="D8" i="23"/>
  <c r="H60" i="24"/>
  <c r="C43" i="67"/>
  <c r="C50" i="71" s="1"/>
  <c r="H16" i="52"/>
  <c r="H31" s="1"/>
  <c r="E19" i="60"/>
  <c r="C51" i="67"/>
  <c r="P77" i="1"/>
  <c r="P73"/>
  <c r="P92"/>
  <c r="P45"/>
  <c r="P41"/>
  <c r="BW25"/>
  <c r="AE77"/>
  <c r="AE29"/>
  <c r="BW61"/>
  <c r="E49" i="24"/>
  <c r="E43" i="67"/>
  <c r="E46"/>
  <c r="G16" i="52"/>
  <c r="G31" s="1"/>
  <c r="E20" i="60"/>
  <c r="C52" i="67"/>
  <c r="P61" i="1"/>
  <c r="BW57"/>
  <c r="CD18"/>
  <c r="E11" i="3"/>
  <c r="P13"/>
  <c r="F42" i="67"/>
  <c r="F31"/>
  <c r="F26"/>
  <c r="F21"/>
  <c r="F16"/>
  <c r="F46"/>
  <c r="F34"/>
  <c r="F29"/>
  <c r="F24"/>
  <c r="F19"/>
  <c r="F15"/>
  <c r="F44"/>
  <c r="F33"/>
  <c r="F28"/>
  <c r="F23"/>
  <c r="F18"/>
  <c r="F43"/>
  <c r="F17"/>
  <c r="F22"/>
  <c r="F32"/>
  <c r="F27"/>
  <c r="P21" i="1"/>
  <c r="P17"/>
  <c r="BW17"/>
  <c r="G59" i="22"/>
  <c r="O11"/>
  <c r="O36" s="1"/>
  <c r="L30" i="46" s="1"/>
  <c r="P89" i="1"/>
  <c r="AE92"/>
  <c r="AE89"/>
  <c r="BW21"/>
  <c r="J37" i="43"/>
  <c r="BR65" i="1"/>
  <c r="G28" i="52"/>
  <c r="K29" i="43"/>
  <c r="S52" i="40"/>
  <c r="S39" i="42" s="1"/>
  <c r="F50" i="24"/>
  <c r="P47" i="1"/>
  <c r="P43"/>
  <c r="BN18"/>
  <c r="BP18" s="1"/>
  <c r="I46" i="24"/>
  <c r="I48" s="1"/>
  <c r="F37" i="43"/>
  <c r="P71" i="1"/>
  <c r="P67"/>
  <c r="P63"/>
  <c r="P23"/>
  <c r="H37" i="24"/>
  <c r="C46" i="67" s="1"/>
  <c r="K34" i="51"/>
  <c r="F37" i="24"/>
  <c r="J30" s="1"/>
  <c r="V29" i="42"/>
  <c r="V36" s="1"/>
  <c r="V37" s="1"/>
  <c r="P81" i="22"/>
  <c r="L81"/>
  <c r="H81"/>
  <c r="E25" i="42"/>
  <c r="Q19" i="1"/>
  <c r="AE99"/>
  <c r="D14" i="3"/>
  <c r="E27" i="51"/>
  <c r="O72" i="22"/>
  <c r="O74" s="1"/>
  <c r="H30" i="51"/>
  <c r="AE91" i="1"/>
  <c r="BW88"/>
  <c r="N64" i="24"/>
  <c r="M35" i="51"/>
  <c r="C32" i="52"/>
  <c r="H11" i="22"/>
  <c r="H36" s="1"/>
  <c r="E30" i="46" s="1"/>
  <c r="F51" i="24"/>
  <c r="P88" i="1"/>
  <c r="AE95"/>
  <c r="BW13"/>
  <c r="Q19" i="48"/>
  <c r="Q27" s="1"/>
  <c r="O52" i="40"/>
  <c r="F33"/>
  <c r="M59" i="22"/>
  <c r="P11"/>
  <c r="N10" i="48"/>
  <c r="M10"/>
  <c r="BR97" i="1"/>
  <c r="BP97" s="1"/>
  <c r="BR88"/>
  <c r="CD88" s="1"/>
  <c r="Q64" i="24"/>
  <c r="E35" i="49"/>
  <c r="E26" i="51"/>
  <c r="H34" i="39"/>
  <c r="D34" s="1"/>
  <c r="L19" s="1"/>
  <c r="D18" i="41" s="1"/>
  <c r="N41" i="50"/>
  <c r="L43" i="24" s="1"/>
  <c r="F75" i="22"/>
  <c r="O51" i="40" s="1"/>
  <c r="R16"/>
  <c r="BW91" i="1"/>
  <c r="BW95"/>
  <c r="BF18"/>
  <c r="H16" i="24" s="1"/>
  <c r="BR64" i="1"/>
  <c r="BR20"/>
  <c r="BP20" s="1"/>
  <c r="G59" i="24"/>
  <c r="E37"/>
  <c r="U14" s="1"/>
  <c r="G61"/>
  <c r="R46"/>
  <c r="M9" i="46"/>
  <c r="D74" i="22"/>
  <c r="H72"/>
  <c r="H78" s="1"/>
  <c r="I19" i="48"/>
  <c r="I27" s="1"/>
  <c r="M50" i="24"/>
  <c r="P20" i="1"/>
  <c r="BR67"/>
  <c r="BP67" s="1"/>
  <c r="BR29"/>
  <c r="BP29" s="1"/>
  <c r="BR34"/>
  <c r="F9" i="24"/>
  <c r="H23" i="44"/>
  <c r="E33" i="51"/>
  <c r="C31" i="52"/>
  <c r="O62" i="40"/>
  <c r="D76" i="22"/>
  <c r="O47"/>
  <c r="E65"/>
  <c r="N72"/>
  <c r="N80" s="1"/>
  <c r="F52" i="43"/>
  <c r="F53" s="1"/>
  <c r="I29"/>
  <c r="R58" i="24"/>
  <c r="BR87" i="1"/>
  <c r="CD87" s="1"/>
  <c r="BR81"/>
  <c r="F10" i="39"/>
  <c r="G41" i="40"/>
  <c r="F15" i="24"/>
  <c r="F36" i="49"/>
  <c r="P49" i="24" s="1"/>
  <c r="E21" i="71" s="1"/>
  <c r="G14" i="49"/>
  <c r="H28" i="52"/>
  <c r="D12" i="42"/>
  <c r="H45" i="24"/>
  <c r="P22" i="50"/>
  <c r="J22" s="1"/>
  <c r="T17" i="46"/>
  <c r="E36" i="22"/>
  <c r="C17" i="51"/>
  <c r="E17" s="1"/>
  <c r="J29" i="42"/>
  <c r="F17"/>
  <c r="R19" i="40"/>
  <c r="M64" i="24"/>
  <c r="G72" i="22"/>
  <c r="F73"/>
  <c r="R72"/>
  <c r="R74" s="1"/>
  <c r="N45"/>
  <c r="N46" s="1"/>
  <c r="L72"/>
  <c r="O81"/>
  <c r="K81"/>
  <c r="G81"/>
  <c r="E51" i="24"/>
  <c r="D25" i="51"/>
  <c r="E25"/>
  <c r="R10" i="48"/>
  <c r="R19"/>
  <c r="R27" s="1"/>
  <c r="O65" i="22"/>
  <c r="E38" i="49"/>
  <c r="D38"/>
  <c r="N3" i="4"/>
  <c r="J3"/>
  <c r="L3"/>
  <c r="BP62" i="1"/>
  <c r="CD62"/>
  <c r="R54" i="24"/>
  <c r="V19"/>
  <c r="J16"/>
  <c r="N54"/>
  <c r="N11"/>
  <c r="R30"/>
  <c r="G29" i="43"/>
  <c r="F35" i="44"/>
  <c r="AE83" i="1"/>
  <c r="BW23"/>
  <c r="AE63"/>
  <c r="AE43"/>
  <c r="AE27"/>
  <c r="AE31"/>
  <c r="AE35"/>
  <c r="AE39"/>
  <c r="P51"/>
  <c r="P55"/>
  <c r="P59"/>
  <c r="BW67"/>
  <c r="BW71"/>
  <c r="BW79"/>
  <c r="BW83"/>
  <c r="BR27"/>
  <c r="BR28"/>
  <c r="BR45"/>
  <c r="BP17"/>
  <c r="X64" i="24"/>
  <c r="G53" i="67" s="1"/>
  <c r="G9" i="24"/>
  <c r="G20"/>
  <c r="D51" i="40"/>
  <c r="H37" s="1"/>
  <c r="H36" s="1"/>
  <c r="F32" i="39"/>
  <c r="F33" s="1"/>
  <c r="D39" i="42"/>
  <c r="C13" i="57"/>
  <c r="D17" i="48"/>
  <c r="D26" s="1"/>
  <c r="C15" i="51"/>
  <c r="G52" i="43"/>
  <c r="G53" s="1"/>
  <c r="G10" i="46"/>
  <c r="K47" i="22"/>
  <c r="R48"/>
  <c r="J72"/>
  <c r="J76" s="1"/>
  <c r="F79"/>
  <c r="W51" i="40" s="1"/>
  <c r="L10" i="48"/>
  <c r="J28" i="40"/>
  <c r="V23"/>
  <c r="N17"/>
  <c r="R12"/>
  <c r="F38" i="42"/>
  <c r="H37" i="43"/>
  <c r="BW39" i="1"/>
  <c r="BW35"/>
  <c r="BW31"/>
  <c r="BW27"/>
  <c r="BW59"/>
  <c r="BW55"/>
  <c r="T64" i="24"/>
  <c r="F53" i="67" s="1"/>
  <c r="J13" i="24"/>
  <c r="N12"/>
  <c r="J26" i="39"/>
  <c r="F25" i="40" s="1"/>
  <c r="D19" i="44"/>
  <c r="J27" i="50"/>
  <c r="M44"/>
  <c r="X44" i="24" s="1"/>
  <c r="X61" s="1"/>
  <c r="H38" i="46"/>
  <c r="H42" s="1"/>
  <c r="H80" i="22"/>
  <c r="D11"/>
  <c r="Q49"/>
  <c r="Q45" s="1"/>
  <c r="H65"/>
  <c r="K72"/>
  <c r="K74" s="1"/>
  <c r="Q72"/>
  <c r="Q78" s="1"/>
  <c r="F81"/>
  <c r="K35" i="39" s="1"/>
  <c r="R27" i="40"/>
  <c r="R22"/>
  <c r="F71" i="22"/>
  <c r="F18" i="51" s="1"/>
  <c r="O58" i="24"/>
  <c r="BW20" i="1"/>
  <c r="AE13"/>
  <c r="AE51"/>
  <c r="BR31"/>
  <c r="BP31" s="1"/>
  <c r="BR25"/>
  <c r="BP25" s="1"/>
  <c r="BR73"/>
  <c r="BR48"/>
  <c r="E18" i="3"/>
  <c r="D18" s="1"/>
  <c r="R64" i="24"/>
  <c r="V46"/>
  <c r="V48" s="1"/>
  <c r="F24" i="49"/>
  <c r="H43" i="50"/>
  <c r="D34" i="6"/>
  <c r="L50" i="22"/>
  <c r="N12" i="40"/>
  <c r="E13" i="48"/>
  <c r="E12" s="1"/>
  <c r="K27" i="43"/>
  <c r="R48" i="24"/>
  <c r="D22" i="43"/>
  <c r="P18" i="1"/>
  <c r="AE18"/>
  <c r="D19" i="3"/>
  <c r="BR85" i="1"/>
  <c r="BR54"/>
  <c r="H16" i="3"/>
  <c r="H17" s="1"/>
  <c r="P17" s="1"/>
  <c r="P15"/>
  <c r="H14" i="39"/>
  <c r="D13" i="40" s="1"/>
  <c r="L13" s="1"/>
  <c r="H11" i="46"/>
  <c r="H17"/>
  <c r="H21" s="1"/>
  <c r="K8" i="24"/>
  <c r="K31" s="1"/>
  <c r="K55" s="1"/>
  <c r="G32" i="52"/>
  <c r="P93" i="1"/>
  <c r="BW19"/>
  <c r="BH2"/>
  <c r="K12" i="4"/>
  <c r="G58" i="24"/>
  <c r="D15" i="6"/>
  <c r="D24" i="51"/>
  <c r="C14"/>
  <c r="C9" s="1"/>
  <c r="O19" i="48"/>
  <c r="O27" s="1"/>
  <c r="O10"/>
  <c r="D19" i="43"/>
  <c r="Q58" i="24"/>
  <c r="K58"/>
  <c r="H42" i="50"/>
  <c r="C16" i="51"/>
  <c r="L30" i="50"/>
  <c r="R17" i="46"/>
  <c r="G11" i="22"/>
  <c r="G36" s="1"/>
  <c r="D30" i="46" s="1"/>
  <c r="D31" s="1"/>
  <c r="K11" i="22"/>
  <c r="K36" s="1"/>
  <c r="H30" i="46" s="1"/>
  <c r="H31" s="1"/>
  <c r="J12" i="40"/>
  <c r="R17"/>
  <c r="V28"/>
  <c r="J22"/>
  <c r="N29"/>
  <c r="F22" i="42"/>
  <c r="M23" i="59"/>
  <c r="H12" i="3"/>
  <c r="E39" i="24"/>
  <c r="F61"/>
  <c r="K46"/>
  <c r="K48" s="1"/>
  <c r="K35" i="51"/>
  <c r="D52" i="40"/>
  <c r="G23" i="44"/>
  <c r="C33" i="52"/>
  <c r="U58" i="24"/>
  <c r="P32" i="50"/>
  <c r="J32" s="1"/>
  <c r="W62" i="40"/>
  <c r="D38" i="46"/>
  <c r="D42" s="1"/>
  <c r="D65" i="22"/>
  <c r="K10" i="48"/>
  <c r="J13" i="40"/>
  <c r="J27"/>
  <c r="J19"/>
  <c r="N9" i="42"/>
  <c r="N29" s="1"/>
  <c r="N36" s="1"/>
  <c r="N37" s="1"/>
  <c r="F37" i="49"/>
  <c r="T49" i="24" s="1"/>
  <c r="F21" i="71" s="1"/>
  <c r="K36" i="51"/>
  <c r="K38" i="43"/>
  <c r="L37" s="1"/>
  <c r="G37" i="41"/>
  <c r="D17" i="46"/>
  <c r="D21" s="1"/>
  <c r="D78" i="22"/>
  <c r="E59"/>
  <c r="J59"/>
  <c r="N59"/>
  <c r="R59"/>
  <c r="J16" i="40"/>
  <c r="N24"/>
  <c r="G15" i="24"/>
  <c r="D17" i="43"/>
  <c r="D11" i="3"/>
  <c r="G17" i="1"/>
  <c r="D17" s="1"/>
  <c r="E22" i="24" s="1"/>
  <c r="E9"/>
  <c r="D16" i="6"/>
  <c r="F39" i="24"/>
  <c r="O46"/>
  <c r="O48" s="1"/>
  <c r="S46"/>
  <c r="S48" s="1"/>
  <c r="V11"/>
  <c r="J17"/>
  <c r="N21" i="39"/>
  <c r="N26"/>
  <c r="S58" i="24"/>
  <c r="N58"/>
  <c r="I58"/>
  <c r="J36" i="50"/>
  <c r="K42"/>
  <c r="P39" i="24" s="1"/>
  <c r="J38" i="50"/>
  <c r="P11"/>
  <c r="J11" s="1"/>
  <c r="M42"/>
  <c r="P44" i="24" s="1"/>
  <c r="L43" i="50"/>
  <c r="T40" i="24" s="1"/>
  <c r="P14" i="50"/>
  <c r="J14" s="1"/>
  <c r="L42"/>
  <c r="P40" i="24" s="1"/>
  <c r="P23" i="50"/>
  <c r="J23" s="1"/>
  <c r="P33"/>
  <c r="J33" s="1"/>
  <c r="H52" i="43"/>
  <c r="H53" s="1"/>
  <c r="N17" i="46"/>
  <c r="N21" s="1"/>
  <c r="AC17"/>
  <c r="L38"/>
  <c r="L42" s="1"/>
  <c r="I11" i="22"/>
  <c r="Q11"/>
  <c r="Q36" s="1"/>
  <c r="N30" i="46" s="1"/>
  <c r="R11" i="22"/>
  <c r="R36" s="1"/>
  <c r="O30" i="46" s="1"/>
  <c r="N36" i="22"/>
  <c r="K30" i="46" s="1"/>
  <c r="P45" i="22"/>
  <c r="P43" s="1"/>
  <c r="F52"/>
  <c r="F53" s="1"/>
  <c r="D59"/>
  <c r="H59"/>
  <c r="K59"/>
  <c r="L59"/>
  <c r="O59"/>
  <c r="P59"/>
  <c r="E50" i="24"/>
  <c r="F49" i="40"/>
  <c r="BP85" i="1"/>
  <c r="CD85"/>
  <c r="AE93"/>
  <c r="AE12"/>
  <c r="BW12"/>
  <c r="P12"/>
  <c r="BW87"/>
  <c r="P87"/>
  <c r="BW90"/>
  <c r="BW94"/>
  <c r="P94"/>
  <c r="BW98"/>
  <c r="AE98"/>
  <c r="BR23"/>
  <c r="BR47"/>
  <c r="BP47" s="1"/>
  <c r="BR79"/>
  <c r="BR49"/>
  <c r="BR60"/>
  <c r="BR38"/>
  <c r="E8" i="39"/>
  <c r="N6" i="24"/>
  <c r="V6"/>
  <c r="R6"/>
  <c r="H44" i="50"/>
  <c r="E44"/>
  <c r="D44"/>
  <c r="F44"/>
  <c r="C10" i="51"/>
  <c r="G80" i="22"/>
  <c r="G78"/>
  <c r="G74"/>
  <c r="G76"/>
  <c r="G65"/>
  <c r="L80"/>
  <c r="L78"/>
  <c r="G18" i="52"/>
  <c r="G33" s="1"/>
  <c r="E29" i="43"/>
  <c r="D14"/>
  <c r="D12"/>
  <c r="D32" i="6"/>
  <c r="D37" i="43"/>
  <c r="G30" i="42"/>
  <c r="G15" i="39"/>
  <c r="V53" i="24"/>
  <c r="V64"/>
  <c r="F52"/>
  <c r="F53" s="1"/>
  <c r="Q46"/>
  <c r="Q48" s="1"/>
  <c r="R17"/>
  <c r="V17"/>
  <c r="E24" i="49"/>
  <c r="D24"/>
  <c r="M31" i="39"/>
  <c r="E30" i="41" s="1"/>
  <c r="Q30" s="1"/>
  <c r="M19" i="39"/>
  <c r="E18" i="41" s="1"/>
  <c r="I31" i="39"/>
  <c r="E30" i="40" s="1"/>
  <c r="I12" i="39"/>
  <c r="E11" i="40" s="1"/>
  <c r="I18" i="39"/>
  <c r="E17" i="40" s="1"/>
  <c r="I14" i="39"/>
  <c r="E13" i="40" s="1"/>
  <c r="I19" i="39"/>
  <c r="E18" i="40" s="1"/>
  <c r="U18" s="1"/>
  <c r="I6" i="24"/>
  <c r="Q6"/>
  <c r="M6"/>
  <c r="D8" i="39"/>
  <c r="G44" i="50"/>
  <c r="M23" i="6"/>
  <c r="H23" s="1"/>
  <c r="K17" i="46"/>
  <c r="K21" s="1"/>
  <c r="K11"/>
  <c r="Y17"/>
  <c r="P11" i="1"/>
  <c r="BW11"/>
  <c r="P97"/>
  <c r="BW97"/>
  <c r="J2"/>
  <c r="H6" i="4" s="1"/>
  <c r="D15" i="39"/>
  <c r="F14" i="24"/>
  <c r="V14" s="1"/>
  <c r="U17" i="1"/>
  <c r="F19" i="48"/>
  <c r="F27" s="1"/>
  <c r="H29" i="51"/>
  <c r="X14" i="24"/>
  <c r="BR96" i="1"/>
  <c r="BP96" s="1"/>
  <c r="BE96" s="1"/>
  <c r="BR70"/>
  <c r="BR50"/>
  <c r="BR30"/>
  <c r="BP30" s="1"/>
  <c r="BR75"/>
  <c r="BR40"/>
  <c r="BP40" s="1"/>
  <c r="BP93"/>
  <c r="BR80"/>
  <c r="BR61"/>
  <c r="BP61" s="1"/>
  <c r="BR41"/>
  <c r="BR98"/>
  <c r="BR56"/>
  <c r="CD56" s="1"/>
  <c r="BR74"/>
  <c r="BR71"/>
  <c r="BR51"/>
  <c r="BR66"/>
  <c r="BR46"/>
  <c r="BR22"/>
  <c r="BR68"/>
  <c r="BR32"/>
  <c r="CD32" s="1"/>
  <c r="BR95"/>
  <c r="BR76"/>
  <c r="BR57"/>
  <c r="BR33"/>
  <c r="BR44"/>
  <c r="BR63"/>
  <c r="BR59"/>
  <c r="BP59" s="1"/>
  <c r="BR55"/>
  <c r="BR35"/>
  <c r="CD35" s="1"/>
  <c r="O55" i="24"/>
  <c r="G38" i="49"/>
  <c r="G35"/>
  <c r="L50" i="24"/>
  <c r="H50" s="1"/>
  <c r="G37" i="49"/>
  <c r="N30" i="50"/>
  <c r="P34"/>
  <c r="J34" s="1"/>
  <c r="C18" i="51"/>
  <c r="D18" s="1"/>
  <c r="E28"/>
  <c r="C23"/>
  <c r="S19" i="48"/>
  <c r="S27" s="1"/>
  <c r="S10"/>
  <c r="AE96" i="1"/>
  <c r="S8" i="24"/>
  <c r="S31" s="1"/>
  <c r="J12"/>
  <c r="J11"/>
  <c r="R16"/>
  <c r="R11"/>
  <c r="F47"/>
  <c r="G39"/>
  <c r="J16" i="39"/>
  <c r="H13" i="52"/>
  <c r="W37" i="40" s="1"/>
  <c r="W38" s="1"/>
  <c r="G20" i="71" s="1"/>
  <c r="K10" i="50"/>
  <c r="P15"/>
  <c r="J15" s="1"/>
  <c r="N32" i="46"/>
  <c r="N38"/>
  <c r="N42" s="1"/>
  <c r="G25" i="24"/>
  <c r="G42"/>
  <c r="E29" i="44"/>
  <c r="D24" i="43"/>
  <c r="M17" i="39"/>
  <c r="E16" i="41" s="1"/>
  <c r="I38" i="42"/>
  <c r="E38" s="1"/>
  <c r="M15" s="1"/>
  <c r="E51" i="40"/>
  <c r="M13" s="1"/>
  <c r="M53" i="24"/>
  <c r="E52"/>
  <c r="E53" s="1"/>
  <c r="V58"/>
  <c r="E10" i="52"/>
  <c r="C30"/>
  <c r="E11" i="46"/>
  <c r="E10" s="1"/>
  <c r="S17"/>
  <c r="F14" i="51"/>
  <c r="J36" i="42"/>
  <c r="J37" s="1"/>
  <c r="V26" i="40"/>
  <c r="N26"/>
  <c r="R26"/>
  <c r="J26"/>
  <c r="N21"/>
  <c r="V21"/>
  <c r="R21"/>
  <c r="J21"/>
  <c r="J14"/>
  <c r="V14"/>
  <c r="R14"/>
  <c r="F42" i="24"/>
  <c r="N46"/>
  <c r="N48" s="1"/>
  <c r="M46"/>
  <c r="M48" s="1"/>
  <c r="W46"/>
  <c r="W48" s="1"/>
  <c r="F38" i="41"/>
  <c r="G64" i="24"/>
  <c r="J37" i="50"/>
  <c r="BD16" i="1"/>
  <c r="BD2" s="1"/>
  <c r="K7" i="73" s="1"/>
  <c r="K44" i="50"/>
  <c r="X39" i="24" s="1"/>
  <c r="P12" i="50"/>
  <c r="N20"/>
  <c r="P24"/>
  <c r="P25"/>
  <c r="J25" s="1"/>
  <c r="P35"/>
  <c r="J35" s="1"/>
  <c r="G42" i="40"/>
  <c r="G35" i="42"/>
  <c r="I36" i="22"/>
  <c r="F30" i="46" s="1"/>
  <c r="F31" s="1"/>
  <c r="J45" i="22"/>
  <c r="L45"/>
  <c r="V29" i="40"/>
  <c r="R29"/>
  <c r="J29"/>
  <c r="V24"/>
  <c r="R24"/>
  <c r="N19"/>
  <c r="V19"/>
  <c r="N13"/>
  <c r="R13"/>
  <c r="V13"/>
  <c r="M72" i="22"/>
  <c r="M65" s="1"/>
  <c r="M47"/>
  <c r="M45" s="1"/>
  <c r="I72"/>
  <c r="I76" s="1"/>
  <c r="I47"/>
  <c r="O78"/>
  <c r="J80"/>
  <c r="Q81"/>
  <c r="M81"/>
  <c r="I81"/>
  <c r="F31" i="42"/>
  <c r="G53" i="24"/>
  <c r="G36" i="49"/>
  <c r="F14"/>
  <c r="F38"/>
  <c r="X49" i="24" s="1"/>
  <c r="G21" i="71" s="1"/>
  <c r="G24" i="49"/>
  <c r="C34"/>
  <c r="G19" i="52"/>
  <c r="G35" i="39"/>
  <c r="J28" i="50"/>
  <c r="G42"/>
  <c r="BC16" i="1"/>
  <c r="J26" i="50"/>
  <c r="P21"/>
  <c r="S62" i="40"/>
  <c r="L32" i="46"/>
  <c r="G17"/>
  <c r="G21" s="1"/>
  <c r="J36" i="22"/>
  <c r="G30" i="46" s="1"/>
  <c r="G31" s="1"/>
  <c r="E45" i="22"/>
  <c r="E43" s="1"/>
  <c r="H45"/>
  <c r="O76"/>
  <c r="O80"/>
  <c r="F12"/>
  <c r="G45"/>
  <c r="G43" s="1"/>
  <c r="P72"/>
  <c r="O45"/>
  <c r="K48"/>
  <c r="F48" s="1"/>
  <c r="K76"/>
  <c r="R78"/>
  <c r="F77"/>
  <c r="Q80"/>
  <c r="H19" i="52"/>
  <c r="J64" i="24"/>
  <c r="J58"/>
  <c r="J29" i="50"/>
  <c r="J39"/>
  <c r="F42"/>
  <c r="N42"/>
  <c r="P43" i="24" s="1"/>
  <c r="N10" i="50"/>
  <c r="L20"/>
  <c r="K20"/>
  <c r="K30"/>
  <c r="F9" i="46"/>
  <c r="C9" s="1"/>
  <c r="J17"/>
  <c r="J21" s="1"/>
  <c r="M11" i="22"/>
  <c r="M36" s="1"/>
  <c r="J30" i="46" s="1"/>
  <c r="J31" s="1"/>
  <c r="I59" i="22"/>
  <c r="Q59"/>
  <c r="R45"/>
  <c r="R43" s="1"/>
  <c r="I65"/>
  <c r="Q65"/>
  <c r="F18"/>
  <c r="F37"/>
  <c r="F58"/>
  <c r="J24" i="40"/>
  <c r="F38" i="46"/>
  <c r="F42" s="1"/>
  <c r="P23" i="47"/>
  <c r="P32" i="46" s="1"/>
  <c r="L11" i="22"/>
  <c r="L36" s="1"/>
  <c r="I30" i="46" s="1"/>
  <c r="D45" i="22"/>
  <c r="D46" s="1"/>
  <c r="F50"/>
  <c r="N28" i="40"/>
  <c r="J23"/>
  <c r="J17"/>
  <c r="J15" s="1"/>
  <c r="V12"/>
  <c r="F10"/>
  <c r="F12" i="42"/>
  <c r="F9" s="1"/>
  <c r="F29" s="1"/>
  <c r="F39"/>
  <c r="K36" i="24"/>
  <c r="G27" i="43"/>
  <c r="S37" i="40"/>
  <c r="H32" i="52"/>
  <c r="D13" i="48"/>
  <c r="M26" i="51"/>
  <c r="I23"/>
  <c r="M24"/>
  <c r="M27"/>
  <c r="E27" i="43"/>
  <c r="C9" i="52"/>
  <c r="H14"/>
  <c r="H18" s="1"/>
  <c r="G27" i="44"/>
  <c r="H32" i="51"/>
  <c r="H31"/>
  <c r="I27" i="43"/>
  <c r="D21" i="3"/>
  <c r="P21"/>
  <c r="H22"/>
  <c r="CD97" i="1"/>
  <c r="BP64"/>
  <c r="CD64"/>
  <c r="CD25"/>
  <c r="BP45"/>
  <c r="CD45"/>
  <c r="BP65"/>
  <c r="CD65"/>
  <c r="BP34"/>
  <c r="CD34"/>
  <c r="BP81"/>
  <c r="CD81"/>
  <c r="H52" i="24"/>
  <c r="C50" i="67" s="1"/>
  <c r="L64" i="24"/>
  <c r="D53" i="67" s="1"/>
  <c r="G17" i="39"/>
  <c r="BL2" i="1"/>
  <c r="C14" i="73" s="1"/>
  <c r="X2" i="1"/>
  <c r="I6" i="4" s="1"/>
  <c r="E15" i="39"/>
  <c r="D11" i="42"/>
  <c r="M2" i="1"/>
  <c r="H9" i="4" s="1"/>
  <c r="T65" i="24"/>
  <c r="G16" i="51" s="1"/>
  <c r="G26" s="1"/>
  <c r="H26" s="1"/>
  <c r="S35" i="40" s="1"/>
  <c r="L7" i="6"/>
  <c r="I30" i="43"/>
  <c r="J12" s="1"/>
  <c r="P20" i="3"/>
  <c r="H2" i="1"/>
  <c r="H4" i="4" s="1"/>
  <c r="H47" i="24"/>
  <c r="C48" i="67" s="1"/>
  <c r="P64" i="24"/>
  <c r="E53" i="67" s="1"/>
  <c r="L17" i="24"/>
  <c r="V16"/>
  <c r="N16"/>
  <c r="D11" i="39"/>
  <c r="BP32" i="1"/>
  <c r="V2"/>
  <c r="I4" i="4" s="1"/>
  <c r="BR77" i="1"/>
  <c r="BR58"/>
  <c r="BR42"/>
  <c r="BR26"/>
  <c r="BR83"/>
  <c r="BR52"/>
  <c r="BR24"/>
  <c r="BR99"/>
  <c r="BR84"/>
  <c r="BR69"/>
  <c r="BR53"/>
  <c r="BR37"/>
  <c r="BR21"/>
  <c r="BR72"/>
  <c r="BR36"/>
  <c r="BR78"/>
  <c r="BR86"/>
  <c r="BP86" s="1"/>
  <c r="BR82"/>
  <c r="BR19"/>
  <c r="M7" i="6"/>
  <c r="J46" i="24"/>
  <c r="J48" s="1"/>
  <c r="D33" i="51"/>
  <c r="E20" i="56"/>
  <c r="BP43" i="1"/>
  <c r="U12" i="24"/>
  <c r="H33" i="51"/>
  <c r="E23" i="44"/>
  <c r="D14"/>
  <c r="E14" i="49"/>
  <c r="D14"/>
  <c r="Q39" i="42"/>
  <c r="E39" s="1"/>
  <c r="E52" i="40"/>
  <c r="W8" i="24"/>
  <c r="W31" s="1"/>
  <c r="J54"/>
  <c r="N30"/>
  <c r="N19"/>
  <c r="V12"/>
  <c r="E47"/>
  <c r="U64"/>
  <c r="E64" s="1"/>
  <c r="F59"/>
  <c r="F58" s="1"/>
  <c r="N17"/>
  <c r="F35" i="49"/>
  <c r="J21" i="39"/>
  <c r="F20" i="40" s="1"/>
  <c r="L14" i="39"/>
  <c r="D13" i="41" s="1"/>
  <c r="T13" s="1"/>
  <c r="E11" i="39"/>
  <c r="M12"/>
  <c r="O39" i="42"/>
  <c r="G39" s="1"/>
  <c r="G52" i="40"/>
  <c r="I13" i="39"/>
  <c r="E12" i="40" s="1"/>
  <c r="I20" i="39"/>
  <c r="E19" i="40" s="1"/>
  <c r="I17" i="39"/>
  <c r="M18"/>
  <c r="E17" i="41" s="1"/>
  <c r="Q17" s="1"/>
  <c r="M14" i="39"/>
  <c r="E13" i="41" s="1"/>
  <c r="M13" s="1"/>
  <c r="M13" i="39"/>
  <c r="E12" i="41" s="1"/>
  <c r="U12" s="1"/>
  <c r="N11" i="39"/>
  <c r="E12" i="56"/>
  <c r="E17" s="1"/>
  <c r="E22" s="1"/>
  <c r="E27" s="1"/>
  <c r="C53" i="57"/>
  <c r="N43" i="50"/>
  <c r="T43" i="24" s="1"/>
  <c r="W17" i="46"/>
  <c r="I17"/>
  <c r="I21" s="1"/>
  <c r="E15" i="24"/>
  <c r="U19" i="41"/>
  <c r="M19"/>
  <c r="D36" i="49"/>
  <c r="E36"/>
  <c r="M37" i="51"/>
  <c r="M36"/>
  <c r="I33"/>
  <c r="D38" i="42"/>
  <c r="V13" i="24"/>
  <c r="J19"/>
  <c r="L13"/>
  <c r="W58"/>
  <c r="M58"/>
  <c r="D15" i="48"/>
  <c r="H9" i="3"/>
  <c r="H11" s="1"/>
  <c r="P9"/>
  <c r="P11" s="1"/>
  <c r="I26" i="48"/>
  <c r="E17"/>
  <c r="E26" s="1"/>
  <c r="F41" i="50"/>
  <c r="D41"/>
  <c r="C40"/>
  <c r="G41"/>
  <c r="H41"/>
  <c r="M20"/>
  <c r="N44"/>
  <c r="X43" i="24" s="1"/>
  <c r="X42" s="1"/>
  <c r="E46" i="22"/>
  <c r="K41" i="50"/>
  <c r="L10"/>
  <c r="L41"/>
  <c r="P13"/>
  <c r="M43"/>
  <c r="T44" i="24" s="1"/>
  <c r="L44" i="50"/>
  <c r="X40" i="24" s="1"/>
  <c r="P31" i="50"/>
  <c r="M41"/>
  <c r="M30"/>
  <c r="K62" i="40"/>
  <c r="M37" i="46"/>
  <c r="M38" s="1"/>
  <c r="M42" s="1"/>
  <c r="M17"/>
  <c r="M21" s="1"/>
  <c r="F11"/>
  <c r="F17"/>
  <c r="F21" s="1"/>
  <c r="L11"/>
  <c r="L17"/>
  <c r="L21" s="1"/>
  <c r="Z17"/>
  <c r="O11"/>
  <c r="O10" s="1"/>
  <c r="O17"/>
  <c r="O21" s="1"/>
  <c r="E32"/>
  <c r="C36"/>
  <c r="E38"/>
  <c r="E42" s="1"/>
  <c r="I32"/>
  <c r="I38"/>
  <c r="I42" s="1"/>
  <c r="K38"/>
  <c r="K42" s="1"/>
  <c r="K32"/>
  <c r="M32"/>
  <c r="O32"/>
  <c r="O38"/>
  <c r="O42" s="1"/>
  <c r="C51" i="57"/>
  <c r="C52"/>
  <c r="M10" i="50"/>
  <c r="D43"/>
  <c r="G43"/>
  <c r="V17" i="46"/>
  <c r="V18" s="1"/>
  <c r="E17"/>
  <c r="E21" s="1"/>
  <c r="G37"/>
  <c r="G38" s="1"/>
  <c r="G42" s="1"/>
  <c r="U17"/>
  <c r="J37"/>
  <c r="J38" s="1"/>
  <c r="J42" s="1"/>
  <c r="X17"/>
  <c r="AA17"/>
  <c r="M11"/>
  <c r="M10" s="1"/>
  <c r="N43" i="22"/>
  <c r="P46"/>
  <c r="L74"/>
  <c r="L65"/>
  <c r="L76"/>
  <c r="K43" i="50"/>
  <c r="T39" i="24" s="1"/>
  <c r="F19" i="71" s="1"/>
  <c r="E43" i="50"/>
  <c r="N11" i="46"/>
  <c r="N10" s="1"/>
  <c r="AB17"/>
  <c r="AB18" s="1"/>
  <c r="D36" i="22"/>
  <c r="F51"/>
  <c r="F66"/>
  <c r="E80"/>
  <c r="R9" i="42"/>
  <c r="R29" s="1"/>
  <c r="R36" s="1"/>
  <c r="R37" s="1"/>
  <c r="E52" i="43"/>
  <c r="E53" s="1"/>
  <c r="C15" i="46"/>
  <c r="F49" i="22"/>
  <c r="J10" i="48"/>
  <c r="J19"/>
  <c r="J27" s="1"/>
  <c r="BN16" i="1" s="1"/>
  <c r="G19" i="48"/>
  <c r="G10"/>
  <c r="P36" i="22"/>
  <c r="M30" i="46" s="1"/>
  <c r="H74" i="22"/>
  <c r="H76"/>
  <c r="R76"/>
  <c r="F25"/>
  <c r="F24" s="1"/>
  <c r="H19" i="48"/>
  <c r="H27" s="1"/>
  <c r="BJ16" i="1" s="1"/>
  <c r="H10" i="48"/>
  <c r="V27" i="40"/>
  <c r="N27"/>
  <c r="V22"/>
  <c r="N22"/>
  <c r="V16"/>
  <c r="N16"/>
  <c r="F15"/>
  <c r="R23"/>
  <c r="N23"/>
  <c r="V17"/>
  <c r="R28"/>
  <c r="N14"/>
  <c r="AO2" i="1"/>
  <c r="R19" i="24"/>
  <c r="R13"/>
  <c r="AF11" i="1"/>
  <c r="AF2" s="1"/>
  <c r="AG2"/>
  <c r="AJ2"/>
  <c r="P13" i="24"/>
  <c r="BV39" i="1"/>
  <c r="BE29"/>
  <c r="BB29" s="1"/>
  <c r="BE62"/>
  <c r="BB62" s="1"/>
  <c r="N13" i="24"/>
  <c r="E16" i="39"/>
  <c r="H13" i="40"/>
  <c r="U16" i="41"/>
  <c r="D16" i="39"/>
  <c r="C18" i="1"/>
  <c r="G13" i="42"/>
  <c r="C17" i="70" s="1"/>
  <c r="BE67" i="1"/>
  <c r="BB67" s="1"/>
  <c r="R11" i="6"/>
  <c r="H11" s="1"/>
  <c r="I19" i="41"/>
  <c r="Q19"/>
  <c r="L37" i="40" l="1"/>
  <c r="L36" s="1"/>
  <c r="L12" i="39"/>
  <c r="BP88" i="1"/>
  <c r="X30" i="24"/>
  <c r="L14"/>
  <c r="D19" i="67" s="1"/>
  <c r="T17" i="24"/>
  <c r="T30"/>
  <c r="CD29" i="1"/>
  <c r="H18" i="39"/>
  <c r="D17" i="40" s="1"/>
  <c r="H17" s="1"/>
  <c r="L19" i="24"/>
  <c r="L18" i="39"/>
  <c r="D17" i="41" s="1"/>
  <c r="H17" s="1"/>
  <c r="H31" i="39"/>
  <c r="D30" i="40" s="1"/>
  <c r="L30" s="1"/>
  <c r="L17" i="39"/>
  <c r="D16" i="41" s="1"/>
  <c r="P14" i="24"/>
  <c r="F64"/>
  <c r="T19"/>
  <c r="T14"/>
  <c r="T13" i="40"/>
  <c r="X19" i="24"/>
  <c r="L31" i="39"/>
  <c r="D30" i="41" s="1"/>
  <c r="L20" i="39"/>
  <c r="D19" i="41" s="1"/>
  <c r="H19" s="1"/>
  <c r="H17" i="39"/>
  <c r="D16" i="40" s="1"/>
  <c r="L16" s="1"/>
  <c r="H12" i="39"/>
  <c r="X17" i="24"/>
  <c r="X13"/>
  <c r="CD20" i="1"/>
  <c r="P54" i="24"/>
  <c r="D33" i="44"/>
  <c r="U30" i="41"/>
  <c r="I30"/>
  <c r="M30"/>
  <c r="Q11" i="24"/>
  <c r="K30" i="43"/>
  <c r="L14" s="1"/>
  <c r="I10" i="4"/>
  <c r="I12" s="1"/>
  <c r="I10" i="42"/>
  <c r="BP87" i="1"/>
  <c r="BE87" s="1"/>
  <c r="D27" i="44"/>
  <c r="H46" i="22"/>
  <c r="D35" i="44"/>
  <c r="G45" i="41"/>
  <c r="CD30" i="1"/>
  <c r="X65" i="24"/>
  <c r="G17" i="51" s="1"/>
  <c r="I14" i="24"/>
  <c r="E18" i="51"/>
  <c r="U13" i="41"/>
  <c r="M19" i="24"/>
  <c r="I13"/>
  <c r="R80" i="22"/>
  <c r="E31" i="46"/>
  <c r="M16" i="24"/>
  <c r="D29" i="44"/>
  <c r="N78" i="22"/>
  <c r="R65"/>
  <c r="BT16" i="1"/>
  <c r="BT2" s="1"/>
  <c r="B11" i="4" s="1"/>
  <c r="BE31" i="1"/>
  <c r="BE25"/>
  <c r="BB25" s="1"/>
  <c r="BE59"/>
  <c r="BB59" s="1"/>
  <c r="BA59" s="1"/>
  <c r="BV59" s="1"/>
  <c r="BE40"/>
  <c r="CD67"/>
  <c r="P53" i="24"/>
  <c r="E49" i="67" s="1"/>
  <c r="BE85" i="1"/>
  <c r="BB85" s="1"/>
  <c r="L54" i="24"/>
  <c r="B5" i="4"/>
  <c r="C12" i="73"/>
  <c r="H19" i="39"/>
  <c r="D18" i="40" s="1"/>
  <c r="BU39" i="1"/>
  <c r="G11" i="42"/>
  <c r="C15" i="70" s="1"/>
  <c r="T13" i="24"/>
  <c r="J14" i="43"/>
  <c r="BE86" i="1"/>
  <c r="BB86" s="1"/>
  <c r="CD47"/>
  <c r="BE81"/>
  <c r="BB81" s="1"/>
  <c r="BA81" s="1"/>
  <c r="BV81" s="1"/>
  <c r="S38" i="40"/>
  <c r="F20" i="71" s="1"/>
  <c r="F46" i="24"/>
  <c r="F48" s="1"/>
  <c r="C12" i="51"/>
  <c r="BE61" i="1"/>
  <c r="BB61" s="1"/>
  <c r="BA61" s="1"/>
  <c r="BV61" s="1"/>
  <c r="K9" i="6"/>
  <c r="F9" s="1"/>
  <c r="X54" i="24"/>
  <c r="T54"/>
  <c r="E8" i="60"/>
  <c r="F53" s="1"/>
  <c r="L12" i="43"/>
  <c r="Q12" i="40"/>
  <c r="BE43" i="1"/>
  <c r="BB43" s="1"/>
  <c r="BE45"/>
  <c r="BB45" s="1"/>
  <c r="BA45" s="1"/>
  <c r="BV45" s="1"/>
  <c r="BE64"/>
  <c r="BB64" s="1"/>
  <c r="BA64" s="1"/>
  <c r="BV64" s="1"/>
  <c r="K6" i="73"/>
  <c r="K5"/>
  <c r="K10" s="1"/>
  <c r="L13" i="39"/>
  <c r="D12" i="41" s="1"/>
  <c r="T12" s="1"/>
  <c r="P19" i="24"/>
  <c r="E24" i="67" s="1"/>
  <c r="E10" i="48"/>
  <c r="P17" i="24"/>
  <c r="E22" i="67" s="1"/>
  <c r="H20" i="39"/>
  <c r="D19" i="40" s="1"/>
  <c r="H19" s="1"/>
  <c r="L30" i="24"/>
  <c r="BE20" i="1"/>
  <c r="G30" i="67"/>
  <c r="F14"/>
  <c r="D22"/>
  <c r="K10" i="6"/>
  <c r="F10" s="1"/>
  <c r="E19" i="71"/>
  <c r="J10" i="40"/>
  <c r="F20" i="67"/>
  <c r="D18"/>
  <c r="F25"/>
  <c r="D24"/>
  <c r="E19"/>
  <c r="W38" i="42"/>
  <c r="G46" i="69"/>
  <c r="O38" i="42"/>
  <c r="E46" i="69"/>
  <c r="F30" i="67"/>
  <c r="G41"/>
  <c r="G14"/>
  <c r="E18"/>
  <c r="M10" i="6"/>
  <c r="H10" s="1"/>
  <c r="G19" i="71"/>
  <c r="L16" i="24"/>
  <c r="C21" i="67"/>
  <c r="F41"/>
  <c r="G25"/>
  <c r="G20"/>
  <c r="P13" i="41"/>
  <c r="M13" i="24"/>
  <c r="BE18" i="1"/>
  <c r="BB18" s="1"/>
  <c r="BA18" s="1"/>
  <c r="BV18" s="1"/>
  <c r="U17" i="24"/>
  <c r="Q16"/>
  <c r="U30"/>
  <c r="I54"/>
  <c r="M30"/>
  <c r="I19"/>
  <c r="M17"/>
  <c r="M14"/>
  <c r="G2" i="1"/>
  <c r="E44" i="22"/>
  <c r="P16" i="24"/>
  <c r="D23" i="51"/>
  <c r="U16" i="24"/>
  <c r="Q54"/>
  <c r="Q13"/>
  <c r="V25" i="40"/>
  <c r="U11" i="24"/>
  <c r="I16"/>
  <c r="Q19"/>
  <c r="U54"/>
  <c r="Q17"/>
  <c r="O63"/>
  <c r="O65" s="1"/>
  <c r="T16"/>
  <c r="X16"/>
  <c r="D29" i="43"/>
  <c r="R15" i="40"/>
  <c r="Q30" i="24"/>
  <c r="U18" i="46"/>
  <c r="U19" i="24"/>
  <c r="U13"/>
  <c r="I17"/>
  <c r="M12"/>
  <c r="I30"/>
  <c r="Q12"/>
  <c r="Q9" s="1"/>
  <c r="I11"/>
  <c r="J14"/>
  <c r="Q14"/>
  <c r="R44" i="22"/>
  <c r="L31" i="46"/>
  <c r="N10" i="40"/>
  <c r="N76" i="22"/>
  <c r="M54" i="24"/>
  <c r="I12"/>
  <c r="U11" i="40"/>
  <c r="I13"/>
  <c r="P30"/>
  <c r="O31" i="46"/>
  <c r="Q13" i="40"/>
  <c r="BP56" i="1"/>
  <c r="D23" i="42"/>
  <c r="L23" s="1"/>
  <c r="E27" i="24"/>
  <c r="I27" s="1"/>
  <c r="R14"/>
  <c r="F59" i="60"/>
  <c r="V30" i="24"/>
  <c r="V54"/>
  <c r="Q30" i="40"/>
  <c r="I13" i="41"/>
  <c r="L17"/>
  <c r="P17"/>
  <c r="R46" i="22"/>
  <c r="M19" i="40"/>
  <c r="U37"/>
  <c r="U36" s="1"/>
  <c r="C17" i="1"/>
  <c r="C2" s="1"/>
  <c r="N14" i="24"/>
  <c r="N74" i="22"/>
  <c r="R12" i="24"/>
  <c r="R9" s="1"/>
  <c r="Q17" i="40"/>
  <c r="M12" i="4"/>
  <c r="BP35" i="1"/>
  <c r="E29" i="24"/>
  <c r="M29" s="1"/>
  <c r="J9"/>
  <c r="E32" i="52"/>
  <c r="D32"/>
  <c r="H10" i="4"/>
  <c r="H12" s="1"/>
  <c r="K51" i="40"/>
  <c r="L13" i="41"/>
  <c r="T17"/>
  <c r="Q13"/>
  <c r="H30" i="40"/>
  <c r="T30"/>
  <c r="N25"/>
  <c r="S51"/>
  <c r="F17" i="51"/>
  <c r="D17" s="1"/>
  <c r="F15"/>
  <c r="D24" i="42"/>
  <c r="H24" s="1"/>
  <c r="D28" i="39"/>
  <c r="H28" s="1"/>
  <c r="D27" i="40" s="1"/>
  <c r="L27" s="1"/>
  <c r="H13" i="41"/>
  <c r="D2" i="1"/>
  <c r="D29" i="39"/>
  <c r="H29" s="1"/>
  <c r="E21" i="24"/>
  <c r="Q21" s="1"/>
  <c r="D19" i="42"/>
  <c r="P19" s="1"/>
  <c r="D22" i="39"/>
  <c r="E24" i="24"/>
  <c r="M24" s="1"/>
  <c r="D24" i="39"/>
  <c r="H24" s="1"/>
  <c r="D23" i="40" s="1"/>
  <c r="D25" i="42"/>
  <c r="H25" s="1"/>
  <c r="BB20" i="1"/>
  <c r="BA20" s="1"/>
  <c r="BV20" s="1"/>
  <c r="BU20"/>
  <c r="N65" i="22"/>
  <c r="E31" i="52"/>
  <c r="D31"/>
  <c r="H13" i="39"/>
  <c r="D12" i="40" s="1"/>
  <c r="M11" i="24"/>
  <c r="M9" s="1"/>
  <c r="G44" i="22"/>
  <c r="S18" i="46"/>
  <c r="E26" i="24"/>
  <c r="M26" s="1"/>
  <c r="E23"/>
  <c r="U23" s="1"/>
  <c r="D27" i="39"/>
  <c r="H27" s="1"/>
  <c r="D26" i="40" s="1"/>
  <c r="Q18"/>
  <c r="U30"/>
  <c r="K15" i="4"/>
  <c r="K11" s="1"/>
  <c r="M11" s="1"/>
  <c r="CD31" i="1"/>
  <c r="CD93"/>
  <c r="Q35" i="42"/>
  <c r="BE17" i="1"/>
  <c r="BB17" s="1"/>
  <c r="R10" i="40"/>
  <c r="P44" i="50"/>
  <c r="G8" i="24"/>
  <c r="F22" i="59"/>
  <c r="BP48" i="1"/>
  <c r="CD48"/>
  <c r="E13" i="56"/>
  <c r="E18" s="1"/>
  <c r="E23" s="1"/>
  <c r="E28" s="1"/>
  <c r="C54" i="57"/>
  <c r="C50" s="1"/>
  <c r="D13"/>
  <c r="I18"/>
  <c r="L12" i="41"/>
  <c r="Q24" i="42"/>
  <c r="N9" i="24"/>
  <c r="F9" i="40"/>
  <c r="F31" s="1"/>
  <c r="F32" s="1"/>
  <c r="N44" i="22"/>
  <c r="I18" i="40"/>
  <c r="V9" i="24"/>
  <c r="U17" i="40"/>
  <c r="R18" i="46"/>
  <c r="BP73" i="1"/>
  <c r="CD73"/>
  <c r="Q74" i="22"/>
  <c r="Q76"/>
  <c r="J74"/>
  <c r="J78"/>
  <c r="BP28" i="1"/>
  <c r="CD28"/>
  <c r="Q25" i="42"/>
  <c r="I30" i="40"/>
  <c r="P19"/>
  <c r="Q19"/>
  <c r="N15"/>
  <c r="I78" i="22"/>
  <c r="C9" i="57"/>
  <c r="E12" s="1"/>
  <c r="K31" i="46"/>
  <c r="U28" i="42"/>
  <c r="F36"/>
  <c r="F37" s="1"/>
  <c r="K45" i="22"/>
  <c r="D18" i="42"/>
  <c r="T18" s="1"/>
  <c r="D20"/>
  <c r="L20" s="1"/>
  <c r="P41" i="24"/>
  <c r="K80" i="22"/>
  <c r="K78"/>
  <c r="K65"/>
  <c r="T37" i="40"/>
  <c r="T36" s="1"/>
  <c r="P37"/>
  <c r="P36" s="1"/>
  <c r="CD94" i="1"/>
  <c r="BP94"/>
  <c r="BP27"/>
  <c r="CD27"/>
  <c r="J65" i="22"/>
  <c r="M22" i="24"/>
  <c r="U22"/>
  <c r="I22"/>
  <c r="Q22"/>
  <c r="L9" i="6"/>
  <c r="G9" s="1"/>
  <c r="T53" i="24"/>
  <c r="F49" i="67" s="1"/>
  <c r="BP54" i="1"/>
  <c r="CD54"/>
  <c r="M17" i="40"/>
  <c r="L23"/>
  <c r="M16" i="39"/>
  <c r="P19" i="41"/>
  <c r="P13" i="40"/>
  <c r="R25"/>
  <c r="V20"/>
  <c r="D43" i="22"/>
  <c r="D44" s="1"/>
  <c r="CD61" i="1"/>
  <c r="Q10" i="42"/>
  <c r="L24" i="39"/>
  <c r="D23" i="41" s="1"/>
  <c r="F59" i="22"/>
  <c r="N31" i="46"/>
  <c r="Y18"/>
  <c r="D16" i="3"/>
  <c r="D17" s="1"/>
  <c r="D23" i="39"/>
  <c r="E28" i="24"/>
  <c r="M28" s="1"/>
  <c r="P12" i="3"/>
  <c r="E12"/>
  <c r="D12" s="1"/>
  <c r="L35" i="43"/>
  <c r="P16" i="3"/>
  <c r="D33" i="52"/>
  <c r="E33"/>
  <c r="C11" i="51"/>
  <c r="E16"/>
  <c r="D38" i="43"/>
  <c r="L36"/>
  <c r="I17" i="41"/>
  <c r="CD96" i="1"/>
  <c r="P24" i="42"/>
  <c r="F16" i="51"/>
  <c r="I16" s="1"/>
  <c r="J16" s="1"/>
  <c r="X41" i="24"/>
  <c r="X46"/>
  <c r="X48" s="1"/>
  <c r="G47" i="67" s="1"/>
  <c r="N10" i="39"/>
  <c r="N32" s="1"/>
  <c r="N33" s="1"/>
  <c r="M11" i="42"/>
  <c r="U13"/>
  <c r="U15"/>
  <c r="H33" i="52"/>
  <c r="K63" i="24"/>
  <c r="K65" s="1"/>
  <c r="V15" i="40"/>
  <c r="I31" i="46"/>
  <c r="W18"/>
  <c r="L13" i="42"/>
  <c r="I19" i="52"/>
  <c r="J24" i="50"/>
  <c r="J44" s="1"/>
  <c r="J25" i="40"/>
  <c r="F72" i="22"/>
  <c r="C55" i="46" s="1"/>
  <c r="G51" i="40"/>
  <c r="C46" i="69" s="1"/>
  <c r="G34" i="49"/>
  <c r="M11" i="40"/>
  <c r="C13" i="51"/>
  <c r="K15" s="1"/>
  <c r="P61" i="24"/>
  <c r="K23" i="6"/>
  <c r="F23" s="1"/>
  <c r="T19" i="42"/>
  <c r="BP66" i="1"/>
  <c r="CD66"/>
  <c r="BP74"/>
  <c r="CD74"/>
  <c r="BP70"/>
  <c r="CD70"/>
  <c r="K14" i="4"/>
  <c r="K8" s="1"/>
  <c r="M8" s="1"/>
  <c r="M25" i="42"/>
  <c r="I24"/>
  <c r="I9" i="24"/>
  <c r="AA18" i="46"/>
  <c r="H43" i="22"/>
  <c r="H44" s="1"/>
  <c r="I11" i="40"/>
  <c r="CD59" i="1"/>
  <c r="I11" i="42"/>
  <c r="M14"/>
  <c r="Q16"/>
  <c r="M30"/>
  <c r="U30"/>
  <c r="I16"/>
  <c r="F11" i="22"/>
  <c r="F36" s="1"/>
  <c r="D34" i="49"/>
  <c r="E34"/>
  <c r="I45" i="22"/>
  <c r="F47"/>
  <c r="Q46"/>
  <c r="Q43"/>
  <c r="Q44" s="1"/>
  <c r="J46"/>
  <c r="J43"/>
  <c r="J44" s="1"/>
  <c r="F9" i="51"/>
  <c r="D14"/>
  <c r="E14" s="1"/>
  <c r="I16" i="41"/>
  <c r="M16"/>
  <c r="E15"/>
  <c r="Q16"/>
  <c r="Q15" s="1"/>
  <c r="BP38" i="1"/>
  <c r="CD38"/>
  <c r="BP79"/>
  <c r="CD79"/>
  <c r="E23" i="60"/>
  <c r="BC2" i="1"/>
  <c r="I15" i="42"/>
  <c r="Q11"/>
  <c r="Q15"/>
  <c r="M27"/>
  <c r="M16"/>
  <c r="I35"/>
  <c r="M28"/>
  <c r="U14"/>
  <c r="Q14"/>
  <c r="I27"/>
  <c r="U11"/>
  <c r="Q13"/>
  <c r="S36" i="24"/>
  <c r="S38" s="1"/>
  <c r="S55"/>
  <c r="S63" s="1"/>
  <c r="S65" s="1"/>
  <c r="BP33" i="1"/>
  <c r="CD33"/>
  <c r="BP41"/>
  <c r="CD41"/>
  <c r="L15" i="39"/>
  <c r="D14" i="41" s="1"/>
  <c r="H15" i="39"/>
  <c r="D14" i="40" s="1"/>
  <c r="U25" i="42"/>
  <c r="U24"/>
  <c r="CD86" i="1"/>
  <c r="I14" i="42"/>
  <c r="CD40" i="1"/>
  <c r="I30" i="42"/>
  <c r="U27"/>
  <c r="M10"/>
  <c r="U16"/>
  <c r="U35"/>
  <c r="I28"/>
  <c r="O43" i="22"/>
  <c r="O44" s="1"/>
  <c r="O46"/>
  <c r="J21" i="50"/>
  <c r="P20"/>
  <c r="J20" s="1"/>
  <c r="I80" i="22"/>
  <c r="I74"/>
  <c r="V10" i="40"/>
  <c r="BP44" i="1"/>
  <c r="CD44"/>
  <c r="BP76"/>
  <c r="CD76"/>
  <c r="BP22"/>
  <c r="CD22"/>
  <c r="BP51"/>
  <c r="CD51"/>
  <c r="BP80"/>
  <c r="CD80"/>
  <c r="U13" i="40"/>
  <c r="BP60" i="1"/>
  <c r="CD60"/>
  <c r="Q26" i="24"/>
  <c r="I23"/>
  <c r="M23"/>
  <c r="M76" i="22"/>
  <c r="M78"/>
  <c r="M74"/>
  <c r="M80"/>
  <c r="L46"/>
  <c r="L43"/>
  <c r="L44" s="1"/>
  <c r="BB40" i="1"/>
  <c r="BA40" s="1"/>
  <c r="BV40" s="1"/>
  <c r="BU40"/>
  <c r="Q12" i="41"/>
  <c r="I25" i="42"/>
  <c r="M24"/>
  <c r="Q11" i="40"/>
  <c r="G46" i="22"/>
  <c r="F80"/>
  <c r="M13" i="42"/>
  <c r="Q27"/>
  <c r="M35"/>
  <c r="I13"/>
  <c r="U10"/>
  <c r="Q28"/>
  <c r="Q30"/>
  <c r="J20" i="40"/>
  <c r="D10" i="52"/>
  <c r="G10" s="1"/>
  <c r="H10"/>
  <c r="M37" i="40"/>
  <c r="M36" s="1"/>
  <c r="Q37"/>
  <c r="Q36" s="1"/>
  <c r="I37"/>
  <c r="I36" s="1"/>
  <c r="M18"/>
  <c r="K27" i="51"/>
  <c r="K25"/>
  <c r="K24"/>
  <c r="K26"/>
  <c r="E23"/>
  <c r="BP55" i="1"/>
  <c r="CD55"/>
  <c r="BP90"/>
  <c r="BV90" s="1"/>
  <c r="CD90"/>
  <c r="BP95"/>
  <c r="BE95" s="1"/>
  <c r="CD95"/>
  <c r="BP46"/>
  <c r="CD46"/>
  <c r="BP71"/>
  <c r="CD71"/>
  <c r="BP98"/>
  <c r="BE98" s="1"/>
  <c r="BB98" s="1"/>
  <c r="BA98" s="1"/>
  <c r="BV98" s="1"/>
  <c r="CD98"/>
  <c r="BP50"/>
  <c r="CD50"/>
  <c r="I17" i="40"/>
  <c r="G46" i="24"/>
  <c r="G48" s="1"/>
  <c r="R20" i="40"/>
  <c r="N20"/>
  <c r="N9" s="1"/>
  <c r="X18" i="46"/>
  <c r="Z18"/>
  <c r="F10"/>
  <c r="P78" i="22"/>
  <c r="P74"/>
  <c r="P65"/>
  <c r="P76"/>
  <c r="P80"/>
  <c r="M9" i="6"/>
  <c r="H9" s="1"/>
  <c r="X53" i="24"/>
  <c r="G49" i="67" s="1"/>
  <c r="M46" i="22"/>
  <c r="M43"/>
  <c r="M44" s="1"/>
  <c r="J12" i="50"/>
  <c r="J42" s="1"/>
  <c r="P42"/>
  <c r="C29" i="52"/>
  <c r="E30"/>
  <c r="D30"/>
  <c r="BP63" i="1"/>
  <c r="CD63"/>
  <c r="BP57"/>
  <c r="CD57"/>
  <c r="BP68"/>
  <c r="CD68"/>
  <c r="CD89"/>
  <c r="BP89"/>
  <c r="BP75"/>
  <c r="CD75"/>
  <c r="H8" i="39"/>
  <c r="L8" s="1"/>
  <c r="D7" i="40"/>
  <c r="M30"/>
  <c r="C8" i="51"/>
  <c r="K12" s="1"/>
  <c r="I8" i="39"/>
  <c r="M8" s="1"/>
  <c r="E7" i="40"/>
  <c r="BP49" i="1"/>
  <c r="CD49"/>
  <c r="CD91"/>
  <c r="BP91"/>
  <c r="BP23"/>
  <c r="CD23"/>
  <c r="G13" i="39"/>
  <c r="BN2" i="1"/>
  <c r="B9" i="4" s="1"/>
  <c r="P44" i="22"/>
  <c r="T41" i="24"/>
  <c r="L10" i="6"/>
  <c r="G10" s="1"/>
  <c r="C30" i="46"/>
  <c r="M40" i="50"/>
  <c r="L44" i="24"/>
  <c r="E44"/>
  <c r="E61" s="1"/>
  <c r="T61"/>
  <c r="L23" i="6"/>
  <c r="K40" i="50"/>
  <c r="L39" i="24"/>
  <c r="D19" i="71" s="1"/>
  <c r="G40" i="50"/>
  <c r="H40"/>
  <c r="D40"/>
  <c r="F40"/>
  <c r="E40"/>
  <c r="P42" i="24"/>
  <c r="P46" s="1"/>
  <c r="H43"/>
  <c r="P16" i="42"/>
  <c r="U17" i="41"/>
  <c r="U15" s="1"/>
  <c r="M17"/>
  <c r="M15" s="1"/>
  <c r="T30"/>
  <c r="L30"/>
  <c r="P30"/>
  <c r="H30"/>
  <c r="J10" i="39"/>
  <c r="J32" s="1"/>
  <c r="J33" s="1"/>
  <c r="E25" i="56"/>
  <c r="M24" i="6"/>
  <c r="M27"/>
  <c r="M30"/>
  <c r="M33"/>
  <c r="M35"/>
  <c r="H24"/>
  <c r="H33"/>
  <c r="M21"/>
  <c r="M39"/>
  <c r="H21"/>
  <c r="H27"/>
  <c r="H30"/>
  <c r="BP82" i="1"/>
  <c r="CD82"/>
  <c r="BP72"/>
  <c r="CD72"/>
  <c r="BP69"/>
  <c r="CD69"/>
  <c r="BP52"/>
  <c r="CD52"/>
  <c r="BP58"/>
  <c r="CD58"/>
  <c r="H16" i="40"/>
  <c r="T16"/>
  <c r="P16"/>
  <c r="D11"/>
  <c r="I11" i="39"/>
  <c r="K7" i="6"/>
  <c r="G30" i="43"/>
  <c r="E12" i="4"/>
  <c r="L22" i="39"/>
  <c r="D21" i="41" s="1"/>
  <c r="H22" i="39"/>
  <c r="D21" i="40" s="1"/>
  <c r="BV93" i="1"/>
  <c r="BU93"/>
  <c r="T25" i="42"/>
  <c r="P20"/>
  <c r="E19" i="48"/>
  <c r="E27" s="1"/>
  <c r="G27"/>
  <c r="BF16" i="1" s="1"/>
  <c r="F45" i="22"/>
  <c r="E14" i="57"/>
  <c r="E11"/>
  <c r="AC18" i="46"/>
  <c r="J31" i="50"/>
  <c r="P30"/>
  <c r="J30" s="1"/>
  <c r="P41"/>
  <c r="P10"/>
  <c r="J10" s="1"/>
  <c r="P43"/>
  <c r="J13"/>
  <c r="J43" s="1"/>
  <c r="T16" i="42"/>
  <c r="E16" i="40"/>
  <c r="I16" i="39"/>
  <c r="M11"/>
  <c r="E11" i="41"/>
  <c r="L49" i="24"/>
  <c r="D21" i="71" s="1"/>
  <c r="F34" i="49"/>
  <c r="H10" i="44"/>
  <c r="H24" s="1"/>
  <c r="H38" s="1"/>
  <c r="BP21" i="1"/>
  <c r="CD21"/>
  <c r="BP84"/>
  <c r="CD84"/>
  <c r="BP83"/>
  <c r="CD83"/>
  <c r="BP77"/>
  <c r="CD77"/>
  <c r="R17"/>
  <c r="CS17" s="1"/>
  <c r="U2"/>
  <c r="L16" i="39"/>
  <c r="G10" i="44"/>
  <c r="G24" s="1"/>
  <c r="G38" s="1"/>
  <c r="I21" i="24"/>
  <c r="M21"/>
  <c r="U21"/>
  <c r="BE47" i="1"/>
  <c r="U27" i="24"/>
  <c r="Q27"/>
  <c r="M27"/>
  <c r="J18"/>
  <c r="J15" s="1"/>
  <c r="N18"/>
  <c r="N15" s="1"/>
  <c r="V18"/>
  <c r="V15" s="1"/>
  <c r="R18"/>
  <c r="R15" s="1"/>
  <c r="BE34" i="1"/>
  <c r="BE88"/>
  <c r="BB31"/>
  <c r="BA31" s="1"/>
  <c r="BV31" s="1"/>
  <c r="BU31"/>
  <c r="H20" i="42"/>
  <c r="D27" i="43"/>
  <c r="S36" i="40"/>
  <c r="K38" i="24"/>
  <c r="O38" i="40"/>
  <c r="C32" i="46"/>
  <c r="R36"/>
  <c r="U36"/>
  <c r="X36"/>
  <c r="C38"/>
  <c r="C42" s="1"/>
  <c r="AB36"/>
  <c r="T36"/>
  <c r="S36"/>
  <c r="AA36"/>
  <c r="Y36"/>
  <c r="Z36"/>
  <c r="W36"/>
  <c r="Q36"/>
  <c r="V36"/>
  <c r="L40" i="24"/>
  <c r="H40" s="1"/>
  <c r="L40" i="50"/>
  <c r="U42" i="24"/>
  <c r="U46" s="1"/>
  <c r="U48" s="1"/>
  <c r="T42"/>
  <c r="T46" s="1"/>
  <c r="T48" s="1"/>
  <c r="F47" i="67" s="1"/>
  <c r="E43" i="24"/>
  <c r="Q18"/>
  <c r="M18"/>
  <c r="M15" s="1"/>
  <c r="I18"/>
  <c r="U18"/>
  <c r="I12" i="41"/>
  <c r="M12"/>
  <c r="I19" i="40"/>
  <c r="U19"/>
  <c r="BE30" i="1"/>
  <c r="L35" i="51"/>
  <c r="L37"/>
  <c r="G27"/>
  <c r="H17"/>
  <c r="BP78" i="1"/>
  <c r="CD78"/>
  <c r="BP37"/>
  <c r="CD37"/>
  <c r="CD99"/>
  <c r="BP99"/>
  <c r="BP26"/>
  <c r="CD26"/>
  <c r="BP92"/>
  <c r="CD92"/>
  <c r="D11" i="41"/>
  <c r="L11" i="39"/>
  <c r="L35" i="6"/>
  <c r="G24"/>
  <c r="L33"/>
  <c r="G33"/>
  <c r="L24"/>
  <c r="L27"/>
  <c r="L39"/>
  <c r="G21"/>
  <c r="L21"/>
  <c r="L30"/>
  <c r="G27"/>
  <c r="G30"/>
  <c r="P23" i="42"/>
  <c r="H19"/>
  <c r="P22" i="3"/>
  <c r="H23"/>
  <c r="P23" s="1"/>
  <c r="D22"/>
  <c r="D23" s="1"/>
  <c r="BB96" i="1"/>
  <c r="BA96" s="1"/>
  <c r="BV96" s="1"/>
  <c r="BU96"/>
  <c r="D10" i="48"/>
  <c r="D12"/>
  <c r="Q17" i="46"/>
  <c r="C17"/>
  <c r="C11"/>
  <c r="F13" i="51"/>
  <c r="M16" s="1"/>
  <c r="M31" i="46"/>
  <c r="H15" i="42"/>
  <c r="P15"/>
  <c r="T15"/>
  <c r="T28"/>
  <c r="H27"/>
  <c r="T35"/>
  <c r="T27"/>
  <c r="H30"/>
  <c r="H28"/>
  <c r="L15"/>
  <c r="L10"/>
  <c r="L30"/>
  <c r="L35"/>
  <c r="T14"/>
  <c r="P27"/>
  <c r="P14"/>
  <c r="L27"/>
  <c r="T13"/>
  <c r="P10"/>
  <c r="T30"/>
  <c r="L14"/>
  <c r="P13"/>
  <c r="H14"/>
  <c r="P28"/>
  <c r="T10"/>
  <c r="H16"/>
  <c r="P30"/>
  <c r="H35"/>
  <c r="L28"/>
  <c r="P35"/>
  <c r="H10"/>
  <c r="L16"/>
  <c r="T20"/>
  <c r="T18" i="46"/>
  <c r="N40" i="50"/>
  <c r="U12" i="40"/>
  <c r="I12"/>
  <c r="M12"/>
  <c r="E10"/>
  <c r="W36" i="24"/>
  <c r="W38" s="1"/>
  <c r="W55"/>
  <c r="W63" s="1"/>
  <c r="G31"/>
  <c r="G55" s="1"/>
  <c r="D23" i="44"/>
  <c r="L34" i="51"/>
  <c r="BP19" i="1"/>
  <c r="CD19"/>
  <c r="BP36"/>
  <c r="CD36"/>
  <c r="BP53"/>
  <c r="CD53"/>
  <c r="BP24"/>
  <c r="CD24"/>
  <c r="BP42"/>
  <c r="CD42"/>
  <c r="BR16"/>
  <c r="BE32"/>
  <c r="H13" i="42"/>
  <c r="L36" i="51"/>
  <c r="T11" i="42"/>
  <c r="H11"/>
  <c r="P11"/>
  <c r="L11"/>
  <c r="L29" i="39"/>
  <c r="D28" i="41" s="1"/>
  <c r="M15" i="39"/>
  <c r="E14" i="41" s="1"/>
  <c r="I15" i="39"/>
  <c r="E14" i="40" s="1"/>
  <c r="H64" i="24"/>
  <c r="C53" i="67" s="1"/>
  <c r="J7" i="6"/>
  <c r="E30" i="43"/>
  <c r="BE65" i="1"/>
  <c r="BE97"/>
  <c r="P25" i="42"/>
  <c r="D19" i="48"/>
  <c r="D25" i="39"/>
  <c r="J26" i="51"/>
  <c r="BA25" i="1"/>
  <c r="BV25" s="1"/>
  <c r="BA29"/>
  <c r="BV29" s="1"/>
  <c r="BU29"/>
  <c r="BA85"/>
  <c r="BV85" s="1"/>
  <c r="BU85"/>
  <c r="BA62"/>
  <c r="BV62" s="1"/>
  <c r="BU62"/>
  <c r="Q10" i="40"/>
  <c r="I15" i="41"/>
  <c r="T17" i="40"/>
  <c r="P17"/>
  <c r="E54" i="60"/>
  <c r="E25"/>
  <c r="BA67" i="1"/>
  <c r="BV67" s="1"/>
  <c r="BU67"/>
  <c r="E57" i="60"/>
  <c r="E35"/>
  <c r="BA43" i="1"/>
  <c r="BV43" s="1"/>
  <c r="BU43"/>
  <c r="E42" i="60"/>
  <c r="F42" s="1"/>
  <c r="BA86" i="1"/>
  <c r="BV86" s="1"/>
  <c r="BU86"/>
  <c r="E50" i="60"/>
  <c r="F50" s="1"/>
  <c r="E27"/>
  <c r="F27" s="1"/>
  <c r="Q12" i="4"/>
  <c r="K10"/>
  <c r="M10" s="1"/>
  <c r="O14" s="1"/>
  <c r="L17" i="40" l="1"/>
  <c r="P18" i="42"/>
  <c r="T24"/>
  <c r="H23"/>
  <c r="I15" i="24"/>
  <c r="L18" i="42"/>
  <c r="L24"/>
  <c r="R9" i="40"/>
  <c r="I29" i="24"/>
  <c r="BU59" i="1"/>
  <c r="T23" i="42"/>
  <c r="E19" i="56"/>
  <c r="N31" i="40"/>
  <c r="N40" s="1"/>
  <c r="N47" s="1"/>
  <c r="N48" s="1"/>
  <c r="N50" s="1"/>
  <c r="Q11" i="6"/>
  <c r="G11" s="1"/>
  <c r="Q15" i="24"/>
  <c r="E14" i="56"/>
  <c r="T19" i="41"/>
  <c r="L19"/>
  <c r="BU64" i="1"/>
  <c r="U9" i="24"/>
  <c r="O15" i="4"/>
  <c r="O11" s="1"/>
  <c r="Q11" s="1"/>
  <c r="BU81" i="1"/>
  <c r="BU45"/>
  <c r="D16" i="51"/>
  <c r="H16" s="1"/>
  <c r="L25" i="42"/>
  <c r="E13" i="57"/>
  <c r="D9"/>
  <c r="D49" s="1"/>
  <c r="F40" i="40"/>
  <c r="F47" s="1"/>
  <c r="F48" s="1"/>
  <c r="F50" s="1"/>
  <c r="BU61" i="1"/>
  <c r="J9" i="40"/>
  <c r="L19"/>
  <c r="F28" i="60"/>
  <c r="F35"/>
  <c r="F25"/>
  <c r="D15" i="40"/>
  <c r="F11" i="51"/>
  <c r="E10" i="57"/>
  <c r="L10" s="1"/>
  <c r="C49"/>
  <c r="H16" i="39"/>
  <c r="L27"/>
  <c r="D26" i="41" s="1"/>
  <c r="F46" i="60"/>
  <c r="F56"/>
  <c r="K9" i="4"/>
  <c r="M9" s="1"/>
  <c r="F57" i="60"/>
  <c r="F54"/>
  <c r="BU25" i="1"/>
  <c r="L19" i="42"/>
  <c r="E24" i="56"/>
  <c r="F23" i="60"/>
  <c r="T19" i="40"/>
  <c r="F12" i="43"/>
  <c r="F14"/>
  <c r="BE23" i="1"/>
  <c r="BB23" s="1"/>
  <c r="BA23" s="1"/>
  <c r="BV23" s="1"/>
  <c r="BE49"/>
  <c r="BE75"/>
  <c r="BE57"/>
  <c r="BE46"/>
  <c r="BU46" s="1"/>
  <c r="BE80"/>
  <c r="BE22"/>
  <c r="BE44"/>
  <c r="BE33"/>
  <c r="BE38"/>
  <c r="CN12"/>
  <c r="CN15"/>
  <c r="CN11"/>
  <c r="CN14"/>
  <c r="CN13"/>
  <c r="CG14"/>
  <c r="CG12"/>
  <c r="CG11"/>
  <c r="L18" i="40"/>
  <c r="P18"/>
  <c r="H18"/>
  <c r="T18"/>
  <c r="BE60" i="1"/>
  <c r="BE74"/>
  <c r="BE54"/>
  <c r="BB54" s="1"/>
  <c r="BA54" s="1"/>
  <c r="BV54" s="1"/>
  <c r="BE28"/>
  <c r="BE35"/>
  <c r="BE56"/>
  <c r="BB56" s="1"/>
  <c r="BA56" s="1"/>
  <c r="BV56" s="1"/>
  <c r="F65" i="60"/>
  <c r="F49"/>
  <c r="F37"/>
  <c r="F38"/>
  <c r="F41"/>
  <c r="F29"/>
  <c r="F63"/>
  <c r="F51"/>
  <c r="F47"/>
  <c r="F55"/>
  <c r="F48"/>
  <c r="F24"/>
  <c r="F45"/>
  <c r="F39"/>
  <c r="F40"/>
  <c r="F43"/>
  <c r="F36"/>
  <c r="F52"/>
  <c r="F26"/>
  <c r="F31"/>
  <c r="F64"/>
  <c r="F34"/>
  <c r="F58"/>
  <c r="F20"/>
  <c r="F32"/>
  <c r="F30"/>
  <c r="F60"/>
  <c r="F61"/>
  <c r="F44"/>
  <c r="F62"/>
  <c r="F33"/>
  <c r="F19"/>
  <c r="H15" i="40"/>
  <c r="H12" i="43"/>
  <c r="H14"/>
  <c r="BE68" i="1"/>
  <c r="BE63"/>
  <c r="BB63" s="1"/>
  <c r="BA63" s="1"/>
  <c r="BV63" s="1"/>
  <c r="BE50"/>
  <c r="BE71"/>
  <c r="BB71" s="1"/>
  <c r="BA71" s="1"/>
  <c r="BV71" s="1"/>
  <c r="BE55"/>
  <c r="BB55" s="1"/>
  <c r="BA55" s="1"/>
  <c r="BV55" s="1"/>
  <c r="BE51"/>
  <c r="BB51" s="1"/>
  <c r="BA51" s="1"/>
  <c r="BV51" s="1"/>
  <c r="BE76"/>
  <c r="BE41"/>
  <c r="BE79"/>
  <c r="BE27"/>
  <c r="BB27" s="1"/>
  <c r="BA27" s="1"/>
  <c r="BV27" s="1"/>
  <c r="P12" i="41"/>
  <c r="H12"/>
  <c r="C12" i="4"/>
  <c r="D7" i="73"/>
  <c r="BE70" i="1"/>
  <c r="BB70" s="1"/>
  <c r="BA70" s="1"/>
  <c r="BV70" s="1"/>
  <c r="BE66"/>
  <c r="BB66" s="1"/>
  <c r="BA66" s="1"/>
  <c r="BV66" s="1"/>
  <c r="BE73"/>
  <c r="BE48"/>
  <c r="BU48" s="1"/>
  <c r="BU17"/>
  <c r="F13" i="67"/>
  <c r="F45" s="1"/>
  <c r="F11" s="1"/>
  <c r="F12" i="71" s="1"/>
  <c r="D21" i="67"/>
  <c r="G13"/>
  <c r="G45" s="1"/>
  <c r="G11" s="1"/>
  <c r="G12" i="71" s="1"/>
  <c r="U7" i="6"/>
  <c r="G31" i="43"/>
  <c r="P77" i="24"/>
  <c r="G53" i="71"/>
  <c r="G11" s="1"/>
  <c r="G43" i="69"/>
  <c r="G34"/>
  <c r="G39" i="70"/>
  <c r="G33" i="69"/>
  <c r="G45"/>
  <c r="G38"/>
  <c r="G32"/>
  <c r="G31"/>
  <c r="G27"/>
  <c r="G22"/>
  <c r="G17"/>
  <c r="G26"/>
  <c r="G21"/>
  <c r="G16"/>
  <c r="G29"/>
  <c r="G24"/>
  <c r="G19"/>
  <c r="G18"/>
  <c r="G44"/>
  <c r="G28"/>
  <c r="G37"/>
  <c r="G23"/>
  <c r="E38"/>
  <c r="E20" i="71"/>
  <c r="C53"/>
  <c r="C39" i="70"/>
  <c r="S38" i="42"/>
  <c r="I31" i="43" s="1"/>
  <c r="F46" i="69"/>
  <c r="K38" i="42"/>
  <c r="D46" i="69"/>
  <c r="E21" i="67"/>
  <c r="W7" i="6"/>
  <c r="K31" i="43"/>
  <c r="X77" i="24"/>
  <c r="E44" i="69"/>
  <c r="E53" i="71"/>
  <c r="E39" i="70"/>
  <c r="E37" s="1"/>
  <c r="L26" i="51"/>
  <c r="L24"/>
  <c r="L27"/>
  <c r="P15" i="40"/>
  <c r="D30" i="39"/>
  <c r="D26" s="1"/>
  <c r="H18" i="42"/>
  <c r="Q24" i="24"/>
  <c r="D21" i="42"/>
  <c r="D17" s="1"/>
  <c r="D9" s="1"/>
  <c r="BU18" i="1"/>
  <c r="I24" i="24"/>
  <c r="I20" s="1"/>
  <c r="I8" s="1"/>
  <c r="U15"/>
  <c r="M20"/>
  <c r="M8" s="1"/>
  <c r="H11" i="39"/>
  <c r="E20" i="24"/>
  <c r="E8" s="1"/>
  <c r="BU71" i="1"/>
  <c r="BU55"/>
  <c r="BU56"/>
  <c r="U24" i="24"/>
  <c r="U20" s="1"/>
  <c r="U8" s="1"/>
  <c r="L28" i="39"/>
  <c r="D27" i="41" s="1"/>
  <c r="L25" i="51"/>
  <c r="P12" i="42"/>
  <c r="J41" i="50"/>
  <c r="K16" i="51"/>
  <c r="F76" i="22"/>
  <c r="D26" i="42"/>
  <c r="F12" i="51"/>
  <c r="I12" s="1"/>
  <c r="E9" i="56"/>
  <c r="K17" i="51"/>
  <c r="I17"/>
  <c r="J17" s="1"/>
  <c r="Q23" i="24"/>
  <c r="Q20" s="1"/>
  <c r="Q8" s="1"/>
  <c r="U29"/>
  <c r="Q29"/>
  <c r="F10" i="51"/>
  <c r="D15"/>
  <c r="E15" s="1"/>
  <c r="T7" i="6"/>
  <c r="E31" i="43"/>
  <c r="L77" i="24"/>
  <c r="H27" i="40"/>
  <c r="P27"/>
  <c r="T27"/>
  <c r="P23"/>
  <c r="T23"/>
  <c r="H23"/>
  <c r="P12"/>
  <c r="T12"/>
  <c r="H12"/>
  <c r="L12"/>
  <c r="H26"/>
  <c r="T26"/>
  <c r="P26"/>
  <c r="L26"/>
  <c r="I26" i="24"/>
  <c r="U26"/>
  <c r="K7" i="4"/>
  <c r="M7" s="1"/>
  <c r="O4" s="1"/>
  <c r="Q4" s="1"/>
  <c r="M25" i="24"/>
  <c r="BV94" i="1"/>
  <c r="BU94"/>
  <c r="BB73"/>
  <c r="BA73" s="1"/>
  <c r="BV73" s="1"/>
  <c r="BU73"/>
  <c r="K4" i="4"/>
  <c r="M4" s="1"/>
  <c r="K6"/>
  <c r="M6" s="1"/>
  <c r="M10" i="40"/>
  <c r="E25" i="24"/>
  <c r="Q28"/>
  <c r="K5" i="4"/>
  <c r="M5" s="1"/>
  <c r="I10" i="40"/>
  <c r="J31"/>
  <c r="I12" i="42"/>
  <c r="K46" i="22"/>
  <c r="K43"/>
  <c r="K44" s="1"/>
  <c r="U10" i="40"/>
  <c r="P26" i="41"/>
  <c r="T23"/>
  <c r="L23"/>
  <c r="H23"/>
  <c r="P23"/>
  <c r="H27"/>
  <c r="T26"/>
  <c r="K14" i="51"/>
  <c r="F65" i="22"/>
  <c r="F74"/>
  <c r="U28" i="24"/>
  <c r="I28"/>
  <c r="BU66" i="1"/>
  <c r="L27" i="41"/>
  <c r="BU90" i="1"/>
  <c r="E19" i="42"/>
  <c r="E20"/>
  <c r="E18"/>
  <c r="E23"/>
  <c r="E26" s="1"/>
  <c r="R31" i="40"/>
  <c r="R32" s="1"/>
  <c r="F78" i="22"/>
  <c r="V9" i="40"/>
  <c r="V31" s="1"/>
  <c r="V40" s="1"/>
  <c r="V47" s="1"/>
  <c r="V48" s="1"/>
  <c r="V50" s="1"/>
  <c r="K34" i="39"/>
  <c r="G34" s="1"/>
  <c r="O20" s="1"/>
  <c r="G19" i="41" s="1"/>
  <c r="H23" i="39"/>
  <c r="D22" i="40" s="1"/>
  <c r="P22" s="1"/>
  <c r="L23" i="39"/>
  <c r="D22" i="41" s="1"/>
  <c r="P40" i="50"/>
  <c r="U12" i="42"/>
  <c r="BB76" i="1"/>
  <c r="BA76" s="1"/>
  <c r="BV76" s="1"/>
  <c r="BU76"/>
  <c r="G11" i="44"/>
  <c r="K20" i="39"/>
  <c r="G19" i="40" s="1"/>
  <c r="C24" i="69" s="1"/>
  <c r="I43" i="22"/>
  <c r="I44" s="1"/>
  <c r="I46"/>
  <c r="L12" i="42"/>
  <c r="BU91" i="1"/>
  <c r="BV91"/>
  <c r="K9" i="51"/>
  <c r="K11"/>
  <c r="BB68" i="1"/>
  <c r="BA68" s="1"/>
  <c r="BV68" s="1"/>
  <c r="BU68"/>
  <c r="H7" i="40"/>
  <c r="P7"/>
  <c r="L7"/>
  <c r="T7"/>
  <c r="D7" i="41"/>
  <c r="D29" i="52"/>
  <c r="F29"/>
  <c r="E29"/>
  <c r="P14" i="41"/>
  <c r="L14"/>
  <c r="H14"/>
  <c r="T14"/>
  <c r="T15" i="40"/>
  <c r="T21" i="42"/>
  <c r="T17" s="1"/>
  <c r="L21"/>
  <c r="L17" s="1"/>
  <c r="BU70" i="1"/>
  <c r="CN87"/>
  <c r="H12" i="42"/>
  <c r="Q18" i="46"/>
  <c r="BU98" i="1"/>
  <c r="K10" i="51"/>
  <c r="BV89" i="1"/>
  <c r="BU89"/>
  <c r="BB50"/>
  <c r="BA50" s="1"/>
  <c r="BV50" s="1"/>
  <c r="BU50"/>
  <c r="BB95"/>
  <c r="BA95" s="1"/>
  <c r="BV95" s="1"/>
  <c r="BU95"/>
  <c r="H30" i="52"/>
  <c r="H29" s="1"/>
  <c r="K37" i="40"/>
  <c r="G37" s="1"/>
  <c r="H9" i="52"/>
  <c r="BB80" i="1"/>
  <c r="BA80" s="1"/>
  <c r="BV80" s="1"/>
  <c r="BU80"/>
  <c r="BB22"/>
  <c r="BA22" s="1"/>
  <c r="BV22" s="1"/>
  <c r="BU22"/>
  <c r="BB74"/>
  <c r="BA74" s="1"/>
  <c r="BV74" s="1"/>
  <c r="BU74"/>
  <c r="D31" i="43"/>
  <c r="I7" i="40"/>
  <c r="Q7"/>
  <c r="E7" i="41"/>
  <c r="U7" i="40"/>
  <c r="M7"/>
  <c r="BB75" i="1"/>
  <c r="BA75" s="1"/>
  <c r="BV75" s="1"/>
  <c r="BU75"/>
  <c r="G30" i="52"/>
  <c r="G9"/>
  <c r="M12" i="42"/>
  <c r="BB60" i="1"/>
  <c r="BA60" s="1"/>
  <c r="BV60" s="1"/>
  <c r="BU60"/>
  <c r="H14" i="40"/>
  <c r="P14"/>
  <c r="T14"/>
  <c r="L14"/>
  <c r="Q12" i="42"/>
  <c r="BB38" i="1"/>
  <c r="BA38" s="1"/>
  <c r="BV38" s="1"/>
  <c r="BU38"/>
  <c r="H25" i="39"/>
  <c r="D21"/>
  <c r="D10" s="1"/>
  <c r="D32" s="1"/>
  <c r="D33" s="1"/>
  <c r="L25"/>
  <c r="CN97" i="1"/>
  <c r="E10" i="44"/>
  <c r="D30" i="43"/>
  <c r="I14" i="40"/>
  <c r="Q14"/>
  <c r="U14"/>
  <c r="M14"/>
  <c r="BE42" i="1"/>
  <c r="BE53"/>
  <c r="BE19"/>
  <c r="G14" i="42"/>
  <c r="C18" i="70" s="1"/>
  <c r="C10" i="46"/>
  <c r="Q11"/>
  <c r="CN92" i="1"/>
  <c r="BE78"/>
  <c r="P11" i="6"/>
  <c r="F11" s="1"/>
  <c r="O36" i="40"/>
  <c r="BB47" i="1"/>
  <c r="BA47" s="1"/>
  <c r="BV47" s="1"/>
  <c r="BU47"/>
  <c r="P16" i="41"/>
  <c r="P15" s="1"/>
  <c r="H16"/>
  <c r="H15" s="1"/>
  <c r="T16"/>
  <c r="T15" s="1"/>
  <c r="D15"/>
  <c r="L16"/>
  <c r="L15" s="1"/>
  <c r="M11"/>
  <c r="M10" s="1"/>
  <c r="I11"/>
  <c r="I10" s="1"/>
  <c r="Q11"/>
  <c r="Q10" s="1"/>
  <c r="U11"/>
  <c r="U10" s="1"/>
  <c r="E10"/>
  <c r="U16" i="40"/>
  <c r="U15" s="1"/>
  <c r="I16"/>
  <c r="I15" s="1"/>
  <c r="M16"/>
  <c r="M15" s="1"/>
  <c r="Q16"/>
  <c r="Q15" s="1"/>
  <c r="E15"/>
  <c r="H21" i="41"/>
  <c r="T21"/>
  <c r="L21"/>
  <c r="P21"/>
  <c r="K24" i="6"/>
  <c r="K35"/>
  <c r="K33"/>
  <c r="F24"/>
  <c r="F33"/>
  <c r="BE58" i="1"/>
  <c r="BE69"/>
  <c r="BE82"/>
  <c r="D27" i="48"/>
  <c r="D18"/>
  <c r="BB97" i="1"/>
  <c r="BA97" s="1"/>
  <c r="BV97" s="1"/>
  <c r="BU97"/>
  <c r="CF88"/>
  <c r="CF13"/>
  <c r="CE44"/>
  <c r="CF70"/>
  <c r="CF85"/>
  <c r="CE98"/>
  <c r="CE26"/>
  <c r="CE42"/>
  <c r="CE55"/>
  <c r="CF68"/>
  <c r="CE86"/>
  <c r="CF98"/>
  <c r="CE61"/>
  <c r="CE87"/>
  <c r="CE35"/>
  <c r="CF72"/>
  <c r="CE97"/>
  <c r="CE53"/>
  <c r="CF89"/>
  <c r="CF40"/>
  <c r="CE74"/>
  <c r="CF11"/>
  <c r="CE79"/>
  <c r="CE67"/>
  <c r="CE56"/>
  <c r="CE71"/>
  <c r="CF28"/>
  <c r="CE73"/>
  <c r="CF30"/>
  <c r="CE21"/>
  <c r="CF76"/>
  <c r="CF45"/>
  <c r="CF12"/>
  <c r="CN89"/>
  <c r="CG98"/>
  <c r="CG95"/>
  <c r="CA91"/>
  <c r="CA92"/>
  <c r="CA94"/>
  <c r="CQ23"/>
  <c r="CQ39"/>
  <c r="CQ55"/>
  <c r="CQ71"/>
  <c r="CQ86"/>
  <c r="CK21"/>
  <c r="CK37"/>
  <c r="CK53"/>
  <c r="CF25"/>
  <c r="CE24"/>
  <c r="CF22"/>
  <c r="CE49"/>
  <c r="CE75"/>
  <c r="CE88"/>
  <c r="CE11"/>
  <c r="CE31"/>
  <c r="CF44"/>
  <c r="CE58"/>
  <c r="CF75"/>
  <c r="CE89"/>
  <c r="CF32"/>
  <c r="CF66"/>
  <c r="CE91"/>
  <c r="CE51"/>
  <c r="CE77"/>
  <c r="CF15"/>
  <c r="CE64"/>
  <c r="CE94"/>
  <c r="CE54"/>
  <c r="CF79"/>
  <c r="CE70"/>
  <c r="CF58"/>
  <c r="CE46"/>
  <c r="CE22"/>
  <c r="CF60"/>
  <c r="CE14"/>
  <c r="CF62"/>
  <c r="CE20"/>
  <c r="CF99"/>
  <c r="CF69"/>
  <c r="CF37"/>
  <c r="CG87"/>
  <c r="CG89"/>
  <c r="CG93"/>
  <c r="CG88"/>
  <c r="CA95"/>
  <c r="CA96"/>
  <c r="CA93"/>
  <c r="CA90"/>
  <c r="CQ27"/>
  <c r="CQ43"/>
  <c r="CQ59"/>
  <c r="CQ74"/>
  <c r="CK25"/>
  <c r="CK41"/>
  <c r="CK57"/>
  <c r="CK73"/>
  <c r="CK88"/>
  <c r="CQ12"/>
  <c r="CQ28"/>
  <c r="CQ44"/>
  <c r="CQ60"/>
  <c r="CQ75"/>
  <c r="CQ90"/>
  <c r="CQ13"/>
  <c r="CQ33"/>
  <c r="CQ49"/>
  <c r="CQ65"/>
  <c r="CQ80"/>
  <c r="CQ95"/>
  <c r="CK23"/>
  <c r="CK39"/>
  <c r="CK55"/>
  <c r="CK71"/>
  <c r="CK86"/>
  <c r="CQ14"/>
  <c r="CQ34"/>
  <c r="CQ50"/>
  <c r="CQ66"/>
  <c r="CQ85"/>
  <c r="CQ11"/>
  <c r="CK24"/>
  <c r="CK40"/>
  <c r="CK56"/>
  <c r="CK72"/>
  <c r="CK87"/>
  <c r="CK46"/>
  <c r="CK85"/>
  <c r="CK42"/>
  <c r="CK34"/>
  <c r="CK96"/>
  <c r="CK26"/>
  <c r="CQ17"/>
  <c r="CF47"/>
  <c r="CF34"/>
  <c r="CE28"/>
  <c r="CE57"/>
  <c r="CF77"/>
  <c r="CE90"/>
  <c r="CF20"/>
  <c r="CE34"/>
  <c r="CE47"/>
  <c r="CE63"/>
  <c r="CE78"/>
  <c r="CE93"/>
  <c r="CE43"/>
  <c r="CE72"/>
  <c r="CE13"/>
  <c r="CF56"/>
  <c r="CE82"/>
  <c r="CE38"/>
  <c r="CE69"/>
  <c r="CE19"/>
  <c r="CE59"/>
  <c r="CE85"/>
  <c r="CF48"/>
  <c r="CE27"/>
  <c r="CF96"/>
  <c r="CF90"/>
  <c r="CE50"/>
  <c r="CF92"/>
  <c r="CE52"/>
  <c r="CF42"/>
  <c r="CF91"/>
  <c r="CF61"/>
  <c r="CF29"/>
  <c r="CG90"/>
  <c r="CG92"/>
  <c r="CG97"/>
  <c r="CG99"/>
  <c r="CA99"/>
  <c r="CA97"/>
  <c r="CA98"/>
  <c r="CQ15"/>
  <c r="CQ31"/>
  <c r="CQ47"/>
  <c r="CQ63"/>
  <c r="CQ78"/>
  <c r="CQ93"/>
  <c r="CK29"/>
  <c r="CK45"/>
  <c r="CK61"/>
  <c r="CK76"/>
  <c r="CK91"/>
  <c r="CQ16"/>
  <c r="CQ32"/>
  <c r="CQ48"/>
  <c r="CQ64"/>
  <c r="CQ79"/>
  <c r="CQ94"/>
  <c r="CQ21"/>
  <c r="CQ37"/>
  <c r="CQ53"/>
  <c r="CQ69"/>
  <c r="CQ84"/>
  <c r="CQ99"/>
  <c r="CK27"/>
  <c r="CK43"/>
  <c r="CK59"/>
  <c r="CK74"/>
  <c r="CQ22"/>
  <c r="CQ38"/>
  <c r="CQ54"/>
  <c r="CQ70"/>
  <c r="CQ89"/>
  <c r="CK12"/>
  <c r="CK28"/>
  <c r="CK44"/>
  <c r="CK60"/>
  <c r="CK75"/>
  <c r="CK90"/>
  <c r="CK62"/>
  <c r="CK50"/>
  <c r="CK22"/>
  <c r="CK58"/>
  <c r="CK17"/>
  <c r="CF67"/>
  <c r="CE80"/>
  <c r="CF52"/>
  <c r="CF50"/>
  <c r="CE92"/>
  <c r="CF64"/>
  <c r="CF87"/>
  <c r="CE83"/>
  <c r="CF53"/>
  <c r="CG96"/>
  <c r="CA88"/>
  <c r="CA89"/>
  <c r="CQ18"/>
  <c r="CQ67"/>
  <c r="CK49"/>
  <c r="CK84"/>
  <c r="CQ24"/>
  <c r="CQ56"/>
  <c r="CQ87"/>
  <c r="CQ29"/>
  <c r="CQ61"/>
  <c r="CQ91"/>
  <c r="CK19"/>
  <c r="CK51"/>
  <c r="CK82"/>
  <c r="CQ30"/>
  <c r="CQ62"/>
  <c r="CQ96"/>
  <c r="CK36"/>
  <c r="CK68"/>
  <c r="CK98"/>
  <c r="CK92"/>
  <c r="CK81"/>
  <c r="BA17"/>
  <c r="CE40"/>
  <c r="CE95"/>
  <c r="CE66"/>
  <c r="CF81"/>
  <c r="CE48"/>
  <c r="CF94"/>
  <c r="CE76"/>
  <c r="CE41"/>
  <c r="CF21"/>
  <c r="CG94"/>
  <c r="CQ19"/>
  <c r="CQ82"/>
  <c r="CK65"/>
  <c r="CK95"/>
  <c r="CQ36"/>
  <c r="CQ68"/>
  <c r="CQ98"/>
  <c r="CQ41"/>
  <c r="CQ73"/>
  <c r="CK31"/>
  <c r="CK63"/>
  <c r="CK93"/>
  <c r="CQ42"/>
  <c r="CQ77"/>
  <c r="CK16"/>
  <c r="CK48"/>
  <c r="CK79"/>
  <c r="CK14"/>
  <c r="CK38"/>
  <c r="CK70"/>
  <c r="CE36"/>
  <c r="CE23"/>
  <c r="CF83"/>
  <c r="CF24"/>
  <c r="CE84"/>
  <c r="CE81"/>
  <c r="CE32"/>
  <c r="CQ35"/>
  <c r="CQ97"/>
  <c r="CK13"/>
  <c r="CK69"/>
  <c r="CK99"/>
  <c r="CQ40"/>
  <c r="CQ72"/>
  <c r="CQ45"/>
  <c r="CQ76"/>
  <c r="CK35"/>
  <c r="CK67"/>
  <c r="CK97"/>
  <c r="CQ46"/>
  <c r="CQ81"/>
  <c r="CK20"/>
  <c r="CK52"/>
  <c r="CK83"/>
  <c r="CK30"/>
  <c r="CK54"/>
  <c r="CK11"/>
  <c r="CE17"/>
  <c r="CE65"/>
  <c r="CF36"/>
  <c r="CE96"/>
  <c r="CE62"/>
  <c r="CE30"/>
  <c r="CE99"/>
  <c r="CE39"/>
  <c r="CF84"/>
  <c r="CG91"/>
  <c r="CA87"/>
  <c r="CQ51"/>
  <c r="CK33"/>
  <c r="CK80"/>
  <c r="CQ20"/>
  <c r="CQ52"/>
  <c r="CQ83"/>
  <c r="CQ25"/>
  <c r="CQ57"/>
  <c r="CQ88"/>
  <c r="CK15"/>
  <c r="CK47"/>
  <c r="CK78"/>
  <c r="CQ26"/>
  <c r="CQ58"/>
  <c r="CQ92"/>
  <c r="CK32"/>
  <c r="CK64"/>
  <c r="CK94"/>
  <c r="CK77"/>
  <c r="CK66"/>
  <c r="CK89"/>
  <c r="CN93"/>
  <c r="CE18"/>
  <c r="CF46"/>
  <c r="CE16"/>
  <c r="CF97"/>
  <c r="CF14"/>
  <c r="CE15"/>
  <c r="CF63"/>
  <c r="CF19"/>
  <c r="CF17"/>
  <c r="CF86"/>
  <c r="CF65"/>
  <c r="CF43"/>
  <c r="CF23"/>
  <c r="CN91"/>
  <c r="CE68"/>
  <c r="CF38"/>
  <c r="CE45"/>
  <c r="CF78"/>
  <c r="CF93"/>
  <c r="CF51"/>
  <c r="CE12"/>
  <c r="CF80"/>
  <c r="CF59"/>
  <c r="CF39"/>
  <c r="CF16"/>
  <c r="CN90"/>
  <c r="CN98"/>
  <c r="CN96"/>
  <c r="CN94"/>
  <c r="CE60"/>
  <c r="CE33"/>
  <c r="CE37"/>
  <c r="CF57"/>
  <c r="CF82"/>
  <c r="CF41"/>
  <c r="CF95"/>
  <c r="CF74"/>
  <c r="CF55"/>
  <c r="CF33"/>
  <c r="CF26"/>
  <c r="CF71"/>
  <c r="CF49"/>
  <c r="CF27"/>
  <c r="CN95"/>
  <c r="CF18"/>
  <c r="CK18"/>
  <c r="CF54"/>
  <c r="CE25"/>
  <c r="CE29"/>
  <c r="CF35"/>
  <c r="CF73"/>
  <c r="CF31"/>
  <c r="J35" i="6"/>
  <c r="J33"/>
  <c r="I7"/>
  <c r="E33"/>
  <c r="Q14" i="41"/>
  <c r="M14"/>
  <c r="I14"/>
  <c r="U14"/>
  <c r="BB32" i="1"/>
  <c r="BA32" s="1"/>
  <c r="BV32" s="1"/>
  <c r="BU32"/>
  <c r="W65" i="24"/>
  <c r="G63"/>
  <c r="G65" s="1"/>
  <c r="M17" i="51"/>
  <c r="M14"/>
  <c r="M15"/>
  <c r="C28" i="46"/>
  <c r="BF15" i="1" s="1"/>
  <c r="C21" i="46"/>
  <c r="G36" i="24"/>
  <c r="G38" s="1"/>
  <c r="BB34" i="1"/>
  <c r="BA34" s="1"/>
  <c r="BV34" s="1"/>
  <c r="BU34"/>
  <c r="BE77"/>
  <c r="BE84"/>
  <c r="G12" i="57"/>
  <c r="L12"/>
  <c r="F43" i="22"/>
  <c r="F44" s="1"/>
  <c r="F46"/>
  <c r="J10" i="6"/>
  <c r="L41" i="24"/>
  <c r="H41" s="1"/>
  <c r="H39"/>
  <c r="BB87" i="1"/>
  <c r="BA87" s="1"/>
  <c r="BV87" s="1"/>
  <c r="BU87"/>
  <c r="H28" i="41"/>
  <c r="P28"/>
  <c r="L28"/>
  <c r="T28"/>
  <c r="CD16" i="1"/>
  <c r="CD2" s="1"/>
  <c r="BR2"/>
  <c r="C17" i="73" s="1"/>
  <c r="BE24" i="1"/>
  <c r="G10" i="42"/>
  <c r="BE36" i="1"/>
  <c r="H11" i="41"/>
  <c r="H10" s="1"/>
  <c r="T11"/>
  <c r="T10" s="1"/>
  <c r="P11"/>
  <c r="P10" s="1"/>
  <c r="D10"/>
  <c r="L11"/>
  <c r="L10" s="1"/>
  <c r="BE26" i="1"/>
  <c r="BE37"/>
  <c r="H27" i="51"/>
  <c r="W35" i="40" s="1"/>
  <c r="J27" i="51"/>
  <c r="BB30" i="1"/>
  <c r="BA30" s="1"/>
  <c r="BV30" s="1"/>
  <c r="BU30"/>
  <c r="C49" i="46"/>
  <c r="D43"/>
  <c r="D45" s="1"/>
  <c r="D49" s="1"/>
  <c r="I43"/>
  <c r="I45" s="1"/>
  <c r="I49" s="1"/>
  <c r="L43"/>
  <c r="L45" s="1"/>
  <c r="L49" s="1"/>
  <c r="E43"/>
  <c r="E45" s="1"/>
  <c r="E49" s="1"/>
  <c r="N43"/>
  <c r="N45" s="1"/>
  <c r="N49" s="1"/>
  <c r="O43"/>
  <c r="O45" s="1"/>
  <c r="O49" s="1"/>
  <c r="G43"/>
  <c r="G45" s="1"/>
  <c r="G49" s="1"/>
  <c r="K43"/>
  <c r="K45" s="1"/>
  <c r="K49" s="1"/>
  <c r="H43"/>
  <c r="H45" s="1"/>
  <c r="H49" s="1"/>
  <c r="J43"/>
  <c r="J45" s="1"/>
  <c r="J49" s="1"/>
  <c r="F43"/>
  <c r="F45" s="1"/>
  <c r="F49" s="1"/>
  <c r="M43"/>
  <c r="M45" s="1"/>
  <c r="M49" s="1"/>
  <c r="Q32"/>
  <c r="C31"/>
  <c r="CN88" i="1"/>
  <c r="G11" i="57"/>
  <c r="L11"/>
  <c r="D11"/>
  <c r="D14"/>
  <c r="L14"/>
  <c r="G14"/>
  <c r="H12" i="24"/>
  <c r="C17" i="67" s="1"/>
  <c r="BE52" i="1"/>
  <c r="BE72"/>
  <c r="H44" i="24"/>
  <c r="H61" s="1"/>
  <c r="L61"/>
  <c r="J23" i="6"/>
  <c r="J24" s="1"/>
  <c r="L42" i="24"/>
  <c r="L46" s="1"/>
  <c r="BP16" i="1"/>
  <c r="BB65"/>
  <c r="BA65" s="1"/>
  <c r="BV65" s="1"/>
  <c r="BU65"/>
  <c r="H30" i="39"/>
  <c r="D29" i="40" s="1"/>
  <c r="L30" i="39"/>
  <c r="D28" i="40"/>
  <c r="T12" i="42"/>
  <c r="T9" s="1"/>
  <c r="I11" i="51"/>
  <c r="CN99" i="1"/>
  <c r="BE99"/>
  <c r="E59" i="24"/>
  <c r="E58" s="1"/>
  <c r="E42"/>
  <c r="E46" s="1"/>
  <c r="E48" s="1"/>
  <c r="BB88" i="1"/>
  <c r="BA88" s="1"/>
  <c r="BV88" s="1"/>
  <c r="BU88"/>
  <c r="E23" i="39"/>
  <c r="CS15" i="1"/>
  <c r="CS26"/>
  <c r="CS59"/>
  <c r="CS27"/>
  <c r="E28" i="39"/>
  <c r="CS69" i="1"/>
  <c r="CS37"/>
  <c r="CS58"/>
  <c r="CS72"/>
  <c r="CS40"/>
  <c r="Q17"/>
  <c r="Q2" s="1"/>
  <c r="CS86"/>
  <c r="CS55"/>
  <c r="CS23"/>
  <c r="CS80"/>
  <c r="CS49"/>
  <c r="CS83"/>
  <c r="CS52"/>
  <c r="CS20"/>
  <c r="F28" i="24"/>
  <c r="F22"/>
  <c r="F26"/>
  <c r="CS14" i="1"/>
  <c r="CS11"/>
  <c r="CS82"/>
  <c r="CS51"/>
  <c r="CS19"/>
  <c r="F24" i="24"/>
  <c r="CS61" i="1"/>
  <c r="CS29"/>
  <c r="CS38"/>
  <c r="CS64"/>
  <c r="CS32"/>
  <c r="F21" i="24"/>
  <c r="CS85" i="1"/>
  <c r="CS78"/>
  <c r="CS47"/>
  <c r="CS50"/>
  <c r="CS73"/>
  <c r="CS41"/>
  <c r="CS66"/>
  <c r="CS75"/>
  <c r="CS44"/>
  <c r="E29" i="39"/>
  <c r="E24"/>
  <c r="CS16" i="1"/>
  <c r="CS81"/>
  <c r="CS74"/>
  <c r="CS43"/>
  <c r="CS62"/>
  <c r="F27" i="24"/>
  <c r="CS84" i="1"/>
  <c r="CS53"/>
  <c r="CS21"/>
  <c r="CS18"/>
  <c r="CS56"/>
  <c r="CS24"/>
  <c r="E22" i="39"/>
  <c r="CS70" i="1"/>
  <c r="CS71"/>
  <c r="CS39"/>
  <c r="CS22"/>
  <c r="CS65"/>
  <c r="CS33"/>
  <c r="CS46"/>
  <c r="CS68"/>
  <c r="CS36"/>
  <c r="F23" i="24"/>
  <c r="CS13" i="1"/>
  <c r="CS54"/>
  <c r="CS67"/>
  <c r="CS35"/>
  <c r="CS77"/>
  <c r="F29" i="24"/>
  <c r="CS60" i="1"/>
  <c r="E27" i="39"/>
  <c r="CS79" i="1"/>
  <c r="CS42"/>
  <c r="CS57"/>
  <c r="CS28"/>
  <c r="CS76"/>
  <c r="CS48"/>
  <c r="CS63"/>
  <c r="CS25"/>
  <c r="R2"/>
  <c r="CS34"/>
  <c r="CS45"/>
  <c r="CS12"/>
  <c r="CS31"/>
  <c r="CS30"/>
  <c r="BE83"/>
  <c r="BE21"/>
  <c r="J9" i="6"/>
  <c r="L53" i="24"/>
  <c r="D49" i="67" s="1"/>
  <c r="L51" i="24"/>
  <c r="H51" s="1"/>
  <c r="H49"/>
  <c r="L75"/>
  <c r="J40" i="50"/>
  <c r="BF12" i="1" s="1"/>
  <c r="L13" i="57"/>
  <c r="G13"/>
  <c r="P21" i="40"/>
  <c r="L21"/>
  <c r="T21"/>
  <c r="H21"/>
  <c r="F10" i="44"/>
  <c r="F24" s="1"/>
  <c r="F38" s="1"/>
  <c r="L11" i="40"/>
  <c r="L10" s="1"/>
  <c r="H11"/>
  <c r="D10"/>
  <c r="T11"/>
  <c r="T10" s="1"/>
  <c r="P11"/>
  <c r="P10" s="1"/>
  <c r="P75" i="24"/>
  <c r="P48"/>
  <c r="E47" i="67" s="1"/>
  <c r="G23" i="6"/>
  <c r="T22" i="40"/>
  <c r="L22"/>
  <c r="O10" i="4"/>
  <c r="Q10" s="1"/>
  <c r="L12"/>
  <c r="J15"/>
  <c r="J11" s="1"/>
  <c r="L11" s="1"/>
  <c r="J14"/>
  <c r="N32" i="40" l="1"/>
  <c r="BU23" i="1"/>
  <c r="O6" i="4"/>
  <c r="Q6" s="1"/>
  <c r="BB46" i="1"/>
  <c r="BA46" s="1"/>
  <c r="BV46" s="1"/>
  <c r="L15" i="40"/>
  <c r="I25" i="24"/>
  <c r="O7" i="4"/>
  <c r="Q7" s="1"/>
  <c r="O9"/>
  <c r="Q9" s="1"/>
  <c r="O5"/>
  <c r="Q5" s="1"/>
  <c r="D21" i="51"/>
  <c r="H21" s="1"/>
  <c r="H11" s="1"/>
  <c r="G11" s="1"/>
  <c r="J11" s="1"/>
  <c r="F8"/>
  <c r="M11" s="1"/>
  <c r="D13"/>
  <c r="L16" s="1"/>
  <c r="BU63" i="1"/>
  <c r="E31" i="24"/>
  <c r="H26" i="41"/>
  <c r="L26"/>
  <c r="O8" i="4"/>
  <c r="Q8" s="1"/>
  <c r="D20" i="51"/>
  <c r="D10" i="57"/>
  <c r="BU54" i="1"/>
  <c r="BB48"/>
  <c r="BA48" s="1"/>
  <c r="BV48" s="1"/>
  <c r="M31" i="24"/>
  <c r="M36" s="1"/>
  <c r="M38" s="1"/>
  <c r="H10" i="40"/>
  <c r="D22" i="51"/>
  <c r="H22" s="1"/>
  <c r="W34" i="40" s="1"/>
  <c r="W33" s="1"/>
  <c r="BU51" i="1"/>
  <c r="BU27"/>
  <c r="U25" i="24"/>
  <c r="L17" i="43"/>
  <c r="L19"/>
  <c r="L22"/>
  <c r="L24"/>
  <c r="F17"/>
  <c r="F22"/>
  <c r="F24"/>
  <c r="F19"/>
  <c r="V7" i="6"/>
  <c r="V39" s="1"/>
  <c r="D6" i="73"/>
  <c r="E6" s="1"/>
  <c r="L6" s="1"/>
  <c r="D5"/>
  <c r="BB79" i="1"/>
  <c r="BA79" s="1"/>
  <c r="BV79" s="1"/>
  <c r="BU79"/>
  <c r="BB28"/>
  <c r="BA28" s="1"/>
  <c r="BV28" s="1"/>
  <c r="BU28"/>
  <c r="BB33"/>
  <c r="BA33" s="1"/>
  <c r="BV33" s="1"/>
  <c r="BU33"/>
  <c r="J19" i="43"/>
  <c r="J17"/>
  <c r="J24"/>
  <c r="J22"/>
  <c r="BE16" i="1"/>
  <c r="BB16" s="1"/>
  <c r="BA16" s="1"/>
  <c r="G38" i="42"/>
  <c r="X100" i="24" s="1"/>
  <c r="H19" i="43"/>
  <c r="H22"/>
  <c r="H24"/>
  <c r="H17"/>
  <c r="BB41" i="1"/>
  <c r="BA41" s="1"/>
  <c r="BV41" s="1"/>
  <c r="BU41"/>
  <c r="BB35"/>
  <c r="BA35" s="1"/>
  <c r="BV35" s="1"/>
  <c r="BU35"/>
  <c r="BB44"/>
  <c r="BA44" s="1"/>
  <c r="BV44" s="1"/>
  <c r="BU44"/>
  <c r="BB57"/>
  <c r="BA57" s="1"/>
  <c r="BV57" s="1"/>
  <c r="BU57"/>
  <c r="BB49"/>
  <c r="BA49" s="1"/>
  <c r="BV49" s="1"/>
  <c r="BU49"/>
  <c r="G30" i="69"/>
  <c r="H53" i="24"/>
  <c r="C49" i="67"/>
  <c r="C21" i="71" s="1"/>
  <c r="F44" i="69"/>
  <c r="F37"/>
  <c r="F31"/>
  <c r="F53" i="71"/>
  <c r="F43" i="69"/>
  <c r="F34"/>
  <c r="F39" i="70"/>
  <c r="F33" i="69"/>
  <c r="F28"/>
  <c r="F23"/>
  <c r="F18"/>
  <c r="F27"/>
  <c r="F22"/>
  <c r="F17"/>
  <c r="F45"/>
  <c r="F38"/>
  <c r="F26"/>
  <c r="F21"/>
  <c r="F16"/>
  <c r="F32"/>
  <c r="F29"/>
  <c r="F24"/>
  <c r="F19"/>
  <c r="G25"/>
  <c r="U33" i="6"/>
  <c r="F7"/>
  <c r="F35" s="1"/>
  <c r="P7"/>
  <c r="U35"/>
  <c r="H11" i="44"/>
  <c r="G36" i="70"/>
  <c r="G27"/>
  <c r="G22"/>
  <c r="G17"/>
  <c r="G30"/>
  <c r="G25"/>
  <c r="G20"/>
  <c r="G15"/>
  <c r="G38"/>
  <c r="G29"/>
  <c r="G24"/>
  <c r="G19"/>
  <c r="G23"/>
  <c r="G18"/>
  <c r="G37"/>
  <c r="G28"/>
  <c r="W33" i="6"/>
  <c r="W35"/>
  <c r="R7"/>
  <c r="H7"/>
  <c r="H35" s="1"/>
  <c r="W30"/>
  <c r="W27"/>
  <c r="W21"/>
  <c r="W39"/>
  <c r="D39" i="70"/>
  <c r="D37" s="1"/>
  <c r="D44" i="69"/>
  <c r="D53" i="71"/>
  <c r="G15" i="69"/>
  <c r="T77" i="24"/>
  <c r="H77" s="1"/>
  <c r="G20" i="69"/>
  <c r="G42"/>
  <c r="F11" i="44"/>
  <c r="O13" i="39"/>
  <c r="G12" i="41" s="1"/>
  <c r="W12" s="1"/>
  <c r="P100" i="24"/>
  <c r="P101"/>
  <c r="P93"/>
  <c r="K14" i="39"/>
  <c r="G13" i="40" s="1"/>
  <c r="C18" i="69" s="1"/>
  <c r="C24" i="71" s="1"/>
  <c r="O15" i="39"/>
  <c r="G14" i="41" s="1"/>
  <c r="O14" s="1"/>
  <c r="T27"/>
  <c r="P27"/>
  <c r="K13" i="39"/>
  <c r="G12" i="40" s="1"/>
  <c r="C17" i="69" s="1"/>
  <c r="C23" i="71" s="1"/>
  <c r="V30" i="6"/>
  <c r="T96" i="24"/>
  <c r="T91"/>
  <c r="X89"/>
  <c r="T90"/>
  <c r="O14" i="39"/>
  <c r="G13" i="41" s="1"/>
  <c r="O13" s="1"/>
  <c r="X92" i="24"/>
  <c r="T93"/>
  <c r="P98"/>
  <c r="O18" i="39"/>
  <c r="G17" i="41" s="1"/>
  <c r="O17" s="1"/>
  <c r="P21" i="42"/>
  <c r="P17" s="1"/>
  <c r="P9" s="1"/>
  <c r="H21"/>
  <c r="H17" s="1"/>
  <c r="H9" s="1"/>
  <c r="L9"/>
  <c r="I31" i="24"/>
  <c r="I55" s="1"/>
  <c r="I63" s="1"/>
  <c r="I65" s="1"/>
  <c r="H34" i="40" s="1"/>
  <c r="H33" s="1"/>
  <c r="H49" s="1"/>
  <c r="Q25" i="24"/>
  <c r="K18" i="39"/>
  <c r="G17" i="40" s="1"/>
  <c r="C22" i="69" s="1"/>
  <c r="C28" i="71" s="1"/>
  <c r="I36" i="24"/>
  <c r="I38" s="1"/>
  <c r="H26" i="42"/>
  <c r="H22" s="1"/>
  <c r="T26"/>
  <c r="T22" s="1"/>
  <c r="T29" s="1"/>
  <c r="T36" s="1"/>
  <c r="T37" s="1"/>
  <c r="L26"/>
  <c r="L22" s="1"/>
  <c r="P26"/>
  <c r="P22" s="1"/>
  <c r="P29" s="1"/>
  <c r="P36" s="1"/>
  <c r="P37" s="1"/>
  <c r="D22"/>
  <c r="D29" s="1"/>
  <c r="D36" s="1"/>
  <c r="O31" i="39"/>
  <c r="G30" i="41" s="1"/>
  <c r="K31" i="39"/>
  <c r="G30" i="40" s="1"/>
  <c r="W30" s="1"/>
  <c r="K15" i="39"/>
  <c r="G14" i="40" s="1"/>
  <c r="C19" i="69" s="1"/>
  <c r="C25" i="71" s="1"/>
  <c r="E11" i="44"/>
  <c r="K11" i="42"/>
  <c r="D15" i="70" s="1"/>
  <c r="K27" i="42"/>
  <c r="O28"/>
  <c r="L89" i="24"/>
  <c r="K13" i="42"/>
  <c r="D17" i="70" s="1"/>
  <c r="O13" i="42"/>
  <c r="E17" i="70" s="1"/>
  <c r="K28" i="42"/>
  <c r="O27"/>
  <c r="W27"/>
  <c r="S13"/>
  <c r="T35" i="6"/>
  <c r="E7"/>
  <c r="T33"/>
  <c r="O7"/>
  <c r="K17" i="39"/>
  <c r="G16" i="40" s="1"/>
  <c r="C21" i="69" s="1"/>
  <c r="O17" i="39"/>
  <c r="G16" i="41" s="1"/>
  <c r="G15" s="1"/>
  <c r="H22" i="40"/>
  <c r="R40"/>
  <c r="R47" s="1"/>
  <c r="R48" s="1"/>
  <c r="R50" s="1"/>
  <c r="Q31" i="24"/>
  <c r="Q55" s="1"/>
  <c r="Q63" s="1"/>
  <c r="Q65" s="1"/>
  <c r="P34" i="40" s="1"/>
  <c r="P33" s="1"/>
  <c r="P49" s="1"/>
  <c r="E21" i="42"/>
  <c r="I21" s="1"/>
  <c r="J32" i="40"/>
  <c r="J40"/>
  <c r="J47" s="1"/>
  <c r="J48" s="1"/>
  <c r="J50" s="1"/>
  <c r="K13" i="41"/>
  <c r="V32" i="40"/>
  <c r="I9" i="52"/>
  <c r="T22" i="41"/>
  <c r="P22"/>
  <c r="L22"/>
  <c r="H22"/>
  <c r="H26" i="39"/>
  <c r="D25" i="40" s="1"/>
  <c r="U31" i="24"/>
  <c r="U55" s="1"/>
  <c r="U63" s="1"/>
  <c r="P96"/>
  <c r="T100"/>
  <c r="P99"/>
  <c r="T99"/>
  <c r="X90"/>
  <c r="H42"/>
  <c r="W13" i="41"/>
  <c r="K38" i="40"/>
  <c r="G29" i="52"/>
  <c r="I29" s="1"/>
  <c r="BJ13" i="1" s="1"/>
  <c r="CG13" s="1"/>
  <c r="P7" i="41"/>
  <c r="D7" i="42"/>
  <c r="T7" i="41"/>
  <c r="H7"/>
  <c r="L7"/>
  <c r="S17"/>
  <c r="W17"/>
  <c r="K14"/>
  <c r="W14"/>
  <c r="K17" i="40"/>
  <c r="S17"/>
  <c r="O17"/>
  <c r="W17"/>
  <c r="K19"/>
  <c r="S19"/>
  <c r="W19"/>
  <c r="O19"/>
  <c r="W14"/>
  <c r="S14"/>
  <c r="I7" i="41"/>
  <c r="E7" i="42"/>
  <c r="M7" i="41"/>
  <c r="Q7"/>
  <c r="U7"/>
  <c r="O13" i="40"/>
  <c r="O30" i="41"/>
  <c r="K30"/>
  <c r="W30"/>
  <c r="S30"/>
  <c r="S19"/>
  <c r="K19"/>
  <c r="W19"/>
  <c r="O19"/>
  <c r="E30" i="39"/>
  <c r="I30" s="1"/>
  <c r="E29" i="40" s="1"/>
  <c r="S34"/>
  <c r="S33" s="1"/>
  <c r="U21" i="42"/>
  <c r="H46" i="24"/>
  <c r="L48"/>
  <c r="D47" i="67" s="1"/>
  <c r="C13" i="58"/>
  <c r="I13" i="57"/>
  <c r="R29" i="24"/>
  <c r="V29"/>
  <c r="N29"/>
  <c r="J29"/>
  <c r="M22" i="39"/>
  <c r="I22"/>
  <c r="BB21" i="1"/>
  <c r="BA21" s="1"/>
  <c r="BV21" s="1"/>
  <c r="BU21"/>
  <c r="M27" i="39"/>
  <c r="I27"/>
  <c r="M24"/>
  <c r="E23" i="41" s="1"/>
  <c r="I24" i="39"/>
  <c r="E23" i="40" s="1"/>
  <c r="J26" i="24"/>
  <c r="R26"/>
  <c r="N26"/>
  <c r="V26"/>
  <c r="F25"/>
  <c r="M20" i="42"/>
  <c r="Q20"/>
  <c r="U20"/>
  <c r="I20"/>
  <c r="I23" i="39"/>
  <c r="E22" i="40" s="1"/>
  <c r="M23" i="39"/>
  <c r="E22" i="41" s="1"/>
  <c r="P29" i="40"/>
  <c r="H29"/>
  <c r="T29"/>
  <c r="L29"/>
  <c r="BB52" i="1"/>
  <c r="BA52" s="1"/>
  <c r="BV52" s="1"/>
  <c r="BU52"/>
  <c r="BB24"/>
  <c r="BA24" s="1"/>
  <c r="BV24" s="1"/>
  <c r="BU24"/>
  <c r="C12" i="58"/>
  <c r="I12" i="57"/>
  <c r="BB77" i="1"/>
  <c r="BA77" s="1"/>
  <c r="BV77" s="1"/>
  <c r="BU77"/>
  <c r="H11" i="24"/>
  <c r="C16" i="67" s="1"/>
  <c r="BV17" i="1"/>
  <c r="CB89"/>
  <c r="BX89"/>
  <c r="CB93"/>
  <c r="BX93"/>
  <c r="K12" i="41"/>
  <c r="K14" i="42"/>
  <c r="D18" i="70" s="1"/>
  <c r="O14" i="42"/>
  <c r="E18" i="70" s="1"/>
  <c r="BB53" i="1"/>
  <c r="BA53" s="1"/>
  <c r="BV53" s="1"/>
  <c r="BU53"/>
  <c r="D10" i="44"/>
  <c r="D24" s="1"/>
  <c r="D38" s="1"/>
  <c r="E24"/>
  <c r="E38" s="1"/>
  <c r="D24" i="40"/>
  <c r="H21" i="39"/>
  <c r="BE12" i="1"/>
  <c r="J23" i="24"/>
  <c r="V23"/>
  <c r="N23"/>
  <c r="R23"/>
  <c r="M29" i="39"/>
  <c r="E28" i="41" s="1"/>
  <c r="I29" i="39"/>
  <c r="E28" i="40" s="1"/>
  <c r="U23" i="42"/>
  <c r="I23"/>
  <c r="M23"/>
  <c r="Q23"/>
  <c r="R22" i="24"/>
  <c r="V22"/>
  <c r="N22"/>
  <c r="J22"/>
  <c r="Q18" i="42"/>
  <c r="I18"/>
  <c r="U18"/>
  <c r="M18"/>
  <c r="BP2" i="1"/>
  <c r="C15" i="73" s="1"/>
  <c r="F15" s="1"/>
  <c r="G16" i="42"/>
  <c r="C20" i="70" s="1"/>
  <c r="C30" i="71" s="1"/>
  <c r="I14" i="57"/>
  <c r="I16" s="1"/>
  <c r="C14" i="58"/>
  <c r="BB37" i="1"/>
  <c r="BA37" s="1"/>
  <c r="BV37" s="1"/>
  <c r="BU37"/>
  <c r="E13" i="51"/>
  <c r="BB36" i="1"/>
  <c r="BA36" s="1"/>
  <c r="BV36" s="1"/>
  <c r="BU36"/>
  <c r="CF2"/>
  <c r="CE2"/>
  <c r="CB97"/>
  <c r="BX97"/>
  <c r="BX99"/>
  <c r="CB99"/>
  <c r="CQ2"/>
  <c r="BX90"/>
  <c r="CB90"/>
  <c r="CB94"/>
  <c r="BX94"/>
  <c r="CB92"/>
  <c r="BX92"/>
  <c r="CB91"/>
  <c r="BX91"/>
  <c r="K12" i="40"/>
  <c r="D17" i="69" s="1"/>
  <c r="BB69" i="1"/>
  <c r="BA69" s="1"/>
  <c r="BV69" s="1"/>
  <c r="BU69"/>
  <c r="BB78"/>
  <c r="BA78" s="1"/>
  <c r="BV78" s="1"/>
  <c r="BU78"/>
  <c r="BB19"/>
  <c r="BA19" s="1"/>
  <c r="BV19" s="1"/>
  <c r="BU19"/>
  <c r="E9" i="6"/>
  <c r="I9"/>
  <c r="D9" s="1"/>
  <c r="BB83" i="1"/>
  <c r="BA83" s="1"/>
  <c r="BV83" s="1"/>
  <c r="BU83"/>
  <c r="M19" i="42"/>
  <c r="Q19"/>
  <c r="I19"/>
  <c r="U19"/>
  <c r="J27" i="24"/>
  <c r="V27"/>
  <c r="R27"/>
  <c r="N27"/>
  <c r="J24"/>
  <c r="N24"/>
  <c r="R24"/>
  <c r="V24"/>
  <c r="R28"/>
  <c r="N28"/>
  <c r="J28"/>
  <c r="V28"/>
  <c r="M12" i="51"/>
  <c r="M9"/>
  <c r="M10"/>
  <c r="P28" i="40"/>
  <c r="L28"/>
  <c r="T28"/>
  <c r="H28"/>
  <c r="BB72" i="1"/>
  <c r="BA72" s="1"/>
  <c r="BV72" s="1"/>
  <c r="BU72"/>
  <c r="P12" i="24"/>
  <c r="X12"/>
  <c r="L12"/>
  <c r="T12"/>
  <c r="G10" i="57"/>
  <c r="I11"/>
  <c r="C11" i="58"/>
  <c r="C54" i="46"/>
  <c r="C56" s="1"/>
  <c r="BJ15" i="1"/>
  <c r="S10" i="42"/>
  <c r="K10"/>
  <c r="I10" i="6"/>
  <c r="D10" s="1"/>
  <c r="E10"/>
  <c r="BB84" i="1"/>
  <c r="BA84" s="1"/>
  <c r="BV84" s="1"/>
  <c r="BU84"/>
  <c r="CB87"/>
  <c r="BX87"/>
  <c r="BX88"/>
  <c r="CB88"/>
  <c r="BB82"/>
  <c r="BA82" s="1"/>
  <c r="BV82" s="1"/>
  <c r="BU82"/>
  <c r="BV92"/>
  <c r="BU92"/>
  <c r="BB42"/>
  <c r="BA42" s="1"/>
  <c r="BV42" s="1"/>
  <c r="BU42"/>
  <c r="D24" i="41"/>
  <c r="L21" i="39"/>
  <c r="L10" s="1"/>
  <c r="E22" i="42"/>
  <c r="Q26"/>
  <c r="M26"/>
  <c r="I26"/>
  <c r="U26"/>
  <c r="R21" i="24"/>
  <c r="N21"/>
  <c r="V21"/>
  <c r="J21"/>
  <c r="F20"/>
  <c r="F8" s="1"/>
  <c r="E25" i="39"/>
  <c r="M28"/>
  <c r="E27" i="41" s="1"/>
  <c r="I28" i="39"/>
  <c r="E27" i="40" s="1"/>
  <c r="BB99" i="1"/>
  <c r="BA99" s="1"/>
  <c r="BV99" s="1"/>
  <c r="BU99"/>
  <c r="L26" i="39"/>
  <c r="D29" i="41"/>
  <c r="E23" i="6"/>
  <c r="I23"/>
  <c r="I24" s="1"/>
  <c r="BB26" i="1"/>
  <c r="BA26" s="1"/>
  <c r="BV26" s="1"/>
  <c r="BU26"/>
  <c r="M22" i="46"/>
  <c r="G22"/>
  <c r="I22"/>
  <c r="H22"/>
  <c r="E22"/>
  <c r="N22"/>
  <c r="D22"/>
  <c r="L22"/>
  <c r="O22"/>
  <c r="K22"/>
  <c r="F22"/>
  <c r="J22"/>
  <c r="I35" i="6"/>
  <c r="D33"/>
  <c r="I33"/>
  <c r="CK2" i="1"/>
  <c r="CM64" s="1"/>
  <c r="CB98"/>
  <c r="BX98"/>
  <c r="BX96"/>
  <c r="CB96"/>
  <c r="CB95"/>
  <c r="BX95"/>
  <c r="BB58"/>
  <c r="BA58" s="1"/>
  <c r="BV58" s="1"/>
  <c r="BU58"/>
  <c r="J6" i="4"/>
  <c r="L6" s="1"/>
  <c r="J4"/>
  <c r="L4" s="1"/>
  <c r="J5"/>
  <c r="L5" s="1"/>
  <c r="J8"/>
  <c r="L8" s="1"/>
  <c r="J7"/>
  <c r="L7" s="1"/>
  <c r="J10"/>
  <c r="L10" s="1"/>
  <c r="N14" s="1"/>
  <c r="J9"/>
  <c r="L9" s="1"/>
  <c r="P12"/>
  <c r="N15"/>
  <c r="N11" s="1"/>
  <c r="P11" s="1"/>
  <c r="Q36" i="24" l="1"/>
  <c r="Q38" s="1"/>
  <c r="S12" i="40"/>
  <c r="O12" i="41"/>
  <c r="S30" i="40"/>
  <c r="F25" i="71"/>
  <c r="W10" i="42"/>
  <c r="W12" i="40"/>
  <c r="S14" i="42"/>
  <c r="S12" i="41"/>
  <c r="K13" i="40"/>
  <c r="D24" i="71" s="1"/>
  <c r="O14" i="40"/>
  <c r="S14" i="41"/>
  <c r="K17"/>
  <c r="X97" i="24"/>
  <c r="X91"/>
  <c r="T95"/>
  <c r="M55"/>
  <c r="M63" s="1"/>
  <c r="M65" s="1"/>
  <c r="L34" i="40" s="1"/>
  <c r="L33" s="1"/>
  <c r="L98" i="24"/>
  <c r="L95"/>
  <c r="S11" i="42"/>
  <c r="L101" i="24"/>
  <c r="W28" i="42"/>
  <c r="X93" i="24"/>
  <c r="P92"/>
  <c r="T101"/>
  <c r="X96"/>
  <c r="P97"/>
  <c r="W13" i="40"/>
  <c r="G24" i="71" s="1"/>
  <c r="O10" i="42"/>
  <c r="O12" i="40"/>
  <c r="E17" i="69" s="1"/>
  <c r="W14" i="42"/>
  <c r="S13" i="40"/>
  <c r="F24" i="71" s="1"/>
  <c r="K14" i="40"/>
  <c r="D25" i="71" s="1"/>
  <c r="X98" i="24"/>
  <c r="P90"/>
  <c r="S27" i="42"/>
  <c r="W11"/>
  <c r="G25" i="71" s="1"/>
  <c r="W13" i="42"/>
  <c r="S28"/>
  <c r="O11"/>
  <c r="E15" i="70" s="1"/>
  <c r="P89" i="24"/>
  <c r="T94"/>
  <c r="P94"/>
  <c r="X99"/>
  <c r="T89"/>
  <c r="T97"/>
  <c r="X94"/>
  <c r="D11" i="44"/>
  <c r="J27" i="43"/>
  <c r="J29"/>
  <c r="L29"/>
  <c r="L14" i="51"/>
  <c r="K30" i="40"/>
  <c r="S7" i="6"/>
  <c r="S35" s="1"/>
  <c r="V35"/>
  <c r="Q7"/>
  <c r="Q39" s="1"/>
  <c r="G39" s="1"/>
  <c r="G41" s="1"/>
  <c r="G23" i="71"/>
  <c r="L17" i="51"/>
  <c r="V27" i="6"/>
  <c r="E55" i="24"/>
  <c r="E36"/>
  <c r="E38" s="1"/>
  <c r="H12" i="51"/>
  <c r="G12" s="1"/>
  <c r="J12" s="1"/>
  <c r="L15"/>
  <c r="O30" i="40"/>
  <c r="Q21" i="42"/>
  <c r="Q17" s="1"/>
  <c r="Q9" s="1"/>
  <c r="E17"/>
  <c r="E9" s="1"/>
  <c r="E29" s="1"/>
  <c r="E36" s="1"/>
  <c r="H29" i="43"/>
  <c r="E5" i="73"/>
  <c r="D10"/>
  <c r="F29" i="43"/>
  <c r="L27"/>
  <c r="M21" i="42"/>
  <c r="Q30" i="6"/>
  <c r="H27" i="43"/>
  <c r="F27"/>
  <c r="V33" i="6"/>
  <c r="V21"/>
  <c r="G7"/>
  <c r="G35" s="1"/>
  <c r="BE15" i="1"/>
  <c r="BB15" s="1"/>
  <c r="BA15" s="1"/>
  <c r="U22" i="42"/>
  <c r="F23" i="71"/>
  <c r="S13" i="41"/>
  <c r="L90" i="24"/>
  <c r="L91"/>
  <c r="P95"/>
  <c r="X101"/>
  <c r="X95"/>
  <c r="L93"/>
  <c r="L99"/>
  <c r="P91"/>
  <c r="T98"/>
  <c r="L96"/>
  <c r="L100"/>
  <c r="L92"/>
  <c r="T92"/>
  <c r="L97"/>
  <c r="L94"/>
  <c r="F42" i="69"/>
  <c r="G14"/>
  <c r="G36" s="1"/>
  <c r="G12" s="1"/>
  <c r="G13" i="71" s="1"/>
  <c r="D19" i="69"/>
  <c r="E24"/>
  <c r="G28" i="71"/>
  <c r="C27"/>
  <c r="G16" i="70"/>
  <c r="F20" i="69"/>
  <c r="D23" i="71"/>
  <c r="D17" i="67"/>
  <c r="D18" i="69"/>
  <c r="E19"/>
  <c r="E25" i="71"/>
  <c r="E22" i="69"/>
  <c r="E28" i="71"/>
  <c r="R27" i="6"/>
  <c r="R39"/>
  <c r="H39" s="1"/>
  <c r="H41" s="1"/>
  <c r="R35"/>
  <c r="R21"/>
  <c r="R30"/>
  <c r="R33"/>
  <c r="G21" i="70"/>
  <c r="G13" s="1"/>
  <c r="F25" i="69"/>
  <c r="E17" i="67"/>
  <c r="F28" i="71"/>
  <c r="D20"/>
  <c r="D38" i="69"/>
  <c r="G26" i="70"/>
  <c r="H48" i="24"/>
  <c r="C47" i="67"/>
  <c r="C19" i="71" s="1"/>
  <c r="E18" i="69"/>
  <c r="E24" i="71"/>
  <c r="D24" i="69"/>
  <c r="D22"/>
  <c r="D28" i="71"/>
  <c r="L29" i="42"/>
  <c r="L36" s="1"/>
  <c r="L37" s="1"/>
  <c r="G35" i="70"/>
  <c r="P33" i="6"/>
  <c r="O36" i="41"/>
  <c r="G35" i="43" s="1"/>
  <c r="H35" s="1"/>
  <c r="P35" i="6"/>
  <c r="F15" i="69"/>
  <c r="F37" i="70"/>
  <c r="F28"/>
  <c r="F23"/>
  <c r="F18"/>
  <c r="F36"/>
  <c r="F27"/>
  <c r="F22"/>
  <c r="F17"/>
  <c r="F30"/>
  <c r="F25"/>
  <c r="F20"/>
  <c r="F15"/>
  <c r="F19"/>
  <c r="F38"/>
  <c r="F29"/>
  <c r="F24"/>
  <c r="F30" i="69"/>
  <c r="E26" i="39"/>
  <c r="H29" i="42"/>
  <c r="H36" s="1"/>
  <c r="H37" s="1"/>
  <c r="D37"/>
  <c r="D48"/>
  <c r="S33" i="6"/>
  <c r="CO97" i="1"/>
  <c r="CO93"/>
  <c r="CO96"/>
  <c r="CO12"/>
  <c r="CO91"/>
  <c r="O35" i="6"/>
  <c r="K36" i="41"/>
  <c r="E35" i="43" s="1"/>
  <c r="O33" i="6"/>
  <c r="N7"/>
  <c r="E35"/>
  <c r="CO13" i="1"/>
  <c r="CO94"/>
  <c r="CO99"/>
  <c r="K16" i="41"/>
  <c r="S16"/>
  <c r="S15" s="1"/>
  <c r="W16"/>
  <c r="W15" s="1"/>
  <c r="O16"/>
  <c r="O15" s="1"/>
  <c r="S16" i="40"/>
  <c r="F27" i="71" s="1"/>
  <c r="O16" i="40"/>
  <c r="K16"/>
  <c r="W16"/>
  <c r="G27" i="71" s="1"/>
  <c r="U36" i="24"/>
  <c r="U38" s="1"/>
  <c r="F31"/>
  <c r="U65"/>
  <c r="T34" i="40" s="1"/>
  <c r="T33" s="1"/>
  <c r="T49" s="1"/>
  <c r="CM41" i="1"/>
  <c r="V20" i="24"/>
  <c r="V8" s="1"/>
  <c r="J20"/>
  <c r="J8" s="1"/>
  <c r="M22" i="42"/>
  <c r="L32" i="39"/>
  <c r="L33" s="1"/>
  <c r="CM46" i="1"/>
  <c r="K36" i="40"/>
  <c r="G36" s="1"/>
  <c r="G38"/>
  <c r="C38" i="69" s="1"/>
  <c r="C20" i="71" s="1"/>
  <c r="O11" i="6"/>
  <c r="I7" i="42"/>
  <c r="Q7"/>
  <c r="U7"/>
  <c r="M7"/>
  <c r="L7"/>
  <c r="H7"/>
  <c r="P7"/>
  <c r="T7"/>
  <c r="N20" i="24"/>
  <c r="N8" s="1"/>
  <c r="BE13" i="1"/>
  <c r="M30" i="39"/>
  <c r="E29" i="41" s="1"/>
  <c r="F24" i="46"/>
  <c r="F28" s="1"/>
  <c r="T24"/>
  <c r="F35" i="43"/>
  <c r="CM40" i="1"/>
  <c r="CM44"/>
  <c r="CM93"/>
  <c r="CM11"/>
  <c r="J24" i="46"/>
  <c r="J28" s="1"/>
  <c r="X24"/>
  <c r="L24"/>
  <c r="L28" s="1"/>
  <c r="Z24"/>
  <c r="V24"/>
  <c r="H24"/>
  <c r="H28" s="1"/>
  <c r="D23" i="6"/>
  <c r="I25" s="1"/>
  <c r="E24"/>
  <c r="F55" i="24"/>
  <c r="F36"/>
  <c r="F38" s="1"/>
  <c r="R20"/>
  <c r="R8" s="1"/>
  <c r="CM85" i="1"/>
  <c r="CM43"/>
  <c r="CM83"/>
  <c r="CM47"/>
  <c r="C25" i="59"/>
  <c r="E11" i="58"/>
  <c r="CM75" i="1"/>
  <c r="CM66"/>
  <c r="Q22" i="42"/>
  <c r="Q28" i="40"/>
  <c r="U28"/>
  <c r="I28"/>
  <c r="M28"/>
  <c r="D20"/>
  <c r="D9" s="1"/>
  <c r="D31" s="1"/>
  <c r="D32" s="1"/>
  <c r="H10" i="39"/>
  <c r="H32" s="1"/>
  <c r="H33" s="1"/>
  <c r="CM71" i="1"/>
  <c r="CM74"/>
  <c r="CM65"/>
  <c r="CM20"/>
  <c r="CM89"/>
  <c r="I53" i="57"/>
  <c r="D12" i="56"/>
  <c r="L25" i="40"/>
  <c r="M22" i="41"/>
  <c r="Q22"/>
  <c r="I22"/>
  <c r="U22"/>
  <c r="N25" i="24"/>
  <c r="N31" s="1"/>
  <c r="Q23" i="41"/>
  <c r="M23"/>
  <c r="I23"/>
  <c r="U23"/>
  <c r="E21" i="40"/>
  <c r="C27" i="59"/>
  <c r="E13" i="58"/>
  <c r="M17" i="42"/>
  <c r="M9" s="1"/>
  <c r="S49" i="40"/>
  <c r="Q12" i="6"/>
  <c r="G12" s="1"/>
  <c r="W24" i="46"/>
  <c r="I24"/>
  <c r="I28" s="1"/>
  <c r="L29" i="41"/>
  <c r="L25" s="1"/>
  <c r="T29"/>
  <c r="T25" s="1"/>
  <c r="D25"/>
  <c r="P29"/>
  <c r="P25" s="1"/>
  <c r="H29"/>
  <c r="H25" s="1"/>
  <c r="Q27" i="40"/>
  <c r="I27"/>
  <c r="U27"/>
  <c r="M27"/>
  <c r="CM57" i="1"/>
  <c r="CM26"/>
  <c r="CM60"/>
  <c r="CM84"/>
  <c r="CM77"/>
  <c r="D11" i="56"/>
  <c r="I52" i="57"/>
  <c r="CM72" i="1"/>
  <c r="CM76"/>
  <c r="CM22"/>
  <c r="CM82"/>
  <c r="CM31"/>
  <c r="CM35"/>
  <c r="K16" i="42"/>
  <c r="D20" i="70" s="1"/>
  <c r="S16" i="42"/>
  <c r="F30" i="71" s="1"/>
  <c r="W16" i="42"/>
  <c r="G30" i="71" s="1"/>
  <c r="O16" i="42"/>
  <c r="E20" i="70" s="1"/>
  <c r="U17" i="42"/>
  <c r="U9" s="1"/>
  <c r="U28" i="41"/>
  <c r="Q28"/>
  <c r="M28"/>
  <c r="I28"/>
  <c r="T24" i="40"/>
  <c r="T20" s="1"/>
  <c r="T9" s="1"/>
  <c r="L24"/>
  <c r="L20" s="1"/>
  <c r="L9" s="1"/>
  <c r="H24"/>
  <c r="H20" s="1"/>
  <c r="H9" s="1"/>
  <c r="P24"/>
  <c r="P20" s="1"/>
  <c r="P9" s="1"/>
  <c r="CM24" i="1"/>
  <c r="CM28"/>
  <c r="CM63"/>
  <c r="CM54"/>
  <c r="L11" i="24"/>
  <c r="X11"/>
  <c r="T11"/>
  <c r="P11"/>
  <c r="C26" i="59"/>
  <c r="E12" i="58"/>
  <c r="T25" i="40"/>
  <c r="U22"/>
  <c r="M22"/>
  <c r="Q22"/>
  <c r="I22"/>
  <c r="R25" i="24"/>
  <c r="E21" i="41"/>
  <c r="CM45" i="1"/>
  <c r="CM62"/>
  <c r="CM49"/>
  <c r="CM69"/>
  <c r="CM33"/>
  <c r="CM23"/>
  <c r="CM96"/>
  <c r="CM27"/>
  <c r="CM17"/>
  <c r="CM19"/>
  <c r="CM70"/>
  <c r="CM97"/>
  <c r="CM94"/>
  <c r="K24" i="46"/>
  <c r="K28" s="1"/>
  <c r="Y24"/>
  <c r="N24"/>
  <c r="N28" s="1"/>
  <c r="AB24"/>
  <c r="G24"/>
  <c r="G28" s="1"/>
  <c r="U24"/>
  <c r="M25" i="6"/>
  <c r="K25"/>
  <c r="L25"/>
  <c r="M27" i="41"/>
  <c r="U27"/>
  <c r="Q27"/>
  <c r="I27"/>
  <c r="L24"/>
  <c r="L20" s="1"/>
  <c r="L9" s="1"/>
  <c r="T24"/>
  <c r="T20" s="1"/>
  <c r="T9" s="1"/>
  <c r="H24"/>
  <c r="H20" s="1"/>
  <c r="H9" s="1"/>
  <c r="P24"/>
  <c r="P20" s="1"/>
  <c r="P9" s="1"/>
  <c r="D20"/>
  <c r="D9" s="1"/>
  <c r="CM21" i="1"/>
  <c r="CM39"/>
  <c r="CM50"/>
  <c r="CM51"/>
  <c r="G12" i="39"/>
  <c r="C10" i="58"/>
  <c r="I10" i="57"/>
  <c r="CM37" i="1"/>
  <c r="CM73"/>
  <c r="CM42"/>
  <c r="CM59"/>
  <c r="CM36"/>
  <c r="CM30"/>
  <c r="CM78"/>
  <c r="C28" i="59"/>
  <c r="E14" i="58"/>
  <c r="I22" i="42"/>
  <c r="BB12" i="1"/>
  <c r="BA12" s="1"/>
  <c r="BV12" s="1"/>
  <c r="BU12"/>
  <c r="CM25"/>
  <c r="CM87"/>
  <c r="CM29"/>
  <c r="CM90"/>
  <c r="CM38"/>
  <c r="CM13"/>
  <c r="H25" i="40"/>
  <c r="J25" i="24"/>
  <c r="E26" i="40"/>
  <c r="I26" i="39"/>
  <c r="E25" i="40" s="1"/>
  <c r="I17" i="42"/>
  <c r="I9" s="1"/>
  <c r="CM48" i="1"/>
  <c r="R24" i="46"/>
  <c r="D24"/>
  <c r="D28" s="1"/>
  <c r="CM86" i="1"/>
  <c r="CM98"/>
  <c r="CM95"/>
  <c r="CM52"/>
  <c r="O24" i="46"/>
  <c r="O28" s="1"/>
  <c r="AC24"/>
  <c r="S24"/>
  <c r="E24"/>
  <c r="E28" s="1"/>
  <c r="M24"/>
  <c r="M28" s="1"/>
  <c r="AA24"/>
  <c r="W49" i="40"/>
  <c r="R12" i="6"/>
  <c r="H12" s="1"/>
  <c r="J25"/>
  <c r="E21" i="39"/>
  <c r="E10" s="1"/>
  <c r="I25"/>
  <c r="E24" i="40" s="1"/>
  <c r="M25" i="39"/>
  <c r="E24" i="41" s="1"/>
  <c r="CM56" i="1"/>
  <c r="CM61"/>
  <c r="CM92"/>
  <c r="CM79"/>
  <c r="CM99"/>
  <c r="CM80"/>
  <c r="CM55"/>
  <c r="CM12"/>
  <c r="CM81"/>
  <c r="CM32"/>
  <c r="CM18"/>
  <c r="CM53"/>
  <c r="CM88"/>
  <c r="CM34"/>
  <c r="CM91"/>
  <c r="CM58"/>
  <c r="CM68"/>
  <c r="CM67"/>
  <c r="P25" i="40"/>
  <c r="V25" i="24"/>
  <c r="V31" s="1"/>
  <c r="Q23" i="40"/>
  <c r="I23"/>
  <c r="M23"/>
  <c r="U23"/>
  <c r="E26" i="41"/>
  <c r="I54" i="57"/>
  <c r="D13" i="56"/>
  <c r="U29" i="40"/>
  <c r="M29"/>
  <c r="I29"/>
  <c r="Q29"/>
  <c r="D34"/>
  <c r="D33" s="1"/>
  <c r="N8" i="4"/>
  <c r="P8" s="1"/>
  <c r="N6"/>
  <c r="P6" s="1"/>
  <c r="N9"/>
  <c r="P9" s="1"/>
  <c r="N7"/>
  <c r="P7" s="1"/>
  <c r="N5"/>
  <c r="P5" s="1"/>
  <c r="N4"/>
  <c r="P4" s="1"/>
  <c r="N10"/>
  <c r="P10" s="1"/>
  <c r="K15" i="41" l="1"/>
  <c r="CO15" i="1"/>
  <c r="CO98"/>
  <c r="CO87"/>
  <c r="CO92"/>
  <c r="J31" i="24"/>
  <c r="J55" s="1"/>
  <c r="J63" s="1"/>
  <c r="E63"/>
  <c r="E65" s="1"/>
  <c r="CO90" i="1"/>
  <c r="CO88"/>
  <c r="CO14"/>
  <c r="CO89"/>
  <c r="E23" i="71"/>
  <c r="M26" i="39"/>
  <c r="E32"/>
  <c r="E33" s="1"/>
  <c r="U29" i="42"/>
  <c r="U36" s="1"/>
  <c r="U37" s="1"/>
  <c r="CO11" i="1"/>
  <c r="CO95"/>
  <c r="D7" i="6"/>
  <c r="D35" s="1"/>
  <c r="Q35"/>
  <c r="Q33"/>
  <c r="Q21"/>
  <c r="Q27"/>
  <c r="S36" i="41"/>
  <c r="E7" i="73"/>
  <c r="L7" s="1"/>
  <c r="L5"/>
  <c r="G11" i="70"/>
  <c r="G14" i="71" s="1"/>
  <c r="F14" i="69"/>
  <c r="F36" s="1"/>
  <c r="F12" s="1"/>
  <c r="F13" i="71" s="1"/>
  <c r="D16" i="67"/>
  <c r="F35" i="70"/>
  <c r="E16" i="67"/>
  <c r="F16" i="70"/>
  <c r="D21" i="69"/>
  <c r="D27" i="71"/>
  <c r="F21" i="70"/>
  <c r="D30" i="71"/>
  <c r="E30"/>
  <c r="E21" i="69"/>
  <c r="E27" i="71"/>
  <c r="F26" i="70"/>
  <c r="L31" i="41"/>
  <c r="L31" i="40"/>
  <c r="L32" s="1"/>
  <c r="CH91" i="1"/>
  <c r="BY91" s="1"/>
  <c r="CH96"/>
  <c r="BY96" s="1"/>
  <c r="CH90"/>
  <c r="BY90" s="1"/>
  <c r="CH89"/>
  <c r="BY89" s="1"/>
  <c r="CH97"/>
  <c r="BY97" s="1"/>
  <c r="CH92"/>
  <c r="CH88"/>
  <c r="CH87"/>
  <c r="BY87" s="1"/>
  <c r="CH11"/>
  <c r="CH12"/>
  <c r="CH94"/>
  <c r="BY94" s="1"/>
  <c r="CH99"/>
  <c r="BY99" s="1"/>
  <c r="CH93"/>
  <c r="BY93" s="1"/>
  <c r="CH95"/>
  <c r="CH98"/>
  <c r="BY98" s="1"/>
  <c r="N33" i="6"/>
  <c r="N35"/>
  <c r="Q29" i="42"/>
  <c r="Q36" s="1"/>
  <c r="Q37" s="1"/>
  <c r="H31" i="41"/>
  <c r="H32" s="1"/>
  <c r="M29" i="42"/>
  <c r="M36" s="1"/>
  <c r="M37" s="1"/>
  <c r="T31" i="41"/>
  <c r="T32" s="1"/>
  <c r="P31"/>
  <c r="P35" s="1"/>
  <c r="P42" s="1"/>
  <c r="P44" s="1"/>
  <c r="P46" s="1"/>
  <c r="BB13" i="1"/>
  <c r="BA13" s="1"/>
  <c r="BV13" s="1"/>
  <c r="BU13"/>
  <c r="N11" i="6"/>
  <c r="D11" s="1"/>
  <c r="E11"/>
  <c r="CH13" i="1"/>
  <c r="Q29" i="41"/>
  <c r="M29"/>
  <c r="U29"/>
  <c r="I29"/>
  <c r="M21" i="39"/>
  <c r="M10" s="1"/>
  <c r="M32" s="1"/>
  <c r="M33" s="1"/>
  <c r="I21"/>
  <c r="I10" s="1"/>
  <c r="I32" s="1"/>
  <c r="I33" s="1"/>
  <c r="V36" i="24"/>
  <c r="V38" s="1"/>
  <c r="V55"/>
  <c r="V63" s="1"/>
  <c r="V65" s="1"/>
  <c r="U34" i="40" s="1"/>
  <c r="U33" s="1"/>
  <c r="U49" s="1"/>
  <c r="G13" i="56"/>
  <c r="N36" i="24"/>
  <c r="N38" s="1"/>
  <c r="N55"/>
  <c r="N63" s="1"/>
  <c r="N65" s="1"/>
  <c r="M34" i="40" s="1"/>
  <c r="M33" s="1"/>
  <c r="M49" s="1"/>
  <c r="E48" i="42"/>
  <c r="E37"/>
  <c r="I24" i="40"/>
  <c r="U24"/>
  <c r="Q24"/>
  <c r="M24"/>
  <c r="J36" i="24"/>
  <c r="J38" s="1"/>
  <c r="P31" i="40"/>
  <c r="J52" i="57"/>
  <c r="C11" i="56"/>
  <c r="F25" i="6"/>
  <c r="H25"/>
  <c r="D24"/>
  <c r="G25"/>
  <c r="D10" i="56"/>
  <c r="I51" i="57"/>
  <c r="I9"/>
  <c r="H9" s="1"/>
  <c r="Q26" i="41"/>
  <c r="M26"/>
  <c r="I26"/>
  <c r="U26"/>
  <c r="E25"/>
  <c r="I29" i="42"/>
  <c r="I36" s="1"/>
  <c r="I37" s="1"/>
  <c r="O12" i="39"/>
  <c r="G11"/>
  <c r="K12"/>
  <c r="H31" i="40"/>
  <c r="G11" i="56"/>
  <c r="G12"/>
  <c r="M27" i="59"/>
  <c r="M26"/>
  <c r="M25"/>
  <c r="E18" i="58"/>
  <c r="C18" i="56" s="1"/>
  <c r="E17" i="58"/>
  <c r="C17" i="56" s="1"/>
  <c r="E16" i="58"/>
  <c r="C16" i="56" s="1"/>
  <c r="C13"/>
  <c r="J54" i="57"/>
  <c r="I24" i="41"/>
  <c r="Q24"/>
  <c r="M24"/>
  <c r="U24"/>
  <c r="U26" i="40"/>
  <c r="U25" s="1"/>
  <c r="Q26"/>
  <c r="Q25" s="1"/>
  <c r="M26"/>
  <c r="M25" s="1"/>
  <c r="I26"/>
  <c r="I25" s="1"/>
  <c r="E10" i="58"/>
  <c r="C15" i="56" s="1"/>
  <c r="C24" i="59"/>
  <c r="C23" s="1"/>
  <c r="L35" i="41"/>
  <c r="L42" s="1"/>
  <c r="L44" s="1"/>
  <c r="L46" s="1"/>
  <c r="L32"/>
  <c r="U21"/>
  <c r="I21"/>
  <c r="M21"/>
  <c r="M20" s="1"/>
  <c r="M9" s="1"/>
  <c r="Q21"/>
  <c r="E20"/>
  <c r="E9" s="1"/>
  <c r="T31" i="40"/>
  <c r="D31" i="41"/>
  <c r="M21" i="40"/>
  <c r="U21"/>
  <c r="I21"/>
  <c r="Q21"/>
  <c r="Q20" s="1"/>
  <c r="Q9" s="1"/>
  <c r="J53" i="57"/>
  <c r="C12" i="56"/>
  <c r="R31" i="24"/>
  <c r="E25" i="6"/>
  <c r="L49" i="40"/>
  <c r="D49"/>
  <c r="D40"/>
  <c r="D47" s="1"/>
  <c r="D48" s="1"/>
  <c r="BY95" i="1" l="1"/>
  <c r="BY92"/>
  <c r="L40" i="40"/>
  <c r="L47" s="1"/>
  <c r="L48" s="1"/>
  <c r="BY88" i="1"/>
  <c r="Q25" i="41"/>
  <c r="I35" i="43"/>
  <c r="G36" i="41"/>
  <c r="I20" i="40"/>
  <c r="I9" s="1"/>
  <c r="I31" s="1"/>
  <c r="P32" i="41"/>
  <c r="F13" i="70"/>
  <c r="F11" s="1"/>
  <c r="F14" i="71" s="1"/>
  <c r="U20" i="40"/>
  <c r="U9" s="1"/>
  <c r="U31" s="1"/>
  <c r="H35" i="41"/>
  <c r="H42" s="1"/>
  <c r="H44" s="1"/>
  <c r="H46" s="1"/>
  <c r="M25"/>
  <c r="M31" s="1"/>
  <c r="T35"/>
  <c r="T42" s="1"/>
  <c r="T44" s="1"/>
  <c r="T46" s="1"/>
  <c r="I25"/>
  <c r="M20" i="40"/>
  <c r="M9" s="1"/>
  <c r="M31" s="1"/>
  <c r="U25" i="41"/>
  <c r="Q20"/>
  <c r="Q9" s="1"/>
  <c r="I20"/>
  <c r="I9" s="1"/>
  <c r="E20" i="40"/>
  <c r="E9" s="1"/>
  <c r="E31" s="1"/>
  <c r="E32" s="1"/>
  <c r="D50"/>
  <c r="D16" i="56"/>
  <c r="F16"/>
  <c r="F18"/>
  <c r="D18"/>
  <c r="R55" i="24"/>
  <c r="R63" s="1"/>
  <c r="R65" s="1"/>
  <c r="Q34" i="40" s="1"/>
  <c r="Q33" s="1"/>
  <c r="Q49" s="1"/>
  <c r="R36" i="24"/>
  <c r="R38" s="1"/>
  <c r="J10" i="59"/>
  <c r="L26"/>
  <c r="L27"/>
  <c r="I14"/>
  <c r="L25"/>
  <c r="I12"/>
  <c r="I11"/>
  <c r="K11" s="1"/>
  <c r="F24" s="1"/>
  <c r="L24"/>
  <c r="C22"/>
  <c r="I13"/>
  <c r="Q31" i="40"/>
  <c r="F13" i="56"/>
  <c r="E31" i="41"/>
  <c r="P40" i="40"/>
  <c r="P47" s="1"/>
  <c r="P48" s="1"/>
  <c r="P50" s="1"/>
  <c r="P32"/>
  <c r="L50"/>
  <c r="F12" i="56"/>
  <c r="T40" i="40"/>
  <c r="T47" s="1"/>
  <c r="T48" s="1"/>
  <c r="T50" s="1"/>
  <c r="T32"/>
  <c r="U20" i="41"/>
  <c r="U9" s="1"/>
  <c r="D15" i="56"/>
  <c r="F15"/>
  <c r="C14"/>
  <c r="F14" s="1"/>
  <c r="H32" i="40"/>
  <c r="H40"/>
  <c r="H47" s="1"/>
  <c r="H48" s="1"/>
  <c r="H50" s="1"/>
  <c r="G11" i="41"/>
  <c r="O11" i="39"/>
  <c r="F11" i="56"/>
  <c r="I31" i="41"/>
  <c r="J51" i="57"/>
  <c r="I50"/>
  <c r="C10" i="56"/>
  <c r="D32" i="41"/>
  <c r="D35"/>
  <c r="D42" s="1"/>
  <c r="D44" s="1"/>
  <c r="D46" s="1"/>
  <c r="F17" i="56"/>
  <c r="D17"/>
  <c r="G11" i="40"/>
  <c r="C16" i="69" s="1"/>
  <c r="K11" i="39"/>
  <c r="D9" i="56"/>
  <c r="G9" s="1"/>
  <c r="G10"/>
  <c r="J65" i="24"/>
  <c r="I34" i="40" s="1"/>
  <c r="U31" i="41" l="1"/>
  <c r="U35" s="1"/>
  <c r="U42" s="1"/>
  <c r="U44" s="1"/>
  <c r="U46" s="1"/>
  <c r="Q31"/>
  <c r="Q35" s="1"/>
  <c r="Q42" s="1"/>
  <c r="Q44" s="1"/>
  <c r="Q46" s="1"/>
  <c r="J35" i="43"/>
  <c r="D35"/>
  <c r="F63" i="24"/>
  <c r="F65" s="1"/>
  <c r="C15" i="69"/>
  <c r="C22" i="71"/>
  <c r="U32" i="41"/>
  <c r="O11" i="40"/>
  <c r="W11"/>
  <c r="G22" i="71" s="1"/>
  <c r="S11" i="40"/>
  <c r="F22" i="71" s="1"/>
  <c r="G10" i="40"/>
  <c r="K11"/>
  <c r="G17" i="56"/>
  <c r="I32" i="41"/>
  <c r="I35"/>
  <c r="I42" s="1"/>
  <c r="I44" s="1"/>
  <c r="I46" s="1"/>
  <c r="Q32"/>
  <c r="Q32" i="40"/>
  <c r="Q40"/>
  <c r="Q47" s="1"/>
  <c r="Q48" s="1"/>
  <c r="Q50" s="1"/>
  <c r="C20" i="56"/>
  <c r="G18"/>
  <c r="I33" i="40"/>
  <c r="I49" s="1"/>
  <c r="E34"/>
  <c r="E33" s="1"/>
  <c r="F10" i="56"/>
  <c r="C9"/>
  <c r="F9" s="1"/>
  <c r="D14"/>
  <c r="G14" s="1"/>
  <c r="G15"/>
  <c r="E35" i="41"/>
  <c r="E42" s="1"/>
  <c r="E44" s="1"/>
  <c r="E46" s="1"/>
  <c r="E32"/>
  <c r="U32" i="40"/>
  <c r="U40"/>
  <c r="U47" s="1"/>
  <c r="U48" s="1"/>
  <c r="U50" s="1"/>
  <c r="J12" i="59"/>
  <c r="K12" s="1"/>
  <c r="F25" s="1"/>
  <c r="J13"/>
  <c r="K13" s="1"/>
  <c r="F26" s="1"/>
  <c r="C22" i="56" s="1"/>
  <c r="J14" i="59"/>
  <c r="K14" s="1"/>
  <c r="F27" s="1"/>
  <c r="C23" i="56" s="1"/>
  <c r="M32" i="41"/>
  <c r="M35"/>
  <c r="M42" s="1"/>
  <c r="M44" s="1"/>
  <c r="M46" s="1"/>
  <c r="J50" i="57"/>
  <c r="I49"/>
  <c r="M32" i="40"/>
  <c r="M40"/>
  <c r="M47" s="1"/>
  <c r="M48" s="1"/>
  <c r="M50" s="1"/>
  <c r="K11" i="41"/>
  <c r="K10" s="1"/>
  <c r="W11"/>
  <c r="W10" s="1"/>
  <c r="S11"/>
  <c r="S10" s="1"/>
  <c r="O11"/>
  <c r="O10" s="1"/>
  <c r="G10"/>
  <c r="I32" i="40"/>
  <c r="I40"/>
  <c r="I47" s="1"/>
  <c r="I48" s="1"/>
  <c r="I50" s="1"/>
  <c r="G16" i="56"/>
  <c r="D16" i="69" l="1"/>
  <c r="D15" s="1"/>
  <c r="D22" i="71"/>
  <c r="E16" i="69"/>
  <c r="E15" s="1"/>
  <c r="E22" i="71"/>
  <c r="C25" i="56"/>
  <c r="L10" i="24" s="1"/>
  <c r="C21" i="56"/>
  <c r="F23" i="59"/>
  <c r="D22" i="56"/>
  <c r="F22"/>
  <c r="C27"/>
  <c r="K10" i="40"/>
  <c r="L80" i="24"/>
  <c r="O10" i="40"/>
  <c r="P80" i="24"/>
  <c r="E49" i="40"/>
  <c r="E40"/>
  <c r="E47" s="1"/>
  <c r="E48" s="1"/>
  <c r="D20" i="56"/>
  <c r="F20"/>
  <c r="F23"/>
  <c r="D23"/>
  <c r="C28"/>
  <c r="S10" i="40"/>
  <c r="T80" i="24"/>
  <c r="W10" i="40"/>
  <c r="X80" i="24"/>
  <c r="F25" i="56" l="1"/>
  <c r="D18" i="71"/>
  <c r="D17" s="1"/>
  <c r="D15" i="67"/>
  <c r="D14" s="1"/>
  <c r="E50" i="40"/>
  <c r="G23" i="56"/>
  <c r="D28"/>
  <c r="G28" s="1"/>
  <c r="G20"/>
  <c r="D25"/>
  <c r="F27"/>
  <c r="T10" i="24"/>
  <c r="F18" i="71" s="1"/>
  <c r="F17" s="1"/>
  <c r="F28" i="56"/>
  <c r="X10" i="24"/>
  <c r="G18" i="71" s="1"/>
  <c r="G17" s="1"/>
  <c r="F21" i="56"/>
  <c r="D21"/>
  <c r="C26"/>
  <c r="J8" i="6"/>
  <c r="L74" i="24"/>
  <c r="L9"/>
  <c r="C19" i="56"/>
  <c r="F19" s="1"/>
  <c r="G22"/>
  <c r="D27"/>
  <c r="G27" s="1"/>
  <c r="G21" l="1"/>
  <c r="D26"/>
  <c r="G26" s="1"/>
  <c r="E8" i="6"/>
  <c r="L8"/>
  <c r="G8" s="1"/>
  <c r="T9" i="24"/>
  <c r="D19" i="56"/>
  <c r="G19" s="1"/>
  <c r="F26"/>
  <c r="P10" i="24"/>
  <c r="C24" i="56"/>
  <c r="Z53" i="24"/>
  <c r="M8" i="6"/>
  <c r="H8" s="1"/>
  <c r="X9" i="24"/>
  <c r="G25" i="56"/>
  <c r="E18" i="71" l="1"/>
  <c r="E17" s="1"/>
  <c r="E15" i="67"/>
  <c r="E14" s="1"/>
  <c r="D24" i="56"/>
  <c r="G24" s="1"/>
  <c r="BF11" i="1"/>
  <c r="F24" i="56"/>
  <c r="P74" i="24"/>
  <c r="K8" i="6"/>
  <c r="P9" i="24"/>
  <c r="H10"/>
  <c r="H9" l="1"/>
  <c r="C15" i="67"/>
  <c r="BF2" i="1"/>
  <c r="BE11"/>
  <c r="F8" i="6"/>
  <c r="D8" s="1"/>
  <c r="I8"/>
  <c r="B4" i="4" l="1"/>
  <c r="C11" i="73"/>
  <c r="C18" i="71"/>
  <c r="C17" s="1"/>
  <c r="C14" i="67"/>
  <c r="BB11" i="1"/>
  <c r="BA11" s="1"/>
  <c r="BV11" s="1"/>
  <c r="BU11"/>
  <c r="H20" i="51" l="1"/>
  <c r="H19" l="1"/>
  <c r="H18" s="1"/>
  <c r="I18" s="1"/>
  <c r="J18" s="1"/>
  <c r="BJ2" i="1" l="1"/>
  <c r="BE14"/>
  <c r="B6" i="4" l="1"/>
  <c r="B10" s="1"/>
  <c r="B12" s="1"/>
  <c r="C15" s="1"/>
  <c r="C13" i="73"/>
  <c r="C18" s="1"/>
  <c r="CH14" i="1"/>
  <c r="BB14"/>
  <c r="BE2"/>
  <c r="C14" i="4" l="1"/>
  <c r="C7" s="1"/>
  <c r="D7" s="1"/>
  <c r="D15" i="73"/>
  <c r="D16"/>
  <c r="E16" s="1"/>
  <c r="D12"/>
  <c r="E12" s="1"/>
  <c r="D11"/>
  <c r="D17"/>
  <c r="E17" s="1"/>
  <c r="D13"/>
  <c r="D14"/>
  <c r="E14" s="1"/>
  <c r="D15" i="4"/>
  <c r="C11"/>
  <c r="D11" s="1"/>
  <c r="C8"/>
  <c r="D8" s="1"/>
  <c r="C6"/>
  <c r="D6" s="1"/>
  <c r="BB2" i="1"/>
  <c r="BA14"/>
  <c r="BA2" s="1"/>
  <c r="D14" i="4" l="1"/>
  <c r="C5"/>
  <c r="D5" s="1"/>
  <c r="C9"/>
  <c r="D9" s="1"/>
  <c r="C10"/>
  <c r="C4"/>
  <c r="D4" s="1"/>
  <c r="D10" s="1"/>
  <c r="D12" s="1"/>
  <c r="F11" i="73"/>
  <c r="E11"/>
  <c r="H11"/>
  <c r="I11"/>
  <c r="G11"/>
  <c r="J11"/>
  <c r="D18"/>
  <c r="I13"/>
  <c r="F13"/>
  <c r="H13"/>
  <c r="E13"/>
  <c r="G13"/>
  <c r="J13"/>
  <c r="J15"/>
  <c r="I15"/>
  <c r="H15"/>
  <c r="E15"/>
  <c r="G15"/>
  <c r="CG86" i="1" l="1"/>
  <c r="CG82"/>
  <c r="CG78"/>
  <c r="CG74"/>
  <c r="CG70"/>
  <c r="CG66"/>
  <c r="CG62"/>
  <c r="CG58"/>
  <c r="CG54"/>
  <c r="CG50"/>
  <c r="CG46"/>
  <c r="CG42"/>
  <c r="CG38"/>
  <c r="CG34"/>
  <c r="CG30"/>
  <c r="CG26"/>
  <c r="CG22"/>
  <c r="CG80"/>
  <c r="CG72"/>
  <c r="CG68"/>
  <c r="CG60"/>
  <c r="CG52"/>
  <c r="CG44"/>
  <c r="CG36"/>
  <c r="CG28"/>
  <c r="CG20"/>
  <c r="CG83"/>
  <c r="CG71"/>
  <c r="CG63"/>
  <c r="CG55"/>
  <c r="CG47"/>
  <c r="CG39"/>
  <c r="CG31"/>
  <c r="CG23"/>
  <c r="CG85"/>
  <c r="CG81"/>
  <c r="CG77"/>
  <c r="CG73"/>
  <c r="CG69"/>
  <c r="CG65"/>
  <c r="CG61"/>
  <c r="CG57"/>
  <c r="CG53"/>
  <c r="CG49"/>
  <c r="CG45"/>
  <c r="CG41"/>
  <c r="CG37"/>
  <c r="CG33"/>
  <c r="CG29"/>
  <c r="CG25"/>
  <c r="CG21"/>
  <c r="CG84"/>
  <c r="CG76"/>
  <c r="CG64"/>
  <c r="CG56"/>
  <c r="CG48"/>
  <c r="CG40"/>
  <c r="CG32"/>
  <c r="CG24"/>
  <c r="CG79"/>
  <c r="CG75"/>
  <c r="CG67"/>
  <c r="CG59"/>
  <c r="CG51"/>
  <c r="CG43"/>
  <c r="CG35"/>
  <c r="CG27"/>
  <c r="CG19"/>
  <c r="CG17"/>
  <c r="CG16"/>
  <c r="CH16" s="1"/>
  <c r="CG18"/>
  <c r="CG15"/>
  <c r="CN39"/>
  <c r="CN47"/>
  <c r="CN34"/>
  <c r="CN43"/>
  <c r="CN30"/>
  <c r="CN65"/>
  <c r="CN59"/>
  <c r="CN81"/>
  <c r="CN32"/>
  <c r="CN64"/>
  <c r="CN20"/>
  <c r="CN31"/>
  <c r="CN17"/>
  <c r="CN86"/>
  <c r="CN61"/>
  <c r="CN18"/>
  <c r="CN67"/>
  <c r="CN25"/>
  <c r="CN40"/>
  <c r="CN85"/>
  <c r="CN62"/>
  <c r="CN45"/>
  <c r="CN29"/>
  <c r="CN53"/>
  <c r="CN52"/>
  <c r="CN21"/>
  <c r="CN69"/>
  <c r="CN78"/>
  <c r="CN70"/>
  <c r="CN73"/>
  <c r="CN19"/>
  <c r="CN72"/>
  <c r="CN49"/>
  <c r="CN57"/>
  <c r="CN80"/>
  <c r="CN44"/>
  <c r="CN38"/>
  <c r="CN60"/>
  <c r="CN54"/>
  <c r="CN35"/>
  <c r="CN24"/>
  <c r="CN82"/>
  <c r="CN63"/>
  <c r="CN71"/>
  <c r="CN51"/>
  <c r="CN41"/>
  <c r="CN27"/>
  <c r="CN77"/>
  <c r="CN26"/>
  <c r="CN36"/>
  <c r="CN66"/>
  <c r="CN48"/>
  <c r="CN42"/>
  <c r="CN84"/>
  <c r="CN23"/>
  <c r="CN75"/>
  <c r="CN46"/>
  <c r="CN22"/>
  <c r="CN33"/>
  <c r="CN37"/>
  <c r="CN74"/>
  <c r="CN28"/>
  <c r="CN56"/>
  <c r="CN83"/>
  <c r="CN58"/>
  <c r="CN68"/>
  <c r="CN50"/>
  <c r="CN55"/>
  <c r="CN76"/>
  <c r="CN79"/>
  <c r="CN16"/>
  <c r="CA86"/>
  <c r="CA84"/>
  <c r="CA82"/>
  <c r="CA80"/>
  <c r="CA78"/>
  <c r="CA76"/>
  <c r="CA74"/>
  <c r="CA72"/>
  <c r="CA70"/>
  <c r="CA68"/>
  <c r="CA66"/>
  <c r="CA64"/>
  <c r="CA62"/>
  <c r="CA60"/>
  <c r="CA58"/>
  <c r="CA56"/>
  <c r="CA54"/>
  <c r="CA52"/>
  <c r="CA50"/>
  <c r="CA48"/>
  <c r="CA46"/>
  <c r="CA44"/>
  <c r="CA42"/>
  <c r="CA40"/>
  <c r="CA38"/>
  <c r="CA36"/>
  <c r="CA34"/>
  <c r="CA32"/>
  <c r="CA30"/>
  <c r="CA28"/>
  <c r="CA26"/>
  <c r="CA24"/>
  <c r="CA22"/>
  <c r="CA20"/>
  <c r="CA18"/>
  <c r="CA16"/>
  <c r="CA14"/>
  <c r="CA12"/>
  <c r="CA85"/>
  <c r="CA83"/>
  <c r="CA81"/>
  <c r="CA79"/>
  <c r="CA77"/>
  <c r="CA75"/>
  <c r="CA73"/>
  <c r="CA71"/>
  <c r="CA69"/>
  <c r="CA67"/>
  <c r="CA65"/>
  <c r="CA63"/>
  <c r="CA61"/>
  <c r="CA59"/>
  <c r="CA57"/>
  <c r="CA55"/>
  <c r="CA53"/>
  <c r="CA51"/>
  <c r="CA49"/>
  <c r="CA47"/>
  <c r="CA45"/>
  <c r="CA43"/>
  <c r="CA41"/>
  <c r="CA39"/>
  <c r="CA37"/>
  <c r="CA35"/>
  <c r="CA33"/>
  <c r="CA31"/>
  <c r="CA29"/>
  <c r="CA27"/>
  <c r="CA25"/>
  <c r="CA23"/>
  <c r="CA21"/>
  <c r="CA19"/>
  <c r="CA17"/>
  <c r="CA15"/>
  <c r="CA13"/>
  <c r="CA11"/>
  <c r="G23" i="39"/>
  <c r="G22"/>
  <c r="G24"/>
  <c r="G18" i="42"/>
  <c r="G20"/>
  <c r="G19"/>
  <c r="I18" i="73"/>
  <c r="H22" i="24"/>
  <c r="H21"/>
  <c r="H23"/>
  <c r="K15" i="73"/>
  <c r="L15" s="1"/>
  <c r="K12"/>
  <c r="L12" s="1"/>
  <c r="K17"/>
  <c r="L17" s="1"/>
  <c r="K14"/>
  <c r="L14" s="1"/>
  <c r="K11"/>
  <c r="K16"/>
  <c r="L16" s="1"/>
  <c r="K13"/>
  <c r="L13" s="1"/>
  <c r="H18"/>
  <c r="J18"/>
  <c r="E18"/>
  <c r="G18"/>
  <c r="F18"/>
  <c r="E15" i="4"/>
  <c r="E14"/>
  <c r="CO83" i="1" l="1"/>
  <c r="CO37"/>
  <c r="CO75"/>
  <c r="CO48"/>
  <c r="CO77"/>
  <c r="CO71"/>
  <c r="CO35"/>
  <c r="CO44"/>
  <c r="CO72"/>
  <c r="CO78"/>
  <c r="CO53"/>
  <c r="CO85"/>
  <c r="CO18"/>
  <c r="CO31"/>
  <c r="CO81"/>
  <c r="CO43"/>
  <c r="CH15"/>
  <c r="CG2"/>
  <c r="CI19" s="1"/>
  <c r="CH19"/>
  <c r="CH51"/>
  <c r="CH79"/>
  <c r="CH48"/>
  <c r="CH84"/>
  <c r="CH33"/>
  <c r="CI33"/>
  <c r="CH49"/>
  <c r="CH65"/>
  <c r="CH81"/>
  <c r="CH39"/>
  <c r="CH71"/>
  <c r="CH36"/>
  <c r="CH68"/>
  <c r="CH26"/>
  <c r="CH42"/>
  <c r="CH58"/>
  <c r="CH74"/>
  <c r="CO16"/>
  <c r="CN2"/>
  <c r="CP71" s="1"/>
  <c r="CO50"/>
  <c r="CO56"/>
  <c r="CO33"/>
  <c r="CO23"/>
  <c r="CO66"/>
  <c r="CO27"/>
  <c r="CO63"/>
  <c r="CO54"/>
  <c r="CO80"/>
  <c r="CO19"/>
  <c r="CO69"/>
  <c r="CO29"/>
  <c r="CO40"/>
  <c r="CO61"/>
  <c r="CO20"/>
  <c r="CO59"/>
  <c r="CO34"/>
  <c r="CH18"/>
  <c r="CH27"/>
  <c r="CH59"/>
  <c r="CH24"/>
  <c r="CH56"/>
  <c r="CH21"/>
  <c r="CH37"/>
  <c r="CI37"/>
  <c r="CH53"/>
  <c r="CH69"/>
  <c r="CH85"/>
  <c r="CH47"/>
  <c r="CH83"/>
  <c r="CH44"/>
  <c r="CI44"/>
  <c r="CH72"/>
  <c r="CH30"/>
  <c r="CI30"/>
  <c r="CH46"/>
  <c r="CH62"/>
  <c r="CH78"/>
  <c r="CO55"/>
  <c r="CP55"/>
  <c r="CO79"/>
  <c r="CO68"/>
  <c r="CO28"/>
  <c r="CO22"/>
  <c r="CO84"/>
  <c r="CO36"/>
  <c r="CO41"/>
  <c r="CO82"/>
  <c r="CP82"/>
  <c r="CO60"/>
  <c r="CO57"/>
  <c r="CO73"/>
  <c r="CO21"/>
  <c r="CO45"/>
  <c r="CO25"/>
  <c r="CO86"/>
  <c r="CO64"/>
  <c r="CP64"/>
  <c r="CO65"/>
  <c r="CO47"/>
  <c r="CH35"/>
  <c r="CH67"/>
  <c r="CI67"/>
  <c r="CH32"/>
  <c r="CH64"/>
  <c r="CH25"/>
  <c r="CH41"/>
  <c r="CH57"/>
  <c r="CH73"/>
  <c r="CI73"/>
  <c r="CH23"/>
  <c r="CH55"/>
  <c r="CI55"/>
  <c r="CH20"/>
  <c r="CH52"/>
  <c r="CH80"/>
  <c r="CH34"/>
  <c r="CH50"/>
  <c r="CH66"/>
  <c r="CI66"/>
  <c r="CH82"/>
  <c r="CO76"/>
  <c r="CO58"/>
  <c r="CO74"/>
  <c r="CO46"/>
  <c r="CO42"/>
  <c r="CP42"/>
  <c r="CO26"/>
  <c r="CO51"/>
  <c r="CO24"/>
  <c r="CO38"/>
  <c r="CO49"/>
  <c r="CO70"/>
  <c r="CO52"/>
  <c r="CO62"/>
  <c r="CP62"/>
  <c r="CO67"/>
  <c r="CO17"/>
  <c r="CO32"/>
  <c r="CO30"/>
  <c r="CO39"/>
  <c r="CH17"/>
  <c r="CI17"/>
  <c r="CH43"/>
  <c r="CH75"/>
  <c r="CH40"/>
  <c r="CH76"/>
  <c r="CH29"/>
  <c r="CH45"/>
  <c r="CI45"/>
  <c r="CH61"/>
  <c r="CH77"/>
  <c r="CI77"/>
  <c r="CH31"/>
  <c r="CH63"/>
  <c r="CH28"/>
  <c r="CH60"/>
  <c r="CH22"/>
  <c r="CH38"/>
  <c r="CI38"/>
  <c r="CH54"/>
  <c r="CH70"/>
  <c r="CI70"/>
  <c r="CH86"/>
  <c r="E12" i="60"/>
  <c r="F12" s="1"/>
  <c r="CA2" i="1"/>
  <c r="CC67" s="1"/>
  <c r="BX11"/>
  <c r="CB11"/>
  <c r="BY11" s="1"/>
  <c r="E13" i="60"/>
  <c r="F13" s="1"/>
  <c r="CB15" i="1"/>
  <c r="BX15"/>
  <c r="E16" i="60"/>
  <c r="F16" s="1"/>
  <c r="BX19" i="1"/>
  <c r="CB19"/>
  <c r="BX23"/>
  <c r="CB23"/>
  <c r="BY23" s="1"/>
  <c r="CB27"/>
  <c r="BX27"/>
  <c r="BX31"/>
  <c r="CB31"/>
  <c r="CB35"/>
  <c r="BX35"/>
  <c r="CB39"/>
  <c r="BY39" s="1"/>
  <c r="BX39"/>
  <c r="CB43"/>
  <c r="BX43"/>
  <c r="BX47"/>
  <c r="CB47"/>
  <c r="CB51"/>
  <c r="BY51" s="1"/>
  <c r="BX51"/>
  <c r="BX55"/>
  <c r="CB55"/>
  <c r="CB59"/>
  <c r="BX59"/>
  <c r="BX63"/>
  <c r="CB63"/>
  <c r="CB67"/>
  <c r="BY67" s="1"/>
  <c r="BX67"/>
  <c r="CB71"/>
  <c r="BX71"/>
  <c r="CB75"/>
  <c r="BX75"/>
  <c r="CB79"/>
  <c r="BY79" s="1"/>
  <c r="BX79"/>
  <c r="CB83"/>
  <c r="BX83"/>
  <c r="E18" i="60"/>
  <c r="F18" s="1"/>
  <c r="CB12" i="1"/>
  <c r="BY12" s="1"/>
  <c r="BX12"/>
  <c r="CB16"/>
  <c r="BX16"/>
  <c r="F88" i="24"/>
  <c r="BX20" i="1"/>
  <c r="CB20"/>
  <c r="E17" i="60"/>
  <c r="F17" s="1"/>
  <c r="BX24" i="1"/>
  <c r="CB24"/>
  <c r="BX28"/>
  <c r="CB28"/>
  <c r="BY28" s="1"/>
  <c r="BX32"/>
  <c r="CB32"/>
  <c r="CB36"/>
  <c r="BY36" s="1"/>
  <c r="BX36"/>
  <c r="CB40"/>
  <c r="BX40"/>
  <c r="CB44"/>
  <c r="BX44"/>
  <c r="CC44"/>
  <c r="CB48"/>
  <c r="BX48"/>
  <c r="CB52"/>
  <c r="BY52" s="1"/>
  <c r="BX52"/>
  <c r="BX56"/>
  <c r="CB56"/>
  <c r="BX60"/>
  <c r="CB60"/>
  <c r="CB64"/>
  <c r="BY64" s="1"/>
  <c r="BX64"/>
  <c r="CB68"/>
  <c r="BY68" s="1"/>
  <c r="BX68"/>
  <c r="CB72"/>
  <c r="BX72"/>
  <c r="CB76"/>
  <c r="BX76"/>
  <c r="CC76"/>
  <c r="BX80"/>
  <c r="CB80"/>
  <c r="BY80" s="1"/>
  <c r="BX84"/>
  <c r="CB84"/>
  <c r="BY84" s="1"/>
  <c r="CB13"/>
  <c r="BY13" s="1"/>
  <c r="BX13"/>
  <c r="BX17"/>
  <c r="E14" i="60"/>
  <c r="F14" s="1"/>
  <c r="CB17" i="1"/>
  <c r="BY17" s="1"/>
  <c r="CB21"/>
  <c r="BY21" s="1"/>
  <c r="BX21"/>
  <c r="CC21"/>
  <c r="CB25"/>
  <c r="BX25"/>
  <c r="BX29"/>
  <c r="CB29"/>
  <c r="BY29" s="1"/>
  <c r="BX33"/>
  <c r="CB33"/>
  <c r="BY33" s="1"/>
  <c r="CB37"/>
  <c r="BX37"/>
  <c r="CC37"/>
  <c r="CB41"/>
  <c r="BY41" s="1"/>
  <c r="BX41"/>
  <c r="BX45"/>
  <c r="CB45"/>
  <c r="CB49"/>
  <c r="BY49" s="1"/>
  <c r="BX49"/>
  <c r="CB53"/>
  <c r="BX53"/>
  <c r="CC53"/>
  <c r="CB57"/>
  <c r="BX57"/>
  <c r="CB61"/>
  <c r="BX61"/>
  <c r="CB65"/>
  <c r="BX65"/>
  <c r="BX69"/>
  <c r="CB69"/>
  <c r="BY69" s="1"/>
  <c r="CC69"/>
  <c r="BX73"/>
  <c r="CB73"/>
  <c r="CB77"/>
  <c r="BY77" s="1"/>
  <c r="BX77"/>
  <c r="CB81"/>
  <c r="BX81"/>
  <c r="CB85"/>
  <c r="BY85" s="1"/>
  <c r="BX85"/>
  <c r="CC85"/>
  <c r="CB14"/>
  <c r="BY14" s="1"/>
  <c r="BX14"/>
  <c r="E15" i="60"/>
  <c r="F15" s="1"/>
  <c r="BX18" i="1"/>
  <c r="CB18"/>
  <c r="BX22"/>
  <c r="CB22"/>
  <c r="BY22" s="1"/>
  <c r="BX26"/>
  <c r="CB26"/>
  <c r="CC26"/>
  <c r="BX30"/>
  <c r="CB30"/>
  <c r="CB34"/>
  <c r="BX34"/>
  <c r="BX38"/>
  <c r="CB38"/>
  <c r="BX42"/>
  <c r="CB42"/>
  <c r="BY42" s="1"/>
  <c r="CC42"/>
  <c r="BX46"/>
  <c r="CB46"/>
  <c r="CB50"/>
  <c r="BY50" s="1"/>
  <c r="BX50"/>
  <c r="BX54"/>
  <c r="CB54"/>
  <c r="BY54" s="1"/>
  <c r="BX58"/>
  <c r="CB58"/>
  <c r="CC58"/>
  <c r="BX62"/>
  <c r="CB62"/>
  <c r="BY62" s="1"/>
  <c r="CB66"/>
  <c r="BX66"/>
  <c r="BX70"/>
  <c r="CB70"/>
  <c r="BY70" s="1"/>
  <c r="BX74"/>
  <c r="CB74"/>
  <c r="CC74"/>
  <c r="BX78"/>
  <c r="CB78"/>
  <c r="BY78" s="1"/>
  <c r="CB82"/>
  <c r="BX82"/>
  <c r="CB86"/>
  <c r="BY86" s="1"/>
  <c r="BX86"/>
  <c r="G21" i="42"/>
  <c r="G17" s="1"/>
  <c r="C22" i="70"/>
  <c r="W18" i="42"/>
  <c r="O18"/>
  <c r="S18"/>
  <c r="K18"/>
  <c r="G23"/>
  <c r="G25"/>
  <c r="G24"/>
  <c r="G25" i="39"/>
  <c r="K24"/>
  <c r="G23" i="40" s="1"/>
  <c r="O24" i="39"/>
  <c r="G23" i="41" s="1"/>
  <c r="C23" i="70"/>
  <c r="O19" i="42"/>
  <c r="E23" i="70" s="1"/>
  <c r="S19" i="42"/>
  <c r="K19"/>
  <c r="D23" i="70" s="1"/>
  <c r="W19" i="42"/>
  <c r="G21" i="39"/>
  <c r="O22"/>
  <c r="K22"/>
  <c r="G29"/>
  <c r="G27"/>
  <c r="G28"/>
  <c r="H24" i="24"/>
  <c r="T24" s="1"/>
  <c r="C24" i="70"/>
  <c r="O20" i="42"/>
  <c r="E24" i="70" s="1"/>
  <c r="W20" i="42"/>
  <c r="S20"/>
  <c r="K20"/>
  <c r="D24" i="70" s="1"/>
  <c r="K23" i="39"/>
  <c r="G22" i="40" s="1"/>
  <c r="O23" i="39"/>
  <c r="G22" i="41" s="1"/>
  <c r="C26" i="67"/>
  <c r="L21" i="24"/>
  <c r="P21"/>
  <c r="T21"/>
  <c r="X21"/>
  <c r="C27" i="67"/>
  <c r="L22" i="24"/>
  <c r="P22"/>
  <c r="T22"/>
  <c r="X22"/>
  <c r="C28" i="67"/>
  <c r="P23" i="24"/>
  <c r="T23"/>
  <c r="X23"/>
  <c r="L23"/>
  <c r="L11" i="73"/>
  <c r="K18"/>
  <c r="E7" i="4"/>
  <c r="F7" s="1"/>
  <c r="E8"/>
  <c r="F8" s="1"/>
  <c r="F14"/>
  <c r="E4"/>
  <c r="F4" s="1"/>
  <c r="E10"/>
  <c r="F10" s="1"/>
  <c r="E5"/>
  <c r="F5" s="1"/>
  <c r="E9"/>
  <c r="F9" s="1"/>
  <c r="E6"/>
  <c r="F6" s="1"/>
  <c r="F15"/>
  <c r="E11"/>
  <c r="F11" s="1"/>
  <c r="BY58" i="1" l="1"/>
  <c r="BY57"/>
  <c r="BY82"/>
  <c r="BY74"/>
  <c r="BY38"/>
  <c r="BY30"/>
  <c r="BY72"/>
  <c r="BY24"/>
  <c r="BY83"/>
  <c r="CI60"/>
  <c r="CI76"/>
  <c r="CI34"/>
  <c r="CI41"/>
  <c r="CI47"/>
  <c r="CI56"/>
  <c r="BY66"/>
  <c r="BY65"/>
  <c r="BY37"/>
  <c r="BY40"/>
  <c r="BY55"/>
  <c r="BY46"/>
  <c r="BY34"/>
  <c r="BY26"/>
  <c r="BY18"/>
  <c r="BY73"/>
  <c r="BY61"/>
  <c r="BY45"/>
  <c r="BY25"/>
  <c r="BY56"/>
  <c r="BY20"/>
  <c r="BY16"/>
  <c r="BY15"/>
  <c r="CI63"/>
  <c r="CI75"/>
  <c r="CI52"/>
  <c r="CI64"/>
  <c r="CI59"/>
  <c r="CI36"/>
  <c r="BY43"/>
  <c r="CI62"/>
  <c r="CI69"/>
  <c r="CI18"/>
  <c r="CI48"/>
  <c r="CC60"/>
  <c r="BY32"/>
  <c r="CP70"/>
  <c r="CP74"/>
  <c r="CP25"/>
  <c r="CP36"/>
  <c r="CI58"/>
  <c r="CC28"/>
  <c r="CC79"/>
  <c r="BY35"/>
  <c r="CP17"/>
  <c r="CP51"/>
  <c r="CP47"/>
  <c r="CP57"/>
  <c r="CP68"/>
  <c r="CP61"/>
  <c r="CP30"/>
  <c r="CP38"/>
  <c r="CP76"/>
  <c r="CP21"/>
  <c r="CP22"/>
  <c r="CP59"/>
  <c r="CI26"/>
  <c r="CI65"/>
  <c r="CI39"/>
  <c r="CI51"/>
  <c r="CC19"/>
  <c r="CC27"/>
  <c r="CC51"/>
  <c r="CC63"/>
  <c r="CC75"/>
  <c r="CC24"/>
  <c r="CC40"/>
  <c r="CC56"/>
  <c r="CC72"/>
  <c r="CC13"/>
  <c r="CC17"/>
  <c r="CC33"/>
  <c r="CC49"/>
  <c r="CC65"/>
  <c r="CC81"/>
  <c r="CC22"/>
  <c r="CC38"/>
  <c r="CC54"/>
  <c r="CC70"/>
  <c r="CC86"/>
  <c r="CC35"/>
  <c r="CC47"/>
  <c r="CC59"/>
  <c r="CC20"/>
  <c r="CC36"/>
  <c r="CC52"/>
  <c r="CC68"/>
  <c r="CC84"/>
  <c r="CC29"/>
  <c r="CC45"/>
  <c r="CC61"/>
  <c r="CC77"/>
  <c r="CC18"/>
  <c r="CC34"/>
  <c r="CC50"/>
  <c r="CC66"/>
  <c r="CC82"/>
  <c r="CC43"/>
  <c r="CC83"/>
  <c r="CC12"/>
  <c r="CC32"/>
  <c r="CC48"/>
  <c r="CC64"/>
  <c r="CC80"/>
  <c r="CC25"/>
  <c r="CC41"/>
  <c r="CC57"/>
  <c r="CC73"/>
  <c r="CC30"/>
  <c r="CC46"/>
  <c r="CC62"/>
  <c r="CC78"/>
  <c r="BY81"/>
  <c r="CP19"/>
  <c r="CP27"/>
  <c r="CP56"/>
  <c r="BY44"/>
  <c r="CI86"/>
  <c r="CI54"/>
  <c r="CI22"/>
  <c r="CI28"/>
  <c r="CI31"/>
  <c r="CI61"/>
  <c r="CI29"/>
  <c r="CI40"/>
  <c r="CI43"/>
  <c r="CP39"/>
  <c r="CP32"/>
  <c r="CP67"/>
  <c r="CP52"/>
  <c r="CP49"/>
  <c r="CP24"/>
  <c r="CP26"/>
  <c r="CP46"/>
  <c r="CP58"/>
  <c r="CI82"/>
  <c r="CI50"/>
  <c r="CI80"/>
  <c r="CI20"/>
  <c r="CI23"/>
  <c r="CI57"/>
  <c r="CI25"/>
  <c r="CI32"/>
  <c r="CI35"/>
  <c r="CP65"/>
  <c r="CP86"/>
  <c r="CP45"/>
  <c r="CP73"/>
  <c r="CP60"/>
  <c r="CP41"/>
  <c r="CP84"/>
  <c r="CP28"/>
  <c r="CP79"/>
  <c r="CI78"/>
  <c r="CI46"/>
  <c r="CI72"/>
  <c r="CI83"/>
  <c r="CI85"/>
  <c r="CI53"/>
  <c r="CI21"/>
  <c r="CI24"/>
  <c r="CI27"/>
  <c r="CP34"/>
  <c r="CP20"/>
  <c r="CP40"/>
  <c r="CP69"/>
  <c r="CP80"/>
  <c r="CP63"/>
  <c r="CP66"/>
  <c r="CP33"/>
  <c r="CP50"/>
  <c r="CI74"/>
  <c r="CI42"/>
  <c r="CI68"/>
  <c r="CI71"/>
  <c r="CI81"/>
  <c r="CI49"/>
  <c r="CI84"/>
  <c r="CI79"/>
  <c r="CP43"/>
  <c r="CP29"/>
  <c r="CP54"/>
  <c r="CP23"/>
  <c r="BY48"/>
  <c r="CP44"/>
  <c r="BY71"/>
  <c r="CC31"/>
  <c r="CP78"/>
  <c r="CP37"/>
  <c r="BY31"/>
  <c r="CP85"/>
  <c r="CP48"/>
  <c r="BY53"/>
  <c r="CC71"/>
  <c r="CC55"/>
  <c r="CC39"/>
  <c r="CC23"/>
  <c r="CP31"/>
  <c r="BY60"/>
  <c r="BY75"/>
  <c r="BY63"/>
  <c r="BY59"/>
  <c r="BY47"/>
  <c r="BY27"/>
  <c r="BY76"/>
  <c r="BY19"/>
  <c r="CP91"/>
  <c r="CP97"/>
  <c r="CP13"/>
  <c r="CP95"/>
  <c r="CP92"/>
  <c r="S13" i="6"/>
  <c r="CP89" i="1"/>
  <c r="CP93"/>
  <c r="CP87"/>
  <c r="CP88"/>
  <c r="CP12"/>
  <c r="CP94"/>
  <c r="CP96"/>
  <c r="CP90"/>
  <c r="CP99"/>
  <c r="CP11"/>
  <c r="CP98"/>
  <c r="N13" i="6"/>
  <c r="CI99" i="1"/>
  <c r="CI13"/>
  <c r="CI97"/>
  <c r="CI91"/>
  <c r="CI87"/>
  <c r="CI93"/>
  <c r="CI89"/>
  <c r="CI94"/>
  <c r="CI95"/>
  <c r="CI98"/>
  <c r="CI90"/>
  <c r="CI11"/>
  <c r="CI96"/>
  <c r="CI12"/>
  <c r="CI92"/>
  <c r="CI88"/>
  <c r="CP81"/>
  <c r="CP18"/>
  <c r="CP53"/>
  <c r="CP72"/>
  <c r="CP35"/>
  <c r="CP77"/>
  <c r="CP75"/>
  <c r="CP83"/>
  <c r="BX2"/>
  <c r="BZ74" s="1"/>
  <c r="T88" i="24"/>
  <c r="X88"/>
  <c r="P88"/>
  <c r="L88"/>
  <c r="M88" s="1"/>
  <c r="CC11" i="1"/>
  <c r="I13" i="6"/>
  <c r="CC97" i="1"/>
  <c r="CC94"/>
  <c r="CC91"/>
  <c r="CC96"/>
  <c r="CC95"/>
  <c r="CC99"/>
  <c r="CC92"/>
  <c r="CC93"/>
  <c r="CC90"/>
  <c r="CC88"/>
  <c r="CC98"/>
  <c r="CC89"/>
  <c r="CC87"/>
  <c r="BZ73"/>
  <c r="X24" i="24"/>
  <c r="C29" i="67"/>
  <c r="C25" s="1"/>
  <c r="P24" i="24"/>
  <c r="P20" s="1"/>
  <c r="G21" i="41"/>
  <c r="C28" i="69"/>
  <c r="C34" i="71" s="1"/>
  <c r="O23" i="40"/>
  <c r="E28" i="69" s="1"/>
  <c r="W23" i="40"/>
  <c r="G34" i="71" s="1"/>
  <c r="K23" i="40"/>
  <c r="D28" i="69" s="1"/>
  <c r="S23" i="40"/>
  <c r="F34" i="71" s="1"/>
  <c r="G26" i="42"/>
  <c r="G22" s="1"/>
  <c r="C27" i="70"/>
  <c r="K23" i="42"/>
  <c r="O23"/>
  <c r="W23"/>
  <c r="S23"/>
  <c r="H20" i="24"/>
  <c r="L24"/>
  <c r="L20" s="1"/>
  <c r="G30" i="39"/>
  <c r="G19" s="1"/>
  <c r="O29"/>
  <c r="G28" i="41" s="1"/>
  <c r="K29" i="39"/>
  <c r="G28" i="40" s="1"/>
  <c r="K25" i="39"/>
  <c r="G24" i="40" s="1"/>
  <c r="O25" i="39"/>
  <c r="G24" i="41" s="1"/>
  <c r="D22" i="70"/>
  <c r="C27" i="69"/>
  <c r="C33" i="71" s="1"/>
  <c r="S22" i="40"/>
  <c r="F33" i="71" s="1"/>
  <c r="K22" i="40"/>
  <c r="D27" i="69" s="1"/>
  <c r="W22" i="40"/>
  <c r="G33" i="71" s="1"/>
  <c r="O22" i="40"/>
  <c r="E27" i="69" s="1"/>
  <c r="C28" i="70"/>
  <c r="W24" i="42"/>
  <c r="K24"/>
  <c r="D28" i="70" s="1"/>
  <c r="O24" i="42"/>
  <c r="E28" i="70" s="1"/>
  <c r="S24" i="42"/>
  <c r="G26" i="39"/>
  <c r="K27"/>
  <c r="O27"/>
  <c r="W22" i="41"/>
  <c r="O22"/>
  <c r="S22"/>
  <c r="K22"/>
  <c r="K28" i="39"/>
  <c r="G27" i="40" s="1"/>
  <c r="O28" i="39"/>
  <c r="G27" i="41" s="1"/>
  <c r="G21" i="40"/>
  <c r="O23" i="41"/>
  <c r="K23"/>
  <c r="W23"/>
  <c r="S23"/>
  <c r="C29" i="70"/>
  <c r="K25" i="42"/>
  <c r="D29" i="70" s="1"/>
  <c r="W25" i="42"/>
  <c r="S25"/>
  <c r="O25"/>
  <c r="E29" i="70" s="1"/>
  <c r="E22"/>
  <c r="K21" i="42"/>
  <c r="D25" i="70" s="1"/>
  <c r="S21" i="42"/>
  <c r="S17" s="1"/>
  <c r="W21"/>
  <c r="W17" s="1"/>
  <c r="C25" i="70"/>
  <c r="C21" s="1"/>
  <c r="O21" i="42"/>
  <c r="E25" i="70" s="1"/>
  <c r="D26" i="67"/>
  <c r="X20" i="24"/>
  <c r="L18" i="73"/>
  <c r="H27" i="24"/>
  <c r="H26"/>
  <c r="H28"/>
  <c r="E28" i="67"/>
  <c r="E27"/>
  <c r="T20" i="24"/>
  <c r="D28" i="67"/>
  <c r="D27"/>
  <c r="E26"/>
  <c r="F12" i="4"/>
  <c r="BZ44" i="1" l="1"/>
  <c r="D34" i="71"/>
  <c r="E29" i="67"/>
  <c r="E21" i="70"/>
  <c r="BZ19" i="1"/>
  <c r="E34" i="71"/>
  <c r="E33"/>
  <c r="BZ20" i="1"/>
  <c r="V13" i="6"/>
  <c r="V14" s="1"/>
  <c r="V17" s="1"/>
  <c r="T13"/>
  <c r="T14" s="1"/>
  <c r="U13"/>
  <c r="U14" s="1"/>
  <c r="U17" s="1"/>
  <c r="W13"/>
  <c r="W14" s="1"/>
  <c r="W17" s="1"/>
  <c r="BZ71" i="1"/>
  <c r="BZ32"/>
  <c r="BZ76"/>
  <c r="BZ62"/>
  <c r="BZ11"/>
  <c r="BZ39"/>
  <c r="BZ79"/>
  <c r="BZ24"/>
  <c r="BZ36"/>
  <c r="BZ56"/>
  <c r="BZ33"/>
  <c r="BZ30"/>
  <c r="BZ55"/>
  <c r="BZ52"/>
  <c r="BZ68"/>
  <c r="BZ80"/>
  <c r="BZ53"/>
  <c r="BZ85"/>
  <c r="BZ38"/>
  <c r="BZ82"/>
  <c r="BZ48"/>
  <c r="BZ21"/>
  <c r="BZ37"/>
  <c r="BZ61"/>
  <c r="BZ77"/>
  <c r="BZ22"/>
  <c r="BZ34"/>
  <c r="BZ50"/>
  <c r="BZ70"/>
  <c r="BZ35"/>
  <c r="BZ75"/>
  <c r="BZ29"/>
  <c r="BZ46"/>
  <c r="BZ54"/>
  <c r="BZ66"/>
  <c r="BZ78"/>
  <c r="BZ27"/>
  <c r="BZ47"/>
  <c r="BZ63"/>
  <c r="BZ12"/>
  <c r="BZ84"/>
  <c r="BZ57"/>
  <c r="BZ23"/>
  <c r="BZ31"/>
  <c r="BZ43"/>
  <c r="BZ51"/>
  <c r="BZ59"/>
  <c r="BZ67"/>
  <c r="BZ83"/>
  <c r="BZ28"/>
  <c r="BZ64"/>
  <c r="BZ17"/>
  <c r="BZ45"/>
  <c r="BZ69"/>
  <c r="BZ40"/>
  <c r="BZ60"/>
  <c r="BZ72"/>
  <c r="BZ13"/>
  <c r="BZ25"/>
  <c r="BZ41"/>
  <c r="BZ49"/>
  <c r="BZ65"/>
  <c r="BZ81"/>
  <c r="BZ18"/>
  <c r="BZ42"/>
  <c r="L13" i="6"/>
  <c r="L14" s="1"/>
  <c r="L17" s="1"/>
  <c r="K13"/>
  <c r="K14" s="1"/>
  <c r="K17" s="1"/>
  <c r="K20" s="1"/>
  <c r="J13"/>
  <c r="J14" s="1"/>
  <c r="M13"/>
  <c r="M14" s="1"/>
  <c r="M17" s="1"/>
  <c r="BZ91" i="1"/>
  <c r="BZ92"/>
  <c r="BZ96"/>
  <c r="BZ95"/>
  <c r="BZ94"/>
  <c r="BZ88"/>
  <c r="BZ98"/>
  <c r="BZ87"/>
  <c r="BZ89"/>
  <c r="BZ93"/>
  <c r="BZ99"/>
  <c r="BZ97"/>
  <c r="BZ90"/>
  <c r="BZ26"/>
  <c r="BZ58"/>
  <c r="BZ86"/>
  <c r="K21" i="39"/>
  <c r="G20" i="40" s="1"/>
  <c r="E25" i="67"/>
  <c r="D33" i="71"/>
  <c r="O21" i="39"/>
  <c r="O19"/>
  <c r="O16" s="1"/>
  <c r="K19"/>
  <c r="K16" s="1"/>
  <c r="G16"/>
  <c r="G10" s="1"/>
  <c r="G32" s="1"/>
  <c r="G33" s="1"/>
  <c r="C29" i="69"/>
  <c r="C35" i="71" s="1"/>
  <c r="O24" i="40"/>
  <c r="S24"/>
  <c r="F35" i="71" s="1"/>
  <c r="K24" i="40"/>
  <c r="W24"/>
  <c r="G35" i="71" s="1"/>
  <c r="D29" i="67"/>
  <c r="O17" i="42"/>
  <c r="C26" i="69"/>
  <c r="S21" i="40"/>
  <c r="W21"/>
  <c r="K21"/>
  <c r="O21"/>
  <c r="K17" i="42"/>
  <c r="C33" i="69"/>
  <c r="S28" i="40"/>
  <c r="O28"/>
  <c r="E33" i="69" s="1"/>
  <c r="K28" i="40"/>
  <c r="D33" i="69" s="1"/>
  <c r="W28" i="40"/>
  <c r="K21" i="41"/>
  <c r="S21"/>
  <c r="O21"/>
  <c r="W21"/>
  <c r="G20"/>
  <c r="G9" s="1"/>
  <c r="K27"/>
  <c r="O27"/>
  <c r="W27"/>
  <c r="S27"/>
  <c r="G26"/>
  <c r="D21" i="70"/>
  <c r="W28" i="41"/>
  <c r="O28"/>
  <c r="S28"/>
  <c r="K28"/>
  <c r="E27" i="70"/>
  <c r="K26" i="42"/>
  <c r="D30" i="70" s="1"/>
  <c r="C30"/>
  <c r="C26" s="1"/>
  <c r="S26" i="42"/>
  <c r="S22" s="1"/>
  <c r="O26"/>
  <c r="W26"/>
  <c r="W22" s="1"/>
  <c r="C32" i="69"/>
  <c r="S27" i="40"/>
  <c r="O27"/>
  <c r="E32" i="69" s="1"/>
  <c r="W27" i="40"/>
  <c r="K27"/>
  <c r="D32" i="69" s="1"/>
  <c r="G26" i="40"/>
  <c r="K24" i="41"/>
  <c r="S24"/>
  <c r="W24"/>
  <c r="O24"/>
  <c r="O30" i="39"/>
  <c r="G29" i="41" s="1"/>
  <c r="K30" i="39"/>
  <c r="G29" i="40" s="1"/>
  <c r="D27" i="70"/>
  <c r="C31" i="67"/>
  <c r="L26" i="24"/>
  <c r="P26"/>
  <c r="T26"/>
  <c r="X26"/>
  <c r="D25" i="67"/>
  <c r="C32"/>
  <c r="T27" i="24"/>
  <c r="X27"/>
  <c r="L27"/>
  <c r="P27"/>
  <c r="C33" i="67"/>
  <c r="X28" i="24"/>
  <c r="L28"/>
  <c r="P28"/>
  <c r="T28"/>
  <c r="H29"/>
  <c r="K10" i="39" l="1"/>
  <c r="C41" i="71"/>
  <c r="U20" i="6"/>
  <c r="U18"/>
  <c r="G41" i="71"/>
  <c r="T17" i="6"/>
  <c r="T20" s="1"/>
  <c r="S14"/>
  <c r="S17" s="1"/>
  <c r="U19" s="1"/>
  <c r="W18"/>
  <c r="W20"/>
  <c r="F41" i="71"/>
  <c r="V18" i="6"/>
  <c r="V20"/>
  <c r="J17"/>
  <c r="J20" s="1"/>
  <c r="I14"/>
  <c r="I17" s="1"/>
  <c r="L19" s="1"/>
  <c r="L20"/>
  <c r="L18"/>
  <c r="M18"/>
  <c r="M20"/>
  <c r="K18"/>
  <c r="D26" i="70"/>
  <c r="K26" i="39"/>
  <c r="G25" i="40" s="1"/>
  <c r="W20" i="41"/>
  <c r="W9" s="1"/>
  <c r="O10" i="39"/>
  <c r="D29" i="69"/>
  <c r="D35" i="71"/>
  <c r="C42"/>
  <c r="K22" i="42"/>
  <c r="E30" i="70"/>
  <c r="E26" s="1"/>
  <c r="O15" i="42"/>
  <c r="O22"/>
  <c r="O26" i="41"/>
  <c r="S26"/>
  <c r="W26"/>
  <c r="K26"/>
  <c r="G25"/>
  <c r="O20"/>
  <c r="O9" s="1"/>
  <c r="W20" i="40"/>
  <c r="G32" i="71"/>
  <c r="G31" s="1"/>
  <c r="K20" i="40"/>
  <c r="D26" i="69"/>
  <c r="D25" s="1"/>
  <c r="D32" i="71"/>
  <c r="D31" s="1"/>
  <c r="C31" i="69"/>
  <c r="C40" i="71" s="1"/>
  <c r="S26" i="40"/>
  <c r="F40" i="71" s="1"/>
  <c r="W26" i="40"/>
  <c r="G40" i="71" s="1"/>
  <c r="K26" i="40"/>
  <c r="D40" i="71" s="1"/>
  <c r="O26" i="40"/>
  <c r="O26" i="39"/>
  <c r="S20" i="41"/>
  <c r="S9" s="1"/>
  <c r="S15" i="42"/>
  <c r="S20" i="40"/>
  <c r="F32" i="71"/>
  <c r="F31" s="1"/>
  <c r="E29" i="69"/>
  <c r="E35" i="71"/>
  <c r="O29" i="41"/>
  <c r="S29"/>
  <c r="K29"/>
  <c r="W29"/>
  <c r="K15" i="42"/>
  <c r="S29" i="40"/>
  <c r="W29"/>
  <c r="O29"/>
  <c r="E34" i="69" s="1"/>
  <c r="K29" i="40"/>
  <c r="D34" i="69" s="1"/>
  <c r="C34"/>
  <c r="W15" i="42"/>
  <c r="G31" i="41"/>
  <c r="K20"/>
  <c r="K9" s="1"/>
  <c r="E26" i="69"/>
  <c r="O20" i="40"/>
  <c r="E32" i="71"/>
  <c r="C25" i="69"/>
  <c r="C32" i="71"/>
  <c r="C31" s="1"/>
  <c r="T29" i="24"/>
  <c r="L29"/>
  <c r="L25" s="1"/>
  <c r="X29"/>
  <c r="X25" s="1"/>
  <c r="P29"/>
  <c r="P25" s="1"/>
  <c r="C34" i="67"/>
  <c r="C30" s="1"/>
  <c r="E33"/>
  <c r="E42" i="71"/>
  <c r="P83" i="24"/>
  <c r="E32" i="67"/>
  <c r="E41" i="71"/>
  <c r="E31" i="67"/>
  <c r="D33"/>
  <c r="D42" i="71"/>
  <c r="L83" i="24"/>
  <c r="D32" i="67"/>
  <c r="D41" i="71"/>
  <c r="D31" i="67"/>
  <c r="G42" i="71"/>
  <c r="X83" i="24"/>
  <c r="F42" i="71"/>
  <c r="T83" i="24"/>
  <c r="T81"/>
  <c r="T82" s="1"/>
  <c r="H25"/>
  <c r="X81" l="1"/>
  <c r="X82" s="1"/>
  <c r="E25" i="69"/>
  <c r="K19" i="6"/>
  <c r="W34" i="42"/>
  <c r="W31" s="1"/>
  <c r="W32" s="1"/>
  <c r="W22" i="6"/>
  <c r="W29"/>
  <c r="L81" i="24"/>
  <c r="L82" s="1"/>
  <c r="V22" i="6"/>
  <c r="S34" i="42"/>
  <c r="S31" s="1"/>
  <c r="S32" s="1"/>
  <c r="V29" i="6"/>
  <c r="K32" i="39"/>
  <c r="K33" s="1"/>
  <c r="V19" i="6"/>
  <c r="S18"/>
  <c r="S19"/>
  <c r="W19"/>
  <c r="U22"/>
  <c r="T18"/>
  <c r="T19"/>
  <c r="U21"/>
  <c r="O34" i="42"/>
  <c r="U29" i="6"/>
  <c r="P35" i="24"/>
  <c r="K29" i="6"/>
  <c r="K21"/>
  <c r="M19"/>
  <c r="I19"/>
  <c r="I18"/>
  <c r="X35" i="24"/>
  <c r="M29" i="6"/>
  <c r="T35" i="24"/>
  <c r="L29" i="6"/>
  <c r="J19"/>
  <c r="J18"/>
  <c r="O32" i="39"/>
  <c r="O33" s="1"/>
  <c r="C30" i="69"/>
  <c r="T25" i="24"/>
  <c r="V36" i="6"/>
  <c r="S12" i="42"/>
  <c r="S9" s="1"/>
  <c r="S29" s="1"/>
  <c r="G43" i="71"/>
  <c r="G39" s="1"/>
  <c r="K25" i="40"/>
  <c r="D31" i="69"/>
  <c r="D30" s="1"/>
  <c r="W25" i="41"/>
  <c r="W31" s="1"/>
  <c r="E19" i="70"/>
  <c r="E16" s="1"/>
  <c r="E13" s="1"/>
  <c r="O12" i="42"/>
  <c r="O9" s="1"/>
  <c r="O29" s="1"/>
  <c r="U36" i="6"/>
  <c r="W36"/>
  <c r="W12" i="42"/>
  <c r="W9" s="1"/>
  <c r="W29" s="1"/>
  <c r="O25" i="40"/>
  <c r="E31" i="69"/>
  <c r="E30" s="1"/>
  <c r="P81" i="24"/>
  <c r="P82" s="1"/>
  <c r="K12" i="42"/>
  <c r="K9" s="1"/>
  <c r="K29" s="1"/>
  <c r="G15"/>
  <c r="D19" i="70"/>
  <c r="D16" s="1"/>
  <c r="D13" s="1"/>
  <c r="T36" i="6"/>
  <c r="W25" i="40"/>
  <c r="S25" i="41"/>
  <c r="S31" s="1"/>
  <c r="K25"/>
  <c r="K31" s="1"/>
  <c r="E40" i="71"/>
  <c r="C43"/>
  <c r="C39" s="1"/>
  <c r="F43"/>
  <c r="F39" s="1"/>
  <c r="E31"/>
  <c r="G32" i="41"/>
  <c r="G35"/>
  <c r="S25" i="40"/>
  <c r="O25" i="41"/>
  <c r="O31" s="1"/>
  <c r="E34" i="67"/>
  <c r="E30" s="1"/>
  <c r="E43" i="71"/>
  <c r="D34" i="67"/>
  <c r="D30" s="1"/>
  <c r="D43" i="71"/>
  <c r="D39" s="1"/>
  <c r="E39" l="1"/>
  <c r="I23" i="43"/>
  <c r="V31" i="6"/>
  <c r="V26"/>
  <c r="W26"/>
  <c r="K23" i="43"/>
  <c r="W31" i="6"/>
  <c r="U30"/>
  <c r="U26"/>
  <c r="U31"/>
  <c r="G23" i="43"/>
  <c r="E38" i="70"/>
  <c r="O31" i="42"/>
  <c r="O32" s="1"/>
  <c r="E36" i="70" s="1"/>
  <c r="K34" i="42"/>
  <c r="S20" i="6"/>
  <c r="S21" s="1"/>
  <c r="T21"/>
  <c r="T29"/>
  <c r="T38" s="1"/>
  <c r="T39" s="1"/>
  <c r="T62" i="24"/>
  <c r="T32"/>
  <c r="M31" i="6"/>
  <c r="M26"/>
  <c r="K13" i="43"/>
  <c r="L13" s="1"/>
  <c r="K30" i="6"/>
  <c r="K31"/>
  <c r="K26"/>
  <c r="G13" i="43"/>
  <c r="H13" s="1"/>
  <c r="J29" i="6"/>
  <c r="I20"/>
  <c r="J21"/>
  <c r="L35" i="24"/>
  <c r="L31" i="6"/>
  <c r="L26"/>
  <c r="L28" s="1"/>
  <c r="I13" i="43"/>
  <c r="J13" s="1"/>
  <c r="X62" i="24"/>
  <c r="X32"/>
  <c r="E44" i="67"/>
  <c r="P62" i="24"/>
  <c r="P32"/>
  <c r="S35" i="41"/>
  <c r="I34" i="43" s="1"/>
  <c r="S32" i="41"/>
  <c r="W32"/>
  <c r="W35"/>
  <c r="U37" i="6"/>
  <c r="U38"/>
  <c r="U39" s="1"/>
  <c r="I21" i="43"/>
  <c r="S36" i="42"/>
  <c r="S37" s="1"/>
  <c r="E21" i="43"/>
  <c r="G21"/>
  <c r="O36" i="42"/>
  <c r="O37" s="1"/>
  <c r="V37" i="6"/>
  <c r="V38"/>
  <c r="W37"/>
  <c r="W38"/>
  <c r="O35" i="41"/>
  <c r="G34" i="43" s="1"/>
  <c r="H34" s="1"/>
  <c r="O32" i="41"/>
  <c r="G12" i="42"/>
  <c r="G9" s="1"/>
  <c r="G29" s="1"/>
  <c r="C19" i="70"/>
  <c r="C16" s="1"/>
  <c r="C13" s="1"/>
  <c r="S36" i="6"/>
  <c r="T37"/>
  <c r="K32" i="41"/>
  <c r="K35"/>
  <c r="E34" i="43" s="1"/>
  <c r="F34" s="1"/>
  <c r="K21"/>
  <c r="W36" i="42"/>
  <c r="W37" s="1"/>
  <c r="W28" i="6" l="1"/>
  <c r="V28"/>
  <c r="E35" i="70"/>
  <c r="E11" s="1"/>
  <c r="E14" i="71" s="1"/>
  <c r="T22" i="6"/>
  <c r="D38" i="70"/>
  <c r="G34" i="42"/>
  <c r="C38" i="70" s="1"/>
  <c r="K31" i="42"/>
  <c r="H23" i="43"/>
  <c r="F34" i="44"/>
  <c r="E23" i="43"/>
  <c r="E20" s="1"/>
  <c r="T26" i="6"/>
  <c r="U28" s="1"/>
  <c r="T31"/>
  <c r="S29"/>
  <c r="S38" s="1"/>
  <c r="S39" s="1"/>
  <c r="T30"/>
  <c r="U27"/>
  <c r="L23" i="43"/>
  <c r="H34" i="44"/>
  <c r="J23" i="43"/>
  <c r="G34" i="44"/>
  <c r="X33" i="24"/>
  <c r="X59" s="1"/>
  <c r="X58" s="1"/>
  <c r="X18"/>
  <c r="J26" i="6"/>
  <c r="E13" i="43"/>
  <c r="J30" i="6"/>
  <c r="J31"/>
  <c r="I29"/>
  <c r="K27"/>
  <c r="K28"/>
  <c r="M28"/>
  <c r="T33" i="24"/>
  <c r="T59" s="1"/>
  <c r="T58" s="1"/>
  <c r="T18"/>
  <c r="P33"/>
  <c r="P18"/>
  <c r="D44" i="67"/>
  <c r="L62" i="24"/>
  <c r="L32"/>
  <c r="H35"/>
  <c r="J22" i="6"/>
  <c r="I21"/>
  <c r="M22"/>
  <c r="K22"/>
  <c r="L22"/>
  <c r="F21" i="43"/>
  <c r="D21"/>
  <c r="E32" i="44"/>
  <c r="W42" i="41"/>
  <c r="W44" s="1"/>
  <c r="W46" s="1"/>
  <c r="K34" i="43"/>
  <c r="H32" i="44"/>
  <c r="L21" i="43"/>
  <c r="K20"/>
  <c r="F32" i="44"/>
  <c r="H21" i="43"/>
  <c r="G20"/>
  <c r="J21"/>
  <c r="G32" i="44"/>
  <c r="G36" s="1"/>
  <c r="I20" i="43"/>
  <c r="J34"/>
  <c r="I33"/>
  <c r="S37" i="6"/>
  <c r="H36" i="44" l="1"/>
  <c r="F36"/>
  <c r="S30" i="6"/>
  <c r="S31"/>
  <c r="K32" i="42"/>
  <c r="T27" i="6"/>
  <c r="S26"/>
  <c r="S27" s="1"/>
  <c r="F23" i="43"/>
  <c r="F20" s="1"/>
  <c r="B8" i="64" s="1"/>
  <c r="D23" i="43"/>
  <c r="E34" i="44"/>
  <c r="D34" s="1"/>
  <c r="G31" i="42"/>
  <c r="G36" s="1"/>
  <c r="G37" s="1"/>
  <c r="K36"/>
  <c r="K37" s="1"/>
  <c r="C44" i="67"/>
  <c r="H62" i="24"/>
  <c r="K36" i="6"/>
  <c r="E23" i="67"/>
  <c r="E20" s="1"/>
  <c r="E13" s="1"/>
  <c r="P15" i="24"/>
  <c r="P8" s="1"/>
  <c r="P31" s="1"/>
  <c r="T15"/>
  <c r="T8" s="1"/>
  <c r="T31" s="1"/>
  <c r="L36" i="6"/>
  <c r="F13" i="43"/>
  <c r="D13"/>
  <c r="X15" i="24"/>
  <c r="X8" s="1"/>
  <c r="X31" s="1"/>
  <c r="M36" i="6"/>
  <c r="L33" i="24"/>
  <c r="L18"/>
  <c r="E42" i="67"/>
  <c r="E41" s="1"/>
  <c r="P59" i="24"/>
  <c r="P58" s="1"/>
  <c r="I30" i="6"/>
  <c r="I31"/>
  <c r="J28"/>
  <c r="I26"/>
  <c r="I27" s="1"/>
  <c r="J27"/>
  <c r="J20" i="43"/>
  <c r="D8" i="64" s="1"/>
  <c r="L20" i="43"/>
  <c r="E8" i="64" s="1"/>
  <c r="D20" i="43"/>
  <c r="H20"/>
  <c r="C8" i="64" s="1"/>
  <c r="D32" i="44"/>
  <c r="D36" s="1"/>
  <c r="E36"/>
  <c r="D34" i="43"/>
  <c r="L34"/>
  <c r="L33" s="1"/>
  <c r="K33"/>
  <c r="T28" i="6" l="1"/>
  <c r="G32" i="42"/>
  <c r="C36" i="70" s="1"/>
  <c r="C35" s="1"/>
  <c r="C11" s="1"/>
  <c r="D36"/>
  <c r="D42" i="67"/>
  <c r="D41" s="1"/>
  <c r="H33" i="24"/>
  <c r="L59"/>
  <c r="L58" s="1"/>
  <c r="K11" i="43"/>
  <c r="X55" i="24"/>
  <c r="X63" s="1"/>
  <c r="X69" s="1"/>
  <c r="X36"/>
  <c r="X38" s="1"/>
  <c r="T55"/>
  <c r="T63" s="1"/>
  <c r="I11" i="43"/>
  <c r="T36" i="24"/>
  <c r="T38" s="1"/>
  <c r="E45" i="67"/>
  <c r="E11" s="1"/>
  <c r="E12" i="71" s="1"/>
  <c r="J36" i="6"/>
  <c r="I36" s="1"/>
  <c r="I38" s="1"/>
  <c r="I39" s="1"/>
  <c r="L15" i="24"/>
  <c r="L8" s="1"/>
  <c r="L31" s="1"/>
  <c r="D23" i="67"/>
  <c r="D20" s="1"/>
  <c r="D13" s="1"/>
  <c r="H18" i="24"/>
  <c r="M37" i="6"/>
  <c r="M38"/>
  <c r="L37"/>
  <c r="L38"/>
  <c r="P55" i="24"/>
  <c r="P63" s="1"/>
  <c r="P65" s="1"/>
  <c r="G15" i="51" s="1"/>
  <c r="G11" i="43"/>
  <c r="P36" i="24"/>
  <c r="P38" s="1"/>
  <c r="K38" i="6"/>
  <c r="K39" s="1"/>
  <c r="K37"/>
  <c r="D45" i="67" l="1"/>
  <c r="D11" s="1"/>
  <c r="D12" i="71" s="1"/>
  <c r="D35" i="70"/>
  <c r="D11" s="1"/>
  <c r="D14" i="71" s="1"/>
  <c r="H11" i="43"/>
  <c r="H10" s="1"/>
  <c r="C6" i="64" s="1"/>
  <c r="G10" i="43"/>
  <c r="H15" i="24"/>
  <c r="H8" s="1"/>
  <c r="H31" s="1"/>
  <c r="C23" i="67"/>
  <c r="C20" s="1"/>
  <c r="C13" s="1"/>
  <c r="L55" i="24"/>
  <c r="L63" s="1"/>
  <c r="L36"/>
  <c r="L38" s="1"/>
  <c r="E11" i="43"/>
  <c r="F11" s="1"/>
  <c r="J11"/>
  <c r="J10" s="1"/>
  <c r="D6" i="64" s="1"/>
  <c r="I10" i="43"/>
  <c r="L11"/>
  <c r="L10" s="1"/>
  <c r="E6" i="64" s="1"/>
  <c r="K10" i="43"/>
  <c r="C42" i="67"/>
  <c r="C41" s="1"/>
  <c r="H59" i="24"/>
  <c r="H58" s="1"/>
  <c r="H32"/>
  <c r="H15" i="51"/>
  <c r="G25"/>
  <c r="J38" i="6"/>
  <c r="J39" s="1"/>
  <c r="J37"/>
  <c r="I37" s="1"/>
  <c r="O34" i="40" l="1"/>
  <c r="I15" i="51"/>
  <c r="J15" s="1"/>
  <c r="F10" i="43"/>
  <c r="B6" i="64" s="1"/>
  <c r="D11" i="43"/>
  <c r="E10"/>
  <c r="L65" i="24"/>
  <c r="G14" i="51" s="1"/>
  <c r="H63" i="24"/>
  <c r="H65" s="1"/>
  <c r="H55"/>
  <c r="H36"/>
  <c r="H38" s="1"/>
  <c r="H25" i="51"/>
  <c r="J25"/>
  <c r="C45" i="67"/>
  <c r="C11" s="1"/>
  <c r="D10" i="43"/>
  <c r="E9" i="60" s="1"/>
  <c r="O35" i="40" l="1"/>
  <c r="O33" s="1"/>
  <c r="H10" i="51"/>
  <c r="H14"/>
  <c r="G24"/>
  <c r="E22" i="60"/>
  <c r="F22" s="1"/>
  <c r="G9"/>
  <c r="J24" i="51" l="1"/>
  <c r="H24"/>
  <c r="H9" s="1"/>
  <c r="G10"/>
  <c r="I10"/>
  <c r="E37" i="69"/>
  <c r="P12" i="6"/>
  <c r="F12" s="1"/>
  <c r="O49" i="40"/>
  <c r="K34"/>
  <c r="I14" i="51"/>
  <c r="J14" s="1"/>
  <c r="H13"/>
  <c r="I13" s="1"/>
  <c r="G34" i="40" l="1"/>
  <c r="H23" i="51"/>
  <c r="K35" i="40"/>
  <c r="G35" s="1"/>
  <c r="G9" i="51"/>
  <c r="H8"/>
  <c r="I8" s="1"/>
  <c r="I9"/>
  <c r="J10"/>
  <c r="G33" i="40" l="1"/>
  <c r="C37" i="69" s="1"/>
  <c r="K33" i="40"/>
  <c r="J9" i="51"/>
  <c r="G49" i="40"/>
  <c r="K49" l="1"/>
  <c r="D37" i="69"/>
  <c r="O12" i="6"/>
  <c r="E12" l="1"/>
  <c r="N12"/>
  <c r="D12" l="1"/>
  <c r="P13" l="1"/>
  <c r="R13"/>
  <c r="O13"/>
  <c r="Q13"/>
  <c r="Q14" l="1"/>
  <c r="G13"/>
  <c r="R14"/>
  <c r="H13"/>
  <c r="E13"/>
  <c r="O14"/>
  <c r="F13"/>
  <c r="P14"/>
  <c r="P17" l="1"/>
  <c r="P20" s="1"/>
  <c r="F14"/>
  <c r="F17" s="1"/>
  <c r="E14"/>
  <c r="N14"/>
  <c r="N17" s="1"/>
  <c r="O17"/>
  <c r="O20" s="1"/>
  <c r="D13"/>
  <c r="H14"/>
  <c r="H17" s="1"/>
  <c r="R17"/>
  <c r="Q17"/>
  <c r="G14"/>
  <c r="G17" s="1"/>
  <c r="G18" l="1"/>
  <c r="R19"/>
  <c r="R20"/>
  <c r="R18"/>
  <c r="I46"/>
  <c r="S46"/>
  <c r="N46"/>
  <c r="N18"/>
  <c r="N19"/>
  <c r="F18"/>
  <c r="I40"/>
  <c r="Q20"/>
  <c r="Q18"/>
  <c r="Q19"/>
  <c r="H18"/>
  <c r="O18"/>
  <c r="O19"/>
  <c r="E17"/>
  <c r="D14"/>
  <c r="D17" s="1"/>
  <c r="G19" s="1"/>
  <c r="P19"/>
  <c r="P18"/>
  <c r="E19" l="1"/>
  <c r="E18"/>
  <c r="H19"/>
  <c r="S40" i="41"/>
  <c r="Q29" i="6"/>
  <c r="S46" i="40"/>
  <c r="G20" i="6"/>
  <c r="F19"/>
  <c r="Q46"/>
  <c r="R46"/>
  <c r="P46"/>
  <c r="O46"/>
  <c r="L46"/>
  <c r="K46"/>
  <c r="M46"/>
  <c r="J46"/>
  <c r="W46" i="40"/>
  <c r="H20" i="6"/>
  <c r="R29"/>
  <c r="P21"/>
  <c r="O46" i="40"/>
  <c r="P29" i="6"/>
  <c r="F20"/>
  <c r="O40" i="41"/>
  <c r="D18" i="6"/>
  <c r="D19"/>
  <c r="K46" i="40"/>
  <c r="E20" i="6"/>
  <c r="K40" i="41"/>
  <c r="O29" i="6"/>
  <c r="N20"/>
  <c r="O21"/>
  <c r="V46"/>
  <c r="U46"/>
  <c r="T46"/>
  <c r="W46"/>
  <c r="G40" i="41" l="1"/>
  <c r="O22" i="6"/>
  <c r="S22"/>
  <c r="N22"/>
  <c r="N21"/>
  <c r="D20"/>
  <c r="E22" s="1"/>
  <c r="D51" i="71"/>
  <c r="G46" i="40"/>
  <c r="C45" i="69" s="1"/>
  <c r="C51" i="71" s="1"/>
  <c r="K43" i="40"/>
  <c r="D45" i="69"/>
  <c r="P31" i="6"/>
  <c r="F29"/>
  <c r="P26"/>
  <c r="P30"/>
  <c r="G18" i="43"/>
  <c r="R26" i="6"/>
  <c r="H29"/>
  <c r="K18" i="43"/>
  <c r="R31" i="6"/>
  <c r="G51" i="71"/>
  <c r="W43" i="40"/>
  <c r="Q22" i="6"/>
  <c r="F51" i="71"/>
  <c r="S43" i="40"/>
  <c r="O30" i="6"/>
  <c r="E29"/>
  <c r="O31"/>
  <c r="O26"/>
  <c r="N29"/>
  <c r="E18" i="43"/>
  <c r="E21" i="6"/>
  <c r="P22"/>
  <c r="F22"/>
  <c r="F21"/>
  <c r="E45" i="69"/>
  <c r="O43" i="40"/>
  <c r="E51" i="71"/>
  <c r="R22" i="6"/>
  <c r="Q26"/>
  <c r="I18" i="43"/>
  <c r="Q31" i="6"/>
  <c r="G29"/>
  <c r="G22" l="1"/>
  <c r="G31"/>
  <c r="J18" i="43"/>
  <c r="J28" s="1"/>
  <c r="G28" i="44"/>
  <c r="I28" i="43"/>
  <c r="N31" i="6"/>
  <c r="D29"/>
  <c r="N30"/>
  <c r="W44" i="40"/>
  <c r="G49" i="71" s="1"/>
  <c r="G48" s="1"/>
  <c r="W18" i="40"/>
  <c r="L18" i="43"/>
  <c r="L28" s="1"/>
  <c r="K28"/>
  <c r="H28" i="44"/>
  <c r="H26" i="6"/>
  <c r="H28" s="1"/>
  <c r="R28"/>
  <c r="H18" i="43"/>
  <c r="H28" s="1"/>
  <c r="F28" i="44"/>
  <c r="G28" i="43"/>
  <c r="P27" i="6"/>
  <c r="P28"/>
  <c r="O39" i="41"/>
  <c r="O38" s="1"/>
  <c r="F26" i="6"/>
  <c r="K18" i="40"/>
  <c r="K44"/>
  <c r="Q28" i="6"/>
  <c r="S39" i="41"/>
  <c r="S38" s="1"/>
  <c r="G26" i="6"/>
  <c r="G28" s="1"/>
  <c r="O18" i="40"/>
  <c r="O44"/>
  <c r="F18" i="43"/>
  <c r="F28" s="1"/>
  <c r="E28"/>
  <c r="E28" i="44"/>
  <c r="D18" i="43"/>
  <c r="K39" i="41"/>
  <c r="O27" i="6"/>
  <c r="E26"/>
  <c r="O28"/>
  <c r="N26"/>
  <c r="E31"/>
  <c r="E30"/>
  <c r="S44" i="40"/>
  <c r="F49" i="71" s="1"/>
  <c r="F48" s="1"/>
  <c r="S18" i="40"/>
  <c r="H31" i="6"/>
  <c r="F31"/>
  <c r="F30"/>
  <c r="H22"/>
  <c r="D21"/>
  <c r="I22"/>
  <c r="D28" i="44" l="1"/>
  <c r="D28" i="43"/>
  <c r="Q36" i="6"/>
  <c r="F29" i="71"/>
  <c r="F26" s="1"/>
  <c r="F16" s="1"/>
  <c r="F52" s="1"/>
  <c r="F11" s="1"/>
  <c r="S15" i="40"/>
  <c r="S9" s="1"/>
  <c r="S31" s="1"/>
  <c r="E43" i="69"/>
  <c r="E42" s="1"/>
  <c r="E49" i="71"/>
  <c r="E48" s="1"/>
  <c r="O36" i="6"/>
  <c r="K15" i="40"/>
  <c r="K9" s="1"/>
  <c r="K31" s="1"/>
  <c r="G18"/>
  <c r="D29" i="71"/>
  <c r="D26" s="1"/>
  <c r="D16" s="1"/>
  <c r="D23" i="69"/>
  <c r="D20" s="1"/>
  <c r="D14" s="1"/>
  <c r="D36" s="1"/>
  <c r="G36" i="43"/>
  <c r="O42" i="41"/>
  <c r="O44" s="1"/>
  <c r="O46" s="1"/>
  <c r="N28" i="6"/>
  <c r="N27"/>
  <c r="S28"/>
  <c r="D26"/>
  <c r="E27"/>
  <c r="E28"/>
  <c r="G39" i="41"/>
  <c r="K38"/>
  <c r="O15" i="40"/>
  <c r="O9" s="1"/>
  <c r="O31" s="1"/>
  <c r="E29" i="71"/>
  <c r="E26" s="1"/>
  <c r="E16" s="1"/>
  <c r="P36" i="6"/>
  <c r="E23" i="69"/>
  <c r="E20" s="1"/>
  <c r="E14" s="1"/>
  <c r="E36" s="1"/>
  <c r="E12" s="1"/>
  <c r="E13" i="71" s="1"/>
  <c r="I36" i="43"/>
  <c r="J36" s="1"/>
  <c r="J33" s="1"/>
  <c r="S42" i="41"/>
  <c r="S44" s="1"/>
  <c r="S46" s="1"/>
  <c r="D49" i="71"/>
  <c r="D48" s="1"/>
  <c r="D43" i="69"/>
  <c r="D42" s="1"/>
  <c r="G44" i="40"/>
  <c r="F28" i="6"/>
  <c r="F27"/>
  <c r="W15" i="40"/>
  <c r="W9" s="1"/>
  <c r="W31" s="1"/>
  <c r="G29" i="71"/>
  <c r="G26" s="1"/>
  <c r="G16" s="1"/>
  <c r="G52" s="1"/>
  <c r="R36" i="6"/>
  <c r="D30"/>
  <c r="D31"/>
  <c r="D12" i="69" l="1"/>
  <c r="D13" i="71" s="1"/>
  <c r="D11" s="1"/>
  <c r="E52"/>
  <c r="E11" s="1"/>
  <c r="R37" i="6"/>
  <c r="H36"/>
  <c r="R38"/>
  <c r="K42" i="41"/>
  <c r="K44" s="1"/>
  <c r="K46" s="1"/>
  <c r="G38"/>
  <c r="G42" s="1"/>
  <c r="G44" s="1"/>
  <c r="G46" s="1"/>
  <c r="E36" i="43"/>
  <c r="I28" i="6"/>
  <c r="D27"/>
  <c r="G15" i="40"/>
  <c r="G9" s="1"/>
  <c r="G31" s="1"/>
  <c r="C23" i="69"/>
  <c r="E36" i="6"/>
  <c r="N36"/>
  <c r="O37"/>
  <c r="O38"/>
  <c r="O39" s="1"/>
  <c r="W40" i="40"/>
  <c r="W32"/>
  <c r="C43" i="69"/>
  <c r="G43" i="40"/>
  <c r="P37" i="6"/>
  <c r="F36"/>
  <c r="P38"/>
  <c r="P39" s="1"/>
  <c r="F39" s="1"/>
  <c r="F41" s="1"/>
  <c r="O32" i="40"/>
  <c r="O40"/>
  <c r="G33" i="43"/>
  <c r="H36"/>
  <c r="H33" s="1"/>
  <c r="D52" i="71"/>
  <c r="K32" i="40"/>
  <c r="K40"/>
  <c r="S32"/>
  <c r="S40"/>
  <c r="Q37" i="6"/>
  <c r="G36"/>
  <c r="Q38"/>
  <c r="E39" l="1"/>
  <c r="E41" s="1"/>
  <c r="G16" i="43"/>
  <c r="H16" s="1"/>
  <c r="O47" i="40"/>
  <c r="O48" s="1"/>
  <c r="O50" s="1"/>
  <c r="C42" i="69"/>
  <c r="C49" i="71"/>
  <c r="C48" s="1"/>
  <c r="K16" i="43"/>
  <c r="W47" i="40"/>
  <c r="W48" s="1"/>
  <c r="W50" s="1"/>
  <c r="D36" i="6"/>
  <c r="E37"/>
  <c r="E38"/>
  <c r="G40" i="40"/>
  <c r="G47" s="1"/>
  <c r="G48" s="1"/>
  <c r="G50" s="1"/>
  <c r="G32"/>
  <c r="E33" i="43"/>
  <c r="D33" s="1"/>
  <c r="F36"/>
  <c r="F33" s="1"/>
  <c r="D36"/>
  <c r="H37" i="6"/>
  <c r="H38"/>
  <c r="G37"/>
  <c r="G38"/>
  <c r="I16" i="43"/>
  <c r="S47" i="40"/>
  <c r="S48" s="1"/>
  <c r="S50" s="1"/>
  <c r="K47"/>
  <c r="K48" s="1"/>
  <c r="K50" s="1"/>
  <c r="E16" i="43"/>
  <c r="F37" i="6"/>
  <c r="F38"/>
  <c r="N37"/>
  <c r="N38"/>
  <c r="N39" s="1"/>
  <c r="D39" s="1"/>
  <c r="D41" s="1"/>
  <c r="C20" i="69"/>
  <c r="C14" s="1"/>
  <c r="C36" s="1"/>
  <c r="C12" s="1"/>
  <c r="C29" i="71"/>
  <c r="C26" s="1"/>
  <c r="C16" s="1"/>
  <c r="C52" s="1"/>
  <c r="F16" i="43" l="1"/>
  <c r="E26"/>
  <c r="D16"/>
  <c r="E26" i="44"/>
  <c r="E15" i="43"/>
  <c r="J16"/>
  <c r="I26"/>
  <c r="I25" s="1"/>
  <c r="G26" i="44"/>
  <c r="G30" s="1"/>
  <c r="G39" s="1"/>
  <c r="I15" i="43"/>
  <c r="D37" i="6"/>
  <c r="D38"/>
  <c r="L16" i="43"/>
  <c r="K26"/>
  <c r="K25" s="1"/>
  <c r="K15"/>
  <c r="H26" i="44"/>
  <c r="H30" s="1"/>
  <c r="H39" s="1"/>
  <c r="G26" i="43"/>
  <c r="G25" s="1"/>
  <c r="G15"/>
  <c r="F26" i="44"/>
  <c r="F30" s="1"/>
  <c r="F39" s="1"/>
  <c r="D15" i="43" l="1"/>
  <c r="H26"/>
  <c r="H15"/>
  <c r="C7" i="64" s="1"/>
  <c r="L15" i="43"/>
  <c r="E7" i="64" s="1"/>
  <c r="L26" i="43"/>
  <c r="J15"/>
  <c r="D7" i="64" s="1"/>
  <c r="J26" i="43"/>
  <c r="E30" i="44"/>
  <c r="E39" s="1"/>
  <c r="D26"/>
  <c r="D30" s="1"/>
  <c r="D39" s="1"/>
  <c r="E25" i="43"/>
  <c r="D25" s="1"/>
  <c r="D26"/>
  <c r="D32" s="1"/>
  <c r="F26"/>
  <c r="F15"/>
  <c r="B7" i="64" s="1"/>
  <c r="F25" i="43" l="1"/>
  <c r="F32"/>
  <c r="H25"/>
  <c r="H32"/>
  <c r="J25"/>
  <c r="J32"/>
  <c r="L25"/>
  <c r="L32"/>
  <c r="G12" i="68" l="1"/>
  <c r="G11" s="1"/>
  <c r="E9" i="64" s="1"/>
  <c r="E5"/>
  <c r="G12" i="72"/>
  <c r="G11" s="1"/>
  <c r="F12"/>
  <c r="F11" s="1"/>
  <c r="D5" i="64"/>
  <c r="F12" i="68"/>
  <c r="F11" s="1"/>
  <c r="D9" i="64" s="1"/>
  <c r="C5"/>
  <c r="E12" i="68"/>
  <c r="E11" s="1"/>
  <c r="C9" i="64" s="1"/>
  <c r="E12" i="72"/>
  <c r="E11" s="1"/>
  <c r="D12" i="68"/>
  <c r="D11" s="1"/>
  <c r="B9" i="64" s="1"/>
  <c r="B5"/>
  <c r="D12" i="72"/>
  <c r="D11" s="1"/>
</calcChain>
</file>

<file path=xl/comments1.xml><?xml version="1.0" encoding="utf-8"?>
<comments xmlns="http://schemas.openxmlformats.org/spreadsheetml/2006/main">
  <authors>
    <author>Кисляченко Олександр Петрович</author>
  </authors>
  <commentList>
    <comment ref="C1" authorId="0">
      <text>
        <r>
          <rPr>
            <b/>
            <sz val="9"/>
            <color indexed="81"/>
            <rFont val="Tahoma"/>
            <family val="2"/>
            <charset val="204"/>
          </rPr>
          <t xml:space="preserve">Введіть плановий період
</t>
        </r>
        <r>
          <rPr>
            <sz val="9"/>
            <color indexed="81"/>
            <rFont val="Tahoma"/>
            <family val="2"/>
            <charset val="204"/>
          </rPr>
          <t xml:space="preserve">
</t>
        </r>
      </text>
    </comment>
    <comment ref="H1" authorId="0">
      <text>
        <r>
          <rPr>
            <b/>
            <sz val="9"/>
            <color indexed="81"/>
            <rFont val="Tahoma"/>
            <family val="2"/>
            <charset val="204"/>
          </rPr>
          <t xml:space="preserve">відсоток витрат на внески з регулювання
</t>
        </r>
      </text>
    </comment>
  </commentList>
</comments>
</file>

<file path=xl/comments2.xml><?xml version="1.0" encoding="utf-8"?>
<comments xmlns="http://schemas.openxmlformats.org/spreadsheetml/2006/main">
  <authors>
    <author>Автор</author>
  </authors>
  <commentList>
    <comment ref="A3" authorId="0">
      <text>
        <r>
          <rPr>
            <b/>
            <sz val="9"/>
            <color indexed="81"/>
            <rFont val="Tahoma"/>
            <family val="2"/>
            <charset val="204"/>
          </rPr>
          <t xml:space="preserve">Введіть назву ліцензіата
</t>
        </r>
      </text>
    </comment>
  </commentList>
</comments>
</file>

<file path=xl/comments3.xml><?xml version="1.0" encoding="utf-8"?>
<comments xmlns="http://schemas.openxmlformats.org/spreadsheetml/2006/main">
  <authors>
    <author>Кисляченко Олександр Петрович</author>
  </authors>
  <commentList>
    <comment ref="C46" authorId="0">
      <text>
        <r>
          <rPr>
            <b/>
            <sz val="9"/>
            <color indexed="81"/>
            <rFont val="Tahoma"/>
            <family val="2"/>
            <charset val="204"/>
          </rPr>
          <t xml:space="preserve">Відсоток внесків на регулювання
</t>
        </r>
        <r>
          <rPr>
            <sz val="9"/>
            <color indexed="81"/>
            <rFont val="Tahoma"/>
            <family val="2"/>
            <charset val="204"/>
          </rPr>
          <t xml:space="preserve">
</t>
        </r>
      </text>
    </comment>
  </commentList>
</comments>
</file>

<file path=xl/comments4.xml><?xml version="1.0" encoding="utf-8"?>
<comments xmlns="http://schemas.openxmlformats.org/spreadsheetml/2006/main">
  <authors>
    <author>Автор</author>
  </authors>
  <commentList>
    <comment ref="C8" authorId="0">
      <text>
        <r>
          <rPr>
            <b/>
            <sz val="9"/>
            <color indexed="81"/>
            <rFont val="Tahoma"/>
            <family val="2"/>
            <charset val="204"/>
          </rPr>
          <t>Автор:</t>
        </r>
        <r>
          <rPr>
            <sz val="9"/>
            <color indexed="81"/>
            <rFont val="Tahoma"/>
            <family val="2"/>
            <charset val="204"/>
          </rPr>
          <t xml:space="preserve">
плановий період</t>
        </r>
      </text>
    </comment>
  </commentList>
</comments>
</file>

<file path=xl/sharedStrings.xml><?xml version="1.0" encoding="utf-8"?>
<sst xmlns="http://schemas.openxmlformats.org/spreadsheetml/2006/main" count="4365" uniqueCount="1086">
  <si>
    <t>Всього витрат:</t>
  </si>
  <si>
    <t>грн.</t>
  </si>
  <si>
    <t>№ п/п</t>
  </si>
  <si>
    <t>Статті витрат</t>
  </si>
  <si>
    <t>% росту плану в порівнянні з базовим періодом</t>
  </si>
  <si>
    <t>Всього по елементу в собівартості теплової енергії за сукупністю прямих, загальновиробничих та адміністративних витрат</t>
  </si>
  <si>
    <t>в тому числі в розрізі видів ліцензованої діяльності:</t>
  </si>
  <si>
    <t>Індивідуальні теплові пункти</t>
  </si>
  <si>
    <t>Систесми автономного опалення</t>
  </si>
  <si>
    <t>Вцілому по підприємству</t>
  </si>
  <si>
    <t>в т.ч.:</t>
  </si>
  <si>
    <t>виробництво ТЕ</t>
  </si>
  <si>
    <t>транспортування ТЕ</t>
  </si>
  <si>
    <t>Центральні теплові пункти</t>
  </si>
  <si>
    <t>постачання ТЕ</t>
  </si>
  <si>
    <r>
      <t xml:space="preserve">Теплова енергія </t>
    </r>
    <r>
      <rPr>
        <b/>
        <sz val="9"/>
        <color theme="1"/>
        <rFont val="Calibri"/>
        <family val="2"/>
        <charset val="204"/>
        <scheme val="minor"/>
      </rPr>
      <t>(прямі витрати)</t>
    </r>
  </si>
  <si>
    <t>Виробництво теплової енергії</t>
  </si>
  <si>
    <t>Транспортування теплової енергії</t>
  </si>
  <si>
    <t>Постачання теплової енергії</t>
  </si>
  <si>
    <t>Інші види діяльності</t>
  </si>
  <si>
    <t>Всього витрат</t>
  </si>
  <si>
    <t>Прямі витрати</t>
  </si>
  <si>
    <t>Загальновиробничі витрати</t>
  </si>
  <si>
    <t>Адміністративні витрати</t>
  </si>
  <si>
    <t>прямі витрати по тепловій енергії</t>
  </si>
  <si>
    <t>грн./Гкал.</t>
  </si>
  <si>
    <t>питома вага у собівартості ТЕ, %</t>
  </si>
  <si>
    <t>К.п.</t>
  </si>
  <si>
    <t>Паливо котелень</t>
  </si>
  <si>
    <t>1.1.1</t>
  </si>
  <si>
    <t>Вартість покупної теплової енергії та/або собівартість виробництва власних ТЕЦ/Собівартість т/е на послугу</t>
  </si>
  <si>
    <t>1.1.3</t>
  </si>
  <si>
    <t>Вартість транспортування теплової енергії мережами інших власників</t>
  </si>
  <si>
    <t>1.1.2</t>
  </si>
  <si>
    <t>Витрати на оплату праці</t>
  </si>
  <si>
    <t>1.2</t>
  </si>
  <si>
    <t>Відрахування на соціальні заходи</t>
  </si>
  <si>
    <t>1.3.1</t>
  </si>
  <si>
    <t>Амортизація основних засобів</t>
  </si>
  <si>
    <t>1.3.2</t>
  </si>
  <si>
    <t>ел</t>
  </si>
  <si>
    <t>Матеріали на ремонт господарським способом</t>
  </si>
  <si>
    <t>іп</t>
  </si>
  <si>
    <t>Витрати на ремонт підрядним способом</t>
  </si>
  <si>
    <t>Витрати на водопостачання та водовідведення</t>
  </si>
  <si>
    <t>вода</t>
  </si>
  <si>
    <r>
      <t xml:space="preserve">Увага!!!
В листах даного файлу ліцензіатом </t>
    </r>
    <r>
      <rPr>
        <b/>
        <u/>
        <sz val="11"/>
        <color rgb="FFFF0000"/>
        <rFont val="Calibri"/>
        <family val="2"/>
        <charset val="204"/>
        <scheme val="minor"/>
      </rPr>
      <t>заповнюються/коригуються тільки ячейки, із заливкою зеленого кольору!</t>
    </r>
    <r>
      <rPr>
        <b/>
        <sz val="11"/>
        <color rgb="FFFF0000"/>
        <rFont val="Calibri"/>
        <family val="2"/>
        <charset val="204"/>
        <scheme val="minor"/>
      </rPr>
      <t xml:space="preserve"> Розрядність занесених значень в ячейках повинна відповідати розрядності, вказаній в одиницях виміру.</t>
    </r>
  </si>
  <si>
    <r>
      <rPr>
        <u/>
        <sz val="11"/>
        <color theme="1"/>
        <rFont val="Calibri"/>
        <family val="2"/>
        <charset val="204"/>
        <scheme val="minor"/>
      </rPr>
      <t>При заповненні листа</t>
    </r>
    <r>
      <rPr>
        <b/>
        <u/>
        <sz val="11"/>
        <color theme="1"/>
        <rFont val="Calibri"/>
        <family val="2"/>
        <charset val="204"/>
        <scheme val="minor"/>
      </rPr>
      <t xml:space="preserve"> "1_Структура витрат по елементах" </t>
    </r>
    <r>
      <rPr>
        <u/>
        <sz val="11"/>
        <color theme="1"/>
        <rFont val="Calibri"/>
        <family val="2"/>
        <charset val="204"/>
        <scheme val="minor"/>
      </rPr>
      <t>необхідно:</t>
    </r>
    <r>
      <rPr>
        <sz val="11"/>
        <color theme="1"/>
        <rFont val="Calibri"/>
        <family val="2"/>
        <charset val="204"/>
        <scheme val="minor"/>
      </rPr>
      <t xml:space="preserve"> 
1) в ячейці А3 вказати назву ліцензіата  та плановий період;
2) в інших ячейках із зеленою заливкою проставити розміри всіх планових та фактичних витрат, що входять до складу прямих, загальновиробничих та адміністративних витрат (</t>
    </r>
    <r>
      <rPr>
        <b/>
        <sz val="11"/>
        <color theme="1"/>
        <rFont val="Calibri"/>
        <family val="2"/>
        <charset val="204"/>
        <scheme val="minor"/>
      </rPr>
      <t>всі елементи витрат, крім перших дев"яти, ліцензіатом визначаються самостійно, виходячи із номенклатури планових та фактичних витрат підприємства</t>
    </r>
    <r>
      <rPr>
        <sz val="11"/>
        <color theme="1"/>
        <rFont val="Calibri"/>
        <family val="2"/>
        <charset val="204"/>
        <scheme val="minor"/>
      </rPr>
      <t xml:space="preserve">);
3) для коректного автоматичного заповнення додатків до Порядку №242 (листи Д3-Д10) необхідно біля розміру прямих планових витрат, в сусідній ячейці праворуч, вказати належність цього елементу витрат до конкретної статті прямих витрат (статтю необхідно вибрати зі списку, що розкривається). Поки по елементу прямих витрат не буде вказано його належність, то ячейка з розміром цих витрат буде підсвічена червоним кольором.
</t>
    </r>
    <r>
      <rPr>
        <b/>
        <sz val="9"/>
        <color theme="1"/>
        <rFont val="Calibri"/>
        <family val="2"/>
        <charset val="204"/>
        <scheme val="minor"/>
      </rPr>
      <t xml:space="preserve">Увага!!! Планові витрати палива на виробництво теплової енергії, планові витрати на покупну теплову енергію та/або собівартість виробництва власних ТЕЦ і вартість транспортування теплової енергії мережами інших власників проставляються в листі "3_Розподіл планової собівартості"; витрати на оплату праці - в листі "2_ФОП".
</t>
    </r>
    <r>
      <rPr>
        <b/>
        <sz val="9"/>
        <color rgb="FFFF0000"/>
        <rFont val="Calibri"/>
        <family val="2"/>
        <charset val="204"/>
        <scheme val="minor"/>
      </rPr>
      <t>В листі "1_Структура витрат по елементах" не допускається підбивання сум по стовбцях, оскільки це призводить до некоректного розрахунку планових витрат на одиницю продукції!</t>
    </r>
  </si>
  <si>
    <r>
      <t>В листі</t>
    </r>
    <r>
      <rPr>
        <b/>
        <u/>
        <sz val="11"/>
        <color theme="1"/>
        <rFont val="Calibri"/>
        <family val="2"/>
        <charset val="204"/>
        <scheme val="minor"/>
      </rPr>
      <t xml:space="preserve"> "2_ФОП" </t>
    </r>
    <r>
      <rPr>
        <u/>
        <sz val="11"/>
        <color theme="1"/>
        <rFont val="Calibri"/>
        <family val="2"/>
        <charset val="204"/>
        <scheme val="minor"/>
      </rPr>
      <t xml:space="preserve">необхідно.
</t>
    </r>
    <r>
      <rPr>
        <sz val="11"/>
        <color theme="1"/>
        <rFont val="Calibri"/>
        <family val="2"/>
        <charset val="204"/>
        <scheme val="minor"/>
      </rPr>
      <t>Проставити узгоджені планові та фактичні показники "чисельність персоналу" та "річний фонд оплати праці", які автоматично відобразяться в листі "1_Стуктура витрат по елементах".</t>
    </r>
  </si>
  <si>
    <r>
      <rPr>
        <u/>
        <sz val="11"/>
        <color theme="1"/>
        <rFont val="Calibri"/>
        <family val="2"/>
        <charset val="204"/>
        <scheme val="minor"/>
      </rPr>
      <t>При заповненні листа</t>
    </r>
    <r>
      <rPr>
        <b/>
        <u/>
        <sz val="11"/>
        <color theme="1"/>
        <rFont val="Calibri"/>
        <family val="2"/>
        <charset val="204"/>
        <scheme val="minor"/>
      </rPr>
      <t xml:space="preserve"> "3_Структура витрат тарифів"</t>
    </r>
    <r>
      <rPr>
        <b/>
        <sz val="11"/>
        <color theme="1"/>
        <rFont val="Calibri"/>
        <family val="2"/>
        <charset val="204"/>
        <scheme val="minor"/>
      </rPr>
      <t xml:space="preserve"> </t>
    </r>
    <r>
      <rPr>
        <sz val="11"/>
        <color theme="1"/>
        <rFont val="Calibri"/>
        <family val="2"/>
        <charset val="204"/>
        <scheme val="minor"/>
      </rPr>
      <t xml:space="preserve">необхідно в </t>
    </r>
    <r>
      <rPr>
        <sz val="11"/>
        <color theme="1"/>
        <rFont val="Calibri"/>
        <family val="2"/>
        <charset val="204"/>
        <scheme val="minor"/>
      </rPr>
      <t xml:space="preserve">ячейках із зеленою заливкою проставити значення показників: </t>
    </r>
    <r>
      <rPr>
        <i/>
        <sz val="11"/>
        <color theme="1"/>
        <rFont val="Calibri"/>
        <family val="2"/>
        <charset val="204"/>
        <scheme val="minor"/>
      </rPr>
      <t>"Паливо", "Вартість покупної теплової енергії та/або собівартість виробництва власних ТЕЦ", "Інші операційні витрати", "Інші витрати"</t>
    </r>
    <r>
      <rPr>
        <sz val="11"/>
        <color theme="1"/>
        <rFont val="Calibri"/>
        <family val="2"/>
        <charset val="204"/>
        <scheme val="minor"/>
      </rPr>
      <t xml:space="preserve">.  Зазначені показники проставляються тільки в даному листі,  а їх значення автоматично відображаються в інших листах файлу. </t>
    </r>
    <r>
      <rPr>
        <b/>
        <sz val="10"/>
        <rFont val="Calibri"/>
        <family val="2"/>
        <charset val="204"/>
        <scheme val="minor"/>
      </rPr>
      <t>Увага!!! Надходження теплової енергії в мережу, її корисний відпуск за видами діяльності, в розрізі категорій споживачів та інші технічні показники заповнюються в листі Д2 (в решту листів зазначені показники переносяться автоматично).</t>
    </r>
  </si>
  <si>
    <r>
      <t>Тарифи на теплову енергію та їх структура в розрахунку на 1 Гкал  будуть розраховані в листах даного файлу тільки після заповнення листа "</t>
    </r>
    <r>
      <rPr>
        <b/>
        <sz val="11"/>
        <color rgb="FFFF0000"/>
        <rFont val="Calibri"/>
        <family val="2"/>
        <charset val="204"/>
        <scheme val="minor"/>
      </rPr>
      <t>Д2</t>
    </r>
    <r>
      <rPr>
        <sz val="11"/>
        <color rgb="FFFF0000"/>
        <rFont val="Calibri"/>
        <family val="2"/>
        <charset val="204"/>
        <scheme val="minor"/>
      </rPr>
      <t>" (Річний план виробництва, транспортування та постачання теплової енергії).</t>
    </r>
  </si>
  <si>
    <r>
      <t>Лист</t>
    </r>
    <r>
      <rPr>
        <b/>
        <u/>
        <sz val="11"/>
        <color theme="1"/>
        <rFont val="Calibri"/>
        <family val="2"/>
        <charset val="204"/>
        <scheme val="minor"/>
      </rPr>
      <t xml:space="preserve"> "4_Структура пл.соб." </t>
    </r>
    <r>
      <rPr>
        <u/>
        <sz val="11"/>
        <color theme="1"/>
        <rFont val="Calibri"/>
        <family val="2"/>
        <charset val="204"/>
        <scheme val="minor"/>
      </rPr>
      <t xml:space="preserve">не заповнюється.
</t>
    </r>
    <r>
      <rPr>
        <sz val="11"/>
        <color theme="1"/>
        <rFont val="Calibri"/>
        <family val="2"/>
        <charset val="204"/>
        <scheme val="minor"/>
      </rPr>
      <t>Зазначені в листі показники розраховуються автоматично по мірі заповенення листів "1_Структура витрат по елементах" та "2_ФОП".</t>
    </r>
  </si>
  <si>
    <r>
      <rPr>
        <u/>
        <sz val="11"/>
        <color theme="1"/>
        <rFont val="Calibri"/>
        <family val="2"/>
        <charset val="204"/>
        <scheme val="minor"/>
      </rPr>
      <t>При заповненні листа</t>
    </r>
    <r>
      <rPr>
        <b/>
        <u/>
        <sz val="11"/>
        <color theme="1"/>
        <rFont val="Calibri"/>
        <family val="2"/>
        <charset val="204"/>
        <scheme val="minor"/>
      </rPr>
      <t xml:space="preserve"> "5_Розрахунок тарифів"</t>
    </r>
    <r>
      <rPr>
        <b/>
        <sz val="11"/>
        <color theme="1"/>
        <rFont val="Calibri"/>
        <family val="2"/>
        <charset val="204"/>
        <scheme val="minor"/>
      </rPr>
      <t xml:space="preserve"> </t>
    </r>
    <r>
      <rPr>
        <sz val="11"/>
        <color theme="1"/>
        <rFont val="Calibri"/>
        <family val="2"/>
        <charset val="204"/>
        <scheme val="minor"/>
      </rPr>
      <t xml:space="preserve">необхідно в </t>
    </r>
    <r>
      <rPr>
        <sz val="11"/>
        <color theme="1"/>
        <rFont val="Calibri"/>
        <family val="2"/>
        <charset val="204"/>
        <scheme val="minor"/>
      </rPr>
      <t xml:space="preserve">ячейках із зеленою заливкою проставити значення показників: </t>
    </r>
    <r>
      <rPr>
        <i/>
        <sz val="11"/>
        <color theme="1"/>
        <rFont val="Calibri"/>
        <family val="2"/>
        <charset val="204"/>
        <scheme val="minor"/>
      </rPr>
      <t>суму погодженої інвестиційної програми в розрізі видів діяльності, процент рентабельності в розрізі категорій споживачів, розмір витрат з податку на прибуток, діючі тарифи в розрізі категорій споживачів та середньозважений тариф для всіх категорій</t>
    </r>
    <r>
      <rPr>
        <sz val="11"/>
        <color theme="1"/>
        <rFont val="Calibri"/>
        <family val="2"/>
        <charset val="204"/>
        <scheme val="minor"/>
      </rPr>
      <t>.</t>
    </r>
  </si>
  <si>
    <t>При повному і правильному заповненні даних відповідні показники повинні відповідати показникам, що вказані у формах статистичної звітності 6-НКРЕ-ЖКК та пояснень до неї.</t>
  </si>
  <si>
    <t>Увага!!! При роботі з даним файлом в Microsoft Excel з використанням версій, які старші за версію Microsoft Excel 2007, деякі дані в листах книги не будуть відображатись.</t>
  </si>
  <si>
    <t>САО</t>
  </si>
  <si>
    <t>ІТП</t>
  </si>
  <si>
    <t>ЦТП</t>
  </si>
  <si>
    <t>всього витрат по підприємству</t>
  </si>
  <si>
    <t>Період</t>
  </si>
  <si>
    <t>Показник</t>
  </si>
  <si>
    <t>Од. виміру</t>
  </si>
  <si>
    <t>Враховано в собівартості виробництва, транспотрування та постачання теплової енергії</t>
  </si>
  <si>
    <t>Всього</t>
  </si>
  <si>
    <r>
      <rPr>
        <b/>
        <sz val="9"/>
        <color theme="1"/>
        <rFont val="Calibri"/>
        <family val="2"/>
        <charset val="204"/>
        <scheme val="minor"/>
      </rPr>
      <t>Прямі витрати</t>
    </r>
    <r>
      <rPr>
        <sz val="9"/>
        <color theme="1"/>
        <rFont val="Calibri"/>
        <family val="2"/>
        <charset val="204"/>
        <scheme val="minor"/>
      </rPr>
      <t xml:space="preserve"> у відповідності до ПСБО №16</t>
    </r>
  </si>
  <si>
    <t>Плановий період</t>
  </si>
  <si>
    <t>Чисельність персоналу</t>
  </si>
  <si>
    <t>осіб (прямо віднесених до конкретного елементу витрат)</t>
  </si>
  <si>
    <t>осіб (прямих, загальновиробничих та адміністративвних)</t>
  </si>
  <si>
    <t>х</t>
  </si>
  <si>
    <t>Річний фонд оплати праці</t>
  </si>
  <si>
    <t>Середня заробітна плата</t>
  </si>
  <si>
    <t>грн./особу в місяць</t>
  </si>
  <si>
    <t>Річний фонд оплати праці працівників вцілому по підприємству</t>
  </si>
  <si>
    <t>Витрати на оплату праці, що не увійшли до собівартості теплової енергії</t>
  </si>
  <si>
    <t>Всього витрат на оплату праці, пов"язаних з виробництвом, транспортуванням та постачанням теплової енергії</t>
  </si>
  <si>
    <t>Чисельність персоналу згідно пояснень до Ф.8-НКРЕКП</t>
  </si>
  <si>
    <t>Річний фонд оплати праці згідно пояснень до Ф.8-НКРЕКП</t>
  </si>
  <si>
    <t>Виробнича собівартістб</t>
  </si>
  <si>
    <t>Всього операційних</t>
  </si>
  <si>
    <t>Види діяльності</t>
  </si>
  <si>
    <t>Виробнича собівартість</t>
  </si>
  <si>
    <t>Всього витрат операційної діяльності</t>
  </si>
  <si>
    <t>Виробництво ТЕ</t>
  </si>
  <si>
    <t>Транспортування ТЕ</t>
  </si>
  <si>
    <t>Центральні ТП</t>
  </si>
  <si>
    <t>Постачання ТЕ</t>
  </si>
  <si>
    <t>Разом ТЕ</t>
  </si>
  <si>
    <t>Індивідуальні ТП</t>
  </si>
  <si>
    <t>Системи АО</t>
  </si>
  <si>
    <t>Всього по підприємству</t>
  </si>
  <si>
    <t>В тому числі:</t>
  </si>
  <si>
    <r>
      <t>на теплову енергію</t>
    </r>
    <r>
      <rPr>
        <b/>
        <sz val="14"/>
        <color theme="1"/>
        <rFont val="Calibri"/>
        <family val="2"/>
        <charset val="204"/>
        <scheme val="minor"/>
      </rPr>
      <t>*</t>
    </r>
  </si>
  <si>
    <t>разом на іншу діяльність*</t>
  </si>
  <si>
    <r>
      <rPr>
        <b/>
        <sz val="14"/>
        <color theme="1"/>
        <rFont val="Calibri"/>
        <family val="2"/>
        <charset val="204"/>
        <scheme val="minor"/>
      </rPr>
      <t>*</t>
    </r>
    <r>
      <rPr>
        <b/>
        <sz val="11"/>
        <color theme="1"/>
        <rFont val="Calibri"/>
        <family val="2"/>
        <charset val="204"/>
        <scheme val="minor"/>
      </rPr>
      <t xml:space="preserve"> розподіл накладних витрат на всі види діяльності (ліцензовані та неліцензовані) проведено пропорційно розподілу загальної суми прямих витрат на оплату праці</t>
    </r>
  </si>
  <si>
    <t>Iнша діяльність</t>
  </si>
  <si>
    <t>Од.виміру</t>
  </si>
  <si>
    <t>Всього теплова енергія</t>
  </si>
  <si>
    <t>в т.ч. в розрізі категорій</t>
  </si>
  <si>
    <t>Всього виробництво</t>
  </si>
  <si>
    <t>Всього транспортування</t>
  </si>
  <si>
    <t>Всього постачання</t>
  </si>
  <si>
    <t>населення</t>
  </si>
  <si>
    <t>релігійні</t>
  </si>
  <si>
    <t>бюджет</t>
  </si>
  <si>
    <t>інші</t>
  </si>
  <si>
    <t>Гкал.</t>
  </si>
  <si>
    <t>Паливо</t>
  </si>
  <si>
    <t>Вартість покупної теплової енергії</t>
  </si>
  <si>
    <t>грн./Гкал</t>
  </si>
  <si>
    <t>%</t>
  </si>
  <si>
    <t>Фінансові витрати</t>
  </si>
  <si>
    <t>Інші витрати</t>
  </si>
  <si>
    <t>Складова тарифу</t>
  </si>
  <si>
    <t>Теплова енергія всього</t>
  </si>
  <si>
    <t>Всього витрати собівартості в тарифах на теплову енергію</t>
  </si>
  <si>
    <t>Розрахунковий прибуток</t>
  </si>
  <si>
    <t>на розвиток виробництва (виробничі інвестиції)</t>
  </si>
  <si>
    <t xml:space="preserve"> інше використання  прибутку (прибуток в тарифах ТЕЦ, ТЕС, АЕС, КГУ)</t>
  </si>
  <si>
    <t>податок на прибуток</t>
  </si>
  <si>
    <t>всього</t>
  </si>
  <si>
    <t>Витрати на покриття втрат</t>
  </si>
  <si>
    <t>Запропонований тариф</t>
  </si>
  <si>
    <t>Зростання тарифів</t>
  </si>
  <si>
    <t>Структура тарифу</t>
  </si>
  <si>
    <t>М.П.</t>
  </si>
  <si>
    <t>(найменування  ліцензіата)</t>
  </si>
  <si>
    <t>№ з/п</t>
  </si>
  <si>
    <t>Показники</t>
  </si>
  <si>
    <t>Одиниці виміру</t>
  </si>
  <si>
    <t>Річний план</t>
  </si>
  <si>
    <t>січень</t>
  </si>
  <si>
    <t>лютий</t>
  </si>
  <si>
    <t>березень</t>
  </si>
  <si>
    <t>квітень</t>
  </si>
  <si>
    <t>червень</t>
  </si>
  <si>
    <t>липень</t>
  </si>
  <si>
    <t>серпень</t>
  </si>
  <si>
    <t>вересень</t>
  </si>
  <si>
    <t>жовтень</t>
  </si>
  <si>
    <t>листопад</t>
  </si>
  <si>
    <t>грудень</t>
  </si>
  <si>
    <t>Гкал</t>
  </si>
  <si>
    <t>1.1</t>
  </si>
  <si>
    <t>2.1</t>
  </si>
  <si>
    <t>2.2</t>
  </si>
  <si>
    <t>4.1</t>
  </si>
  <si>
    <t>5</t>
  </si>
  <si>
    <t>6</t>
  </si>
  <si>
    <t>те саме у відсотках від рядка 3</t>
  </si>
  <si>
    <t>7</t>
  </si>
  <si>
    <t>Корисний відпуск теплової енергії з мереж ліцензіата, усього, у тому числі:</t>
  </si>
  <si>
    <t>господарські потреби ліцензованої діяльності ліцензіата</t>
  </si>
  <si>
    <t>7.3.1</t>
  </si>
  <si>
    <t>те саме у відсотках від рядка 7.3</t>
  </si>
  <si>
    <t>7.3.2</t>
  </si>
  <si>
    <t>релігійних організацій</t>
  </si>
  <si>
    <t>7.3.3</t>
  </si>
  <si>
    <t>бюджетних установ</t>
  </si>
  <si>
    <t>7.3.4</t>
  </si>
  <si>
    <t>інших споживачів</t>
  </si>
  <si>
    <t>8</t>
  </si>
  <si>
    <t>Гкал/год</t>
  </si>
  <si>
    <t>5.1</t>
  </si>
  <si>
    <t>5.1.1</t>
  </si>
  <si>
    <t>5.1.2</t>
  </si>
  <si>
    <t>5.1.3</t>
  </si>
  <si>
    <t>5.1.4</t>
  </si>
  <si>
    <t>6.4</t>
  </si>
  <si>
    <t>(найменування ліцензіата)</t>
  </si>
  <si>
    <t>без ПДВ</t>
  </si>
  <si>
    <t>Одиниця виміру</t>
  </si>
  <si>
    <t>Сумарні та середньозважені показники</t>
  </si>
  <si>
    <t>Виробництво теплової енергії для потреб населення</t>
  </si>
  <si>
    <t>Виробництво теплової енергії для  потреб релігійних організацій</t>
  </si>
  <si>
    <t>Виробництво теплової енергії для  потреб бюджетних установ</t>
  </si>
  <si>
    <t>Виробництво теплової енергії для  потреб інших споживачів</t>
  </si>
  <si>
    <t>тис. грн</t>
  </si>
  <si>
    <t>електроенергія</t>
  </si>
  <si>
    <t>1.1.4</t>
  </si>
  <si>
    <t>решта витрат</t>
  </si>
  <si>
    <t>1.1.5</t>
  </si>
  <si>
    <t>вода для технологічних потреб та водовідведення</t>
  </si>
  <si>
    <t>мат</t>
  </si>
  <si>
    <t>матеріали, запасні  частини та інші матеріальні ресурси</t>
  </si>
  <si>
    <t>1.3</t>
  </si>
  <si>
    <t xml:space="preserve"> амортизаційні відрахування</t>
  </si>
  <si>
    <t>1.3.3</t>
  </si>
  <si>
    <t>1.4</t>
  </si>
  <si>
    <t>1.4.1</t>
  </si>
  <si>
    <t>витрати на оплату праці</t>
  </si>
  <si>
    <t>1.4.2</t>
  </si>
  <si>
    <t>відрахування  на соціальні заходи</t>
  </si>
  <si>
    <t>1.4.3</t>
  </si>
  <si>
    <t>інші витрати</t>
  </si>
  <si>
    <t>відрахування на соціальні заходи</t>
  </si>
  <si>
    <t>2.3</t>
  </si>
  <si>
    <t>3</t>
  </si>
  <si>
    <t>4</t>
  </si>
  <si>
    <t>7.1</t>
  </si>
  <si>
    <t>7.2</t>
  </si>
  <si>
    <t>7.3</t>
  </si>
  <si>
    <t>7.4</t>
  </si>
  <si>
    <t>7.5</t>
  </si>
  <si>
    <t>грн/Гкал</t>
  </si>
  <si>
    <t>Транспортування теплової енергії для  потреб релігійних організацій</t>
  </si>
  <si>
    <t>Усього</t>
  </si>
  <si>
    <t>Транспортування теплової енергії для потреб населення</t>
  </si>
  <si>
    <t>Транспортування теплової енергії для  потреб бюджетних установ</t>
  </si>
  <si>
    <t>Транспортування теплової енергії для  потреб інших споживачів</t>
  </si>
  <si>
    <t>Виробнича собівартість,  у тому числі:</t>
  </si>
  <si>
    <t>Прямі матеріальні витрати, у тому числі:</t>
  </si>
  <si>
    <t>вода для технологічних потреб  та водовідведення</t>
  </si>
  <si>
    <t>Інші прямі витрати, у тому числі:</t>
  </si>
  <si>
    <t xml:space="preserve">амортизаційні відрахування </t>
  </si>
  <si>
    <t>інші прямі витрати</t>
  </si>
  <si>
    <t>Загальновиробничі витрати, у тому числі:</t>
  </si>
  <si>
    <t>Адміністративні витрати, у тому числі:</t>
  </si>
  <si>
    <t xml:space="preserve">Інші операційні витрати * </t>
  </si>
  <si>
    <t>Повна собівартість*</t>
  </si>
  <si>
    <t xml:space="preserve">тис. грн </t>
  </si>
  <si>
    <t>інше використання  прибутку</t>
  </si>
  <si>
    <t>релігійні організації</t>
  </si>
  <si>
    <t>* Без урахування списання безнадійної дебіторської заборгованості та нарахування резерву сумнівних боргів.</t>
  </si>
  <si>
    <t xml:space="preserve">Керівник </t>
  </si>
  <si>
    <t>__________________</t>
  </si>
  <si>
    <t xml:space="preserve"> (підпис)</t>
  </si>
  <si>
    <t xml:space="preserve">  (ініціали, прізвище)</t>
  </si>
  <si>
    <t>Постачання теплової енергії для потреб населення</t>
  </si>
  <si>
    <t>Постачання теплової енергії для  потреб релігійних організацій</t>
  </si>
  <si>
    <t>Постачання теплової енергії для  потреб бюджетних установ</t>
  </si>
  <si>
    <t>Постачання теплової енергії для  потреб інших споживачів</t>
  </si>
  <si>
    <t>Виробнича собівартість, у тому числі:</t>
  </si>
  <si>
    <t>прямі матеріальні витрати</t>
  </si>
  <si>
    <t>інші прямі витрати, у тому числі:</t>
  </si>
  <si>
    <t xml:space="preserve">Інші  операційні витрати*  </t>
  </si>
  <si>
    <t>Розрахунковий прибуток, усього, у тому числі:</t>
  </si>
  <si>
    <t>Найменування показника</t>
  </si>
  <si>
    <t>Сумарні та середньозва-жені показники</t>
  </si>
  <si>
    <t>На потреби споживачів:</t>
  </si>
  <si>
    <t>витрати на покриття втрат</t>
  </si>
  <si>
    <t>3.1</t>
  </si>
  <si>
    <t>3.2</t>
  </si>
  <si>
    <t>3.3</t>
  </si>
  <si>
    <t>4.2</t>
  </si>
  <si>
    <t>4.3</t>
  </si>
  <si>
    <t>5.2</t>
  </si>
  <si>
    <t>5.3</t>
  </si>
  <si>
    <t>6.1</t>
  </si>
  <si>
    <t>6.2</t>
  </si>
  <si>
    <t>6.3</t>
  </si>
  <si>
    <t>8.1</t>
  </si>
  <si>
    <t>8.2</t>
  </si>
  <si>
    <t>8.3</t>
  </si>
  <si>
    <t>8.4</t>
  </si>
  <si>
    <t>Без ПДВ</t>
  </si>
  <si>
    <t>_____________________</t>
  </si>
  <si>
    <t>Плановий рік</t>
  </si>
  <si>
    <t>травень</t>
  </si>
  <si>
    <t>Виробництво теплової енергії котельнями</t>
  </si>
  <si>
    <t>Відпуск теплової енергії з колекторів котелень</t>
  </si>
  <si>
    <t>кВт∙год/ Гкал</t>
  </si>
  <si>
    <t>тис. кВт∙год</t>
  </si>
  <si>
    <t>коп/кВт ∙год</t>
  </si>
  <si>
    <t>тис. кВАр∙год</t>
  </si>
  <si>
    <t>коп/кВАр∙год</t>
  </si>
  <si>
    <t>Транспортування теплової енергії власними тепловими мережами</t>
  </si>
  <si>
    <t>Обсяг надходження теплової енергії у власні теплові мережі</t>
  </si>
  <si>
    <t>Гкал </t>
  </si>
  <si>
    <t>кВт·год /Гкал </t>
  </si>
  <si>
    <t>тис. кВт·год </t>
  </si>
  <si>
    <t>коп/кВт·год </t>
  </si>
  <si>
    <t>тис. грн </t>
  </si>
  <si>
    <t>Теплове навантаження об’єктів теплоспоживання власних споживачів</t>
  </si>
  <si>
    <t>9.1</t>
  </si>
  <si>
    <t>інші споживачі</t>
  </si>
  <si>
    <t>4.4</t>
  </si>
  <si>
    <t>4.5</t>
  </si>
  <si>
    <t>Найменування показників</t>
  </si>
  <si>
    <t xml:space="preserve">Сумарні та середньо- зважені показники </t>
  </si>
  <si>
    <t>Для потреб споживачів</t>
  </si>
  <si>
    <t>бюджетні установи</t>
  </si>
  <si>
    <t>9</t>
  </si>
  <si>
    <t>10</t>
  </si>
  <si>
    <t>11</t>
  </si>
  <si>
    <t>12</t>
  </si>
  <si>
    <t>13</t>
  </si>
  <si>
    <t>14</t>
  </si>
  <si>
    <t>15</t>
  </si>
  <si>
    <t>16</t>
  </si>
  <si>
    <t>Двоставкові тарифи на теплову енергію для кінцевих споживачів</t>
  </si>
  <si>
    <t>17</t>
  </si>
  <si>
    <t>18</t>
  </si>
  <si>
    <t xml:space="preserve">             (підпис)</t>
  </si>
  <si>
    <t>Х</t>
  </si>
  <si>
    <t>Керівник</t>
  </si>
  <si>
    <t>(підпис)</t>
  </si>
  <si>
    <t xml:space="preserve"> 1.2</t>
  </si>
  <si>
    <t>1.</t>
  </si>
  <si>
    <t>2.</t>
  </si>
  <si>
    <t>1</t>
  </si>
  <si>
    <t>2</t>
  </si>
  <si>
    <t xml:space="preserve">витрати на оплату праці </t>
  </si>
  <si>
    <t xml:space="preserve"> 2.2</t>
  </si>
  <si>
    <t>13.1</t>
  </si>
  <si>
    <t>19</t>
  </si>
  <si>
    <t>20</t>
  </si>
  <si>
    <t>21</t>
  </si>
  <si>
    <t>22</t>
  </si>
  <si>
    <t>у тому числі:</t>
  </si>
  <si>
    <t>1.3.4</t>
  </si>
  <si>
    <t>внески на регулювання</t>
  </si>
  <si>
    <t>паливо*</t>
  </si>
  <si>
    <t>9.2</t>
  </si>
  <si>
    <t>9.3</t>
  </si>
  <si>
    <t xml:space="preserve">ПОГОДЖЕНО
</t>
  </si>
  <si>
    <t>У тому числі за місяць</t>
  </si>
  <si>
    <t xml:space="preserve">  травень</t>
  </si>
  <si>
    <t xml:space="preserve">   червень</t>
  </si>
  <si>
    <t xml:space="preserve">  липень</t>
  </si>
  <si>
    <t xml:space="preserve">  серпень</t>
  </si>
  <si>
    <t>план</t>
  </si>
  <si>
    <t>Відпуск теплової енергії з колекторів власних генеруючих джерел,  усього, у тому числі:</t>
  </si>
  <si>
    <t>котельні, усього,  у тому числі на потреби:</t>
  </si>
  <si>
    <t xml:space="preserve"> 1.2.1</t>
  </si>
  <si>
    <t xml:space="preserve"> 1.2.2</t>
  </si>
  <si>
    <t xml:space="preserve"> 1.2.3</t>
  </si>
  <si>
    <t xml:space="preserve"> 1.2.4</t>
  </si>
  <si>
    <t xml:space="preserve"> 1.2.5</t>
  </si>
  <si>
    <t>Надходження в мережу ліцензіата теплової енергії, яка вироблена іншими виробниками, усього, у тому числі:</t>
  </si>
  <si>
    <t>покупна теплова енергія (розшифрувати за назвами виробників), усього,  у тому числі на потреби:</t>
  </si>
  <si>
    <t>2.1.1</t>
  </si>
  <si>
    <t>2.1.2</t>
  </si>
  <si>
    <t>2.1.3</t>
  </si>
  <si>
    <t>2.1.4</t>
  </si>
  <si>
    <t>2.1.5</t>
  </si>
  <si>
    <t>теплова енергія інших власників для транспортування мережами ліцензіата (розшифрувати за   власниками), усього,  у тому числі на потреби:</t>
  </si>
  <si>
    <t xml:space="preserve"> 2.2.1</t>
  </si>
  <si>
    <t xml:space="preserve"> 2.2.2</t>
  </si>
  <si>
    <t xml:space="preserve"> 2.2.3</t>
  </si>
  <si>
    <t xml:space="preserve"> 2.2.4</t>
  </si>
  <si>
    <t>Надходження теплової енергії в   мережу ліцензіата, усього (рядок 2 + рядок 1)</t>
  </si>
  <si>
    <t>Надходження теплової енергії ліцензіата в  мережу інших теплотранспортуючих організацій, усього,  у тому числі на потреби:</t>
  </si>
  <si>
    <t>Втрати теплової енергії в теплових мережах ліцензіата, усього:</t>
  </si>
  <si>
    <t>те саме у відсотках від (рядок 1 +  рядок 2.1)</t>
  </si>
  <si>
    <t>5.1.5</t>
  </si>
  <si>
    <t>те саме у відсотках від рядка 2.2</t>
  </si>
  <si>
    <t>5.2.1</t>
  </si>
  <si>
    <t>5.2.2</t>
  </si>
  <si>
    <t>5.2.3</t>
  </si>
  <si>
    <t>5.2.4</t>
  </si>
  <si>
    <t>те саме у відсотках від рядка 4</t>
  </si>
  <si>
    <t>6.5</t>
  </si>
  <si>
    <t>теплова енергія інших власників (розшифрувати за назвами власників), усього, у тому числі на потреби:</t>
  </si>
  <si>
    <t>7.1.1</t>
  </si>
  <si>
    <t>7.1.2</t>
  </si>
  <si>
    <t>7.1.3</t>
  </si>
  <si>
    <t>7.1.4</t>
  </si>
  <si>
    <t>Теплове навантаження об’єктів теплоспоживання власних споживачів ліцензіата, усього, у тому числі на потреби:</t>
  </si>
  <si>
    <t>Теплове навантаження об’єктів теплоспоживання споживачів, інших суб'єктів (розшифрувати за назвами), що транспортують теплову енергію мережами ліцензіата, усього, у тому числі на потреби:</t>
  </si>
  <si>
    <t>9.4</t>
  </si>
  <si>
    <t>(ініціали, прізвище)</t>
  </si>
  <si>
    <t>передбачено чинним тарифом</t>
  </si>
  <si>
    <t>планований період</t>
  </si>
  <si>
    <t>Виробнича собівартість виробництва теплової енергії власними котельнями, у тому числі:</t>
  </si>
  <si>
    <t>прямі матеріальні витрати, у тому числі:</t>
  </si>
  <si>
    <t xml:space="preserve">прямі витрати на оплату праці </t>
  </si>
  <si>
    <t>загальновиробничі витрати, у тому числі:</t>
  </si>
  <si>
    <t>амортизаційні відрахування</t>
  </si>
  <si>
    <t>1.4.4</t>
  </si>
  <si>
    <t>Адміністративні витрати виробництва теплової енергії власними котельнями, у тому числі:</t>
  </si>
  <si>
    <t>2.4</t>
  </si>
  <si>
    <t>інше використання прибутку (розшифрувати)</t>
  </si>
  <si>
    <t>Коригування витрат</t>
  </si>
  <si>
    <t>Вартість виробництва теплової енергії на власних котельнях</t>
  </si>
  <si>
    <t>13.2</t>
  </si>
  <si>
    <t>виробничі інвестиції</t>
  </si>
  <si>
    <t xml:space="preserve">у тому числі </t>
  </si>
  <si>
    <t>транспортування теплової енергії власним споживачам</t>
  </si>
  <si>
    <t>транспортування теплової енергії інших суб’єктів господарювання</t>
  </si>
  <si>
    <t>планований</t>
  </si>
  <si>
    <t xml:space="preserve">Прямі витрати на оплату праці </t>
  </si>
  <si>
    <t>Річний обсяг транспортування теплової енергії споживачам</t>
  </si>
  <si>
    <t xml:space="preserve"> Загальне теплове навантаження об’єктів теплоспоживання споживачів, що підключені до мереж ліцензіата</t>
  </si>
  <si>
    <t>* Без    урахування    списання    безнадійної   дебіторської  заборгованості та нарахування резерву сумнівних боргів.</t>
  </si>
  <si>
    <t>Варіант ліцензіата</t>
  </si>
  <si>
    <t>2.1.</t>
  </si>
  <si>
    <t>витрати на теплову енергію для компенсації втрат теплової енергії в теплових мережах інших суб'єктів господарювання при її транспортуванні</t>
  </si>
  <si>
    <t>2.2.</t>
  </si>
  <si>
    <t>решта витрат на транспортування теплової енергії тепловими мережами інших суб'єктів господарювання при її транспортуванні</t>
  </si>
  <si>
    <t>Дохід від реалізації теплової енергії іншим суб’єктам господарювання для компенсації втрат теплової енергії ліцензіата в теплових мережах цих суб’єктів господарювання</t>
  </si>
  <si>
    <t>6.1.</t>
  </si>
  <si>
    <t>Вартість транспортування теплової енергії інших суб’єктів господарювання</t>
  </si>
  <si>
    <t>Річний обсяг транспортування (реалізації) теплової енергії інших суб’єктів господарювання</t>
  </si>
  <si>
    <t>Теплове навантаження об’єктів теплоспоживання споживачів інших суб’єктів господарювання</t>
  </si>
  <si>
    <t>Вартість постачання теплової енергії</t>
  </si>
  <si>
    <t xml:space="preserve">Тариф на постачання теплової енергії  </t>
  </si>
  <si>
    <t>Річний обсяг реалізації теплової енергії споживачам</t>
  </si>
  <si>
    <t>тис грн</t>
  </si>
  <si>
    <t>Тариф на виробництво теплової енергії, у тому числі:</t>
  </si>
  <si>
    <t>тис грн; (грн/Гкал)</t>
  </si>
  <si>
    <t>коригування витрат</t>
  </si>
  <si>
    <t>Тариф на транспортування теплової енергії власним споживачам, у тому числі:</t>
  </si>
  <si>
    <t>3.4</t>
  </si>
  <si>
    <t xml:space="preserve">  Гкал</t>
  </si>
  <si>
    <t>Тариф на транспортування теплової енергії інших суб’єктів господарювання, у тому числі:</t>
  </si>
  <si>
    <t>Обсяг транспортування теплової енергії інших суб’єктів господарювання, Гкал</t>
  </si>
  <si>
    <t>Виробництво теплової енергії, умовно-змінні витрати</t>
  </si>
  <si>
    <t>витрати на покупну теплову енергію</t>
  </si>
  <si>
    <t>Вартість виробництва теплової енергії</t>
  </si>
  <si>
    <t xml:space="preserve">грн/Гкал </t>
  </si>
  <si>
    <t>Транспортування теплової енергії, умовно-постійні витрати</t>
  </si>
  <si>
    <t>Місячна абонентська плата за транспортування теплової енергії на одиницю теплового навантаження</t>
  </si>
  <si>
    <t>Постачання теплової енергії, умовно-постійні витрати</t>
  </si>
  <si>
    <t xml:space="preserve">Умовно-змінна частина двоставкового тарифу на теплову енергію </t>
  </si>
  <si>
    <t>Вид палива </t>
  </si>
  <si>
    <t>Відпуск теплової енергії з колекторів, Гкал </t>
  </si>
  <si>
    <t>Норма питомих витрат умовного палива,
 кг у. п./Гкал </t>
  </si>
  <si>
    <t>Витрати умовного палива, тонн </t>
  </si>
  <si>
    <t>Вартість палива, 
тис. грн </t>
  </si>
  <si>
    <t>1.1.</t>
  </si>
  <si>
    <t>1.2.</t>
  </si>
  <si>
    <t>1.3.</t>
  </si>
  <si>
    <t>1.4.</t>
  </si>
  <si>
    <t>1.5.</t>
  </si>
  <si>
    <t>господарських потреб ліцензованої діяльності</t>
  </si>
  <si>
    <t>що припадають на населення</t>
  </si>
  <si>
    <t>що припадають на бюджетні установи</t>
  </si>
  <si>
    <t>що припадають на інших споживачів</t>
  </si>
  <si>
    <t>що припадають на релігійні організації</t>
  </si>
  <si>
    <t>2.3.</t>
  </si>
  <si>
    <t>2.4.</t>
  </si>
  <si>
    <t>2.5.</t>
  </si>
  <si>
    <t>Загальні витрати палива</t>
  </si>
  <si>
    <t>Тариф  (І клас напруги)</t>
  </si>
  <si>
    <t>Тариф  (ІІ клас напруги)</t>
  </si>
  <si>
    <t>коп/кВт∙год</t>
  </si>
  <si>
    <t>Тариф (I клас напруги) </t>
  </si>
  <si>
    <t>Січень</t>
  </si>
  <si>
    <t>Лютий</t>
  </si>
  <si>
    <t>Березень</t>
  </si>
  <si>
    <t>Квітень</t>
  </si>
  <si>
    <t>Травень</t>
  </si>
  <si>
    <t>Червень</t>
  </si>
  <si>
    <t>Липень</t>
  </si>
  <si>
    <t>Серпень</t>
  </si>
  <si>
    <t>Вересень</t>
  </si>
  <si>
    <t>Жовтень</t>
  </si>
  <si>
    <t>Листопад</t>
  </si>
  <si>
    <t>Грудень</t>
  </si>
  <si>
    <t>Витрати електроенергії на виробництво теплової енергії з урахуванням інших витрат електроенергії</t>
  </si>
  <si>
    <t>Вентилятори</t>
  </si>
  <si>
    <t>Вентилятори пальників</t>
  </si>
  <si>
    <t>Димососи</t>
  </si>
  <si>
    <t>Живильні насоси</t>
  </si>
  <si>
    <t>Рециркуляційні насоси</t>
  </si>
  <si>
    <t>1.6.</t>
  </si>
  <si>
    <t>Живильні насоси (парові котельні);</t>
  </si>
  <si>
    <t>1.7.</t>
  </si>
  <si>
    <t>Конденсаті насоси (парові котельні);</t>
  </si>
  <si>
    <t>1.8.</t>
  </si>
  <si>
    <t>Витрати електроенергії на паливоприготування (для твердого палива)</t>
  </si>
  <si>
    <t>1.9.</t>
  </si>
  <si>
    <t>Сантехвентилятори</t>
  </si>
  <si>
    <t>1.10.</t>
  </si>
  <si>
    <t>Освітлення зовнішнє котельні</t>
  </si>
  <si>
    <t>1.11.</t>
  </si>
  <si>
    <t>Освітлення внутрішнє котельні</t>
  </si>
  <si>
    <t>1.12.</t>
  </si>
  <si>
    <t>КВПіА</t>
  </si>
  <si>
    <t>1.13.</t>
  </si>
  <si>
    <t>Інше електровикористовуюче обладнання</t>
  </si>
  <si>
    <t>1.14.</t>
  </si>
  <si>
    <t>Витрати електроенергії для іншого технологічного призначення</t>
  </si>
  <si>
    <t>Витрати електроенергії на транспортування теплової енергії з урахуванням інших витрат електроенергії</t>
  </si>
  <si>
    <t>Мережеві насоси</t>
  </si>
  <si>
    <t>Підживлювальні насоси</t>
  </si>
  <si>
    <t>Насос сирої води</t>
  </si>
  <si>
    <t>Насоси хімводообробки</t>
  </si>
  <si>
    <t>Вакуум-насос, насос ежектора </t>
  </si>
  <si>
    <t>2.6.</t>
  </si>
  <si>
    <t>Підвищувальні насоси</t>
  </si>
  <si>
    <t>2.7.</t>
  </si>
  <si>
    <t>Циркуляційні насоси</t>
  </si>
  <si>
    <t>2.8.</t>
  </si>
  <si>
    <t>Циркуляційно-підвищувальні насоси</t>
  </si>
  <si>
    <t>2.9.</t>
  </si>
  <si>
    <t>Коригувальні насоси</t>
  </si>
  <si>
    <t>2.10.</t>
  </si>
  <si>
    <t>Насоси попутного дренажу</t>
  </si>
  <si>
    <t>2.11.</t>
  </si>
  <si>
    <t>Сольові насоси</t>
  </si>
  <si>
    <t>2.12.</t>
  </si>
  <si>
    <t>Дренажні насоси</t>
  </si>
  <si>
    <t>2.13.</t>
  </si>
  <si>
    <t>2.14.</t>
  </si>
  <si>
    <t>Електрообладнання, що встановлено на підкачуючих насосних станціях</t>
  </si>
  <si>
    <t>2.15.</t>
  </si>
  <si>
    <t>Електрообладнання, що встановлено на центральних теплових пунктах</t>
  </si>
  <si>
    <t>2.16.</t>
  </si>
  <si>
    <t>2.17.</t>
  </si>
  <si>
    <t xml:space="preserve">№ </t>
  </si>
  <si>
    <t>Виробництво теплової енергії  (прямі витрати)</t>
  </si>
  <si>
    <t>Транспортування теплової енергії (прямі витрати)</t>
  </si>
  <si>
    <t>Загальновиробничі</t>
  </si>
  <si>
    <t>Адміністративні</t>
  </si>
  <si>
    <t>Послуга на гаряче водопостачання та опалення</t>
  </si>
  <si>
    <t>водопос- тачання</t>
  </si>
  <si>
    <t>водовід- ведення</t>
  </si>
  <si>
    <t xml:space="preserve">Обсяг споживання води власного видобутку (артезіанські свердловини)  </t>
  </si>
  <si>
    <t>Загальні обсяги   води та водовідведення</t>
  </si>
  <si>
    <t>Вартість водопостачання та водовідведення</t>
  </si>
  <si>
    <t xml:space="preserve">Доповнення  до Додатку 7 </t>
  </si>
  <si>
    <t>Обсяг покупної теплової енергії, Гкал </t>
  </si>
  <si>
    <t>Тариф на покупну теплову енергію, 
грн/Гкал</t>
  </si>
  <si>
    <t>Вид джерела теплової енергії</t>
  </si>
  <si>
    <t>Тариф на виробництво теплової енергії, грн/Гкал</t>
  </si>
  <si>
    <t xml:space="preserve">повна планована собівартість </t>
  </si>
  <si>
    <t>інше використання прибутку</t>
  </si>
  <si>
    <t xml:space="preserve">усього прибуток </t>
  </si>
  <si>
    <t>Обсяг надходження теплової енергії до теплових мереж</t>
  </si>
  <si>
    <t>Обсяг технологічних втрат теплової енергії у теплових мережах</t>
  </si>
  <si>
    <t>Обсяг корисного відпуску теплової енергії</t>
  </si>
  <si>
    <t xml:space="preserve">Тариф на виробництво теплової енергії </t>
  </si>
  <si>
    <t>Вартість теплової енергії  для компенсації втрат  теплової енергії  в теплових мережах</t>
  </si>
  <si>
    <t xml:space="preserve"> %</t>
  </si>
  <si>
    <t xml:space="preserve"> грн/Гкал</t>
  </si>
  <si>
    <t>ВР+втрати</t>
  </si>
  <si>
    <t>% ВР</t>
  </si>
  <si>
    <t xml:space="preserve">% втрат </t>
  </si>
  <si>
    <t>% КВ</t>
  </si>
  <si>
    <t>Річний обсяг транспортування власної теплової енергії тепловими мережами інших суб’єктів господарювання, Гкал </t>
  </si>
  <si>
    <t>Вартість транспортування власної теплової енергії тепловими мережами інших суб’єктів господарювання, всього, 
тис. грн </t>
  </si>
  <si>
    <t>вартість придбання теплової енергії для компенсації втрат теплової енергії в теплових мережах, грн/Гкал</t>
  </si>
  <si>
    <t>* розшифрувати за транспортувальниками  додавши відповідні розділи</t>
  </si>
  <si>
    <t>x</t>
  </si>
  <si>
    <t>Паливно - мастильні матеріали</t>
  </si>
  <si>
    <t>ам</t>
  </si>
  <si>
    <t>Витрати на електроенергію (технологічна)</t>
  </si>
  <si>
    <t>Обсяги Т/Е</t>
  </si>
  <si>
    <t>Витрати на теплову енергію для компенсації втрат теплової енергії в теплових мережах при її транспортуванні</t>
  </si>
  <si>
    <t>Інші витрати операційної діяльності</t>
  </si>
  <si>
    <t>Собівартість виробництва власних ТЕЦ, ТЕС, АЕС, КГУ</t>
  </si>
  <si>
    <t>Інша діяльність</t>
  </si>
  <si>
    <t>Охорона праці</t>
  </si>
  <si>
    <t xml:space="preserve">Інші операційні витрати* </t>
  </si>
  <si>
    <t xml:space="preserve">у тому числі на 1 Гкал </t>
  </si>
  <si>
    <t xml:space="preserve">Фінансові витрати </t>
  </si>
  <si>
    <t>Розрахунковий прибуток транспортування  теплової енергії, усього, у тому числі:</t>
  </si>
  <si>
    <t>11.1</t>
  </si>
  <si>
    <t>11.2</t>
  </si>
  <si>
    <t xml:space="preserve">на розвиток виробництва (виробничі інвестиції) </t>
  </si>
  <si>
    <t>11.3</t>
  </si>
  <si>
    <t xml:space="preserve">Загальні витрати на  транспортування теплової енергії власним споживачам </t>
  </si>
  <si>
    <t>вартість 1 Гкал теплової енергії для компенсації втрат власної теплової енергії ліцензіата в теплових мережах</t>
  </si>
  <si>
    <t xml:space="preserve">вартість 1 Гкал теплової енергії решти розподілених витрат на транспортування теплової енергії тепловими мережами </t>
  </si>
  <si>
    <t>Річний обсяг транспортування теплової енергії власним споживачам</t>
  </si>
  <si>
    <t>Витрати на придбання теплової енергії в інших суб’єктів господарювання для компенсації втрат теплової енергії в теплових мережах ліцензіата</t>
  </si>
  <si>
    <t>Повна собівартість транспортування теплової енергії  інших суб'єктів господарювання</t>
  </si>
  <si>
    <t>10.1</t>
  </si>
  <si>
    <t>10.2</t>
  </si>
  <si>
    <t>10.3</t>
  </si>
  <si>
    <r>
      <t xml:space="preserve">   (ініціали, прізвище</t>
    </r>
    <r>
      <rPr>
        <sz val="10"/>
        <color theme="1"/>
        <rFont val="Arial"/>
        <family val="2"/>
        <charset val="204"/>
      </rPr>
      <t>)</t>
    </r>
  </si>
  <si>
    <t>(L10+L11+L12+L13+L14+L16+L17+L19+L21+L22+L23+L24+L26+L27+L28+L29)*ІНСТРУКЦІЯ!$H$1</t>
  </si>
  <si>
    <t>Вартість палива  на одиницю відпуску теплової енергії з колекторів без урахування обсягу теплової енергії на господарські потреби ліцензованої діяльності, грн/Гкал</t>
  </si>
  <si>
    <t>Вартість послуг транспортування, 
тис. грн </t>
  </si>
  <si>
    <t>1.5</t>
  </si>
  <si>
    <t>1.5.1</t>
  </si>
  <si>
    <t>1.5.2</t>
  </si>
  <si>
    <t>1.5.3</t>
  </si>
  <si>
    <t>1.5.4</t>
  </si>
  <si>
    <t xml:space="preserve">   (ініціали, прізвище)</t>
  </si>
  <si>
    <t>Величина замовленої річної потужності об'єкта споживача за
договором розподілу природного газу</t>
  </si>
  <si>
    <t>Вартість послуг розподілу, 
тис. грн </t>
  </si>
  <si>
    <t>2.5</t>
  </si>
  <si>
    <t>2.5.1</t>
  </si>
  <si>
    <t>2.5.4</t>
  </si>
  <si>
    <t>3.5</t>
  </si>
  <si>
    <t>3.5.1</t>
  </si>
  <si>
    <t>3.5.2</t>
  </si>
  <si>
    <t>3.5.3</t>
  </si>
  <si>
    <t>3.5.4</t>
  </si>
  <si>
    <t>у тому числі вартість природного газу,  грн/Гкал</t>
  </si>
  <si>
    <t>Те ж на одиницю відпуску теплової енергії з колекторів без урахування обсягу теплової енергії на господарські потреби ліцензованої діяльності</t>
  </si>
  <si>
    <t>2.5.3</t>
  </si>
  <si>
    <t>4.5.1</t>
  </si>
  <si>
    <t>4.5.2</t>
  </si>
  <si>
    <t>4.5.3</t>
  </si>
  <si>
    <t>4.5.4</t>
  </si>
  <si>
    <t>ЗВ САО</t>
  </si>
  <si>
    <t>АВ САО</t>
  </si>
  <si>
    <t>постачання сао</t>
  </si>
  <si>
    <t>постачання т/е</t>
  </si>
  <si>
    <t>Відпуск теплової енергії з колекторів власних генеруючих джерел, усього, у тому числі:</t>
  </si>
  <si>
    <t>ТЕЦ, ТЕС, АЕС, когенераційні установки та установки з використанням альтернативних джерел енергії, усього, у тому числі на потреби:</t>
  </si>
  <si>
    <t>котельні, усього, у тому числі на потреби:</t>
  </si>
  <si>
    <t>у тому числі втрати власної теплової енергії в теплових мережах ліцензіата, усього, у тому числі що транспортується на потреби:</t>
  </si>
  <si>
    <t>у тому числі втрати в теплових мережах ліцензіата теплової енергії інших власників (розшифрувати за власниками), усього, у тому числі що транспортується на потреби:</t>
  </si>
  <si>
    <t>Втрати теплової енергії ліцензіата в теплових мережах інших теплотранспортуючих організацій, усього, у тому числі що транспортується на потреби:</t>
  </si>
  <si>
    <t>обсяг реалізації теплової енергії власним  споживачам ліцензіата, усього, у тому числі на потреби:</t>
  </si>
  <si>
    <t>покупна теплова енергія (розшифрувати за назвами виробників), усього, у тому числі на потреби:</t>
  </si>
  <si>
    <t>Втрати теплової енергії в теплових мережах ліцензіата (для включення до тарифу), усього:</t>
  </si>
  <si>
    <t>Втрати теплової енергії ліцензіата в теплових мережах інших теплотранспортуючих організацій  (для включення до тарифу), усього, у тому числі що транспортується на потреби:</t>
  </si>
  <si>
    <t>Інші операційні витрати виробництва теплової енергії власними котельнями**</t>
  </si>
  <si>
    <t>Собівартість виробництва теплової енергії власними котельнями</t>
  </si>
  <si>
    <t>Розрахунковий прибуток виробництва теплової енергії власними котельнями, усього, у тому числі:</t>
  </si>
  <si>
    <t xml:space="preserve">Обсяг відпуску теплової енергії з колекторів котелень (крім систем автономного опалення) без урахування обсягу теплової енергії  на  господарські потреби ліцензованої діяльності </t>
  </si>
  <si>
    <t>Вартість виробництва 1 Гкал теплової енергії на власних котельнях (рядок 6/рядок 7)</t>
  </si>
  <si>
    <t>Собівартість теплової енергії власних ТЕЦ, ТЕС, АЕС,  когенераційних установок та установок з використанням альтернативних джерел енергії, у тому числі:</t>
  </si>
  <si>
    <t xml:space="preserve">витрати на паливо у собівартості теплової енергії власних ТЕЦ, ТЕС, АЕС,  когенераційних установок </t>
  </si>
  <si>
    <t>Розрахунковий прибуток у тарифах власних ТЕЦ, ТЕС,  когенераційних установок та установок з використанням альтернативних джерел енергії, у тому числі:</t>
  </si>
  <si>
    <t>Вартість виробництва теплової енергії власними ТЕЦ, ТЕС, АЕС,  когенераційними установками  та установками з використанням альтернативних джерел енергії</t>
  </si>
  <si>
    <t xml:space="preserve">Обсяг відпуску теплової енергії з колекторів власних ТЕЦ, ТЕС, АЕС,  когенераційних установок  та установок з використанням альтернативних джерел енергії без урахування обсягу теплової енергії  на  господарські потреби ліцензованої діяльності </t>
  </si>
  <si>
    <t>Вартість виробництва 1 Гкал теплової енергії на власних  ТЕЦ, ТЕС, АЕС,  когенераційними установками та установками з використанням альтернативних джерел енергії 
(рядок 11 / рядок 12)</t>
  </si>
  <si>
    <t>Вартість покупної теплової енергії *** 
(додаток 18)</t>
  </si>
  <si>
    <t>14.1</t>
  </si>
  <si>
    <t>витрати на паливо у витратах на покупну теплову енергію</t>
  </si>
  <si>
    <t>14.2</t>
  </si>
  <si>
    <t xml:space="preserve">Обсяг покупної теплової енергії без урахування обсягу теплової енергії на господарські потреби ліцензованої діяльності </t>
  </si>
  <si>
    <t>Вартість 1 Гкал теплової енергії, придбаної в інших суб’єктів господарювання 
(рядок 14/рядок 15)</t>
  </si>
  <si>
    <t xml:space="preserve">Повна собівартість виробництва теплової енергії </t>
  </si>
  <si>
    <t xml:space="preserve">Витрати на покриття втрат </t>
  </si>
  <si>
    <t>Розрахунковий прибуток виробництва теплової енергії, усього, у тому числі:</t>
  </si>
  <si>
    <t>21.1</t>
  </si>
  <si>
    <t>21.2</t>
  </si>
  <si>
    <t>21.3</t>
  </si>
  <si>
    <t>інше використання прибутку (прибуток у тарифах ТЕЦ, ТЕС, когенераційних установках)</t>
  </si>
  <si>
    <t>21.4</t>
  </si>
  <si>
    <t>Загальна вартість виробництва теплової енергії (рядок 6 + рядок 11+ рядок 14)</t>
  </si>
  <si>
    <t>23</t>
  </si>
  <si>
    <t>Загальний обсяг відпуску теплової енергії  з колекторів власних джерел (крім систем автономного опалення) з урахуванням покупної теплової енергії та без урахування обсягу теплової енергії  на  господарські потреби ліцензованої діяльності  (рядок 7 + рядок 12 + рядок 15)</t>
  </si>
  <si>
    <t>24</t>
  </si>
  <si>
    <t>Тариф на виробництво теплової енергії (рядок 22 / рядок 23)</t>
  </si>
  <si>
    <t xml:space="preserve">Додаток 3
до Процедури встановлення тарифів
на теплову енергію, її виробництво,
транспортування, постачання
(підпункт 2 пункту 2.2 глави 2)
</t>
  </si>
  <si>
    <t xml:space="preserve">Усього витрати на утримання, експлуатацію основних засобів </t>
  </si>
  <si>
    <t>Усього розподілені витрати на утримання, експлуатацію основних засобів</t>
  </si>
  <si>
    <t>Витрати на теплову енергію  для компенсації втрат власної теплової енергії ліцензіата в теплових мережах (додаток 20), усього, у тому числі:</t>
  </si>
  <si>
    <t>витрати на теплову енергію  для компенсації втрат власної теплової енергії ліцензіата у власних теплових мережах</t>
  </si>
  <si>
    <t>витрати на теплову енергію для компенсації втрат власної теплової енергії в теплових мережах інших суб'єктів господарювання</t>
  </si>
  <si>
    <t>Розподілені витрати на транспортування власної теплової енергії тепловими мережами інших суб'єктів господарювання (додаток 21), усього, у тому числі:</t>
  </si>
  <si>
    <t>Повна собівартість транспортування теплової енергії власним споживачам за вирахуванням рядка 16</t>
  </si>
  <si>
    <t>Тариф на транспортування теплової енергі власним споживачам, усього, у тому числі:</t>
  </si>
  <si>
    <t>Додаток 7
до Процедури встановлення тарифів на
теплову енергію, її виробництво,
транспортування, постачання 
(підпункт 25 пункту 2.2 глави 2)</t>
  </si>
  <si>
    <t>Тарифи на транспортування власної теплової енергії інших суб’єктів господарювання, усього, у тому числі:</t>
  </si>
  <si>
    <t>прямі витрати на оплату праці</t>
  </si>
  <si>
    <t>повна планована собівартість  виробництва теплової енергії</t>
  </si>
  <si>
    <t>планований прибуток</t>
  </si>
  <si>
    <t>повна планована собівартість  транспортування теплової енергії</t>
  </si>
  <si>
    <t>Тариф на  постачання  теплової енергії, у тому числі:</t>
  </si>
  <si>
    <t>повна планована  собівартість  постачання теплової енергії</t>
  </si>
  <si>
    <t>Тариф на теплову енергію, у тому числі:</t>
  </si>
  <si>
    <t>повна планована собівартість  теплової енергії</t>
  </si>
  <si>
    <t>Загальний обсяг відпуску теплової енергії  з колекторів (крім систем автономного опалення) з урахуванням покупної теплової енергії та без урахування обсягу теплової енергії  на  господарські потреби ліцензованої діяльності, Гкал</t>
  </si>
  <si>
    <t>Річний обсяг реалізації теплової енергії власним споживачам, Гкал</t>
  </si>
  <si>
    <t>Рівень рентабельності тарифів</t>
  </si>
  <si>
    <t>Додаток 10
до Процедури встановлення тарифів на
теплову енергію, її виробництво,
транспортування, постачання 
(підпункт 28 пункту 2.2 глави 2)</t>
  </si>
  <si>
    <t xml:space="preserve">Загальний обсяг відпуску теплової енергії  з колекторів (крім систем автономного опалення) з урахуванням покупної теплової енергії та без урахування обсягу теплової енергії на господарські потреби ліцензованої діяльності  </t>
  </si>
  <si>
    <t>Річний обсяг реалізації теплової енергії власним споживачам</t>
  </si>
  <si>
    <t>Повна планована собівартість виробництва теплової енергії, у тому числі:</t>
  </si>
  <si>
    <t>витрати на виробництво теплової енергії власними котельнями</t>
  </si>
  <si>
    <t xml:space="preserve">витрати на виробництво теплової енергії власними ТЕЦ, ТЕС, АЕС,  когенераційними установками </t>
  </si>
  <si>
    <t>Планований прибуток у тарифах на виробництво теплової енергії, у тому числі:</t>
  </si>
  <si>
    <t>прибуток у тарифах ТЕЦ, ТЕС, АЕС,  когенераційних установках</t>
  </si>
  <si>
    <t>Тариф на виробництво теплової енергії</t>
  </si>
  <si>
    <t>Повна планована собівартість транспортування теплової енергії</t>
  </si>
  <si>
    <t>Планований прибуток у тарифах на транспортування теплової енергії</t>
  </si>
  <si>
    <t>грн/Гкал/ год</t>
  </si>
  <si>
    <t>Повна планована собівартість постачання теплової енергії</t>
  </si>
  <si>
    <t xml:space="preserve">Планований прибуток у тарифах на постачання теплової енергії </t>
  </si>
  <si>
    <t>Місячна абонентська плата за постачання теплової енергії на одиницю теплового навантаження</t>
  </si>
  <si>
    <t xml:space="preserve">Умовно-постійна частина двоставкового тарифу на теплову енергію – місячна абонентська плата на одиницю теплового навантаження без урахування обсягу теплової енергії на господарські потреби ліцензованої діяльності  </t>
  </si>
  <si>
    <t>Вартість палива для потреб власних споживачів 
(рядок 6 додатка 12), у тому числі на потреби: </t>
  </si>
  <si>
    <t>Вартість послуг з  транспортування природного газу
(рядок 1 додатка 13), у тому числі на потреби: </t>
  </si>
  <si>
    <t>Вартість послуг з розподілу природного газу
(рядок 4 додатка 14), у тому числі на потреби: </t>
  </si>
  <si>
    <t>Загальна вартість палива для потреб власних споживачів, у тому числі на потреби: </t>
  </si>
  <si>
    <t>у тому числі вартість природного газу, тис. грн</t>
  </si>
  <si>
    <t>Відпуск теплової енергії з колекторів без урахування обсягу теплової енергії на господарські потреби ліцензованої діяльності, тис. Гкал</t>
  </si>
  <si>
    <t>Калорійність натурального палива, 
ккал/м3, 
ккал/кг </t>
  </si>
  <si>
    <t>Витрати натурального палива, 
тис. м3, тонн </t>
  </si>
  <si>
    <t>Ціна натурального палива *, 
грн/тис. м3, грн/тонну </t>
  </si>
  <si>
    <t>Газ, у тому числі на потреби: </t>
  </si>
  <si>
    <t>Мазут, у тому числі на потреби: </t>
  </si>
  <si>
    <t>Вугілля, у тому числі на потреби: </t>
  </si>
  <si>
    <t>Інше технологічне паливо, у тому числі на потреби (розшифрувати за видом палива): </t>
  </si>
  <si>
    <t>Загальна вартість палива для потреб власних споживачів з урахуванням вартості палива на  господарські потреби ліцензованої діяльності**, 
у тому числі на потреби: </t>
  </si>
  <si>
    <t>Витрати природного газу 
(рядок 1 додатка 12), тис. м3</t>
  </si>
  <si>
    <t>Тариф  на послуги транспортування природного газу, грн/тис. м3  </t>
  </si>
  <si>
    <t>Назва суб'єкта господарювання, що надає послуги  транспортування природного газу</t>
  </si>
  <si>
    <t>Дата і № договору на транспортування природного газу</t>
  </si>
  <si>
    <t>Витрати натурального палива на плановий період, 
тис. м3</t>
  </si>
  <si>
    <t>Тариф на послуги розподілу природного газу</t>
  </si>
  <si>
    <t>Назва суб'єкта господарювання, що надає послуги  розподілу природного газу</t>
  </si>
  <si>
    <t>Дата і № договору на розподіл природного газу</t>
  </si>
  <si>
    <t>Розподіл природного газу суб'єктом 1, у тому числі на потреби: </t>
  </si>
  <si>
    <t>Розподіл природного газу суб'єктом 2, у тому числі на потреби: </t>
  </si>
  <si>
    <t>Разом розподіл природного газу (рядок 1+ рядок 2)</t>
  </si>
  <si>
    <t>Вартість послуг розподілу природного газу  перерозподілена на планові обсяги природного газу (графа 4), у тому числі на потреби: </t>
  </si>
  <si>
    <t>Норма питомих витрат електричної енергії на виробництво теплової енергії</t>
  </si>
  <si>
    <t>Обсяг споживання активної електричної енергії, усього</t>
  </si>
  <si>
    <t>Споживання електричної енергії (І клас напруги)</t>
  </si>
  <si>
    <t>Вартість електричної енергії 
(І клас напруги)</t>
  </si>
  <si>
    <t>Споживання електричної енергії (ІІ клас напруги)</t>
  </si>
  <si>
    <t>Вартість електричної енергії (ІІ клас напруги)</t>
  </si>
  <si>
    <t>Споживання електричної енергії власного виробництва</t>
  </si>
  <si>
    <t>Собівартість електричної енергії власного виробництва</t>
  </si>
  <si>
    <t>Вартість електричної енергії власного виробництва</t>
  </si>
  <si>
    <t>Вартість активної електричної енергії, усього</t>
  </si>
  <si>
    <t>Обсяг споживання реактивної електричної енергії</t>
  </si>
  <si>
    <t>Тариф на споживання реактивної електричної енергії</t>
  </si>
  <si>
    <t>Вартість споживання реактивної електричної енергії</t>
  </si>
  <si>
    <t>Обсяг генерації реактивної електричної енергії</t>
  </si>
  <si>
    <t>Тариф на генерацію реактивної електричної енергії</t>
  </si>
  <si>
    <t>Вартість генерації реактивної електричної енергії</t>
  </si>
  <si>
    <t>Вартість активної та реактивної електричної енергії на виробництво теплової енергії котельнями</t>
  </si>
  <si>
    <t>Норма питомих витрат електричної енергії на транспортування теплової енергії </t>
  </si>
  <si>
    <t>Обсяг споживання активної електричної енергії, усього </t>
  </si>
  <si>
    <t>Споживання електричної енергії (I клас напруги) </t>
  </si>
  <si>
    <t>Вартість електричної енергії 
(I клас напруги) </t>
  </si>
  <si>
    <t>Вартість генерації реактивної  електричної енергії</t>
  </si>
  <si>
    <t>Вартість активної та реактивної електричної енергії на транспортування теплової енергії власними мережами</t>
  </si>
  <si>
    <t>Обсяги покупної води та водовідведення за окремим постачальником (розшифрувати за постачальниками)</t>
  </si>
  <si>
    <t>м3</t>
  </si>
  <si>
    <t>Тариф на покупну воду/водовідведення окремого постачальника (розшифрувати за постачальниками)</t>
  </si>
  <si>
    <t>грн/м3</t>
  </si>
  <si>
    <t>Вартість покупної води/водовідведення окремого постачальника (розшифрувати за постачальниками)</t>
  </si>
  <si>
    <t>Загальні обсяги покупної води та водовідведення</t>
  </si>
  <si>
    <t>Середньозважений тариф на покупну воду/водовідведення</t>
  </si>
  <si>
    <t>Сумарна вартість покупної води/водовідведення</t>
  </si>
  <si>
    <t>Обсяг споживання води власного видобутку (поверхневий водозабір)</t>
  </si>
  <si>
    <t xml:space="preserve">Собівартість води власного видобутку (поверхневий водозабір)    </t>
  </si>
  <si>
    <t xml:space="preserve">Вартість води  власного видобутку  (поверхневий водозабір)  </t>
  </si>
  <si>
    <t xml:space="preserve">Собівартість води власного видобутку  (артезіанські свердловини)        </t>
  </si>
  <si>
    <t xml:space="preserve">Вартість води  власного видобутку    (артезіанські свердловини)  </t>
  </si>
  <si>
    <t>1а</t>
  </si>
  <si>
    <t>2а</t>
  </si>
  <si>
    <t>3а</t>
  </si>
  <si>
    <t>1б</t>
  </si>
  <si>
    <t>2б</t>
  </si>
  <si>
    <t>3б</t>
  </si>
  <si>
    <t>Додаток 18
до Процедури встановлення тарифів
на теплову енергію, її виробництво,
транспортування, постачання
(підпункт 36 пункту 2.2 глави 2)</t>
  </si>
  <si>
    <t xml:space="preserve">Найменування суб'єкта господарювання — виробника теплової енергії  </t>
  </si>
  <si>
    <t>Вартість теплової енергії, придбаної в інших суб'єктів господарювання, 
тис. грн </t>
  </si>
  <si>
    <t>усього</t>
  </si>
  <si>
    <t>у тому числі паливна складова</t>
  </si>
  <si>
    <t>Покупна теплова енергія від_________ * усього, 
у тому числі на потреби: </t>
  </si>
  <si>
    <t>2.5.2</t>
  </si>
  <si>
    <t>Загальна вартість теплової енергії, придбаної в інших суб'єктів господарювання, з урахуванням витрат на господарські потреби ліцензованої діяльності, у тому числі на потреби**: </t>
  </si>
  <si>
    <t>* Розшифрувати за виробниками, додавши відповідні розділи.</t>
  </si>
  <si>
    <t>** У рядку 3  показник «обсяг покупної теплової енергії» визначено без урахування обсягів теплової енергії на господарські потреби ліцензованої діяльності.</t>
  </si>
  <si>
    <t xml:space="preserve"> </t>
  </si>
  <si>
    <t xml:space="preserve">     (підпис)   </t>
  </si>
  <si>
    <t>* Витрати газу, мазуту, вугілля, торфу, інших видів технологічного палива та електричної енергії для технологічних потреб виробництва власної теплової енергії (крім виробництва на установках з використанням альтернативних джерел енергії та в системах автономного опалення).</t>
  </si>
  <si>
    <t>** Без урахування списання безнадійної дебіторської заборгованості та нарахування резерву сумнівних боргів.</t>
  </si>
  <si>
    <t>*** Також заповнюється суб'єктами господарювання у разі відсутності власного виробництва теплової енергії та відповідно до купівлі всього обсягу теплової енергії для подальшого її постачання власним споживачам.</t>
  </si>
  <si>
    <t>_______________</t>
  </si>
  <si>
    <t>* Ціна природного газу застосовується без витрат на транспортування та розподіл.</t>
  </si>
  <si>
    <t xml:space="preserve">                                                                                         </t>
  </si>
  <si>
    <t>Додаток 19
до Процедури встановлення тарифів
на теплову енергію, її виробництво,
транспортування, постачання
(підпункт 37 пункту 2.2 глави 2)</t>
  </si>
  <si>
    <r>
      <t>**</t>
    </r>
    <r>
      <rPr>
        <sz val="9"/>
        <color rgb="FFFF0000"/>
        <rFont val="Times New Roman"/>
        <family val="1"/>
        <charset val="204"/>
      </rPr>
      <t xml:space="preserve"> </t>
    </r>
    <r>
      <rPr>
        <sz val="9"/>
        <rFont val="Times New Roman"/>
        <family val="1"/>
        <charset val="204"/>
      </rPr>
      <t>У рядку 6 показник «відпуск теплової енергії з колекторів» визначено без урахування обсягів  теплової енергії на господарські потреби ліцензованої діяльності.</t>
    </r>
  </si>
  <si>
    <t>Вартість теплової енергії, виробленої власними джерелами, 
тис. грн </t>
  </si>
  <si>
    <t xml:space="preserve">повна планована собівартість   </t>
  </si>
  <si>
    <t>паливна складова, що урахована в поній планованій собівартості</t>
  </si>
  <si>
    <t xml:space="preserve">податок на прибуток 
</t>
  </si>
  <si>
    <t>Теплова енергія, вироблена власними теплоелектроцентралями, теплоелектростанціями, атомними електростанціями, у тому числі на потреби: </t>
  </si>
  <si>
    <t>Теплова енергія, вироблена власними когенераційними установками, у тому числі на потреби: </t>
  </si>
  <si>
    <t>Теплова енергія, вироблена власними установками з використанням альтернативних джерел енергії, у тому числі на потреби: </t>
  </si>
  <si>
    <t>Загальна вартість теплової енергії, виробленої власними джерелами, крім котелень, для потреби власних споживачів з урахуванням витрат на  господарські потреби ліцензованої діяльності, у тому числі на потреби*: </t>
  </si>
  <si>
    <t>* У рядку 4  показник «відпуск теплової енергії з колекторів» визначено без урахування обсягів  теплової енергії на господарські потреби ліцензованої діяльності.</t>
  </si>
  <si>
    <t>Відношення  обсягів технологічних втрат теплової енергії у теплових мережах до обсягів надходження теплової енергії до теплових мереж</t>
  </si>
  <si>
    <t>Витрати на компенсацію втрат  теплової енергії на одиницю теплової енергії, що надходить до теплових мереж</t>
  </si>
  <si>
    <t>Витрати на теплову енергію  для компенсації втрат власної теплової енергії ліцензіата в теплових мережах з урахуванням витрат на  господарські потреби ліцензованої діяльності*, у тому числі на потреби:</t>
  </si>
  <si>
    <t>у тому числі витрати на теплову енергію для компенсації втрат власної теплової енергії ліцензіата у власних теплових мережах,  у тому числі на потреби:</t>
  </si>
  <si>
    <t>1.6</t>
  </si>
  <si>
    <t>1.6.1</t>
  </si>
  <si>
    <t>1.6.2</t>
  </si>
  <si>
    <t>1.6.3</t>
  </si>
  <si>
    <t>1.6.4</t>
  </si>
  <si>
    <t>1.7</t>
  </si>
  <si>
    <t>у тому числі витрати на теплову енергію для компенсації втрат власної теплової енергії в теплових мережах інших власників при її транспортуванні,  у тому числі на потреби:</t>
  </si>
  <si>
    <t>1.7.1</t>
  </si>
  <si>
    <t>1.7.2</t>
  </si>
  <si>
    <t>1.7.3</t>
  </si>
  <si>
    <t>1.7.4</t>
  </si>
  <si>
    <t>1.8</t>
  </si>
  <si>
    <t>1.8.1</t>
  </si>
  <si>
    <t>1.8.2</t>
  </si>
  <si>
    <t>1.8.3</t>
  </si>
  <si>
    <t>1.8.4</t>
  </si>
  <si>
    <t>Витрати на придбання теплової енергії в інших суб’єктів господарювання для компенсації втрат теплової енергії в теплових мережах ліцензіата при транспортуванні теплової енергії інших суб’єктів господарювання, у тому числі на потреби:</t>
  </si>
  <si>
    <t>Додаток 21
до Процедури встановлення тарифів
на теплову енергію, її виробництво,
транспортування, постачання
(підпункт 39 пункту 2.2 глави 2)</t>
  </si>
  <si>
    <t>Тариф на транспортування власної теплової енергії тепловими мережами інших суб’єктів господарювання, усього,  
грн/Гкал</t>
  </si>
  <si>
    <t>вартість утримання, експлуатації та витрат з прибутку для розрахунку тарифу на транспортування теплової енергії, грн/Гкал</t>
  </si>
  <si>
    <t>Транспортування власної теплової енергії мережами _________*, усього, у тому числі на потреби: </t>
  </si>
  <si>
    <t>Загальна вартість транспортування власної теплової енергії тепловими мережами інших суб’єктів господарювання, у тому числі на потреби: </t>
  </si>
  <si>
    <t>* У рядку 1 показник «Обсяг надходження теплової енергії до теплових мереж» визначено без урахування обсягів  теплової енергії на господарські потреби ліцензованої діяльності.</t>
  </si>
  <si>
    <t>Матеріали на ТО</t>
  </si>
  <si>
    <t>Хімреагенти</t>
  </si>
  <si>
    <t>Страхування цивільно-правової відповідальності власників транспортних засобів, страхування транспортних засобів та страхування від нещасних випадків на транспорті</t>
  </si>
  <si>
    <t>Страхування суб'єктів перевезення небезпечних вантажів</t>
  </si>
  <si>
    <t>Екологічний податок</t>
  </si>
  <si>
    <t>Витрати на оренду приміщень</t>
  </si>
  <si>
    <t>Послуги зв'язку</t>
  </si>
  <si>
    <t>Витрати на збирання, вивезення, утилізацію відходів та на обов'язкові витрати санепідстанції</t>
  </si>
  <si>
    <t>Опалення</t>
  </si>
  <si>
    <t>Водопостачання та водовідведення</t>
  </si>
  <si>
    <t>Електроенергія (комунальна)</t>
  </si>
  <si>
    <t>Витрати на службові відрядження, проїзд по місту, проживання та добові</t>
  </si>
  <si>
    <t>Оголошення в ЗМІ</t>
  </si>
  <si>
    <t>Перезарядка вогнегасників</t>
  </si>
  <si>
    <t>Програмне забезпечення</t>
  </si>
  <si>
    <t>Витрати на канцтовари, конверти, папір, бланки</t>
  </si>
  <si>
    <t>Розрахунково-касове обслуговування</t>
  </si>
  <si>
    <t>Ремонт та обслуговування комп'ютерної техніки</t>
  </si>
  <si>
    <t>Передплата періодичних видань</t>
  </si>
  <si>
    <t>Обслуговування охоронної сигналізації</t>
  </si>
  <si>
    <t>Обслуговування пожежної сигналізації</t>
  </si>
  <si>
    <t>Інформаційно-консультаційні послуги(в т.ч. послуги з обов'язкової архівації та упорядкування документів)</t>
  </si>
  <si>
    <t>Послуги з обов'язкової архівації та упорядкування документів</t>
  </si>
  <si>
    <t>Юридичні послуги</t>
  </si>
  <si>
    <t>Відрахування профспілкові організації</t>
  </si>
  <si>
    <t>Податок на нерухоме майно</t>
  </si>
  <si>
    <t>Витрати для здійснення технічного обстеження стану будівель(споруд)</t>
  </si>
  <si>
    <t>Витрати на виконання робіт по технічній інвентаризації</t>
  </si>
  <si>
    <t>Витрати на опосвідчення котлів</t>
  </si>
  <si>
    <t>Витрати на аварійне обслуговування газового обладнання</t>
  </si>
  <si>
    <t>Технічне обслуговування газового обладнання</t>
  </si>
  <si>
    <t>Витрати на забезпечення роботи метрологічної служби підприємства</t>
  </si>
  <si>
    <t>Витрати на створення страхового фонду документації</t>
  </si>
  <si>
    <t>Витрати на режимно-налагоджувальні роботи (пуско-налагоджувальні)</t>
  </si>
  <si>
    <t>Послуги з повірки, технічного обслуговування, ремонту засобів вимірювальної техніки та забезпечення радіоканалів зв'язку автоматизованих вузлів обліку споживання природного газу "Ізодром"</t>
  </si>
  <si>
    <t>Послуги з повірки, технічного обслуговування, ремонту засобів вимірювальної техніки та забезпечення радіоканалів зв'язку вузлів обліку теплової енергії на джерелах теплопостачання "Ізодром"</t>
  </si>
  <si>
    <t>Послуги з технічного обслуговування  та ремонту засобів вимірювальної техніки вузлів обліку теплової енергії на джерелах теплопостачання "Ізодром"</t>
  </si>
  <si>
    <t>Послуги по забезпеченню збору даних вузлів обліку споживання природного газу по радіоканалам звязку "ізодром"</t>
  </si>
  <si>
    <t>Послуги з технічного обслуговування, поточного ремонту та  забезпечення радіоканалів зв'язку автоматизованої системи комерційного обліку електричної енергії  "Ізодром"</t>
  </si>
  <si>
    <t>Послуги по забезпеченню радіоканалів звязку автоматизироованих вузлів обліку на джерелах теплопостачання "Ізодром"</t>
  </si>
  <si>
    <t xml:space="preserve">Витрати на технічне обслуговування газоаналізаторів </t>
  </si>
  <si>
    <t xml:space="preserve">Витрати на отримання гідрометеорологічної інформації </t>
  </si>
  <si>
    <t>Послуги з технічного обслуговування автоматизованої системи комерційного обліку електричної енергії "Ізодром"</t>
  </si>
  <si>
    <t>Послуги з технічного обслуговування обладнання частотного регулювання вихідної потужності електродвигунів "Ізодром"</t>
  </si>
  <si>
    <t>Послуги з технічного обслуговування та ремонту засобів вимірювальної техніки вузлів обліку природного газу" Ізодром"</t>
  </si>
  <si>
    <t xml:space="preserve">Орендна плата за об'єкти ЦМК </t>
  </si>
  <si>
    <t xml:space="preserve">Витрати на страхування об'єктів ЦМК </t>
  </si>
  <si>
    <t>Витрати з технічної документації на землю</t>
  </si>
  <si>
    <t xml:space="preserve">податок на землю та плата за оренду землі ділянок, на яких розташовані котельні </t>
  </si>
  <si>
    <t>збір за використання води (в частині води на технологічні та власні потреби)</t>
  </si>
  <si>
    <t xml:space="preserve">Автопослуги сторонніх організацій </t>
  </si>
  <si>
    <t xml:space="preserve">Профілактичні дезінфекції на об'єктах </t>
  </si>
  <si>
    <t xml:space="preserve">Витрати на оренду індивідуально-визначеного майна  </t>
  </si>
  <si>
    <t>Витрати на інвентаризацію стаціонарних джерел викидів</t>
  </si>
  <si>
    <t xml:space="preserve">Дозволи, атестація та акредитація лабораторій </t>
  </si>
  <si>
    <t>Електроцех(витрати на забезпечення виробничого процесу)</t>
  </si>
  <si>
    <t xml:space="preserve">Витрати на відновлення асфальтобетонного покриття </t>
  </si>
  <si>
    <t>Надання довідок ЖКГ</t>
  </si>
  <si>
    <t>Комісійна винагорода банківським установам за збір платежів з населення</t>
  </si>
  <si>
    <t>Витрати на санітарно-бактеріологічні дослідження води</t>
  </si>
  <si>
    <t>Планова ставка внесків на регулювання</t>
  </si>
  <si>
    <t>Витрати на електроенергію</t>
  </si>
  <si>
    <t>Заробітна плата</t>
  </si>
  <si>
    <t>Нарахування на заробітну плату</t>
  </si>
  <si>
    <t xml:space="preserve">Амортизаційні відрахування </t>
  </si>
  <si>
    <t>Витрати на ремонти</t>
  </si>
  <si>
    <t>витрати на водопостачання та водовідведення</t>
  </si>
  <si>
    <t>паливно - мастильні матеріали</t>
  </si>
  <si>
    <t>екологічний податок</t>
  </si>
  <si>
    <t>охорона праці</t>
  </si>
  <si>
    <t>витрати на режимно-налагоджувальні роботи (пуско-налагоджувальні)</t>
  </si>
  <si>
    <t>послуги з повірки, технічного обслуговування, ремонту засобів вимірювальної техніки та забезпечення радіоканалів зв'язку автоматизованих вузлів обліку споживання природного газу "Ізодром"</t>
  </si>
  <si>
    <t>послуги з повірки, технічного обслуговування, ремонту засобів вимірювальної техніки та забезпечення радіоканалів зв'язку вузлів обліку теплової енергії на джерелах теплопостачання "Ізодром"</t>
  </si>
  <si>
    <t>послуги з технічного обслуговування, поточного ремонту та  забезпечення радіоканалів зв'язку автоматизованої системи комерційного обліку електричної енергії  "Ізодром"</t>
  </si>
  <si>
    <t>послуги з технічного обслуговування обладнання частотного регулювання вихідної потужності електродвигунів "Ізодром"</t>
  </si>
  <si>
    <t xml:space="preserve">орендна плата за об'єкти ЦМК </t>
  </si>
  <si>
    <t>в</t>
  </si>
  <si>
    <t>т</t>
  </si>
  <si>
    <t>п</t>
  </si>
  <si>
    <t>паливо</t>
  </si>
  <si>
    <t>відрахуваннями  
на соціальні заходи</t>
  </si>
  <si>
    <t>витрати на ремонти 
(матеріали + підряд)</t>
  </si>
  <si>
    <t xml:space="preserve">Вартість покупної теплової енергії </t>
  </si>
  <si>
    <t>витрати на покриття втрат виробництва 
теплової енергії</t>
  </si>
  <si>
    <t>решта</t>
  </si>
  <si>
    <t/>
  </si>
  <si>
    <t>Відпуск</t>
  </si>
  <si>
    <t>Вартість виробництва</t>
  </si>
  <si>
    <t>ГП</t>
  </si>
  <si>
    <t>Контрольно-вимірювальні прилади та автоматика (КВПіА)</t>
  </si>
  <si>
    <t>Транспортування власної теплової енергії мережами КЕВ ч.Чернігів(для смт. Гончарівське)*, усього, у тому числі на потреби: </t>
  </si>
  <si>
    <t>Покупна теплова енергія від Чернігівської Генераційної Компанії* усього,
у тому числі на потреби: </t>
  </si>
  <si>
    <t>Внески на регулювання</t>
  </si>
  <si>
    <t>ПАТ "Чернігігаз"</t>
  </si>
  <si>
    <t>Інформаційно-консультаційні послуги</t>
  </si>
  <si>
    <t>Вирати на оперативну оренду</t>
  </si>
  <si>
    <t>Голова правління</t>
  </si>
  <si>
    <t>Технічне обслуговування вогнегасників</t>
  </si>
  <si>
    <t>Постачання теплової енергії (без ІТП без САТ)</t>
  </si>
  <si>
    <t>Постачання ІТП</t>
  </si>
  <si>
    <t>Постачання САТ</t>
  </si>
  <si>
    <t>Передбачено діючим тарифом</t>
  </si>
  <si>
    <t>постачання ІТП</t>
  </si>
  <si>
    <t>37</t>
  </si>
  <si>
    <t>39</t>
  </si>
  <si>
    <t>40</t>
  </si>
  <si>
    <t>41</t>
  </si>
  <si>
    <t>51</t>
  </si>
  <si>
    <t>53</t>
  </si>
  <si>
    <t>54</t>
  </si>
  <si>
    <t>55</t>
  </si>
  <si>
    <t>Послуга</t>
  </si>
  <si>
    <t xml:space="preserve"> з 01.10.2021 р.-30.09.2022 р.</t>
  </si>
  <si>
    <t>Акціонерне товариство "ОБЛТЕПЛОКОМУНЕНЕРГО" м. Чернігів, смт. Срібне</t>
  </si>
  <si>
    <t>Додаток 7
до Порядку розгляду органами місцевого самоврядування розрахунку тарифів
на теплову енергію, її виробництво,
транспортування, постачання, а також розрахунків тарифів на комунальні послуги, поданих для їх встановлення</t>
  </si>
  <si>
    <t>О.Ю. Щербина</t>
  </si>
  <si>
    <t>Додаток 2
до Порядку розгляду органами місцевого самоврядування розрахунку тарифів
на теплову енергію, її виробництво,
транспортування, постачання, а також розрахунків тарифів на комунальні послуги, поданих для їх встановлення</t>
  </si>
  <si>
    <t>Додаток 4
до Порядку розгляду органами місцевого самоврядування розрахунку тарифів
на теплову енергію, її виробництво,
транспортування, постачання, а також розрахунків тарифів на комунальні послуги, поданих для їх встановлення</t>
  </si>
  <si>
    <t>Додаток 5
до Порядку розгляду органами місцевого самоврядування розрахунку тарифів
на теплову енергію, її виробництво,
транспортування, постачання, а також розрахунків тарифів на комунальні послуги, поданих для їх встановлення</t>
  </si>
  <si>
    <t>Додаток 8
до Порядку розгляду органами місцевого самоврядування розрахунку тарифів
на теплову енергію, її виробництво,
транспортування, постачання, а також розрахунків тарифів на комунальні послуги, поданих для їх встановлення</t>
  </si>
  <si>
    <t>Додаток 8.1
до Порядку розгляду органами місцевого самоврядування розрахунку тарифів
на теплову енергію, її виробництво,
транспортування, постачання, а також розрахунків тарифів на комунальні послуги, поданих для їх встановлення</t>
  </si>
  <si>
    <t>Додаток 8.2
до Порядку розгляду органами місцевого самоврядування розрахунку тарифів
на теплову енергію, її виробництво,
транспортування, постачання, а також розрахунків тарифів на комунальні послуги, поданих для їх встановлення</t>
  </si>
  <si>
    <r>
      <t>Розрахунок вартості послуг  транспортування природного газу для виробництва теплової енергії котельнями
 на планований період  з 01.10.2021 р.-30.09.2022 р.</t>
    </r>
    <r>
      <rPr>
        <b/>
        <u/>
        <sz val="9"/>
        <rFont val="Times New Roman"/>
        <family val="1"/>
        <charset val="204"/>
      </rPr>
      <t>смт.Срібне</t>
    </r>
  </si>
  <si>
    <t>Додаток 8.3
до Порядку розгляду органами місцевого самоврядування розрахунку тарифів
на теплову енергію, її виробництво,
транспортування, постачання, а також розрахунків тарифів на комунальні послуги, поданих для їх встановлення</t>
  </si>
  <si>
    <t>Розрахунок вартості послуг  розподілу природного газу для виробництва теплової енергії котельнями на планований період   з 01.10.2021 р.-30.09.2022 р, смт.Срібне</t>
  </si>
  <si>
    <t>Додаток 9
до Порядку розгляду органами місцевого самоврядування розрахунку тарифів
на теплову енергію, її виробництво,
транспортування, постачання, а також розрахунків тарифів на комунальні послуги, поданих для їх встановлення</t>
  </si>
  <si>
    <t>Додаток 9.1
до Порядку розгляду органами місцевого самоврядування розрахунку тарифів
на теплову енергію, її виробництво,
транспортування, постачання, а також розрахунків тарифів на комунальні послуги, поданих для їх встановлення</t>
  </si>
  <si>
    <r>
      <t xml:space="preserve">Витрати технологічної електроенергії на виробництво та транспортування теплової енергії на планований період  з 01.10.2021 р.-30.09.2022 р, </t>
    </r>
    <r>
      <rPr>
        <b/>
        <u/>
        <sz val="9"/>
        <color theme="1"/>
        <rFont val="Times New Roman"/>
        <family val="1"/>
        <charset val="204"/>
      </rPr>
      <t>смт.Срібне</t>
    </r>
  </si>
  <si>
    <t xml:space="preserve">Витрати технологічної електроенергії на виробництво теплової енергії  </t>
  </si>
  <si>
    <t xml:space="preserve">Витрати технологічної електроенергії на транспортування теплової енергії  </t>
  </si>
  <si>
    <t>До Порядку розгляду органами місцевого самоврядування розрахунку тарифів
на теплову енергію, її виробництво,
транспортування, постачання, а також розрахунків тарифів на комунальні послуги, поданих для їх встановлення</t>
  </si>
  <si>
    <t>3.</t>
  </si>
  <si>
    <t>4.</t>
  </si>
  <si>
    <t>5.</t>
  </si>
  <si>
    <t>6.</t>
  </si>
  <si>
    <t xml:space="preserve">Голова правління </t>
  </si>
  <si>
    <t>ЗАПРОПОНОВАНІ ТАРИФИ</t>
  </si>
  <si>
    <t>Населення</t>
  </si>
  <si>
    <t xml:space="preserve">Бюджет </t>
  </si>
  <si>
    <t>Інші</t>
  </si>
  <si>
    <t>Релігія</t>
  </si>
  <si>
    <t xml:space="preserve">Теплова енергія, грн/Гкал без ПДВ </t>
  </si>
  <si>
    <t>Виробництво теплової енергії, грн/Гкал без ПДВ</t>
  </si>
  <si>
    <t>Транспортування теплової енергії, грн/Гкал без ПДВ</t>
  </si>
  <si>
    <t>Постачання теплової енергії, грн/Гкал без ПДВ</t>
  </si>
  <si>
    <t>Послуга з постачання гарячої води, грн/куб.м. з ПДВ</t>
  </si>
  <si>
    <t>Додаток 13</t>
  </si>
  <si>
    <t xml:space="preserve">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t>
  </si>
  <si>
    <t>ПОГОДЖЕНО:</t>
  </si>
  <si>
    <t>_______________      …………</t>
  </si>
  <si>
    <t xml:space="preserve">   _________________  ……………</t>
  </si>
  <si>
    <t>…………</t>
  </si>
  <si>
    <t>……………</t>
  </si>
  <si>
    <t>М.П</t>
  </si>
  <si>
    <r>
      <t xml:space="preserve">Інформація щодо планованих обсягів теплової енергії для надання послуги з постачання теплової енергії та постачання гарячої води для категорії споживачів "населення", опалюваної площі та відповідних питомих норм на опалення житлових будинків у розрізі поверхів та кліматичних показників </t>
    </r>
    <r>
      <rPr>
        <b/>
        <sz val="12"/>
        <color theme="1"/>
        <rFont val="Times New Roman"/>
        <family val="1"/>
        <charset val="204"/>
      </rPr>
      <t>для селища Срібне</t>
    </r>
  </si>
  <si>
    <t>найменування виконавця послуг</t>
  </si>
  <si>
    <t>У тому числі</t>
  </si>
  <si>
    <t>з будинковими приладами обліку теплової енергії</t>
  </si>
  <si>
    <t>без будинкових приладів обліку теплової енергії</t>
  </si>
  <si>
    <t>Кількість абонентів, яким надається послуга з постачання теплової енергії</t>
  </si>
  <si>
    <t>Загальна опалювана площа житлових будинків станом на початок планованого періоду без площі квартир з автономним опаленням, м 2, усього, у т. ч.:</t>
  </si>
  <si>
    <t xml:space="preserve">  2.1</t>
  </si>
  <si>
    <t>1 - 2-поверхових будинків</t>
  </si>
  <si>
    <t xml:space="preserve">  2.2</t>
  </si>
  <si>
    <t>3 - 4-поверхових будинків</t>
  </si>
  <si>
    <t xml:space="preserve">  2.3</t>
  </si>
  <si>
    <t>5 і більше поверхів</t>
  </si>
  <si>
    <t>Річний обсяг теплової енергії для забезпечення послугою з постачання теплової енергії житлових будинків пункту 2, Гкал, усього, у т. ч.:</t>
  </si>
  <si>
    <t xml:space="preserve"> 3.1</t>
  </si>
  <si>
    <t xml:space="preserve"> 3.2</t>
  </si>
  <si>
    <t xml:space="preserve"> 3.3</t>
  </si>
  <si>
    <t>Питоме споживання теплової енергії на послугу з постачання теплової енергії житлових будинків пункту 2, Гкал/м 2 на рік, у т. ч.:</t>
  </si>
  <si>
    <t xml:space="preserve"> 4.1</t>
  </si>
  <si>
    <t xml:space="preserve"> 4.2</t>
  </si>
  <si>
    <t xml:space="preserve"> 4.3</t>
  </si>
  <si>
    <t>Обсяг теплової енергії для надання послуги з постачання гарячої води для населення, Гкал</t>
  </si>
  <si>
    <t>Сума рядків 3 і 5, Гкал</t>
  </si>
  <si>
    <t>Максимальне теплове навантаження житлових будинків пункту 2, Гкал/год</t>
  </si>
  <si>
    <t>Дані, що плануються для розрахунку послуги з постачання теплової енергії :</t>
  </si>
  <si>
    <t>8.1.</t>
  </si>
  <si>
    <t>кількість діб опалювального періоду</t>
  </si>
  <si>
    <t>8.2.</t>
  </si>
  <si>
    <t>розрахункова температура для проектування системи опалення, °C</t>
  </si>
  <si>
    <t>8.3.</t>
  </si>
  <si>
    <t>середня температура зовнішнього повітря опалювального періоду, °C</t>
  </si>
  <si>
    <t>Дані згідно з додатком 1 до КТМ 204 України 244-94*:</t>
  </si>
  <si>
    <t>9.1.</t>
  </si>
  <si>
    <t>9.2.</t>
  </si>
  <si>
    <t>9.3.</t>
  </si>
  <si>
    <t>Дані згідно з ДСТУ-Н Б В.1.1-27:2010 "Будівельна кліматологія":</t>
  </si>
  <si>
    <t>10.1.</t>
  </si>
  <si>
    <t>10.2.</t>
  </si>
  <si>
    <t>10.3.</t>
  </si>
  <si>
    <t>____________________</t>
  </si>
  <si>
    <t xml:space="preserve">   О. Ю. Щербина     </t>
  </si>
  <si>
    <t>(ПІБ)</t>
  </si>
  <si>
    <r>
      <t>Інформація щодо планованих обсягів теплової енергії для надання послуги з постачання теплової енергії та постачання гарячої води для категорії споживачів "бюджетні установи", опалюваної площі та відповідних питомих норм на опалення житлових будинків у розрізі поверхів та кліматичних показників</t>
    </r>
    <r>
      <rPr>
        <b/>
        <sz val="12"/>
        <color theme="1"/>
        <rFont val="Times New Roman"/>
        <family val="1"/>
        <charset val="204"/>
      </rPr>
      <t xml:space="preserve"> для селища Срібне</t>
    </r>
  </si>
  <si>
    <t>Загальна опалювана площа об"єктів станом на початок планованого періоду без площі квартир з автономним опаленням, м 2, усього, у т. ч.:</t>
  </si>
  <si>
    <t>Річний обсяг теплової енергії для забезпечення послугою з постачання теплової енергії об"єктів пункту 2, Гкал, усього, у т. ч.:</t>
  </si>
  <si>
    <t>Питоме споживання теплової енергії на послугу з постачання теплової енергії об"єктів пункту 2, Гкал/м 2 на рік, у т. ч.:</t>
  </si>
  <si>
    <t>Обсяг теплової енергії для надання послуги з постачання гарячої води , Гкал</t>
  </si>
  <si>
    <t>Максимальне теплове навантаження об"єктів пункту 2, Гкал/год</t>
  </si>
  <si>
    <t>Додаток 2</t>
  </si>
  <si>
    <t>до рішення про встановлення тарифів</t>
  </si>
  <si>
    <t>___________________ №  ________</t>
  </si>
  <si>
    <t>Сумарні тарифні 
витрати, тис. грн на рік</t>
  </si>
  <si>
    <t>Тарифи, грн/Гкал:</t>
  </si>
  <si>
    <t>для потреб населення</t>
  </si>
  <si>
    <t>для потреб бюджетних установ</t>
  </si>
  <si>
    <t>для потреб інших споживачів (крім населення)</t>
  </si>
  <si>
    <t>для потреб релігійних організацій</t>
  </si>
  <si>
    <t>І</t>
  </si>
  <si>
    <r>
      <t xml:space="preserve">Тарифи на виробництво теплової енергії (середньозважені)
</t>
    </r>
    <r>
      <rPr>
        <sz val="8"/>
        <rFont val="Times New Roman"/>
        <family val="1"/>
        <charset val="204"/>
      </rPr>
      <t>((п.6*п.7+п.8*п.9+п.10*п.11+п.12+п.13)/п.14)</t>
    </r>
  </si>
  <si>
    <t>ІІ</t>
  </si>
  <si>
    <t>Структура тарифів на виробництво теплової енергії</t>
  </si>
  <si>
    <t>витрати на паливо для виробництва теплової енергії</t>
  </si>
  <si>
    <t>витрати на електричну енергію для технологічних потреб</t>
  </si>
  <si>
    <t>витрати на воду для технологічних потреб та водовідведення</t>
  </si>
  <si>
    <t>Продовження додатка 2</t>
  </si>
  <si>
    <t>Інші операційні витрати</t>
  </si>
  <si>
    <t>Вартість виробництва теплової енергії власними котельнями</t>
  </si>
  <si>
    <t xml:space="preserve">Обсяг відпуску теплової енергії з колекторів власних котелень, Гкал </t>
  </si>
  <si>
    <t>Сумарна та середньозважена вартість виробництва теплової енергії власними ТЕЦ, ТЕС, КГУ та установками з використанням альтернативних джерел енергії, у тому числі:</t>
  </si>
  <si>
    <t>Обсяг відпуску теплової енергії з колекторів власних ТЕЦ, ТЕС, КГУ та установок з використанням альтернативних джерел енергії, Гкал, у тому числі:</t>
  </si>
  <si>
    <t>Витрати на придбання теплової енергії в інших суб'єктів господарювання</t>
  </si>
  <si>
    <t xml:space="preserve">Обсяг покупної теплової енергії, Гкал </t>
  </si>
  <si>
    <t xml:space="preserve">Загальний обсяг відпуску теплової енергії, Гкал </t>
  </si>
  <si>
    <t>(посада)</t>
  </si>
  <si>
    <t xml:space="preserve">(підпис) </t>
  </si>
  <si>
    <t>Розрахунок одноставкових тарифів на послугу з постачання теплової енергії</t>
  </si>
  <si>
    <t>Тарифи на послугу з постачання теплової енергії, у тому числі:</t>
  </si>
  <si>
    <t>тарифи на теплову енергію</t>
  </si>
  <si>
    <t>податок на додану вартість (ПДВ)</t>
  </si>
  <si>
    <t>20%</t>
  </si>
  <si>
    <t>Послуга з постачання теплової енергії, грн/Гкал з ПДВ</t>
  </si>
  <si>
    <t>Додаток 3</t>
  </si>
  <si>
    <t xml:space="preserve">Без ПДВ </t>
  </si>
  <si>
    <r>
      <t xml:space="preserve">Тарифи на транспортування теплової енергії власним споживачам 
</t>
    </r>
    <r>
      <rPr>
        <sz val="8"/>
        <rFont val="Times New Roman"/>
        <family val="1"/>
        <charset val="204"/>
      </rPr>
      <t>((п.4+п.5+п.6+п.7+п.8+п.9+п.10)/п.11)</t>
    </r>
  </si>
  <si>
    <t>Структура тарифів на транспортування теплової енергії власним споживачам</t>
  </si>
  <si>
    <t>Витрати на теплову енергію  для компенсації втрат власної теплової енергії ліцензіата в теплових мережах</t>
  </si>
  <si>
    <t>Експлуатаційні витрати на транспортування власної теплової енергії тепловими мережами інших суб'єктів господарювання</t>
  </si>
  <si>
    <t>Додаток 4</t>
  </si>
  <si>
    <r>
      <t xml:space="preserve">Тарифи на постачання теплової енергії 
</t>
    </r>
    <r>
      <rPr>
        <sz val="8"/>
        <rFont val="Times New Roman"/>
        <family val="1"/>
        <charset val="204"/>
      </rPr>
      <t>((п.1+п.2+п.3+п.4+п.5+п.6+п.7)/п.8)</t>
    </r>
  </si>
  <si>
    <t>Структура тарифів на постачання теплової енергії</t>
  </si>
  <si>
    <t>Додаток 1</t>
  </si>
  <si>
    <t xml:space="preserve">   </t>
  </si>
  <si>
    <t>Для потреб населення</t>
  </si>
  <si>
    <t>Для потреб бюджетних установ</t>
  </si>
  <si>
    <t>Для потреб інших споживачів (крім населення)</t>
  </si>
  <si>
    <t>Для потреб релігійних організацій</t>
  </si>
  <si>
    <t>Структура тарифів на теплову енергію, грн/Гкал</t>
  </si>
  <si>
    <t>Тарифи на теплову енергію, у тому числі:</t>
  </si>
  <si>
    <t>тарифи на виробництво теплової енергії</t>
  </si>
  <si>
    <t>тарифи на транспортування теплової енергії власним споживачам</t>
  </si>
  <si>
    <t>тарифи на постачання теплової енергії</t>
  </si>
  <si>
    <t>Структура витрат на теплову енергію, тис грн на рік</t>
  </si>
  <si>
    <t>витрати на паливо для виробництва теплової енергії котельнями</t>
  </si>
  <si>
    <t>сумарна вартість виробництва теплової енергії власними ТЕЦ, ТЕС, КГУ та установками з використанням альтернативних джерел енергії</t>
  </si>
  <si>
    <t>експлуатаційні витрати на транспортування власної теплової енергії тепловими мережами інших суб'єктів господарювання</t>
  </si>
  <si>
    <t>витрати на придбання теплової енергії в інших суб'єктів господарювання</t>
  </si>
  <si>
    <t>1.1.6</t>
  </si>
  <si>
    <t>1.1.7</t>
  </si>
  <si>
    <t>матеріали, запасні частини та інші матеріальні ресурси</t>
  </si>
  <si>
    <t>Продовження додатка 1</t>
  </si>
  <si>
    <t>Розрахунковий прибуток на теплову енергію, усього, у тому числі:</t>
  </si>
  <si>
    <t>Загальна вартість теплової енергії</t>
  </si>
  <si>
    <t xml:space="preserve">Обсяг реалізації теплової енергії власним споживачам, Гкал </t>
  </si>
  <si>
    <t>Проєкт структури одноставкових тарифів на послугу з постачання теплової енергії до рішення ОМС</t>
  </si>
  <si>
    <t>Додаток 5</t>
  </si>
  <si>
    <t xml:space="preserve">Додаток 3.1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t>
  </si>
  <si>
    <t>на 1 Гкал</t>
  </si>
  <si>
    <t>Бюджет</t>
  </si>
  <si>
    <t>Основна діяльність</t>
  </si>
  <si>
    <t>РАЗОМ</t>
  </si>
  <si>
    <t>Виробництво</t>
  </si>
  <si>
    <t>САТ</t>
  </si>
  <si>
    <t>Транспортування</t>
  </si>
  <si>
    <t>Постачання</t>
  </si>
  <si>
    <t>Тарифи, встановл. Пост.№2254 від 30.11.2020</t>
  </si>
  <si>
    <t>О. ЩЕРБИНА</t>
  </si>
  <si>
    <t xml:space="preserve">   О.  ЩЕРБИНА</t>
  </si>
  <si>
    <t xml:space="preserve">Додаток 3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t>
  </si>
  <si>
    <t>Олексій ЩЕРБИНА</t>
  </si>
  <si>
    <t>Олексій  ЩЕРБИНА</t>
  </si>
  <si>
    <t xml:space="preserve">   Олексій ЩЕРБИНА</t>
  </si>
  <si>
    <t>Структура тарифів на теплову енергію</t>
  </si>
  <si>
    <t>Акціонерному товариству "ОБЛТЕПЛОКОМУНЕНЕРГО"</t>
  </si>
  <si>
    <r>
      <rPr>
        <b/>
        <sz val="14"/>
        <rFont val="Times New Roman"/>
        <family val="1"/>
        <charset val="204"/>
      </rPr>
      <t>Селищний голова</t>
    </r>
    <r>
      <rPr>
        <b/>
        <sz val="8"/>
        <rFont val="Times New Roman"/>
        <family val="1"/>
        <charset val="204"/>
      </rPr>
      <t xml:space="preserve"> </t>
    </r>
  </si>
  <si>
    <t>Олена ПАНЧЕНКО</t>
  </si>
  <si>
    <t xml:space="preserve">Структура тарифів на транспортування теплової енергії власним споживачам </t>
  </si>
  <si>
    <t>до рішення виконавчого комітету               Срібнянської селищної ради                                     18 листопада 2021р. № 260</t>
  </si>
</sst>
</file>

<file path=xl/styles.xml><?xml version="1.0" encoding="utf-8"?>
<styleSheet xmlns="http://schemas.openxmlformats.org/spreadsheetml/2006/main">
  <numFmts count="12">
    <numFmt numFmtId="43" formatCode="_-* #,##0.00\ _₴_-;\-* #,##0.00\ _₴_-;_-* &quot;-&quot;??\ _₴_-;_-@_-"/>
    <numFmt numFmtId="164" formatCode="_-* #,##0.00_р_._-;\-* #,##0.00_р_._-;_-* &quot;-&quot;??_р_._-;_-@_-"/>
    <numFmt numFmtId="165" formatCode="#,##0.000"/>
    <numFmt numFmtId="166" formatCode="#,##0.0"/>
    <numFmt numFmtId="167" formatCode="0.0"/>
    <numFmt numFmtId="168" formatCode="_-* #,##0\ _₴_-;\-* #,##0\ _₴_-;_-* &quot;-&quot;??\ _₴_-;_-@_-"/>
    <numFmt numFmtId="169" formatCode="0.000%"/>
    <numFmt numFmtId="170" formatCode="#,##0.0000"/>
    <numFmt numFmtId="171" formatCode="0.000"/>
    <numFmt numFmtId="172" formatCode="0.0000"/>
    <numFmt numFmtId="173" formatCode="#,##0.00000"/>
    <numFmt numFmtId="174" formatCode="0.000000"/>
  </numFmts>
  <fonts count="101">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b/>
      <sz val="10"/>
      <color theme="1"/>
      <name val="Calibri"/>
      <family val="2"/>
      <charset val="204"/>
      <scheme val="minor"/>
    </font>
    <font>
      <sz val="9"/>
      <color theme="1"/>
      <name val="Calibri"/>
      <family val="2"/>
      <scheme val="minor"/>
    </font>
    <font>
      <sz val="9"/>
      <color theme="1"/>
      <name val="Calibri"/>
      <family val="2"/>
      <charset val="204"/>
      <scheme val="minor"/>
    </font>
    <font>
      <b/>
      <sz val="14"/>
      <color theme="1"/>
      <name val="Calibri"/>
      <family val="2"/>
      <charset val="204"/>
      <scheme val="minor"/>
    </font>
    <font>
      <sz val="6"/>
      <color theme="1"/>
      <name val="Calibri"/>
      <family val="2"/>
      <charset val="204"/>
      <scheme val="minor"/>
    </font>
    <font>
      <b/>
      <sz val="6"/>
      <color theme="1"/>
      <name val="Calibri"/>
      <family val="2"/>
      <charset val="204"/>
      <scheme val="minor"/>
    </font>
    <font>
      <b/>
      <sz val="9"/>
      <color theme="1"/>
      <name val="Calibri"/>
      <family val="2"/>
      <charset val="204"/>
      <scheme val="minor"/>
    </font>
    <font>
      <b/>
      <u/>
      <sz val="11"/>
      <color theme="1"/>
      <name val="Calibri"/>
      <family val="2"/>
      <charset val="204"/>
      <scheme val="minor"/>
    </font>
    <font>
      <b/>
      <sz val="7"/>
      <color theme="1"/>
      <name val="Calibri"/>
      <family val="2"/>
      <charset val="204"/>
      <scheme val="minor"/>
    </font>
    <font>
      <sz val="7"/>
      <color theme="1"/>
      <name val="Calibri"/>
      <family val="2"/>
      <charset val="204"/>
      <scheme val="minor"/>
    </font>
    <font>
      <sz val="7"/>
      <color theme="3" tint="0.39997558519241921"/>
      <name val="Calibri"/>
      <family val="2"/>
      <charset val="204"/>
      <scheme val="minor"/>
    </font>
    <font>
      <sz val="7"/>
      <color theme="1"/>
      <name val="Calibri"/>
      <family val="2"/>
      <scheme val="minor"/>
    </font>
    <font>
      <b/>
      <sz val="9"/>
      <color indexed="81"/>
      <name val="Tahoma"/>
      <family val="2"/>
      <charset val="204"/>
    </font>
    <font>
      <sz val="11"/>
      <color theme="1"/>
      <name val="Calibri"/>
      <family val="2"/>
      <scheme val="minor"/>
    </font>
    <font>
      <b/>
      <sz val="11"/>
      <color rgb="FFFF0000"/>
      <name val="Calibri"/>
      <family val="2"/>
      <charset val="204"/>
      <scheme val="minor"/>
    </font>
    <font>
      <b/>
      <u/>
      <sz val="11"/>
      <color rgb="FFFF0000"/>
      <name val="Calibri"/>
      <family val="2"/>
      <charset val="204"/>
      <scheme val="minor"/>
    </font>
    <font>
      <u/>
      <sz val="11"/>
      <color theme="1"/>
      <name val="Calibri"/>
      <family val="2"/>
      <charset val="204"/>
      <scheme val="minor"/>
    </font>
    <font>
      <b/>
      <sz val="9"/>
      <color rgb="FFFF0000"/>
      <name val="Calibri"/>
      <family val="2"/>
      <charset val="204"/>
      <scheme val="minor"/>
    </font>
    <font>
      <i/>
      <sz val="11"/>
      <color theme="1"/>
      <name val="Calibri"/>
      <family val="2"/>
      <charset val="204"/>
      <scheme val="minor"/>
    </font>
    <font>
      <b/>
      <sz val="10"/>
      <name val="Calibri"/>
      <family val="2"/>
      <charset val="204"/>
      <scheme val="minor"/>
    </font>
    <font>
      <i/>
      <sz val="9"/>
      <color rgb="FFFF0000"/>
      <name val="Calibri"/>
      <family val="2"/>
      <charset val="204"/>
      <scheme val="minor"/>
    </font>
    <font>
      <sz val="5"/>
      <color theme="1"/>
      <name val="Calibri"/>
      <family val="2"/>
      <scheme val="minor"/>
    </font>
    <font>
      <sz val="9"/>
      <color indexed="81"/>
      <name val="Tahoma"/>
      <family val="2"/>
      <charset val="204"/>
    </font>
    <font>
      <b/>
      <sz val="12"/>
      <color theme="1"/>
      <name val="Calibri"/>
      <family val="2"/>
      <charset val="204"/>
      <scheme val="minor"/>
    </font>
    <font>
      <b/>
      <i/>
      <sz val="11"/>
      <color theme="1"/>
      <name val="Calibri"/>
      <family val="2"/>
      <scheme val="minor"/>
    </font>
    <font>
      <b/>
      <sz val="11"/>
      <color theme="1"/>
      <name val="Calibri"/>
      <family val="2"/>
      <scheme val="minor"/>
    </font>
    <font>
      <b/>
      <i/>
      <sz val="11"/>
      <color theme="1"/>
      <name val="Calibri"/>
      <family val="2"/>
      <charset val="204"/>
      <scheme val="minor"/>
    </font>
    <font>
      <b/>
      <sz val="11"/>
      <color rgb="FF0070C0"/>
      <name val="Calibri"/>
      <family val="2"/>
      <charset val="204"/>
      <scheme val="minor"/>
    </font>
    <font>
      <sz val="10"/>
      <color theme="1"/>
      <name val="Calibri"/>
      <family val="2"/>
      <scheme val="minor"/>
    </font>
    <font>
      <i/>
      <sz val="10"/>
      <color theme="1"/>
      <name val="Calibri"/>
      <family val="2"/>
      <scheme val="minor"/>
    </font>
    <font>
      <b/>
      <sz val="10"/>
      <color theme="1"/>
      <name val="Calibri"/>
      <family val="2"/>
      <scheme val="minor"/>
    </font>
    <font>
      <b/>
      <sz val="9"/>
      <color rgb="FF0070C0"/>
      <name val="Calibri"/>
      <family val="2"/>
      <charset val="204"/>
      <scheme val="minor"/>
    </font>
    <font>
      <b/>
      <i/>
      <sz val="10"/>
      <color theme="1"/>
      <name val="Calibri"/>
      <family val="2"/>
      <scheme val="minor"/>
    </font>
    <font>
      <sz val="8"/>
      <color rgb="FF000000"/>
      <name val="Segoe UI"/>
      <family val="2"/>
      <charset val="204"/>
    </font>
    <font>
      <sz val="10"/>
      <color theme="1"/>
      <name val="Calibri"/>
      <family val="2"/>
      <charset val="204"/>
      <scheme val="minor"/>
    </font>
    <font>
      <b/>
      <sz val="18"/>
      <color theme="1"/>
      <name val="Calibri"/>
      <family val="2"/>
      <charset val="204"/>
      <scheme val="minor"/>
    </font>
    <font>
      <sz val="12"/>
      <color theme="1"/>
      <name val="Calibri"/>
      <family val="2"/>
      <scheme val="minor"/>
    </font>
    <font>
      <sz val="12"/>
      <color theme="1"/>
      <name val="Calibri"/>
      <family val="2"/>
      <charset val="204"/>
      <scheme val="minor"/>
    </font>
    <font>
      <b/>
      <i/>
      <sz val="12"/>
      <color theme="1"/>
      <name val="Calibri"/>
      <family val="2"/>
      <charset val="204"/>
      <scheme val="minor"/>
    </font>
    <font>
      <sz val="10"/>
      <color theme="0"/>
      <name val="Calibri"/>
      <family val="2"/>
      <scheme val="minor"/>
    </font>
    <font>
      <sz val="9"/>
      <color theme="1"/>
      <name val="Times New Roman"/>
      <family val="1"/>
      <charset val="204"/>
    </font>
    <font>
      <sz val="10"/>
      <color theme="1"/>
      <name val="Times New Roman"/>
      <family val="1"/>
      <charset val="204"/>
    </font>
    <font>
      <sz val="11"/>
      <color theme="1"/>
      <name val="Times New Roman"/>
      <family val="1"/>
      <charset val="204"/>
    </font>
    <font>
      <b/>
      <sz val="9"/>
      <color theme="1"/>
      <name val="Times New Roman"/>
      <family val="1"/>
      <charset val="204"/>
    </font>
    <font>
      <sz val="10"/>
      <name val="Times New Roman"/>
      <family val="1"/>
      <charset val="204"/>
    </font>
    <font>
      <sz val="11"/>
      <name val="Times New Roman"/>
      <family val="1"/>
      <charset val="204"/>
    </font>
    <font>
      <sz val="11"/>
      <name val="Calibri"/>
      <family val="2"/>
      <charset val="204"/>
      <scheme val="minor"/>
    </font>
    <font>
      <sz val="9"/>
      <name val="Times New Roman"/>
      <family val="1"/>
      <charset val="204"/>
    </font>
    <font>
      <b/>
      <sz val="9"/>
      <name val="Times New Roman"/>
      <family val="1"/>
      <charset val="204"/>
    </font>
    <font>
      <b/>
      <sz val="10"/>
      <name val="Times New Roman"/>
      <family val="1"/>
      <charset val="204"/>
    </font>
    <font>
      <sz val="10"/>
      <name val="Arial Cyr"/>
      <charset val="204"/>
    </font>
    <font>
      <b/>
      <sz val="11"/>
      <name val="Times New Roman"/>
      <family val="1"/>
      <charset val="204"/>
    </font>
    <font>
      <sz val="10"/>
      <name val="Arial"/>
      <family val="2"/>
      <charset val="204"/>
    </font>
    <font>
      <sz val="9"/>
      <color theme="1"/>
      <name val="Times New Roman"/>
      <family val="2"/>
      <charset val="204"/>
    </font>
    <font>
      <i/>
      <sz val="11"/>
      <name val="Times New Roman"/>
      <family val="1"/>
      <charset val="204"/>
    </font>
    <font>
      <sz val="7"/>
      <name val="Calibri"/>
      <family val="2"/>
      <charset val="204"/>
      <scheme val="minor"/>
    </font>
    <font>
      <sz val="11"/>
      <color theme="0"/>
      <name val="Calibri"/>
      <family val="2"/>
      <scheme val="minor"/>
    </font>
    <font>
      <sz val="11"/>
      <name val="Calibri"/>
      <family val="2"/>
      <scheme val="minor"/>
    </font>
    <font>
      <sz val="10"/>
      <color theme="1"/>
      <name val="Arial"/>
      <family val="2"/>
      <charset val="204"/>
    </font>
    <font>
      <sz val="11"/>
      <color rgb="FFFF0000"/>
      <name val="Calibri"/>
      <family val="2"/>
      <scheme val="minor"/>
    </font>
    <font>
      <sz val="9"/>
      <color rgb="FFFF0000"/>
      <name val="Times New Roman"/>
      <family val="1"/>
      <charset val="204"/>
    </font>
    <font>
      <b/>
      <i/>
      <sz val="9"/>
      <color theme="1"/>
      <name val="Times New Roman"/>
      <family val="1"/>
      <charset val="204"/>
    </font>
    <font>
      <i/>
      <sz val="9"/>
      <name val="Times New Roman"/>
      <family val="1"/>
      <charset val="204"/>
    </font>
    <font>
      <sz val="9"/>
      <color theme="0" tint="-0.14999847407452621"/>
      <name val="Times New Roman"/>
      <family val="1"/>
      <charset val="204"/>
    </font>
    <font>
      <b/>
      <sz val="9"/>
      <color rgb="FFFF0000"/>
      <name val="Times New Roman"/>
      <family val="1"/>
      <charset val="204"/>
    </font>
    <font>
      <b/>
      <i/>
      <sz val="9"/>
      <name val="Times New Roman"/>
      <family val="1"/>
      <charset val="204"/>
    </font>
    <font>
      <sz val="9"/>
      <color rgb="FF000000"/>
      <name val="Times New Roman"/>
      <family val="1"/>
      <charset val="204"/>
    </font>
    <font>
      <b/>
      <sz val="9"/>
      <color rgb="FF00B050"/>
      <name val="Times New Roman"/>
      <family val="1"/>
      <charset val="204"/>
    </font>
    <font>
      <b/>
      <sz val="9"/>
      <color rgb="FF84E5F8"/>
      <name val="Times New Roman"/>
      <family val="1"/>
      <charset val="204"/>
    </font>
    <font>
      <sz val="10"/>
      <color rgb="FF000000"/>
      <name val="Times New Roman"/>
      <family val="1"/>
      <charset val="204"/>
    </font>
    <font>
      <sz val="9"/>
      <color theme="0"/>
      <name val="Times New Roman"/>
      <family val="1"/>
      <charset val="204"/>
    </font>
    <font>
      <b/>
      <sz val="8"/>
      <color theme="1"/>
      <name val="Times New Roman"/>
      <family val="1"/>
      <charset val="204"/>
    </font>
    <font>
      <sz val="8"/>
      <color theme="1"/>
      <name val="Times New Roman"/>
      <family val="1"/>
      <charset val="204"/>
    </font>
    <font>
      <b/>
      <sz val="8"/>
      <name val="Times New Roman"/>
      <family val="1"/>
      <charset val="204"/>
    </font>
    <font>
      <sz val="8"/>
      <name val="Times New Roman"/>
      <family val="1"/>
      <charset val="204"/>
    </font>
    <font>
      <sz val="8"/>
      <color theme="1"/>
      <name val="Calibri"/>
      <family val="2"/>
      <scheme val="minor"/>
    </font>
    <font>
      <b/>
      <u/>
      <sz val="9"/>
      <name val="Times New Roman"/>
      <family val="1"/>
      <charset val="204"/>
    </font>
    <font>
      <b/>
      <u/>
      <sz val="9"/>
      <color theme="1"/>
      <name val="Times New Roman"/>
      <family val="1"/>
      <charset val="204"/>
    </font>
    <font>
      <sz val="9"/>
      <color theme="0" tint="-4.9989318521683403E-2"/>
      <name val="Times New Roman"/>
      <family val="1"/>
      <charset val="204"/>
    </font>
    <font>
      <b/>
      <sz val="12"/>
      <color theme="1"/>
      <name val="Times New Roman"/>
      <family val="1"/>
      <charset val="204"/>
    </font>
    <font>
      <b/>
      <sz val="10"/>
      <color theme="1"/>
      <name val="Times New Roman"/>
      <family val="1"/>
      <charset val="204"/>
    </font>
    <font>
      <sz val="11"/>
      <color indexed="8"/>
      <name val="Calibri"/>
      <family val="2"/>
      <charset val="204"/>
    </font>
    <font>
      <b/>
      <sz val="11"/>
      <color theme="1"/>
      <name val="Times New Roman"/>
      <family val="1"/>
      <charset val="204"/>
    </font>
    <font>
      <sz val="13"/>
      <name val="Times New Roman"/>
      <family val="1"/>
      <charset val="204"/>
    </font>
    <font>
      <sz val="12"/>
      <color theme="1"/>
      <name val="Times New Roman"/>
      <family val="1"/>
      <charset val="204"/>
    </font>
    <font>
      <b/>
      <u/>
      <sz val="12"/>
      <color indexed="8"/>
      <name val="Times New Roman"/>
      <family val="1"/>
      <charset val="204"/>
    </font>
    <font>
      <u/>
      <sz val="12"/>
      <color theme="1"/>
      <name val="Times New Roman"/>
      <family val="1"/>
      <charset val="204"/>
    </font>
    <font>
      <sz val="11"/>
      <color indexed="8"/>
      <name val="Times New Roman"/>
      <family val="1"/>
      <charset val="204"/>
    </font>
    <font>
      <u/>
      <sz val="11"/>
      <color theme="1"/>
      <name val="Times New Roman"/>
      <family val="1"/>
      <charset val="204"/>
    </font>
    <font>
      <sz val="12"/>
      <name val="Times New Roman"/>
      <family val="1"/>
      <charset val="204"/>
    </font>
    <font>
      <b/>
      <sz val="14"/>
      <name val="Times New Roman"/>
      <family val="1"/>
      <charset val="204"/>
    </font>
    <font>
      <sz val="7"/>
      <name val="Times New Roman"/>
      <family val="1"/>
      <charset val="204"/>
    </font>
    <font>
      <b/>
      <sz val="14"/>
      <color theme="1"/>
      <name val="Times New Roman"/>
      <family val="1"/>
      <charset val="204"/>
    </font>
    <font>
      <sz val="14"/>
      <color theme="1"/>
      <name val="Times New Roman"/>
      <family val="1"/>
      <charset val="204"/>
    </font>
    <font>
      <sz val="12"/>
      <name val="Calibri"/>
      <family val="2"/>
      <charset val="204"/>
      <scheme val="minor"/>
    </font>
    <font>
      <b/>
      <sz val="11"/>
      <name val="Calibri"/>
      <family val="2"/>
      <charset val="204"/>
      <scheme val="minor"/>
    </font>
    <font>
      <b/>
      <sz val="7"/>
      <name val="Times New Roman"/>
      <family val="1"/>
      <charset val="204"/>
    </font>
  </fonts>
  <fills count="16">
    <fill>
      <patternFill patternType="none"/>
    </fill>
    <fill>
      <patternFill patternType="gray125"/>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CC00"/>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0000"/>
        <bgColor indexed="64"/>
      </patternFill>
    </fill>
    <fill>
      <patternFill patternType="solid">
        <fgColor indexed="9"/>
        <bgColor indexed="64"/>
      </patternFill>
    </fill>
    <fill>
      <patternFill patternType="solid">
        <fgColor theme="0"/>
        <bgColor indexed="31"/>
      </patternFill>
    </fill>
    <fill>
      <patternFill patternType="solid">
        <fgColor theme="3"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theme="7" tint="0.59999389629810485"/>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auto="1"/>
      </left>
      <right style="thin">
        <color auto="1"/>
      </right>
      <top style="thin">
        <color auto="1"/>
      </top>
      <bottom style="thin">
        <color auto="1"/>
      </bottom>
      <diagonal/>
    </border>
    <border>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41">
    <xf numFmtId="0" fontId="0" fillId="0" borderId="0"/>
    <xf numFmtId="0" fontId="17" fillId="0" borderId="0"/>
    <xf numFmtId="0" fontId="1" fillId="0" borderId="0"/>
    <xf numFmtId="0" fontId="1" fillId="0" borderId="0"/>
    <xf numFmtId="0" fontId="17" fillId="0" borderId="0"/>
    <xf numFmtId="9"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6" fillId="0" borderId="0"/>
    <xf numFmtId="0" fontId="17" fillId="0" borderId="0"/>
    <xf numFmtId="0" fontId="56" fillId="0" borderId="0"/>
    <xf numFmtId="0" fontId="54" fillId="0" borderId="0"/>
    <xf numFmtId="0" fontId="57" fillId="0" borderId="0"/>
    <xf numFmtId="0" fontId="1" fillId="0" borderId="0"/>
    <xf numFmtId="0" fontId="54" fillId="0" borderId="0"/>
    <xf numFmtId="0" fontId="1" fillId="0" borderId="0"/>
    <xf numFmtId="0" fontId="1" fillId="0" borderId="0"/>
    <xf numFmtId="0" fontId="1" fillId="0" borderId="0"/>
    <xf numFmtId="43" fontId="17" fillId="0" borderId="0" applyFont="0" applyFill="0" applyBorder="0" applyAlignment="0" applyProtection="0"/>
    <xf numFmtId="0" fontId="17" fillId="0" borderId="0"/>
    <xf numFmtId="0" fontId="1" fillId="0" borderId="0"/>
    <xf numFmtId="0" fontId="1" fillId="0" borderId="0"/>
    <xf numFmtId="9" fontId="17" fillId="0" borderId="0" applyFont="0" applyFill="0" applyBorder="0" applyAlignment="0" applyProtection="0"/>
    <xf numFmtId="0" fontId="54" fillId="0" borderId="0"/>
    <xf numFmtId="0" fontId="17" fillId="0" borderId="0"/>
    <xf numFmtId="0" fontId="56" fillId="0" borderId="0"/>
    <xf numFmtId="0" fontId="56" fillId="0" borderId="0"/>
    <xf numFmtId="0" fontId="17" fillId="0" borderId="0"/>
    <xf numFmtId="0" fontId="54" fillId="0" borderId="0"/>
    <xf numFmtId="0" fontId="1" fillId="0" borderId="0"/>
    <xf numFmtId="0" fontId="1" fillId="0" borderId="0"/>
    <xf numFmtId="0" fontId="1" fillId="0" borderId="0"/>
    <xf numFmtId="0" fontId="1" fillId="0" borderId="0"/>
    <xf numFmtId="0" fontId="56" fillId="0" borderId="0"/>
    <xf numFmtId="0" fontId="85" fillId="0" borderId="0"/>
    <xf numFmtId="164" fontId="85" fillId="0" borderId="0" applyFont="0" applyFill="0" applyBorder="0" applyAlignment="0" applyProtection="0"/>
  </cellStyleXfs>
  <cellXfs count="1428">
    <xf numFmtId="0" fontId="0" fillId="0" borderId="0" xfId="0"/>
    <xf numFmtId="0" fontId="18" fillId="0" borderId="0" xfId="1" applyFont="1" applyAlignment="1">
      <alignment horizontal="center" wrapText="1"/>
    </xf>
    <xf numFmtId="0" fontId="17" fillId="0" borderId="0" xfId="1" applyAlignment="1">
      <alignment wrapText="1"/>
    </xf>
    <xf numFmtId="0" fontId="1" fillId="0" borderId="1" xfId="1" applyFont="1" applyBorder="1" applyAlignment="1">
      <alignment horizontal="justify" vertical="center" wrapText="1"/>
    </xf>
    <xf numFmtId="0" fontId="20" fillId="0" borderId="1" xfId="1" applyFont="1" applyBorder="1" applyAlignment="1">
      <alignment horizontal="justify" vertical="center" wrapText="1"/>
    </xf>
    <xf numFmtId="0" fontId="2" fillId="0" borderId="1" xfId="1" applyFont="1" applyBorder="1" applyAlignment="1">
      <alignment horizontal="justify" vertical="center" wrapText="1"/>
    </xf>
    <xf numFmtId="0" fontId="3" fillId="0" borderId="0" xfId="1" applyFont="1" applyBorder="1" applyAlignment="1">
      <alignment horizontal="justify" wrapText="1"/>
    </xf>
    <xf numFmtId="0" fontId="24" fillId="0" borderId="0" xfId="1" applyFont="1" applyAlignment="1">
      <alignment vertical="center" wrapText="1"/>
    </xf>
    <xf numFmtId="0" fontId="25" fillId="0" borderId="0" xfId="1" applyFont="1" applyAlignment="1">
      <alignment wrapText="1"/>
    </xf>
    <xf numFmtId="1" fontId="3" fillId="0" borderId="17" xfId="1" applyNumberFormat="1" applyFont="1" applyBorder="1" applyAlignment="1" applyProtection="1">
      <alignment horizontal="center" vertical="center" wrapText="1"/>
      <protection locked="0"/>
    </xf>
    <xf numFmtId="0" fontId="17" fillId="0" borderId="0" xfId="1" applyAlignment="1" applyProtection="1">
      <alignment wrapText="1"/>
      <protection locked="0"/>
    </xf>
    <xf numFmtId="0" fontId="17" fillId="0" borderId="0" xfId="1" applyAlignment="1">
      <alignment horizontal="center" vertical="center" wrapText="1"/>
    </xf>
    <xf numFmtId="0" fontId="17" fillId="0" borderId="17" xfId="1" applyBorder="1" applyAlignment="1">
      <alignment horizontal="center" vertical="center" wrapText="1"/>
    </xf>
    <xf numFmtId="0" fontId="17" fillId="0" borderId="21" xfId="1" applyBorder="1" applyAlignment="1">
      <alignment horizontal="center" vertical="center" wrapText="1"/>
    </xf>
    <xf numFmtId="0" fontId="17" fillId="0" borderId="1" xfId="1" applyBorder="1" applyAlignment="1">
      <alignment horizontal="center" vertical="center" wrapText="1"/>
    </xf>
    <xf numFmtId="0" fontId="17" fillId="0" borderId="19" xfId="1" applyBorder="1" applyAlignment="1">
      <alignment horizontal="center" vertical="center" wrapText="1"/>
    </xf>
    <xf numFmtId="2" fontId="17" fillId="0" borderId="0" xfId="1" applyNumberFormat="1" applyAlignment="1">
      <alignment horizontal="center" vertical="center" wrapText="1"/>
    </xf>
    <xf numFmtId="0" fontId="17" fillId="0" borderId="24" xfId="1" applyBorder="1" applyAlignment="1">
      <alignment horizontal="center" vertical="center" wrapText="1"/>
    </xf>
    <xf numFmtId="0" fontId="6" fillId="0" borderId="1" xfId="1" applyNumberFormat="1" applyFont="1" applyFill="1" applyBorder="1" applyAlignment="1" applyProtection="1">
      <alignment horizontal="center" vertical="center" textRotation="90" wrapText="1"/>
      <protection hidden="1"/>
    </xf>
    <xf numFmtId="0" fontId="6" fillId="0" borderId="1" xfId="1" applyNumberFormat="1" applyFont="1" applyFill="1" applyBorder="1" applyAlignment="1" applyProtection="1">
      <alignment horizontal="center" vertical="center" wrapText="1"/>
      <protection hidden="1"/>
    </xf>
    <xf numFmtId="0" fontId="10" fillId="0" borderId="1" xfId="1" applyNumberFormat="1" applyFont="1" applyFill="1" applyBorder="1" applyAlignment="1" applyProtection="1">
      <alignment horizontal="center" vertical="center" textRotation="90" wrapText="1"/>
      <protection hidden="1"/>
    </xf>
    <xf numFmtId="3" fontId="17" fillId="0" borderId="1" xfId="1" applyNumberFormat="1" applyFont="1" applyBorder="1" applyAlignment="1">
      <alignment horizontal="center" vertical="center" wrapText="1"/>
    </xf>
    <xf numFmtId="3" fontId="17" fillId="0" borderId="1" xfId="1" applyNumberFormat="1" applyFont="1" applyFill="1" applyBorder="1" applyAlignment="1" applyProtection="1">
      <alignment horizontal="center" vertical="center" wrapText="1"/>
    </xf>
    <xf numFmtId="3" fontId="17" fillId="0" borderId="1" xfId="1" applyNumberFormat="1" applyFont="1" applyBorder="1" applyAlignment="1" applyProtection="1">
      <alignment horizontal="center" vertical="center" wrapText="1"/>
    </xf>
    <xf numFmtId="0" fontId="17" fillId="0" borderId="28" xfId="1" applyBorder="1" applyAlignment="1">
      <alignment horizontal="center" vertical="center" wrapText="1"/>
    </xf>
    <xf numFmtId="3" fontId="17" fillId="0" borderId="21" xfId="1" applyNumberFormat="1" applyFont="1" applyBorder="1" applyAlignment="1">
      <alignment horizontal="center" vertical="center" wrapText="1"/>
    </xf>
    <xf numFmtId="3" fontId="17" fillId="0" borderId="22" xfId="1" applyNumberFormat="1" applyFont="1" applyBorder="1" applyAlignment="1">
      <alignment horizontal="center" vertical="center" wrapText="1"/>
    </xf>
    <xf numFmtId="3" fontId="17" fillId="0" borderId="20" xfId="1" applyNumberFormat="1" applyFont="1" applyBorder="1" applyAlignment="1">
      <alignment horizontal="center" vertical="center" wrapText="1"/>
    </xf>
    <xf numFmtId="3" fontId="29" fillId="0" borderId="20" xfId="1" applyNumberFormat="1" applyFont="1" applyBorder="1" applyAlignment="1">
      <alignment horizontal="center" vertical="center" wrapText="1"/>
    </xf>
    <xf numFmtId="3" fontId="17" fillId="0" borderId="19" xfId="1" applyNumberFormat="1" applyFont="1" applyBorder="1" applyAlignment="1">
      <alignment horizontal="center" vertical="center" wrapText="1"/>
    </xf>
    <xf numFmtId="0" fontId="17" fillId="0" borderId="8" xfId="1" applyBorder="1" applyAlignment="1">
      <alignment horizontal="center" vertical="center" wrapText="1"/>
    </xf>
    <xf numFmtId="3" fontId="17" fillId="0" borderId="8" xfId="1" applyNumberFormat="1" applyFont="1" applyBorder="1" applyAlignment="1">
      <alignment horizontal="center" vertical="center" wrapText="1"/>
    </xf>
    <xf numFmtId="3" fontId="29" fillId="0" borderId="29" xfId="1" applyNumberFormat="1" applyFont="1" applyBorder="1" applyAlignment="1">
      <alignment horizontal="center" vertical="center" wrapText="1"/>
    </xf>
    <xf numFmtId="3" fontId="29" fillId="0" borderId="22" xfId="1" applyNumberFormat="1" applyFont="1" applyBorder="1" applyAlignment="1">
      <alignment horizontal="center" vertical="center" wrapText="1"/>
    </xf>
    <xf numFmtId="3" fontId="17" fillId="0" borderId="20" xfId="1" applyNumberFormat="1" applyFont="1" applyBorder="1" applyAlignment="1" applyProtection="1">
      <alignment horizontal="center" vertical="center" wrapText="1"/>
    </xf>
    <xf numFmtId="3" fontId="17" fillId="0" borderId="19" xfId="1" applyNumberFormat="1" applyFont="1" applyFill="1" applyBorder="1" applyAlignment="1" applyProtection="1">
      <alignment horizontal="center" vertical="center" wrapText="1"/>
    </xf>
    <xf numFmtId="3" fontId="17" fillId="0" borderId="24" xfId="1" applyNumberFormat="1" applyFont="1" applyBorder="1" applyAlignment="1">
      <alignment horizontal="center" vertical="center" wrapText="1"/>
    </xf>
    <xf numFmtId="0" fontId="22" fillId="0" borderId="0" xfId="1" applyFont="1" applyAlignment="1">
      <alignment horizontal="center" vertical="center" wrapText="1"/>
    </xf>
    <xf numFmtId="0" fontId="1" fillId="0" borderId="0" xfId="1" applyFont="1" applyAlignment="1">
      <alignment horizontal="right" vertical="center" wrapText="1"/>
    </xf>
    <xf numFmtId="0" fontId="17" fillId="0" borderId="30" xfId="1" applyBorder="1" applyAlignment="1">
      <alignment horizontal="center" vertical="center" wrapText="1"/>
    </xf>
    <xf numFmtId="0" fontId="30" fillId="0" borderId="30" xfId="1" applyFont="1" applyBorder="1" applyAlignment="1">
      <alignment horizontal="center" vertical="center" wrapText="1"/>
    </xf>
    <xf numFmtId="0" fontId="22" fillId="0" borderId="30" xfId="1" applyFont="1" applyBorder="1" applyAlignment="1">
      <alignment horizontal="center" vertical="center" wrapText="1"/>
    </xf>
    <xf numFmtId="0" fontId="3" fillId="0" borderId="17" xfId="1" applyFont="1" applyBorder="1" applyAlignment="1">
      <alignment horizontal="center" vertical="center" wrapText="1"/>
    </xf>
    <xf numFmtId="0" fontId="17" fillId="0" borderId="31" xfId="1" applyBorder="1" applyAlignment="1">
      <alignment horizontal="center" vertical="center" wrapText="1"/>
    </xf>
    <xf numFmtId="4" fontId="32" fillId="0" borderId="32" xfId="1" applyNumberFormat="1" applyFont="1" applyBorder="1" applyAlignment="1">
      <alignment horizontal="center" vertical="center" wrapText="1"/>
    </xf>
    <xf numFmtId="4" fontId="32" fillId="5" borderId="32" xfId="1" applyNumberFormat="1" applyFont="1" applyFill="1" applyBorder="1" applyAlignment="1">
      <alignment horizontal="center" vertical="center" wrapText="1"/>
    </xf>
    <xf numFmtId="4" fontId="33" fillId="0" borderId="32" xfId="1" applyNumberFormat="1" applyFont="1" applyBorder="1" applyAlignment="1">
      <alignment horizontal="center" vertical="center" wrapText="1"/>
    </xf>
    <xf numFmtId="4" fontId="32" fillId="3" borderId="32" xfId="1" applyNumberFormat="1" applyFont="1" applyFill="1" applyBorder="1" applyAlignment="1">
      <alignment horizontal="center" vertical="center" wrapText="1"/>
    </xf>
    <xf numFmtId="4" fontId="34" fillId="0" borderId="31" xfId="1" applyNumberFormat="1" applyFont="1" applyBorder="1" applyAlignment="1">
      <alignment horizontal="center" vertical="center" wrapText="1"/>
    </xf>
    <xf numFmtId="4" fontId="35" fillId="4" borderId="1" xfId="1" applyNumberFormat="1" applyFont="1" applyFill="1" applyBorder="1" applyAlignment="1">
      <alignment horizontal="center" vertical="center" wrapText="1"/>
    </xf>
    <xf numFmtId="4" fontId="5" fillId="0" borderId="1" xfId="1" applyNumberFormat="1" applyFont="1" applyBorder="1" applyAlignment="1">
      <alignment horizontal="center" vertical="center" wrapText="1"/>
    </xf>
    <xf numFmtId="0" fontId="17" fillId="0" borderId="23" xfId="1" applyBorder="1" applyAlignment="1">
      <alignment horizontal="center" vertical="center" wrapText="1"/>
    </xf>
    <xf numFmtId="4" fontId="32" fillId="0" borderId="33" xfId="1" applyNumberFormat="1" applyFont="1" applyBorder="1" applyAlignment="1">
      <alignment horizontal="center" vertical="center" wrapText="1"/>
    </xf>
    <xf numFmtId="4" fontId="32" fillId="5" borderId="33" xfId="1" applyNumberFormat="1" applyFont="1" applyFill="1" applyBorder="1" applyAlignment="1">
      <alignment horizontal="center" vertical="center" wrapText="1"/>
    </xf>
    <xf numFmtId="4" fontId="33" fillId="0" borderId="33" xfId="1" applyNumberFormat="1" applyFont="1" applyBorder="1" applyAlignment="1">
      <alignment horizontal="center" vertical="center" wrapText="1"/>
    </xf>
    <xf numFmtId="4" fontId="32" fillId="3" borderId="33" xfId="1" applyNumberFormat="1" applyFont="1" applyFill="1" applyBorder="1" applyAlignment="1">
      <alignment horizontal="center" vertical="center" wrapText="1"/>
    </xf>
    <xf numFmtId="4" fontId="34" fillId="0" borderId="23" xfId="1" applyNumberFormat="1" applyFont="1" applyBorder="1" applyAlignment="1">
      <alignment horizontal="center" vertical="center" wrapText="1"/>
    </xf>
    <xf numFmtId="0" fontId="17" fillId="0" borderId="34" xfId="1" applyBorder="1" applyAlignment="1">
      <alignment horizontal="center" vertical="center" wrapText="1"/>
    </xf>
    <xf numFmtId="4" fontId="32" fillId="0" borderId="25" xfId="1" applyNumberFormat="1" applyFont="1" applyBorder="1" applyAlignment="1">
      <alignment horizontal="center" vertical="center" wrapText="1"/>
    </xf>
    <xf numFmtId="4" fontId="32" fillId="5" borderId="25" xfId="1" applyNumberFormat="1" applyFont="1" applyFill="1" applyBorder="1" applyAlignment="1">
      <alignment horizontal="center" vertical="center" wrapText="1"/>
    </xf>
    <xf numFmtId="4" fontId="33" fillId="0" borderId="25" xfId="1" applyNumberFormat="1" applyFont="1" applyBorder="1" applyAlignment="1">
      <alignment horizontal="center" vertical="center" wrapText="1"/>
    </xf>
    <xf numFmtId="4" fontId="34" fillId="0" borderId="34" xfId="1" applyNumberFormat="1" applyFont="1" applyBorder="1" applyAlignment="1">
      <alignment horizontal="center" vertical="center" wrapText="1"/>
    </xf>
    <xf numFmtId="0" fontId="1" fillId="0" borderId="23" xfId="1" applyFont="1" applyBorder="1" applyAlignment="1">
      <alignment horizontal="center" vertical="center" wrapText="1"/>
    </xf>
    <xf numFmtId="0" fontId="3" fillId="0" borderId="0" xfId="1" applyFont="1" applyAlignment="1">
      <alignment horizontal="center" vertical="center" wrapText="1"/>
    </xf>
    <xf numFmtId="0" fontId="27" fillId="0" borderId="0" xfId="1" applyFont="1" applyAlignment="1">
      <alignment horizontal="center" vertical="center" wrapText="1"/>
    </xf>
    <xf numFmtId="4" fontId="5" fillId="0" borderId="0" xfId="1" applyNumberFormat="1" applyFont="1" applyAlignment="1">
      <alignment horizontal="center" vertical="center" wrapText="1"/>
    </xf>
    <xf numFmtId="2" fontId="3" fillId="0" borderId="17" xfId="1" applyNumberFormat="1" applyFont="1" applyFill="1" applyBorder="1" applyAlignment="1">
      <alignment horizontal="center" vertical="center" wrapText="1"/>
    </xf>
    <xf numFmtId="2" fontId="17" fillId="0" borderId="0" xfId="1" applyNumberFormat="1" applyAlignment="1">
      <alignment horizontal="left" vertical="center" wrapText="1"/>
    </xf>
    <xf numFmtId="0" fontId="4" fillId="0" borderId="0" xfId="1" applyFont="1" applyAlignment="1">
      <alignment horizontal="center" vertical="center" wrapText="1"/>
    </xf>
    <xf numFmtId="2" fontId="3" fillId="0" borderId="26" xfId="1" applyNumberFormat="1" applyFont="1" applyBorder="1" applyAlignment="1">
      <alignment horizontal="center" vertical="center" wrapText="1"/>
    </xf>
    <xf numFmtId="3" fontId="17" fillId="0" borderId="0" xfId="1" applyNumberFormat="1" applyAlignment="1">
      <alignment horizontal="center" vertical="center" wrapText="1"/>
    </xf>
    <xf numFmtId="4" fontId="17" fillId="0" borderId="0" xfId="1" applyNumberFormat="1" applyAlignment="1">
      <alignment horizontal="center" vertical="center" wrapText="1"/>
    </xf>
    <xf numFmtId="1" fontId="31" fillId="4" borderId="1" xfId="1" applyNumberFormat="1" applyFont="1" applyFill="1" applyBorder="1" applyAlignment="1">
      <alignment horizontal="center" vertical="center" wrapText="1"/>
    </xf>
    <xf numFmtId="1" fontId="17" fillId="0" borderId="1" xfId="1" applyNumberFormat="1" applyBorder="1" applyAlignment="1">
      <alignment horizontal="center" vertical="center" wrapText="1"/>
    </xf>
    <xf numFmtId="0" fontId="32" fillId="0" borderId="0" xfId="1" applyFont="1" applyAlignment="1" applyProtection="1">
      <alignment horizontal="center" vertical="center" wrapText="1"/>
      <protection hidden="1"/>
    </xf>
    <xf numFmtId="0" fontId="40" fillId="0" borderId="0" xfId="1" applyFont="1" applyAlignment="1" applyProtection="1">
      <alignment horizontal="center" vertical="center" wrapText="1"/>
      <protection hidden="1"/>
    </xf>
    <xf numFmtId="0" fontId="1" fillId="0" borderId="0" xfId="1" applyFont="1" applyAlignment="1" applyProtection="1">
      <alignment horizontal="center" vertical="center" wrapText="1"/>
      <protection hidden="1"/>
    </xf>
    <xf numFmtId="1" fontId="1" fillId="0" borderId="0" xfId="1" applyNumberFormat="1" applyFont="1" applyAlignment="1" applyProtection="1">
      <alignment horizontal="center" vertical="center" wrapText="1"/>
      <protection hidden="1"/>
    </xf>
    <xf numFmtId="2" fontId="3" fillId="0" borderId="1" xfId="1" applyNumberFormat="1" applyFont="1" applyBorder="1" applyAlignment="1" applyProtection="1">
      <alignment horizontal="center" vertical="center" wrapText="1"/>
      <protection hidden="1"/>
    </xf>
    <xf numFmtId="2" fontId="4" fillId="0" borderId="0" xfId="1" applyNumberFormat="1" applyFont="1" applyAlignment="1" applyProtection="1">
      <alignment horizontal="center" vertical="center" wrapText="1"/>
      <protection hidden="1"/>
    </xf>
    <xf numFmtId="2" fontId="1" fillId="0" borderId="1" xfId="1" applyNumberFormat="1" applyFont="1" applyBorder="1" applyAlignment="1" applyProtection="1">
      <alignment horizontal="center" vertical="center" wrapText="1"/>
      <protection hidden="1"/>
    </xf>
    <xf numFmtId="0" fontId="1" fillId="0" borderId="1" xfId="1" applyFont="1" applyBorder="1" applyAlignment="1" applyProtection="1">
      <alignment horizontal="center" vertical="center" wrapText="1"/>
      <protection hidden="1"/>
    </xf>
    <xf numFmtId="0" fontId="4" fillId="0" borderId="0" xfId="1" applyFont="1" applyAlignment="1" applyProtection="1">
      <alignment horizontal="center" vertical="center" wrapText="1"/>
      <protection hidden="1"/>
    </xf>
    <xf numFmtId="0" fontId="43" fillId="0" borderId="0" xfId="1" applyFont="1" applyAlignment="1" applyProtection="1">
      <alignment horizontal="center" vertical="center" wrapText="1"/>
      <protection hidden="1"/>
    </xf>
    <xf numFmtId="0" fontId="32" fillId="0" borderId="0" xfId="1" applyFont="1" applyAlignment="1" applyProtection="1">
      <alignment horizontal="left" vertical="center"/>
      <protection hidden="1"/>
    </xf>
    <xf numFmtId="2" fontId="15" fillId="6" borderId="1" xfId="0" applyNumberFormat="1" applyFont="1" applyFill="1" applyBorder="1" applyAlignment="1" applyProtection="1">
      <alignment horizontal="center" vertical="center" wrapText="1"/>
      <protection hidden="1"/>
    </xf>
    <xf numFmtId="0" fontId="40" fillId="0" borderId="1" xfId="1" applyFont="1" applyBorder="1" applyAlignment="1" applyProtection="1">
      <alignment horizontal="center" vertical="center" textRotation="90" wrapText="1"/>
      <protection hidden="1"/>
    </xf>
    <xf numFmtId="0" fontId="40" fillId="0" borderId="1" xfId="1" applyFont="1" applyBorder="1" applyAlignment="1" applyProtection="1">
      <alignment horizontal="center" vertical="center" wrapText="1"/>
      <protection hidden="1"/>
    </xf>
    <xf numFmtId="1" fontId="1" fillId="0" borderId="1" xfId="1" applyNumberFormat="1" applyFont="1" applyBorder="1" applyAlignment="1" applyProtection="1">
      <alignment horizontal="center" vertical="center" wrapText="1"/>
      <protection hidden="1"/>
    </xf>
    <xf numFmtId="0" fontId="41" fillId="0" borderId="1" xfId="1" applyFont="1" applyBorder="1" applyAlignment="1" applyProtection="1">
      <alignment horizontal="center" vertical="center" wrapText="1"/>
      <protection hidden="1"/>
    </xf>
    <xf numFmtId="0" fontId="38" fillId="0" borderId="1" xfId="1" applyFont="1" applyBorder="1" applyAlignment="1" applyProtection="1">
      <alignment horizontal="center" vertical="center" wrapText="1"/>
      <protection hidden="1"/>
    </xf>
    <xf numFmtId="2" fontId="1" fillId="7" borderId="1" xfId="1" applyNumberFormat="1" applyFont="1" applyFill="1" applyBorder="1" applyAlignment="1" applyProtection="1">
      <alignment horizontal="center" vertical="center" wrapText="1"/>
      <protection hidden="1"/>
    </xf>
    <xf numFmtId="1" fontId="38" fillId="0" borderId="1" xfId="1" applyNumberFormat="1" applyFont="1" applyBorder="1" applyAlignment="1" applyProtection="1">
      <alignment horizontal="center" vertical="center" wrapText="1"/>
      <protection hidden="1"/>
    </xf>
    <xf numFmtId="3" fontId="1" fillId="0" borderId="1" xfId="1" applyNumberFormat="1" applyFont="1" applyBorder="1" applyAlignment="1" applyProtection="1">
      <alignment horizontal="center" vertical="center" wrapText="1"/>
      <protection hidden="1"/>
    </xf>
    <xf numFmtId="2" fontId="38" fillId="0" borderId="1" xfId="1" applyNumberFormat="1" applyFont="1" applyBorder="1" applyAlignment="1" applyProtection="1">
      <alignment horizontal="center" vertical="center" wrapText="1"/>
      <protection hidden="1"/>
    </xf>
    <xf numFmtId="0" fontId="0" fillId="0" borderId="1" xfId="1" applyFont="1" applyBorder="1" applyAlignment="1" applyProtection="1">
      <alignment horizontal="center" vertical="center" wrapText="1"/>
      <protection hidden="1"/>
    </xf>
    <xf numFmtId="2" fontId="0" fillId="0" borderId="1" xfId="1" applyNumberFormat="1" applyFont="1" applyBorder="1" applyAlignment="1" applyProtection="1">
      <alignment horizontal="center" vertical="center" wrapText="1"/>
      <protection hidden="1"/>
    </xf>
    <xf numFmtId="0" fontId="40" fillId="0" borderId="17" xfId="1" applyFont="1" applyBorder="1" applyAlignment="1" applyProtection="1">
      <alignment horizontal="center" vertical="center" wrapText="1"/>
      <protection hidden="1"/>
    </xf>
    <xf numFmtId="0" fontId="30" fillId="0" borderId="35" xfId="1" applyFont="1" applyBorder="1" applyAlignment="1">
      <alignment horizontal="center" vertical="center" wrapText="1"/>
    </xf>
    <xf numFmtId="4" fontId="36" fillId="0" borderId="36" xfId="1" applyNumberFormat="1" applyFont="1" applyBorder="1" applyAlignment="1">
      <alignment horizontal="center" vertical="center" wrapText="1"/>
    </xf>
    <xf numFmtId="4" fontId="36" fillId="5" borderId="36" xfId="1" applyNumberFormat="1" applyFont="1" applyFill="1" applyBorder="1" applyAlignment="1">
      <alignment horizontal="center" vertical="center" wrapText="1"/>
    </xf>
    <xf numFmtId="4" fontId="36" fillId="3" borderId="36" xfId="1" applyNumberFormat="1" applyFont="1" applyFill="1" applyBorder="1" applyAlignment="1">
      <alignment horizontal="center" vertical="center" wrapText="1"/>
    </xf>
    <xf numFmtId="4" fontId="36" fillId="0" borderId="35" xfId="1" applyNumberFormat="1" applyFont="1" applyBorder="1" applyAlignment="1">
      <alignment horizontal="center" vertical="center" wrapText="1"/>
    </xf>
    <xf numFmtId="0" fontId="3" fillId="0" borderId="26" xfId="1" applyFont="1" applyBorder="1" applyAlignment="1">
      <alignment horizontal="center" vertical="center" wrapText="1"/>
    </xf>
    <xf numFmtId="4" fontId="34" fillId="0" borderId="37" xfId="1" applyNumberFormat="1" applyFont="1" applyBorder="1" applyAlignment="1">
      <alignment horizontal="center" vertical="center" wrapText="1"/>
    </xf>
    <xf numFmtId="4" fontId="34" fillId="0" borderId="26" xfId="1" applyNumberFormat="1" applyFont="1" applyBorder="1" applyAlignment="1">
      <alignment horizontal="center" vertical="center" wrapText="1"/>
    </xf>
    <xf numFmtId="4" fontId="36" fillId="0" borderId="38" xfId="1" applyNumberFormat="1" applyFont="1" applyBorder="1" applyAlignment="1">
      <alignment horizontal="center" vertical="center" wrapText="1"/>
    </xf>
    <xf numFmtId="4" fontId="36" fillId="0" borderId="39" xfId="1" applyNumberFormat="1" applyFont="1" applyBorder="1" applyAlignment="1">
      <alignment horizontal="center" vertical="center" wrapText="1"/>
    </xf>
    <xf numFmtId="0" fontId="30" fillId="0" borderId="39" xfId="1" applyFont="1" applyBorder="1" applyAlignment="1">
      <alignment horizontal="center" vertical="center" wrapText="1"/>
    </xf>
    <xf numFmtId="0" fontId="40" fillId="0" borderId="1" xfId="1" applyFont="1" applyBorder="1" applyAlignment="1" applyProtection="1">
      <alignment horizontal="center" vertical="center" textRotation="90" wrapText="1"/>
      <protection hidden="1"/>
    </xf>
    <xf numFmtId="49" fontId="44" fillId="0" borderId="1" xfId="6" applyNumberFormat="1" applyFont="1" applyFill="1" applyBorder="1" applyAlignment="1">
      <alignment horizontal="center" vertical="center" wrapText="1"/>
    </xf>
    <xf numFmtId="4" fontId="44" fillId="0" borderId="1" xfId="6" applyNumberFormat="1" applyFont="1" applyFill="1" applyBorder="1" applyAlignment="1">
      <alignment horizontal="center" vertical="center" wrapText="1"/>
    </xf>
    <xf numFmtId="0" fontId="44" fillId="0" borderId="1" xfId="6" applyFont="1" applyFill="1" applyBorder="1" applyAlignment="1">
      <alignment vertical="center" wrapText="1"/>
    </xf>
    <xf numFmtId="0" fontId="51" fillId="0" borderId="0" xfId="14" applyFont="1" applyFill="1" applyAlignment="1">
      <alignment horizontal="center"/>
    </xf>
    <xf numFmtId="0" fontId="51" fillId="0" borderId="0" xfId="14" applyFont="1" applyFill="1" applyBorder="1" applyAlignment="1">
      <alignment horizontal="center"/>
    </xf>
    <xf numFmtId="0" fontId="51" fillId="0" borderId="0" xfId="14" applyFont="1" applyFill="1" applyAlignment="1"/>
    <xf numFmtId="0" fontId="48" fillId="0" borderId="1" xfId="11" applyFont="1" applyFill="1" applyBorder="1" applyAlignment="1">
      <alignment horizontal="center" vertical="center" wrapText="1"/>
    </xf>
    <xf numFmtId="10" fontId="44" fillId="0" borderId="1" xfId="6" applyNumberFormat="1" applyFont="1" applyFill="1" applyBorder="1" applyAlignment="1">
      <alignment horizontal="center" vertical="center" wrapText="1"/>
    </xf>
    <xf numFmtId="49" fontId="17" fillId="0" borderId="17" xfId="1" applyNumberFormat="1" applyBorder="1" applyAlignment="1">
      <alignment wrapText="1"/>
    </xf>
    <xf numFmtId="0" fontId="3" fillId="0" borderId="1" xfId="1" applyFont="1" applyBorder="1" applyAlignment="1" applyProtection="1">
      <alignment horizontal="left" vertical="center" wrapText="1"/>
      <protection hidden="1"/>
    </xf>
    <xf numFmtId="2" fontId="1" fillId="0" borderId="1" xfId="1" applyNumberFormat="1" applyFont="1" applyFill="1" applyBorder="1" applyAlignment="1" applyProtection="1">
      <alignment horizontal="center" vertical="center" wrapText="1"/>
      <protection hidden="1"/>
    </xf>
    <xf numFmtId="0" fontId="1" fillId="0" borderId="1" xfId="1" applyFont="1" applyFill="1" applyBorder="1" applyAlignment="1" applyProtection="1">
      <alignment horizontal="center" vertical="center" wrapText="1"/>
      <protection hidden="1"/>
    </xf>
    <xf numFmtId="2" fontId="50" fillId="7" borderId="1" xfId="1" applyNumberFormat="1" applyFont="1" applyFill="1" applyBorder="1" applyAlignment="1" applyProtection="1">
      <alignment horizontal="center" vertical="center" wrapText="1"/>
      <protection locked="0" hidden="1"/>
    </xf>
    <xf numFmtId="2" fontId="3" fillId="0" borderId="1" xfId="1" applyNumberFormat="1" applyFont="1" applyFill="1" applyBorder="1" applyAlignment="1" applyProtection="1">
      <alignment horizontal="center" vertical="center" wrapText="1"/>
      <protection hidden="1"/>
    </xf>
    <xf numFmtId="0" fontId="4" fillId="0" borderId="1" xfId="1" applyFont="1" applyBorder="1" applyAlignment="1" applyProtection="1">
      <alignment horizontal="center" vertical="center" wrapText="1"/>
      <protection hidden="1"/>
    </xf>
    <xf numFmtId="0" fontId="3" fillId="0" borderId="1" xfId="1" applyFont="1" applyFill="1" applyBorder="1" applyAlignment="1" applyProtection="1">
      <alignment horizontal="center" vertical="center" wrapText="1"/>
      <protection locked="0" hidden="1"/>
    </xf>
    <xf numFmtId="0" fontId="4" fillId="0" borderId="1" xfId="1" applyFont="1" applyFill="1" applyBorder="1" applyAlignment="1" applyProtection="1">
      <alignment horizontal="center" vertical="center" wrapText="1"/>
      <protection hidden="1"/>
    </xf>
    <xf numFmtId="0" fontId="51" fillId="0" borderId="1" xfId="16" applyFont="1" applyBorder="1" applyAlignment="1">
      <alignment horizontal="center" wrapText="1"/>
    </xf>
    <xf numFmtId="0" fontId="51" fillId="9" borderId="1" xfId="16" applyFont="1" applyFill="1" applyBorder="1" applyAlignment="1">
      <alignment horizontal="center" wrapText="1"/>
    </xf>
    <xf numFmtId="49" fontId="51" fillId="0" borderId="1" xfId="16" applyNumberFormat="1" applyFont="1" applyBorder="1" applyAlignment="1">
      <alignment vertical="top" wrapText="1"/>
    </xf>
    <xf numFmtId="0" fontId="48" fillId="6" borderId="1" xfId="11" applyFont="1" applyFill="1" applyBorder="1" applyAlignment="1">
      <alignment horizontal="left" vertical="center" wrapText="1"/>
    </xf>
    <xf numFmtId="4" fontId="49" fillId="6" borderId="1" xfId="12" applyNumberFormat="1" applyFont="1" applyFill="1" applyBorder="1" applyAlignment="1">
      <alignment horizontal="right" vertical="center" wrapText="1"/>
    </xf>
    <xf numFmtId="49" fontId="51" fillId="10" borderId="1" xfId="16" applyNumberFormat="1" applyFont="1" applyFill="1" applyBorder="1" applyAlignment="1">
      <alignment vertical="top" wrapText="1"/>
    </xf>
    <xf numFmtId="0" fontId="60" fillId="0" borderId="0" xfId="1" applyFont="1" applyAlignment="1">
      <alignment wrapText="1"/>
    </xf>
    <xf numFmtId="0" fontId="52" fillId="0" borderId="1" xfId="7" applyFont="1" applyFill="1" applyBorder="1" applyAlignment="1" applyProtection="1">
      <alignment vertical="center" wrapText="1"/>
    </xf>
    <xf numFmtId="0" fontId="52" fillId="0" borderId="1" xfId="22" applyFont="1" applyBorder="1" applyAlignment="1" applyProtection="1">
      <alignment vertical="center" wrapText="1"/>
    </xf>
    <xf numFmtId="49" fontId="51" fillId="0" borderId="1" xfId="22" applyNumberFormat="1" applyFont="1" applyBorder="1" applyAlignment="1" applyProtection="1">
      <alignment horizontal="right" vertical="center" wrapText="1"/>
    </xf>
    <xf numFmtId="0" fontId="51" fillId="0" borderId="1" xfId="22" applyFont="1" applyBorder="1" applyAlignment="1" applyProtection="1">
      <alignment vertical="center" wrapText="1"/>
    </xf>
    <xf numFmtId="0" fontId="52" fillId="0" borderId="1" xfId="21" applyFont="1" applyBorder="1" applyAlignment="1" applyProtection="1">
      <alignment vertical="center" wrapText="1"/>
    </xf>
    <xf numFmtId="49" fontId="51" fillId="0" borderId="1" xfId="21" applyNumberFormat="1" applyFont="1" applyBorder="1" applyAlignment="1" applyProtection="1">
      <alignment horizontal="right" vertical="center" wrapText="1"/>
    </xf>
    <xf numFmtId="0" fontId="51" fillId="0" borderId="1" xfId="21" applyFont="1" applyBorder="1" applyAlignment="1" applyProtection="1">
      <alignment vertical="center" wrapText="1"/>
    </xf>
    <xf numFmtId="0" fontId="52" fillId="0" borderId="1" xfId="21" applyFont="1" applyFill="1" applyBorder="1" applyAlignment="1" applyProtection="1">
      <alignment vertical="center" wrapText="1"/>
    </xf>
    <xf numFmtId="0" fontId="51" fillId="0" borderId="1" xfId="21" applyFont="1" applyFill="1" applyBorder="1" applyAlignment="1" applyProtection="1">
      <alignment vertical="center" wrapText="1"/>
    </xf>
    <xf numFmtId="49" fontId="51" fillId="0" borderId="1" xfId="21" applyNumberFormat="1" applyFont="1" applyFill="1" applyBorder="1" applyAlignment="1" applyProtection="1">
      <alignment horizontal="right" vertical="center" wrapText="1"/>
    </xf>
    <xf numFmtId="0" fontId="44" fillId="6" borderId="1" xfId="22" applyFont="1" applyFill="1" applyBorder="1" applyAlignment="1" applyProtection="1">
      <alignment vertical="center" wrapText="1"/>
    </xf>
    <xf numFmtId="0" fontId="52" fillId="0" borderId="1" xfId="22" applyFont="1" applyFill="1" applyBorder="1" applyAlignment="1" applyProtection="1">
      <alignment vertical="center" wrapText="1"/>
    </xf>
    <xf numFmtId="0" fontId="51" fillId="0" borderId="1" xfId="22" applyFont="1" applyFill="1" applyBorder="1" applyAlignment="1" applyProtection="1">
      <alignment vertical="center" wrapText="1"/>
    </xf>
    <xf numFmtId="0" fontId="48" fillId="10" borderId="1" xfId="11" applyFont="1" applyFill="1" applyBorder="1" applyAlignment="1">
      <alignment horizontal="center" vertical="center" wrapText="1"/>
    </xf>
    <xf numFmtId="0" fontId="53" fillId="6" borderId="1" xfId="11" applyFont="1" applyFill="1" applyBorder="1" applyAlignment="1">
      <alignment horizontal="left" vertical="center" wrapText="1"/>
    </xf>
    <xf numFmtId="4" fontId="55" fillId="6" borderId="1" xfId="12" applyNumberFormat="1" applyFont="1" applyFill="1" applyBorder="1" applyAlignment="1">
      <alignment horizontal="center" vertical="center" wrapText="1"/>
    </xf>
    <xf numFmtId="2" fontId="55" fillId="6" borderId="1" xfId="12" applyNumberFormat="1" applyFont="1" applyFill="1" applyBorder="1" applyAlignment="1">
      <alignment horizontal="center" vertical="center" wrapText="1"/>
    </xf>
    <xf numFmtId="4" fontId="55" fillId="6" borderId="1" xfId="12" applyNumberFormat="1" applyFont="1" applyFill="1" applyBorder="1" applyAlignment="1">
      <alignment horizontal="right" vertical="center" wrapText="1"/>
    </xf>
    <xf numFmtId="165" fontId="55" fillId="6" borderId="1" xfId="11" applyNumberFormat="1" applyFont="1" applyFill="1" applyBorder="1" applyAlignment="1">
      <alignment horizontal="right" vertical="center" wrapText="1"/>
    </xf>
    <xf numFmtId="165" fontId="55" fillId="6" borderId="1" xfId="12" applyNumberFormat="1" applyFont="1" applyFill="1" applyBorder="1" applyAlignment="1">
      <alignment vertical="center" wrapText="1"/>
    </xf>
    <xf numFmtId="2" fontId="49" fillId="6" borderId="1" xfId="12" applyNumberFormat="1" applyFont="1" applyFill="1" applyBorder="1" applyAlignment="1">
      <alignment horizontal="right" vertical="center" wrapText="1"/>
    </xf>
    <xf numFmtId="0" fontId="53" fillId="6" borderId="0" xfId="11" applyFont="1" applyFill="1" applyBorder="1" applyAlignment="1">
      <alignment horizontal="left" vertical="center"/>
    </xf>
    <xf numFmtId="49" fontId="51" fillId="0" borderId="1" xfId="16" applyNumberFormat="1" applyFont="1" applyFill="1" applyBorder="1" applyAlignment="1">
      <alignment vertical="top" wrapText="1"/>
    </xf>
    <xf numFmtId="0" fontId="48" fillId="10" borderId="1" xfId="11" applyFont="1" applyFill="1" applyBorder="1" applyAlignment="1">
      <alignment vertical="center" wrapText="1"/>
    </xf>
    <xf numFmtId="165" fontId="58" fillId="6" borderId="1" xfId="11" applyNumberFormat="1" applyFont="1" applyFill="1" applyBorder="1" applyAlignment="1">
      <alignment horizontal="right" vertical="center" wrapText="1"/>
    </xf>
    <xf numFmtId="165" fontId="55" fillId="6" borderId="1" xfId="12" applyNumberFormat="1" applyFont="1" applyFill="1" applyBorder="1" applyAlignment="1">
      <alignment horizontal="right" vertical="center" wrapText="1"/>
    </xf>
    <xf numFmtId="0" fontId="46" fillId="0" borderId="0" xfId="3" applyFont="1" applyAlignment="1">
      <alignment horizontal="justify" vertical="center" wrapText="1"/>
    </xf>
    <xf numFmtId="0" fontId="45" fillId="0" borderId="0" xfId="3" applyFont="1" applyAlignment="1">
      <alignment horizontal="justify" vertical="center" wrapText="1"/>
    </xf>
    <xf numFmtId="0" fontId="45" fillId="0" borderId="0" xfId="3" applyFont="1" applyAlignment="1">
      <alignment vertical="center" wrapText="1"/>
    </xf>
    <xf numFmtId="0" fontId="45" fillId="0" borderId="0" xfId="3" applyFont="1" applyAlignment="1">
      <alignment horizontal="left" vertical="center" wrapText="1"/>
    </xf>
    <xf numFmtId="0" fontId="45" fillId="0" borderId="0" xfId="3" applyFont="1" applyBorder="1" applyAlignment="1">
      <alignment horizontal="center" vertical="center" wrapText="1"/>
    </xf>
    <xf numFmtId="0" fontId="45" fillId="0" borderId="0" xfId="3" applyFont="1" applyBorder="1" applyAlignment="1">
      <alignment vertical="center" wrapText="1"/>
    </xf>
    <xf numFmtId="0" fontId="46" fillId="0" borderId="0" xfId="18" applyFont="1" applyAlignment="1">
      <alignment horizontal="justify" vertical="center" wrapText="1"/>
    </xf>
    <xf numFmtId="0" fontId="45" fillId="0" borderId="0" xfId="18" applyFont="1" applyAlignment="1">
      <alignment horizontal="justify" vertical="center" wrapText="1"/>
    </xf>
    <xf numFmtId="0" fontId="45" fillId="0" borderId="0" xfId="18" applyFont="1" applyAlignment="1">
      <alignment vertical="center" wrapText="1"/>
    </xf>
    <xf numFmtId="0" fontId="45" fillId="0" borderId="0" xfId="18" applyFont="1" applyAlignment="1">
      <alignment horizontal="left" vertical="center" wrapText="1"/>
    </xf>
    <xf numFmtId="169" fontId="61" fillId="0" borderId="17" xfId="1" applyNumberFormat="1" applyFont="1" applyBorder="1" applyAlignment="1">
      <alignment wrapText="1"/>
    </xf>
    <xf numFmtId="0" fontId="63" fillId="0" borderId="0" xfId="1" applyFont="1" applyAlignment="1">
      <alignment wrapText="1"/>
    </xf>
    <xf numFmtId="0" fontId="48" fillId="10" borderId="0" xfId="11" applyFont="1" applyFill="1"/>
    <xf numFmtId="0" fontId="48" fillId="10" borderId="1" xfId="11" applyFont="1" applyFill="1" applyBorder="1" applyAlignment="1">
      <alignment horizontal="center" vertical="center"/>
    </xf>
    <xf numFmtId="49" fontId="53" fillId="6" borderId="1" xfId="11" applyNumberFormat="1" applyFont="1" applyFill="1" applyBorder="1" applyAlignment="1">
      <alignment horizontal="center" vertical="center"/>
    </xf>
    <xf numFmtId="49" fontId="48" fillId="6" borderId="1" xfId="11" applyNumberFormat="1" applyFont="1" applyFill="1" applyBorder="1" applyAlignment="1">
      <alignment horizontal="center" vertical="center"/>
    </xf>
    <xf numFmtId="0" fontId="46" fillId="0" borderId="0" xfId="3" applyFont="1" applyAlignment="1">
      <alignment horizontal="center" vertical="center" wrapText="1"/>
    </xf>
    <xf numFmtId="0" fontId="44" fillId="0" borderId="1" xfId="6" applyFont="1" applyFill="1" applyBorder="1" applyAlignment="1">
      <alignment horizontal="center" vertical="center" wrapText="1"/>
    </xf>
    <xf numFmtId="0" fontId="51" fillId="0" borderId="1" xfId="16" applyFont="1" applyBorder="1" applyAlignment="1">
      <alignment horizontal="center" vertical="center"/>
    </xf>
    <xf numFmtId="0" fontId="51" fillId="0" borderId="0" xfId="22" applyFont="1" applyProtection="1"/>
    <xf numFmtId="0" fontId="51" fillId="0" borderId="1" xfId="14" applyFont="1" applyBorder="1" applyAlignment="1">
      <alignment horizontal="center" vertical="center" wrapText="1"/>
    </xf>
    <xf numFmtId="4" fontId="51" fillId="0" borderId="1" xfId="14" applyNumberFormat="1" applyFont="1" applyFill="1" applyBorder="1" applyAlignment="1">
      <alignment horizontal="center" vertical="center" wrapText="1"/>
    </xf>
    <xf numFmtId="0" fontId="51" fillId="0" borderId="1" xfId="14" applyFont="1" applyFill="1" applyBorder="1" applyAlignment="1">
      <alignment horizontal="center" vertical="center" wrapText="1"/>
    </xf>
    <xf numFmtId="0" fontId="44" fillId="0" borderId="1" xfId="14" applyFont="1" applyFill="1" applyBorder="1" applyAlignment="1">
      <alignment horizontal="center" vertical="center"/>
    </xf>
    <xf numFmtId="0" fontId="47" fillId="0" borderId="1" xfId="14" applyFont="1" applyFill="1" applyBorder="1" applyAlignment="1">
      <alignment wrapText="1"/>
    </xf>
    <xf numFmtId="0" fontId="44" fillId="0" borderId="1" xfId="14" applyFont="1" applyFill="1" applyBorder="1" applyAlignment="1">
      <alignment horizontal="center" wrapText="1"/>
    </xf>
    <xf numFmtId="0" fontId="44" fillId="0" borderId="1" xfId="14" applyFont="1" applyFill="1" applyBorder="1" applyAlignment="1">
      <alignment wrapText="1"/>
    </xf>
    <xf numFmtId="4" fontId="44" fillId="0" borderId="1" xfId="14" applyNumberFormat="1" applyFont="1" applyFill="1" applyBorder="1" applyAlignment="1">
      <alignment horizontal="center" wrapText="1"/>
    </xf>
    <xf numFmtId="0" fontId="47" fillId="0" borderId="1" xfId="24" applyFont="1" applyFill="1" applyBorder="1" applyAlignment="1">
      <alignment wrapText="1"/>
    </xf>
    <xf numFmtId="0" fontId="44" fillId="0" borderId="1" xfId="24" applyFont="1" applyFill="1" applyBorder="1" applyAlignment="1">
      <alignment horizontal="center" wrapText="1"/>
    </xf>
    <xf numFmtId="165" fontId="47" fillId="0" borderId="1" xfId="24" applyNumberFormat="1" applyFont="1" applyFill="1" applyBorder="1" applyAlignment="1">
      <alignment horizontal="center" wrapText="1"/>
    </xf>
    <xf numFmtId="0" fontId="44" fillId="0" borderId="1" xfId="24" applyFont="1" applyFill="1" applyBorder="1" applyAlignment="1">
      <alignment vertical="top" wrapText="1"/>
    </xf>
    <xf numFmtId="4" fontId="44" fillId="0" borderId="1" xfId="24" applyNumberFormat="1" applyFont="1" applyFill="1" applyBorder="1" applyAlignment="1">
      <alignment horizontal="center" wrapText="1"/>
    </xf>
    <xf numFmtId="0" fontId="44" fillId="0" borderId="1" xfId="24" applyFont="1" applyFill="1" applyBorder="1" applyAlignment="1">
      <alignment wrapText="1"/>
    </xf>
    <xf numFmtId="0" fontId="44" fillId="0" borderId="0" xfId="24" applyFont="1" applyFill="1" applyBorder="1" applyAlignment="1">
      <alignment wrapText="1"/>
    </xf>
    <xf numFmtId="0" fontId="44" fillId="0" borderId="0" xfId="24" applyFont="1" applyFill="1" applyBorder="1" applyAlignment="1">
      <alignment horizontal="center" wrapText="1"/>
    </xf>
    <xf numFmtId="4" fontId="44" fillId="0" borderId="0" xfId="24" applyNumberFormat="1" applyFont="1" applyFill="1" applyBorder="1" applyAlignment="1">
      <alignment horizontal="center" wrapText="1"/>
    </xf>
    <xf numFmtId="165" fontId="47" fillId="0" borderId="0" xfId="24" applyNumberFormat="1" applyFont="1" applyFill="1" applyBorder="1" applyAlignment="1">
      <alignment horizontal="center" wrapText="1"/>
    </xf>
    <xf numFmtId="0" fontId="45" fillId="0" borderId="4" xfId="3" applyFont="1" applyBorder="1" applyAlignment="1">
      <alignment horizontal="justify" vertical="center" wrapText="1"/>
    </xf>
    <xf numFmtId="49" fontId="51" fillId="0" borderId="0" xfId="20" applyNumberFormat="1" applyFont="1" applyProtection="1">
      <protection locked="0"/>
    </xf>
    <xf numFmtId="49" fontId="44" fillId="0" borderId="0" xfId="10" applyNumberFormat="1" applyFont="1" applyFill="1" applyAlignment="1">
      <alignment horizontal="right"/>
    </xf>
    <xf numFmtId="0" fontId="44" fillId="0" borderId="0" xfId="10" applyFont="1" applyFill="1"/>
    <xf numFmtId="0" fontId="44" fillId="0" borderId="0" xfId="10" applyFont="1" applyFill="1" applyBorder="1" applyAlignment="1">
      <alignment horizontal="center"/>
    </xf>
    <xf numFmtId="0" fontId="44" fillId="0" borderId="0" xfId="10" applyFont="1" applyFill="1" applyBorder="1" applyAlignment="1">
      <alignment horizontal="center" vertical="top"/>
    </xf>
    <xf numFmtId="0" fontId="44" fillId="0" borderId="1" xfId="10" applyFont="1" applyFill="1" applyBorder="1" applyAlignment="1">
      <alignment horizontal="center" vertical="center" wrapText="1"/>
    </xf>
    <xf numFmtId="49" fontId="44" fillId="0" borderId="1" xfId="10" applyNumberFormat="1" applyFont="1" applyFill="1" applyBorder="1" applyAlignment="1">
      <alignment horizontal="center" vertical="center" wrapText="1"/>
    </xf>
    <xf numFmtId="0" fontId="44" fillId="0" borderId="1" xfId="10" applyFont="1" applyFill="1" applyBorder="1" applyAlignment="1">
      <alignment horizontal="left" vertical="center" wrapText="1"/>
    </xf>
    <xf numFmtId="4" fontId="44" fillId="0" borderId="1" xfId="10" applyNumberFormat="1" applyFont="1" applyFill="1" applyBorder="1" applyAlignment="1">
      <alignment horizontal="center" vertical="center" wrapText="1"/>
    </xf>
    <xf numFmtId="0" fontId="51" fillId="0" borderId="1" xfId="10" applyFont="1" applyFill="1" applyBorder="1" applyAlignment="1">
      <alignment vertical="center" wrapText="1"/>
    </xf>
    <xf numFmtId="0" fontId="44" fillId="0" borderId="1" xfId="10" applyFont="1" applyFill="1" applyBorder="1" applyAlignment="1">
      <alignment vertical="center" wrapText="1"/>
    </xf>
    <xf numFmtId="2" fontId="44" fillId="0" borderId="1" xfId="10" applyNumberFormat="1" applyFont="1" applyFill="1" applyBorder="1" applyAlignment="1">
      <alignment horizontal="center" vertical="center" wrapText="1"/>
    </xf>
    <xf numFmtId="2" fontId="44" fillId="6" borderId="1" xfId="10" applyNumberFormat="1" applyFont="1" applyFill="1" applyBorder="1" applyAlignment="1">
      <alignment horizontal="center" vertical="center" wrapText="1"/>
    </xf>
    <xf numFmtId="2" fontId="44" fillId="6" borderId="1" xfId="1" applyNumberFormat="1" applyFont="1" applyFill="1" applyBorder="1" applyAlignment="1" applyProtection="1">
      <alignment horizontal="center" vertical="center" wrapText="1"/>
    </xf>
    <xf numFmtId="2" fontId="44" fillId="0" borderId="1" xfId="1" applyNumberFormat="1" applyFont="1" applyFill="1" applyBorder="1" applyAlignment="1" applyProtection="1">
      <alignment horizontal="center" vertical="center" wrapText="1"/>
    </xf>
    <xf numFmtId="49" fontId="47" fillId="0" borderId="1" xfId="10" applyNumberFormat="1" applyFont="1" applyFill="1" applyBorder="1" applyAlignment="1">
      <alignment horizontal="center" vertical="center" wrapText="1"/>
    </xf>
    <xf numFmtId="0" fontId="47" fillId="0" borderId="1" xfId="10" applyFont="1" applyFill="1" applyBorder="1" applyAlignment="1">
      <alignment vertical="center" wrapText="1"/>
    </xf>
    <xf numFmtId="0" fontId="47" fillId="0" borderId="1" xfId="10" applyFont="1" applyFill="1" applyBorder="1" applyAlignment="1">
      <alignment horizontal="center" vertical="center" wrapText="1"/>
    </xf>
    <xf numFmtId="4" fontId="47" fillId="0" borderId="1" xfId="10" applyNumberFormat="1" applyFont="1" applyFill="1" applyBorder="1" applyAlignment="1">
      <alignment horizontal="center" vertical="center" wrapText="1"/>
    </xf>
    <xf numFmtId="0" fontId="44" fillId="0" borderId="0" xfId="6" applyFont="1" applyFill="1"/>
    <xf numFmtId="0" fontId="44" fillId="10" borderId="0" xfId="11" applyFont="1" applyFill="1"/>
    <xf numFmtId="0" fontId="65" fillId="0" borderId="0" xfId="16" applyFont="1"/>
    <xf numFmtId="0" fontId="44" fillId="0" borderId="0" xfId="14" applyFont="1" applyFill="1" applyBorder="1" applyAlignment="1">
      <alignment wrapText="1"/>
    </xf>
    <xf numFmtId="0" fontId="44" fillId="0" borderId="0" xfId="10" applyFont="1"/>
    <xf numFmtId="0" fontId="44" fillId="0" borderId="0" xfId="8" applyFont="1" applyAlignment="1" applyProtection="1">
      <alignment horizontal="center" vertical="center"/>
    </xf>
    <xf numFmtId="0" fontId="44" fillId="0" borderId="0" xfId="8" applyFont="1"/>
    <xf numFmtId="0" fontId="44" fillId="0" borderId="0" xfId="22" applyFont="1" applyProtection="1">
      <protection locked="0"/>
    </xf>
    <xf numFmtId="0" fontId="48" fillId="6" borderId="0" xfId="11" applyFont="1" applyFill="1" applyBorder="1" applyAlignment="1">
      <alignment horizontal="left" vertical="center"/>
    </xf>
    <xf numFmtId="0" fontId="51" fillId="10" borderId="0" xfId="11" applyFont="1" applyFill="1"/>
    <xf numFmtId="0" fontId="47" fillId="0" borderId="0" xfId="18" applyFont="1" applyAlignment="1">
      <alignment vertical="top" wrapText="1"/>
    </xf>
    <xf numFmtId="0" fontId="66" fillId="10" borderId="0" xfId="12" applyFont="1" applyFill="1" applyBorder="1" applyAlignment="1">
      <alignment horizontal="center" vertical="center"/>
    </xf>
    <xf numFmtId="0" fontId="51" fillId="10" borderId="0" xfId="11" applyFont="1" applyFill="1" applyAlignment="1">
      <alignment horizontal="right"/>
    </xf>
    <xf numFmtId="0" fontId="51" fillId="10" borderId="1" xfId="11" applyFont="1" applyFill="1" applyBorder="1" applyAlignment="1">
      <alignment horizontal="center" vertical="center" wrapText="1"/>
    </xf>
    <xf numFmtId="0" fontId="51" fillId="10" borderId="1" xfId="11" applyFont="1" applyFill="1" applyBorder="1" applyAlignment="1">
      <alignment horizontal="center" vertical="center"/>
    </xf>
    <xf numFmtId="0" fontId="52" fillId="6" borderId="1" xfId="11" applyFont="1" applyFill="1" applyBorder="1" applyAlignment="1">
      <alignment vertical="center"/>
    </xf>
    <xf numFmtId="0" fontId="52" fillId="6" borderId="1" xfId="11" applyFont="1" applyFill="1" applyBorder="1" applyAlignment="1">
      <alignment horizontal="left" vertical="center" wrapText="1"/>
    </xf>
    <xf numFmtId="4" fontId="52" fillId="6" borderId="1" xfId="11" applyNumberFormat="1" applyFont="1" applyFill="1" applyBorder="1" applyAlignment="1">
      <alignment horizontal="center" vertical="center"/>
    </xf>
    <xf numFmtId="4" fontId="51" fillId="6" borderId="1" xfId="12" applyNumberFormat="1" applyFont="1" applyFill="1" applyBorder="1" applyAlignment="1">
      <alignment horizontal="center" vertical="center" wrapText="1"/>
    </xf>
    <xf numFmtId="4" fontId="52" fillId="6" borderId="1" xfId="11" applyNumberFormat="1" applyFont="1" applyFill="1" applyBorder="1" applyAlignment="1">
      <alignment horizontal="right" vertical="center"/>
    </xf>
    <xf numFmtId="0" fontId="52" fillId="10" borderId="0" xfId="11" applyFont="1" applyFill="1" applyAlignment="1">
      <alignment vertical="center"/>
    </xf>
    <xf numFmtId="0" fontId="51" fillId="6" borderId="1" xfId="11" applyFont="1" applyFill="1" applyBorder="1" applyAlignment="1">
      <alignment vertical="center"/>
    </xf>
    <xf numFmtId="0" fontId="51" fillId="6" borderId="1" xfId="11" applyFont="1" applyFill="1" applyBorder="1" applyAlignment="1">
      <alignment horizontal="left" vertical="center" wrapText="1"/>
    </xf>
    <xf numFmtId="4" fontId="51" fillId="6" borderId="1" xfId="11" applyNumberFormat="1" applyFont="1" applyFill="1" applyBorder="1" applyAlignment="1">
      <alignment horizontal="center" vertical="center"/>
    </xf>
    <xf numFmtId="2" fontId="51" fillId="6" borderId="1" xfId="11" applyNumberFormat="1" applyFont="1" applyFill="1" applyBorder="1" applyAlignment="1">
      <alignment horizontal="center" vertical="center"/>
    </xf>
    <xf numFmtId="4" fontId="51" fillId="6" borderId="1" xfId="11" applyNumberFormat="1" applyFont="1" applyFill="1" applyBorder="1" applyAlignment="1">
      <alignment horizontal="right" vertical="center"/>
    </xf>
    <xf numFmtId="4" fontId="51" fillId="0" borderId="1" xfId="11" applyNumberFormat="1" applyFont="1" applyFill="1" applyBorder="1" applyAlignment="1">
      <alignment horizontal="center" vertical="center"/>
    </xf>
    <xf numFmtId="0" fontId="51" fillId="10" borderId="0" xfId="11" applyFont="1" applyFill="1" applyAlignment="1">
      <alignment vertical="center"/>
    </xf>
    <xf numFmtId="0" fontId="66" fillId="6" borderId="1" xfId="11" applyFont="1" applyFill="1" applyBorder="1" applyAlignment="1">
      <alignment horizontal="left" vertical="center" wrapText="1"/>
    </xf>
    <xf numFmtId="4" fontId="66" fillId="6" borderId="1" xfId="11" applyNumberFormat="1" applyFont="1" applyFill="1" applyBorder="1" applyAlignment="1">
      <alignment horizontal="right" vertical="center"/>
    </xf>
    <xf numFmtId="4" fontId="66" fillId="0" borderId="1" xfId="11" applyNumberFormat="1" applyFont="1" applyFill="1" applyBorder="1" applyAlignment="1">
      <alignment horizontal="center" vertical="center"/>
    </xf>
    <xf numFmtId="14" fontId="51" fillId="6" borderId="1" xfId="11" applyNumberFormat="1" applyFont="1" applyFill="1" applyBorder="1" applyAlignment="1">
      <alignment vertical="center"/>
    </xf>
    <xf numFmtId="2" fontId="52" fillId="6" borderId="1" xfId="11" applyNumberFormat="1" applyFont="1" applyFill="1" applyBorder="1" applyAlignment="1">
      <alignment horizontal="center" vertical="center"/>
    </xf>
    <xf numFmtId="0" fontId="67" fillId="10" borderId="0" xfId="11" applyFont="1" applyFill="1"/>
    <xf numFmtId="2" fontId="52" fillId="6" borderId="1" xfId="12" applyNumberFormat="1" applyFont="1" applyFill="1" applyBorder="1" applyAlignment="1">
      <alignment horizontal="center" vertical="center" wrapText="1"/>
    </xf>
    <xf numFmtId="0" fontId="44" fillId="0" borderId="0" xfId="3" applyFont="1" applyAlignment="1">
      <alignment horizontal="justify" vertical="center" wrapText="1"/>
    </xf>
    <xf numFmtId="0" fontId="44" fillId="0" borderId="0" xfId="3" applyFont="1" applyAlignment="1">
      <alignment vertical="center" wrapText="1"/>
    </xf>
    <xf numFmtId="0" fontId="44" fillId="0" borderId="0" xfId="3" applyFont="1" applyAlignment="1">
      <alignment horizontal="left" vertical="center" wrapText="1"/>
    </xf>
    <xf numFmtId="0" fontId="44" fillId="0" borderId="0" xfId="10" applyFont="1" applyAlignment="1">
      <alignment vertical="top" wrapText="1"/>
    </xf>
    <xf numFmtId="0" fontId="51" fillId="6" borderId="0" xfId="11" applyFont="1" applyFill="1" applyBorder="1" applyAlignment="1">
      <alignment horizontal="left" vertical="center" wrapText="1"/>
    </xf>
    <xf numFmtId="0" fontId="51" fillId="10" borderId="0" xfId="11" applyFont="1" applyFill="1" applyAlignment="1"/>
    <xf numFmtId="4" fontId="51" fillId="6" borderId="1" xfId="12" applyNumberFormat="1" applyFont="1" applyFill="1" applyBorder="1" applyAlignment="1">
      <alignment horizontal="right" vertical="center" wrapText="1"/>
    </xf>
    <xf numFmtId="166" fontId="52" fillId="6" borderId="1" xfId="12" applyNumberFormat="1" applyFont="1" applyFill="1" applyBorder="1" applyAlignment="1">
      <alignment horizontal="center" vertical="center" wrapText="1"/>
    </xf>
    <xf numFmtId="165" fontId="52" fillId="6" borderId="1" xfId="12" applyNumberFormat="1" applyFont="1" applyFill="1" applyBorder="1" applyAlignment="1">
      <alignment horizontal="right" vertical="center" wrapText="1"/>
    </xf>
    <xf numFmtId="4" fontId="52" fillId="6" borderId="1" xfId="12" applyNumberFormat="1" applyFont="1" applyFill="1" applyBorder="1" applyAlignment="1">
      <alignment horizontal="center" vertical="center" wrapText="1"/>
    </xf>
    <xf numFmtId="0" fontId="52" fillId="6" borderId="0" xfId="11" applyFont="1" applyFill="1" applyBorder="1" applyAlignment="1">
      <alignment horizontal="left" vertical="center"/>
    </xf>
    <xf numFmtId="0" fontId="52" fillId="10" borderId="0" xfId="12" applyFont="1" applyFill="1"/>
    <xf numFmtId="0" fontId="52" fillId="10" borderId="0" xfId="11" applyFont="1" applyFill="1" applyAlignment="1">
      <alignment horizontal="center" wrapText="1"/>
    </xf>
    <xf numFmtId="0" fontId="44" fillId="0" borderId="4" xfId="3" applyFont="1" applyBorder="1" applyAlignment="1">
      <alignment horizontal="justify" vertical="center" wrapText="1"/>
    </xf>
    <xf numFmtId="0" fontId="51" fillId="0" borderId="0" xfId="16" applyFont="1"/>
    <xf numFmtId="0" fontId="69" fillId="0" borderId="0" xfId="16" applyFont="1"/>
    <xf numFmtId="0" fontId="52" fillId="0" borderId="0" xfId="16" applyFont="1"/>
    <xf numFmtId="0" fontId="52" fillId="0" borderId="0" xfId="16" applyFont="1" applyAlignment="1"/>
    <xf numFmtId="0" fontId="52" fillId="0" borderId="0" xfId="16" applyFont="1" applyAlignment="1">
      <alignment horizontal="center"/>
    </xf>
    <xf numFmtId="0" fontId="51" fillId="9" borderId="1" xfId="16" applyFont="1" applyFill="1" applyBorder="1" applyAlignment="1">
      <alignment horizontal="center" vertical="center"/>
    </xf>
    <xf numFmtId="0" fontId="44" fillId="0" borderId="1" xfId="10" applyFont="1" applyBorder="1" applyAlignment="1">
      <alignment horizontal="center" vertical="center" wrapText="1"/>
    </xf>
    <xf numFmtId="4" fontId="51" fillId="9" borderId="1" xfId="12" applyNumberFormat="1" applyFont="1" applyFill="1" applyBorder="1" applyAlignment="1">
      <alignment horizontal="right" vertical="center" wrapText="1"/>
    </xf>
    <xf numFmtId="0" fontId="51" fillId="10" borderId="0" xfId="16" applyFont="1" applyFill="1"/>
    <xf numFmtId="0" fontId="51" fillId="0" borderId="1" xfId="11" applyFont="1" applyFill="1" applyBorder="1" applyAlignment="1">
      <alignment horizontal="left" vertical="center" wrapText="1"/>
    </xf>
    <xf numFmtId="0" fontId="69" fillId="10" borderId="0" xfId="16" applyFont="1" applyFill="1"/>
    <xf numFmtId="0" fontId="51" fillId="0" borderId="0" xfId="14" applyFont="1" applyFill="1"/>
    <xf numFmtId="0" fontId="51" fillId="0" borderId="0" xfId="14" applyFont="1" applyFill="1" applyAlignment="1">
      <alignment vertical="center" wrapText="1"/>
    </xf>
    <xf numFmtId="0" fontId="44" fillId="0" borderId="0" xfId="14" applyFont="1" applyFill="1" applyBorder="1"/>
    <xf numFmtId="0" fontId="44" fillId="0" borderId="0" xfId="14" applyFont="1" applyFill="1" applyBorder="1" applyAlignment="1">
      <alignment horizontal="center" wrapText="1"/>
    </xf>
    <xf numFmtId="0" fontId="44" fillId="12" borderId="0" xfId="14" applyFont="1" applyFill="1" applyBorder="1"/>
    <xf numFmtId="0" fontId="51" fillId="0" borderId="0" xfId="14" applyFont="1" applyAlignment="1"/>
    <xf numFmtId="0" fontId="44" fillId="0" borderId="4" xfId="10" applyFont="1" applyBorder="1" applyAlignment="1"/>
    <xf numFmtId="0" fontId="51" fillId="0" borderId="1" xfId="14" applyFont="1" applyFill="1" applyBorder="1" applyAlignment="1">
      <alignment horizontal="center" vertical="center"/>
    </xf>
    <xf numFmtId="0" fontId="44" fillId="0" borderId="1" xfId="14" applyFont="1" applyFill="1" applyBorder="1"/>
    <xf numFmtId="0" fontId="47" fillId="0" borderId="1" xfId="14" applyFont="1" applyFill="1" applyBorder="1"/>
    <xf numFmtId="0" fontId="47" fillId="0" borderId="0" xfId="14" applyFont="1" applyFill="1" applyBorder="1"/>
    <xf numFmtId="14" fontId="44" fillId="0" borderId="1" xfId="14" applyNumberFormat="1" applyFont="1" applyFill="1" applyBorder="1"/>
    <xf numFmtId="0" fontId="44" fillId="0" borderId="1" xfId="24" applyFont="1" applyFill="1" applyBorder="1"/>
    <xf numFmtId="14" fontId="44" fillId="0" borderId="1" xfId="24" applyNumberFormat="1" applyFont="1" applyFill="1" applyBorder="1"/>
    <xf numFmtId="14" fontId="44" fillId="0" borderId="0" xfId="24" applyNumberFormat="1" applyFont="1" applyFill="1" applyBorder="1"/>
    <xf numFmtId="0" fontId="44" fillId="0" borderId="0" xfId="14" applyFont="1" applyAlignment="1">
      <alignment vertical="center"/>
    </xf>
    <xf numFmtId="0" fontId="51" fillId="0" borderId="0" xfId="14" applyFont="1" applyFill="1" applyAlignment="1">
      <alignment vertical="center"/>
    </xf>
    <xf numFmtId="0" fontId="44" fillId="0" borderId="0" xfId="14" applyFont="1" applyFill="1" applyAlignment="1">
      <alignment vertical="center" wrapText="1"/>
    </xf>
    <xf numFmtId="0" fontId="44" fillId="0" borderId="0" xfId="14" applyFont="1" applyFill="1" applyBorder="1" applyAlignment="1">
      <alignment horizontal="center"/>
    </xf>
    <xf numFmtId="49" fontId="51" fillId="0" borderId="0" xfId="14" applyNumberFormat="1" applyFont="1" applyFill="1" applyBorder="1" applyAlignment="1">
      <alignment horizontal="center" vertical="top" wrapText="1"/>
    </xf>
    <xf numFmtId="0" fontId="52" fillId="10" borderId="0" xfId="11" applyFont="1" applyFill="1" applyAlignment="1">
      <alignment horizontal="center"/>
    </xf>
    <xf numFmtId="0" fontId="51" fillId="10" borderId="1" xfId="11" applyFont="1" applyFill="1" applyBorder="1" applyAlignment="1">
      <alignment vertical="center"/>
    </xf>
    <xf numFmtId="0" fontId="66" fillId="6" borderId="0" xfId="11" applyFont="1" applyFill="1" applyBorder="1" applyAlignment="1">
      <alignment horizontal="left" vertical="center" wrapText="1"/>
    </xf>
    <xf numFmtId="0" fontId="52" fillId="6" borderId="1" xfId="11" applyFont="1" applyFill="1" applyBorder="1" applyAlignment="1">
      <alignment horizontal="center" vertical="center"/>
    </xf>
    <xf numFmtId="3" fontId="51" fillId="6" borderId="1" xfId="12" applyNumberFormat="1" applyFont="1" applyFill="1" applyBorder="1" applyAlignment="1">
      <alignment horizontal="center" vertical="center" wrapText="1"/>
    </xf>
    <xf numFmtId="49" fontId="51" fillId="6" borderId="1" xfId="11" applyNumberFormat="1" applyFont="1" applyFill="1" applyBorder="1" applyAlignment="1">
      <alignment horizontal="center" vertical="center"/>
    </xf>
    <xf numFmtId="165" fontId="51" fillId="6" borderId="1" xfId="11" applyNumberFormat="1" applyFont="1" applyFill="1" applyBorder="1" applyAlignment="1">
      <alignment horizontal="center" vertical="center" wrapText="1"/>
    </xf>
    <xf numFmtId="165" fontId="52" fillId="6" borderId="1" xfId="11" applyNumberFormat="1" applyFont="1" applyFill="1" applyBorder="1" applyAlignment="1">
      <alignment horizontal="center" vertical="center" wrapText="1"/>
    </xf>
    <xf numFmtId="49" fontId="51" fillId="6" borderId="0" xfId="11" applyNumberFormat="1" applyFont="1" applyFill="1" applyBorder="1" applyAlignment="1">
      <alignment horizontal="center" vertical="center"/>
    </xf>
    <xf numFmtId="4" fontId="51" fillId="6" borderId="0" xfId="12" applyNumberFormat="1" applyFont="1" applyFill="1" applyBorder="1" applyAlignment="1">
      <alignment horizontal="center" vertical="center" wrapText="1"/>
    </xf>
    <xf numFmtId="165" fontId="51" fillId="6" borderId="0" xfId="11" applyNumberFormat="1" applyFont="1" applyFill="1" applyBorder="1" applyAlignment="1">
      <alignment horizontal="center" vertical="center" wrapText="1"/>
    </xf>
    <xf numFmtId="4" fontId="51" fillId="6" borderId="7" xfId="12" applyNumberFormat="1" applyFont="1" applyFill="1" applyBorder="1" applyAlignment="1">
      <alignment vertical="center" wrapText="1"/>
    </xf>
    <xf numFmtId="165" fontId="51" fillId="6" borderId="1" xfId="12" applyNumberFormat="1" applyFont="1" applyFill="1" applyBorder="1" applyAlignment="1">
      <alignment horizontal="right" vertical="center" wrapText="1"/>
    </xf>
    <xf numFmtId="0" fontId="52" fillId="6" borderId="0" xfId="11" applyFont="1" applyFill="1" applyBorder="1" applyAlignment="1">
      <alignment vertical="center"/>
    </xf>
    <xf numFmtId="0" fontId="52" fillId="6" borderId="0" xfId="12" applyFont="1" applyFill="1" applyBorder="1" applyAlignment="1">
      <alignment horizontal="center" vertical="center" wrapText="1"/>
    </xf>
    <xf numFmtId="4" fontId="52" fillId="6" borderId="0" xfId="12" applyNumberFormat="1" applyFont="1" applyFill="1" applyBorder="1" applyAlignment="1">
      <alignment horizontal="right" vertical="center" wrapText="1"/>
    </xf>
    <xf numFmtId="0" fontId="47" fillId="0" borderId="0" xfId="3" applyFont="1" applyAlignment="1">
      <alignment vertical="top" wrapText="1"/>
    </xf>
    <xf numFmtId="1" fontId="52" fillId="11" borderId="1" xfId="12" applyNumberFormat="1" applyFont="1" applyFill="1" applyBorder="1" applyAlignment="1">
      <alignment horizontal="center" vertical="center" wrapText="1"/>
    </xf>
    <xf numFmtId="2" fontId="51" fillId="6" borderId="1" xfId="12" applyNumberFormat="1" applyFont="1" applyFill="1" applyBorder="1" applyAlignment="1">
      <alignment horizontal="center" vertical="center" wrapText="1"/>
    </xf>
    <xf numFmtId="1" fontId="51" fillId="6" borderId="1" xfId="12" applyNumberFormat="1" applyFont="1" applyFill="1" applyBorder="1" applyAlignment="1">
      <alignment horizontal="center" vertical="center" wrapText="1"/>
    </xf>
    <xf numFmtId="165" fontId="51" fillId="6" borderId="1" xfId="12" applyNumberFormat="1" applyFont="1" applyFill="1" applyBorder="1" applyAlignment="1">
      <alignment horizontal="center" vertical="center" wrapText="1"/>
    </xf>
    <xf numFmtId="165" fontId="66" fillId="6" borderId="1" xfId="12" applyNumberFormat="1" applyFont="1" applyFill="1" applyBorder="1" applyAlignment="1">
      <alignment horizontal="center" vertical="center" wrapText="1"/>
    </xf>
    <xf numFmtId="49" fontId="52" fillId="6" borderId="1" xfId="11" applyNumberFormat="1" applyFont="1" applyFill="1" applyBorder="1" applyAlignment="1">
      <alignment horizontal="center" vertical="center"/>
    </xf>
    <xf numFmtId="1" fontId="52" fillId="6" borderId="1" xfId="12" applyNumberFormat="1" applyFont="1" applyFill="1" applyBorder="1" applyAlignment="1">
      <alignment horizontal="center" vertical="center" wrapText="1"/>
    </xf>
    <xf numFmtId="0" fontId="51" fillId="6" borderId="1" xfId="12" applyFont="1" applyFill="1" applyBorder="1" applyAlignment="1">
      <alignment horizontal="center" vertical="center" wrapText="1"/>
    </xf>
    <xf numFmtId="4" fontId="71" fillId="6" borderId="1" xfId="12" applyNumberFormat="1" applyFont="1" applyFill="1" applyBorder="1" applyAlignment="1">
      <alignment horizontal="center" vertical="center" wrapText="1"/>
    </xf>
    <xf numFmtId="1" fontId="71" fillId="6" borderId="1" xfId="12" applyNumberFormat="1" applyFont="1" applyFill="1" applyBorder="1" applyAlignment="1">
      <alignment horizontal="center" vertical="center" wrapText="1"/>
    </xf>
    <xf numFmtId="170" fontId="51" fillId="6" borderId="1" xfId="12" applyNumberFormat="1" applyFont="1" applyFill="1" applyBorder="1" applyAlignment="1">
      <alignment horizontal="center" vertical="center" wrapText="1"/>
    </xf>
    <xf numFmtId="0" fontId="52" fillId="6" borderId="1" xfId="12" applyFont="1" applyFill="1" applyBorder="1" applyAlignment="1">
      <alignment horizontal="center" vertical="center" wrapText="1"/>
    </xf>
    <xf numFmtId="0" fontId="51" fillId="6" borderId="0" xfId="11" applyFont="1" applyFill="1" applyBorder="1" applyAlignment="1">
      <alignment horizontal="left" vertical="center"/>
    </xf>
    <xf numFmtId="4" fontId="52" fillId="6" borderId="0" xfId="12" applyNumberFormat="1" applyFont="1" applyFill="1" applyBorder="1" applyAlignment="1">
      <alignment horizontal="center" vertical="center" wrapText="1"/>
    </xf>
    <xf numFmtId="4" fontId="52" fillId="10" borderId="1" xfId="11" applyNumberFormat="1" applyFont="1" applyFill="1" applyBorder="1" applyAlignment="1">
      <alignment horizontal="center" vertical="center"/>
    </xf>
    <xf numFmtId="4" fontId="51" fillId="10" borderId="1" xfId="11" applyNumberFormat="1" applyFont="1" applyFill="1" applyBorder="1" applyAlignment="1">
      <alignment horizontal="center" vertical="center"/>
    </xf>
    <xf numFmtId="4" fontId="51" fillId="6" borderId="1" xfId="11" applyNumberFormat="1" applyFont="1" applyFill="1" applyBorder="1" applyAlignment="1">
      <alignment horizontal="center" vertical="center" wrapText="1"/>
    </xf>
    <xf numFmtId="0" fontId="44" fillId="0" borderId="0" xfId="10" applyFont="1" applyAlignment="1">
      <alignment wrapText="1"/>
    </xf>
    <xf numFmtId="0" fontId="44" fillId="0" borderId="0" xfId="10" applyFont="1" applyAlignment="1">
      <alignment horizontal="center" vertical="top" wrapText="1"/>
    </xf>
    <xf numFmtId="0" fontId="47" fillId="0" borderId="0" xfId="10" applyFont="1" applyFill="1" applyAlignment="1">
      <alignment horizontal="left" wrapText="1"/>
    </xf>
    <xf numFmtId="0" fontId="47" fillId="0" borderId="0" xfId="10" applyFont="1"/>
    <xf numFmtId="1" fontId="44" fillId="0" borderId="0" xfId="10" applyNumberFormat="1" applyFont="1"/>
    <xf numFmtId="49" fontId="47" fillId="0" borderId="0" xfId="10" applyNumberFormat="1" applyFont="1" applyFill="1" applyBorder="1" applyAlignment="1">
      <alignment horizontal="center" vertical="center" wrapText="1"/>
    </xf>
    <xf numFmtId="0" fontId="47" fillId="0" borderId="0" xfId="10" applyFont="1" applyFill="1" applyBorder="1" applyAlignment="1">
      <alignment vertical="center" wrapText="1"/>
    </xf>
    <xf numFmtId="0" fontId="47" fillId="0" borderId="0" xfId="10" applyFont="1" applyFill="1" applyBorder="1" applyAlignment="1">
      <alignment horizontal="center" vertical="center" wrapText="1"/>
    </xf>
    <xf numFmtId="2" fontId="47" fillId="0" borderId="0" xfId="10" applyNumberFormat="1" applyFont="1" applyFill="1" applyBorder="1" applyAlignment="1">
      <alignment horizontal="center" vertical="center" wrapText="1"/>
    </xf>
    <xf numFmtId="49" fontId="44" fillId="0" borderId="0" xfId="10" applyNumberFormat="1" applyFont="1"/>
    <xf numFmtId="0" fontId="44" fillId="0" borderId="0" xfId="10" applyFont="1" applyAlignment="1">
      <alignment horizontal="justify" wrapText="1"/>
    </xf>
    <xf numFmtId="0" fontId="44" fillId="0" borderId="0" xfId="10" applyFont="1" applyAlignment="1">
      <alignment horizontal="justify" vertical="top" wrapText="1"/>
    </xf>
    <xf numFmtId="49" fontId="44" fillId="0" borderId="0" xfId="10" applyNumberFormat="1" applyFont="1" applyAlignment="1">
      <alignment horizontal="right"/>
    </xf>
    <xf numFmtId="49" fontId="51" fillId="0" borderId="0" xfId="22" applyNumberFormat="1" applyFont="1" applyProtection="1"/>
    <xf numFmtId="0" fontId="51" fillId="0" borderId="0" xfId="22" applyFont="1" applyAlignment="1" applyProtection="1">
      <alignment horizontal="center" vertical="center" wrapText="1"/>
    </xf>
    <xf numFmtId="0" fontId="51" fillId="0" borderId="0" xfId="22" applyFont="1" applyFill="1" applyProtection="1">
      <protection locked="0"/>
    </xf>
    <xf numFmtId="0" fontId="51" fillId="0" borderId="0" xfId="22" applyFont="1" applyFill="1" applyProtection="1"/>
    <xf numFmtId="0" fontId="51" fillId="0" borderId="0" xfId="22" applyFont="1" applyProtection="1">
      <protection locked="0"/>
    </xf>
    <xf numFmtId="0" fontId="52" fillId="0" borderId="0" xfId="22" applyFont="1" applyFill="1" applyAlignment="1" applyProtection="1"/>
    <xf numFmtId="0" fontId="51" fillId="0" borderId="8" xfId="22" applyFont="1" applyFill="1" applyBorder="1" applyAlignment="1" applyProtection="1">
      <alignment horizontal="center" vertical="center" wrapText="1"/>
    </xf>
    <xf numFmtId="49" fontId="51" fillId="0" borderId="1" xfId="22" applyNumberFormat="1" applyFont="1" applyBorder="1" applyAlignment="1" applyProtection="1">
      <alignment horizontal="center" vertical="center" wrapText="1"/>
    </xf>
    <xf numFmtId="0" fontId="51" fillId="0" borderId="1" xfId="22" applyFont="1" applyBorder="1" applyAlignment="1" applyProtection="1">
      <alignment horizontal="center" vertical="center" wrapText="1"/>
    </xf>
    <xf numFmtId="0" fontId="51" fillId="0" borderId="1" xfId="22" applyFont="1" applyFill="1" applyBorder="1" applyAlignment="1" applyProtection="1">
      <alignment horizontal="center" vertical="center" wrapText="1"/>
    </xf>
    <xf numFmtId="49" fontId="51" fillId="0" borderId="1" xfId="22" applyNumberFormat="1" applyFont="1" applyFill="1" applyBorder="1" applyAlignment="1" applyProtection="1">
      <alignment horizontal="center" vertical="center" wrapText="1"/>
    </xf>
    <xf numFmtId="0" fontId="51" fillId="0" borderId="1" xfId="21" applyFont="1" applyBorder="1" applyAlignment="1" applyProtection="1">
      <alignment horizontal="center" vertical="center" wrapText="1"/>
    </xf>
    <xf numFmtId="4" fontId="51" fillId="0" borderId="1" xfId="22" applyNumberFormat="1" applyFont="1" applyFill="1" applyBorder="1" applyAlignment="1" applyProtection="1">
      <alignment horizontal="center" vertical="center" wrapText="1"/>
    </xf>
    <xf numFmtId="4" fontId="52" fillId="0" borderId="1" xfId="22" applyNumberFormat="1" applyFont="1" applyFill="1" applyBorder="1" applyAlignment="1" applyProtection="1">
      <alignment horizontal="center" vertical="center" wrapText="1"/>
    </xf>
    <xf numFmtId="4" fontId="51" fillId="0" borderId="1" xfId="22" applyNumberFormat="1" applyFont="1" applyFill="1" applyBorder="1" applyAlignment="1" applyProtection="1">
      <alignment horizontal="center" vertical="center" wrapText="1"/>
      <protection locked="0"/>
    </xf>
    <xf numFmtId="4" fontId="51" fillId="2" borderId="1" xfId="22" applyNumberFormat="1" applyFont="1" applyFill="1" applyBorder="1" applyAlignment="1" applyProtection="1">
      <alignment horizontal="center" vertical="center" wrapText="1"/>
    </xf>
    <xf numFmtId="0" fontId="52" fillId="0" borderId="0" xfId="22" applyFont="1" applyProtection="1">
      <protection locked="0"/>
    </xf>
    <xf numFmtId="49" fontId="51" fillId="0" borderId="0" xfId="22" applyNumberFormat="1" applyFont="1" applyProtection="1">
      <protection locked="0"/>
    </xf>
    <xf numFmtId="0" fontId="51" fillId="0" borderId="0" xfId="7" applyFont="1" applyAlignment="1" applyProtection="1">
      <alignment horizontal="justify" wrapText="1"/>
      <protection locked="0"/>
    </xf>
    <xf numFmtId="0" fontId="51" fillId="0" borderId="0" xfId="7" applyFont="1" applyProtection="1">
      <protection locked="0"/>
    </xf>
    <xf numFmtId="0" fontId="51" fillId="0" borderId="0" xfId="7" applyFont="1" applyAlignment="1" applyProtection="1">
      <alignment horizontal="justify" vertical="top" wrapText="1"/>
      <protection locked="0"/>
    </xf>
    <xf numFmtId="4" fontId="47" fillId="0" borderId="1" xfId="7" applyNumberFormat="1" applyFont="1" applyFill="1" applyBorder="1" applyAlignment="1" applyProtection="1">
      <alignment horizontal="center" vertical="center" wrapText="1"/>
    </xf>
    <xf numFmtId="4" fontId="44" fillId="0" borderId="1" xfId="7" applyNumberFormat="1" applyFont="1" applyFill="1" applyBorder="1" applyAlignment="1" applyProtection="1">
      <alignment horizontal="center" vertical="center" wrapText="1"/>
    </xf>
    <xf numFmtId="4" fontId="44" fillId="0" borderId="1" xfId="7" applyNumberFormat="1" applyFont="1" applyFill="1" applyBorder="1" applyAlignment="1" applyProtection="1">
      <alignment horizontal="center" vertical="center" wrapText="1"/>
      <protection locked="0"/>
    </xf>
    <xf numFmtId="4" fontId="47" fillId="0" borderId="1" xfId="7" applyNumberFormat="1" applyFont="1" applyFill="1" applyBorder="1" applyAlignment="1" applyProtection="1">
      <alignment horizontal="center" vertical="center" wrapText="1"/>
      <protection locked="0"/>
    </xf>
    <xf numFmtId="0" fontId="51" fillId="0" borderId="0" xfId="7" applyNumberFormat="1" applyFont="1" applyFill="1" applyBorder="1" applyAlignment="1" applyProtection="1">
      <protection locked="0"/>
    </xf>
    <xf numFmtId="0" fontId="44" fillId="0" borderId="0" xfId="6" applyFont="1" applyFill="1" applyAlignment="1">
      <alignment wrapText="1"/>
    </xf>
    <xf numFmtId="0" fontId="44" fillId="0" borderId="7" xfId="6" applyFont="1" applyFill="1" applyBorder="1"/>
    <xf numFmtId="0" fontId="44" fillId="0" borderId="0" xfId="6" applyFont="1" applyFill="1" applyAlignment="1">
      <alignment horizontal="center"/>
    </xf>
    <xf numFmtId="0" fontId="44" fillId="0" borderId="0" xfId="6" applyFont="1" applyFill="1" applyAlignment="1">
      <alignment horizontal="center" vertical="center"/>
    </xf>
    <xf numFmtId="0" fontId="45" fillId="0" borderId="0" xfId="3" applyFont="1" applyBorder="1" applyAlignment="1">
      <alignment horizontal="justify" vertical="center" wrapText="1"/>
    </xf>
    <xf numFmtId="0" fontId="46" fillId="0" borderId="4" xfId="18" applyFont="1" applyBorder="1" applyAlignment="1">
      <alignment horizontal="center" vertical="center" wrapText="1"/>
    </xf>
    <xf numFmtId="3" fontId="32" fillId="0" borderId="0" xfId="1" applyNumberFormat="1" applyFont="1" applyAlignment="1" applyProtection="1">
      <alignment horizontal="center" vertical="center" wrapText="1"/>
      <protection hidden="1"/>
    </xf>
    <xf numFmtId="4" fontId="32" fillId="0" borderId="0" xfId="1" applyNumberFormat="1" applyFont="1" applyAlignment="1" applyProtection="1">
      <alignment horizontal="center" vertical="center" wrapText="1"/>
      <protection hidden="1"/>
    </xf>
    <xf numFmtId="4" fontId="32" fillId="0" borderId="2" xfId="1" applyNumberFormat="1" applyFont="1" applyBorder="1" applyAlignment="1" applyProtection="1">
      <alignment horizontal="center" vertical="center" wrapText="1"/>
      <protection hidden="1"/>
    </xf>
    <xf numFmtId="4" fontId="32" fillId="0" borderId="12" xfId="1" applyNumberFormat="1" applyFont="1" applyBorder="1" applyAlignment="1" applyProtection="1">
      <alignment horizontal="center" vertical="center" wrapText="1"/>
      <protection hidden="1"/>
    </xf>
    <xf numFmtId="4" fontId="32" fillId="0" borderId="3" xfId="1" applyNumberFormat="1" applyFont="1" applyBorder="1" applyAlignment="1" applyProtection="1">
      <alignment horizontal="center" vertical="center" wrapText="1"/>
      <protection hidden="1"/>
    </xf>
    <xf numFmtId="165" fontId="32" fillId="0" borderId="0" xfId="1" applyNumberFormat="1" applyFont="1" applyAlignment="1" applyProtection="1">
      <alignment horizontal="center" vertical="center" wrapText="1"/>
      <protection hidden="1"/>
    </xf>
    <xf numFmtId="0" fontId="32" fillId="0" borderId="2" xfId="1" applyFont="1" applyBorder="1" applyAlignment="1" applyProtection="1">
      <alignment horizontal="center" vertical="center" wrapText="1"/>
      <protection hidden="1"/>
    </xf>
    <xf numFmtId="0" fontId="32" fillId="0" borderId="12" xfId="1" applyFont="1" applyBorder="1" applyAlignment="1" applyProtection="1">
      <alignment horizontal="center" vertical="center" wrapText="1"/>
      <protection hidden="1"/>
    </xf>
    <xf numFmtId="0" fontId="32" fillId="0" borderId="3" xfId="1" applyFont="1" applyBorder="1" applyAlignment="1" applyProtection="1">
      <alignment horizontal="center" vertical="center" wrapText="1"/>
      <protection hidden="1"/>
    </xf>
    <xf numFmtId="1" fontId="15" fillId="6" borderId="1" xfId="0" applyNumberFormat="1" applyFont="1" applyFill="1" applyBorder="1" applyAlignment="1" applyProtection="1">
      <alignment horizontal="center" vertical="center" wrapText="1"/>
      <protection hidden="1"/>
    </xf>
    <xf numFmtId="4" fontId="0" fillId="0" borderId="0" xfId="0" applyNumberFormat="1"/>
    <xf numFmtId="3" fontId="29" fillId="0" borderId="22" xfId="1" quotePrefix="1" applyNumberFormat="1" applyFont="1" applyBorder="1" applyAlignment="1">
      <alignment horizontal="center" vertical="center" wrapText="1"/>
    </xf>
    <xf numFmtId="0" fontId="3" fillId="0" borderId="0" xfId="0" applyFont="1"/>
    <xf numFmtId="4" fontId="3" fillId="0" borderId="0" xfId="0" applyNumberFormat="1" applyFont="1"/>
    <xf numFmtId="0" fontId="3" fillId="0" borderId="1" xfId="0" applyFont="1" applyBorder="1" applyAlignment="1">
      <alignment wrapText="1"/>
    </xf>
    <xf numFmtId="0" fontId="0" fillId="4" borderId="1" xfId="0" applyFill="1" applyBorder="1" applyAlignment="1">
      <alignment wrapText="1"/>
    </xf>
    <xf numFmtId="0" fontId="0" fillId="0" borderId="1" xfId="0" applyBorder="1" applyAlignment="1">
      <alignment wrapText="1"/>
    </xf>
    <xf numFmtId="0" fontId="0" fillId="0" borderId="1" xfId="0" applyBorder="1"/>
    <xf numFmtId="4" fontId="3" fillId="0" borderId="1" xfId="0" applyNumberFormat="1" applyFont="1" applyBorder="1" applyAlignment="1">
      <alignment horizontal="center"/>
    </xf>
    <xf numFmtId="4" fontId="0" fillId="4" borderId="1" xfId="0" applyNumberFormat="1" applyFill="1" applyBorder="1" applyAlignment="1">
      <alignment horizontal="center"/>
    </xf>
    <xf numFmtId="4" fontId="0" fillId="0" borderId="1" xfId="0" applyNumberFormat="1" applyBorder="1" applyAlignment="1">
      <alignment horizontal="center"/>
    </xf>
    <xf numFmtId="165" fontId="51" fillId="10" borderId="0" xfId="11" applyNumberFormat="1" applyFont="1" applyFill="1" applyAlignment="1">
      <alignment vertical="center"/>
    </xf>
    <xf numFmtId="165" fontId="51" fillId="10" borderId="0" xfId="11" applyNumberFormat="1" applyFont="1" applyFill="1"/>
    <xf numFmtId="2" fontId="52" fillId="6" borderId="41" xfId="12" applyNumberFormat="1" applyFont="1" applyFill="1" applyBorder="1" applyAlignment="1">
      <alignment horizontal="center" vertical="center" wrapText="1"/>
    </xf>
    <xf numFmtId="165" fontId="29" fillId="0" borderId="41" xfId="24" applyNumberFormat="1" applyFont="1" applyBorder="1" applyAlignment="1">
      <alignment horizontal="center" wrapText="1"/>
    </xf>
    <xf numFmtId="165" fontId="29" fillId="0" borderId="41" xfId="24" applyNumberFormat="1" applyFont="1" applyBorder="1" applyAlignment="1">
      <alignment horizontal="center" vertical="center" wrapText="1"/>
    </xf>
    <xf numFmtId="165" fontId="49" fillId="6" borderId="41" xfId="28" applyNumberFormat="1" applyFont="1" applyFill="1" applyBorder="1" applyAlignment="1">
      <alignment horizontal="center" vertical="center" wrapText="1"/>
    </xf>
    <xf numFmtId="4" fontId="49" fillId="4" borderId="1" xfId="12" applyNumberFormat="1" applyFont="1" applyFill="1" applyBorder="1" applyAlignment="1">
      <alignment horizontal="right" vertical="center" wrapText="1"/>
    </xf>
    <xf numFmtId="4" fontId="49" fillId="0" borderId="1" xfId="12" applyNumberFormat="1" applyFont="1" applyFill="1" applyBorder="1" applyAlignment="1">
      <alignment horizontal="right" vertical="center" wrapText="1"/>
    </xf>
    <xf numFmtId="2" fontId="49" fillId="4" borderId="1" xfId="12" applyNumberFormat="1" applyFont="1" applyFill="1" applyBorder="1" applyAlignment="1">
      <alignment horizontal="right" vertical="center" wrapText="1"/>
    </xf>
    <xf numFmtId="2" fontId="49" fillId="0" borderId="1" xfId="12" applyNumberFormat="1" applyFont="1" applyFill="1" applyBorder="1" applyAlignment="1">
      <alignment horizontal="right" vertical="center" wrapText="1"/>
    </xf>
    <xf numFmtId="4" fontId="74" fillId="6" borderId="1" xfId="12" applyNumberFormat="1" applyFont="1" applyFill="1" applyBorder="1" applyAlignment="1">
      <alignment horizontal="center" vertical="center" wrapText="1"/>
    </xf>
    <xf numFmtId="0" fontId="52" fillId="10" borderId="0" xfId="11" applyFont="1" applyFill="1" applyAlignment="1">
      <alignment horizontal="center"/>
    </xf>
    <xf numFmtId="165" fontId="49" fillId="0" borderId="41" xfId="12" applyNumberFormat="1" applyFont="1" applyFill="1" applyBorder="1" applyAlignment="1">
      <alignment horizontal="center" vertical="center" wrapText="1"/>
    </xf>
    <xf numFmtId="165" fontId="49" fillId="9" borderId="1" xfId="12" applyNumberFormat="1" applyFont="1" applyFill="1" applyBorder="1" applyAlignment="1">
      <alignment horizontal="right" vertical="center" wrapText="1"/>
    </xf>
    <xf numFmtId="165" fontId="49" fillId="9" borderId="41" xfId="28" applyNumberFormat="1" applyFont="1" applyFill="1" applyBorder="1" applyAlignment="1">
      <alignment horizontal="center" vertical="center" wrapText="1"/>
    </xf>
    <xf numFmtId="0" fontId="52" fillId="10" borderId="4" xfId="11" applyFont="1" applyFill="1" applyBorder="1" applyAlignment="1"/>
    <xf numFmtId="0" fontId="52" fillId="0" borderId="4" xfId="22" applyFont="1" applyFill="1" applyBorder="1" applyAlignment="1" applyProtection="1"/>
    <xf numFmtId="171" fontId="49" fillId="0" borderId="41" xfId="16" applyNumberFormat="1" applyFont="1" applyFill="1" applyBorder="1" applyAlignment="1">
      <alignment horizontal="center" vertical="center" wrapText="1"/>
    </xf>
    <xf numFmtId="165" fontId="49" fillId="0" borderId="41" xfId="28" applyNumberFormat="1" applyFont="1" applyFill="1" applyBorder="1" applyAlignment="1">
      <alignment horizontal="center" vertical="center" wrapText="1"/>
    </xf>
    <xf numFmtId="165" fontId="49" fillId="6" borderId="1" xfId="12" applyNumberFormat="1" applyFont="1" applyFill="1" applyBorder="1" applyAlignment="1">
      <alignment horizontal="right" vertical="center" wrapText="1"/>
    </xf>
    <xf numFmtId="165" fontId="49" fillId="0" borderId="1" xfId="12" applyNumberFormat="1" applyFont="1" applyFill="1" applyBorder="1" applyAlignment="1">
      <alignment horizontal="right" vertical="center" wrapText="1"/>
    </xf>
    <xf numFmtId="2" fontId="32" fillId="0" borderId="0" xfId="1" applyNumberFormat="1" applyFont="1" applyAlignment="1" applyProtection="1">
      <alignment horizontal="center" vertical="center" wrapText="1"/>
      <protection hidden="1"/>
    </xf>
    <xf numFmtId="4" fontId="17" fillId="0" borderId="1" xfId="1" applyNumberFormat="1" applyFont="1" applyBorder="1" applyAlignment="1">
      <alignment horizontal="center" vertical="center" wrapText="1"/>
    </xf>
    <xf numFmtId="165" fontId="52" fillId="6" borderId="1" xfId="12" applyNumberFormat="1" applyFont="1" applyFill="1" applyBorder="1" applyAlignment="1">
      <alignment horizontal="center" vertical="center" wrapText="1"/>
    </xf>
    <xf numFmtId="0" fontId="4" fillId="6" borderId="0" xfId="0" applyFont="1" applyFill="1" applyAlignment="1" applyProtection="1">
      <alignment horizontal="center" vertical="center" wrapText="1"/>
      <protection hidden="1"/>
    </xf>
    <xf numFmtId="0" fontId="5" fillId="6" borderId="0" xfId="0" applyFont="1" applyFill="1" applyAlignment="1" applyProtection="1">
      <alignment horizontal="center" vertical="center" wrapText="1"/>
      <protection hidden="1"/>
    </xf>
    <xf numFmtId="3" fontId="5" fillId="6" borderId="0" xfId="0" applyNumberFormat="1" applyFont="1" applyFill="1" applyAlignment="1" applyProtection="1">
      <alignment horizontal="center" vertical="center" wrapText="1"/>
      <protection hidden="1"/>
    </xf>
    <xf numFmtId="4" fontId="79" fillId="6" borderId="0" xfId="0" applyNumberFormat="1" applyFont="1" applyFill="1" applyAlignment="1" applyProtection="1">
      <alignment horizontal="center" vertical="center" wrapText="1"/>
      <protection hidden="1"/>
    </xf>
    <xf numFmtId="0" fontId="0" fillId="6" borderId="0" xfId="0" applyFill="1"/>
    <xf numFmtId="3" fontId="8" fillId="6" borderId="1" xfId="0" applyNumberFormat="1" applyFont="1" applyFill="1" applyBorder="1" applyAlignment="1" applyProtection="1">
      <alignment horizontal="center" vertical="center" wrapText="1"/>
      <protection hidden="1"/>
    </xf>
    <xf numFmtId="4" fontId="8" fillId="6" borderId="1" xfId="0" applyNumberFormat="1" applyFont="1" applyFill="1" applyBorder="1" applyAlignment="1" applyProtection="1">
      <alignment horizontal="center" vertical="center" wrapText="1"/>
      <protection hidden="1"/>
    </xf>
    <xf numFmtId="3" fontId="9" fillId="6" borderId="0" xfId="0" applyNumberFormat="1" applyFont="1" applyFill="1" applyBorder="1" applyAlignment="1" applyProtection="1">
      <alignment horizontal="center" vertical="center" wrapText="1"/>
      <protection hidden="1"/>
    </xf>
    <xf numFmtId="3" fontId="8" fillId="6" borderId="41" xfId="0" applyNumberFormat="1" applyFont="1" applyFill="1" applyBorder="1" applyAlignment="1" applyProtection="1">
      <alignment horizontal="center" vertical="center" wrapText="1"/>
      <protection hidden="1"/>
    </xf>
    <xf numFmtId="3" fontId="9" fillId="6" borderId="0" xfId="0" applyNumberFormat="1" applyFont="1" applyFill="1" applyAlignment="1" applyProtection="1">
      <alignment horizontal="center" vertical="center" wrapText="1"/>
      <protection hidden="1"/>
    </xf>
    <xf numFmtId="3" fontId="8" fillId="6" borderId="41" xfId="0" applyNumberFormat="1" applyFont="1" applyFill="1" applyBorder="1" applyAlignment="1" applyProtection="1">
      <alignment vertical="center" wrapText="1"/>
      <protection hidden="1"/>
    </xf>
    <xf numFmtId="3" fontId="8" fillId="6" borderId="1" xfId="0" applyNumberFormat="1" applyFont="1" applyFill="1" applyBorder="1" applyAlignment="1" applyProtection="1">
      <alignment vertical="center" wrapText="1"/>
      <protection hidden="1"/>
    </xf>
    <xf numFmtId="0" fontId="10" fillId="6" borderId="0" xfId="0" applyNumberFormat="1" applyFont="1" applyFill="1" applyAlignment="1" applyProtection="1">
      <alignment horizontal="center" vertical="center" wrapText="1"/>
      <protection hidden="1"/>
    </xf>
    <xf numFmtId="0" fontId="6" fillId="6" borderId="0" xfId="0" applyNumberFormat="1" applyFont="1" applyFill="1" applyAlignment="1" applyProtection="1">
      <alignment horizontal="center" vertical="center" wrapText="1"/>
      <protection hidden="1"/>
    </xf>
    <xf numFmtId="3" fontId="6" fillId="6" borderId="0" xfId="0" applyNumberFormat="1" applyFont="1" applyFill="1" applyAlignment="1" applyProtection="1">
      <alignment horizontal="center" vertical="center" wrapText="1"/>
      <protection hidden="1"/>
    </xf>
    <xf numFmtId="0" fontId="6" fillId="6" borderId="4" xfId="0" applyNumberFormat="1" applyFont="1" applyFill="1" applyBorder="1" applyAlignment="1" applyProtection="1">
      <alignment horizontal="right" vertical="center" wrapText="1"/>
      <protection hidden="1"/>
    </xf>
    <xf numFmtId="0" fontId="6" fillId="6" borderId="0" xfId="0" applyNumberFormat="1" applyFont="1" applyFill="1" applyBorder="1" applyAlignment="1" applyProtection="1">
      <alignment horizontal="right" vertical="center" wrapText="1"/>
      <protection hidden="1"/>
    </xf>
    <xf numFmtId="3" fontId="10" fillId="6" borderId="0" xfId="0" applyNumberFormat="1" applyFont="1" applyFill="1" applyAlignment="1" applyProtection="1">
      <alignment horizontal="center" vertical="center" wrapText="1"/>
      <protection hidden="1"/>
    </xf>
    <xf numFmtId="49" fontId="6" fillId="6" borderId="0" xfId="0" applyNumberFormat="1" applyFont="1" applyFill="1" applyAlignment="1" applyProtection="1">
      <alignment horizontal="center" vertical="center" wrapText="1"/>
      <protection hidden="1"/>
    </xf>
    <xf numFmtId="2" fontId="6" fillId="6" borderId="0" xfId="0" applyNumberFormat="1" applyFont="1" applyFill="1" applyAlignment="1" applyProtection="1">
      <alignment horizontal="center" vertical="center" wrapText="1"/>
      <protection hidden="1"/>
    </xf>
    <xf numFmtId="0" fontId="0" fillId="6" borderId="0" xfId="0" applyFill="1" applyProtection="1">
      <protection hidden="1"/>
    </xf>
    <xf numFmtId="0" fontId="6" fillId="6" borderId="5" xfId="0" applyNumberFormat="1" applyFont="1" applyFill="1" applyBorder="1" applyAlignment="1" applyProtection="1">
      <alignment horizontal="center" vertical="center" wrapText="1"/>
      <protection hidden="1"/>
    </xf>
    <xf numFmtId="0" fontId="6" fillId="6" borderId="41" xfId="0" applyNumberFormat="1" applyFont="1" applyFill="1" applyBorder="1" applyAlignment="1" applyProtection="1">
      <alignment horizontal="center" vertical="center" wrapText="1"/>
      <protection hidden="1"/>
    </xf>
    <xf numFmtId="0" fontId="6" fillId="6" borderId="8" xfId="0" applyNumberFormat="1" applyFont="1" applyFill="1" applyBorder="1" applyAlignment="1" applyProtection="1">
      <alignment horizontal="center" vertical="center" wrapText="1"/>
      <protection hidden="1"/>
    </xf>
    <xf numFmtId="0" fontId="10" fillId="6" borderId="1" xfId="0" applyNumberFormat="1" applyFont="1" applyFill="1" applyBorder="1" applyAlignment="1" applyProtection="1">
      <alignment horizontal="center" vertical="center" textRotation="90" wrapText="1"/>
      <protection hidden="1"/>
    </xf>
    <xf numFmtId="0" fontId="10" fillId="6" borderId="41" xfId="0" applyNumberFormat="1" applyFont="1" applyFill="1" applyBorder="1" applyAlignment="1" applyProtection="1">
      <alignment horizontal="center" vertical="center" textRotation="90" wrapText="1"/>
      <protection hidden="1"/>
    </xf>
    <xf numFmtId="0" fontId="5" fillId="6" borderId="1" xfId="0" applyFont="1" applyFill="1" applyBorder="1" applyAlignment="1" applyProtection="1">
      <alignment horizontal="center" vertical="center" textRotation="90" wrapText="1"/>
      <protection hidden="1"/>
    </xf>
    <xf numFmtId="3" fontId="6" fillId="6" borderId="1" xfId="0" applyNumberFormat="1" applyFont="1" applyFill="1" applyBorder="1" applyAlignment="1" applyProtection="1">
      <alignment horizontal="center" vertical="center" wrapText="1"/>
      <protection hidden="1"/>
    </xf>
    <xf numFmtId="0" fontId="6" fillId="6" borderId="1" xfId="0" applyNumberFormat="1" applyFont="1" applyFill="1" applyBorder="1" applyAlignment="1" applyProtection="1">
      <alignment horizontal="center" vertical="center" textRotation="90" wrapText="1"/>
      <protection hidden="1"/>
    </xf>
    <xf numFmtId="0" fontId="10" fillId="6" borderId="1" xfId="0" applyNumberFormat="1" applyFont="1" applyFill="1" applyBorder="1" applyAlignment="1" applyProtection="1">
      <alignment horizontal="center" vertical="center" wrapText="1"/>
      <protection hidden="1"/>
    </xf>
    <xf numFmtId="0" fontId="10" fillId="6" borderId="41" xfId="0" applyNumberFormat="1" applyFont="1" applyFill="1" applyBorder="1" applyAlignment="1" applyProtection="1">
      <alignment horizontal="center" vertical="center" wrapText="1"/>
      <protection hidden="1"/>
    </xf>
    <xf numFmtId="0" fontId="10" fillId="6" borderId="8" xfId="0" applyNumberFormat="1" applyFont="1" applyFill="1" applyBorder="1" applyAlignment="1" applyProtection="1">
      <alignment horizontal="center" vertical="center" wrapText="1"/>
      <protection hidden="1"/>
    </xf>
    <xf numFmtId="49" fontId="10" fillId="6" borderId="8" xfId="0" applyNumberFormat="1" applyFont="1" applyFill="1" applyBorder="1" applyAlignment="1" applyProtection="1">
      <alignment horizontal="center" vertical="center" wrapText="1"/>
      <protection hidden="1"/>
    </xf>
    <xf numFmtId="0" fontId="6" fillId="6" borderId="1" xfId="0" applyFont="1" applyFill="1" applyBorder="1" applyAlignment="1" applyProtection="1">
      <alignment horizontal="center" vertical="center" wrapText="1"/>
      <protection hidden="1"/>
    </xf>
    <xf numFmtId="0" fontId="6" fillId="6" borderId="1" xfId="0" applyFont="1" applyFill="1" applyBorder="1" applyAlignment="1" applyProtection="1">
      <alignment horizontal="left" vertical="center" wrapText="1"/>
      <protection hidden="1"/>
    </xf>
    <xf numFmtId="3" fontId="12" fillId="6" borderId="1" xfId="0" applyNumberFormat="1" applyFont="1" applyFill="1" applyBorder="1" applyAlignment="1" applyProtection="1">
      <alignment horizontal="center" vertical="center" wrapText="1"/>
      <protection hidden="1"/>
    </xf>
    <xf numFmtId="3" fontId="13" fillId="6" borderId="41" xfId="0" applyNumberFormat="1" applyFont="1" applyFill="1" applyBorder="1" applyAlignment="1" applyProtection="1">
      <alignment horizontal="center" vertical="center" wrapText="1"/>
      <protection hidden="1"/>
    </xf>
    <xf numFmtId="3" fontId="13" fillId="6" borderId="41" xfId="0" applyNumberFormat="1" applyFont="1" applyFill="1" applyBorder="1" applyAlignment="1" applyProtection="1">
      <alignment horizontal="center" vertical="center" wrapText="1"/>
      <protection locked="0"/>
    </xf>
    <xf numFmtId="3" fontId="13" fillId="6" borderId="1" xfId="0" applyNumberFormat="1" applyFont="1" applyFill="1" applyBorder="1" applyAlignment="1" applyProtection="1">
      <alignment horizontal="center" vertical="center" wrapText="1"/>
      <protection hidden="1"/>
    </xf>
    <xf numFmtId="3" fontId="13" fillId="6" borderId="15" xfId="0" applyNumberFormat="1" applyFont="1" applyFill="1" applyBorder="1" applyAlignment="1" applyProtection="1">
      <alignment horizontal="center" vertical="center" wrapText="1"/>
      <protection hidden="1"/>
    </xf>
    <xf numFmtId="3" fontId="12" fillId="6" borderId="41" xfId="0" applyNumberFormat="1" applyFont="1" applyFill="1" applyBorder="1" applyAlignment="1" applyProtection="1">
      <alignment horizontal="center" vertical="center" wrapText="1"/>
      <protection hidden="1"/>
    </xf>
    <xf numFmtId="3" fontId="59" fillId="6" borderId="41" xfId="0" applyNumberFormat="1" applyFont="1" applyFill="1" applyBorder="1" applyAlignment="1" applyProtection="1">
      <alignment horizontal="center" vertical="center" wrapText="1"/>
      <protection locked="0"/>
    </xf>
    <xf numFmtId="49" fontId="14" fillId="6" borderId="41" xfId="0" applyNumberFormat="1" applyFont="1" applyFill="1" applyBorder="1" applyAlignment="1" applyProtection="1">
      <alignment horizontal="center" vertical="center" wrapText="1"/>
      <protection hidden="1"/>
    </xf>
    <xf numFmtId="3" fontId="14" fillId="6" borderId="41" xfId="0" applyNumberFormat="1" applyFont="1" applyFill="1" applyBorder="1" applyAlignment="1" applyProtection="1">
      <alignment horizontal="center" vertical="center" wrapText="1"/>
      <protection locked="0"/>
    </xf>
    <xf numFmtId="3" fontId="13" fillId="6" borderId="1" xfId="0" applyNumberFormat="1" applyFont="1" applyFill="1" applyBorder="1" applyAlignment="1" applyProtection="1">
      <alignment horizontal="center" vertical="center" wrapText="1"/>
      <protection locked="0"/>
    </xf>
    <xf numFmtId="3" fontId="15" fillId="6" borderId="1" xfId="0" applyNumberFormat="1" applyFont="1" applyFill="1" applyBorder="1" applyAlignment="1" applyProtection="1">
      <alignment horizontal="center" vertical="center" wrapText="1"/>
      <protection hidden="1"/>
    </xf>
    <xf numFmtId="4" fontId="15" fillId="6" borderId="1" xfId="0" applyNumberFormat="1" applyFont="1" applyFill="1" applyBorder="1" applyAlignment="1" applyProtection="1">
      <alignment horizontal="center" vertical="center" wrapText="1"/>
      <protection hidden="1"/>
    </xf>
    <xf numFmtId="0" fontId="6" fillId="6" borderId="8" xfId="0" applyFont="1" applyFill="1" applyBorder="1" applyAlignment="1" applyProtection="1">
      <alignment horizontal="center" vertical="center" wrapText="1"/>
      <protection hidden="1"/>
    </xf>
    <xf numFmtId="0" fontId="6" fillId="6" borderId="8" xfId="0" applyFont="1" applyFill="1" applyBorder="1" applyAlignment="1" applyProtection="1">
      <alignment horizontal="left" vertical="center" wrapText="1"/>
      <protection hidden="1"/>
    </xf>
    <xf numFmtId="3" fontId="13" fillId="6" borderId="8" xfId="0" applyNumberFormat="1" applyFont="1" applyFill="1" applyBorder="1" applyAlignment="1" applyProtection="1">
      <alignment horizontal="center" vertical="center" wrapText="1"/>
      <protection locked="0"/>
    </xf>
    <xf numFmtId="3" fontId="59" fillId="6" borderId="41" xfId="0" applyNumberFormat="1" applyFont="1" applyFill="1" applyBorder="1" applyAlignment="1" applyProtection="1">
      <alignment horizontal="center" vertical="center" wrapText="1"/>
      <protection hidden="1"/>
    </xf>
    <xf numFmtId="4" fontId="13" fillId="6" borderId="41" xfId="0" applyNumberFormat="1" applyFont="1" applyFill="1" applyBorder="1" applyAlignment="1" applyProtection="1">
      <alignment horizontal="center" vertical="center" wrapText="1"/>
      <protection locked="0"/>
    </xf>
    <xf numFmtId="49" fontId="59" fillId="6" borderId="41" xfId="0" applyNumberFormat="1" applyFont="1" applyFill="1" applyBorder="1" applyAlignment="1" applyProtection="1">
      <alignment horizontal="center" vertical="center" wrapText="1"/>
      <protection hidden="1"/>
    </xf>
    <xf numFmtId="49" fontId="13" fillId="6" borderId="41" xfId="0" applyNumberFormat="1" applyFont="1" applyFill="1" applyBorder="1" applyAlignment="1" applyProtection="1">
      <alignment horizontal="center" vertical="center" wrapText="1"/>
      <protection hidden="1"/>
    </xf>
    <xf numFmtId="4" fontId="59" fillId="6" borderId="41" xfId="0" applyNumberFormat="1" applyFont="1" applyFill="1" applyBorder="1" applyAlignment="1" applyProtection="1">
      <alignment horizontal="center" vertical="center" wrapText="1"/>
      <protection hidden="1"/>
    </xf>
    <xf numFmtId="2" fontId="59" fillId="6" borderId="41" xfId="0" applyNumberFormat="1" applyFont="1" applyFill="1" applyBorder="1" applyAlignment="1" applyProtection="1">
      <alignment horizontal="center" vertical="center" wrapText="1"/>
      <protection hidden="1"/>
    </xf>
    <xf numFmtId="2" fontId="59" fillId="6" borderId="1" xfId="0" applyNumberFormat="1" applyFont="1" applyFill="1" applyBorder="1" applyAlignment="1" applyProtection="1">
      <alignment horizontal="center" vertical="center" wrapText="1"/>
      <protection hidden="1"/>
    </xf>
    <xf numFmtId="3" fontId="12" fillId="6" borderId="2" xfId="0" applyNumberFormat="1" applyFont="1" applyFill="1" applyBorder="1" applyAlignment="1" applyProtection="1">
      <alignment horizontal="center" vertical="center" wrapText="1"/>
      <protection hidden="1"/>
    </xf>
    <xf numFmtId="3" fontId="13" fillId="6" borderId="14" xfId="0" applyNumberFormat="1" applyFont="1" applyFill="1" applyBorder="1" applyAlignment="1" applyProtection="1">
      <alignment horizontal="center" vertical="center" wrapText="1"/>
      <protection hidden="1"/>
    </xf>
    <xf numFmtId="3" fontId="13" fillId="6" borderId="13" xfId="0" applyNumberFormat="1" applyFont="1" applyFill="1" applyBorder="1" applyAlignment="1" applyProtection="1">
      <alignment horizontal="center" vertical="center" wrapText="1"/>
      <protection hidden="1"/>
    </xf>
    <xf numFmtId="3" fontId="12" fillId="6" borderId="15" xfId="0" applyNumberFormat="1" applyFont="1" applyFill="1" applyBorder="1" applyAlignment="1" applyProtection="1">
      <alignment horizontal="center" vertical="center" wrapText="1"/>
      <protection hidden="1"/>
    </xf>
    <xf numFmtId="4" fontId="13" fillId="6" borderId="8" xfId="0" applyNumberFormat="1" applyFont="1" applyFill="1" applyBorder="1" applyAlignment="1" applyProtection="1">
      <alignment horizontal="center" vertical="center" wrapText="1"/>
      <protection locked="0"/>
    </xf>
    <xf numFmtId="49" fontId="14" fillId="6" borderId="41" xfId="0" applyNumberFormat="1" applyFont="1" applyFill="1" applyBorder="1" applyAlignment="1" applyProtection="1">
      <alignment horizontal="center" vertical="center" wrapText="1"/>
      <protection locked="0"/>
    </xf>
    <xf numFmtId="49" fontId="13" fillId="6" borderId="41" xfId="0" applyNumberFormat="1" applyFont="1" applyFill="1" applyBorder="1" applyAlignment="1" applyProtection="1">
      <alignment horizontal="center" vertical="center" wrapText="1"/>
      <protection locked="0"/>
    </xf>
    <xf numFmtId="2" fontId="59" fillId="6" borderId="41" xfId="0" applyNumberFormat="1" applyFont="1" applyFill="1" applyBorder="1" applyAlignment="1" applyProtection="1">
      <alignment horizontal="center" vertical="center" wrapText="1"/>
      <protection locked="0"/>
    </xf>
    <xf numFmtId="2" fontId="59" fillId="6" borderId="1" xfId="0" applyNumberFormat="1" applyFont="1" applyFill="1" applyBorder="1" applyAlignment="1" applyProtection="1">
      <alignment horizontal="center" vertical="center" wrapText="1"/>
      <protection locked="0"/>
    </xf>
    <xf numFmtId="1" fontId="6" fillId="6" borderId="8" xfId="0" applyNumberFormat="1" applyFont="1" applyFill="1" applyBorder="1" applyAlignment="1" applyProtection="1">
      <alignment horizontal="center" vertical="center" wrapText="1"/>
      <protection hidden="1"/>
    </xf>
    <xf numFmtId="1" fontId="6" fillId="6" borderId="8" xfId="0" applyNumberFormat="1" applyFont="1" applyFill="1" applyBorder="1" applyAlignment="1" applyProtection="1">
      <alignment horizontal="left" vertical="center" wrapText="1"/>
      <protection hidden="1"/>
    </xf>
    <xf numFmtId="4" fontId="12" fillId="6" borderId="2" xfId="0" applyNumberFormat="1" applyFont="1" applyFill="1" applyBorder="1" applyAlignment="1" applyProtection="1">
      <alignment horizontal="center" vertical="center" wrapText="1"/>
      <protection hidden="1"/>
    </xf>
    <xf numFmtId="1" fontId="13" fillId="6" borderId="1" xfId="0" applyNumberFormat="1" applyFont="1" applyFill="1" applyBorder="1" applyAlignment="1" applyProtection="1">
      <alignment horizontal="center" vertical="center" wrapText="1"/>
      <protection hidden="1"/>
    </xf>
    <xf numFmtId="1" fontId="12" fillId="6" borderId="1" xfId="0" applyNumberFormat="1" applyFont="1" applyFill="1" applyBorder="1" applyAlignment="1" applyProtection="1">
      <alignment horizontal="center" vertical="center" wrapText="1"/>
      <protection hidden="1"/>
    </xf>
    <xf numFmtId="1" fontId="13" fillId="6" borderId="41" xfId="0" applyNumberFormat="1" applyFont="1" applyFill="1" applyBorder="1" applyAlignment="1" applyProtection="1">
      <alignment horizontal="center" vertical="center" wrapText="1"/>
      <protection locked="0"/>
    </xf>
    <xf numFmtId="1" fontId="12" fillId="6" borderId="41" xfId="0" applyNumberFormat="1" applyFont="1" applyFill="1" applyBorder="1" applyAlignment="1" applyProtection="1">
      <alignment horizontal="center" vertical="center" wrapText="1"/>
      <protection hidden="1"/>
    </xf>
    <xf numFmtId="1" fontId="14" fillId="6" borderId="41" xfId="0" applyNumberFormat="1" applyFont="1" applyFill="1" applyBorder="1" applyAlignment="1" applyProtection="1">
      <alignment horizontal="center" vertical="center" wrapText="1"/>
      <protection locked="0"/>
    </xf>
    <xf numFmtId="1" fontId="59" fillId="6" borderId="41" xfId="0" applyNumberFormat="1" applyFont="1" applyFill="1" applyBorder="1" applyAlignment="1" applyProtection="1">
      <alignment horizontal="center" vertical="center" wrapText="1"/>
      <protection hidden="1"/>
    </xf>
    <xf numFmtId="1" fontId="59" fillId="6" borderId="41" xfId="0" applyNumberFormat="1" applyFont="1" applyFill="1" applyBorder="1" applyAlignment="1" applyProtection="1">
      <alignment horizontal="center" vertical="center" wrapText="1"/>
      <protection locked="0"/>
    </xf>
    <xf numFmtId="1" fontId="13" fillId="6" borderId="41" xfId="0" applyNumberFormat="1" applyFont="1" applyFill="1" applyBorder="1" applyAlignment="1" applyProtection="1">
      <alignment horizontal="center" vertical="center" wrapText="1"/>
      <protection hidden="1"/>
    </xf>
    <xf numFmtId="1" fontId="0" fillId="6" borderId="0" xfId="0" applyNumberFormat="1" applyFill="1"/>
    <xf numFmtId="0" fontId="6" fillId="6" borderId="1" xfId="0" applyFont="1" applyFill="1" applyBorder="1" applyAlignment="1" applyProtection="1">
      <alignment horizontal="left" vertical="center" wrapText="1"/>
      <protection locked="0"/>
    </xf>
    <xf numFmtId="165" fontId="13" fillId="6" borderId="41" xfId="0" applyNumberFormat="1" applyFont="1" applyFill="1" applyBorder="1" applyAlignment="1" applyProtection="1">
      <alignment horizontal="center" vertical="center" wrapText="1"/>
      <protection locked="0"/>
    </xf>
    <xf numFmtId="4" fontId="12" fillId="6" borderId="1" xfId="0" applyNumberFormat="1" applyFont="1" applyFill="1" applyBorder="1" applyAlignment="1" applyProtection="1">
      <alignment horizontal="center" vertical="center" wrapText="1"/>
      <protection hidden="1"/>
    </xf>
    <xf numFmtId="166" fontId="13" fillId="6" borderId="41" xfId="0" applyNumberFormat="1" applyFont="1" applyFill="1" applyBorder="1" applyAlignment="1" applyProtection="1">
      <alignment horizontal="center" vertical="center" wrapText="1"/>
      <protection locked="0"/>
    </xf>
    <xf numFmtId="4" fontId="12" fillId="6" borderId="41" xfId="0" applyNumberFormat="1" applyFont="1" applyFill="1" applyBorder="1" applyAlignment="1" applyProtection="1">
      <alignment horizontal="center" vertical="center" wrapText="1"/>
      <protection hidden="1"/>
    </xf>
    <xf numFmtId="1" fontId="6" fillId="6" borderId="1" xfId="0" applyNumberFormat="1" applyFont="1" applyFill="1" applyBorder="1" applyAlignment="1" applyProtection="1">
      <alignment horizontal="center" vertical="center" wrapText="1"/>
      <protection hidden="1"/>
    </xf>
    <xf numFmtId="1" fontId="6" fillId="6" borderId="1" xfId="0" applyNumberFormat="1" applyFont="1" applyFill="1" applyBorder="1" applyAlignment="1" applyProtection="1">
      <alignment horizontal="left" vertical="center" wrapText="1"/>
      <protection locked="0"/>
    </xf>
    <xf numFmtId="1" fontId="12" fillId="6" borderId="2" xfId="0" applyNumberFormat="1" applyFont="1" applyFill="1" applyBorder="1" applyAlignment="1" applyProtection="1">
      <alignment horizontal="center" vertical="center" wrapText="1"/>
      <protection hidden="1"/>
    </xf>
    <xf numFmtId="2" fontId="12" fillId="6" borderId="1" xfId="0" applyNumberFormat="1" applyFont="1" applyFill="1" applyBorder="1" applyAlignment="1" applyProtection="1">
      <alignment horizontal="center" vertical="center" wrapText="1"/>
      <protection hidden="1"/>
    </xf>
    <xf numFmtId="2" fontId="13" fillId="6" borderId="1" xfId="0" applyNumberFormat="1" applyFont="1" applyFill="1" applyBorder="1" applyAlignment="1" applyProtection="1">
      <alignment horizontal="center" vertical="center" wrapText="1"/>
      <protection hidden="1"/>
    </xf>
    <xf numFmtId="2" fontId="13" fillId="6" borderId="1" xfId="0" applyNumberFormat="1" applyFont="1" applyFill="1" applyBorder="1" applyAlignment="1" applyProtection="1">
      <alignment horizontal="center" vertical="center" wrapText="1"/>
      <protection locked="0"/>
    </xf>
    <xf numFmtId="2" fontId="14" fillId="6" borderId="1" xfId="0" applyNumberFormat="1" applyFont="1" applyFill="1" applyBorder="1" applyAlignment="1" applyProtection="1">
      <alignment horizontal="center" vertical="center" wrapText="1"/>
      <protection hidden="1"/>
    </xf>
    <xf numFmtId="2" fontId="14" fillId="6" borderId="1" xfId="0" applyNumberFormat="1" applyFont="1" applyFill="1" applyBorder="1" applyAlignment="1" applyProtection="1">
      <alignment horizontal="center" vertical="center" wrapText="1"/>
      <protection locked="0"/>
    </xf>
    <xf numFmtId="2" fontId="14" fillId="6" borderId="41" xfId="0" applyNumberFormat="1" applyFont="1" applyFill="1" applyBorder="1" applyAlignment="1" applyProtection="1">
      <alignment horizontal="center" vertical="center" wrapText="1"/>
      <protection hidden="1"/>
    </xf>
    <xf numFmtId="0" fontId="44" fillId="6" borderId="0" xfId="6" applyFont="1" applyFill="1"/>
    <xf numFmtId="0" fontId="44" fillId="6" borderId="0" xfId="6" applyFont="1" applyFill="1" applyAlignment="1">
      <alignment wrapText="1"/>
    </xf>
    <xf numFmtId="0" fontId="44" fillId="6" borderId="7" xfId="6" applyFont="1" applyFill="1" applyBorder="1"/>
    <xf numFmtId="4" fontId="44" fillId="6" borderId="0" xfId="6" applyNumberFormat="1" applyFont="1" applyFill="1"/>
    <xf numFmtId="0" fontId="44" fillId="6" borderId="41" xfId="6" applyFont="1" applyFill="1" applyBorder="1" applyAlignment="1">
      <alignment horizontal="center" vertical="center" wrapText="1"/>
    </xf>
    <xf numFmtId="49" fontId="44" fillId="6" borderId="41" xfId="6" applyNumberFormat="1" applyFont="1" applyFill="1" applyBorder="1" applyAlignment="1">
      <alignment horizontal="center" vertical="center" wrapText="1"/>
    </xf>
    <xf numFmtId="0" fontId="47" fillId="6" borderId="41" xfId="6" applyFont="1" applyFill="1" applyBorder="1" applyAlignment="1">
      <alignment vertical="center" wrapText="1"/>
    </xf>
    <xf numFmtId="4" fontId="47" fillId="6" borderId="41" xfId="26" applyNumberFormat="1" applyFont="1" applyFill="1" applyBorder="1" applyAlignment="1">
      <alignment horizontal="center" vertical="center" wrapText="1"/>
    </xf>
    <xf numFmtId="173" fontId="44" fillId="6" borderId="0" xfId="6" applyNumberFormat="1" applyFont="1" applyFill="1"/>
    <xf numFmtId="0" fontId="44" fillId="6" borderId="41" xfId="6" applyFont="1" applyFill="1" applyBorder="1" applyAlignment="1">
      <alignment vertical="center" wrapText="1"/>
    </xf>
    <xf numFmtId="4" fontId="44" fillId="6" borderId="41" xfId="6" applyNumberFormat="1" applyFont="1" applyFill="1" applyBorder="1" applyAlignment="1">
      <alignment horizontal="center" vertical="center" wrapText="1"/>
    </xf>
    <xf numFmtId="4" fontId="52" fillId="6" borderId="41" xfId="26" applyNumberFormat="1" applyFont="1" applyFill="1" applyBorder="1" applyAlignment="1">
      <alignment horizontal="center" vertical="center" wrapText="1"/>
    </xf>
    <xf numFmtId="4" fontId="44" fillId="6" borderId="41" xfId="26" applyNumberFormat="1" applyFont="1" applyFill="1" applyBorder="1" applyAlignment="1">
      <alignment horizontal="center" vertical="center" wrapText="1"/>
    </xf>
    <xf numFmtId="4" fontId="44" fillId="6" borderId="41" xfId="9" applyNumberFormat="1" applyFont="1" applyFill="1" applyBorder="1" applyAlignment="1">
      <alignment horizontal="center" vertical="center" wrapText="1"/>
    </xf>
    <xf numFmtId="10" fontId="44" fillId="6" borderId="41" xfId="27" applyNumberFormat="1" applyFont="1" applyFill="1" applyBorder="1" applyAlignment="1">
      <alignment horizontal="center" vertical="center" wrapText="1"/>
    </xf>
    <xf numFmtId="172" fontId="47" fillId="6" borderId="41" xfId="26" applyNumberFormat="1" applyFont="1" applyFill="1" applyBorder="1" applyAlignment="1">
      <alignment horizontal="center" vertical="center" wrapText="1"/>
    </xf>
    <xf numFmtId="170" fontId="44" fillId="6" borderId="41" xfId="6" applyNumberFormat="1" applyFont="1" applyFill="1" applyBorder="1" applyAlignment="1">
      <alignment horizontal="center" vertical="center" wrapText="1"/>
    </xf>
    <xf numFmtId="49" fontId="44" fillId="6" borderId="0" xfId="6" applyNumberFormat="1" applyFont="1" applyFill="1" applyBorder="1" applyAlignment="1">
      <alignment horizontal="center" vertical="center" wrapText="1"/>
    </xf>
    <xf numFmtId="0" fontId="44" fillId="6" borderId="0" xfId="6" applyFont="1" applyFill="1" applyBorder="1" applyAlignment="1">
      <alignment vertical="center" wrapText="1"/>
    </xf>
    <xf numFmtId="0" fontId="44" fillId="6" borderId="0" xfId="6" applyFont="1" applyFill="1" applyBorder="1" applyAlignment="1">
      <alignment horizontal="center" vertical="center" wrapText="1"/>
    </xf>
    <xf numFmtId="4" fontId="44" fillId="6" borderId="0" xfId="6" applyNumberFormat="1" applyFont="1" applyFill="1" applyBorder="1" applyAlignment="1">
      <alignment horizontal="center" vertical="center" wrapText="1"/>
    </xf>
    <xf numFmtId="0" fontId="44" fillId="6" borderId="0" xfId="6" applyFont="1" applyFill="1" applyAlignment="1">
      <alignment horizontal="center" vertical="center"/>
    </xf>
    <xf numFmtId="49" fontId="51" fillId="6" borderId="0" xfId="7" applyNumberFormat="1" applyFont="1" applyFill="1" applyProtection="1"/>
    <xf numFmtId="0" fontId="51" fillId="6" borderId="0" xfId="7" applyFont="1" applyFill="1" applyAlignment="1" applyProtection="1">
      <alignment horizontal="center" vertical="center" wrapText="1"/>
    </xf>
    <xf numFmtId="0" fontId="51" fillId="6" borderId="0" xfId="7" applyFont="1" applyFill="1" applyProtection="1"/>
    <xf numFmtId="4" fontId="51" fillId="6" borderId="0" xfId="7" applyNumberFormat="1" applyFont="1" applyFill="1" applyProtection="1"/>
    <xf numFmtId="0" fontId="51" fillId="6" borderId="0" xfId="7" applyFont="1" applyFill="1" applyAlignment="1" applyProtection="1">
      <alignment wrapText="1"/>
    </xf>
    <xf numFmtId="0" fontId="51" fillId="6" borderId="0" xfId="7" applyFont="1" applyFill="1"/>
    <xf numFmtId="0" fontId="52" fillId="6" borderId="0" xfId="7" applyFont="1" applyFill="1" applyAlignment="1" applyProtection="1">
      <alignment wrapText="1"/>
    </xf>
    <xf numFmtId="0" fontId="52" fillId="6" borderId="0" xfId="7" applyFont="1" applyFill="1" applyAlignment="1" applyProtection="1"/>
    <xf numFmtId="0" fontId="51" fillId="6" borderId="0" xfId="7" applyNumberFormat="1" applyFont="1" applyFill="1" applyBorder="1" applyAlignment="1" applyProtection="1"/>
    <xf numFmtId="0" fontId="51" fillId="6" borderId="4" xfId="7" applyNumberFormat="1" applyFont="1" applyFill="1" applyBorder="1" applyAlignment="1" applyProtection="1"/>
    <xf numFmtId="0" fontId="52" fillId="6" borderId="4" xfId="7" applyNumberFormat="1" applyFont="1" applyFill="1" applyBorder="1" applyAlignment="1" applyProtection="1"/>
    <xf numFmtId="0" fontId="51" fillId="6" borderId="4" xfId="7" applyFont="1" applyFill="1" applyBorder="1" applyAlignment="1" applyProtection="1">
      <alignment vertical="top"/>
    </xf>
    <xf numFmtId="0" fontId="51" fillId="6" borderId="1" xfId="7" applyFont="1" applyFill="1" applyBorder="1" applyAlignment="1" applyProtection="1">
      <alignment horizontal="center" vertical="center" wrapText="1"/>
    </xf>
    <xf numFmtId="49" fontId="51" fillId="6" borderId="1" xfId="7" applyNumberFormat="1" applyFont="1" applyFill="1" applyBorder="1" applyAlignment="1" applyProtection="1">
      <alignment horizontal="center" vertical="center" wrapText="1"/>
    </xf>
    <xf numFmtId="49" fontId="51" fillId="6" borderId="1" xfId="7" applyNumberFormat="1" applyFont="1" applyFill="1" applyBorder="1" applyAlignment="1" applyProtection="1">
      <alignment horizontal="right" vertical="center" wrapText="1"/>
    </xf>
    <xf numFmtId="49" fontId="52" fillId="6" borderId="1" xfId="7" applyNumberFormat="1" applyFont="1" applyFill="1" applyBorder="1" applyAlignment="1" applyProtection="1">
      <alignment horizontal="right" vertical="top" wrapText="1"/>
    </xf>
    <xf numFmtId="0" fontId="52" fillId="6" borderId="1" xfId="7" applyFont="1" applyFill="1" applyBorder="1" applyAlignment="1" applyProtection="1">
      <alignment vertical="center" wrapText="1"/>
    </xf>
    <xf numFmtId="0" fontId="52" fillId="6" borderId="1" xfId="7" applyFont="1" applyFill="1" applyBorder="1" applyAlignment="1" applyProtection="1">
      <alignment horizontal="center" vertical="center" wrapText="1"/>
    </xf>
    <xf numFmtId="4" fontId="52" fillId="6" borderId="1" xfId="7" applyNumberFormat="1" applyFont="1" applyFill="1" applyBorder="1" applyAlignment="1" applyProtection="1">
      <alignment horizontal="center" vertical="center" wrapText="1"/>
    </xf>
    <xf numFmtId="49" fontId="52" fillId="6" borderId="1" xfId="7" applyNumberFormat="1" applyFont="1" applyFill="1" applyBorder="1" applyAlignment="1" applyProtection="1">
      <alignment horizontal="right" vertical="center" wrapText="1"/>
    </xf>
    <xf numFmtId="0" fontId="51" fillId="6" borderId="1" xfId="7" applyFont="1" applyFill="1" applyBorder="1" applyAlignment="1" applyProtection="1">
      <alignment vertical="center" wrapText="1"/>
    </xf>
    <xf numFmtId="4" fontId="51" fillId="6" borderId="1" xfId="7" applyNumberFormat="1" applyFont="1" applyFill="1" applyBorder="1" applyAlignment="1" applyProtection="1">
      <alignment horizontal="center" vertical="center" wrapText="1"/>
    </xf>
    <xf numFmtId="4" fontId="51" fillId="6" borderId="1" xfId="7" applyNumberFormat="1" applyFont="1" applyFill="1" applyBorder="1" applyAlignment="1" applyProtection="1">
      <alignment horizontal="center" vertical="center" wrapText="1"/>
      <protection locked="0"/>
    </xf>
    <xf numFmtId="4" fontId="51" fillId="6" borderId="41" xfId="7" applyNumberFormat="1" applyFont="1" applyFill="1" applyBorder="1" applyAlignment="1" applyProtection="1">
      <alignment horizontal="center" vertical="center" wrapText="1"/>
      <protection locked="0"/>
    </xf>
    <xf numFmtId="4" fontId="51" fillId="6" borderId="41" xfId="7" applyNumberFormat="1" applyFont="1" applyFill="1" applyBorder="1" applyAlignment="1" applyProtection="1">
      <alignment horizontal="center" vertical="center" wrapText="1"/>
    </xf>
    <xf numFmtId="4" fontId="52" fillId="6" borderId="1" xfId="7" applyNumberFormat="1" applyFont="1" applyFill="1" applyBorder="1" applyAlignment="1" applyProtection="1">
      <alignment horizontal="center" vertical="center" wrapText="1"/>
      <protection locked="0"/>
    </xf>
    <xf numFmtId="4" fontId="52" fillId="6" borderId="41" xfId="7" applyNumberFormat="1" applyFont="1" applyFill="1" applyBorder="1" applyAlignment="1" applyProtection="1">
      <alignment horizontal="center" vertical="center" wrapText="1"/>
      <protection locked="0"/>
    </xf>
    <xf numFmtId="49" fontId="51" fillId="6" borderId="1" xfId="7" applyNumberFormat="1" applyFont="1" applyFill="1" applyBorder="1" applyAlignment="1" applyProtection="1">
      <alignment horizontal="right" vertical="top" wrapText="1"/>
    </xf>
    <xf numFmtId="0" fontId="52" fillId="6" borderId="0" xfId="7" applyFont="1" applyFill="1"/>
    <xf numFmtId="4" fontId="52" fillId="6" borderId="41" xfId="7" applyNumberFormat="1" applyFont="1" applyFill="1" applyBorder="1" applyAlignment="1" applyProtection="1">
      <alignment horizontal="center" vertical="center" wrapText="1"/>
    </xf>
    <xf numFmtId="49" fontId="52" fillId="6" borderId="0" xfId="7" applyNumberFormat="1" applyFont="1" applyFill="1" applyBorder="1" applyAlignment="1" applyProtection="1">
      <alignment horizontal="right" vertical="center" wrapText="1"/>
    </xf>
    <xf numFmtId="49" fontId="52" fillId="6" borderId="0" xfId="7" applyNumberFormat="1" applyFont="1" applyFill="1" applyBorder="1" applyAlignment="1" applyProtection="1">
      <alignment horizontal="right" vertical="top" wrapText="1"/>
    </xf>
    <xf numFmtId="0" fontId="52" fillId="6" borderId="0" xfId="7" applyFont="1" applyFill="1" applyBorder="1" applyAlignment="1" applyProtection="1">
      <alignment vertical="center" wrapText="1"/>
    </xf>
    <xf numFmtId="0" fontId="52" fillId="6" borderId="0" xfId="7" applyFont="1" applyFill="1" applyBorder="1" applyAlignment="1" applyProtection="1">
      <alignment horizontal="center" vertical="center" wrapText="1"/>
    </xf>
    <xf numFmtId="4" fontId="52" fillId="6" borderId="0" xfId="7" applyNumberFormat="1" applyFont="1" applyFill="1" applyBorder="1" applyAlignment="1" applyProtection="1">
      <alignment horizontal="center" vertical="center" wrapText="1"/>
    </xf>
    <xf numFmtId="49" fontId="51" fillId="6" borderId="0" xfId="7" applyNumberFormat="1" applyFont="1" applyFill="1" applyBorder="1" applyAlignment="1" applyProtection="1">
      <alignment horizontal="right" vertical="center" wrapText="1"/>
    </xf>
    <xf numFmtId="0" fontId="51" fillId="6" borderId="0" xfId="7" applyFont="1" applyFill="1" applyBorder="1" applyAlignment="1" applyProtection="1">
      <alignment horizontal="center" vertical="center" wrapText="1"/>
      <protection locked="0"/>
    </xf>
    <xf numFmtId="0" fontId="51" fillId="6" borderId="0" xfId="7" applyFont="1" applyFill="1" applyBorder="1" applyAlignment="1" applyProtection="1">
      <alignment horizontal="left" vertical="top" wrapText="1"/>
    </xf>
    <xf numFmtId="49" fontId="51" fillId="6" borderId="0" xfId="7" applyNumberFormat="1" applyFont="1" applyFill="1"/>
    <xf numFmtId="4" fontId="51" fillId="6" borderId="0" xfId="7" applyNumberFormat="1" applyFont="1" applyFill="1"/>
    <xf numFmtId="3" fontId="51" fillId="6" borderId="0" xfId="1" applyNumberFormat="1" applyFont="1" applyFill="1" applyBorder="1" applyAlignment="1" applyProtection="1"/>
    <xf numFmtId="4" fontId="51" fillId="6" borderId="0" xfId="1" applyNumberFormat="1" applyFont="1" applyFill="1" applyBorder="1" applyAlignment="1" applyProtection="1"/>
    <xf numFmtId="2" fontId="51" fillId="6" borderId="0" xfId="7" applyNumberFormat="1" applyFont="1" applyFill="1"/>
    <xf numFmtId="1" fontId="51" fillId="6" borderId="0" xfId="7" applyNumberFormat="1" applyFont="1" applyFill="1"/>
    <xf numFmtId="2" fontId="49" fillId="6" borderId="0" xfId="7" applyNumberFormat="1" applyFont="1" applyFill="1"/>
    <xf numFmtId="0" fontId="44" fillId="6" borderId="0" xfId="7" applyFont="1" applyFill="1"/>
    <xf numFmtId="0" fontId="82" fillId="6" borderId="0" xfId="7" applyFont="1" applyFill="1"/>
    <xf numFmtId="49" fontId="51" fillId="6" borderId="0" xfId="21" applyNumberFormat="1" applyFont="1" applyFill="1" applyProtection="1"/>
    <xf numFmtId="0" fontId="51" fillId="6" borderId="0" xfId="21" applyFont="1" applyFill="1" applyBorder="1" applyAlignment="1" applyProtection="1">
      <alignment vertical="center" wrapText="1"/>
    </xf>
    <xf numFmtId="0" fontId="51" fillId="6" borderId="0" xfId="21" applyFont="1" applyFill="1" applyProtection="1"/>
    <xf numFmtId="0" fontId="44" fillId="6" borderId="0" xfId="21" applyFont="1" applyFill="1" applyProtection="1">
      <protection locked="0"/>
    </xf>
    <xf numFmtId="0" fontId="44" fillId="6" borderId="0" xfId="21" applyFont="1" applyFill="1" applyProtection="1"/>
    <xf numFmtId="0" fontId="51" fillId="6" borderId="0" xfId="21" applyFont="1" applyFill="1" applyProtection="1">
      <protection locked="0"/>
    </xf>
    <xf numFmtId="0" fontId="44" fillId="6" borderId="0" xfId="8" applyFont="1" applyFill="1" applyAlignment="1" applyProtection="1">
      <alignment horizontal="center" vertical="center"/>
    </xf>
    <xf numFmtId="0" fontId="47" fillId="6" borderId="0" xfId="21" applyFont="1" applyFill="1" applyAlignment="1" applyProtection="1"/>
    <xf numFmtId="0" fontId="44" fillId="6" borderId="0" xfId="21" applyFont="1" applyFill="1" applyBorder="1" applyAlignment="1" applyProtection="1">
      <alignment horizontal="right"/>
    </xf>
    <xf numFmtId="0" fontId="44" fillId="6" borderId="0" xfId="1" applyFont="1" applyFill="1"/>
    <xf numFmtId="0" fontId="44" fillId="6" borderId="1" xfId="21" applyFont="1" applyFill="1" applyBorder="1" applyAlignment="1" applyProtection="1">
      <alignment horizontal="center" vertical="center" wrapText="1"/>
    </xf>
    <xf numFmtId="49" fontId="51" fillId="6" borderId="1" xfId="21" applyNumberFormat="1" applyFont="1" applyFill="1" applyBorder="1" applyAlignment="1" applyProtection="1">
      <alignment horizontal="center" vertical="center" wrapText="1"/>
    </xf>
    <xf numFmtId="0" fontId="51" fillId="6" borderId="1" xfId="21" applyFont="1" applyFill="1" applyBorder="1" applyAlignment="1" applyProtection="1">
      <alignment horizontal="center" vertical="center" wrapText="1"/>
    </xf>
    <xf numFmtId="49" fontId="52" fillId="6" borderId="1" xfId="22" applyNumberFormat="1" applyFont="1" applyFill="1" applyBorder="1" applyAlignment="1" applyProtection="1">
      <alignment horizontal="right" vertical="center" wrapText="1"/>
    </xf>
    <xf numFmtId="0" fontId="52" fillId="6" borderId="1" xfId="22" applyFont="1" applyFill="1" applyBorder="1" applyAlignment="1" applyProtection="1">
      <alignment vertical="center" wrapText="1"/>
    </xf>
    <xf numFmtId="0" fontId="52" fillId="6" borderId="1" xfId="21" applyFont="1" applyFill="1" applyBorder="1" applyAlignment="1" applyProtection="1">
      <alignment horizontal="center" vertical="center" wrapText="1"/>
    </xf>
    <xf numFmtId="4" fontId="47" fillId="6" borderId="1" xfId="21" applyNumberFormat="1" applyFont="1" applyFill="1" applyBorder="1" applyAlignment="1" applyProtection="1">
      <alignment horizontal="center" vertical="center" wrapText="1"/>
    </xf>
    <xf numFmtId="4" fontId="47" fillId="6" borderId="41" xfId="21" applyNumberFormat="1" applyFont="1" applyFill="1" applyBorder="1" applyAlignment="1" applyProtection="1">
      <alignment horizontal="center" vertical="center" wrapText="1"/>
    </xf>
    <xf numFmtId="4" fontId="47" fillId="6" borderId="1" xfId="22" applyNumberFormat="1" applyFont="1" applyFill="1" applyBorder="1" applyAlignment="1" applyProtection="1">
      <alignment horizontal="center" vertical="center" wrapText="1"/>
    </xf>
    <xf numFmtId="4" fontId="75" fillId="6" borderId="41" xfId="21" applyNumberFormat="1" applyFont="1" applyFill="1" applyBorder="1" applyAlignment="1" applyProtection="1">
      <alignment horizontal="center" vertical="center" wrapText="1"/>
    </xf>
    <xf numFmtId="0" fontId="52" fillId="6" borderId="0" xfId="21" applyFont="1" applyFill="1" applyProtection="1">
      <protection locked="0"/>
    </xf>
    <xf numFmtId="4" fontId="52" fillId="6" borderId="0" xfId="21" applyNumberFormat="1" applyFont="1" applyFill="1" applyProtection="1">
      <protection locked="0"/>
    </xf>
    <xf numFmtId="49" fontId="51" fillId="6" borderId="1" xfId="22" applyNumberFormat="1" applyFont="1" applyFill="1" applyBorder="1" applyAlignment="1" applyProtection="1">
      <alignment horizontal="right" vertical="center" wrapText="1"/>
    </xf>
    <xf numFmtId="0" fontId="51" fillId="6" borderId="1" xfId="22" applyFont="1" applyFill="1" applyBorder="1" applyAlignment="1" applyProtection="1">
      <alignment vertical="center" wrapText="1"/>
    </xf>
    <xf numFmtId="4" fontId="44" fillId="6" borderId="1" xfId="21" applyNumberFormat="1" applyFont="1" applyFill="1" applyBorder="1" applyAlignment="1" applyProtection="1">
      <alignment horizontal="center" vertical="center" wrapText="1"/>
    </xf>
    <xf numFmtId="4" fontId="44" fillId="6" borderId="41" xfId="21" applyNumberFormat="1" applyFont="1" applyFill="1" applyBorder="1" applyAlignment="1" applyProtection="1">
      <alignment horizontal="center" vertical="center" wrapText="1"/>
    </xf>
    <xf numFmtId="4" fontId="44" fillId="6" borderId="1" xfId="22" applyNumberFormat="1" applyFont="1" applyFill="1" applyBorder="1" applyAlignment="1" applyProtection="1">
      <alignment horizontal="center" vertical="center" wrapText="1"/>
    </xf>
    <xf numFmtId="4" fontId="76" fillId="6" borderId="41" xfId="21" applyNumberFormat="1" applyFont="1" applyFill="1" applyBorder="1" applyAlignment="1" applyProtection="1">
      <alignment horizontal="center" vertical="center" wrapText="1"/>
    </xf>
    <xf numFmtId="49" fontId="52" fillId="6" borderId="1" xfId="21" applyNumberFormat="1" applyFont="1" applyFill="1" applyBorder="1" applyAlignment="1" applyProtection="1">
      <alignment horizontal="right" vertical="center" wrapText="1"/>
    </xf>
    <xf numFmtId="0" fontId="52" fillId="6" borderId="1" xfId="21" applyFont="1" applyFill="1" applyBorder="1" applyAlignment="1" applyProtection="1">
      <alignment vertical="center" wrapText="1"/>
    </xf>
    <xf numFmtId="49" fontId="51" fillId="6" borderId="1" xfId="21" applyNumberFormat="1" applyFont="1" applyFill="1" applyBorder="1" applyAlignment="1" applyProtection="1">
      <alignment horizontal="right" vertical="center" wrapText="1"/>
    </xf>
    <xf numFmtId="0" fontId="51" fillId="6" borderId="1" xfId="21" applyFont="1" applyFill="1" applyBorder="1" applyAlignment="1" applyProtection="1">
      <alignment vertical="center" wrapText="1"/>
    </xf>
    <xf numFmtId="4" fontId="78" fillId="6" borderId="41" xfId="20" applyNumberFormat="1" applyFont="1" applyFill="1" applyBorder="1" applyAlignment="1">
      <alignment horizontal="center" vertical="center" wrapText="1"/>
    </xf>
    <xf numFmtId="0" fontId="47" fillId="6" borderId="1" xfId="21" applyFont="1" applyFill="1" applyBorder="1" applyAlignment="1" applyProtection="1">
      <alignment vertical="center" wrapText="1"/>
    </xf>
    <xf numFmtId="0" fontId="47" fillId="6" borderId="1" xfId="21" applyFont="1" applyFill="1" applyBorder="1" applyAlignment="1" applyProtection="1">
      <alignment horizontal="center" vertical="center" wrapText="1"/>
    </xf>
    <xf numFmtId="4" fontId="75" fillId="6" borderId="41" xfId="21" applyNumberFormat="1" applyFont="1" applyFill="1" applyBorder="1" applyAlignment="1" applyProtection="1">
      <alignment horizontal="center" vertical="center" wrapText="1"/>
      <protection locked="0"/>
    </xf>
    <xf numFmtId="4" fontId="47" fillId="6" borderId="1" xfId="21" applyNumberFormat="1" applyFont="1" applyFill="1" applyBorder="1" applyAlignment="1" applyProtection="1">
      <alignment horizontal="center" vertical="center" wrapText="1"/>
      <protection locked="0"/>
    </xf>
    <xf numFmtId="0" fontId="44" fillId="6" borderId="1" xfId="21" applyFont="1" applyFill="1" applyBorder="1" applyAlignment="1" applyProtection="1">
      <alignment vertical="center" wrapText="1"/>
    </xf>
    <xf numFmtId="4" fontId="76" fillId="6" borderId="41" xfId="21" applyNumberFormat="1" applyFont="1" applyFill="1" applyBorder="1" applyAlignment="1" applyProtection="1">
      <alignment horizontal="center" vertical="center" wrapText="1"/>
      <protection locked="0"/>
    </xf>
    <xf numFmtId="4" fontId="44" fillId="6" borderId="1" xfId="21" applyNumberFormat="1" applyFont="1" applyFill="1" applyBorder="1" applyAlignment="1" applyProtection="1">
      <alignment horizontal="center" vertical="center" wrapText="1"/>
      <protection locked="0"/>
    </xf>
    <xf numFmtId="49" fontId="51" fillId="6" borderId="0" xfId="20" applyNumberFormat="1" applyFont="1" applyFill="1" applyProtection="1">
      <protection locked="0"/>
    </xf>
    <xf numFmtId="4" fontId="44" fillId="6" borderId="0" xfId="21" applyNumberFormat="1" applyFont="1" applyFill="1" applyProtection="1">
      <protection locked="0"/>
    </xf>
    <xf numFmtId="49" fontId="51" fillId="6" borderId="0" xfId="21" applyNumberFormat="1" applyFont="1" applyFill="1" applyProtection="1">
      <protection locked="0"/>
    </xf>
    <xf numFmtId="0" fontId="51" fillId="6" borderId="0" xfId="20" applyFont="1" applyFill="1" applyProtection="1">
      <protection locked="0"/>
    </xf>
    <xf numFmtId="0" fontId="51" fillId="6" borderId="0" xfId="20" applyFont="1" applyFill="1" applyAlignment="1" applyProtection="1">
      <alignment horizontal="justify" vertical="top" wrapText="1"/>
      <protection locked="0"/>
    </xf>
    <xf numFmtId="0" fontId="51" fillId="6" borderId="0" xfId="7" applyFont="1" applyFill="1" applyAlignment="1" applyProtection="1">
      <alignment horizontal="center" vertical="top" wrapText="1"/>
      <protection locked="0"/>
    </xf>
    <xf numFmtId="49" fontId="51" fillId="6" borderId="0" xfId="8" applyNumberFormat="1" applyFont="1" applyFill="1" applyProtection="1"/>
    <xf numFmtId="0" fontId="51" fillId="6" borderId="0" xfId="8" applyFont="1" applyFill="1" applyAlignment="1" applyProtection="1">
      <alignment horizontal="center" vertical="center" wrapText="1"/>
    </xf>
    <xf numFmtId="0" fontId="51" fillId="6" borderId="0" xfId="8" applyFont="1" applyFill="1" applyProtection="1"/>
    <xf numFmtId="0" fontId="51" fillId="6" borderId="0" xfId="8" applyFont="1" applyFill="1"/>
    <xf numFmtId="4" fontId="51" fillId="6" borderId="0" xfId="8" applyNumberFormat="1" applyFont="1" applyFill="1"/>
    <xf numFmtId="3" fontId="51" fillId="6" borderId="0" xfId="8" applyNumberFormat="1" applyFont="1" applyFill="1" applyProtection="1"/>
    <xf numFmtId="0" fontId="44" fillId="6" borderId="0" xfId="8" applyFont="1" applyFill="1"/>
    <xf numFmtId="0" fontId="51" fillId="6" borderId="0" xfId="8" applyFont="1" applyFill="1" applyBorder="1" applyAlignment="1" applyProtection="1"/>
    <xf numFmtId="0" fontId="51" fillId="6" borderId="0" xfId="8" applyFont="1" applyFill="1" applyBorder="1" applyAlignment="1" applyProtection="1">
      <alignment vertical="top"/>
    </xf>
    <xf numFmtId="4" fontId="51" fillId="6" borderId="0" xfId="8" applyNumberFormat="1" applyFont="1" applyFill="1" applyProtection="1"/>
    <xf numFmtId="0" fontId="51" fillId="6" borderId="1" xfId="8" applyFont="1" applyFill="1" applyBorder="1" applyAlignment="1" applyProtection="1">
      <alignment horizontal="center" vertical="center" wrapText="1"/>
    </xf>
    <xf numFmtId="49" fontId="52" fillId="6" borderId="1" xfId="8" applyNumberFormat="1" applyFont="1" applyFill="1" applyBorder="1" applyAlignment="1" applyProtection="1">
      <alignment horizontal="right" vertical="center" wrapText="1"/>
    </xf>
    <xf numFmtId="0" fontId="52" fillId="6" borderId="1" xfId="8" applyFont="1" applyFill="1" applyBorder="1" applyAlignment="1" applyProtection="1">
      <alignment vertical="center" wrapText="1"/>
    </xf>
    <xf numFmtId="0" fontId="52" fillId="6" borderId="1" xfId="8" applyFont="1" applyFill="1" applyBorder="1" applyAlignment="1" applyProtection="1">
      <alignment horizontal="center" vertical="center" wrapText="1"/>
    </xf>
    <xf numFmtId="4" fontId="52" fillId="6" borderId="1" xfId="8" applyNumberFormat="1" applyFont="1" applyFill="1" applyBorder="1" applyAlignment="1" applyProtection="1">
      <alignment horizontal="center" vertical="center" wrapText="1"/>
    </xf>
    <xf numFmtId="4" fontId="77" fillId="6" borderId="41" xfId="8" applyNumberFormat="1" applyFont="1" applyFill="1" applyBorder="1" applyAlignment="1" applyProtection="1">
      <alignment horizontal="center" vertical="center" wrapText="1"/>
    </xf>
    <xf numFmtId="2" fontId="44" fillId="6" borderId="0" xfId="8" applyNumberFormat="1" applyFont="1" applyFill="1"/>
    <xf numFmtId="4" fontId="77" fillId="6" borderId="41" xfId="8" applyNumberFormat="1" applyFont="1" applyFill="1" applyBorder="1" applyAlignment="1" applyProtection="1">
      <alignment horizontal="center" vertical="center" wrapText="1"/>
      <protection locked="0"/>
    </xf>
    <xf numFmtId="49" fontId="51" fillId="6" borderId="1" xfId="8" applyNumberFormat="1" applyFont="1" applyFill="1" applyBorder="1" applyAlignment="1" applyProtection="1">
      <alignment horizontal="right" vertical="center" wrapText="1"/>
    </xf>
    <xf numFmtId="0" fontId="51" fillId="6" borderId="1" xfId="8" applyFont="1" applyFill="1" applyBorder="1" applyAlignment="1" applyProtection="1">
      <alignment vertical="center" wrapText="1"/>
    </xf>
    <xf numFmtId="4" fontId="51" fillId="6" borderId="1" xfId="8" applyNumberFormat="1" applyFont="1" applyFill="1" applyBorder="1" applyAlignment="1" applyProtection="1">
      <alignment horizontal="center" vertical="center" wrapText="1"/>
    </xf>
    <xf numFmtId="4" fontId="78" fillId="6" borderId="41" xfId="8" applyNumberFormat="1" applyFont="1" applyFill="1" applyBorder="1" applyAlignment="1" applyProtection="1">
      <alignment horizontal="center" vertical="center" wrapText="1"/>
      <protection locked="0"/>
    </xf>
    <xf numFmtId="4" fontId="52" fillId="6" borderId="1" xfId="8" applyNumberFormat="1" applyFont="1" applyFill="1" applyBorder="1" applyAlignment="1" applyProtection="1">
      <alignment horizontal="center" vertical="center" wrapText="1"/>
      <protection locked="0"/>
    </xf>
    <xf numFmtId="0" fontId="47" fillId="6" borderId="0" xfId="8" applyFont="1" applyFill="1"/>
    <xf numFmtId="4" fontId="51" fillId="6" borderId="1" xfId="8" applyNumberFormat="1" applyFont="1" applyFill="1" applyBorder="1" applyAlignment="1" applyProtection="1">
      <alignment horizontal="center" vertical="center" wrapText="1"/>
      <protection locked="0"/>
    </xf>
    <xf numFmtId="4" fontId="51" fillId="6" borderId="41" xfId="8" applyNumberFormat="1" applyFont="1" applyFill="1" applyBorder="1" applyAlignment="1" applyProtection="1">
      <alignment horizontal="center" vertical="center" wrapText="1"/>
    </xf>
    <xf numFmtId="170" fontId="51" fillId="6" borderId="41" xfId="8" applyNumberFormat="1" applyFont="1" applyFill="1" applyBorder="1" applyAlignment="1" applyProtection="1">
      <alignment horizontal="center" vertical="center" wrapText="1"/>
    </xf>
    <xf numFmtId="49" fontId="44" fillId="6" borderId="0" xfId="8" applyNumberFormat="1" applyFont="1" applyFill="1" applyBorder="1" applyAlignment="1" applyProtection="1">
      <alignment horizontal="right" vertical="center" wrapText="1"/>
    </xf>
    <xf numFmtId="0" fontId="44" fillId="6" borderId="0" xfId="8" applyFont="1" applyFill="1" applyBorder="1" applyAlignment="1" applyProtection="1">
      <alignment vertical="center" wrapText="1"/>
    </xf>
    <xf numFmtId="0" fontId="44" fillId="6" borderId="0" xfId="8" applyFont="1" applyFill="1" applyBorder="1" applyAlignment="1" applyProtection="1">
      <alignment horizontal="center" vertical="center" wrapText="1"/>
    </xf>
    <xf numFmtId="0" fontId="44" fillId="6" borderId="0" xfId="8" applyNumberFormat="1" applyFont="1" applyFill="1" applyBorder="1" applyAlignment="1" applyProtection="1">
      <alignment horizontal="center" vertical="center" wrapText="1"/>
    </xf>
    <xf numFmtId="0" fontId="44" fillId="6" borderId="0" xfId="8" applyNumberFormat="1" applyFont="1" applyFill="1" applyBorder="1" applyAlignment="1" applyProtection="1">
      <alignment horizontal="center" vertical="center" wrapText="1"/>
      <protection locked="0"/>
    </xf>
    <xf numFmtId="0" fontId="44" fillId="6" borderId="0" xfId="8" applyFont="1" applyFill="1" applyAlignment="1" applyProtection="1">
      <alignment vertical="center"/>
    </xf>
    <xf numFmtId="0" fontId="44" fillId="6" borderId="0" xfId="8" applyFont="1" applyFill="1" applyProtection="1"/>
    <xf numFmtId="49" fontId="44" fillId="6" borderId="0" xfId="8" applyNumberFormat="1" applyFont="1" applyFill="1"/>
    <xf numFmtId="4" fontId="44" fillId="6" borderId="0" xfId="8" applyNumberFormat="1" applyFont="1" applyFill="1"/>
    <xf numFmtId="168" fontId="44" fillId="6" borderId="0" xfId="23" applyNumberFormat="1" applyFont="1" applyFill="1"/>
    <xf numFmtId="0" fontId="51" fillId="6" borderId="0" xfId="8" applyFont="1" applyFill="1" applyAlignment="1" applyProtection="1">
      <alignment wrapText="1"/>
    </xf>
    <xf numFmtId="0" fontId="52" fillId="6" borderId="0" xfId="8" applyFont="1" applyFill="1" applyAlignment="1" applyProtection="1">
      <alignment vertical="top" wrapText="1"/>
    </xf>
    <xf numFmtId="0" fontId="51" fillId="6" borderId="0" xfId="8" applyFont="1" applyFill="1" applyAlignment="1" applyProtection="1">
      <alignment vertical="top" wrapText="1"/>
    </xf>
    <xf numFmtId="0" fontId="52" fillId="6" borderId="0" xfId="8" applyFont="1" applyFill="1" applyAlignment="1" applyProtection="1">
      <alignment horizontal="center"/>
    </xf>
    <xf numFmtId="0" fontId="51" fillId="6" borderId="0" xfId="8" applyFont="1" applyFill="1" applyBorder="1" applyAlignment="1" applyProtection="1">
      <alignment horizontal="center" vertical="top"/>
    </xf>
    <xf numFmtId="0" fontId="51" fillId="6" borderId="0" xfId="8" applyFont="1" applyFill="1" applyBorder="1" applyAlignment="1" applyProtection="1">
      <alignment horizontal="right"/>
    </xf>
    <xf numFmtId="0" fontId="51" fillId="6" borderId="2" xfId="8" applyFont="1" applyFill="1" applyBorder="1" applyAlignment="1" applyProtection="1">
      <alignment horizontal="center" vertical="center" wrapText="1"/>
    </xf>
    <xf numFmtId="0" fontId="47" fillId="6" borderId="0" xfId="8" applyFont="1" applyFill="1" applyProtection="1"/>
    <xf numFmtId="4" fontId="51" fillId="6" borderId="1" xfId="1" applyNumberFormat="1" applyFont="1" applyFill="1" applyBorder="1" applyAlignment="1" applyProtection="1">
      <alignment horizontal="center" vertical="center" wrapText="1"/>
    </xf>
    <xf numFmtId="49" fontId="51" fillId="6" borderId="1" xfId="8" applyNumberFormat="1" applyFont="1" applyFill="1" applyBorder="1" applyAlignment="1" applyProtection="1">
      <alignment horizontal="right" vertical="top" wrapText="1"/>
    </xf>
    <xf numFmtId="0" fontId="51" fillId="6" borderId="1" xfId="8" applyFont="1" applyFill="1" applyBorder="1" applyAlignment="1" applyProtection="1">
      <alignment vertical="top" wrapText="1"/>
    </xf>
    <xf numFmtId="49" fontId="52" fillId="6" borderId="1" xfId="8" applyNumberFormat="1" applyFont="1" applyFill="1" applyBorder="1" applyAlignment="1" applyProtection="1">
      <alignment horizontal="right" vertical="top" wrapText="1"/>
    </xf>
    <xf numFmtId="0" fontId="52" fillId="6" borderId="1" xfId="8" applyFont="1" applyFill="1" applyBorder="1" applyAlignment="1" applyProtection="1">
      <alignment vertical="top" wrapText="1"/>
    </xf>
    <xf numFmtId="0" fontId="51" fillId="6" borderId="0" xfId="8" applyFont="1" applyFill="1" applyAlignment="1" applyProtection="1">
      <alignment vertical="top"/>
    </xf>
    <xf numFmtId="49" fontId="44" fillId="6" borderId="0" xfId="8" applyNumberFormat="1" applyFont="1" applyFill="1" applyProtection="1"/>
    <xf numFmtId="0" fontId="44" fillId="6" borderId="0" xfId="8" applyFont="1" applyFill="1" applyAlignment="1" applyProtection="1">
      <alignment horizontal="center" wrapText="1"/>
    </xf>
    <xf numFmtId="0" fontId="44" fillId="6" borderId="0" xfId="8" applyFont="1" applyFill="1" applyAlignment="1" applyProtection="1">
      <alignment horizontal="justify" vertical="top" wrapText="1"/>
    </xf>
    <xf numFmtId="0" fontId="44" fillId="6" borderId="0" xfId="8" applyFont="1" applyFill="1" applyAlignment="1" applyProtection="1">
      <alignment horizontal="center" vertical="top" wrapText="1"/>
    </xf>
    <xf numFmtId="0" fontId="44" fillId="6" borderId="0" xfId="8" applyFont="1" applyFill="1" applyAlignment="1" applyProtection="1">
      <alignment wrapText="1"/>
    </xf>
    <xf numFmtId="0" fontId="51" fillId="6" borderId="0" xfId="11" applyFont="1" applyFill="1"/>
    <xf numFmtId="0" fontId="51" fillId="6" borderId="0" xfId="7" applyFont="1" applyFill="1" applyAlignment="1">
      <alignment horizontal="center"/>
    </xf>
    <xf numFmtId="0" fontId="47" fillId="6" borderId="0" xfId="3" applyFont="1" applyFill="1" applyAlignment="1">
      <alignment vertical="top" wrapText="1"/>
    </xf>
    <xf numFmtId="0" fontId="52" fillId="6" borderId="0" xfId="11" applyFont="1" applyFill="1" applyAlignment="1">
      <alignment horizontal="center" wrapText="1"/>
    </xf>
    <xf numFmtId="0" fontId="52" fillId="6" borderId="0" xfId="11" applyFont="1" applyFill="1" applyAlignment="1">
      <alignment horizontal="center"/>
    </xf>
    <xf numFmtId="0" fontId="51" fillId="6" borderId="0" xfId="11" applyFont="1" applyFill="1" applyAlignment="1">
      <alignment horizontal="right"/>
    </xf>
    <xf numFmtId="0" fontId="51" fillId="6" borderId="1" xfId="11" applyFont="1" applyFill="1" applyBorder="1" applyAlignment="1">
      <alignment horizontal="center" vertical="center" wrapText="1"/>
    </xf>
    <xf numFmtId="0" fontId="51" fillId="6" borderId="1" xfId="11" applyFont="1" applyFill="1" applyBorder="1" applyAlignment="1">
      <alignment horizontal="center" vertical="center"/>
    </xf>
    <xf numFmtId="0" fontId="52" fillId="6" borderId="0" xfId="11" applyFont="1" applyFill="1" applyAlignment="1">
      <alignment vertical="center"/>
    </xf>
    <xf numFmtId="2" fontId="51" fillId="6" borderId="41" xfId="12" applyNumberFormat="1" applyFont="1" applyFill="1" applyBorder="1" applyAlignment="1">
      <alignment horizontal="center" vertical="center" wrapText="1"/>
    </xf>
    <xf numFmtId="4" fontId="51" fillId="6" borderId="41" xfId="12" applyNumberFormat="1" applyFont="1" applyFill="1" applyBorder="1" applyAlignment="1">
      <alignment horizontal="center" vertical="center" wrapText="1"/>
    </xf>
    <xf numFmtId="0" fontId="51" fillId="6" borderId="0" xfId="11" applyFont="1" applyFill="1" applyAlignment="1">
      <alignment vertical="center"/>
    </xf>
    <xf numFmtId="170" fontId="51" fillId="6" borderId="0" xfId="11" applyNumberFormat="1" applyFont="1" applyFill="1" applyAlignment="1">
      <alignment vertical="center"/>
    </xf>
    <xf numFmtId="0" fontId="44" fillId="6" borderId="0" xfId="3" applyFont="1" applyFill="1" applyAlignment="1">
      <alignment horizontal="justify" vertical="center" wrapText="1"/>
    </xf>
    <xf numFmtId="0" fontId="44" fillId="6" borderId="0" xfId="3" applyFont="1" applyFill="1" applyAlignment="1">
      <alignment horizontal="center" vertical="center" wrapText="1"/>
    </xf>
    <xf numFmtId="0" fontId="44" fillId="6" borderId="0" xfId="3" applyFont="1" applyFill="1" applyAlignment="1">
      <alignment vertical="center" wrapText="1"/>
    </xf>
    <xf numFmtId="0" fontId="44" fillId="6" borderId="0" xfId="3" applyFont="1" applyFill="1" applyAlignment="1">
      <alignment horizontal="left" vertical="center" wrapText="1"/>
    </xf>
    <xf numFmtId="0" fontId="67" fillId="6" borderId="0" xfId="11" applyFont="1" applyFill="1"/>
    <xf numFmtId="0" fontId="44" fillId="6" borderId="0" xfId="11" applyFont="1" applyFill="1"/>
    <xf numFmtId="0" fontId="44" fillId="6" borderId="0" xfId="3" applyFont="1" applyFill="1" applyAlignment="1">
      <alignment horizontal="left" vertical="top" wrapText="1"/>
    </xf>
    <xf numFmtId="0" fontId="51" fillId="6" borderId="8" xfId="11" applyFont="1" applyFill="1" applyBorder="1" applyAlignment="1">
      <alignment horizontal="center" vertical="center"/>
    </xf>
    <xf numFmtId="0" fontId="72" fillId="6" borderId="0" xfId="11" applyFont="1" applyFill="1" applyAlignment="1">
      <alignment horizontal="center"/>
    </xf>
    <xf numFmtId="171" fontId="51" fillId="6" borderId="0" xfId="11" applyNumberFormat="1" applyFont="1" applyFill="1" applyAlignment="1">
      <alignment vertical="center"/>
    </xf>
    <xf numFmtId="171" fontId="72" fillId="6" borderId="0" xfId="11" applyNumberFormat="1" applyFont="1" applyFill="1" applyAlignment="1">
      <alignment vertical="center"/>
    </xf>
    <xf numFmtId="0" fontId="72" fillId="6" borderId="0" xfId="11" applyFont="1" applyFill="1" applyAlignment="1">
      <alignment vertical="center"/>
    </xf>
    <xf numFmtId="0" fontId="44" fillId="6" borderId="0" xfId="10" applyFont="1" applyFill="1"/>
    <xf numFmtId="0" fontId="44" fillId="6" borderId="0" xfId="10" applyFont="1" applyFill="1" applyAlignment="1">
      <alignment horizontal="left" wrapText="1"/>
    </xf>
    <xf numFmtId="0" fontId="44" fillId="6" borderId="1" xfId="10" applyFont="1" applyFill="1" applyBorder="1" applyAlignment="1">
      <alignment horizontal="center" vertical="center" wrapText="1"/>
    </xf>
    <xf numFmtId="0" fontId="44" fillId="6" borderId="1" xfId="10" applyFont="1" applyFill="1" applyBorder="1" applyAlignment="1">
      <alignment horizontal="center" vertical="center"/>
    </xf>
    <xf numFmtId="0" fontId="44" fillId="6" borderId="1" xfId="10" applyFont="1" applyFill="1" applyBorder="1" applyAlignment="1">
      <alignment vertical="center" wrapText="1"/>
    </xf>
    <xf numFmtId="4" fontId="73" fillId="6" borderId="41" xfId="25" applyNumberFormat="1" applyFont="1" applyFill="1" applyBorder="1" applyAlignment="1">
      <alignment horizontal="center" vertical="center" wrapText="1"/>
    </xf>
    <xf numFmtId="2" fontId="73" fillId="6" borderId="41" xfId="25" applyNumberFormat="1" applyFont="1" applyFill="1" applyBorder="1" applyAlignment="1">
      <alignment horizontal="center" vertical="center" wrapText="1"/>
    </xf>
    <xf numFmtId="171" fontId="73" fillId="6" borderId="41" xfId="25" applyNumberFormat="1" applyFont="1" applyFill="1" applyBorder="1" applyAlignment="1">
      <alignment horizontal="center" vertical="center" wrapText="1"/>
    </xf>
    <xf numFmtId="4" fontId="44" fillId="6" borderId="0" xfId="10" applyNumberFormat="1" applyFont="1" applyFill="1"/>
    <xf numFmtId="2" fontId="44" fillId="6" borderId="0" xfId="10" applyNumberFormat="1" applyFont="1" applyFill="1"/>
    <xf numFmtId="0" fontId="73" fillId="6" borderId="41" xfId="25" applyFont="1" applyFill="1" applyBorder="1" applyAlignment="1">
      <alignment horizontal="center" vertical="center" wrapText="1"/>
    </xf>
    <xf numFmtId="0" fontId="73" fillId="6" borderId="41" xfId="25" applyNumberFormat="1" applyFont="1" applyFill="1" applyBorder="1" applyAlignment="1">
      <alignment horizontal="center" vertical="center" wrapText="1"/>
    </xf>
    <xf numFmtId="171" fontId="73" fillId="6" borderId="41" xfId="25" applyNumberFormat="1" applyFont="1" applyFill="1" applyBorder="1" applyAlignment="1">
      <alignment horizontal="center" vertical="center"/>
    </xf>
    <xf numFmtId="0" fontId="73" fillId="6" borderId="41" xfId="25" applyFont="1" applyFill="1" applyBorder="1" applyAlignment="1">
      <alignment horizontal="center" vertical="center"/>
    </xf>
    <xf numFmtId="172" fontId="44" fillId="6" borderId="0" xfId="10" applyNumberFormat="1" applyFont="1" applyFill="1"/>
    <xf numFmtId="171" fontId="45" fillId="6" borderId="41" xfId="25" applyNumberFormat="1" applyFont="1" applyFill="1" applyBorder="1" applyAlignment="1">
      <alignment horizontal="center" vertical="center"/>
    </xf>
    <xf numFmtId="0" fontId="45" fillId="6" borderId="41" xfId="25" applyFont="1" applyFill="1" applyBorder="1" applyAlignment="1">
      <alignment horizontal="center" vertical="center"/>
    </xf>
    <xf numFmtId="2" fontId="44" fillId="6" borderId="1" xfId="10" applyNumberFormat="1" applyFont="1" applyFill="1" applyBorder="1" applyAlignment="1">
      <alignment horizontal="center" vertical="center"/>
    </xf>
    <xf numFmtId="165" fontId="45" fillId="6" borderId="41" xfId="25" applyNumberFormat="1" applyFont="1" applyFill="1" applyBorder="1" applyAlignment="1">
      <alignment horizontal="center" vertical="center"/>
    </xf>
    <xf numFmtId="2" fontId="70" fillId="6" borderId="1" xfId="10" applyNumberFormat="1" applyFont="1" applyFill="1" applyBorder="1" applyAlignment="1">
      <alignment horizontal="center" vertical="center" wrapText="1"/>
    </xf>
    <xf numFmtId="2" fontId="45" fillId="6" borderId="41" xfId="25" applyNumberFormat="1" applyFont="1" applyFill="1" applyBorder="1" applyAlignment="1">
      <alignment horizontal="center" vertical="center"/>
    </xf>
    <xf numFmtId="171" fontId="44" fillId="6" borderId="1" xfId="10" applyNumberFormat="1" applyFont="1" applyFill="1" applyBorder="1" applyAlignment="1">
      <alignment horizontal="center" vertical="center"/>
    </xf>
    <xf numFmtId="0" fontId="44" fillId="6" borderId="0" xfId="10" applyFont="1" applyFill="1" applyAlignment="1">
      <alignment horizontal="center" vertical="center" wrapText="1"/>
    </xf>
    <xf numFmtId="0" fontId="44" fillId="6" borderId="0" xfId="3" applyFont="1" applyFill="1" applyAlignment="1">
      <alignment horizontal="center"/>
    </xf>
    <xf numFmtId="0" fontId="47" fillId="6" borderId="4" xfId="3" applyFont="1" applyFill="1" applyBorder="1" applyAlignment="1">
      <alignment horizontal="center"/>
    </xf>
    <xf numFmtId="0" fontId="44" fillId="6" borderId="4" xfId="3" applyFont="1" applyFill="1" applyBorder="1" applyAlignment="1">
      <alignment horizontal="center"/>
    </xf>
    <xf numFmtId="0" fontId="44" fillId="6" borderId="7" xfId="3" applyFont="1" applyFill="1" applyBorder="1" applyAlignment="1">
      <alignment horizontal="center" vertical="top"/>
    </xf>
    <xf numFmtId="0" fontId="44" fillId="6" borderId="0" xfId="3" applyFont="1" applyFill="1" applyAlignment="1">
      <alignment horizontal="right" wrapText="1"/>
    </xf>
    <xf numFmtId="0" fontId="45" fillId="6" borderId="1" xfId="3" applyFont="1" applyFill="1" applyBorder="1" applyAlignment="1">
      <alignment horizontal="center" vertical="center" wrapText="1"/>
    </xf>
    <xf numFmtId="0" fontId="44" fillId="6" borderId="0" xfId="3" applyFont="1" applyFill="1" applyBorder="1" applyAlignment="1">
      <alignment horizontal="center" vertical="center" wrapText="1"/>
    </xf>
    <xf numFmtId="0" fontId="44" fillId="6" borderId="15" xfId="3" applyFont="1" applyFill="1" applyBorder="1" applyAlignment="1">
      <alignment horizontal="center" vertical="center" wrapText="1"/>
    </xf>
    <xf numFmtId="0" fontId="44" fillId="6" borderId="1" xfId="3" applyFont="1" applyFill="1" applyBorder="1" applyAlignment="1">
      <alignment horizontal="center" vertical="center" wrapText="1"/>
    </xf>
    <xf numFmtId="0" fontId="44" fillId="6" borderId="1" xfId="3" applyFont="1" applyFill="1" applyBorder="1" applyAlignment="1">
      <alignment horizontal="left" vertical="center" wrapText="1"/>
    </xf>
    <xf numFmtId="4" fontId="52" fillId="6" borderId="1" xfId="3" applyNumberFormat="1" applyFont="1" applyFill="1" applyBorder="1" applyAlignment="1">
      <alignment horizontal="center" vertical="center" wrapText="1"/>
    </xf>
    <xf numFmtId="0" fontId="52" fillId="6" borderId="1" xfId="3" applyFont="1" applyFill="1" applyBorder="1" applyAlignment="1">
      <alignment horizontal="center" vertical="center" wrapText="1"/>
    </xf>
    <xf numFmtId="4" fontId="68" fillId="6" borderId="0" xfId="3" applyNumberFormat="1" applyFont="1" applyFill="1" applyBorder="1" applyAlignment="1">
      <alignment horizontal="center" vertical="center" wrapText="1"/>
    </xf>
    <xf numFmtId="4" fontId="51" fillId="6" borderId="1" xfId="3" applyNumberFormat="1" applyFont="1" applyFill="1" applyBorder="1" applyAlignment="1">
      <alignment horizontal="center" vertical="center" wrapText="1"/>
    </xf>
    <xf numFmtId="2" fontId="51" fillId="6" borderId="1" xfId="3" applyNumberFormat="1" applyFont="1" applyFill="1" applyBorder="1" applyAlignment="1">
      <alignment horizontal="center" vertical="center" wrapText="1"/>
    </xf>
    <xf numFmtId="4" fontId="64" fillId="6" borderId="1" xfId="3" applyNumberFormat="1" applyFont="1" applyFill="1" applyBorder="1" applyAlignment="1">
      <alignment horizontal="center" vertical="center" wrapText="1"/>
    </xf>
    <xf numFmtId="2" fontId="52" fillId="6" borderId="1" xfId="3" applyNumberFormat="1" applyFont="1" applyFill="1" applyBorder="1" applyAlignment="1">
      <alignment horizontal="center" vertical="center" wrapText="1"/>
    </xf>
    <xf numFmtId="14" fontId="44" fillId="6" borderId="1" xfId="3" applyNumberFormat="1" applyFont="1" applyFill="1" applyBorder="1" applyAlignment="1">
      <alignment horizontal="center" vertical="center" wrapText="1"/>
    </xf>
    <xf numFmtId="4" fontId="64" fillId="6" borderId="0" xfId="3" applyNumberFormat="1" applyFont="1" applyFill="1" applyBorder="1" applyAlignment="1">
      <alignment horizontal="center" vertical="center" wrapText="1"/>
    </xf>
    <xf numFmtId="4" fontId="51" fillId="6" borderId="0" xfId="3" applyNumberFormat="1" applyFont="1" applyFill="1" applyBorder="1" applyAlignment="1">
      <alignment horizontal="center" vertical="center" wrapText="1"/>
    </xf>
    <xf numFmtId="167" fontId="52" fillId="6" borderId="1" xfId="3" applyNumberFormat="1" applyFont="1" applyFill="1" applyBorder="1" applyAlignment="1">
      <alignment horizontal="center" vertical="center" wrapText="1"/>
    </xf>
    <xf numFmtId="167" fontId="51" fillId="6" borderId="1" xfId="3" applyNumberFormat="1" applyFont="1" applyFill="1" applyBorder="1" applyAlignment="1">
      <alignment horizontal="center" vertical="center" wrapText="1"/>
    </xf>
    <xf numFmtId="0" fontId="51" fillId="6" borderId="1" xfId="3" applyFont="1" applyFill="1" applyBorder="1" applyAlignment="1">
      <alignment horizontal="center" vertical="center" wrapText="1"/>
    </xf>
    <xf numFmtId="0" fontId="45" fillId="6" borderId="0" xfId="3" applyFont="1" applyFill="1" applyBorder="1" applyAlignment="1">
      <alignment vertical="center"/>
    </xf>
    <xf numFmtId="0" fontId="46" fillId="6" borderId="0" xfId="3" applyFont="1" applyFill="1" applyAlignment="1">
      <alignment horizontal="center" vertical="center" wrapText="1"/>
    </xf>
    <xf numFmtId="0" fontId="45" fillId="6" borderId="0" xfId="3" applyFont="1" applyFill="1" applyBorder="1" applyAlignment="1">
      <alignment horizontal="center" vertical="center" wrapText="1"/>
    </xf>
    <xf numFmtId="0" fontId="45" fillId="6" borderId="0" xfId="3" applyFont="1" applyFill="1" applyBorder="1" applyAlignment="1">
      <alignment vertical="center" wrapText="1"/>
    </xf>
    <xf numFmtId="0" fontId="45" fillId="6" borderId="0" xfId="3" applyFont="1" applyFill="1" applyAlignment="1">
      <alignment horizontal="justify" vertical="center" wrapText="1"/>
    </xf>
    <xf numFmtId="0" fontId="45" fillId="6" borderId="0" xfId="3" applyFont="1" applyFill="1" applyAlignment="1">
      <alignment vertical="center" wrapText="1"/>
    </xf>
    <xf numFmtId="0" fontId="45" fillId="6" borderId="0" xfId="3" applyFont="1" applyFill="1" applyAlignment="1">
      <alignment horizontal="left" vertical="center" wrapText="1"/>
    </xf>
    <xf numFmtId="0" fontId="44" fillId="6" borderId="0" xfId="6" applyFont="1" applyFill="1" applyAlignment="1">
      <alignment horizontal="left"/>
    </xf>
    <xf numFmtId="0" fontId="17" fillId="0" borderId="0" xfId="1" applyAlignment="1">
      <alignment horizontal="center" vertical="center" wrapText="1"/>
    </xf>
    <xf numFmtId="0" fontId="46" fillId="0" borderId="0" xfId="0" applyFont="1"/>
    <xf numFmtId="0" fontId="46" fillId="0" borderId="41" xfId="0" applyFont="1" applyBorder="1"/>
    <xf numFmtId="0" fontId="86" fillId="0" borderId="41" xfId="0" applyFont="1" applyBorder="1" applyAlignment="1">
      <alignment horizontal="center" vertical="center"/>
    </xf>
    <xf numFmtId="0" fontId="46" fillId="0" borderId="41" xfId="0" applyFont="1" applyBorder="1" applyAlignment="1">
      <alignment vertical="center"/>
    </xf>
    <xf numFmtId="4" fontId="46" fillId="0" borderId="41" xfId="0" applyNumberFormat="1" applyFont="1" applyBorder="1" applyAlignment="1">
      <alignment horizontal="center" vertical="center"/>
    </xf>
    <xf numFmtId="0" fontId="46" fillId="0" borderId="41" xfId="0" applyFont="1" applyBorder="1" applyAlignment="1">
      <alignment vertical="center" wrapText="1"/>
    </xf>
    <xf numFmtId="2" fontId="46" fillId="0" borderId="41" xfId="0" applyNumberFormat="1" applyFont="1" applyBorder="1" applyAlignment="1">
      <alignment horizontal="center" vertical="center"/>
    </xf>
    <xf numFmtId="0" fontId="44" fillId="0" borderId="0" xfId="6" applyFont="1" applyFill="1" applyAlignment="1">
      <alignment horizontal="left"/>
    </xf>
    <xf numFmtId="0" fontId="44" fillId="0" borderId="0" xfId="8" applyFont="1" applyAlignment="1">
      <alignment horizontal="justify" vertical="top" wrapText="1"/>
    </xf>
    <xf numFmtId="0" fontId="32" fillId="0" borderId="0" xfId="1" applyFont="1" applyBorder="1" applyAlignment="1" applyProtection="1">
      <alignment horizontal="center" vertical="center" wrapText="1"/>
      <protection hidden="1"/>
    </xf>
    <xf numFmtId="0" fontId="46" fillId="0" borderId="0" xfId="0" applyFont="1" applyAlignment="1">
      <alignment horizontal="center"/>
    </xf>
    <xf numFmtId="0" fontId="46" fillId="0" borderId="0" xfId="4" applyFont="1" applyAlignment="1">
      <alignment horizontal="center" vertical="center" wrapText="1"/>
    </xf>
    <xf numFmtId="0" fontId="46" fillId="0" borderId="0" xfId="4" applyFont="1" applyAlignment="1">
      <alignment horizontal="left" vertical="center" wrapText="1"/>
    </xf>
    <xf numFmtId="0" fontId="87" fillId="0" borderId="0" xfId="30" applyFont="1" applyAlignment="1">
      <alignment vertical="center"/>
    </xf>
    <xf numFmtId="0" fontId="46" fillId="0" borderId="0" xfId="4" applyFont="1" applyBorder="1" applyAlignment="1">
      <alignment horizontal="left" vertical="top"/>
    </xf>
    <xf numFmtId="0" fontId="46" fillId="0" borderId="0" xfId="4" applyFont="1" applyBorder="1" applyAlignment="1">
      <alignment horizontal="center" vertical="center" wrapText="1"/>
    </xf>
    <xf numFmtId="0" fontId="87" fillId="0" borderId="0" xfId="30" applyFont="1" applyAlignment="1">
      <alignment horizontal="left" vertical="top"/>
    </xf>
    <xf numFmtId="0" fontId="46" fillId="0" borderId="0" xfId="4" applyFont="1" applyAlignment="1">
      <alignment horizontal="left" vertical="top" wrapText="1"/>
    </xf>
    <xf numFmtId="0" fontId="87" fillId="0" borderId="0" xfId="30" applyFont="1"/>
    <xf numFmtId="0" fontId="46" fillId="0" borderId="0" xfId="4" applyFont="1" applyAlignment="1" applyProtection="1">
      <alignment horizontal="center" vertical="center" wrapText="1"/>
    </xf>
    <xf numFmtId="0" fontId="46" fillId="0" borderId="0" xfId="4" applyFont="1" applyAlignment="1" applyProtection="1">
      <alignment horizontal="left" vertical="center" wrapText="1"/>
    </xf>
    <xf numFmtId="0" fontId="46" fillId="0" borderId="0" xfId="30" applyFont="1" applyAlignment="1" applyProtection="1">
      <alignment horizontal="center" vertical="center" wrapText="1"/>
    </xf>
    <xf numFmtId="0" fontId="87" fillId="0" borderId="0" xfId="30" applyFont="1" applyBorder="1" applyAlignment="1">
      <alignment horizontal="center" vertical="center"/>
    </xf>
    <xf numFmtId="0" fontId="49" fillId="0" borderId="0" xfId="30" applyFont="1" applyBorder="1" applyAlignment="1">
      <alignment horizontal="center" vertical="center"/>
    </xf>
    <xf numFmtId="0" fontId="46" fillId="0" borderId="41" xfId="4" applyFont="1" applyBorder="1" applyAlignment="1" applyProtection="1">
      <alignment horizontal="center" vertical="center" wrapText="1"/>
    </xf>
    <xf numFmtId="0" fontId="46" fillId="0" borderId="20" xfId="4" applyFont="1" applyBorder="1" applyAlignment="1" applyProtection="1">
      <alignment horizontal="center" vertical="center" wrapText="1"/>
    </xf>
    <xf numFmtId="0" fontId="46" fillId="0" borderId="28" xfId="4" applyFont="1" applyBorder="1" applyAlignment="1" applyProtection="1">
      <alignment horizontal="center" vertical="center" wrapText="1"/>
    </xf>
    <xf numFmtId="0" fontId="46" fillId="0" borderId="43" xfId="4" applyFont="1" applyBorder="1" applyAlignment="1" applyProtection="1">
      <alignment horizontal="center" vertical="center" wrapText="1"/>
    </xf>
    <xf numFmtId="0" fontId="46" fillId="0" borderId="19" xfId="4" applyFont="1" applyBorder="1" applyAlignment="1" applyProtection="1">
      <alignment horizontal="center" vertical="center" wrapText="1"/>
    </xf>
    <xf numFmtId="0" fontId="46" fillId="0" borderId="24" xfId="4" applyFont="1" applyBorder="1" applyAlignment="1" applyProtection="1">
      <alignment horizontal="center" vertical="center" wrapText="1"/>
    </xf>
    <xf numFmtId="0" fontId="46" fillId="0" borderId="44" xfId="4" applyFont="1" applyBorder="1" applyAlignment="1" applyProtection="1">
      <alignment horizontal="center" vertical="center" wrapText="1"/>
    </xf>
    <xf numFmtId="0" fontId="46" fillId="0" borderId="45" xfId="4" applyFont="1" applyBorder="1" applyAlignment="1" applyProtection="1">
      <alignment horizontal="left" vertical="center" wrapText="1"/>
    </xf>
    <xf numFmtId="3" fontId="46" fillId="0" borderId="45" xfId="4" applyNumberFormat="1" applyFont="1" applyBorder="1" applyAlignment="1" applyProtection="1">
      <alignment horizontal="center" vertical="center" wrapText="1"/>
    </xf>
    <xf numFmtId="3" fontId="46" fillId="13" borderId="45" xfId="4" applyNumberFormat="1" applyFont="1" applyFill="1" applyBorder="1" applyAlignment="1" applyProtection="1">
      <alignment horizontal="center" vertical="center" wrapText="1"/>
    </xf>
    <xf numFmtId="0" fontId="46" fillId="0" borderId="27" xfId="4" applyFont="1" applyBorder="1" applyAlignment="1" applyProtection="1">
      <alignment horizontal="center" vertical="center" wrapText="1"/>
    </xf>
    <xf numFmtId="0" fontId="46" fillId="0" borderId="21" xfId="4" applyFont="1" applyBorder="1" applyAlignment="1" applyProtection="1">
      <alignment horizontal="left" vertical="center" wrapText="1"/>
    </xf>
    <xf numFmtId="4" fontId="46" fillId="0" borderId="21" xfId="4" applyNumberFormat="1" applyFont="1" applyBorder="1" applyAlignment="1" applyProtection="1">
      <alignment horizontal="center" vertical="center" wrapText="1"/>
    </xf>
    <xf numFmtId="4" fontId="46" fillId="0" borderId="21" xfId="4" applyNumberFormat="1" applyFont="1" applyFill="1" applyBorder="1" applyAlignment="1" applyProtection="1">
      <alignment horizontal="center" vertical="center" wrapText="1"/>
    </xf>
    <xf numFmtId="4" fontId="46" fillId="0" borderId="22" xfId="4" applyNumberFormat="1" applyFont="1" applyFill="1" applyBorder="1" applyAlignment="1" applyProtection="1">
      <alignment horizontal="center" vertical="center" wrapText="1"/>
    </xf>
    <xf numFmtId="16" fontId="46" fillId="0" borderId="16" xfId="4" applyNumberFormat="1" applyFont="1" applyBorder="1" applyAlignment="1" applyProtection="1">
      <alignment horizontal="center" vertical="center" wrapText="1"/>
    </xf>
    <xf numFmtId="0" fontId="46" fillId="0" borderId="41" xfId="4" applyFont="1" applyBorder="1" applyAlignment="1" applyProtection="1">
      <alignment horizontal="left" vertical="center" wrapText="1"/>
    </xf>
    <xf numFmtId="4" fontId="46" fillId="0" borderId="41" xfId="4" applyNumberFormat="1" applyFont="1" applyBorder="1" applyAlignment="1" applyProtection="1">
      <alignment horizontal="center" vertical="center" wrapText="1"/>
    </xf>
    <xf numFmtId="4" fontId="46" fillId="13" borderId="41" xfId="4" applyNumberFormat="1" applyFont="1" applyFill="1" applyBorder="1" applyAlignment="1" applyProtection="1">
      <alignment horizontal="center" vertical="center" wrapText="1"/>
    </xf>
    <xf numFmtId="4" fontId="46" fillId="13" borderId="20" xfId="4" applyNumberFormat="1" applyFont="1" applyFill="1" applyBorder="1" applyAlignment="1" applyProtection="1">
      <alignment horizontal="center" vertical="center" wrapText="1"/>
    </xf>
    <xf numFmtId="16" fontId="46" fillId="0" borderId="28" xfId="4" applyNumberFormat="1" applyFont="1" applyBorder="1" applyAlignment="1" applyProtection="1">
      <alignment horizontal="center" vertical="center" wrapText="1"/>
    </xf>
    <xf numFmtId="0" fontId="46" fillId="0" borderId="19" xfId="4" applyFont="1" applyBorder="1" applyAlignment="1" applyProtection="1">
      <alignment horizontal="left" vertical="center" wrapText="1"/>
    </xf>
    <xf numFmtId="4" fontId="46" fillId="0" borderId="19" xfId="4" applyNumberFormat="1" applyFont="1" applyBorder="1" applyAlignment="1" applyProtection="1">
      <alignment horizontal="center" vertical="center" wrapText="1"/>
    </xf>
    <xf numFmtId="4" fontId="46" fillId="0" borderId="22" xfId="4" applyNumberFormat="1" applyFont="1" applyBorder="1" applyAlignment="1" applyProtection="1">
      <alignment horizontal="center" vertical="center" wrapText="1"/>
    </xf>
    <xf numFmtId="4" fontId="46" fillId="0" borderId="0" xfId="4" applyNumberFormat="1" applyFont="1" applyAlignment="1">
      <alignment horizontal="center" vertical="center" wrapText="1"/>
    </xf>
    <xf numFmtId="0" fontId="46" fillId="0" borderId="16" xfId="4" applyFont="1" applyBorder="1" applyAlignment="1" applyProtection="1">
      <alignment horizontal="center" vertical="center" wrapText="1"/>
    </xf>
    <xf numFmtId="4" fontId="46" fillId="0" borderId="20" xfId="4" applyNumberFormat="1" applyFont="1" applyBorder="1" applyAlignment="1" applyProtection="1">
      <alignment horizontal="center" vertical="center" wrapText="1"/>
    </xf>
    <xf numFmtId="4" fontId="46" fillId="0" borderId="24" xfId="4" applyNumberFormat="1" applyFont="1" applyBorder="1" applyAlignment="1" applyProtection="1">
      <alignment horizontal="center" vertical="center" wrapText="1"/>
    </xf>
    <xf numFmtId="165" fontId="46" fillId="0" borderId="21" xfId="4" applyNumberFormat="1" applyFont="1" applyBorder="1" applyAlignment="1" applyProtection="1">
      <alignment horizontal="center" vertical="center" wrapText="1"/>
    </xf>
    <xf numFmtId="165" fontId="46" fillId="0" borderId="22" xfId="4" applyNumberFormat="1" applyFont="1" applyBorder="1" applyAlignment="1" applyProtection="1">
      <alignment horizontal="center" vertical="center" wrapText="1"/>
    </xf>
    <xf numFmtId="165" fontId="46" fillId="0" borderId="41" xfId="4" applyNumberFormat="1" applyFont="1" applyBorder="1" applyAlignment="1" applyProtection="1">
      <alignment horizontal="center" vertical="center" wrapText="1"/>
    </xf>
    <xf numFmtId="165" fontId="46" fillId="13" borderId="20" xfId="4" applyNumberFormat="1" applyFont="1" applyFill="1" applyBorder="1" applyAlignment="1" applyProtection="1">
      <alignment horizontal="center" vertical="center" wrapText="1"/>
    </xf>
    <xf numFmtId="171" fontId="46" fillId="0" borderId="3" xfId="4" applyNumberFormat="1" applyFont="1" applyBorder="1" applyAlignment="1">
      <alignment horizontal="center" vertical="center" wrapText="1"/>
    </xf>
    <xf numFmtId="0" fontId="46" fillId="0" borderId="41" xfId="4" applyFont="1" applyBorder="1" applyAlignment="1">
      <alignment horizontal="center" vertical="center" wrapText="1"/>
    </xf>
    <xf numFmtId="165" fontId="46" fillId="0" borderId="19" xfId="4" applyNumberFormat="1" applyFont="1" applyBorder="1" applyAlignment="1" applyProtection="1">
      <alignment horizontal="center" vertical="center" wrapText="1"/>
    </xf>
    <xf numFmtId="4" fontId="49" fillId="0" borderId="21" xfId="4" applyNumberFormat="1" applyFont="1" applyBorder="1" applyAlignment="1" applyProtection="1">
      <alignment horizontal="center" vertical="center" wrapText="1"/>
    </xf>
    <xf numFmtId="4" fontId="49" fillId="13" borderId="21" xfId="4" applyNumberFormat="1" applyFont="1" applyFill="1" applyBorder="1" applyAlignment="1" applyProtection="1">
      <alignment horizontal="center" vertical="center" wrapText="1"/>
    </xf>
    <xf numFmtId="4" fontId="49" fillId="13" borderId="22" xfId="4" applyNumberFormat="1" applyFont="1" applyFill="1" applyBorder="1" applyAlignment="1" applyProtection="1">
      <alignment horizontal="center" vertical="center" wrapText="1"/>
    </xf>
    <xf numFmtId="0" fontId="46" fillId="0" borderId="18" xfId="4" applyFont="1" applyBorder="1" applyAlignment="1" applyProtection="1">
      <alignment horizontal="center" vertical="center" wrapText="1"/>
    </xf>
    <xf numFmtId="0" fontId="46" fillId="0" borderId="8" xfId="4" applyFont="1" applyBorder="1" applyAlignment="1" applyProtection="1">
      <alignment horizontal="left" vertical="center" wrapText="1"/>
    </xf>
    <xf numFmtId="4" fontId="46" fillId="0" borderId="8" xfId="4" applyNumberFormat="1" applyFont="1" applyFill="1" applyBorder="1" applyAlignment="1" applyProtection="1">
      <alignment horizontal="center" vertical="center" wrapText="1"/>
    </xf>
    <xf numFmtId="4" fontId="46" fillId="0" borderId="29" xfId="4" applyNumberFormat="1" applyFont="1" applyFill="1" applyBorder="1" applyAlignment="1" applyProtection="1">
      <alignment horizontal="center" vertical="center" wrapText="1"/>
    </xf>
    <xf numFmtId="170" fontId="46" fillId="0" borderId="45" xfId="4" applyNumberFormat="1" applyFont="1" applyFill="1" applyBorder="1" applyAlignment="1" applyProtection="1">
      <alignment horizontal="center" vertical="center" wrapText="1"/>
    </xf>
    <xf numFmtId="170" fontId="46" fillId="0" borderId="46" xfId="4" applyNumberFormat="1" applyFont="1" applyFill="1" applyBorder="1" applyAlignment="1" applyProtection="1">
      <alignment horizontal="center" vertical="center" wrapText="1"/>
    </xf>
    <xf numFmtId="0" fontId="46" fillId="0" borderId="47" xfId="4" applyFont="1" applyBorder="1" applyAlignment="1" applyProtection="1">
      <alignment horizontal="center" vertical="center" wrapText="1"/>
    </xf>
    <xf numFmtId="0" fontId="46" fillId="0" borderId="15" xfId="4" applyFont="1" applyBorder="1" applyAlignment="1" applyProtection="1">
      <alignment horizontal="left" vertical="center" wrapText="1"/>
    </xf>
    <xf numFmtId="0" fontId="46" fillId="13" borderId="0" xfId="4" applyFont="1" applyFill="1" applyBorder="1" applyAlignment="1" applyProtection="1">
      <alignment horizontal="center" vertical="center" wrapText="1"/>
      <protection locked="0"/>
    </xf>
    <xf numFmtId="167" fontId="46" fillId="13" borderId="0" xfId="4" applyNumberFormat="1" applyFont="1" applyFill="1" applyBorder="1" applyAlignment="1" applyProtection="1">
      <alignment horizontal="center" vertical="center" wrapText="1"/>
      <protection locked="0"/>
    </xf>
    <xf numFmtId="171" fontId="46" fillId="0" borderId="0" xfId="4" applyNumberFormat="1" applyFont="1" applyBorder="1" applyAlignment="1">
      <alignment horizontal="center" vertical="center" wrapText="1"/>
    </xf>
    <xf numFmtId="2" fontId="46" fillId="0" borderId="0" xfId="4" applyNumberFormat="1" applyFont="1" applyAlignment="1">
      <alignment horizontal="center" vertical="center" wrapText="1"/>
    </xf>
    <xf numFmtId="0" fontId="46" fillId="0" borderId="43" xfId="4" applyFont="1" applyBorder="1" applyAlignment="1" applyProtection="1">
      <alignment horizontal="left" vertical="center" wrapText="1"/>
    </xf>
    <xf numFmtId="0" fontId="46" fillId="0" borderId="0" xfId="4" applyFont="1" applyAlignment="1" applyProtection="1">
      <alignment horizontal="center" vertical="top" wrapText="1"/>
    </xf>
    <xf numFmtId="3" fontId="49" fillId="0" borderId="21" xfId="4" applyNumberFormat="1" applyFont="1" applyBorder="1" applyAlignment="1" applyProtection="1">
      <alignment horizontal="center" vertical="center" wrapText="1"/>
    </xf>
    <xf numFmtId="3" fontId="49" fillId="13" borderId="21" xfId="4" applyNumberFormat="1" applyFont="1" applyFill="1" applyBorder="1" applyAlignment="1" applyProtection="1">
      <alignment horizontal="center" vertical="center" wrapText="1"/>
    </xf>
    <xf numFmtId="3" fontId="49" fillId="13" borderId="22" xfId="4" applyNumberFormat="1" applyFont="1" applyFill="1" applyBorder="1" applyAlignment="1" applyProtection="1">
      <alignment horizontal="center" vertical="center" wrapText="1"/>
    </xf>
    <xf numFmtId="4" fontId="46" fillId="0" borderId="0" xfId="4" applyNumberFormat="1" applyFont="1" applyBorder="1" applyAlignment="1">
      <alignment horizontal="center" vertical="center" wrapText="1"/>
    </xf>
    <xf numFmtId="49" fontId="49" fillId="0" borderId="0" xfId="7" applyNumberFormat="1" applyFont="1"/>
    <xf numFmtId="0" fontId="49" fillId="0" borderId="0" xfId="7" applyFont="1"/>
    <xf numFmtId="0" fontId="49" fillId="0" borderId="0" xfId="7" applyFont="1" applyFill="1"/>
    <xf numFmtId="0" fontId="93" fillId="0" borderId="0" xfId="7" applyFont="1"/>
    <xf numFmtId="14" fontId="48" fillId="0" borderId="0" xfId="31" applyNumberFormat="1" applyFont="1" applyFill="1" applyBorder="1" applyAlignment="1" applyProtection="1">
      <alignment vertical="center"/>
      <protection locked="0"/>
    </xf>
    <xf numFmtId="0" fontId="48" fillId="0" borderId="0" xfId="7" applyFont="1"/>
    <xf numFmtId="0" fontId="78" fillId="0" borderId="4" xfId="7" applyFont="1" applyBorder="1" applyAlignment="1" applyProtection="1">
      <alignment vertical="top"/>
    </xf>
    <xf numFmtId="0" fontId="78" fillId="0" borderId="0" xfId="7" applyFont="1" applyBorder="1" applyAlignment="1" applyProtection="1">
      <alignment horizontal="center" vertical="top"/>
    </xf>
    <xf numFmtId="0" fontId="78" fillId="0" borderId="0" xfId="31" applyFont="1" applyFill="1" applyBorder="1" applyAlignment="1" applyProtection="1">
      <alignment horizontal="right" vertical="center"/>
      <protection locked="0"/>
    </xf>
    <xf numFmtId="0" fontId="49" fillId="0" borderId="0" xfId="7" applyFont="1" applyAlignment="1"/>
    <xf numFmtId="0" fontId="78" fillId="0" borderId="41" xfId="7" applyFont="1" applyFill="1" applyBorder="1" applyAlignment="1" applyProtection="1">
      <alignment horizontal="center" vertical="center" wrapText="1"/>
    </xf>
    <xf numFmtId="49" fontId="78" fillId="0" borderId="41" xfId="7" applyNumberFormat="1" applyFont="1" applyBorder="1" applyAlignment="1" applyProtection="1">
      <alignment horizontal="center" vertical="center" wrapText="1"/>
    </xf>
    <xf numFmtId="0" fontId="78" fillId="0" borderId="41" xfId="7" applyFont="1" applyBorder="1" applyAlignment="1" applyProtection="1">
      <alignment horizontal="center" vertical="center" wrapText="1"/>
    </xf>
    <xf numFmtId="49" fontId="77" fillId="0" borderId="41" xfId="7" applyNumberFormat="1" applyFont="1" applyFill="1" applyBorder="1" applyAlignment="1" applyProtection="1">
      <alignment horizontal="center" vertical="center" wrapText="1"/>
    </xf>
    <xf numFmtId="0" fontId="77" fillId="0" borderId="41" xfId="7" applyFont="1" applyFill="1" applyBorder="1" applyAlignment="1" applyProtection="1">
      <alignment vertical="center" wrapText="1"/>
    </xf>
    <xf numFmtId="4" fontId="77" fillId="0" borderId="41" xfId="7" applyNumberFormat="1" applyFont="1" applyFill="1" applyBorder="1" applyAlignment="1" applyProtection="1">
      <alignment horizontal="center" vertical="center" wrapText="1"/>
    </xf>
    <xf numFmtId="49" fontId="78" fillId="0" borderId="41" xfId="7" applyNumberFormat="1" applyFont="1" applyFill="1" applyBorder="1" applyAlignment="1" applyProtection="1">
      <alignment horizontal="center" vertical="center" wrapText="1"/>
    </xf>
    <xf numFmtId="0" fontId="78" fillId="0" borderId="41" xfId="7" applyFont="1" applyFill="1" applyBorder="1" applyAlignment="1" applyProtection="1">
      <alignment vertical="center" wrapText="1"/>
    </xf>
    <xf numFmtId="4" fontId="78" fillId="0" borderId="41" xfId="7" applyNumberFormat="1" applyFont="1" applyFill="1" applyBorder="1" applyAlignment="1" applyProtection="1">
      <alignment horizontal="center" vertical="center" wrapText="1"/>
    </xf>
    <xf numFmtId="2" fontId="49" fillId="0" borderId="0" xfId="7" applyNumberFormat="1" applyFont="1"/>
    <xf numFmtId="0" fontId="55" fillId="0" borderId="0" xfId="21" applyFont="1" applyProtection="1">
      <protection locked="0"/>
    </xf>
    <xf numFmtId="4" fontId="76" fillId="0" borderId="41" xfId="7" applyNumberFormat="1" applyFont="1" applyFill="1" applyBorder="1" applyAlignment="1" applyProtection="1">
      <alignment horizontal="center" vertical="center" wrapText="1"/>
    </xf>
    <xf numFmtId="49" fontId="78" fillId="0" borderId="0" xfId="7" applyNumberFormat="1" applyFont="1" applyFill="1" applyBorder="1" applyAlignment="1" applyProtection="1">
      <alignment horizontal="center" vertical="center" wrapText="1"/>
    </xf>
    <xf numFmtId="0" fontId="78" fillId="0" borderId="0" xfId="7" applyFont="1" applyFill="1" applyBorder="1" applyAlignment="1" applyProtection="1">
      <alignment vertical="center" wrapText="1"/>
    </xf>
    <xf numFmtId="4" fontId="76" fillId="0" borderId="0" xfId="7" applyNumberFormat="1" applyFont="1" applyFill="1" applyBorder="1" applyAlignment="1" applyProtection="1">
      <alignment horizontal="center" vertical="center" wrapText="1"/>
    </xf>
    <xf numFmtId="4" fontId="78" fillId="0" borderId="0" xfId="7" applyNumberFormat="1" applyFont="1" applyFill="1" applyBorder="1" applyAlignment="1" applyProtection="1">
      <alignment horizontal="center" vertical="center" wrapText="1"/>
    </xf>
    <xf numFmtId="0" fontId="49" fillId="14" borderId="0" xfId="7" applyFont="1" applyFill="1"/>
    <xf numFmtId="2" fontId="49" fillId="14" borderId="0" xfId="7" applyNumberFormat="1" applyFont="1" applyFill="1"/>
    <xf numFmtId="0" fontId="55" fillId="0" borderId="0" xfId="7" applyFont="1"/>
    <xf numFmtId="0" fontId="55" fillId="0" borderId="0" xfId="7" applyFont="1" applyFill="1"/>
    <xf numFmtId="4" fontId="55" fillId="0" borderId="0" xfId="7" applyNumberFormat="1" applyFont="1"/>
    <xf numFmtId="49" fontId="78" fillId="0" borderId="0" xfId="7" applyNumberFormat="1" applyFont="1" applyBorder="1" applyAlignment="1" applyProtection="1">
      <alignment horizontal="right" vertical="center" wrapText="1"/>
    </xf>
    <xf numFmtId="0" fontId="78" fillId="0" borderId="0" xfId="7" applyFont="1" applyBorder="1" applyAlignment="1" applyProtection="1">
      <alignment horizontal="left" vertical="center" wrapText="1"/>
    </xf>
    <xf numFmtId="0" fontId="95" fillId="0" borderId="0" xfId="7" applyFont="1" applyFill="1" applyBorder="1" applyAlignment="1" applyProtection="1">
      <alignment horizontal="center" vertical="center" wrapText="1"/>
      <protection locked="0"/>
    </xf>
    <xf numFmtId="0" fontId="78" fillId="0" borderId="4" xfId="7" applyFont="1" applyBorder="1" applyAlignment="1" applyProtection="1">
      <alignment vertical="center" wrapText="1"/>
    </xf>
    <xf numFmtId="0" fontId="78" fillId="0" borderId="0" xfId="7" applyFont="1" applyBorder="1" applyAlignment="1" applyProtection="1">
      <alignment vertical="center" wrapText="1"/>
    </xf>
    <xf numFmtId="0" fontId="46" fillId="0" borderId="4" xfId="4" applyFont="1" applyBorder="1" applyAlignment="1" applyProtection="1">
      <alignment horizontal="center" vertical="center" wrapText="1"/>
      <protection locked="0"/>
    </xf>
    <xf numFmtId="0" fontId="83" fillId="0" borderId="0" xfId="10" applyFont="1" applyFill="1" applyAlignment="1">
      <alignment wrapText="1"/>
    </xf>
    <xf numFmtId="0" fontId="45" fillId="0" borderId="0" xfId="4" applyFont="1" applyAlignment="1" applyProtection="1">
      <alignment horizontal="center" vertical="center" wrapText="1"/>
      <protection locked="0"/>
    </xf>
    <xf numFmtId="0" fontId="84" fillId="0" borderId="0" xfId="10" applyFont="1" applyFill="1" applyAlignment="1">
      <alignment wrapText="1"/>
    </xf>
    <xf numFmtId="49" fontId="49" fillId="0" borderId="0" xfId="7" applyNumberFormat="1" applyFont="1" applyProtection="1"/>
    <xf numFmtId="0" fontId="49" fillId="0" borderId="0" xfId="7" applyFont="1" applyAlignment="1" applyProtection="1">
      <alignment vertical="center"/>
      <protection locked="0"/>
    </xf>
    <xf numFmtId="0" fontId="49" fillId="0" borderId="0" xfId="7" applyFont="1" applyFill="1" applyProtection="1"/>
    <xf numFmtId="0" fontId="48" fillId="0" borderId="0" xfId="7" applyFont="1" applyProtection="1"/>
    <xf numFmtId="4" fontId="49" fillId="0" borderId="0" xfId="7" applyNumberFormat="1" applyFont="1" applyFill="1"/>
    <xf numFmtId="0" fontId="47" fillId="0" borderId="0" xfId="3" applyFont="1" applyFill="1" applyAlignment="1">
      <alignment vertical="top" wrapText="1"/>
    </xf>
    <xf numFmtId="0" fontId="46" fillId="0" borderId="0" xfId="0" applyFont="1" applyAlignment="1"/>
    <xf numFmtId="0" fontId="83" fillId="0" borderId="0" xfId="0" applyFont="1" applyAlignment="1">
      <alignment horizontal="center"/>
    </xf>
    <xf numFmtId="0" fontId="46" fillId="0" borderId="41" xfId="0" applyFont="1" applyBorder="1" applyAlignment="1">
      <alignment horizontal="center" vertical="center"/>
    </xf>
    <xf numFmtId="0" fontId="46" fillId="0" borderId="41" xfId="0" applyFont="1" applyBorder="1" applyAlignment="1">
      <alignment horizontal="center" vertical="center" wrapText="1"/>
    </xf>
    <xf numFmtId="0" fontId="46" fillId="0" borderId="0" xfId="0" applyFont="1" applyAlignment="1">
      <alignment horizontal="center" vertical="center"/>
    </xf>
    <xf numFmtId="0" fontId="46" fillId="0" borderId="41" xfId="0" applyFont="1" applyBorder="1" applyAlignment="1">
      <alignment horizontal="center"/>
    </xf>
    <xf numFmtId="0" fontId="83" fillId="0" borderId="41" xfId="0" applyFont="1" applyBorder="1" applyAlignment="1">
      <alignment horizontal="center" vertical="center"/>
    </xf>
    <xf numFmtId="0" fontId="83" fillId="0" borderId="41" xfId="0" applyFont="1" applyBorder="1" applyAlignment="1">
      <alignment vertical="center" wrapText="1"/>
    </xf>
    <xf numFmtId="4" fontId="83" fillId="0" borderId="41" xfId="0" applyNumberFormat="1" applyFont="1" applyBorder="1" applyAlignment="1">
      <alignment horizontal="center"/>
    </xf>
    <xf numFmtId="0" fontId="83" fillId="0" borderId="0" xfId="0" applyFont="1"/>
    <xf numFmtId="49" fontId="46" fillId="0" borderId="41" xfId="0" applyNumberFormat="1" applyFont="1" applyBorder="1" applyAlignment="1">
      <alignment horizontal="center" vertical="center"/>
    </xf>
    <xf numFmtId="165" fontId="46" fillId="0" borderId="41" xfId="0" applyNumberFormat="1" applyFont="1" applyBorder="1" applyAlignment="1">
      <alignment horizontal="center" vertical="center"/>
    </xf>
    <xf numFmtId="0" fontId="46" fillId="0" borderId="0" xfId="0" applyFont="1" applyAlignment="1">
      <alignment vertical="center"/>
    </xf>
    <xf numFmtId="0" fontId="92" fillId="0" borderId="0" xfId="4" applyFont="1" applyAlignment="1" applyProtection="1">
      <alignment vertical="center" wrapText="1"/>
    </xf>
    <xf numFmtId="0" fontId="95" fillId="0" borderId="0" xfId="7" applyFont="1" applyFill="1" applyBorder="1" applyAlignment="1" applyProtection="1">
      <alignment vertical="center" wrapText="1"/>
      <protection locked="0"/>
    </xf>
    <xf numFmtId="0" fontId="97" fillId="0" borderId="0" xfId="0" applyFont="1"/>
    <xf numFmtId="0" fontId="46" fillId="0" borderId="0" xfId="4" applyFont="1" applyAlignment="1" applyProtection="1">
      <alignment vertical="center" wrapText="1"/>
    </xf>
    <xf numFmtId="0" fontId="48" fillId="0" borderId="0" xfId="7" applyFont="1" applyFill="1" applyBorder="1" applyAlignment="1" applyProtection="1">
      <alignment horizontal="center" vertical="center"/>
    </xf>
    <xf numFmtId="0" fontId="48" fillId="0" borderId="0" xfId="7" applyFont="1" applyFill="1" applyBorder="1" applyAlignment="1" applyProtection="1"/>
    <xf numFmtId="0" fontId="46" fillId="0" borderId="41" xfId="0" applyFont="1" applyBorder="1" applyAlignment="1">
      <alignment wrapText="1"/>
    </xf>
    <xf numFmtId="49" fontId="49" fillId="0" borderId="0" xfId="21" applyNumberFormat="1" applyFont="1" applyProtection="1"/>
    <xf numFmtId="0" fontId="49" fillId="0" borderId="0" xfId="21" applyFont="1" applyProtection="1"/>
    <xf numFmtId="0" fontId="46" fillId="0" borderId="0" xfId="21" applyFont="1" applyFill="1" applyProtection="1">
      <protection locked="0"/>
    </xf>
    <xf numFmtId="0" fontId="46" fillId="0" borderId="0" xfId="21" applyFont="1" applyFill="1" applyProtection="1"/>
    <xf numFmtId="0" fontId="49" fillId="0" borderId="0" xfId="21" applyFont="1" applyProtection="1">
      <protection locked="0"/>
    </xf>
    <xf numFmtId="0" fontId="48" fillId="0" borderId="0" xfId="30" applyFont="1" applyFill="1" applyAlignment="1">
      <alignment horizontal="left"/>
    </xf>
    <xf numFmtId="0" fontId="76" fillId="0" borderId="0" xfId="0" applyFont="1" applyFill="1" applyAlignment="1">
      <alignment horizontal="right"/>
    </xf>
    <xf numFmtId="49" fontId="78" fillId="0" borderId="41" xfId="21" applyNumberFormat="1" applyFont="1" applyBorder="1" applyAlignment="1" applyProtection="1">
      <alignment horizontal="center" vertical="center" wrapText="1"/>
    </xf>
    <xf numFmtId="0" fontId="78" fillId="0" borderId="41" xfId="21" applyFont="1" applyBorder="1" applyAlignment="1" applyProtection="1">
      <alignment horizontal="center" vertical="center" wrapText="1"/>
    </xf>
    <xf numFmtId="0" fontId="76" fillId="0" borderId="41" xfId="21" applyFont="1" applyFill="1" applyBorder="1" applyAlignment="1" applyProtection="1">
      <alignment horizontal="center" vertical="center" wrapText="1"/>
    </xf>
    <xf numFmtId="4" fontId="75" fillId="0" borderId="41" xfId="21" applyNumberFormat="1" applyFont="1" applyFill="1" applyBorder="1" applyAlignment="1" applyProtection="1">
      <alignment horizontal="center" vertical="center" wrapText="1"/>
    </xf>
    <xf numFmtId="49" fontId="78" fillId="0" borderId="41" xfId="22" applyNumberFormat="1" applyFont="1" applyFill="1" applyBorder="1" applyAlignment="1" applyProtection="1">
      <alignment horizontal="center" vertical="center" wrapText="1"/>
    </xf>
    <xf numFmtId="0" fontId="78" fillId="0" borderId="41" xfId="22" applyFont="1" applyFill="1" applyBorder="1" applyAlignment="1" applyProtection="1">
      <alignment vertical="center" wrapText="1"/>
    </xf>
    <xf numFmtId="4" fontId="76" fillId="0" borderId="41" xfId="22" applyNumberFormat="1" applyFont="1" applyFill="1" applyBorder="1" applyAlignment="1" applyProtection="1">
      <alignment horizontal="center" vertical="center" wrapText="1"/>
    </xf>
    <xf numFmtId="4" fontId="76" fillId="0" borderId="41" xfId="21" applyNumberFormat="1" applyFont="1" applyFill="1" applyBorder="1" applyAlignment="1" applyProtection="1">
      <alignment horizontal="center" vertical="center" wrapText="1"/>
    </xf>
    <xf numFmtId="0" fontId="55" fillId="0" borderId="0" xfId="21" applyFont="1" applyFill="1" applyProtection="1">
      <protection locked="0"/>
    </xf>
    <xf numFmtId="49" fontId="78" fillId="0" borderId="41" xfId="21" applyNumberFormat="1" applyFont="1" applyFill="1" applyBorder="1" applyAlignment="1" applyProtection="1">
      <alignment horizontal="center" vertical="center" wrapText="1"/>
    </xf>
    <xf numFmtId="0" fontId="78" fillId="0" borderId="41" xfId="21" applyFont="1" applyFill="1" applyBorder="1" applyAlignment="1" applyProtection="1">
      <alignment vertical="center" wrapText="1"/>
    </xf>
    <xf numFmtId="49" fontId="78" fillId="0" borderId="8" xfId="21" applyNumberFormat="1" applyFont="1" applyFill="1" applyBorder="1" applyAlignment="1" applyProtection="1">
      <alignment horizontal="center" vertical="center" wrapText="1"/>
    </xf>
    <xf numFmtId="0" fontId="78" fillId="0" borderId="8" xfId="21" applyFont="1" applyFill="1" applyBorder="1" applyAlignment="1" applyProtection="1">
      <alignment vertical="center" wrapText="1"/>
    </xf>
    <xf numFmtId="4" fontId="76" fillId="0" borderId="8" xfId="21" applyNumberFormat="1" applyFont="1" applyFill="1" applyBorder="1" applyAlignment="1" applyProtection="1">
      <alignment horizontal="center" vertical="center" wrapText="1"/>
    </xf>
    <xf numFmtId="4" fontId="76" fillId="0" borderId="0" xfId="21" applyNumberFormat="1" applyFont="1" applyFill="1" applyBorder="1" applyAlignment="1" applyProtection="1">
      <alignment horizontal="center" vertical="center" wrapText="1"/>
    </xf>
    <xf numFmtId="0" fontId="55" fillId="0" borderId="0" xfId="21" applyFont="1" applyBorder="1" applyProtection="1">
      <protection locked="0"/>
    </xf>
    <xf numFmtId="49" fontId="78" fillId="0" borderId="15" xfId="21" applyNumberFormat="1" applyFont="1" applyFill="1" applyBorder="1" applyAlignment="1" applyProtection="1">
      <alignment horizontal="center" vertical="center" wrapText="1"/>
    </xf>
    <xf numFmtId="0" fontId="78" fillId="0" borderId="15" xfId="21" applyFont="1" applyFill="1" applyBorder="1" applyAlignment="1" applyProtection="1">
      <alignment vertical="center" wrapText="1"/>
    </xf>
    <xf numFmtId="0" fontId="76" fillId="0" borderId="41" xfId="22" applyFont="1" applyFill="1" applyBorder="1" applyAlignment="1" applyProtection="1">
      <alignment vertical="center" wrapText="1"/>
    </xf>
    <xf numFmtId="4" fontId="76" fillId="0" borderId="41" xfId="21" applyNumberFormat="1" applyFont="1" applyFill="1" applyBorder="1" applyAlignment="1" applyProtection="1">
      <alignment horizontal="center" vertical="center" wrapText="1"/>
      <protection locked="0"/>
    </xf>
    <xf numFmtId="49" fontId="78" fillId="0" borderId="0" xfId="21" applyNumberFormat="1" applyFont="1" applyBorder="1" applyAlignment="1" applyProtection="1">
      <alignment horizontal="center" vertical="center" wrapText="1"/>
    </xf>
    <xf numFmtId="0" fontId="76" fillId="0" borderId="0" xfId="22" applyFont="1" applyFill="1" applyBorder="1" applyAlignment="1" applyProtection="1">
      <alignment vertical="center" wrapText="1"/>
    </xf>
    <xf numFmtId="4" fontId="76" fillId="0" borderId="0" xfId="21" applyNumberFormat="1" applyFont="1" applyFill="1" applyBorder="1" applyAlignment="1" applyProtection="1">
      <alignment horizontal="center" vertical="center" wrapText="1"/>
      <protection locked="0"/>
    </xf>
    <xf numFmtId="49" fontId="49" fillId="0" borderId="0" xfId="21" applyNumberFormat="1" applyFont="1" applyProtection="1">
      <protection locked="0"/>
    </xf>
    <xf numFmtId="49" fontId="49" fillId="0" borderId="0" xfId="8" applyNumberFormat="1" applyFont="1" applyProtection="1"/>
    <xf numFmtId="0" fontId="49" fillId="0" borderId="0" xfId="8" applyFont="1" applyProtection="1"/>
    <xf numFmtId="0" fontId="49" fillId="0" borderId="0" xfId="8" applyFont="1"/>
    <xf numFmtId="0" fontId="46" fillId="0" borderId="0" xfId="8" applyFont="1"/>
    <xf numFmtId="0" fontId="45" fillId="0" borderId="0" xfId="8" applyFont="1" applyAlignment="1">
      <alignment horizontal="right"/>
    </xf>
    <xf numFmtId="0" fontId="78" fillId="0" borderId="41" xfId="8" applyFont="1" applyBorder="1" applyAlignment="1" applyProtection="1">
      <alignment horizontal="center" vertical="center" wrapText="1"/>
    </xf>
    <xf numFmtId="49" fontId="77" fillId="0" borderId="41" xfId="7" applyNumberFormat="1" applyFont="1" applyBorder="1" applyAlignment="1" applyProtection="1">
      <alignment horizontal="center" vertical="center" wrapText="1"/>
    </xf>
    <xf numFmtId="4" fontId="75" fillId="0" borderId="41" xfId="8" applyNumberFormat="1" applyFont="1" applyFill="1" applyBorder="1" applyAlignment="1" applyProtection="1">
      <alignment horizontal="center" vertical="center" wrapText="1"/>
    </xf>
    <xf numFmtId="49" fontId="78" fillId="0" borderId="41" xfId="8" applyNumberFormat="1" applyFont="1" applyBorder="1" applyAlignment="1" applyProtection="1">
      <alignment horizontal="center" vertical="center" wrapText="1"/>
    </xf>
    <xf numFmtId="0" fontId="78" fillId="0" borderId="41" xfId="8" applyFont="1" applyFill="1" applyBorder="1" applyAlignment="1" applyProtection="1">
      <alignment vertical="center" wrapText="1"/>
    </xf>
    <xf numFmtId="4" fontId="76" fillId="0" borderId="41" xfId="8" applyNumberFormat="1" applyFont="1" applyFill="1" applyBorder="1" applyAlignment="1" applyProtection="1">
      <alignment horizontal="center" vertical="center" wrapText="1"/>
    </xf>
    <xf numFmtId="4" fontId="78" fillId="0" borderId="41" xfId="8" applyNumberFormat="1" applyFont="1" applyFill="1" applyBorder="1" applyAlignment="1" applyProtection="1">
      <alignment horizontal="center" vertical="center" wrapText="1"/>
    </xf>
    <xf numFmtId="0" fontId="86" fillId="0" borderId="0" xfId="8" applyFont="1"/>
    <xf numFmtId="4" fontId="78" fillId="0" borderId="41" xfId="8" applyNumberFormat="1" applyFont="1" applyFill="1" applyBorder="1" applyAlignment="1" applyProtection="1">
      <alignment horizontal="center" vertical="center" wrapText="1"/>
      <protection locked="0"/>
    </xf>
    <xf numFmtId="49" fontId="78" fillId="0" borderId="0" xfId="8" applyNumberFormat="1" applyFont="1" applyBorder="1" applyAlignment="1" applyProtection="1">
      <alignment horizontal="center" vertical="center" wrapText="1"/>
    </xf>
    <xf numFmtId="0" fontId="78" fillId="0" borderId="0" xfId="8" applyFont="1" applyBorder="1" applyAlignment="1" applyProtection="1">
      <alignment vertical="center" wrapText="1"/>
    </xf>
    <xf numFmtId="4" fontId="78" fillId="0" borderId="0" xfId="8" applyNumberFormat="1" applyFont="1" applyBorder="1" applyAlignment="1" applyProtection="1">
      <alignment horizontal="center" vertical="center" wrapText="1"/>
    </xf>
    <xf numFmtId="0" fontId="88" fillId="0" borderId="0" xfId="8" applyFont="1"/>
    <xf numFmtId="0" fontId="50" fillId="0" borderId="0" xfId="7" applyFont="1"/>
    <xf numFmtId="0" fontId="98" fillId="0" borderId="0" xfId="7" applyFont="1"/>
    <xf numFmtId="0" fontId="50" fillId="0" borderId="0" xfId="7" applyFont="1" applyAlignment="1"/>
    <xf numFmtId="2" fontId="50" fillId="0" borderId="0" xfId="7" applyNumberFormat="1" applyFont="1"/>
    <xf numFmtId="2" fontId="50" fillId="0" borderId="0" xfId="7" applyNumberFormat="1" applyFont="1" applyBorder="1"/>
    <xf numFmtId="0" fontId="50" fillId="0" borderId="0" xfId="7" applyFont="1" applyBorder="1"/>
    <xf numFmtId="0" fontId="99" fillId="0" borderId="0" xfId="7" applyFont="1"/>
    <xf numFmtId="49" fontId="78" fillId="0" borderId="0" xfId="7" applyNumberFormat="1" applyFont="1" applyBorder="1" applyAlignment="1" applyProtection="1">
      <alignment horizontal="center" vertical="center" wrapText="1"/>
    </xf>
    <xf numFmtId="0" fontId="78" fillId="0" borderId="0" xfId="7" applyFont="1" applyFill="1" applyBorder="1" applyAlignment="1" applyProtection="1">
      <alignment horizontal="left" vertical="top" wrapText="1"/>
    </xf>
    <xf numFmtId="174" fontId="49" fillId="0" borderId="0" xfId="7" applyNumberFormat="1" applyFont="1" applyFill="1" applyProtection="1"/>
    <xf numFmtId="174" fontId="49" fillId="0" borderId="0" xfId="7" applyNumberFormat="1" applyFont="1" applyFill="1"/>
    <xf numFmtId="0" fontId="95" fillId="0" borderId="4" xfId="7" applyFont="1" applyFill="1" applyBorder="1" applyAlignment="1" applyProtection="1">
      <alignment vertical="center" wrapText="1"/>
      <protection locked="0"/>
    </xf>
    <xf numFmtId="2" fontId="99" fillId="0" borderId="0" xfId="7" applyNumberFormat="1" applyFont="1"/>
    <xf numFmtId="0" fontId="51" fillId="0" borderId="0" xfId="7" applyFont="1" applyFill="1" applyAlignment="1" applyProtection="1">
      <alignment horizontal="justify" wrapText="1"/>
      <protection locked="0"/>
    </xf>
    <xf numFmtId="49" fontId="51" fillId="0" borderId="0" xfId="7" applyNumberFormat="1" applyFont="1" applyFill="1" applyProtection="1"/>
    <xf numFmtId="0" fontId="51" fillId="0" borderId="0" xfId="7" applyFont="1" applyFill="1" applyAlignment="1" applyProtection="1">
      <alignment horizontal="center" vertical="center" wrapText="1"/>
    </xf>
    <xf numFmtId="0" fontId="51" fillId="0" borderId="0" xfId="7" applyFont="1" applyFill="1" applyProtection="1"/>
    <xf numFmtId="0" fontId="51" fillId="0" borderId="0" xfId="7" applyFont="1" applyFill="1" applyProtection="1">
      <protection locked="0"/>
    </xf>
    <xf numFmtId="0" fontId="44" fillId="0" borderId="0" xfId="8" applyFont="1" applyFill="1"/>
    <xf numFmtId="0" fontId="52" fillId="0" borderId="0" xfId="7" applyFont="1" applyFill="1" applyAlignment="1" applyProtection="1"/>
    <xf numFmtId="0" fontId="51" fillId="0" borderId="1" xfId="7" applyFont="1" applyFill="1" applyBorder="1" applyAlignment="1" applyProtection="1">
      <alignment horizontal="center" vertical="center" wrapText="1"/>
    </xf>
    <xf numFmtId="0" fontId="51" fillId="0" borderId="8" xfId="7" applyFont="1" applyFill="1" applyBorder="1" applyAlignment="1" applyProtection="1">
      <alignment horizontal="center" vertical="center" wrapText="1"/>
    </xf>
    <xf numFmtId="49" fontId="51" fillId="0" borderId="1" xfId="7" applyNumberFormat="1" applyFont="1" applyFill="1" applyBorder="1" applyAlignment="1" applyProtection="1">
      <alignment horizontal="center" vertical="center" wrapText="1"/>
    </xf>
    <xf numFmtId="49" fontId="52" fillId="0" borderId="1" xfId="7" applyNumberFormat="1" applyFont="1" applyFill="1" applyBorder="1" applyAlignment="1" applyProtection="1">
      <alignment horizontal="right" vertical="center" wrapText="1"/>
    </xf>
    <xf numFmtId="0" fontId="52" fillId="0" borderId="1" xfId="7" applyFont="1" applyFill="1" applyBorder="1" applyAlignment="1" applyProtection="1">
      <alignment horizontal="center" vertical="center" wrapText="1"/>
    </xf>
    <xf numFmtId="49" fontId="51" fillId="0" borderId="1" xfId="7" applyNumberFormat="1" applyFont="1" applyFill="1" applyBorder="1" applyAlignment="1" applyProtection="1">
      <alignment horizontal="right" vertical="center" wrapText="1"/>
    </xf>
    <xf numFmtId="0" fontId="51" fillId="0" borderId="1" xfId="7" applyFont="1" applyFill="1" applyBorder="1" applyAlignment="1" applyProtection="1">
      <alignment vertical="center" wrapText="1"/>
    </xf>
    <xf numFmtId="4" fontId="44" fillId="0" borderId="41" xfId="7" applyNumberFormat="1" applyFont="1" applyFill="1" applyBorder="1" applyAlignment="1" applyProtection="1">
      <alignment horizontal="center" vertical="center" wrapText="1"/>
      <protection locked="0"/>
    </xf>
    <xf numFmtId="4" fontId="47" fillId="0" borderId="41" xfId="7" applyNumberFormat="1" applyFont="1" applyFill="1" applyBorder="1" applyAlignment="1" applyProtection="1">
      <alignment horizontal="center" vertical="center" wrapText="1"/>
    </xf>
    <xf numFmtId="4" fontId="44" fillId="0" borderId="41" xfId="7" applyNumberFormat="1" applyFont="1" applyFill="1" applyBorder="1" applyAlignment="1" applyProtection="1">
      <alignment horizontal="center" vertical="center" wrapText="1"/>
    </xf>
    <xf numFmtId="4" fontId="47" fillId="0" borderId="41" xfId="7" applyNumberFormat="1" applyFont="1" applyFill="1" applyBorder="1" applyAlignment="1" applyProtection="1">
      <alignment horizontal="center" vertical="center" wrapText="1"/>
      <protection locked="0"/>
    </xf>
    <xf numFmtId="49" fontId="51" fillId="0" borderId="1" xfId="20" applyNumberFormat="1" applyFont="1" applyFill="1" applyBorder="1" applyAlignment="1" applyProtection="1">
      <alignment horizontal="right" vertical="center" wrapText="1"/>
    </xf>
    <xf numFmtId="0" fontId="52" fillId="0" borderId="1" xfId="20" applyFont="1" applyFill="1" applyBorder="1" applyAlignment="1" applyProtection="1">
      <alignment vertical="center" wrapText="1"/>
    </xf>
    <xf numFmtId="0" fontId="52" fillId="0" borderId="0" xfId="7" applyFont="1" applyFill="1" applyProtection="1">
      <protection locked="0"/>
    </xf>
    <xf numFmtId="0" fontId="51" fillId="0" borderId="1" xfId="20" applyFont="1" applyFill="1" applyBorder="1" applyAlignment="1" applyProtection="1">
      <alignment vertical="center" wrapText="1"/>
    </xf>
    <xf numFmtId="0" fontId="51" fillId="0" borderId="1" xfId="7" applyNumberFormat="1" applyFont="1" applyFill="1" applyBorder="1" applyAlignment="1" applyProtection="1">
      <alignment horizontal="center" vertical="center" wrapText="1"/>
    </xf>
    <xf numFmtId="0" fontId="51" fillId="0" borderId="0" xfId="7" applyNumberFormat="1" applyFont="1" applyFill="1" applyProtection="1">
      <protection locked="0"/>
    </xf>
    <xf numFmtId="49" fontId="51" fillId="0" borderId="0" xfId="7" applyNumberFormat="1" applyFont="1" applyFill="1" applyProtection="1">
      <protection locked="0"/>
    </xf>
    <xf numFmtId="0" fontId="51" fillId="0" borderId="0" xfId="7" applyFont="1" applyFill="1" applyAlignment="1" applyProtection="1">
      <alignment horizontal="justify" vertical="top" wrapText="1"/>
      <protection locked="0"/>
    </xf>
    <xf numFmtId="167" fontId="51" fillId="0" borderId="0" xfId="7" applyNumberFormat="1" applyFont="1" applyFill="1" applyProtection="1">
      <protection locked="0"/>
    </xf>
    <xf numFmtId="4" fontId="51" fillId="0" borderId="0" xfId="7" applyNumberFormat="1" applyFont="1" applyFill="1" applyProtection="1">
      <protection locked="0"/>
    </xf>
    <xf numFmtId="0" fontId="44" fillId="0" borderId="0" xfId="7" applyFont="1" applyFill="1" applyProtection="1">
      <protection locked="0"/>
    </xf>
    <xf numFmtId="0" fontId="3" fillId="0" borderId="41" xfId="0" applyFont="1" applyBorder="1" applyAlignment="1">
      <alignment vertical="center"/>
    </xf>
    <xf numFmtId="0" fontId="3" fillId="0" borderId="41" xfId="0" applyFont="1" applyBorder="1" applyAlignment="1">
      <alignment horizontal="center" vertical="center"/>
    </xf>
    <xf numFmtId="0" fontId="3" fillId="0" borderId="0" xfId="0" applyFont="1" applyAlignment="1">
      <alignment vertical="center"/>
    </xf>
    <xf numFmtId="0" fontId="0" fillId="0" borderId="41" xfId="0" applyBorder="1" applyAlignment="1">
      <alignment vertical="center"/>
    </xf>
    <xf numFmtId="3" fontId="0" fillId="0" borderId="41" xfId="0" applyNumberFormat="1" applyBorder="1" applyAlignment="1">
      <alignment vertical="center"/>
    </xf>
    <xf numFmtId="4" fontId="0" fillId="0" borderId="41" xfId="0" applyNumberFormat="1" applyBorder="1" applyAlignment="1">
      <alignment vertical="center"/>
    </xf>
    <xf numFmtId="0" fontId="0" fillId="0" borderId="0" xfId="0" applyAlignment="1">
      <alignment vertical="center"/>
    </xf>
    <xf numFmtId="3" fontId="3" fillId="0" borderId="41" xfId="0" applyNumberFormat="1" applyFont="1" applyBorder="1" applyAlignment="1">
      <alignment vertical="center"/>
    </xf>
    <xf numFmtId="4" fontId="3" fillId="0" borderId="41" xfId="0" applyNumberFormat="1" applyFont="1" applyBorder="1" applyAlignment="1">
      <alignment vertical="center"/>
    </xf>
    <xf numFmtId="0" fontId="3" fillId="0" borderId="41" xfId="0" applyFont="1" applyBorder="1" applyAlignment="1">
      <alignment horizontal="right" vertical="center"/>
    </xf>
    <xf numFmtId="0" fontId="0" fillId="15" borderId="41" xfId="0" applyFill="1" applyBorder="1" applyAlignment="1">
      <alignment vertical="center"/>
    </xf>
    <xf numFmtId="0" fontId="0" fillId="15" borderId="41" xfId="0" applyFill="1" applyBorder="1"/>
    <xf numFmtId="4" fontId="0" fillId="15" borderId="41" xfId="0" applyNumberFormat="1" applyFill="1" applyBorder="1"/>
    <xf numFmtId="0" fontId="0" fillId="0" borderId="0" xfId="0" applyFill="1"/>
    <xf numFmtId="0" fontId="0" fillId="0" borderId="41" xfId="0" applyBorder="1"/>
    <xf numFmtId="3" fontId="0" fillId="0" borderId="41" xfId="0" applyNumberFormat="1" applyBorder="1"/>
    <xf numFmtId="4" fontId="0" fillId="0" borderId="41" xfId="0" applyNumberFormat="1" applyBorder="1"/>
    <xf numFmtId="2" fontId="0" fillId="0" borderId="41" xfId="0" applyNumberFormat="1" applyBorder="1" applyAlignment="1">
      <alignment horizontal="center"/>
    </xf>
    <xf numFmtId="4" fontId="0" fillId="0" borderId="41" xfId="0" applyNumberFormat="1" applyBorder="1" applyAlignment="1">
      <alignment horizontal="center"/>
    </xf>
    <xf numFmtId="0" fontId="3" fillId="0" borderId="41" xfId="0" applyFont="1" applyBorder="1"/>
    <xf numFmtId="3" fontId="3" fillId="0" borderId="41" xfId="0" applyNumberFormat="1" applyFont="1" applyBorder="1"/>
    <xf numFmtId="4" fontId="3" fillId="0" borderId="41" xfId="0" applyNumberFormat="1" applyFont="1" applyBorder="1"/>
    <xf numFmtId="2" fontId="3" fillId="0" borderId="41" xfId="0" applyNumberFormat="1" applyFont="1" applyBorder="1" applyAlignment="1">
      <alignment horizontal="center"/>
    </xf>
    <xf numFmtId="4" fontId="3" fillId="0" borderId="41" xfId="0" applyNumberFormat="1" applyFont="1" applyBorder="1" applyAlignment="1">
      <alignment horizontal="center"/>
    </xf>
    <xf numFmtId="0" fontId="48" fillId="6" borderId="41" xfId="25" applyNumberFormat="1" applyFont="1" applyFill="1" applyBorder="1" applyAlignment="1">
      <alignment horizontal="center" vertical="center" wrapText="1"/>
    </xf>
    <xf numFmtId="0" fontId="46" fillId="0" borderId="0" xfId="4" applyFont="1" applyAlignment="1" applyProtection="1">
      <alignment horizontal="center" vertical="center" wrapText="1"/>
    </xf>
    <xf numFmtId="0" fontId="52" fillId="6" borderId="0" xfId="11" applyFont="1" applyFill="1" applyAlignment="1">
      <alignment horizontal="center" wrapText="1"/>
    </xf>
    <xf numFmtId="0" fontId="52" fillId="6" borderId="0" xfId="11" applyFont="1" applyFill="1" applyAlignment="1">
      <alignment horizontal="center"/>
    </xf>
    <xf numFmtId="2" fontId="15" fillId="6" borderId="8" xfId="0" applyNumberFormat="1" applyFont="1" applyFill="1" applyBorder="1" applyAlignment="1" applyProtection="1">
      <alignment horizontal="center" vertical="center" wrapText="1"/>
      <protection hidden="1"/>
    </xf>
    <xf numFmtId="3" fontId="15" fillId="6" borderId="8" xfId="0" applyNumberFormat="1" applyFont="1" applyFill="1" applyBorder="1" applyAlignment="1" applyProtection="1">
      <alignment horizontal="center" vertical="center" wrapText="1"/>
      <protection hidden="1"/>
    </xf>
    <xf numFmtId="4" fontId="15" fillId="6" borderId="8" xfId="0" applyNumberFormat="1" applyFont="1" applyFill="1" applyBorder="1" applyAlignment="1" applyProtection="1">
      <alignment horizontal="center" vertical="center" wrapText="1"/>
      <protection hidden="1"/>
    </xf>
    <xf numFmtId="1" fontId="15" fillId="6" borderId="8" xfId="0" applyNumberFormat="1" applyFont="1" applyFill="1" applyBorder="1" applyAlignment="1" applyProtection="1">
      <alignment horizontal="center" vertical="center" wrapText="1"/>
      <protection hidden="1"/>
    </xf>
    <xf numFmtId="0" fontId="6" fillId="6" borderId="0" xfId="0" applyFont="1" applyFill="1" applyBorder="1" applyAlignment="1" applyProtection="1">
      <alignment horizontal="center" vertical="center" wrapText="1"/>
      <protection hidden="1"/>
    </xf>
    <xf numFmtId="0" fontId="6" fillId="6" borderId="0" xfId="0" applyFont="1" applyFill="1" applyBorder="1" applyAlignment="1" applyProtection="1">
      <alignment horizontal="left" vertical="center" wrapText="1"/>
      <protection locked="0"/>
    </xf>
    <xf numFmtId="3" fontId="12" fillId="6" borderId="0" xfId="0" applyNumberFormat="1" applyFont="1" applyFill="1" applyBorder="1" applyAlignment="1" applyProtection="1">
      <alignment horizontal="center" vertical="center" wrapText="1"/>
      <protection hidden="1"/>
    </xf>
    <xf numFmtId="3" fontId="13" fillId="6" borderId="0" xfId="0" applyNumberFormat="1" applyFont="1" applyFill="1" applyBorder="1" applyAlignment="1" applyProtection="1">
      <alignment horizontal="center" vertical="center" wrapText="1"/>
      <protection hidden="1"/>
    </xf>
    <xf numFmtId="3" fontId="13" fillId="6" borderId="0" xfId="0" applyNumberFormat="1" applyFont="1" applyFill="1" applyBorder="1" applyAlignment="1" applyProtection="1">
      <alignment horizontal="center" vertical="center" wrapText="1"/>
      <protection locked="0"/>
    </xf>
    <xf numFmtId="49" fontId="13" fillId="6" borderId="0" xfId="0" applyNumberFormat="1" applyFont="1" applyFill="1" applyBorder="1" applyAlignment="1" applyProtection="1">
      <alignment horizontal="center" vertical="center" wrapText="1"/>
      <protection locked="0"/>
    </xf>
    <xf numFmtId="4" fontId="59" fillId="6" borderId="0" xfId="0" applyNumberFormat="1" applyFont="1" applyFill="1" applyBorder="1" applyAlignment="1" applyProtection="1">
      <alignment horizontal="center" vertical="center" wrapText="1"/>
      <protection hidden="1"/>
    </xf>
    <xf numFmtId="2" fontId="59" fillId="6" borderId="0" xfId="0" applyNumberFormat="1" applyFont="1" applyFill="1" applyBorder="1" applyAlignment="1" applyProtection="1">
      <alignment horizontal="center" vertical="center" wrapText="1"/>
      <protection locked="0"/>
    </xf>
    <xf numFmtId="2" fontId="15" fillId="6" borderId="0" xfId="0" applyNumberFormat="1" applyFont="1" applyFill="1" applyBorder="1" applyAlignment="1" applyProtection="1">
      <alignment horizontal="center" vertical="center" wrapText="1"/>
      <protection hidden="1"/>
    </xf>
    <xf numFmtId="3" fontId="15" fillId="6" borderId="0" xfId="0" applyNumberFormat="1" applyFont="1" applyFill="1" applyBorder="1" applyAlignment="1" applyProtection="1">
      <alignment horizontal="center" vertical="center" wrapText="1"/>
      <protection hidden="1"/>
    </xf>
    <xf numFmtId="4" fontId="15" fillId="6" borderId="0" xfId="0" applyNumberFormat="1" applyFont="1" applyFill="1" applyBorder="1" applyAlignment="1" applyProtection="1">
      <alignment horizontal="center" vertical="center" wrapText="1"/>
      <protection hidden="1"/>
    </xf>
    <xf numFmtId="1" fontId="15" fillId="6" borderId="0" xfId="0" applyNumberFormat="1" applyFont="1" applyFill="1" applyBorder="1" applyAlignment="1" applyProtection="1">
      <alignment horizontal="center" vertical="center" wrapText="1"/>
      <protection hidden="1"/>
    </xf>
    <xf numFmtId="0" fontId="0" fillId="6" borderId="0" xfId="0" applyFill="1" applyBorder="1"/>
    <xf numFmtId="0" fontId="6" fillId="6" borderId="41" xfId="0" applyFont="1" applyFill="1" applyBorder="1" applyAlignment="1" applyProtection="1">
      <alignment horizontal="center" vertical="center" wrapText="1"/>
      <protection hidden="1"/>
    </xf>
    <xf numFmtId="0" fontId="6" fillId="6" borderId="41" xfId="0" applyFont="1" applyFill="1" applyBorder="1" applyAlignment="1" applyProtection="1">
      <alignment horizontal="left" vertical="center" wrapText="1"/>
      <protection locked="0"/>
    </xf>
    <xf numFmtId="2" fontId="15" fillId="6" borderId="41" xfId="0" applyNumberFormat="1" applyFont="1" applyFill="1" applyBorder="1" applyAlignment="1" applyProtection="1">
      <alignment horizontal="center" vertical="center" wrapText="1"/>
      <protection hidden="1"/>
    </xf>
    <xf numFmtId="0" fontId="6" fillId="0" borderId="0" xfId="0" applyFont="1" applyFill="1" applyBorder="1" applyAlignment="1" applyProtection="1">
      <alignment horizontal="center" vertical="center" wrapText="1"/>
      <protection hidden="1"/>
    </xf>
    <xf numFmtId="0" fontId="6" fillId="0" borderId="0" xfId="0" applyFont="1" applyFill="1" applyBorder="1" applyAlignment="1" applyProtection="1">
      <alignment horizontal="left" vertical="center" wrapText="1"/>
      <protection locked="0"/>
    </xf>
    <xf numFmtId="3" fontId="12" fillId="0" borderId="0" xfId="0" applyNumberFormat="1" applyFont="1" applyFill="1" applyBorder="1" applyAlignment="1" applyProtection="1">
      <alignment horizontal="center" vertical="center" wrapText="1"/>
      <protection hidden="1"/>
    </xf>
    <xf numFmtId="3" fontId="13" fillId="0" borderId="0" xfId="0" applyNumberFormat="1" applyFont="1" applyFill="1" applyBorder="1" applyAlignment="1" applyProtection="1">
      <alignment horizontal="center" vertical="center" wrapText="1"/>
      <protection hidden="1"/>
    </xf>
    <xf numFmtId="3" fontId="13" fillId="0" borderId="0" xfId="0" applyNumberFormat="1" applyFont="1" applyFill="1" applyBorder="1" applyAlignment="1" applyProtection="1">
      <alignment horizontal="center" vertical="center" wrapText="1"/>
      <protection locked="0"/>
    </xf>
    <xf numFmtId="49" fontId="13" fillId="0" borderId="0" xfId="0" applyNumberFormat="1" applyFont="1" applyFill="1" applyBorder="1" applyAlignment="1" applyProtection="1">
      <alignment horizontal="center" vertical="center" wrapText="1"/>
      <protection locked="0"/>
    </xf>
    <xf numFmtId="4" fontId="59" fillId="0" borderId="0" xfId="0" applyNumberFormat="1" applyFont="1" applyFill="1" applyBorder="1" applyAlignment="1" applyProtection="1">
      <alignment horizontal="center" vertical="center" wrapText="1"/>
      <protection hidden="1"/>
    </xf>
    <xf numFmtId="2" fontId="59" fillId="0" borderId="0" xfId="0" applyNumberFormat="1" applyFont="1" applyFill="1" applyBorder="1" applyAlignment="1" applyProtection="1">
      <alignment horizontal="center" vertical="center" wrapText="1"/>
      <protection locked="0"/>
    </xf>
    <xf numFmtId="2" fontId="15" fillId="0" borderId="0" xfId="0" applyNumberFormat="1" applyFont="1" applyFill="1" applyBorder="1" applyAlignment="1" applyProtection="1">
      <alignment horizontal="center" vertical="center" wrapText="1"/>
      <protection hidden="1"/>
    </xf>
    <xf numFmtId="3" fontId="15" fillId="0" borderId="0" xfId="0" applyNumberFormat="1" applyFont="1" applyFill="1" applyBorder="1" applyAlignment="1" applyProtection="1">
      <alignment horizontal="center" vertical="center" wrapText="1"/>
      <protection hidden="1"/>
    </xf>
    <xf numFmtId="4" fontId="15" fillId="0" borderId="0" xfId="0" applyNumberFormat="1" applyFont="1" applyFill="1" applyBorder="1" applyAlignment="1" applyProtection="1">
      <alignment horizontal="center" vertical="center" wrapText="1"/>
      <protection hidden="1"/>
    </xf>
    <xf numFmtId="1" fontId="15" fillId="0" borderId="0" xfId="0" applyNumberFormat="1" applyFont="1" applyFill="1" applyBorder="1" applyAlignment="1" applyProtection="1">
      <alignment horizontal="center" vertical="center" wrapText="1"/>
      <protection hidden="1"/>
    </xf>
    <xf numFmtId="0" fontId="0" fillId="0" borderId="0" xfId="0" applyFill="1" applyBorder="1"/>
    <xf numFmtId="0" fontId="41" fillId="0" borderId="0" xfId="0" applyFont="1" applyFill="1" applyBorder="1" applyAlignment="1" applyProtection="1">
      <alignment horizontal="center" vertical="center" wrapText="1"/>
      <protection hidden="1"/>
    </xf>
    <xf numFmtId="0" fontId="41" fillId="0" borderId="0" xfId="0" applyFont="1" applyFill="1" applyBorder="1" applyAlignment="1" applyProtection="1">
      <alignment horizontal="left" vertical="center" wrapText="1"/>
      <protection locked="0"/>
    </xf>
    <xf numFmtId="3" fontId="27" fillId="0" borderId="0" xfId="0" applyNumberFormat="1" applyFont="1" applyFill="1" applyBorder="1" applyAlignment="1" applyProtection="1">
      <alignment horizontal="center" vertical="center" wrapText="1"/>
      <protection hidden="1"/>
    </xf>
    <xf numFmtId="3" fontId="41" fillId="0" borderId="0" xfId="0" applyNumberFormat="1" applyFont="1" applyFill="1" applyBorder="1" applyAlignment="1" applyProtection="1">
      <alignment horizontal="center" vertical="center" wrapText="1"/>
      <protection hidden="1"/>
    </xf>
    <xf numFmtId="3"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4" fontId="98" fillId="0" borderId="0" xfId="0" applyNumberFormat="1" applyFont="1" applyFill="1" applyBorder="1" applyAlignment="1" applyProtection="1">
      <alignment horizontal="center" vertical="center" wrapText="1"/>
      <protection hidden="1"/>
    </xf>
    <xf numFmtId="2" fontId="98" fillId="0" borderId="0" xfId="0" applyNumberFormat="1" applyFont="1" applyFill="1" applyBorder="1" applyAlignment="1" applyProtection="1">
      <alignment horizontal="center" vertical="center" wrapText="1"/>
      <protection locked="0"/>
    </xf>
    <xf numFmtId="2" fontId="41" fillId="0" borderId="0" xfId="0" applyNumberFormat="1" applyFont="1" applyFill="1" applyBorder="1" applyAlignment="1" applyProtection="1">
      <alignment horizontal="center" vertical="center" wrapText="1"/>
      <protection hidden="1"/>
    </xf>
    <xf numFmtId="4" fontId="41" fillId="0" borderId="0" xfId="0" applyNumberFormat="1" applyFont="1" applyFill="1" applyBorder="1" applyAlignment="1" applyProtection="1">
      <alignment horizontal="center" vertical="center" wrapText="1"/>
      <protection hidden="1"/>
    </xf>
    <xf numFmtId="1" fontId="41" fillId="0" borderId="0" xfId="0" applyNumberFormat="1" applyFont="1" applyFill="1" applyBorder="1" applyAlignment="1" applyProtection="1">
      <alignment horizontal="center" vertical="center" wrapText="1"/>
      <protection hidden="1"/>
    </xf>
    <xf numFmtId="0" fontId="41" fillId="0" borderId="0" xfId="0" applyFont="1" applyFill="1" applyBorder="1"/>
    <xf numFmtId="3" fontId="17" fillId="0" borderId="21" xfId="1" applyNumberFormat="1" applyFont="1" applyFill="1" applyBorder="1" applyAlignment="1" applyProtection="1">
      <alignment horizontal="center" vertical="center" wrapText="1"/>
      <protection locked="0"/>
    </xf>
    <xf numFmtId="166" fontId="17" fillId="0" borderId="21" xfId="1" applyNumberFormat="1" applyFont="1" applyFill="1" applyBorder="1" applyAlignment="1" applyProtection="1">
      <alignment horizontal="center" vertical="center" wrapText="1"/>
      <protection locked="0"/>
    </xf>
    <xf numFmtId="3" fontId="17" fillId="0" borderId="1" xfId="1" applyNumberFormat="1" applyFont="1" applyFill="1" applyBorder="1" applyAlignment="1">
      <alignment horizontal="center" vertical="center" wrapText="1"/>
    </xf>
    <xf numFmtId="3" fontId="17" fillId="0" borderId="1" xfId="1" applyNumberFormat="1" applyFont="1" applyFill="1" applyBorder="1" applyAlignment="1" applyProtection="1">
      <alignment horizontal="center" vertical="center" wrapText="1"/>
      <protection locked="0"/>
    </xf>
    <xf numFmtId="3" fontId="17" fillId="0" borderId="8" xfId="1" applyNumberFormat="1" applyFont="1" applyFill="1" applyBorder="1" applyAlignment="1">
      <alignment horizontal="center" vertical="center" wrapText="1"/>
    </xf>
    <xf numFmtId="3" fontId="17" fillId="0" borderId="21" xfId="1" applyNumberFormat="1" applyFont="1" applyFill="1" applyBorder="1" applyAlignment="1">
      <alignment horizontal="center" vertical="center" wrapText="1"/>
    </xf>
    <xf numFmtId="3" fontId="17" fillId="0" borderId="40" xfId="1" applyNumberFormat="1" applyFont="1" applyFill="1" applyBorder="1" applyAlignment="1" applyProtection="1">
      <alignment horizontal="center" vertical="center" wrapText="1"/>
      <protection locked="0"/>
    </xf>
    <xf numFmtId="3" fontId="5" fillId="0" borderId="40" xfId="0" applyNumberFormat="1" applyFont="1" applyFill="1" applyBorder="1" applyAlignment="1" applyProtection="1">
      <alignment horizontal="center" vertical="center" wrapText="1"/>
      <protection locked="0"/>
    </xf>
    <xf numFmtId="3" fontId="17" fillId="0" borderId="19" xfId="1" applyNumberFormat="1" applyFont="1" applyFill="1" applyBorder="1" applyAlignment="1">
      <alignment horizontal="center" vertical="center" wrapText="1"/>
    </xf>
    <xf numFmtId="3" fontId="28" fillId="0" borderId="40" xfId="1" applyNumberFormat="1" applyFont="1" applyFill="1" applyBorder="1" applyAlignment="1">
      <alignment horizontal="center" vertical="center" wrapText="1"/>
    </xf>
    <xf numFmtId="3" fontId="28" fillId="0" borderId="41" xfId="1" applyNumberFormat="1" applyFont="1" applyFill="1" applyBorder="1" applyAlignment="1">
      <alignment horizontal="center" vertical="center" wrapText="1"/>
    </xf>
    <xf numFmtId="49" fontId="44" fillId="0" borderId="0" xfId="8" applyNumberFormat="1" applyFont="1" applyFill="1"/>
    <xf numFmtId="0" fontId="44" fillId="0" borderId="0" xfId="8" applyFont="1" applyFill="1" applyAlignment="1">
      <alignment horizontal="justify" vertical="top" wrapText="1"/>
    </xf>
    <xf numFmtId="0" fontId="44" fillId="0" borderId="0" xfId="10" applyFont="1" applyBorder="1" applyAlignment="1">
      <alignment horizontal="center" wrapText="1"/>
    </xf>
    <xf numFmtId="0" fontId="44" fillId="6" borderId="0" xfId="10" applyFont="1" applyFill="1" applyBorder="1"/>
    <xf numFmtId="0" fontId="51" fillId="0" borderId="0" xfId="14" applyFont="1" applyFill="1" applyBorder="1" applyAlignment="1"/>
    <xf numFmtId="0" fontId="51" fillId="0" borderId="0" xfId="14" applyFont="1" applyFill="1" applyBorder="1" applyAlignment="1">
      <alignment horizontal="left"/>
    </xf>
    <xf numFmtId="0" fontId="45" fillId="6" borderId="0" xfId="3" applyFont="1" applyFill="1" applyBorder="1" applyAlignment="1">
      <alignment horizontal="justify" vertical="center" wrapText="1"/>
    </xf>
    <xf numFmtId="0" fontId="45" fillId="6" borderId="0" xfId="3" applyFont="1" applyFill="1" applyBorder="1" applyAlignment="1">
      <alignment horizontal="left" vertical="center" wrapText="1"/>
    </xf>
    <xf numFmtId="0" fontId="52" fillId="0" borderId="4" xfId="7" applyFont="1" applyFill="1" applyBorder="1" applyAlignment="1" applyProtection="1"/>
    <xf numFmtId="0" fontId="52" fillId="6" borderId="4" xfId="11" applyFont="1" applyFill="1" applyBorder="1" applyAlignment="1"/>
    <xf numFmtId="0" fontId="48" fillId="0" borderId="0" xfId="31" applyFont="1" applyFill="1" applyBorder="1" applyAlignment="1">
      <alignment horizontal="left" vertical="center" wrapText="1"/>
    </xf>
    <xf numFmtId="0" fontId="78" fillId="0" borderId="0" xfId="7" applyFont="1" applyBorder="1" applyAlignment="1" applyProtection="1">
      <alignment horizontal="left" vertical="center" wrapText="1"/>
    </xf>
    <xf numFmtId="0" fontId="93" fillId="0" borderId="0" xfId="31" applyFont="1" applyFill="1" applyBorder="1" applyAlignment="1">
      <alignment horizontal="left" vertical="center" wrapText="1"/>
    </xf>
    <xf numFmtId="0" fontId="93" fillId="0" borderId="0" xfId="7" applyFont="1" applyFill="1"/>
    <xf numFmtId="0" fontId="93" fillId="0" borderId="0" xfId="31" applyFont="1" applyFill="1" applyBorder="1" applyAlignment="1">
      <alignment vertical="center" wrapText="1"/>
    </xf>
    <xf numFmtId="0" fontId="45" fillId="0" borderId="0" xfId="4" applyFont="1" applyBorder="1" applyAlignment="1" applyProtection="1">
      <alignment horizontal="center" vertical="center" wrapText="1"/>
      <protection locked="0"/>
    </xf>
    <xf numFmtId="0" fontId="84" fillId="0" borderId="0" xfId="10" applyFont="1" applyFill="1" applyBorder="1" applyAlignment="1">
      <alignment wrapText="1"/>
    </xf>
    <xf numFmtId="0" fontId="83" fillId="0" borderId="0" xfId="10" applyFont="1" applyFill="1" applyBorder="1" applyAlignment="1">
      <alignment wrapText="1"/>
    </xf>
    <xf numFmtId="2" fontId="98" fillId="0" borderId="0" xfId="0" applyNumberFormat="1" applyFont="1" applyFill="1" applyBorder="1" applyAlignment="1" applyProtection="1">
      <alignment horizontal="center" vertical="center" wrapText="1"/>
      <protection locked="0"/>
    </xf>
    <xf numFmtId="0" fontId="0" fillId="6" borderId="5" xfId="0" applyNumberFormat="1" applyFont="1" applyFill="1" applyBorder="1" applyAlignment="1" applyProtection="1">
      <alignment horizontal="center" vertical="center" wrapText="1"/>
      <protection hidden="1"/>
    </xf>
    <xf numFmtId="0" fontId="1" fillId="6" borderId="7" xfId="0" applyNumberFormat="1" applyFont="1" applyFill="1" applyBorder="1" applyAlignment="1" applyProtection="1">
      <alignment horizontal="center" vertical="center" wrapText="1"/>
      <protection hidden="1"/>
    </xf>
    <xf numFmtId="0" fontId="1" fillId="6" borderId="6" xfId="0" applyNumberFormat="1" applyFont="1" applyFill="1" applyBorder="1" applyAlignment="1" applyProtection="1">
      <alignment horizontal="center" vertical="center" wrapText="1"/>
      <protection hidden="1"/>
    </xf>
    <xf numFmtId="0" fontId="6" fillId="6" borderId="8" xfId="0" applyNumberFormat="1" applyFont="1" applyFill="1" applyBorder="1" applyAlignment="1" applyProtection="1">
      <alignment horizontal="center" vertical="center" textRotation="90" wrapText="1"/>
      <protection hidden="1"/>
    </xf>
    <xf numFmtId="0" fontId="6" fillId="6" borderId="11" xfId="0" applyNumberFormat="1" applyFont="1" applyFill="1" applyBorder="1" applyAlignment="1" applyProtection="1">
      <alignment horizontal="center" vertical="center" textRotation="90" wrapText="1"/>
      <protection hidden="1"/>
    </xf>
    <xf numFmtId="0" fontId="6" fillId="6" borderId="15" xfId="0" applyNumberFormat="1" applyFont="1" applyFill="1" applyBorder="1" applyAlignment="1" applyProtection="1">
      <alignment horizontal="center" vertical="center" textRotation="90" wrapText="1"/>
      <protection hidden="1"/>
    </xf>
    <xf numFmtId="0" fontId="6" fillId="6" borderId="41" xfId="0" applyNumberFormat="1" applyFont="1" applyFill="1" applyBorder="1" applyAlignment="1" applyProtection="1">
      <alignment horizontal="center" vertical="center" textRotation="90" wrapText="1"/>
      <protection hidden="1"/>
    </xf>
    <xf numFmtId="0" fontId="6" fillId="6" borderId="41" xfId="0" applyNumberFormat="1" applyFont="1" applyFill="1" applyBorder="1" applyAlignment="1" applyProtection="1">
      <alignment horizontal="center" vertical="center" wrapText="1"/>
      <protection hidden="1"/>
    </xf>
    <xf numFmtId="0" fontId="6" fillId="6" borderId="2" xfId="0" applyNumberFormat="1" applyFont="1" applyFill="1" applyBorder="1" applyAlignment="1" applyProtection="1">
      <alignment horizontal="center" vertical="center" wrapText="1"/>
      <protection hidden="1"/>
    </xf>
    <xf numFmtId="0" fontId="6" fillId="6" borderId="12" xfId="0" applyNumberFormat="1" applyFont="1" applyFill="1" applyBorder="1" applyAlignment="1" applyProtection="1">
      <alignment horizontal="center" vertical="center" wrapText="1"/>
      <protection hidden="1"/>
    </xf>
    <xf numFmtId="0" fontId="6" fillId="6" borderId="3" xfId="0" applyNumberFormat="1" applyFont="1" applyFill="1" applyBorder="1" applyAlignment="1" applyProtection="1">
      <alignment horizontal="center" vertical="center" wrapText="1"/>
      <protection hidden="1"/>
    </xf>
    <xf numFmtId="0" fontId="6" fillId="6" borderId="9" xfId="0" applyNumberFormat="1" applyFont="1" applyFill="1" applyBorder="1" applyAlignment="1" applyProtection="1">
      <alignment horizontal="center" vertical="center" textRotation="90" wrapText="1"/>
      <protection hidden="1"/>
    </xf>
    <xf numFmtId="0" fontId="6" fillId="6" borderId="10" xfId="0" applyNumberFormat="1" applyFont="1" applyFill="1" applyBorder="1" applyAlignment="1" applyProtection="1">
      <alignment horizontal="center" vertical="center" textRotation="90" wrapText="1"/>
      <protection hidden="1"/>
    </xf>
    <xf numFmtId="0" fontId="6" fillId="6" borderId="13" xfId="0" applyNumberFormat="1" applyFont="1" applyFill="1" applyBorder="1" applyAlignment="1" applyProtection="1">
      <alignment horizontal="center" vertical="center" textRotation="90" wrapText="1"/>
      <protection hidden="1"/>
    </xf>
    <xf numFmtId="0" fontId="6" fillId="6" borderId="14" xfId="0" applyNumberFormat="1" applyFont="1" applyFill="1" applyBorder="1" applyAlignment="1" applyProtection="1">
      <alignment horizontal="center" vertical="center" textRotation="90" wrapText="1"/>
      <protection hidden="1"/>
    </xf>
    <xf numFmtId="0" fontId="6" fillId="6" borderId="1" xfId="0" applyNumberFormat="1" applyFont="1" applyFill="1" applyBorder="1" applyAlignment="1" applyProtection="1">
      <alignment horizontal="center" vertical="center" textRotation="90" wrapText="1"/>
      <protection hidden="1"/>
    </xf>
    <xf numFmtId="0" fontId="6" fillId="6" borderId="1" xfId="0" applyNumberFormat="1" applyFont="1" applyFill="1" applyBorder="1" applyAlignment="1" applyProtection="1">
      <alignment horizontal="center" vertical="center" wrapText="1"/>
      <protection hidden="1"/>
    </xf>
    <xf numFmtId="0" fontId="6" fillId="6" borderId="4" xfId="0"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wrapText="1"/>
      <protection hidden="1"/>
    </xf>
    <xf numFmtId="0" fontId="7" fillId="6" borderId="1" xfId="0" applyFont="1" applyFill="1" applyBorder="1" applyAlignment="1" applyProtection="1">
      <alignment horizontal="center" vertical="center" wrapText="1"/>
      <protection hidden="1"/>
    </xf>
    <xf numFmtId="3" fontId="8" fillId="6" borderId="1" xfId="0" applyNumberFormat="1" applyFont="1" applyFill="1" applyBorder="1" applyAlignment="1" applyProtection="1">
      <alignment horizontal="center" vertical="center" wrapText="1"/>
      <protection hidden="1"/>
    </xf>
    <xf numFmtId="3" fontId="8" fillId="6" borderId="2" xfId="0" applyNumberFormat="1" applyFont="1" applyFill="1" applyBorder="1" applyAlignment="1" applyProtection="1">
      <alignment horizontal="center" vertical="center" wrapText="1"/>
      <protection hidden="1"/>
    </xf>
    <xf numFmtId="3" fontId="8" fillId="6" borderId="3" xfId="0" applyNumberFormat="1" applyFont="1" applyFill="1" applyBorder="1" applyAlignment="1" applyProtection="1">
      <alignment horizontal="center" vertical="center" wrapText="1"/>
      <protection hidden="1"/>
    </xf>
    <xf numFmtId="3" fontId="8" fillId="6" borderId="41" xfId="0" applyNumberFormat="1" applyFont="1" applyFill="1" applyBorder="1" applyAlignment="1" applyProtection="1">
      <alignment horizontal="center" vertical="center" wrapText="1"/>
      <protection hidden="1"/>
    </xf>
    <xf numFmtId="0" fontId="6" fillId="6" borderId="1" xfId="0" applyFont="1" applyFill="1" applyBorder="1" applyAlignment="1" applyProtection="1">
      <alignment horizontal="center" vertical="center" wrapText="1"/>
      <protection hidden="1"/>
    </xf>
    <xf numFmtId="0" fontId="1" fillId="6" borderId="5" xfId="0" applyNumberFormat="1" applyFont="1" applyFill="1" applyBorder="1" applyAlignment="1" applyProtection="1">
      <alignment horizontal="center" vertical="center" wrapText="1"/>
      <protection hidden="1"/>
    </xf>
    <xf numFmtId="0" fontId="6" fillId="6" borderId="13" xfId="0" applyNumberFormat="1" applyFont="1" applyFill="1" applyBorder="1" applyAlignment="1" applyProtection="1">
      <alignment horizontal="center" vertical="center" wrapText="1"/>
      <protection hidden="1"/>
    </xf>
    <xf numFmtId="0" fontId="6" fillId="6" borderId="4" xfId="0" applyNumberFormat="1" applyFont="1" applyFill="1" applyBorder="1" applyAlignment="1" applyProtection="1">
      <alignment horizontal="center" vertical="center" wrapText="1"/>
      <protection hidden="1"/>
    </xf>
    <xf numFmtId="0" fontId="6" fillId="6" borderId="14" xfId="0" applyNumberFormat="1" applyFont="1" applyFill="1" applyBorder="1" applyAlignment="1" applyProtection="1">
      <alignment horizontal="center" vertical="center" wrapText="1"/>
      <protection hidden="1"/>
    </xf>
    <xf numFmtId="0" fontId="5" fillId="6" borderId="5" xfId="0" applyFont="1" applyFill="1" applyBorder="1" applyAlignment="1" applyProtection="1">
      <alignment horizontal="center" vertical="center" wrapText="1"/>
      <protection hidden="1"/>
    </xf>
    <xf numFmtId="0" fontId="5" fillId="6" borderId="6" xfId="0" applyFont="1" applyFill="1" applyBorder="1" applyAlignment="1" applyProtection="1">
      <alignment horizontal="center" vertical="center" wrapText="1"/>
      <protection hidden="1"/>
    </xf>
    <xf numFmtId="0" fontId="5" fillId="6" borderId="9" xfId="0" applyFont="1" applyFill="1" applyBorder="1" applyAlignment="1" applyProtection="1">
      <alignment horizontal="center" vertical="center" wrapText="1"/>
      <protection hidden="1"/>
    </xf>
    <xf numFmtId="0" fontId="5" fillId="6" borderId="10" xfId="0" applyFont="1" applyFill="1" applyBorder="1" applyAlignment="1" applyProtection="1">
      <alignment horizontal="center" vertical="center" wrapText="1"/>
      <protection hidden="1"/>
    </xf>
    <xf numFmtId="0" fontId="5" fillId="6" borderId="13" xfId="0" applyFont="1" applyFill="1" applyBorder="1" applyAlignment="1" applyProtection="1">
      <alignment horizontal="center" vertical="center" wrapText="1"/>
      <protection hidden="1"/>
    </xf>
    <xf numFmtId="0" fontId="5" fillId="6" borderId="14" xfId="0" applyFont="1" applyFill="1" applyBorder="1" applyAlignment="1" applyProtection="1">
      <alignment horizontal="center" vertical="center" wrapText="1"/>
      <protection hidden="1"/>
    </xf>
    <xf numFmtId="0" fontId="6" fillId="6" borderId="5" xfId="0" applyNumberFormat="1" applyFont="1" applyFill="1" applyBorder="1" applyAlignment="1" applyProtection="1">
      <alignment horizontal="center" vertical="center" wrapText="1"/>
      <protection hidden="1"/>
    </xf>
    <xf numFmtId="0" fontId="6" fillId="6" borderId="7" xfId="0" applyNumberFormat="1" applyFont="1" applyFill="1" applyBorder="1" applyAlignment="1" applyProtection="1">
      <alignment horizontal="center" vertical="center" wrapText="1"/>
      <protection hidden="1"/>
    </xf>
    <xf numFmtId="0" fontId="6" fillId="6" borderId="6" xfId="0" applyNumberFormat="1" applyFont="1" applyFill="1" applyBorder="1" applyAlignment="1" applyProtection="1">
      <alignment horizontal="center" vertical="center" wrapText="1"/>
      <protection hidden="1"/>
    </xf>
    <xf numFmtId="0" fontId="6" fillId="6" borderId="9" xfId="0" applyNumberFormat="1" applyFont="1" applyFill="1" applyBorder="1" applyAlignment="1" applyProtection="1">
      <alignment horizontal="center" vertical="center" wrapText="1"/>
      <protection hidden="1"/>
    </xf>
    <xf numFmtId="0" fontId="6" fillId="6" borderId="0" xfId="0" applyNumberFormat="1" applyFont="1" applyFill="1" applyBorder="1" applyAlignment="1" applyProtection="1">
      <alignment horizontal="center" vertical="center" wrapText="1"/>
      <protection hidden="1"/>
    </xf>
    <xf numFmtId="0" fontId="6" fillId="6" borderId="10" xfId="0" applyNumberFormat="1" applyFont="1" applyFill="1" applyBorder="1" applyAlignment="1" applyProtection="1">
      <alignment horizontal="center" vertical="center" wrapText="1"/>
      <protection hidden="1"/>
    </xf>
    <xf numFmtId="0" fontId="6" fillId="6" borderId="8" xfId="0" applyNumberFormat="1" applyFont="1" applyFill="1" applyBorder="1" applyAlignment="1" applyProtection="1">
      <alignment horizontal="center" vertical="center" wrapText="1"/>
      <protection hidden="1"/>
    </xf>
    <xf numFmtId="0" fontId="6" fillId="6" borderId="11" xfId="0" applyNumberFormat="1" applyFont="1" applyFill="1" applyBorder="1" applyAlignment="1" applyProtection="1">
      <alignment horizontal="center" vertical="center" wrapText="1"/>
      <protection hidden="1"/>
    </xf>
    <xf numFmtId="0" fontId="6" fillId="6" borderId="15" xfId="0" applyNumberFormat="1" applyFont="1" applyFill="1" applyBorder="1" applyAlignment="1" applyProtection="1">
      <alignment horizontal="center" vertical="center" wrapText="1"/>
      <protection hidden="1"/>
    </xf>
    <xf numFmtId="0" fontId="6" fillId="0" borderId="1" xfId="1" applyNumberFormat="1" applyFont="1" applyFill="1" applyBorder="1" applyAlignment="1" applyProtection="1">
      <alignment horizontal="center" vertical="center" textRotation="90" wrapText="1"/>
      <protection hidden="1"/>
    </xf>
    <xf numFmtId="0" fontId="17" fillId="0" borderId="0" xfId="1" applyAlignment="1">
      <alignment horizontal="center" vertical="center" wrapText="1"/>
    </xf>
    <xf numFmtId="0" fontId="17" fillId="0" borderId="27" xfId="1" applyBorder="1" applyAlignment="1">
      <alignment horizontal="center" vertical="center" wrapText="1"/>
    </xf>
    <xf numFmtId="0" fontId="17" fillId="0" borderId="16" xfId="1" applyBorder="1" applyAlignment="1">
      <alignment horizontal="center" vertical="center" wrapText="1"/>
    </xf>
    <xf numFmtId="0" fontId="17" fillId="0" borderId="21" xfId="1" applyBorder="1" applyAlignment="1">
      <alignment horizontal="center" vertical="center" wrapText="1"/>
    </xf>
    <xf numFmtId="0" fontId="17" fillId="0" borderId="1" xfId="1" applyBorder="1" applyAlignment="1">
      <alignment horizontal="center" vertical="center" wrapText="1"/>
    </xf>
    <xf numFmtId="0" fontId="6" fillId="0" borderId="21" xfId="1" applyNumberFormat="1" applyFont="1" applyFill="1" applyBorder="1" applyAlignment="1" applyProtection="1">
      <alignment horizontal="center" vertical="center" wrapText="1"/>
      <protection hidden="1"/>
    </xf>
    <xf numFmtId="0" fontId="6" fillId="0" borderId="1" xfId="1" applyNumberFormat="1" applyFont="1" applyFill="1" applyBorder="1" applyAlignment="1" applyProtection="1">
      <alignment horizontal="center" vertical="center" wrapText="1"/>
      <protection hidden="1"/>
    </xf>
    <xf numFmtId="0" fontId="17" fillId="0" borderId="22" xfId="1" applyBorder="1" applyAlignment="1">
      <alignment horizontal="center" vertical="center" textRotation="90" wrapText="1"/>
    </xf>
    <xf numFmtId="0" fontId="17" fillId="0" borderId="20" xfId="1" applyBorder="1" applyAlignment="1">
      <alignment horizontal="center" vertical="center" textRotation="90" wrapText="1"/>
    </xf>
    <xf numFmtId="0" fontId="17" fillId="0" borderId="18" xfId="1" applyBorder="1" applyAlignment="1">
      <alignment horizontal="center" vertical="center" wrapText="1"/>
    </xf>
    <xf numFmtId="0" fontId="44" fillId="0" borderId="0" xfId="8" applyFont="1" applyAlignment="1" applyProtection="1">
      <alignment horizontal="center" wrapText="1"/>
      <protection locked="0"/>
    </xf>
    <xf numFmtId="0" fontId="51" fillId="0" borderId="0" xfId="7" applyFont="1" applyBorder="1" applyAlignment="1" applyProtection="1">
      <alignment horizontal="center" wrapText="1"/>
      <protection locked="0"/>
    </xf>
    <xf numFmtId="0" fontId="44" fillId="0" borderId="0" xfId="8" applyFont="1" applyAlignment="1">
      <alignment horizontal="center" vertical="top" wrapText="1"/>
    </xf>
    <xf numFmtId="0" fontId="17" fillId="0" borderId="27" xfId="1" applyFill="1" applyBorder="1" applyAlignment="1" applyProtection="1">
      <alignment horizontal="center" vertical="center" wrapText="1"/>
      <protection locked="0"/>
    </xf>
    <xf numFmtId="0" fontId="17" fillId="0" borderId="16" xfId="1" applyFill="1" applyBorder="1" applyAlignment="1" applyProtection="1">
      <alignment horizontal="center" vertical="center" wrapText="1"/>
      <protection locked="0"/>
    </xf>
    <xf numFmtId="0" fontId="17" fillId="0" borderId="28" xfId="1" applyFill="1" applyBorder="1" applyAlignment="1" applyProtection="1">
      <alignment horizontal="center" vertical="center" wrapText="1"/>
      <protection locked="0"/>
    </xf>
    <xf numFmtId="0" fontId="3" fillId="0" borderId="0" xfId="1" applyFont="1" applyAlignment="1">
      <alignment horizontal="left" vertical="center" wrapText="1"/>
    </xf>
    <xf numFmtId="0" fontId="27" fillId="0" borderId="0" xfId="1" applyFont="1" applyAlignment="1">
      <alignment horizontal="center" vertical="center" wrapText="1"/>
    </xf>
    <xf numFmtId="0" fontId="42" fillId="0" borderId="1" xfId="1" applyFont="1" applyBorder="1" applyAlignment="1" applyProtection="1">
      <alignment horizontal="center" vertical="center" wrapText="1"/>
      <protection hidden="1"/>
    </xf>
    <xf numFmtId="0" fontId="3" fillId="0" borderId="1" xfId="1" applyFont="1" applyBorder="1" applyAlignment="1" applyProtection="1">
      <alignment horizontal="center" vertical="center" wrapText="1"/>
      <protection hidden="1"/>
    </xf>
    <xf numFmtId="0" fontId="27" fillId="0" borderId="1" xfId="1" applyFont="1" applyFill="1" applyBorder="1" applyAlignment="1" applyProtection="1">
      <alignment horizontal="center" vertical="center" textRotation="90" wrapText="1"/>
      <protection hidden="1"/>
    </xf>
    <xf numFmtId="0" fontId="27" fillId="0" borderId="1" xfId="1" applyFont="1" applyFill="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13" xfId="1" applyFont="1" applyBorder="1" applyAlignment="1" applyProtection="1">
      <alignment horizontal="center" vertical="center" wrapText="1"/>
      <protection hidden="1"/>
    </xf>
    <xf numFmtId="0" fontId="27" fillId="0" borderId="14" xfId="1" applyFont="1" applyBorder="1" applyAlignment="1" applyProtection="1">
      <alignment horizontal="center" vertical="center" wrapText="1"/>
      <protection hidden="1"/>
    </xf>
    <xf numFmtId="0" fontId="40" fillId="0" borderId="1" xfId="1" applyFont="1" applyBorder="1" applyAlignment="1" applyProtection="1">
      <alignment horizontal="center" vertical="center" wrapText="1"/>
      <protection hidden="1"/>
    </xf>
    <xf numFmtId="0" fontId="3" fillId="0" borderId="1" xfId="1" applyFont="1" applyBorder="1" applyAlignment="1" applyProtection="1">
      <alignment horizontal="center" vertical="center" textRotation="90" wrapText="1"/>
      <protection hidden="1"/>
    </xf>
    <xf numFmtId="0" fontId="39" fillId="0" borderId="0" xfId="1" applyFont="1" applyBorder="1" applyAlignment="1" applyProtection="1">
      <alignment horizontal="center" vertical="center" wrapText="1"/>
      <protection hidden="1"/>
    </xf>
    <xf numFmtId="0" fontId="40" fillId="0" borderId="1" xfId="1" applyFont="1" applyBorder="1" applyAlignment="1" applyProtection="1">
      <alignment horizontal="center" vertical="center" textRotation="90" wrapText="1"/>
      <protection hidden="1"/>
    </xf>
    <xf numFmtId="0" fontId="51" fillId="0" borderId="4" xfId="7" applyFont="1" applyBorder="1" applyAlignment="1" applyProtection="1">
      <alignment horizontal="center" wrapText="1"/>
      <protection locked="0"/>
    </xf>
    <xf numFmtId="0" fontId="44" fillId="0" borderId="0" xfId="8" applyFont="1" applyBorder="1" applyAlignment="1">
      <alignment horizontal="center" vertical="top" wrapText="1"/>
    </xf>
    <xf numFmtId="0" fontId="44" fillId="0" borderId="1" xfId="6" applyFont="1" applyFill="1" applyBorder="1" applyAlignment="1">
      <alignment horizontal="center" vertical="center" wrapText="1"/>
    </xf>
    <xf numFmtId="0" fontId="44" fillId="0" borderId="0" xfId="6" applyFont="1" applyFill="1" applyAlignment="1">
      <alignment horizontal="left" vertical="top" wrapText="1"/>
    </xf>
    <xf numFmtId="0" fontId="44" fillId="0" borderId="0" xfId="6" applyFont="1" applyFill="1" applyAlignment="1">
      <alignment horizontal="left" vertical="top"/>
    </xf>
    <xf numFmtId="0" fontId="44" fillId="0" borderId="0" xfId="6" applyFont="1" applyFill="1" applyAlignment="1">
      <alignment horizontal="center" vertical="center"/>
    </xf>
    <xf numFmtId="0" fontId="47" fillId="0" borderId="0" xfId="6" applyFont="1" applyFill="1" applyBorder="1" applyAlignment="1">
      <alignment horizontal="center" vertical="center" wrapText="1"/>
    </xf>
    <xf numFmtId="0" fontId="47" fillId="0" borderId="4" xfId="6" applyFont="1" applyFill="1" applyBorder="1" applyAlignment="1">
      <alignment horizontal="center" vertical="center"/>
    </xf>
    <xf numFmtId="0" fontId="44" fillId="0" borderId="7" xfId="6" applyFont="1" applyFill="1" applyBorder="1" applyAlignment="1">
      <alignment horizontal="center"/>
    </xf>
    <xf numFmtId="0" fontId="44" fillId="0" borderId="4" xfId="6" applyFont="1" applyFill="1" applyBorder="1" applyAlignment="1">
      <alignment horizontal="center"/>
    </xf>
    <xf numFmtId="0" fontId="44" fillId="0" borderId="7" xfId="6" applyFont="1" applyFill="1" applyBorder="1" applyAlignment="1">
      <alignment horizontal="center" vertical="center"/>
    </xf>
    <xf numFmtId="0" fontId="44" fillId="6" borderId="41" xfId="6" applyFont="1" applyFill="1" applyBorder="1" applyAlignment="1">
      <alignment horizontal="center" vertical="center" wrapText="1"/>
    </xf>
    <xf numFmtId="0" fontId="44" fillId="6" borderId="4" xfId="6" applyFont="1" applyFill="1" applyBorder="1" applyAlignment="1">
      <alignment horizontal="center"/>
    </xf>
    <xf numFmtId="0" fontId="51" fillId="0" borderId="4" xfId="7" applyFont="1" applyFill="1" applyBorder="1" applyAlignment="1" applyProtection="1">
      <alignment horizontal="center"/>
    </xf>
    <xf numFmtId="0" fontId="44" fillId="6" borderId="7" xfId="6" applyFont="1" applyFill="1" applyBorder="1" applyAlignment="1">
      <alignment horizontal="center" vertical="center"/>
    </xf>
    <xf numFmtId="0" fontId="44" fillId="6" borderId="7" xfId="6" applyFont="1" applyFill="1" applyBorder="1" applyAlignment="1">
      <alignment horizontal="center"/>
    </xf>
    <xf numFmtId="0" fontId="52" fillId="6" borderId="0" xfId="6" applyFont="1" applyFill="1" applyBorder="1" applyAlignment="1">
      <alignment horizontal="center" vertical="center" wrapText="1"/>
    </xf>
    <xf numFmtId="0" fontId="47" fillId="6" borderId="4" xfId="6" applyFont="1" applyFill="1" applyBorder="1" applyAlignment="1">
      <alignment horizontal="center" vertical="center"/>
    </xf>
    <xf numFmtId="0" fontId="51" fillId="0" borderId="0" xfId="7" applyFont="1" applyFill="1" applyBorder="1" applyAlignment="1" applyProtection="1">
      <alignment horizontal="center"/>
    </xf>
    <xf numFmtId="0" fontId="51" fillId="6" borderId="0" xfId="7" applyFont="1" applyFill="1" applyBorder="1" applyAlignment="1" applyProtection="1">
      <alignment horizontal="left" vertical="top" wrapText="1"/>
    </xf>
    <xf numFmtId="0" fontId="51" fillId="6" borderId="0" xfId="7" applyFont="1" applyFill="1" applyBorder="1" applyAlignment="1" applyProtection="1">
      <alignment horizontal="left" vertical="center" wrapText="1"/>
    </xf>
    <xf numFmtId="49" fontId="51" fillId="6" borderId="1" xfId="7" applyNumberFormat="1" applyFont="1" applyFill="1" applyBorder="1" applyAlignment="1" applyProtection="1">
      <alignment vertical="center" wrapText="1"/>
    </xf>
    <xf numFmtId="49" fontId="51" fillId="6" borderId="1" xfId="7" applyNumberFormat="1" applyFont="1" applyFill="1" applyBorder="1" applyAlignment="1" applyProtection="1">
      <alignment horizontal="center" vertical="top" wrapText="1"/>
    </xf>
    <xf numFmtId="0" fontId="51" fillId="6" borderId="1" xfId="7" applyFont="1" applyFill="1" applyBorder="1" applyAlignment="1" applyProtection="1">
      <alignment horizontal="center" vertical="top" wrapText="1"/>
    </xf>
    <xf numFmtId="0" fontId="52" fillId="6" borderId="0" xfId="7" applyFont="1" applyFill="1" applyAlignment="1" applyProtection="1">
      <alignment horizontal="left" vertical="center" wrapText="1"/>
    </xf>
    <xf numFmtId="0" fontId="52" fillId="6" borderId="0" xfId="7" applyFont="1" applyFill="1" applyAlignment="1" applyProtection="1">
      <alignment horizontal="center" vertical="center"/>
    </xf>
    <xf numFmtId="0" fontId="51" fillId="6" borderId="4" xfId="7" applyFont="1" applyFill="1" applyBorder="1" applyAlignment="1" applyProtection="1">
      <alignment horizontal="right"/>
    </xf>
    <xf numFmtId="0" fontId="51" fillId="6" borderId="12" xfId="7" applyFont="1" applyFill="1" applyBorder="1" applyAlignment="1" applyProtection="1">
      <alignment horizontal="center" vertical="top"/>
    </xf>
    <xf numFmtId="0" fontId="52" fillId="0" borderId="0" xfId="7" applyFont="1" applyFill="1" applyAlignment="1" applyProtection="1">
      <alignment horizontal="left" vertical="top" wrapText="1"/>
    </xf>
    <xf numFmtId="0" fontId="51" fillId="0" borderId="0" xfId="7" applyFont="1" applyFill="1" applyAlignment="1" applyProtection="1">
      <alignment horizontal="left" vertical="top" wrapText="1"/>
    </xf>
    <xf numFmtId="0" fontId="51" fillId="0" borderId="7" xfId="7" applyFont="1" applyFill="1" applyBorder="1" applyAlignment="1" applyProtection="1">
      <alignment horizontal="center" vertical="top"/>
    </xf>
    <xf numFmtId="0" fontId="51" fillId="0" borderId="0" xfId="7" applyFont="1" applyFill="1" applyBorder="1" applyAlignment="1" applyProtection="1">
      <alignment horizontal="right"/>
    </xf>
    <xf numFmtId="0" fontId="52" fillId="0" borderId="0" xfId="7" applyFont="1" applyFill="1" applyAlignment="1" applyProtection="1">
      <alignment horizontal="center" wrapText="1"/>
    </xf>
    <xf numFmtId="49" fontId="51" fillId="0" borderId="8" xfId="7" applyNumberFormat="1" applyFont="1" applyFill="1" applyBorder="1" applyAlignment="1" applyProtection="1">
      <alignment horizontal="center" vertical="center" wrapText="1"/>
    </xf>
    <xf numFmtId="49" fontId="51" fillId="0" borderId="11" xfId="7" applyNumberFormat="1" applyFont="1" applyFill="1" applyBorder="1" applyAlignment="1" applyProtection="1">
      <alignment horizontal="center" vertical="center" wrapText="1"/>
    </xf>
    <xf numFmtId="0" fontId="51" fillId="0" borderId="8" xfId="7" applyFont="1" applyFill="1" applyBorder="1" applyAlignment="1" applyProtection="1">
      <alignment horizontal="center" vertical="center" wrapText="1"/>
    </xf>
    <xf numFmtId="0" fontId="51" fillId="0" borderId="11" xfId="7" applyFont="1" applyFill="1" applyBorder="1" applyAlignment="1" applyProtection="1">
      <alignment horizontal="center" vertical="center" wrapText="1"/>
    </xf>
    <xf numFmtId="0" fontId="51" fillId="0" borderId="1" xfId="7" applyFont="1" applyFill="1" applyBorder="1" applyAlignment="1" applyProtection="1">
      <alignment horizontal="center" vertical="center" wrapText="1"/>
    </xf>
    <xf numFmtId="0" fontId="51" fillId="0" borderId="1" xfId="7" applyFont="1" applyFill="1" applyBorder="1" applyAlignment="1" applyProtection="1">
      <alignment horizontal="center"/>
      <protection locked="0"/>
    </xf>
    <xf numFmtId="0" fontId="51" fillId="0" borderId="0" xfId="7" applyFont="1" applyFill="1" applyAlignment="1" applyProtection="1">
      <alignment horizontal="center" vertical="top" wrapText="1"/>
      <protection locked="0"/>
    </xf>
    <xf numFmtId="0" fontId="51" fillId="0" borderId="0" xfId="7" applyFont="1" applyFill="1" applyAlignment="1" applyProtection="1">
      <alignment horizontal="center" wrapText="1"/>
      <protection locked="0"/>
    </xf>
    <xf numFmtId="0" fontId="51" fillId="0" borderId="0" xfId="7" applyFont="1" applyFill="1" applyBorder="1" applyAlignment="1" applyProtection="1">
      <alignment horizontal="center" wrapText="1"/>
      <protection locked="0"/>
    </xf>
    <xf numFmtId="0" fontId="51" fillId="0" borderId="0" xfId="7" applyFont="1" applyFill="1" applyBorder="1" applyAlignment="1" applyProtection="1">
      <alignment horizontal="center"/>
      <protection locked="0"/>
    </xf>
    <xf numFmtId="0" fontId="47" fillId="0" borderId="0" xfId="21" applyFont="1" applyFill="1" applyAlignment="1" applyProtection="1">
      <alignment horizontal="left" vertical="center" wrapText="1"/>
    </xf>
    <xf numFmtId="49" fontId="51" fillId="6" borderId="1" xfId="21" applyNumberFormat="1" applyFont="1" applyFill="1" applyBorder="1" applyAlignment="1" applyProtection="1">
      <alignment horizontal="center" vertical="center" wrapText="1"/>
    </xf>
    <xf numFmtId="0" fontId="51" fillId="6" borderId="1" xfId="21" applyFont="1" applyFill="1" applyBorder="1" applyAlignment="1" applyProtection="1">
      <alignment horizontal="center" vertical="center" wrapText="1"/>
    </xf>
    <xf numFmtId="0" fontId="44" fillId="6" borderId="1" xfId="21" applyFont="1" applyFill="1" applyBorder="1" applyAlignment="1" applyProtection="1">
      <alignment horizontal="center" vertical="center" wrapText="1"/>
    </xf>
    <xf numFmtId="0" fontId="47" fillId="6" borderId="4" xfId="21" applyFont="1" applyFill="1" applyBorder="1" applyAlignment="1" applyProtection="1">
      <alignment horizontal="center"/>
    </xf>
    <xf numFmtId="0" fontId="51" fillId="6" borderId="0" xfId="7" applyFont="1" applyFill="1" applyAlignment="1" applyProtection="1">
      <alignment horizontal="center" vertical="top" wrapText="1"/>
      <protection locked="0"/>
    </xf>
    <xf numFmtId="0" fontId="51" fillId="6" borderId="0" xfId="21" applyFont="1" applyFill="1" applyAlignment="1" applyProtection="1">
      <alignment horizontal="center" wrapText="1"/>
      <protection locked="0"/>
    </xf>
    <xf numFmtId="0" fontId="44" fillId="6" borderId="0" xfId="21" applyFont="1" applyFill="1" applyAlignment="1" applyProtection="1">
      <alignment horizontal="center" wrapText="1"/>
      <protection locked="0"/>
    </xf>
    <xf numFmtId="0" fontId="44" fillId="6" borderId="0" xfId="21" applyFont="1" applyFill="1" applyBorder="1" applyAlignment="1" applyProtection="1">
      <alignment horizontal="center" vertical="top"/>
    </xf>
    <xf numFmtId="0" fontId="51" fillId="6" borderId="0" xfId="7" applyFont="1" applyFill="1" applyAlignment="1" applyProtection="1">
      <alignment horizontal="center" wrapText="1"/>
      <protection locked="0"/>
    </xf>
    <xf numFmtId="49" fontId="51" fillId="0" borderId="8" xfId="22" applyNumberFormat="1" applyFont="1" applyBorder="1" applyAlignment="1" applyProtection="1">
      <alignment horizontal="center" vertical="center" wrapText="1"/>
    </xf>
    <xf numFmtId="49" fontId="51" fillId="0" borderId="11" xfId="22" applyNumberFormat="1" applyFont="1" applyBorder="1" applyAlignment="1" applyProtection="1">
      <alignment horizontal="center" vertical="center" wrapText="1"/>
    </xf>
    <xf numFmtId="0" fontId="51" fillId="0" borderId="8" xfId="22" applyFont="1" applyBorder="1" applyAlignment="1" applyProtection="1">
      <alignment horizontal="center" vertical="center" wrapText="1"/>
    </xf>
    <xf numFmtId="0" fontId="51" fillId="0" borderId="11" xfId="22" applyFont="1" applyBorder="1" applyAlignment="1" applyProtection="1">
      <alignment horizontal="center" vertical="center" wrapText="1"/>
    </xf>
    <xf numFmtId="0" fontId="51" fillId="0" borderId="1" xfId="22" applyFont="1" applyFill="1" applyBorder="1" applyAlignment="1" applyProtection="1">
      <alignment horizontal="center" vertical="center" wrapText="1"/>
    </xf>
    <xf numFmtId="0" fontId="52" fillId="0" borderId="0" xfId="22" applyFont="1" applyFill="1" applyAlignment="1" applyProtection="1">
      <alignment horizontal="left" wrapText="1"/>
    </xf>
    <xf numFmtId="0" fontId="51" fillId="0" borderId="0" xfId="22" applyFont="1" applyFill="1" applyAlignment="1" applyProtection="1">
      <alignment horizontal="left" wrapText="1"/>
    </xf>
    <xf numFmtId="0" fontId="51" fillId="0" borderId="7" xfId="22" applyFont="1" applyFill="1" applyBorder="1" applyAlignment="1" applyProtection="1">
      <alignment horizontal="center" vertical="top"/>
    </xf>
    <xf numFmtId="0" fontId="51" fillId="0" borderId="0" xfId="22" applyFont="1" applyFill="1" applyBorder="1" applyAlignment="1" applyProtection="1">
      <alignment horizontal="right"/>
    </xf>
    <xf numFmtId="0" fontId="51" fillId="0" borderId="0" xfId="7" applyFont="1" applyAlignment="1" applyProtection="1">
      <alignment horizontal="center" vertical="top" wrapText="1"/>
      <protection locked="0"/>
    </xf>
    <xf numFmtId="0" fontId="51" fillId="0" borderId="0" xfId="22" applyFont="1" applyAlignment="1" applyProtection="1">
      <alignment horizontal="center" wrapText="1"/>
      <protection locked="0"/>
    </xf>
    <xf numFmtId="0" fontId="51" fillId="0" borderId="0" xfId="22" applyFont="1" applyFill="1" applyAlignment="1" applyProtection="1">
      <alignment horizontal="center" wrapText="1"/>
      <protection locked="0"/>
    </xf>
    <xf numFmtId="0" fontId="51" fillId="0" borderId="0" xfId="7" applyFont="1" applyAlignment="1" applyProtection="1">
      <alignment horizontal="center" wrapText="1"/>
      <protection locked="0"/>
    </xf>
    <xf numFmtId="49" fontId="51" fillId="6" borderId="1" xfId="8" applyNumberFormat="1" applyFont="1" applyFill="1" applyBorder="1" applyAlignment="1" applyProtection="1">
      <alignment horizontal="center" vertical="center" wrapText="1"/>
    </xf>
    <xf numFmtId="0" fontId="51" fillId="6" borderId="1" xfId="8" applyFont="1" applyFill="1" applyBorder="1" applyAlignment="1" applyProtection="1">
      <alignment horizontal="center" vertical="center" wrapText="1"/>
    </xf>
    <xf numFmtId="0" fontId="44" fillId="0" borderId="0" xfId="8" applyFont="1" applyFill="1" applyAlignment="1">
      <alignment horizontal="center" vertical="top" wrapText="1"/>
    </xf>
    <xf numFmtId="0" fontId="52" fillId="6" borderId="0" xfId="8" applyFont="1" applyFill="1" applyAlignment="1" applyProtection="1">
      <alignment horizontal="left" vertical="top" wrapText="1"/>
    </xf>
    <xf numFmtId="0" fontId="51" fillId="6" borderId="0" xfId="8" applyFont="1" applyFill="1" applyAlignment="1" applyProtection="1">
      <alignment horizontal="left" vertical="top" wrapText="1"/>
    </xf>
    <xf numFmtId="0" fontId="52" fillId="6" borderId="0" xfId="8" applyFont="1" applyFill="1" applyAlignment="1" applyProtection="1">
      <alignment horizontal="center"/>
    </xf>
    <xf numFmtId="0" fontId="52" fillId="6" borderId="4" xfId="8" applyFont="1" applyFill="1" applyBorder="1" applyAlignment="1" applyProtection="1">
      <alignment horizontal="center"/>
    </xf>
    <xf numFmtId="0" fontId="51" fillId="6" borderId="0" xfId="8" applyFont="1" applyFill="1" applyBorder="1" applyAlignment="1" applyProtection="1">
      <alignment horizontal="right"/>
    </xf>
    <xf numFmtId="0" fontId="51" fillId="6" borderId="7" xfId="8" applyFont="1" applyFill="1" applyBorder="1" applyAlignment="1" applyProtection="1">
      <alignment horizontal="center" vertical="top"/>
    </xf>
    <xf numFmtId="0" fontId="44" fillId="0" borderId="0" xfId="8" applyFont="1" applyFill="1" applyAlignment="1" applyProtection="1">
      <alignment horizontal="center" wrapText="1"/>
      <protection locked="0"/>
    </xf>
    <xf numFmtId="0" fontId="51" fillId="6" borderId="8" xfId="8" applyFont="1" applyFill="1" applyBorder="1" applyAlignment="1" applyProtection="1">
      <alignment horizontal="center" vertical="center" wrapText="1"/>
    </xf>
    <xf numFmtId="0" fontId="51" fillId="6" borderId="11" xfId="8" applyFont="1" applyFill="1" applyBorder="1" applyAlignment="1" applyProtection="1">
      <alignment horizontal="center" vertical="center" wrapText="1"/>
    </xf>
    <xf numFmtId="0" fontId="51" fillId="6" borderId="15" xfId="8" applyFont="1" applyFill="1" applyBorder="1" applyAlignment="1" applyProtection="1">
      <alignment horizontal="center" vertical="center" wrapText="1"/>
    </xf>
    <xf numFmtId="0" fontId="44" fillId="6" borderId="0" xfId="8" applyFont="1" applyFill="1" applyAlignment="1" applyProtection="1">
      <alignment horizontal="center" vertical="top" wrapText="1"/>
    </xf>
    <xf numFmtId="0" fontId="52" fillId="0" borderId="0" xfId="8" applyFont="1" applyFill="1" applyAlignment="1" applyProtection="1">
      <alignment horizontal="left" vertical="top" wrapText="1"/>
    </xf>
    <xf numFmtId="0" fontId="44" fillId="6" borderId="0" xfId="8" applyFont="1" applyFill="1" applyAlignment="1" applyProtection="1">
      <alignment horizontal="center" wrapText="1"/>
    </xf>
    <xf numFmtId="0" fontId="52" fillId="6" borderId="0" xfId="8" applyFont="1" applyFill="1" applyBorder="1" applyAlignment="1" applyProtection="1">
      <alignment horizontal="center"/>
    </xf>
    <xf numFmtId="0" fontId="44" fillId="6" borderId="0" xfId="8" applyFont="1" applyFill="1" applyBorder="1" applyAlignment="1" applyProtection="1">
      <alignment horizontal="center" vertical="center" wrapText="1"/>
    </xf>
    <xf numFmtId="49" fontId="44" fillId="0" borderId="1" xfId="10" applyNumberFormat="1" applyFont="1" applyFill="1" applyBorder="1" applyAlignment="1">
      <alignment horizontal="center" vertical="center" wrapText="1"/>
    </xf>
    <xf numFmtId="0" fontId="44" fillId="0" borderId="1" xfId="10" applyFont="1" applyFill="1" applyBorder="1" applyAlignment="1">
      <alignment horizontal="center" vertical="center" wrapText="1"/>
    </xf>
    <xf numFmtId="0" fontId="44" fillId="0" borderId="8" xfId="10" applyFont="1" applyFill="1" applyBorder="1" applyAlignment="1">
      <alignment horizontal="center" vertical="center" wrapText="1"/>
    </xf>
    <xf numFmtId="0" fontId="44" fillId="0" borderId="15" xfId="10" applyFont="1" applyFill="1" applyBorder="1" applyAlignment="1">
      <alignment horizontal="center" vertical="center" wrapText="1"/>
    </xf>
    <xf numFmtId="0" fontId="47" fillId="0" borderId="0" xfId="10" applyFont="1" applyFill="1" applyAlignment="1">
      <alignment horizontal="center" wrapText="1"/>
    </xf>
    <xf numFmtId="0" fontId="47" fillId="0" borderId="4" xfId="10" applyFont="1" applyFill="1" applyBorder="1" applyAlignment="1">
      <alignment horizontal="center"/>
    </xf>
    <xf numFmtId="0" fontId="44" fillId="0" borderId="7" xfId="10" applyFont="1" applyFill="1" applyBorder="1" applyAlignment="1">
      <alignment horizontal="center" vertical="top"/>
    </xf>
    <xf numFmtId="0" fontId="44" fillId="0" borderId="0" xfId="10" applyFont="1" applyFill="1" applyBorder="1" applyAlignment="1">
      <alignment horizontal="right"/>
    </xf>
    <xf numFmtId="0" fontId="47" fillId="0" borderId="0" xfId="10" applyFont="1" applyFill="1" applyAlignment="1">
      <alignment horizontal="left" vertical="top" wrapText="1"/>
    </xf>
    <xf numFmtId="0" fontId="44" fillId="0" borderId="0" xfId="10" applyFont="1" applyAlignment="1">
      <alignment horizontal="left" vertical="top" wrapText="1"/>
    </xf>
    <xf numFmtId="0" fontId="44" fillId="0" borderId="0" xfId="10" applyFont="1" applyAlignment="1">
      <alignment horizontal="center" vertical="top" wrapText="1"/>
    </xf>
    <xf numFmtId="0" fontId="47" fillId="0" borderId="2" xfId="10" applyFont="1" applyFill="1" applyBorder="1" applyAlignment="1">
      <alignment horizontal="center" vertical="center" wrapText="1"/>
    </xf>
    <xf numFmtId="0" fontId="47" fillId="0" borderId="12" xfId="10" applyFont="1" applyFill="1" applyBorder="1" applyAlignment="1">
      <alignment horizontal="center" vertical="center" wrapText="1"/>
    </xf>
    <xf numFmtId="0" fontId="47" fillId="0" borderId="3" xfId="10" applyFont="1" applyFill="1" applyBorder="1" applyAlignment="1">
      <alignment horizontal="center" vertical="center" wrapText="1"/>
    </xf>
    <xf numFmtId="0" fontId="44" fillId="0" borderId="0" xfId="10" applyFont="1" applyAlignment="1">
      <alignment horizontal="left" wrapText="1"/>
    </xf>
    <xf numFmtId="0" fontId="44" fillId="0" borderId="0" xfId="10" applyFont="1" applyAlignment="1">
      <alignment horizontal="center" wrapText="1"/>
    </xf>
    <xf numFmtId="0" fontId="52" fillId="10" borderId="0" xfId="11" applyFont="1" applyFill="1" applyAlignment="1">
      <alignment horizontal="center" wrapText="1"/>
    </xf>
    <xf numFmtId="0" fontId="52" fillId="10" borderId="0" xfId="11" applyFont="1" applyFill="1" applyAlignment="1">
      <alignment horizontal="center"/>
    </xf>
    <xf numFmtId="0" fontId="52" fillId="10" borderId="4" xfId="11" applyFont="1" applyFill="1" applyBorder="1" applyAlignment="1">
      <alignment horizontal="center"/>
    </xf>
    <xf numFmtId="0" fontId="51" fillId="10" borderId="7" xfId="11" applyFont="1" applyFill="1" applyBorder="1" applyAlignment="1">
      <alignment horizontal="center"/>
    </xf>
    <xf numFmtId="0" fontId="44" fillId="0" borderId="0" xfId="3" applyFont="1" applyAlignment="1">
      <alignment horizontal="left" vertical="top" wrapText="1"/>
    </xf>
    <xf numFmtId="0" fontId="44" fillId="6" borderId="0" xfId="3" applyFont="1" applyFill="1" applyAlignment="1">
      <alignment horizontal="center" vertical="center" wrapText="1"/>
    </xf>
    <xf numFmtId="0" fontId="44" fillId="0" borderId="0" xfId="3" applyFont="1" applyBorder="1" applyAlignment="1">
      <alignment horizontal="center" vertical="center" wrapText="1"/>
    </xf>
    <xf numFmtId="0" fontId="44" fillId="6" borderId="0" xfId="3" applyFont="1" applyFill="1" applyAlignment="1">
      <alignment horizontal="left" vertical="top" wrapText="1"/>
    </xf>
    <xf numFmtId="0" fontId="52" fillId="6" borderId="0" xfId="11" applyFont="1" applyFill="1" applyAlignment="1">
      <alignment horizontal="center" wrapText="1"/>
    </xf>
    <xf numFmtId="0" fontId="52" fillId="6" borderId="0" xfId="11" applyFont="1" applyFill="1" applyAlignment="1">
      <alignment horizontal="center"/>
    </xf>
    <xf numFmtId="0" fontId="52" fillId="6" borderId="4" xfId="11" applyFont="1" applyFill="1" applyBorder="1" applyAlignment="1">
      <alignment horizontal="center"/>
    </xf>
    <xf numFmtId="0" fontId="51" fillId="6" borderId="0" xfId="11" applyFont="1" applyFill="1" applyAlignment="1">
      <alignment horizontal="center"/>
    </xf>
    <xf numFmtId="0" fontId="66" fillId="6" borderId="0" xfId="12" applyFont="1" applyFill="1" applyBorder="1" applyAlignment="1">
      <alignment horizontal="center" vertical="center"/>
    </xf>
    <xf numFmtId="0" fontId="44" fillId="0" borderId="0" xfId="3" applyFont="1" applyAlignment="1">
      <alignment horizontal="center" vertical="center" wrapText="1"/>
    </xf>
    <xf numFmtId="0" fontId="51" fillId="10" borderId="0" xfId="11" applyFont="1" applyFill="1" applyAlignment="1">
      <alignment horizontal="center"/>
    </xf>
    <xf numFmtId="0" fontId="66" fillId="10" borderId="0" xfId="12" applyFont="1" applyFill="1" applyBorder="1" applyAlignment="1">
      <alignment horizontal="center" vertical="center"/>
    </xf>
    <xf numFmtId="4" fontId="51" fillId="6" borderId="8" xfId="12" applyNumberFormat="1" applyFont="1" applyFill="1" applyBorder="1" applyAlignment="1">
      <alignment horizontal="center" vertical="center" wrapText="1"/>
    </xf>
    <xf numFmtId="4" fontId="51" fillId="6" borderId="11" xfId="12" applyNumberFormat="1" applyFont="1" applyFill="1" applyBorder="1" applyAlignment="1">
      <alignment horizontal="center" vertical="center" wrapText="1"/>
    </xf>
    <xf numFmtId="4" fontId="51" fillId="6" borderId="15" xfId="12" applyNumberFormat="1" applyFont="1" applyFill="1" applyBorder="1" applyAlignment="1">
      <alignment horizontal="center" vertical="center" wrapText="1"/>
    </xf>
    <xf numFmtId="4" fontId="52" fillId="6" borderId="8" xfId="12" applyNumberFormat="1" applyFont="1" applyFill="1" applyBorder="1" applyAlignment="1">
      <alignment horizontal="center" vertical="center" wrapText="1"/>
    </xf>
    <xf numFmtId="4" fontId="52" fillId="6" borderId="11" xfId="12" applyNumberFormat="1" applyFont="1" applyFill="1" applyBorder="1" applyAlignment="1">
      <alignment horizontal="center" vertical="center" wrapText="1"/>
    </xf>
    <xf numFmtId="4" fontId="52" fillId="6" borderId="15" xfId="12" applyNumberFormat="1" applyFont="1" applyFill="1" applyBorder="1" applyAlignment="1">
      <alignment horizontal="center" vertical="center" wrapText="1"/>
    </xf>
    <xf numFmtId="0" fontId="52" fillId="6" borderId="1" xfId="11" applyFont="1" applyFill="1" applyBorder="1" applyAlignment="1">
      <alignment horizontal="center" vertical="center"/>
    </xf>
    <xf numFmtId="165" fontId="52" fillId="6" borderId="1" xfId="12" applyNumberFormat="1" applyFont="1" applyFill="1" applyBorder="1" applyAlignment="1">
      <alignment horizontal="center" vertical="center" wrapText="1"/>
    </xf>
    <xf numFmtId="0" fontId="44" fillId="6" borderId="2" xfId="10" applyFont="1" applyFill="1" applyBorder="1" applyAlignment="1">
      <alignment horizontal="center" vertical="center" wrapText="1"/>
    </xf>
    <xf numFmtId="0" fontId="44" fillId="6" borderId="12" xfId="10" applyFont="1" applyFill="1" applyBorder="1" applyAlignment="1">
      <alignment horizontal="center" vertical="center" wrapText="1"/>
    </xf>
    <xf numFmtId="0" fontId="44" fillId="6" borderId="3" xfId="10" applyFont="1" applyFill="1" applyBorder="1" applyAlignment="1">
      <alignment horizontal="center" vertical="center" wrapText="1"/>
    </xf>
    <xf numFmtId="0" fontId="47" fillId="6" borderId="0" xfId="10" applyFont="1" applyFill="1" applyAlignment="1">
      <alignment horizontal="left" vertical="center" wrapText="1"/>
    </xf>
    <xf numFmtId="0" fontId="47" fillId="6" borderId="0" xfId="10" applyFont="1" applyFill="1" applyAlignment="1">
      <alignment horizontal="center"/>
    </xf>
    <xf numFmtId="0" fontId="44" fillId="6" borderId="12" xfId="10" applyFont="1" applyFill="1" applyBorder="1" applyAlignment="1">
      <alignment horizontal="center"/>
    </xf>
    <xf numFmtId="0" fontId="44" fillId="6" borderId="4" xfId="10" applyFont="1" applyFill="1" applyBorder="1" applyAlignment="1">
      <alignment horizontal="right"/>
    </xf>
    <xf numFmtId="0" fontId="44" fillId="6" borderId="2" xfId="10" applyFont="1" applyFill="1" applyBorder="1" applyAlignment="1">
      <alignment horizontal="center" vertical="center"/>
    </xf>
    <xf numFmtId="0" fontId="44" fillId="6" borderId="12" xfId="10" applyFont="1" applyFill="1" applyBorder="1" applyAlignment="1">
      <alignment horizontal="center" vertical="center"/>
    </xf>
    <xf numFmtId="0" fontId="44" fillId="6" borderId="3" xfId="10" applyFont="1" applyFill="1" applyBorder="1" applyAlignment="1">
      <alignment horizontal="center" vertical="center"/>
    </xf>
    <xf numFmtId="0" fontId="44" fillId="0" borderId="0" xfId="14" applyFont="1" applyFill="1" applyBorder="1" applyAlignment="1">
      <alignment horizontal="left" vertical="top" wrapText="1"/>
    </xf>
    <xf numFmtId="0" fontId="51" fillId="0" borderId="0" xfId="14" applyFont="1" applyFill="1" applyBorder="1" applyAlignment="1">
      <alignment horizontal="center"/>
    </xf>
    <xf numFmtId="0" fontId="47" fillId="0" borderId="0" xfId="14" applyFont="1" applyFill="1" applyBorder="1" applyAlignment="1">
      <alignment horizontal="center" vertical="center" wrapText="1"/>
    </xf>
    <xf numFmtId="0" fontId="47" fillId="0" borderId="4" xfId="10" applyFont="1" applyBorder="1" applyAlignment="1">
      <alignment horizontal="center" vertical="center"/>
    </xf>
    <xf numFmtId="0" fontId="44" fillId="0" borderId="1" xfId="14" applyFont="1" applyFill="1" applyBorder="1" applyAlignment="1">
      <alignment horizontal="center" vertical="center" wrapText="1"/>
    </xf>
    <xf numFmtId="0" fontId="51" fillId="0" borderId="1" xfId="17" applyFont="1" applyBorder="1" applyAlignment="1">
      <alignment horizontal="center" vertical="center" wrapText="1"/>
    </xf>
    <xf numFmtId="0" fontId="51" fillId="8" borderId="1" xfId="17" applyFont="1" applyFill="1" applyBorder="1" applyAlignment="1">
      <alignment horizontal="center" vertical="center" wrapText="1"/>
    </xf>
    <xf numFmtId="0" fontId="51" fillId="9" borderId="1" xfId="17" applyFont="1" applyFill="1" applyBorder="1" applyAlignment="1">
      <alignment horizontal="center" vertical="center" wrapText="1"/>
    </xf>
    <xf numFmtId="0" fontId="47" fillId="0" borderId="0" xfId="10" applyFont="1" applyAlignment="1">
      <alignment horizontal="left" vertical="top" wrapText="1"/>
    </xf>
    <xf numFmtId="0" fontId="52" fillId="0" borderId="0" xfId="16" applyFont="1" applyAlignment="1">
      <alignment horizontal="center"/>
    </xf>
    <xf numFmtId="0" fontId="51" fillId="0" borderId="1" xfId="16" applyFont="1" applyBorder="1" applyAlignment="1">
      <alignment horizontal="center" vertical="center"/>
    </xf>
    <xf numFmtId="0" fontId="51" fillId="0" borderId="1" xfId="16" applyFont="1" applyBorder="1" applyAlignment="1">
      <alignment horizontal="center" vertical="center" wrapText="1"/>
    </xf>
    <xf numFmtId="0" fontId="48" fillId="10" borderId="8" xfId="11" applyFont="1" applyFill="1" applyBorder="1" applyAlignment="1">
      <alignment horizontal="center" vertical="center"/>
    </xf>
    <xf numFmtId="0" fontId="48" fillId="10" borderId="15" xfId="11" applyFont="1" applyFill="1" applyBorder="1" applyAlignment="1">
      <alignment horizontal="center" vertical="center"/>
    </xf>
    <xf numFmtId="0" fontId="48" fillId="10" borderId="8" xfId="11" applyFont="1" applyFill="1" applyBorder="1" applyAlignment="1">
      <alignment horizontal="center" vertical="center" wrapText="1"/>
    </xf>
    <xf numFmtId="0" fontId="48" fillId="10" borderId="15" xfId="11" applyFont="1" applyFill="1" applyBorder="1" applyAlignment="1">
      <alignment horizontal="center" vertical="center" wrapText="1"/>
    </xf>
    <xf numFmtId="0" fontId="48" fillId="10" borderId="2" xfId="11" applyFont="1" applyFill="1" applyBorder="1" applyAlignment="1">
      <alignment horizontal="center" vertical="center" wrapText="1"/>
    </xf>
    <xf numFmtId="0" fontId="48" fillId="10" borderId="3" xfId="11" applyFont="1" applyFill="1" applyBorder="1" applyAlignment="1">
      <alignment horizontal="center" vertical="center" wrapText="1"/>
    </xf>
    <xf numFmtId="0" fontId="51" fillId="10" borderId="0" xfId="11" applyFont="1" applyFill="1" applyAlignment="1">
      <alignment horizontal="left" vertical="top" wrapText="1"/>
    </xf>
    <xf numFmtId="0" fontId="44" fillId="0" borderId="0" xfId="3" applyFont="1" applyAlignment="1">
      <alignment horizontal="right" vertical="center" wrapText="1"/>
    </xf>
    <xf numFmtId="0" fontId="52" fillId="10" borderId="4" xfId="11" applyFont="1" applyFill="1" applyBorder="1" applyAlignment="1">
      <alignment horizontal="center" wrapText="1"/>
    </xf>
    <xf numFmtId="0" fontId="45" fillId="0" borderId="0" xfId="3" applyFont="1" applyAlignment="1">
      <alignment horizontal="center" vertical="center" wrapText="1"/>
    </xf>
    <xf numFmtId="0" fontId="47" fillId="0" borderId="0" xfId="3" applyFont="1" applyAlignment="1">
      <alignment horizontal="left" vertical="top" wrapText="1"/>
    </xf>
    <xf numFmtId="0" fontId="48" fillId="10" borderId="1" xfId="11" applyFont="1" applyFill="1" applyBorder="1" applyAlignment="1">
      <alignment horizontal="center" vertical="center"/>
    </xf>
    <xf numFmtId="0" fontId="48" fillId="10" borderId="1" xfId="11" applyFont="1" applyFill="1" applyBorder="1" applyAlignment="1">
      <alignment horizontal="center" vertical="center" wrapText="1"/>
    </xf>
    <xf numFmtId="0" fontId="55" fillId="10" borderId="0" xfId="11" applyFont="1" applyFill="1" applyAlignment="1">
      <alignment horizontal="center" wrapText="1"/>
    </xf>
    <xf numFmtId="0" fontId="55" fillId="10" borderId="0" xfId="11" applyFont="1" applyFill="1" applyBorder="1" applyAlignment="1">
      <alignment horizontal="center" wrapText="1"/>
    </xf>
    <xf numFmtId="0" fontId="51" fillId="10" borderId="0" xfId="11" applyFont="1" applyFill="1" applyBorder="1" applyAlignment="1">
      <alignment horizontal="center"/>
    </xf>
    <xf numFmtId="0" fontId="46" fillId="6" borderId="8" xfId="3" applyFont="1" applyFill="1" applyBorder="1" applyAlignment="1">
      <alignment horizontal="center" vertical="center" wrapText="1"/>
    </xf>
    <xf numFmtId="0" fontId="46" fillId="6" borderId="15" xfId="3" applyFont="1" applyFill="1" applyBorder="1" applyAlignment="1">
      <alignment horizontal="center" vertical="center" wrapText="1"/>
    </xf>
    <xf numFmtId="0" fontId="45" fillId="6" borderId="0" xfId="3" applyFont="1" applyFill="1" applyBorder="1" applyAlignment="1">
      <alignment horizontal="center" vertical="center" wrapText="1"/>
    </xf>
    <xf numFmtId="0" fontId="45" fillId="6" borderId="0" xfId="3" applyFont="1" applyFill="1" applyAlignment="1">
      <alignment horizontal="center" vertical="center" wrapText="1"/>
    </xf>
    <xf numFmtId="0" fontId="47" fillId="0" borderId="0" xfId="3" applyFont="1" applyFill="1" applyAlignment="1">
      <alignment horizontal="left" vertical="top" wrapText="1"/>
    </xf>
    <xf numFmtId="0" fontId="47" fillId="6" borderId="0" xfId="3" applyFont="1" applyFill="1" applyAlignment="1">
      <alignment horizontal="center"/>
    </xf>
    <xf numFmtId="0" fontId="45" fillId="6" borderId="8" xfId="3" applyFont="1" applyFill="1" applyBorder="1" applyAlignment="1">
      <alignment horizontal="center" vertical="center" wrapText="1"/>
    </xf>
    <xf numFmtId="0" fontId="45" fillId="6" borderId="15" xfId="3" applyFont="1" applyFill="1" applyBorder="1" applyAlignment="1">
      <alignment horizontal="center" vertical="center" wrapText="1"/>
    </xf>
    <xf numFmtId="0" fontId="89" fillId="0" borderId="0" xfId="4" applyFont="1" applyBorder="1" applyAlignment="1" applyProtection="1">
      <alignment horizontal="center" vertical="top" wrapText="1"/>
    </xf>
    <xf numFmtId="0" fontId="90" fillId="0" borderId="0" xfId="4" applyFont="1" applyBorder="1" applyAlignment="1" applyProtection="1">
      <alignment horizontal="center" vertical="top" wrapText="1"/>
    </xf>
    <xf numFmtId="0" fontId="87" fillId="0" borderId="0" xfId="30" applyFont="1" applyAlignment="1">
      <alignment horizontal="left" vertical="top"/>
    </xf>
    <xf numFmtId="0" fontId="49" fillId="0" borderId="0" xfId="30" applyFont="1" applyAlignment="1">
      <alignment horizontal="left" vertical="top" wrapText="1"/>
    </xf>
    <xf numFmtId="0" fontId="46" fillId="0" borderId="0" xfId="30" applyFont="1" applyAlignment="1" applyProtection="1">
      <alignment horizontal="left" vertical="center" wrapText="1"/>
    </xf>
    <xf numFmtId="0" fontId="46" fillId="0" borderId="0" xfId="30" applyFont="1" applyAlignment="1" applyProtection="1">
      <alignment horizontal="right" vertical="center" wrapText="1"/>
    </xf>
    <xf numFmtId="0" fontId="76" fillId="0" borderId="0" xfId="30" applyFont="1" applyAlignment="1" applyProtection="1">
      <alignment horizontal="left" vertical="center" wrapText="1"/>
    </xf>
    <xf numFmtId="0" fontId="88" fillId="0" borderId="0" xfId="4" applyFont="1" applyBorder="1" applyAlignment="1" applyProtection="1">
      <alignment horizontal="center" vertical="center" wrapText="1"/>
    </xf>
    <xf numFmtId="167" fontId="46" fillId="13" borderId="2" xfId="4" applyNumberFormat="1" applyFont="1" applyFill="1" applyBorder="1" applyAlignment="1" applyProtection="1">
      <alignment horizontal="center" vertical="center" wrapText="1"/>
    </xf>
    <xf numFmtId="0" fontId="46" fillId="13" borderId="12" xfId="4" applyFont="1" applyFill="1" applyBorder="1" applyAlignment="1" applyProtection="1">
      <alignment horizontal="center" vertical="center" wrapText="1"/>
    </xf>
    <xf numFmtId="0" fontId="46" fillId="13" borderId="33" xfId="4" applyFont="1" applyFill="1" applyBorder="1" applyAlignment="1" applyProtection="1">
      <alignment horizontal="center" vertical="center" wrapText="1"/>
    </xf>
    <xf numFmtId="0" fontId="91" fillId="0" borderId="42" xfId="4" applyFont="1" applyBorder="1" applyAlignment="1" applyProtection="1">
      <alignment horizontal="center" vertical="top" wrapText="1"/>
    </xf>
    <xf numFmtId="0" fontId="46" fillId="0" borderId="27" xfId="4" applyFont="1" applyBorder="1" applyAlignment="1" applyProtection="1">
      <alignment horizontal="center" vertical="center" wrapText="1"/>
    </xf>
    <xf numFmtId="0" fontId="46" fillId="0" borderId="16" xfId="4" applyFont="1" applyBorder="1" applyAlignment="1" applyProtection="1">
      <alignment horizontal="center" vertical="center" wrapText="1"/>
    </xf>
    <xf numFmtId="0" fontId="46" fillId="0" borderId="40" xfId="4" applyFont="1" applyBorder="1" applyAlignment="1" applyProtection="1">
      <alignment horizontal="center" vertical="center" wrapText="1"/>
    </xf>
    <xf numFmtId="0" fontId="46" fillId="0" borderId="15" xfId="4" applyFont="1" applyBorder="1" applyAlignment="1" applyProtection="1">
      <alignment horizontal="center" vertical="center" wrapText="1"/>
    </xf>
    <xf numFmtId="0" fontId="46" fillId="0" borderId="21" xfId="4" applyFont="1" applyBorder="1" applyAlignment="1" applyProtection="1">
      <alignment horizontal="center" vertical="center" wrapText="1"/>
    </xf>
    <xf numFmtId="0" fontId="46" fillId="0" borderId="41" xfId="4" applyFont="1" applyBorder="1" applyAlignment="1" applyProtection="1">
      <alignment horizontal="center" vertical="center" wrapText="1"/>
    </xf>
    <xf numFmtId="0" fontId="46" fillId="0" borderId="22" xfId="4" applyFont="1" applyBorder="1" applyAlignment="1" applyProtection="1">
      <alignment horizontal="center" vertical="center" wrapText="1"/>
    </xf>
    <xf numFmtId="0" fontId="46" fillId="0" borderId="13" xfId="4" applyFont="1" applyBorder="1" applyAlignment="1" applyProtection="1">
      <alignment horizontal="center" vertical="center" wrapText="1"/>
    </xf>
    <xf numFmtId="0" fontId="46" fillId="0" borderId="4" xfId="4" applyFont="1" applyBorder="1" applyAlignment="1" applyProtection="1">
      <alignment horizontal="center" vertical="center" wrapText="1"/>
    </xf>
    <xf numFmtId="0" fontId="46" fillId="0" borderId="32" xfId="4" applyFont="1" applyBorder="1" applyAlignment="1" applyProtection="1">
      <alignment horizontal="center" vertical="center" wrapText="1"/>
    </xf>
    <xf numFmtId="0" fontId="46" fillId="13" borderId="2" xfId="4" applyFont="1" applyFill="1" applyBorder="1" applyAlignment="1" applyProtection="1">
      <alignment horizontal="center" vertical="center" wrapText="1"/>
    </xf>
    <xf numFmtId="167" fontId="46" fillId="13" borderId="12" xfId="4" applyNumberFormat="1" applyFont="1" applyFill="1" applyBorder="1" applyAlignment="1" applyProtection="1">
      <alignment horizontal="center" vertical="center" wrapText="1"/>
    </xf>
    <xf numFmtId="167" fontId="46" fillId="13" borderId="33" xfId="4" applyNumberFormat="1" applyFont="1" applyFill="1" applyBorder="1" applyAlignment="1" applyProtection="1">
      <alignment horizontal="center" vertical="center" wrapText="1"/>
    </xf>
    <xf numFmtId="2" fontId="46" fillId="13" borderId="2" xfId="4" applyNumberFormat="1" applyFont="1" applyFill="1" applyBorder="1" applyAlignment="1" applyProtection="1">
      <alignment horizontal="center" vertical="center" wrapText="1"/>
    </xf>
    <xf numFmtId="2" fontId="46" fillId="13" borderId="12" xfId="4" applyNumberFormat="1" applyFont="1" applyFill="1" applyBorder="1" applyAlignment="1" applyProtection="1">
      <alignment horizontal="center" vertical="center" wrapText="1"/>
    </xf>
    <xf numFmtId="2" fontId="46" fillId="13" borderId="33" xfId="4" applyNumberFormat="1" applyFont="1" applyFill="1" applyBorder="1" applyAlignment="1" applyProtection="1">
      <alignment horizontal="center" vertical="center" wrapText="1"/>
    </xf>
    <xf numFmtId="0" fontId="46" fillId="0" borderId="48" xfId="4" applyFont="1" applyBorder="1" applyAlignment="1" applyProtection="1">
      <alignment horizontal="center" vertical="center" wrapText="1"/>
    </xf>
    <xf numFmtId="0" fontId="46" fillId="0" borderId="38" xfId="4" applyFont="1" applyBorder="1" applyAlignment="1" applyProtection="1">
      <alignment horizontal="center" vertical="center" wrapText="1"/>
    </xf>
    <xf numFmtId="0" fontId="46" fillId="0" borderId="49" xfId="4" applyFont="1" applyBorder="1" applyAlignment="1" applyProtection="1">
      <alignment horizontal="center" vertical="center" wrapText="1"/>
    </xf>
    <xf numFmtId="1" fontId="46" fillId="13" borderId="2" xfId="4" applyNumberFormat="1" applyFont="1" applyFill="1" applyBorder="1" applyAlignment="1" applyProtection="1">
      <alignment horizontal="center" vertical="center" wrapText="1"/>
    </xf>
    <xf numFmtId="0" fontId="46" fillId="0" borderId="0" xfId="4" applyFont="1" applyAlignment="1" applyProtection="1">
      <alignment horizontal="center" vertical="center" wrapText="1"/>
    </xf>
    <xf numFmtId="2" fontId="46" fillId="13" borderId="50" xfId="4" applyNumberFormat="1" applyFont="1" applyFill="1" applyBorder="1" applyAlignment="1" applyProtection="1">
      <alignment horizontal="center" vertical="center" wrapText="1"/>
    </xf>
    <xf numFmtId="0" fontId="46" fillId="13" borderId="51" xfId="4" applyFont="1" applyFill="1" applyBorder="1" applyAlignment="1" applyProtection="1">
      <alignment horizontal="center" vertical="center" wrapText="1"/>
    </xf>
    <xf numFmtId="0" fontId="46" fillId="13" borderId="52" xfId="4" applyFont="1" applyFill="1" applyBorder="1" applyAlignment="1" applyProtection="1">
      <alignment horizontal="center" vertical="center" wrapText="1"/>
    </xf>
    <xf numFmtId="0" fontId="92" fillId="0" borderId="0" xfId="4" applyFont="1" applyAlignment="1" applyProtection="1">
      <alignment horizontal="center" vertical="center" wrapText="1"/>
    </xf>
    <xf numFmtId="0" fontId="96" fillId="0" borderId="0" xfId="0" applyFont="1" applyAlignment="1">
      <alignment horizontal="center"/>
    </xf>
    <xf numFmtId="0" fontId="46" fillId="0" borderId="0" xfId="0" applyNumberFormat="1" applyFont="1" applyAlignment="1">
      <alignment horizontal="center"/>
    </xf>
    <xf numFmtId="0" fontId="86" fillId="0" borderId="0" xfId="0" applyFont="1" applyAlignment="1">
      <alignment horizontal="center"/>
    </xf>
    <xf numFmtId="0" fontId="46" fillId="0" borderId="0" xfId="0" applyFont="1" applyAlignment="1">
      <alignment horizontal="center"/>
    </xf>
    <xf numFmtId="49" fontId="48" fillId="0" borderId="0" xfId="7" applyNumberFormat="1" applyFont="1" applyFill="1" applyBorder="1" applyAlignment="1" applyProtection="1">
      <alignment horizontal="right" vertical="center" wrapText="1"/>
    </xf>
    <xf numFmtId="0" fontId="94" fillId="0" borderId="0" xfId="7" applyFont="1" applyFill="1" applyBorder="1" applyAlignment="1" applyProtection="1">
      <alignment horizontal="center" vertical="center" wrapText="1"/>
      <protection locked="0"/>
    </xf>
    <xf numFmtId="0" fontId="100" fillId="0" borderId="0" xfId="7" applyFont="1" applyFill="1" applyBorder="1" applyAlignment="1" applyProtection="1">
      <alignment horizontal="center" vertical="center" wrapText="1"/>
      <protection locked="0"/>
    </xf>
    <xf numFmtId="0" fontId="48" fillId="0" borderId="0" xfId="7" applyFont="1" applyFill="1" applyBorder="1" applyAlignment="1" applyProtection="1">
      <alignment horizontal="center"/>
    </xf>
    <xf numFmtId="0" fontId="93" fillId="0" borderId="0" xfId="31" applyFont="1" applyFill="1" applyBorder="1" applyAlignment="1">
      <alignment horizontal="left" vertical="center" wrapText="1"/>
    </xf>
    <xf numFmtId="0" fontId="94" fillId="0" borderId="0" xfId="31" applyFont="1" applyFill="1" applyBorder="1" applyAlignment="1">
      <alignment horizontal="center" vertical="center" wrapText="1"/>
    </xf>
    <xf numFmtId="0" fontId="94" fillId="0" borderId="0" xfId="31" applyFont="1" applyFill="1" applyBorder="1" applyAlignment="1" applyProtection="1">
      <alignment horizontal="center" vertical="center" wrapText="1"/>
      <protection locked="0"/>
    </xf>
    <xf numFmtId="0" fontId="77" fillId="0" borderId="2" xfId="7" applyFont="1" applyBorder="1" applyAlignment="1" applyProtection="1">
      <alignment horizontal="center" vertical="center" wrapText="1"/>
    </xf>
    <xf numFmtId="0" fontId="77" fillId="0" borderId="12" xfId="7" applyFont="1" applyBorder="1" applyAlignment="1" applyProtection="1">
      <alignment horizontal="center" vertical="center" wrapText="1"/>
    </xf>
    <xf numFmtId="0" fontId="77" fillId="0" borderId="3" xfId="7" applyFont="1" applyBorder="1" applyAlignment="1" applyProtection="1">
      <alignment horizontal="center" vertical="center" wrapText="1"/>
    </xf>
    <xf numFmtId="0" fontId="77" fillId="0" borderId="41" xfId="7" applyFont="1" applyFill="1" applyBorder="1" applyAlignment="1" applyProtection="1">
      <alignment horizontal="center" vertical="center" wrapText="1"/>
    </xf>
    <xf numFmtId="49" fontId="78" fillId="0" borderId="0" xfId="7" applyNumberFormat="1" applyFont="1" applyFill="1" applyBorder="1" applyAlignment="1" applyProtection="1">
      <alignment horizontal="center" vertical="center" wrapText="1"/>
    </xf>
    <xf numFmtId="49" fontId="77" fillId="0" borderId="0" xfId="7" applyNumberFormat="1" applyFont="1" applyBorder="1" applyAlignment="1" applyProtection="1">
      <alignment horizontal="left" vertical="center" wrapText="1"/>
    </xf>
    <xf numFmtId="49" fontId="78" fillId="0" borderId="0" xfId="7" applyNumberFormat="1" applyFont="1" applyBorder="1" applyAlignment="1" applyProtection="1">
      <alignment horizontal="left" vertical="center" wrapText="1"/>
    </xf>
    <xf numFmtId="49" fontId="78" fillId="0" borderId="41" xfId="7" applyNumberFormat="1" applyFont="1" applyBorder="1" applyAlignment="1" applyProtection="1">
      <alignment horizontal="center" vertical="center" wrapText="1"/>
    </xf>
    <xf numFmtId="0" fontId="78" fillId="0" borderId="41" xfId="7" applyFont="1" applyBorder="1" applyAlignment="1" applyProtection="1">
      <alignment horizontal="center" vertical="center" wrapText="1"/>
    </xf>
    <xf numFmtId="0" fontId="78" fillId="0" borderId="8" xfId="7" applyFont="1" applyFill="1" applyBorder="1" applyAlignment="1" applyProtection="1">
      <alignment horizontal="center" vertical="center" wrapText="1"/>
    </xf>
    <xf numFmtId="0" fontId="78" fillId="0" borderId="15" xfId="7" applyFont="1" applyFill="1" applyBorder="1" applyAlignment="1" applyProtection="1">
      <alignment horizontal="center" vertical="center" wrapText="1"/>
    </xf>
    <xf numFmtId="0" fontId="78" fillId="0" borderId="12" xfId="7" applyFont="1" applyFill="1" applyBorder="1" applyAlignment="1" applyProtection="1">
      <alignment horizontal="center" vertical="center" wrapText="1"/>
    </xf>
    <xf numFmtId="0" fontId="78" fillId="0" borderId="3" xfId="7" applyFont="1" applyFill="1" applyBorder="1" applyAlignment="1" applyProtection="1">
      <alignment horizontal="center" vertical="center" wrapText="1"/>
    </xf>
    <xf numFmtId="0" fontId="77" fillId="0" borderId="2" xfId="7" applyFont="1" applyFill="1" applyBorder="1" applyAlignment="1" applyProtection="1">
      <alignment horizontal="center" vertical="center" wrapText="1"/>
    </xf>
    <xf numFmtId="0" fontId="77" fillId="0" borderId="12" xfId="7" applyFont="1" applyFill="1" applyBorder="1" applyAlignment="1" applyProtection="1">
      <alignment horizontal="center" vertical="center" wrapText="1"/>
    </xf>
    <xf numFmtId="0" fontId="77" fillId="0" borderId="3" xfId="7" applyFont="1" applyFill="1" applyBorder="1" applyAlignment="1" applyProtection="1">
      <alignment horizontal="center" vertical="center" wrapText="1"/>
    </xf>
    <xf numFmtId="49" fontId="48" fillId="0" borderId="4" xfId="7" applyNumberFormat="1" applyFont="1" applyFill="1" applyBorder="1" applyAlignment="1" applyProtection="1">
      <alignment horizontal="right" vertical="center" wrapText="1"/>
    </xf>
    <xf numFmtId="0" fontId="78" fillId="0" borderId="0" xfId="7" applyFont="1" applyBorder="1" applyAlignment="1" applyProtection="1">
      <alignment horizontal="left" vertical="center" wrapText="1"/>
    </xf>
    <xf numFmtId="0" fontId="94" fillId="0" borderId="0" xfId="7" applyFont="1" applyFill="1" applyBorder="1" applyAlignment="1" applyProtection="1">
      <alignment horizontal="right" vertical="center" wrapText="1"/>
      <protection locked="0"/>
    </xf>
    <xf numFmtId="0" fontId="100" fillId="0" borderId="0" xfId="7" applyFont="1" applyFill="1" applyBorder="1" applyAlignment="1" applyProtection="1">
      <alignment horizontal="right" vertical="center" wrapText="1"/>
      <protection locked="0"/>
    </xf>
    <xf numFmtId="0" fontId="93" fillId="0" borderId="0" xfId="30" applyFont="1" applyFill="1" applyBorder="1" applyAlignment="1">
      <alignment horizontal="left" vertical="center"/>
    </xf>
    <xf numFmtId="49" fontId="94" fillId="0" borderId="0" xfId="21" applyNumberFormat="1" applyFont="1" applyAlignment="1" applyProtection="1">
      <alignment horizontal="center" vertical="center" wrapText="1"/>
    </xf>
    <xf numFmtId="49" fontId="78" fillId="0" borderId="41" xfId="21" applyNumberFormat="1" applyFont="1" applyBorder="1" applyAlignment="1" applyProtection="1">
      <alignment horizontal="center" vertical="center" wrapText="1"/>
    </xf>
    <xf numFmtId="0" fontId="78" fillId="0" borderId="41" xfId="21" applyFont="1" applyBorder="1" applyAlignment="1" applyProtection="1">
      <alignment horizontal="center" vertical="center" wrapText="1"/>
    </xf>
    <xf numFmtId="0" fontId="48" fillId="0" borderId="0" xfId="31" applyFont="1" applyFill="1" applyBorder="1" applyAlignment="1">
      <alignment horizontal="left" vertical="center"/>
    </xf>
    <xf numFmtId="0" fontId="94" fillId="0" borderId="0" xfId="8" applyFont="1" applyAlignment="1" applyProtection="1">
      <alignment horizontal="center" wrapText="1"/>
    </xf>
    <xf numFmtId="0" fontId="94" fillId="0" borderId="0" xfId="8" applyFont="1" applyAlignment="1" applyProtection="1">
      <alignment horizontal="center" vertical="center" wrapText="1"/>
    </xf>
    <xf numFmtId="49" fontId="78" fillId="0" borderId="41" xfId="8" applyNumberFormat="1" applyFont="1" applyBorder="1" applyAlignment="1" applyProtection="1">
      <alignment horizontal="center" vertical="center" wrapText="1"/>
    </xf>
    <xf numFmtId="0" fontId="78" fillId="0" borderId="41" xfId="8" applyFont="1" applyBorder="1" applyAlignment="1" applyProtection="1">
      <alignment horizontal="center" vertical="center" wrapText="1"/>
    </xf>
    <xf numFmtId="0" fontId="47" fillId="0" borderId="0" xfId="18" applyFont="1" applyAlignment="1">
      <alignment horizontal="left" vertical="top" wrapText="1"/>
    </xf>
  </cellXfs>
  <cellStyles count="41">
    <cellStyle name="Звичайний 2" xfId="1"/>
    <cellStyle name="Обычный" xfId="0" builtinId="0"/>
    <cellStyle name="Обычный 13" xfId="29"/>
    <cellStyle name="Обычный 15 2" xfId="6"/>
    <cellStyle name="Обычный 15 2 2" xfId="26"/>
    <cellStyle name="Обычный 15 3" xfId="9"/>
    <cellStyle name="Обычный 16" xfId="17"/>
    <cellStyle name="Обычный 19" xfId="30"/>
    <cellStyle name="Обычный 2" xfId="12"/>
    <cellStyle name="Обычный 2 15" xfId="31"/>
    <cellStyle name="Обычный 2 2" xfId="15"/>
    <cellStyle name="Обычный 2 2 2" xfId="32"/>
    <cellStyle name="Обычный 2 2 2 2 2" xfId="28"/>
    <cellStyle name="Обычный 2 2 2 8" xfId="16"/>
    <cellStyle name="Обычный 2 9 2" xfId="33"/>
    <cellStyle name="Обычный 3" xfId="2"/>
    <cellStyle name="Обычный 3 10" xfId="14"/>
    <cellStyle name="Обычный 3 10 6" xfId="24"/>
    <cellStyle name="Обычный 3 11 2 2 2" xfId="8"/>
    <cellStyle name="Обычный 3 11 2 2 2 2" xfId="34"/>
    <cellStyle name="Обычный 3 11 3 2" xfId="7"/>
    <cellStyle name="Обычный 3 11 3 2 2" xfId="22"/>
    <cellStyle name="Обычный 3 11 3 2 3" xfId="35"/>
    <cellStyle name="Обычный 3 11 3 3" xfId="20"/>
    <cellStyle name="Обычный 3 11 3 3 2" xfId="21"/>
    <cellStyle name="Обычный 3 11 3 3 2 2" xfId="36"/>
    <cellStyle name="Обычный 3 5" xfId="13"/>
    <cellStyle name="Обычный 4" xfId="3"/>
    <cellStyle name="Обычный 4 2" xfId="19"/>
    <cellStyle name="Обычный 4 2 2 2 2" xfId="25"/>
    <cellStyle name="Обычный 4 2 3" xfId="4"/>
    <cellStyle name="Обычный 4 6 2 2 2" xfId="10"/>
    <cellStyle name="Обычный 4 6 2 2 2 2" xfId="37"/>
    <cellStyle name="Обычный 4 7 3" xfId="18"/>
    <cellStyle name="Обычный 5 10" xfId="38"/>
    <cellStyle name="Обычный 5 11" xfId="39"/>
    <cellStyle name="Обычный_Додатки по тарифам" xfId="11"/>
    <cellStyle name="Процентный 2" xfId="5"/>
    <cellStyle name="Процентный 2 3" xfId="27"/>
    <cellStyle name="Финансовый 4" xfId="40"/>
    <cellStyle name="Фінансовий 2" xfId="23"/>
  </cellStyles>
  <dxfs count="148">
    <dxf>
      <fill>
        <patternFill>
          <bgColor rgb="FF01EFC7"/>
        </patternFill>
      </fill>
    </dxf>
    <dxf>
      <font>
        <color theme="0"/>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font>
    </dxf>
    <dxf>
      <font>
        <color theme="0"/>
      </font>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color theme="0"/>
      </font>
    </dxf>
    <dxf>
      <fill>
        <patternFill>
          <bgColor rgb="FFFF0000"/>
        </patternFill>
      </fill>
    </dxf>
    <dxf>
      <fill>
        <patternFill>
          <bgColor rgb="FFFF0000"/>
        </patternFill>
      </fill>
    </dxf>
    <dxf>
      <font>
        <b/>
        <i val="0"/>
      </font>
      <fill>
        <patternFill>
          <bgColor rgb="FFFF0000"/>
        </patternFill>
      </fill>
    </dxf>
    <dxf>
      <font>
        <color theme="0"/>
      </font>
    </dxf>
    <dxf>
      <font>
        <b/>
        <i val="0"/>
      </font>
      <fill>
        <patternFill>
          <bgColor rgb="FFFF0000"/>
        </patternFill>
      </fill>
    </dxf>
    <dxf>
      <font>
        <color theme="0"/>
      </font>
    </dxf>
    <dxf>
      <font>
        <b/>
        <i val="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ont>
        <color theme="0"/>
      </font>
    </dxf>
    <dxf>
      <font>
        <color theme="0"/>
      </font>
    </dxf>
    <dxf>
      <fill>
        <patternFill>
          <bgColor rgb="FFFF0000"/>
        </patternFill>
      </fill>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84E5F8"/>
      <color rgb="FF02E8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1.xml"/><Relationship Id="rId21" Type="http://schemas.openxmlformats.org/officeDocument/2006/relationships/worksheet" Target="worksheets/sheet21.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63" Type="http://schemas.openxmlformats.org/officeDocument/2006/relationships/externalLink" Target="externalLinks/externalLink27.xml"/><Relationship Id="rId68" Type="http://schemas.openxmlformats.org/officeDocument/2006/relationships/externalLink" Target="externalLinks/externalLink32.xml"/><Relationship Id="rId84" Type="http://schemas.openxmlformats.org/officeDocument/2006/relationships/externalLink" Target="externalLinks/externalLink48.xml"/><Relationship Id="rId89" Type="http://schemas.openxmlformats.org/officeDocument/2006/relationships/externalLink" Target="externalLinks/externalLink53.xml"/><Relationship Id="rId112" Type="http://schemas.openxmlformats.org/officeDocument/2006/relationships/externalLink" Target="externalLinks/externalLink76.xml"/><Relationship Id="rId133" Type="http://schemas.openxmlformats.org/officeDocument/2006/relationships/externalLink" Target="externalLinks/externalLink97.xml"/><Relationship Id="rId138" Type="http://schemas.openxmlformats.org/officeDocument/2006/relationships/externalLink" Target="externalLinks/externalLink102.xml"/><Relationship Id="rId16" Type="http://schemas.openxmlformats.org/officeDocument/2006/relationships/worksheet" Target="worksheets/sheet16.xml"/><Relationship Id="rId107" Type="http://schemas.openxmlformats.org/officeDocument/2006/relationships/externalLink" Target="externalLinks/externalLink7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1.xml"/><Relationship Id="rId53" Type="http://schemas.openxmlformats.org/officeDocument/2006/relationships/externalLink" Target="externalLinks/externalLink17.xml"/><Relationship Id="rId58" Type="http://schemas.openxmlformats.org/officeDocument/2006/relationships/externalLink" Target="externalLinks/externalLink22.xml"/><Relationship Id="rId74" Type="http://schemas.openxmlformats.org/officeDocument/2006/relationships/externalLink" Target="externalLinks/externalLink38.xml"/><Relationship Id="rId79" Type="http://schemas.openxmlformats.org/officeDocument/2006/relationships/externalLink" Target="externalLinks/externalLink43.xml"/><Relationship Id="rId102" Type="http://schemas.openxmlformats.org/officeDocument/2006/relationships/externalLink" Target="externalLinks/externalLink66.xml"/><Relationship Id="rId123" Type="http://schemas.openxmlformats.org/officeDocument/2006/relationships/externalLink" Target="externalLinks/externalLink87.xml"/><Relationship Id="rId128" Type="http://schemas.openxmlformats.org/officeDocument/2006/relationships/externalLink" Target="externalLinks/externalLink92.xml"/><Relationship Id="rId144" Type="http://schemas.openxmlformats.org/officeDocument/2006/relationships/externalLink" Target="externalLinks/externalLink108.xml"/><Relationship Id="rId149"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54.xml"/><Relationship Id="rId95" Type="http://schemas.openxmlformats.org/officeDocument/2006/relationships/externalLink" Target="externalLinks/externalLink5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64" Type="http://schemas.openxmlformats.org/officeDocument/2006/relationships/externalLink" Target="externalLinks/externalLink28.xml"/><Relationship Id="rId69" Type="http://schemas.openxmlformats.org/officeDocument/2006/relationships/externalLink" Target="externalLinks/externalLink33.xml"/><Relationship Id="rId113" Type="http://schemas.openxmlformats.org/officeDocument/2006/relationships/externalLink" Target="externalLinks/externalLink77.xml"/><Relationship Id="rId118" Type="http://schemas.openxmlformats.org/officeDocument/2006/relationships/externalLink" Target="externalLinks/externalLink82.xml"/><Relationship Id="rId134" Type="http://schemas.openxmlformats.org/officeDocument/2006/relationships/externalLink" Target="externalLinks/externalLink98.xml"/><Relationship Id="rId139" Type="http://schemas.openxmlformats.org/officeDocument/2006/relationships/externalLink" Target="externalLinks/externalLink103.xml"/><Relationship Id="rId80" Type="http://schemas.openxmlformats.org/officeDocument/2006/relationships/externalLink" Target="externalLinks/externalLink44.xml"/><Relationship Id="rId85" Type="http://schemas.openxmlformats.org/officeDocument/2006/relationships/externalLink" Target="externalLinks/externalLink49.xml"/><Relationship Id="rId150"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59" Type="http://schemas.openxmlformats.org/officeDocument/2006/relationships/externalLink" Target="externalLinks/externalLink23.xml"/><Relationship Id="rId67" Type="http://schemas.openxmlformats.org/officeDocument/2006/relationships/externalLink" Target="externalLinks/externalLink31.xml"/><Relationship Id="rId103" Type="http://schemas.openxmlformats.org/officeDocument/2006/relationships/externalLink" Target="externalLinks/externalLink67.xml"/><Relationship Id="rId108" Type="http://schemas.openxmlformats.org/officeDocument/2006/relationships/externalLink" Target="externalLinks/externalLink72.xml"/><Relationship Id="rId116" Type="http://schemas.openxmlformats.org/officeDocument/2006/relationships/externalLink" Target="externalLinks/externalLink80.xml"/><Relationship Id="rId124" Type="http://schemas.openxmlformats.org/officeDocument/2006/relationships/externalLink" Target="externalLinks/externalLink88.xml"/><Relationship Id="rId129" Type="http://schemas.openxmlformats.org/officeDocument/2006/relationships/externalLink" Target="externalLinks/externalLink93.xml"/><Relationship Id="rId137" Type="http://schemas.openxmlformats.org/officeDocument/2006/relationships/externalLink" Target="externalLinks/externalLink101.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externalLink" Target="externalLinks/externalLink18.xml"/><Relationship Id="rId62" Type="http://schemas.openxmlformats.org/officeDocument/2006/relationships/externalLink" Target="externalLinks/externalLink26.xml"/><Relationship Id="rId70" Type="http://schemas.openxmlformats.org/officeDocument/2006/relationships/externalLink" Target="externalLinks/externalLink34.xml"/><Relationship Id="rId75" Type="http://schemas.openxmlformats.org/officeDocument/2006/relationships/externalLink" Target="externalLinks/externalLink39.xml"/><Relationship Id="rId83" Type="http://schemas.openxmlformats.org/officeDocument/2006/relationships/externalLink" Target="externalLinks/externalLink47.xml"/><Relationship Id="rId88" Type="http://schemas.openxmlformats.org/officeDocument/2006/relationships/externalLink" Target="externalLinks/externalLink52.xml"/><Relationship Id="rId91" Type="http://schemas.openxmlformats.org/officeDocument/2006/relationships/externalLink" Target="externalLinks/externalLink55.xml"/><Relationship Id="rId96" Type="http://schemas.openxmlformats.org/officeDocument/2006/relationships/externalLink" Target="externalLinks/externalLink60.xml"/><Relationship Id="rId111" Type="http://schemas.openxmlformats.org/officeDocument/2006/relationships/externalLink" Target="externalLinks/externalLink75.xml"/><Relationship Id="rId132" Type="http://schemas.openxmlformats.org/officeDocument/2006/relationships/externalLink" Target="externalLinks/externalLink96.xml"/><Relationship Id="rId140" Type="http://schemas.openxmlformats.org/officeDocument/2006/relationships/externalLink" Target="externalLinks/externalLink104.xml"/><Relationship Id="rId145" Type="http://schemas.openxmlformats.org/officeDocument/2006/relationships/externalLink" Target="externalLinks/externalLink10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 Id="rId57" Type="http://schemas.openxmlformats.org/officeDocument/2006/relationships/externalLink" Target="externalLinks/externalLink21.xml"/><Relationship Id="rId106" Type="http://schemas.openxmlformats.org/officeDocument/2006/relationships/externalLink" Target="externalLinks/externalLink70.xml"/><Relationship Id="rId114" Type="http://schemas.openxmlformats.org/officeDocument/2006/relationships/externalLink" Target="externalLinks/externalLink78.xml"/><Relationship Id="rId119" Type="http://schemas.openxmlformats.org/officeDocument/2006/relationships/externalLink" Target="externalLinks/externalLink83.xml"/><Relationship Id="rId127" Type="http://schemas.openxmlformats.org/officeDocument/2006/relationships/externalLink" Target="externalLinks/externalLink9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externalLink" Target="externalLinks/externalLink16.xml"/><Relationship Id="rId60" Type="http://schemas.openxmlformats.org/officeDocument/2006/relationships/externalLink" Target="externalLinks/externalLink24.xml"/><Relationship Id="rId65" Type="http://schemas.openxmlformats.org/officeDocument/2006/relationships/externalLink" Target="externalLinks/externalLink29.xml"/><Relationship Id="rId73" Type="http://schemas.openxmlformats.org/officeDocument/2006/relationships/externalLink" Target="externalLinks/externalLink37.xml"/><Relationship Id="rId78" Type="http://schemas.openxmlformats.org/officeDocument/2006/relationships/externalLink" Target="externalLinks/externalLink42.xml"/><Relationship Id="rId81" Type="http://schemas.openxmlformats.org/officeDocument/2006/relationships/externalLink" Target="externalLinks/externalLink45.xml"/><Relationship Id="rId86" Type="http://schemas.openxmlformats.org/officeDocument/2006/relationships/externalLink" Target="externalLinks/externalLink50.xml"/><Relationship Id="rId94" Type="http://schemas.openxmlformats.org/officeDocument/2006/relationships/externalLink" Target="externalLinks/externalLink58.xml"/><Relationship Id="rId99" Type="http://schemas.openxmlformats.org/officeDocument/2006/relationships/externalLink" Target="externalLinks/externalLink63.xml"/><Relationship Id="rId101" Type="http://schemas.openxmlformats.org/officeDocument/2006/relationships/externalLink" Target="externalLinks/externalLink65.xml"/><Relationship Id="rId122" Type="http://schemas.openxmlformats.org/officeDocument/2006/relationships/externalLink" Target="externalLinks/externalLink86.xml"/><Relationship Id="rId130" Type="http://schemas.openxmlformats.org/officeDocument/2006/relationships/externalLink" Target="externalLinks/externalLink94.xml"/><Relationship Id="rId135" Type="http://schemas.openxmlformats.org/officeDocument/2006/relationships/externalLink" Target="externalLinks/externalLink99.xml"/><Relationship Id="rId143" Type="http://schemas.openxmlformats.org/officeDocument/2006/relationships/externalLink" Target="externalLinks/externalLink107.xml"/><Relationship Id="rId148" Type="http://schemas.openxmlformats.org/officeDocument/2006/relationships/externalLink" Target="externalLinks/externalLink112.xml"/><Relationship Id="rId15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3.xml"/><Relationship Id="rId109" Type="http://schemas.openxmlformats.org/officeDocument/2006/relationships/externalLink" Target="externalLinks/externalLink73.xml"/><Relationship Id="rId34" Type="http://schemas.openxmlformats.org/officeDocument/2006/relationships/worksheet" Target="worksheets/sheet34.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76" Type="http://schemas.openxmlformats.org/officeDocument/2006/relationships/externalLink" Target="externalLinks/externalLink40.xml"/><Relationship Id="rId97" Type="http://schemas.openxmlformats.org/officeDocument/2006/relationships/externalLink" Target="externalLinks/externalLink61.xml"/><Relationship Id="rId104" Type="http://schemas.openxmlformats.org/officeDocument/2006/relationships/externalLink" Target="externalLinks/externalLink68.xml"/><Relationship Id="rId120" Type="http://schemas.openxmlformats.org/officeDocument/2006/relationships/externalLink" Target="externalLinks/externalLink84.xml"/><Relationship Id="rId125" Type="http://schemas.openxmlformats.org/officeDocument/2006/relationships/externalLink" Target="externalLinks/externalLink89.xml"/><Relationship Id="rId141" Type="http://schemas.openxmlformats.org/officeDocument/2006/relationships/externalLink" Target="externalLinks/externalLink105.xml"/><Relationship Id="rId146" Type="http://schemas.openxmlformats.org/officeDocument/2006/relationships/externalLink" Target="externalLinks/externalLink110.xml"/><Relationship Id="rId7" Type="http://schemas.openxmlformats.org/officeDocument/2006/relationships/worksheet" Target="worksheets/sheet7.xml"/><Relationship Id="rId71" Type="http://schemas.openxmlformats.org/officeDocument/2006/relationships/externalLink" Target="externalLinks/externalLink35.xml"/><Relationship Id="rId92"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66" Type="http://schemas.openxmlformats.org/officeDocument/2006/relationships/externalLink" Target="externalLinks/externalLink30.xml"/><Relationship Id="rId87" Type="http://schemas.openxmlformats.org/officeDocument/2006/relationships/externalLink" Target="externalLinks/externalLink51.xml"/><Relationship Id="rId110" Type="http://schemas.openxmlformats.org/officeDocument/2006/relationships/externalLink" Target="externalLinks/externalLink74.xml"/><Relationship Id="rId115" Type="http://schemas.openxmlformats.org/officeDocument/2006/relationships/externalLink" Target="externalLinks/externalLink79.xml"/><Relationship Id="rId131" Type="http://schemas.openxmlformats.org/officeDocument/2006/relationships/externalLink" Target="externalLinks/externalLink95.xml"/><Relationship Id="rId136" Type="http://schemas.openxmlformats.org/officeDocument/2006/relationships/externalLink" Target="externalLinks/externalLink100.xml"/><Relationship Id="rId61" Type="http://schemas.openxmlformats.org/officeDocument/2006/relationships/externalLink" Target="externalLinks/externalLink25.xml"/><Relationship Id="rId82" Type="http://schemas.openxmlformats.org/officeDocument/2006/relationships/externalLink" Target="externalLinks/externalLink46.xml"/><Relationship Id="rId15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0.xml"/><Relationship Id="rId77" Type="http://schemas.openxmlformats.org/officeDocument/2006/relationships/externalLink" Target="externalLinks/externalLink41.xml"/><Relationship Id="rId100" Type="http://schemas.openxmlformats.org/officeDocument/2006/relationships/externalLink" Target="externalLinks/externalLink64.xml"/><Relationship Id="rId105" Type="http://schemas.openxmlformats.org/officeDocument/2006/relationships/externalLink" Target="externalLinks/externalLink69.xml"/><Relationship Id="rId126" Type="http://schemas.openxmlformats.org/officeDocument/2006/relationships/externalLink" Target="externalLinks/externalLink90.xml"/><Relationship Id="rId147"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externalLink" Target="externalLinks/externalLink15.xml"/><Relationship Id="rId72" Type="http://schemas.openxmlformats.org/officeDocument/2006/relationships/externalLink" Target="externalLinks/externalLink36.xml"/><Relationship Id="rId93" Type="http://schemas.openxmlformats.org/officeDocument/2006/relationships/externalLink" Target="externalLinks/externalLink57.xml"/><Relationship Id="rId98" Type="http://schemas.openxmlformats.org/officeDocument/2006/relationships/externalLink" Target="externalLinks/externalLink62.xml"/><Relationship Id="rId121" Type="http://schemas.openxmlformats.org/officeDocument/2006/relationships/externalLink" Target="externalLinks/externalLink85.xml"/><Relationship Id="rId142" Type="http://schemas.openxmlformats.org/officeDocument/2006/relationships/externalLink" Target="externalLinks/externalLink106.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J$1" lockText="1" noThreeD="1"/>
</file>

<file path=xl/drawings/drawing1.xml><?xml version="1.0" encoding="utf-8"?>
<xdr:wsDr xmlns:xdr="http://schemas.openxmlformats.org/drawingml/2006/spreadsheetDrawing" xmlns:a="http://schemas.openxmlformats.org/drawingml/2006/main">
  <xdr:twoCellAnchor>
    <xdr:from>
      <xdr:col>73</xdr:col>
      <xdr:colOff>616324</xdr:colOff>
      <xdr:row>2</xdr:row>
      <xdr:rowOff>89647</xdr:rowOff>
    </xdr:from>
    <xdr:to>
      <xdr:col>93</xdr:col>
      <xdr:colOff>425823</xdr:colOff>
      <xdr:row>3</xdr:row>
      <xdr:rowOff>1</xdr:rowOff>
    </xdr:to>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29391349" y="689722"/>
          <a:ext cx="8905874" cy="1389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uk-UA" sz="1100"/>
            <a:t>Планові витрати </a:t>
          </a:r>
          <a:endParaRPr lang="uk-UA"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Osadchaya/&#1052;&#1086;&#1080;%20&#1076;&#1086;&#1082;&#1091;&#1084;&#1077;&#1085;&#1090;&#1099;/Budzhet%202003/Poltava%2012/&#1088;&#1077;&#1077;&#1089;&#1090;&#1088;%20&#1085;&#1077;&#1086;&#1087;&#1083;&#1086;&#1095;&#1077;&#1085;&#1099;&#1093;%20&#1085;&#1072;%203112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214\PL2002\812\m812_1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ALL_TRANZIT/&#1055;&#1045;&#1042;/&#1053;&#1072;&#1090;&#1072;&#1096;&#1072;%20&#1052;&#1072;&#1088;&#1082;&#1086;&#1074;&#1072;/&#1052;&#1086;&#1080;%20&#1076;&#1086;&#1082;&#1091;&#1084;&#1077;&#1085;&#1090;&#1099;/PEV2000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erv-darnytsia\Ukr_Can\Documents%20and%20Settings\Mashburo2\&#1056;&#1072;&#1073;&#1086;&#1095;&#1080;&#1081;%20&#1089;&#1090;&#1086;&#1083;\&#1096;&#1087;&#1072;&#1085;&#1102;&#1082;\&#1054;&#1090;&#1095;&#1077;&#1090;&#1085;&#1086;&#1089;&#1090;&#110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m-pev06\proekt_%202009\PLAN2002\SVOD_NEW.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m-pev26\Plan2011\Plan2011\Plan2010\&#1043;&#1088;.&#1053;\&#1041;&#1102;&#1076;&#1078;&#1077;&#1090;%202010\Proekt_%202009\PLAN2002\SVOD_NEW.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pto-boss\07_&#1044;&#1077;&#1087;.%20&#1090;&#1072;&#1088;&#1080;&#1092;&#1085;&#1086;&#1111;%20&#1087;&#1086;&#1083;&#1110;&#1090;&#1080;&#1082;&#1080;%20&#1091;%20&#1089;&#1092;&#1077;&#1088;&#1110;%20&#1090;&#1077;&#1087;&#1083;&#1086;&#1087;&#1086;&#1089;&#1090;&#1072;&#1095;&#1072;&#1085;&#1085;&#1103;\&#1050;&#1086;&#1090;%20&#1050;.&#1040;\&#1053;&#1086;&#1074;&#1072;&#1103;%20&#1087;&#1072;&#1087;&#1082;&#1072;%20(2)\&#1063;&#1077;&#1088;&#1082;&#1072;&#1089;&#1080;%20&#1058;&#1050;&#1045;\2014-06-24\&#1044;&#1051;&#1071;%20&#1053;&#1050;&#1056;&#1055;%2023.06.2014&#1088;\&#1060;&#1072;&#1081;&#1083;%20&#1055;&#1045;&#1056;&#1045;&#1042;&#1030;&#1056;&#1050;&#1048;\&#1057;&#1077;&#1088;&#1077;&#1076;&#1085;&#1100;&#1086;&#1079;&#1074;&#1072;&#1078;&#1077;&#1085;&#1077;%20&#1086;&#1089;&#109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m-pev12\&#1090;&#1072;&#1088;&#1080;&#1092;_2008\&#1073;&#1102;&#1076;&#1078;&#1077;&#1090;\OXORONA_0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Km-pev06\proekt_%202009\&#1057;&#1058;&#1040;&#1058;&#1068;&#1048;.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golovkovv/Local%20Settings/Temporary%20Internet%20Files/Content.Outlook/OBU3U7VO/Plan2010/0516-10.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0;&#1054;&#1056;&#1048;&#1043;&#1059;&#1042;&#1040;&#1053;&#1053;&#1071;%20&#1041;&#1077;&#1088;&#1077;&#1079;&#1077;&#1085;&#1100;%202014/&#1055;&#1056;&#1054;&#1042;&#1045;&#1056;&#1045;&#1053;&#1054;%20&#1044;&#1051;&#1071;%20&#1057;&#1042;&#1054;&#1044;&#1040;/&#1053;&#1040;%20&#1047;&#1040;&#1052;&#1045;&#1053;&#1059;/&#1050;&#1088;&#1080;&#1084;/&#1044;&#1078;&#1072;&#1085;&#1082;&#1086;&#1081;&#1089;&#1100;&#1082;&#1072;%20&#1092;&#1110;&#1083;&#1110;&#1103;/133_&#1044;&#1078;&#1072;&#1085;&#1082;&#1086;&#1081;&#1089;&#1100;&#1082;&#1072;%20&#1092;&#1110;&#1083;&#1110;&#1103;%20%20(&#1089;.&#1057;&#1086;&#1074;&#1077;&#1090;&#1089;&#1100;&#1082;&#107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1055;&#1045;&#1042;/NAKAZY/TEMP/FINPLAN%2003.2009/&#1060;&#1080;&#1085;&#1087;&#1083;&#1072;&#1085;%20&#1087;&#1091;&#1089;&#1090;&#1086;&#108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all/&#1056;&#1086;&#1084;&#1072;&#1085;&#1086;&#1074;&#1072;/&#1050;&#1086;&#1088;&#1080;&#1089;&#1085;&#1080;&#1081;%20&#1084;2%201.10.2019(&#1076;&#1083;&#1103;%20&#1090;&#1072;&#1088;&#1080;&#1092;&#1091;%202021)&#1055;&#1045;&#1063;&#1040;&#1058;&#1068;.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058;&#1072;&#1084;&#1086;&#1078;&#1077;&#1085;&#1085;&#1072;&#1103;%20&#1089;&#1090;&#1072;&#1090;&#1080;&#1089;&#1090;&#1080;&#1082;&#1072;/&#1056;&#1086;&#1089;&#1089;&#1080;&#1103;/&#1055;&#1086;%20&#1074;&#1080;&#1076;&#1072;&#1084;/&#1058;&#1088;&#1091;&#1073;&#1099;_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058;&#1072;&#1088;&#1080;&#1092;&#1085;&#1080;&#1081;%20&#1074;&#1110;&#1076;&#1076;&#1110;&#1083;/8.&#1057;&#1058;&#1040;&#1058;&#1048;&#1057;&#1058;&#1048;&#1050;&#1040;/&#1045;&#1078;&#1077;&#1084;&#1077;&#1089;&#1103;&#1095;&#1085;&#1099;&#1081;%20&#1072;&#1085;&#1072;&#1083;&#1080;&#1079;%20&#1089;&#1090;&#1088;&#1091;&#1082;&#1090;&#1091;&#1088;&#1099;%20&#1090;&#1072;&#1088;&#1080;&#1092;&#1086;&#1074;/&#1089;&#1090;&#1088;&#1091;&#1082;&#1090;&#1091;&#1088;&#1072;%20&#1090;&#1072;&#1088;&#1080;&#1092;&#1086;&#1074;%207%20&#1084;&#1077;&#1089;%202012/&#1089;&#1090;&#1088;&#1091;&#1082;&#1090;&#1091;&#1088;&#1072;%20&#1090;&#1072;&#1088;&#1080;&#1092;&#1110;&#1074;%20&#1087;&#1086;%20&#1058;&#1045;&#1062;_7%20&#1084;&#1110;&#108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92.168.4.18\&#1087;&#1086;&#1095;&#1090;&#1072;\Users\Levandovskiy\Downloads\Users\kot\AppData\Local\Microsoft\Windows\Temporary%20Internet%20Files\Content.Outlook\Z07ICFO1\&#1060;&#1072;&#1081;&#1083;%20&#1055;&#1045;&#1056;&#1045;&#1042;&#1030;&#1056;&#1050;&#1048;\&#1057;&#1077;&#1088;&#1077;&#1076;&#1085;&#1100;&#1086;&#1079;&#1074;&#1072;&#1078;&#1077;&#1085;&#1077;%20&#1086;&#1089;&#109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0;&#1086;&#1090;%20&#1050;.&#1040;/&#1053;&#1086;&#1074;&#1072;&#1103;%20&#1087;&#1072;&#1087;&#1082;&#1072;%20(2)/&#1063;&#1077;&#1088;&#1082;&#1072;&#1089;&#1080;%20&#1058;&#1050;&#1045;/2014-06-24/&#1044;&#1051;&#1071;%20&#1053;&#1050;&#1056;&#1055;%2023.06.2014&#1088;/&#1047;&#1074;&#1077;&#1076;&#1077;&#1085;&#1080;&#1081;%20&#1088;&#1086;&#1079;&#1088;&#1072;&#1093;&#1091;&#1085;&#1086;&#1082;%20&#1090;&#1072;&#1088;&#1080;&#1092;&#1110;&#1074;%20&#1085;&#1072;%20&#1090;&#1077;&#1087;&#1083;&#1086;&#1074;&#1091;%20&#1077;&#1085;&#1077;&#1088;&#1075;&#1110;&#1102;%20(new)%20%2021.05.1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kot/Downloads/&#1047;&#1074;&#1077;&#1076;&#1077;&#1085;&#1080;&#1081;%20&#1088;&#1086;&#1079;&#1088;&#1072;&#1093;&#1091;&#1085;&#1086;&#1082;%20&#1090;&#1072;&#1088;&#1080;&#1092;&#1110;&#1074;%20&#1085;&#1072;%20&#1090;&#1077;&#1087;&#1083;&#1086;&#1074;&#1091;%20&#1077;&#1085;&#1077;&#1088;&#1075;&#1110;&#1102;%20(new)%20%2021.05.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to-boss\Documents%20and%20Settings\Osadchaya\&#1052;&#1086;&#1080;%20&#1076;&#1086;&#1082;&#1091;&#1084;&#1077;&#1085;&#1090;&#1099;\Budzhet%202003\Poltava%2012\&#1088;&#1077;&#1077;&#1089;&#1090;&#1088;%20&#1085;&#1077;&#1086;&#1087;&#1083;&#1086;&#1095;&#1077;&#1085;&#1099;&#1093;%20&#1085;&#1072;%203112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econom_dep$\311\Tanya\&#1058;&#1045;&#1055;\2006_TE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4.18\&#1087;&#1086;&#1095;&#1090;&#1072;\Users\Levandovskiy\Downloads\Users\kot\AppData\Local\Microsoft\Windows\Temporary%20Internet%20Files\Content.Outlook\Z07ICFO1\&#1047;&#1074;&#1077;&#1076;&#1077;&#1085;&#1080;&#1081;%20&#1088;&#1086;&#1079;&#1088;&#1072;&#1093;&#1091;&#1085;&#1086;&#1082;%20&#1090;&#1072;&#1088;&#1080;&#1092;&#1110;&#1074;%20&#1085;&#1072;%20&#1090;&#1077;&#1087;&#1083;&#1086;&#1074;&#1091;%20&#1077;&#1085;&#1077;&#1088;&#1075;&#1110;&#1102;%20(new)%20%2021.05.1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rvfile01\econom_dep$\214\Reports\zvit%206%20I_2007\&#1048;&#1089;&#1093;&#1086;&#1076;&#1085;&#1099;&#1077;%20&#1076;&#1072;&#1085;&#1085;&#1099;&#1077;_6&#1053;&#1050;&#1056;&#104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NERGOPOL\HOME\EO\EO\EXAMPLES\1999\TRANZI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1/pto34/LOCALS~1/Temp/DOCUME~1/pto23/LOCALS~1/Temp/21.08%20&#1086;&#1087;&#1072;&#1083;&#1077;&#1085;&#1085;&#11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eo12\c\214\PL2001\v8_01_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1052;&#1086;&#1080;%20&#1076;&#1086;&#1082;&#1091;&#1084;&#1077;&#1085;&#1090;&#1099;\PEV20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nts%20and%20Settings/golovkovv/Local%20Settings/Temporary%20Internet%20Files/Content.Outlook/OBU3U7VO/Documents%20and%20Settings/rebendjaga/&#1056;&#1072;&#1073;&#1086;&#1095;&#1080;&#1081;%20&#1089;&#1090;&#1086;&#1083;/&#1053;&#1072;&#1076;&#1103;/&#1053;&#1072;&#1076;&#1103;/&#1052;&#1086;&#1080;%20&#1076;&#1086;&#1082;&#1091;&#1084;&#1077;&#1085;&#1090;&#1099;/&#1087;&#1088;&#1086;&#1087;&#1086;&#1079;_20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ocuments%20and%20Settings/magera/Local%20Settings/Temporary%20Internet%20Files/OLKB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214\PL2006\v9_06_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1050;&#1080;&#1077;&#1074;/2015/&#1054;&#1073;&#1108;&#1084;&#1080;%20&#1089;&#1087;&#1086;&#1078;&#1080;&#1074;&#1072;&#1085;&#1085;&#1103;%20&#1043;&#104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VD2002&#1079;&#1084;&#1110;&#108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214\PL2006\v9_06_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Mashburo2\&#1056;&#1072;&#1073;&#1086;&#1095;&#1080;&#1081;%20&#1089;&#1090;&#1086;&#1083;\&#1096;&#1087;&#1072;&#1085;&#1102;&#1082;\&#1092;&#1072;&#1082;&#1090;&#1099;%202007\&#1054;&#1090;&#1095;&#1077;&#1090;&#1085;&#1086;&#1089;&#1090;&#110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rm-pev06\e\Ariadna\Sum_po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311\Tanya\&#1058;&#1045;&#1055;\2007_TE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I:\&#1052;&#1086;&#1080;%20&#1076;&#1086;&#1082;&#1091;&#1084;&#1077;&#1085;&#1090;&#1099;\PEV20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nts%20and%20Settings/plotnik/Local%20Settings/Temporary%20Internet%20Files/Content.Outlook/UEDRT99L/&#1055;&#1077;&#1088;&#1074;&#1080;&#1095;&#1082;&#1072;/&#1074;%20&#1085;&#1072;&#1083;&#1086;&#1075;%20&#1091;&#1095;&#1077;&#1090;&#1077;/&#1040;&#1084;&#1086;&#1088;&#1090;&#1080;&#1079;&#1072;&#1094;&#1110;&#1103;%20%202010%20&#1088;.%20&#1040;&#1050;%20&#1050;&#104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ksbyt\Users\user\Desktop\&#1053;&#1086;&#1074;&#1072;&#1103;%20&#1087;&#1072;&#1087;&#1082;&#1072;%20(2)\&#1057;&#1077;&#1088;&#1077;&#1076;&#1085;&#1100;&#1086;&#1079;&#1074;%20&#1076;&#1083;&#1103;%20&#1083;&#1110;&#1094;&#1077;&#1085;&#1079;&#1110;&#1072;&#1090;&#1110;&#107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Z:\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eo12\c\WINDOWS\TEMP\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rvfile01\econom_dep$\&#1052;&#1086;&#1080;%20&#1076;&#1086;&#1082;&#1091;&#1084;&#1077;&#1085;&#1090;&#1099;\&#1058;&#1040;&#1056;&#1048;&#1060;&#1048;%20%20&#1086;&#1073;&#1075;&#1088;&#1091;&#1085;&#1090;\&#1057;&#1030;&#1057;%20%200410-2008&#108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1050;&#1080;&#1077;&#1074;/&#1076;&#1083;&#1103;%20&#1086;&#1090;&#1087;&#1088;&#1072;&#1074;&#1082;&#1080;/02.12.2015%20&#1050;&#1086;&#1101;&#1092;&#1080;&#1094;&#1080;&#1077;&#1085;&#1090;/Users/user/Desktop/&#1053;&#1086;&#1074;&#1072;&#1103;%20&#1087;&#1072;&#1087;&#1082;&#1072;%20(2)/&#1057;&#1077;&#1088;&#1077;&#1076;&#1085;&#1100;&#1086;&#1079;&#1074;%20&#1076;&#1083;&#1103;%20&#1083;&#1110;&#1094;&#1077;&#1085;&#1079;&#1110;&#1072;&#1090;&#1110;&#107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m-pev06\proekt_%202009\Documents%20and%20Settings\rozovik\&#1052;&#1086;&#1080;%20&#1076;&#1086;&#1082;&#1091;&#1084;&#1077;&#1085;&#1090;&#1099;\&#1041;&#1102;&#1076;&#1078;&#1077;&#1090;_2005\&#1047;&#1040;&#1065;&#1048;&#1058;&#1040;_&#1042;&#1048;&#1058;&#1056;&#1040;&#1058;_20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ALL_TRANZIT/&#1055;&#1045;&#1042;/&#1053;&#1072;&#1090;&#1072;&#1096;&#1072;%20&#1052;&#1072;&#1088;&#1082;&#1086;&#1074;&#1072;/&#1057;&#1054;&#1055;/&#1073;&#1102;&#1076;&#1078;&#1077;&#1090;%20&#1087;&#1086;&#1089;&#1083;&#1077;&#1076;&#1085;&#1080;&#108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rvfile01\econom_dep$\DOCUME~1\rita\LOCALS~1\Temp\&#1110;&#1085;&#1096;&#1110;%20&#1074;&#1080;&#1090;&#1088;&#1072;&#1090;&#108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m-pev06\proekt_%202009\PLAN2002\BEZPEK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er/Desktop/&#1053;&#1086;&#1074;&#1072;&#1103;%20&#1087;&#1072;&#1087;&#1082;&#1072;%20(2)/&#1057;&#1077;&#1088;&#1077;&#1076;&#1085;&#1100;&#1086;&#1079;&#1074;%20&#1076;&#1083;&#1103;%20&#1083;&#1110;&#1094;&#1077;&#1085;&#1079;&#1110;&#1072;&#1090;&#1110;&#107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rv-darnytsia\disk_e\Ukr_Can\Finance\FIN\&#1087;&#1083;&#1072;&#1085;%202008%2020.03.08\&#1054;&#1090;&#1095;&#1077;&#1090;&#1085;&#1086;&#1089;&#1090;&#11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73;&#1102;&#1076;&#1078;&#1077;&#1090;%202007\Svod.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pldir20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Documents%20and%20Settings/golovkovv/Local%20Settings/Temporary%20Internet%20Files/Content.Outlook/OBU3U7VO/Plan2011/&#1076;&#1086;&#1093;&#1086;&#1076;&#1080;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m-pev12\&#1090;&#1072;&#1088;&#1080;&#1092;_2008\&#1073;&#1102;&#1076;&#1078;&#1077;&#1090;\&#1042;&#1048;&#1042;&#1045;&#1047;&#1045;&#1053;&#1053;&#1071;%20&#1042;&#1030;&#1044;&#1061;&#1054;&#1044;&#1030;&#1042;%200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m-pev12\&#1073;&#1102;&#1076;&#1078;&#1077;&#1090;%202007\VODOPOST_0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m-pev06\proekt_%202009\&#1030;&#1085;&#1096;&#1110;%20&#1085;&#1086;&#107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rvfile01\econom_dep$\DOCUME~1\rita\LOCALS~1\Temp\OXORON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4;&#1041;&#1065;&#1048;&#1045;%20&#1044;&#1054;&#1050;&#1059;&#1052;&#1045;&#1053;&#1058;&#1067;%202014/&#1059;&#1055;&#1056;&#1040;&#1042;&#1051;&#1030;&#1053;&#1053;&#1071;%20&#1060;&#1054;&#1056;&#1052;&#1059;&#1042;&#1040;&#1053;&#1053;&#1071;%20&#1058;&#1040;&#1056;&#1048;&#1060;&#1030;&#1042;/&#1041;&#1040;&#1047;&#1048;%20&#1044;&#1040;&#1053;&#1048;&#1061;/&#1050;&#1054;&#1056;&#1048;&#1043;&#1059;&#1042;&#1040;&#1053;&#1053;&#1071;%20&#1058;&#1040;&#1056;&#1048;&#1060;&#1030;&#1042;%20&#1041;&#1070;&#1044;&#1046;&#1045;&#1058;%20&#1030;&#1053;&#1064;&#1030;/&#1057;&#1042;&#1054;&#1044;%20&#1050;&#1054;&#1056;&#1048;&#1043;&#1059;&#1042;&#1040;&#1053;&#1053;&#1071;%20&#1058;&#1040;&#1056;&#1048;&#1060;&#1030;&#1042;%20&#1041;_&#1030;%20)&#1057;&#105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ocuments%20and%20Settings/Mashburo2/&#1056;&#1072;&#1073;&#1086;&#1095;&#1080;&#1081;%20&#1089;&#1090;&#1086;&#1083;/&#1096;&#1087;&#1072;&#1085;&#1102;&#1082;/&#1054;&#1090;&#1095;&#1077;&#1090;&#1085;&#1086;&#1089;&#1090;&#110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ksbyt\Documents%20and%20Settings\Mashburo2\&#1056;&#1072;&#1073;&#1086;&#1095;&#1080;&#1081;%20&#1089;&#1090;&#1086;&#1083;\&#1096;&#1087;&#1072;&#1085;&#1102;&#1082;\&#1054;&#1090;&#1095;&#1077;&#1090;&#1085;&#1086;&#1089;&#1090;&#11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trm-pev06\D$\Proekt_2004\SVO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erver2000\archiv\ekonomisty\Kaznacheystvo\&#1041;&#1044;&#1044;&#1057;\&#1041;&#1044;&#1044;&#1057;_06\&#1041;&#1102;&#1076;&#1078;&#1077;&#1090;_06\&#1071;&#1085;&#1074;&#1072;&#1088;&#1100;_&#1041;_06\&#1043;&#1088;&#1091;&#1087;&#1087;&#1072;\&#1069;&#1085;&#1077;&#1088;&#1075;&#1086;&#1087;&#1088;&#1086;&#1077;&#1082;&#109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WINDOWS/Temporary%20Internet%20Files/OLK82F2/&#1041;&#1090;&#1055;&#1088;&#1054;&#106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NERGOPOL\HOME\SLUGBY\EO2\EXAMPLES\1999\TRANZI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EO\EO\EXAMPLES\1999\TRANZI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ALL_TRANZIT/&#1055;&#1045;&#1042;/2007/&#1087;&#1088;&#1072;&#1074;&#1086;_%20&#1074;&#1083;&#1072;&#1089;_%20200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tar%20%20ee%209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nts%20and%20Settings/golovkovv/Local%20Settings/Temporary%20Internet%20Files/Content.Outlook/OBU3U7VO/Documents%20and%20Settings/zhutaeva/&#1056;&#1072;&#1073;&#1086;&#1095;&#1080;&#1081;%20&#1089;&#1090;&#1086;&#1083;/&#1090;&#1072;&#1088;&#1080;&#1092;_2008/&#1073;&#1102;&#1076;&#1078;&#1077;&#1090;/&#1087;&#1086;&#1074;&#1110;&#1088;&#1082;&#107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c6peon\e_peon$\214\PL2006\v9_06_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rvfile01\econom_dep$\DOCUME~1\rita\LOCALS~1\Temp\&#1074;&#1080;&#1088;&#1086;&#1073;&#1085;%20&#1087;&#1086;&#1089;&#1083;&#1091;&#1075;&#108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rvfile01\econom_dep$\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nts%20and%20Settings/markova/&#1052;&#1086;&#1080;%20&#1076;&#1086;&#1082;&#1091;&#1084;&#1077;&#1085;&#1090;&#1099;/&#1079;&#1074;&#1110;&#1090;%202008/&#1057;&#1058;&#1040;&#1058;&#1068;&#104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ocuments%20and%20Settings/golovkovv/Local%20Settings/Temporary%20Internet%20Files/Content.Outlook/OBU3U7VO/Documents%20and%20Settings/rozovik/&#1052;&#1086;&#1080;%20&#1076;&#1086;&#1082;&#1091;&#1084;&#1077;&#1085;&#1090;&#1099;/&#1041;&#1102;&#1076;&#1078;&#1077;&#1090;_2008/&#1057;&#1087;&#1077;&#1094;&#1086;&#1076;&#1103;&#1075;_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rimergy\tec%20doci%20(d)\&#1056;&#1040;&#1041;&#1054;&#1058;&#1040;\2014\&#1082;&#1086;&#1088;&#1080;&#1089;&#1085;&#1080;&#1081;%20&#1086;&#1089;&#1090;\&#1058;&#1072;&#1088;&#1080;&#1092;%202010%20&#1058;&#1045;&#1062;\&#1044;&#1086;&#1076;&#1072;&#1090;&#1082;&#1080;%20&#1088;&#1072;&#1089;&#1096;&#1080;&#1092;&#1088;&#1086;&#1074;&#1082;&#1080;\&#1052;&#1072;&#1090;&#1077;&#1088;.&#1077;&#1082;&#1089;&#1087;&#1083;&#1091;&#1072;&#109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ALL_TRANZIT/&#1055;&#1045;&#1042;/2007/&#1089;&#1074;&#1103;&#1079;&#1100;%202008.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ocuments%20and%20Settings/Kovalenko/&#1052;&#1086;&#1080;%20&#1076;&#1086;&#1082;&#1091;&#1084;&#1077;&#1085;&#1090;&#1099;/&#1048;&#1053;&#1060;&#1054;&#1056;&#1052;&#1040;&#1062;&#1048;&#1071;/&#1055;&#1056;&#1054;&#1042;&#1045;&#1056;&#1050;&#1040;/&#1087;&#1088;&#1086;&#1074;&#1077;&#1088;&#1082;&#1072;%202009/&#1088;&#1072;&#1089;&#1096;%206%20&#1053;&#1050;&#1056;&#1045;%20&#1074;&#1080;&#1088;&#1086;&#1073;&#1085;%20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ALL_TRANZIT/&#1055;&#1045;&#1042;/&#1053;&#1072;&#1090;&#1072;&#1096;&#1072;%20&#1052;&#1072;&#1088;&#1082;&#1086;&#1074;&#1072;/&#1057;&#1054;&#1055;/&#1041;&#1102;&#1076;&#1078;&#1077;&#1090;%202009%20&#1057;&#1054;&#1055;/&#1057;&#1087;&#1077;&#1094;&#1086;&#1076;&#1103;&#107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Km-pev12\&#1090;&#1072;&#1088;&#1080;&#1092;_2008\&#1073;&#1102;&#1076;&#1078;&#1077;&#1090;\&#1059;&#1058;&#1056;&#1048;&#1052;.%20&#1055;&#1056;&#1048;&#1052;.%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0;&#1086;&#1090;%20&#1050;.&#1040;/&#1053;&#1086;&#1074;&#1072;&#1103;%20&#1087;&#1072;&#1087;&#1082;&#1072;%20(2)/&#1063;&#1077;&#1088;&#1082;&#1072;&#1089;&#1080;%20&#1058;&#1050;&#1045;/2014-06-24/&#1044;&#1051;&#1071;%20&#1053;&#1050;&#1056;&#1055;%2023.06.2014&#1088;/&#1060;&#1072;&#1081;&#1083;%20&#1055;&#1045;&#1056;&#1045;&#1042;&#1030;&#1056;&#1050;&#1048;/&#1057;&#1077;&#1088;&#1077;&#1076;&#1085;&#1100;&#1086;&#1079;&#1074;&#1072;&#1078;&#1077;&#1085;&#1077;%20&#1086;&#1089;&#109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ALL\PLAN\Ken.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trm-pev06\&#1052;&#1086;&#1080;%20&#1076;&#1086;&#1082;&#1091;&#1084;&#1077;&#1085;&#1090;&#1099;\Documents%20and%20Settings\Leontyeva\Local%20Settings\Temporary%20Internet%20Files\OLK7D\Documents%20and%20Settings\grechko\Local%20Settings\Temporary%20Internet%20Files\OLK30F\&#1082;&#1072;&#1079;&#1072;&#1085;&#1095;&#1077;&#1081;&#1089;&#1090;&#1074;&#1086;\&#1092;&#1080;&#1085;&#1087;&#1083;&#1072;&#1085;%20&#1084;&#1077;&#1089;&#1103;&#1095;&#1085;&#1099;&#1081;\&#1087;&#1091;_&#1041;_10.06.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Vostok\data\&#1044;&#1080;&#1088;&#1077;&#1082;&#1094;&#1080;&#1103;%20&#1087;&#1086;%20&#1101;&#1082;&#1086;&#1085;&#1086;&#1084;&#1080;&#1082;&#1077;%20&#1080;%20&#1092;&#1080;&#1085;&#1072;&#1085;&#1089;&#1072;&#1084;\&#1069;&#1082;&#1086;&#1085;&#1086;&#1084;&#1080;&#1095;&#1077;&#1089;&#1082;&#1080;&#1081;%20&#1086;&#1090;&#1076;&#1077;&#1083;\&#1041;&#1102;&#1076;&#1078;&#1077;&#1090;&#1080;&#1088;&#1086;&#1074;&#1072;&#1085;&#1080;&#1077;%202007\&#1052;&#1086;&#1076;&#1077;&#1083;&#1100;%20&#1041;&#1055;\&#1058;&#1088;&#1077;&#1090;&#1100;&#1077;%20&#1088;&#1072;&#1089;&#1089;&#1084;&#1086;&#1090;&#1088;&#1077;&#1085;&#1080;&#1077;\Man%20account%20model%20ENERGY%20TEMPLATE%20-&#1096;&#1072;&#1073;&#1083;&#1086;&#108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trm-pev06\&#1052;&#1086;&#1080;%20&#1076;&#1086;&#1082;&#1091;&#1084;&#1077;&#1085;&#1090;&#1099;\1%20qv%20CGok\COP_1kv%20200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Km-pev06\proekt_%202009\PLANIROV\STR_POD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kot/Downloads/&#1060;&#1072;&#1081;&#1083;%20&#1055;&#1045;&#1056;&#1045;&#1042;&#1030;&#1056;&#1050;&#1048;/&#1057;&#1077;&#1088;&#1077;&#1076;&#1085;&#1100;&#1086;&#1079;&#1074;&#1072;&#1078;&#1077;&#1085;&#1077;%20&#1086;&#1089;&#1090;.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Km-pev06\proekt_%202009\PLANIROV\STR_FAKT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dubina/Desktop/&#1058;&#1072;&#1088;&#1080;&#1092;&#1080;%20%20&#1073;&#1077;&#1088;&#1077;&#1079;&#1077;&#1085;&#1100;%202014/&#1063;&#1091;&#1075;&#1091;&#1111;&#1074;&#1090;&#1077;&#1087;&#1083;&#1086;/&#1050;&#1058;_%20&#1058;&#1056;&#1048;%20&#1050;&#1040;&#1058;&#1045;&#1043;&#1054;&#1056;&#1030;&#1031;%20&#1089;&#1090;&#1088;&#1091;&#1082;.xlsm"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50;&#1052;_20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ile-server\dtek\&#1044;&#1080;&#1088;&#1077;&#1082;&#1094;&#1080;&#1103;%20&#1087;&#1086;%20&#1092;&#1080;&#1085;&#1072;&#1085;&#1089;&#1072;&#1084;\&#1069;&#1082;&#1086;&#1085;&#1086;&#1084;&#1080;&#1095;&#1077;&#1089;&#1082;&#1080;&#1081;%20&#1076;&#1077;&#1087;&#1072;&#1088;&#1090;&#1072;&#1084;&#1077;&#1085;&#1090;\&#1055;&#1083;&#1072;&#1085;&#1086;&#1074;&#1086;-&#1072;&#1085;&#1072;&#1083;&#1080;&#1090;&#1080;&#1095;&#1077;&#1089;&#1082;&#1080;&#1081;%20&#1086;&#1090;&#1076;&#1077;&#1083;\&#1054;&#1087;&#1077;&#1088;&#1072;&#1090;&#1080;&#1074;&#1085;&#1086;&#1077;%20&#1087;&#1083;&#1072;&#1085;&#1080;&#1088;&#1086;&#1074;&#1072;&#1085;&#1080;&#1077;%202007\&#1071;&#1085;&#1074;&#1072;&#1088;&#1100;\&#1048;&#1060;&#1055;\&#1042;&#1069;\&#1060;&#1077;&#1074;&#1088;&#1072;&#1083;&#1100;\&#1060;&#1055;\&#1060;&#1086;&#1088;&#1084;&#1072;&#1090;_&#1042;&#1069;+&#1058;&#1056;&#1055;_02.07.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IVER\VOL2\EO2\EXAMPLES\1998\TRANZIT.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m-pev06\proekt_%202009\&#1052;&#1086;&#1080;%20&#1076;&#1086;&#1082;&#1091;&#1084;&#1077;&#1085;&#1090;&#1099;\PEV2000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1088;&#1086;&#1073;&#1086;&#1090;&#1072;\&#1056;&#1077;&#1108;&#1089;&#1090;&#1088;%20&#1073;&#1091;&#1076;&#1080;&#1085;&#1082;&#1110;&#1074;%20&#1077;&#1090;&#1072;&#1083;&#1086;&#1085;_&#1088;&#1086;&#1073;&#1086;&#1095;&#1080;&#1081;.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Users\&#1057;&#1077;&#1088;&#1075;&#1077;&#1081;&#1095;&#1080;&#1082;%20&#1048;%20&#1043;\AppData\Local\Microsoft\Windows\Temporary%20Internet%20Files\Content.IE5\Q6I5L08X\&#1096;&#1072;&#1073;&#1083;&#1086;&#1085;&#1099;%20&#1053;&#1086;&#1074;&#1072;&#1103;%20&#1087;&#1072;&#1087;&#1082;&#1072;\&#1043;&#1083;&#1080;&#1085;&#1097;&#1080;&#1082;&#1086;&#1074;&#1072;%2016%2005%202014%20&#1053;&#1086;&#1074;&#1072;&#1103;%20&#1087;&#1072;&#1087;&#1082;&#1072;\reestr_budynkiv_16_05_201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311203   "/>
      <sheetName val="311203    (2)"/>
      <sheetName val="Лист1"/>
      <sheetName val="311203___"/>
      <sheetName val="311203____(2)"/>
    </sheetNames>
    <sheetDataSet>
      <sheetData sheetId="0" refreshError="1"/>
      <sheetData sheetId="1" refreshError="1"/>
      <sheetData sheetId="2"/>
      <sheetData sheetId="3" refreshError="1"/>
      <sheetData sheetId="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Makets"/>
      <sheetName val="Ini"/>
      <sheetName val="Periods"/>
      <sheetName val="vbc_ini"/>
      <sheetName val="vbc_send"/>
      <sheetName val="vbc_sys"/>
      <sheetName val="vbc_auto"/>
      <sheetName val="Формати"/>
      <sheetName val="_Ф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I1" t="str">
            <v>Січень</v>
          </cell>
          <cell r="K1">
            <v>0</v>
          </cell>
        </row>
        <row r="2">
          <cell r="K2">
            <v>0</v>
          </cell>
        </row>
        <row r="3">
          <cell r="K3">
            <v>0</v>
          </cell>
        </row>
        <row r="4">
          <cell r="K4">
            <v>0</v>
          </cell>
        </row>
        <row r="5">
          <cell r="K5">
            <v>0</v>
          </cell>
        </row>
        <row r="6">
          <cell r="B6">
            <v>0</v>
          </cell>
          <cell r="K6">
            <v>0</v>
          </cell>
        </row>
        <row r="7">
          <cell r="K7">
            <v>0</v>
          </cell>
        </row>
        <row r="8">
          <cell r="K8">
            <v>0</v>
          </cell>
        </row>
        <row r="9">
          <cell r="K9">
            <v>0</v>
          </cell>
        </row>
        <row r="10">
          <cell r="K10">
            <v>0</v>
          </cell>
        </row>
        <row r="11">
          <cell r="K11">
            <v>0</v>
          </cell>
        </row>
        <row r="12">
          <cell r="K12">
            <v>0</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рік"/>
    </sheetNames>
    <sheetDataSet>
      <sheetData sheetId="0"/>
      <sheetData sheetId="1"/>
      <sheetData sheetId="2"/>
      <sheetData sheetId="3"/>
      <sheetData sheetId="4"/>
      <sheetData sheetId="5"/>
      <sheetData sheetId="6"/>
      <sheetData sheetId="7">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v>0</v>
          </cell>
          <cell r="AJ207">
            <v>0</v>
          </cell>
          <cell r="AK207">
            <v>205.65</v>
          </cell>
          <cell r="AL207">
            <v>340.4</v>
          </cell>
          <cell r="AM207">
            <v>169.16</v>
          </cell>
          <cell r="AN207">
            <v>41.55</v>
          </cell>
          <cell r="AO207">
            <v>41.55</v>
          </cell>
          <cell r="AP207">
            <v>41.55</v>
          </cell>
          <cell r="AQ207">
            <v>0</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Экономический эффект"/>
      <sheetName val="812"/>
      <sheetName val="База"/>
      <sheetName val="Списки"/>
      <sheetName val="автотранс"/>
    </sheetNames>
    <sheetDataSet>
      <sheetData sheetId="0"/>
      <sheetData sheetId="1"/>
      <sheetData sheetId="2"/>
      <sheetData sheetId="3"/>
      <sheetData sheetId="4"/>
      <sheetData sheetId="5"/>
      <sheetData sheetId="6" refreshError="1">
        <row r="2">
          <cell r="A2" t="str">
            <v>П</v>
          </cell>
        </row>
        <row r="3">
          <cell r="A3" t="str">
            <v>Ф</v>
          </cell>
        </row>
        <row r="4">
          <cell r="A4" t="str">
            <v>О</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План_сокр"/>
      <sheetName val="План"/>
      <sheetName val="Експл"/>
      <sheetName val="Соц_програма"/>
      <sheetName val="Баланс"/>
      <sheetName val="Основні_показники"/>
      <sheetName val="страх"/>
    </sheetNames>
    <sheetDataSet>
      <sheetData sheetId="0"/>
      <sheetData sheetId="1">
        <row r="11">
          <cell r="K11" t="str">
            <v>тис.грн.</v>
          </cell>
        </row>
        <row r="13">
          <cell r="F13" t="str">
            <v>очікув.</v>
          </cell>
          <cell r="H13" t="str">
            <v>I кв.</v>
          </cell>
          <cell r="I13" t="str">
            <v>II кв.</v>
          </cell>
          <cell r="J13" t="str">
            <v>III кв.</v>
          </cell>
          <cell r="K13" t="str">
            <v>IV кв.</v>
          </cell>
        </row>
        <row r="14">
          <cell r="F14">
            <v>29443</v>
          </cell>
          <cell r="H14">
            <v>10182</v>
          </cell>
          <cell r="I14">
            <v>10668</v>
          </cell>
          <cell r="J14">
            <v>10620</v>
          </cell>
          <cell r="K14">
            <v>9069</v>
          </cell>
        </row>
        <row r="15">
          <cell r="F15">
            <v>19733</v>
          </cell>
          <cell r="H15">
            <v>5992</v>
          </cell>
          <cell r="I15">
            <v>5941</v>
          </cell>
          <cell r="J15">
            <v>5555</v>
          </cell>
          <cell r="K15">
            <v>4687</v>
          </cell>
        </row>
        <row r="16">
          <cell r="F16">
            <v>250</v>
          </cell>
          <cell r="H16">
            <v>80</v>
          </cell>
          <cell r="I16">
            <v>60</v>
          </cell>
          <cell r="J16">
            <v>70</v>
          </cell>
          <cell r="K16">
            <v>70</v>
          </cell>
        </row>
        <row r="17">
          <cell r="F17">
            <v>250</v>
          </cell>
          <cell r="H17">
            <v>80</v>
          </cell>
          <cell r="I17">
            <v>60</v>
          </cell>
          <cell r="J17">
            <v>70</v>
          </cell>
          <cell r="K17">
            <v>70</v>
          </cell>
        </row>
        <row r="23">
          <cell r="F23">
            <v>3727</v>
          </cell>
          <cell r="H23">
            <v>1180</v>
          </cell>
          <cell r="I23">
            <v>1199</v>
          </cell>
          <cell r="J23">
            <v>1295</v>
          </cell>
          <cell r="K23">
            <v>1370</v>
          </cell>
        </row>
        <row r="24">
          <cell r="F24">
            <v>1361</v>
          </cell>
          <cell r="H24">
            <v>427</v>
          </cell>
          <cell r="I24">
            <v>434</v>
          </cell>
          <cell r="J24">
            <v>468</v>
          </cell>
          <cell r="K24">
            <v>496</v>
          </cell>
        </row>
        <row r="25">
          <cell r="F25">
            <v>80</v>
          </cell>
          <cell r="H25">
            <v>16</v>
          </cell>
          <cell r="I25">
            <v>16</v>
          </cell>
          <cell r="J25">
            <v>18</v>
          </cell>
          <cell r="K25">
            <v>18</v>
          </cell>
        </row>
        <row r="26">
          <cell r="F26">
            <v>10455</v>
          </cell>
          <cell r="H26">
            <v>2629</v>
          </cell>
          <cell r="I26">
            <v>2592</v>
          </cell>
          <cell r="J26">
            <v>2574</v>
          </cell>
          <cell r="K26">
            <v>2733</v>
          </cell>
        </row>
        <row r="27">
          <cell r="F27">
            <v>3860</v>
          </cell>
          <cell r="H27">
            <v>1660</v>
          </cell>
          <cell r="I27">
            <v>1640</v>
          </cell>
          <cell r="J27">
            <v>1130</v>
          </cell>
          <cell r="K27">
            <v>0</v>
          </cell>
        </row>
        <row r="29">
          <cell r="F29">
            <v>3860</v>
          </cell>
          <cell r="H29">
            <v>1660</v>
          </cell>
          <cell r="I29">
            <v>1640</v>
          </cell>
          <cell r="J29">
            <v>1130</v>
          </cell>
        </row>
        <row r="32">
          <cell r="F32">
            <v>9710</v>
          </cell>
          <cell r="H32">
            <v>4190</v>
          </cell>
          <cell r="I32">
            <v>4727</v>
          </cell>
          <cell r="J32">
            <v>5065</v>
          </cell>
          <cell r="K32">
            <v>4382</v>
          </cell>
        </row>
        <row r="33">
          <cell r="F33">
            <v>3435</v>
          </cell>
          <cell r="H33">
            <v>1049</v>
          </cell>
          <cell r="I33">
            <v>1065</v>
          </cell>
          <cell r="J33">
            <v>1171</v>
          </cell>
          <cell r="K33">
            <v>1241</v>
          </cell>
        </row>
        <row r="34">
          <cell r="F34">
            <v>2465</v>
          </cell>
          <cell r="H34">
            <v>748</v>
          </cell>
          <cell r="I34">
            <v>761</v>
          </cell>
          <cell r="J34">
            <v>837</v>
          </cell>
          <cell r="K34">
            <v>888</v>
          </cell>
        </row>
        <row r="35">
          <cell r="F35">
            <v>870</v>
          </cell>
          <cell r="H35">
            <v>273</v>
          </cell>
          <cell r="I35">
            <v>277</v>
          </cell>
          <cell r="J35">
            <v>307</v>
          </cell>
          <cell r="K35">
            <v>325</v>
          </cell>
        </row>
        <row r="36">
          <cell r="F36">
            <v>30</v>
          </cell>
          <cell r="H36">
            <v>7</v>
          </cell>
          <cell r="I36">
            <v>8</v>
          </cell>
          <cell r="J36">
            <v>8</v>
          </cell>
          <cell r="K36">
            <v>9</v>
          </cell>
        </row>
        <row r="37">
          <cell r="F37">
            <v>70</v>
          </cell>
          <cell r="H37">
            <v>21</v>
          </cell>
          <cell r="I37">
            <v>19</v>
          </cell>
          <cell r="J37">
            <v>19</v>
          </cell>
          <cell r="K37">
            <v>19</v>
          </cell>
        </row>
        <row r="38">
          <cell r="F38">
            <v>225</v>
          </cell>
          <cell r="H38">
            <v>60</v>
          </cell>
          <cell r="I38">
            <v>60</v>
          </cell>
          <cell r="J38">
            <v>60</v>
          </cell>
          <cell r="K38">
            <v>60</v>
          </cell>
        </row>
        <row r="39">
          <cell r="F39">
            <v>150</v>
          </cell>
          <cell r="H39">
            <v>40</v>
          </cell>
          <cell r="I39">
            <v>40</v>
          </cell>
          <cell r="J39">
            <v>40</v>
          </cell>
          <cell r="K39">
            <v>40</v>
          </cell>
        </row>
        <row r="40">
          <cell r="F40">
            <v>8</v>
          </cell>
          <cell r="H40">
            <v>16</v>
          </cell>
          <cell r="I40">
            <v>16</v>
          </cell>
          <cell r="J40">
            <v>16</v>
          </cell>
          <cell r="K40">
            <v>17</v>
          </cell>
        </row>
        <row r="41">
          <cell r="F41">
            <v>578</v>
          </cell>
          <cell r="H41">
            <v>179</v>
          </cell>
          <cell r="I41">
            <v>129</v>
          </cell>
          <cell r="J41">
            <v>148</v>
          </cell>
          <cell r="K41">
            <v>188</v>
          </cell>
        </row>
        <row r="42">
          <cell r="F42">
            <v>300</v>
          </cell>
          <cell r="H42">
            <v>120</v>
          </cell>
          <cell r="I42">
            <v>60</v>
          </cell>
          <cell r="J42">
            <v>30</v>
          </cell>
          <cell r="K42">
            <v>130</v>
          </cell>
        </row>
        <row r="43">
          <cell r="F43">
            <v>80</v>
          </cell>
          <cell r="H43">
            <v>20</v>
          </cell>
          <cell r="I43">
            <v>20</v>
          </cell>
          <cell r="J43">
            <v>20</v>
          </cell>
          <cell r="K43">
            <v>20</v>
          </cell>
        </row>
        <row r="44">
          <cell r="F44">
            <v>76</v>
          </cell>
          <cell r="H44">
            <v>20</v>
          </cell>
          <cell r="I44">
            <v>20</v>
          </cell>
          <cell r="J44">
            <v>20</v>
          </cell>
          <cell r="K44">
            <v>20</v>
          </cell>
        </row>
        <row r="45">
          <cell r="F45">
            <v>20</v>
          </cell>
          <cell r="H45">
            <v>7</v>
          </cell>
          <cell r="I45">
            <v>17</v>
          </cell>
          <cell r="J45">
            <v>12</v>
          </cell>
          <cell r="K45">
            <v>7</v>
          </cell>
        </row>
        <row r="47">
          <cell r="F47">
            <v>1</v>
          </cell>
        </row>
        <row r="48">
          <cell r="F48">
            <v>52</v>
          </cell>
          <cell r="J48">
            <v>52</v>
          </cell>
        </row>
        <row r="49">
          <cell r="F49">
            <v>33</v>
          </cell>
          <cell r="H49">
            <v>8</v>
          </cell>
          <cell r="I49">
            <v>8</v>
          </cell>
          <cell r="J49">
            <v>9</v>
          </cell>
          <cell r="K49">
            <v>8</v>
          </cell>
        </row>
        <row r="50">
          <cell r="F50">
            <v>10</v>
          </cell>
          <cell r="H50">
            <v>3</v>
          </cell>
          <cell r="I50">
            <v>2</v>
          </cell>
          <cell r="J50">
            <v>3</v>
          </cell>
          <cell r="K50">
            <v>2</v>
          </cell>
        </row>
        <row r="51">
          <cell r="F51">
            <v>6</v>
          </cell>
          <cell r="H51">
            <v>1</v>
          </cell>
          <cell r="I51">
            <v>2</v>
          </cell>
          <cell r="J51">
            <v>2</v>
          </cell>
          <cell r="K51">
            <v>1</v>
          </cell>
        </row>
        <row r="52">
          <cell r="F52">
            <v>1506</v>
          </cell>
          <cell r="H52">
            <v>1098</v>
          </cell>
          <cell r="I52">
            <v>1635</v>
          </cell>
          <cell r="J52">
            <v>1809</v>
          </cell>
          <cell r="K52">
            <v>1184</v>
          </cell>
        </row>
        <row r="53">
          <cell r="H53">
            <v>175</v>
          </cell>
          <cell r="I53">
            <v>600</v>
          </cell>
          <cell r="J53">
            <v>700</v>
          </cell>
          <cell r="K53">
            <v>163</v>
          </cell>
        </row>
        <row r="54">
          <cell r="F54">
            <v>1506</v>
          </cell>
          <cell r="H54">
            <v>923</v>
          </cell>
          <cell r="I54">
            <v>1035</v>
          </cell>
          <cell r="J54">
            <v>1109</v>
          </cell>
          <cell r="K54">
            <v>1021</v>
          </cell>
        </row>
        <row r="55">
          <cell r="H55">
            <v>444</v>
          </cell>
          <cell r="I55">
            <v>541</v>
          </cell>
          <cell r="J55">
            <v>576</v>
          </cell>
          <cell r="K55">
            <v>457</v>
          </cell>
        </row>
        <row r="56">
          <cell r="H56">
            <v>0</v>
          </cell>
          <cell r="I56">
            <v>0</v>
          </cell>
          <cell r="J56">
            <v>0</v>
          </cell>
          <cell r="K56">
            <v>0</v>
          </cell>
        </row>
        <row r="57">
          <cell r="F57">
            <v>1094</v>
          </cell>
          <cell r="H57">
            <v>347</v>
          </cell>
          <cell r="I57">
            <v>358</v>
          </cell>
          <cell r="J57">
            <v>386</v>
          </cell>
          <cell r="K57">
            <v>408</v>
          </cell>
        </row>
        <row r="58">
          <cell r="F58">
            <v>412</v>
          </cell>
          <cell r="H58">
            <v>132</v>
          </cell>
          <cell r="I58">
            <v>136</v>
          </cell>
          <cell r="J58">
            <v>147</v>
          </cell>
          <cell r="K58">
            <v>156</v>
          </cell>
        </row>
        <row r="60">
          <cell r="F60">
            <v>17</v>
          </cell>
          <cell r="H60">
            <v>5</v>
          </cell>
          <cell r="I60">
            <v>5</v>
          </cell>
          <cell r="J60">
            <v>5</v>
          </cell>
          <cell r="K60">
            <v>5</v>
          </cell>
        </row>
        <row r="61">
          <cell r="F61">
            <v>265</v>
          </cell>
          <cell r="H61">
            <v>100</v>
          </cell>
          <cell r="I61">
            <v>114</v>
          </cell>
          <cell r="J61">
            <v>112</v>
          </cell>
          <cell r="K61">
            <v>114</v>
          </cell>
        </row>
        <row r="62">
          <cell r="F62">
            <v>47</v>
          </cell>
          <cell r="H62">
            <v>16</v>
          </cell>
          <cell r="I62">
            <v>16</v>
          </cell>
          <cell r="J62">
            <v>18</v>
          </cell>
          <cell r="K62">
            <v>19</v>
          </cell>
        </row>
        <row r="63">
          <cell r="F63">
            <v>17</v>
          </cell>
          <cell r="H63">
            <v>6</v>
          </cell>
          <cell r="I63">
            <v>6</v>
          </cell>
          <cell r="J63">
            <v>7</v>
          </cell>
          <cell r="K63">
            <v>7</v>
          </cell>
        </row>
        <row r="64">
          <cell r="F64">
            <v>1</v>
          </cell>
        </row>
        <row r="65">
          <cell r="F65">
            <v>200</v>
          </cell>
          <cell r="H65">
            <v>78</v>
          </cell>
          <cell r="I65">
            <v>92</v>
          </cell>
          <cell r="J65">
            <v>87</v>
          </cell>
          <cell r="K65">
            <v>88</v>
          </cell>
        </row>
        <row r="67">
          <cell r="F67">
            <v>1847</v>
          </cell>
          <cell r="H67">
            <v>528</v>
          </cell>
          <cell r="I67">
            <v>557</v>
          </cell>
          <cell r="J67">
            <v>581</v>
          </cell>
          <cell r="K67">
            <v>612</v>
          </cell>
        </row>
        <row r="68">
          <cell r="F68">
            <v>1289</v>
          </cell>
          <cell r="H68">
            <v>382</v>
          </cell>
          <cell r="I68">
            <v>401</v>
          </cell>
          <cell r="J68">
            <v>419</v>
          </cell>
          <cell r="K68">
            <v>441</v>
          </cell>
        </row>
        <row r="69">
          <cell r="F69">
            <v>462</v>
          </cell>
          <cell r="H69">
            <v>139</v>
          </cell>
          <cell r="I69">
            <v>147</v>
          </cell>
          <cell r="J69">
            <v>153</v>
          </cell>
          <cell r="K69">
            <v>162</v>
          </cell>
        </row>
        <row r="70">
          <cell r="F70">
            <v>10</v>
          </cell>
          <cell r="H70">
            <v>4</v>
          </cell>
          <cell r="I70">
            <v>4</v>
          </cell>
          <cell r="J70">
            <v>4</v>
          </cell>
          <cell r="K70">
            <v>4</v>
          </cell>
        </row>
        <row r="71">
          <cell r="F71">
            <v>61</v>
          </cell>
        </row>
        <row r="72">
          <cell r="F72">
            <v>25</v>
          </cell>
          <cell r="H72">
            <v>3</v>
          </cell>
          <cell r="I72">
            <v>5</v>
          </cell>
          <cell r="J72">
            <v>5</v>
          </cell>
          <cell r="K72">
            <v>5</v>
          </cell>
        </row>
        <row r="75">
          <cell r="F75">
            <v>266</v>
          </cell>
          <cell r="H75">
            <v>81</v>
          </cell>
          <cell r="I75">
            <v>95</v>
          </cell>
          <cell r="J75">
            <v>84</v>
          </cell>
          <cell r="K75">
            <v>86</v>
          </cell>
        </row>
        <row r="76">
          <cell r="F76">
            <v>51</v>
          </cell>
          <cell r="H76">
            <v>18</v>
          </cell>
          <cell r="I76">
            <v>19</v>
          </cell>
          <cell r="J76">
            <v>20</v>
          </cell>
          <cell r="K76">
            <v>22</v>
          </cell>
        </row>
        <row r="77">
          <cell r="F77">
            <v>16</v>
          </cell>
          <cell r="H77">
            <v>7</v>
          </cell>
          <cell r="I77">
            <v>7</v>
          </cell>
          <cell r="J77">
            <v>7</v>
          </cell>
          <cell r="K77">
            <v>8</v>
          </cell>
        </row>
        <row r="78">
          <cell r="F78">
            <v>1</v>
          </cell>
        </row>
        <row r="79">
          <cell r="F79">
            <v>150</v>
          </cell>
          <cell r="H79">
            <v>40</v>
          </cell>
          <cell r="I79">
            <v>40</v>
          </cell>
          <cell r="J79">
            <v>41</v>
          </cell>
          <cell r="K79">
            <v>40</v>
          </cell>
        </row>
        <row r="80">
          <cell r="F80">
            <v>12</v>
          </cell>
          <cell r="H80">
            <v>6</v>
          </cell>
          <cell r="I80">
            <v>7</v>
          </cell>
          <cell r="J80">
            <v>6</v>
          </cell>
          <cell r="K80">
            <v>6</v>
          </cell>
        </row>
        <row r="81">
          <cell r="F81">
            <v>36</v>
          </cell>
          <cell r="H81">
            <v>10</v>
          </cell>
          <cell r="I81">
            <v>10</v>
          </cell>
          <cell r="J81">
            <v>10</v>
          </cell>
          <cell r="K81">
            <v>10</v>
          </cell>
        </row>
        <row r="82">
          <cell r="I82">
            <v>12</v>
          </cell>
        </row>
        <row r="84">
          <cell r="F84">
            <v>1413</v>
          </cell>
          <cell r="H84">
            <v>1034</v>
          </cell>
          <cell r="I84">
            <v>1011</v>
          </cell>
          <cell r="J84">
            <v>1039</v>
          </cell>
          <cell r="K84">
            <v>835</v>
          </cell>
        </row>
        <row r="85">
          <cell r="F85">
            <v>78</v>
          </cell>
          <cell r="H85">
            <v>20</v>
          </cell>
          <cell r="I85">
            <v>21</v>
          </cell>
          <cell r="J85">
            <v>21</v>
          </cell>
          <cell r="K85">
            <v>20</v>
          </cell>
        </row>
        <row r="86">
          <cell r="F86">
            <v>315</v>
          </cell>
          <cell r="H86">
            <v>88</v>
          </cell>
          <cell r="I86">
            <v>89</v>
          </cell>
          <cell r="J86">
            <v>89</v>
          </cell>
          <cell r="K86">
            <v>89</v>
          </cell>
        </row>
        <row r="87">
          <cell r="F87">
            <v>14</v>
          </cell>
          <cell r="H87">
            <v>4</v>
          </cell>
          <cell r="I87">
            <v>3</v>
          </cell>
          <cell r="J87">
            <v>4</v>
          </cell>
          <cell r="K87">
            <v>3</v>
          </cell>
        </row>
        <row r="88">
          <cell r="F88">
            <v>83</v>
          </cell>
          <cell r="H88">
            <v>21</v>
          </cell>
          <cell r="I88">
            <v>21</v>
          </cell>
          <cell r="J88">
            <v>21</v>
          </cell>
          <cell r="K88">
            <v>20</v>
          </cell>
        </row>
        <row r="91">
          <cell r="F91">
            <v>14</v>
          </cell>
          <cell r="H91">
            <v>4</v>
          </cell>
          <cell r="I91">
            <v>3</v>
          </cell>
          <cell r="J91">
            <v>4</v>
          </cell>
          <cell r="K91">
            <v>3</v>
          </cell>
        </row>
        <row r="92">
          <cell r="F92">
            <v>2</v>
          </cell>
          <cell r="H92">
            <v>1</v>
          </cell>
          <cell r="J92">
            <v>1</v>
          </cell>
        </row>
        <row r="93">
          <cell r="F93">
            <v>680</v>
          </cell>
          <cell r="H93">
            <v>170</v>
          </cell>
          <cell r="I93">
            <v>170</v>
          </cell>
          <cell r="J93">
            <v>170</v>
          </cell>
        </row>
        <row r="94">
          <cell r="F94">
            <v>78</v>
          </cell>
          <cell r="H94">
            <v>35</v>
          </cell>
          <cell r="I94">
            <v>5</v>
          </cell>
          <cell r="J94">
            <v>35</v>
          </cell>
          <cell r="K94">
            <v>5</v>
          </cell>
        </row>
        <row r="95">
          <cell r="H95">
            <v>586</v>
          </cell>
          <cell r="I95">
            <v>586</v>
          </cell>
          <cell r="J95">
            <v>586</v>
          </cell>
          <cell r="K95">
            <v>586</v>
          </cell>
        </row>
        <row r="96">
          <cell r="F96">
            <v>1</v>
          </cell>
          <cell r="H96">
            <v>1</v>
          </cell>
        </row>
        <row r="98">
          <cell r="F98">
            <v>20</v>
          </cell>
          <cell r="H98">
            <v>5</v>
          </cell>
          <cell r="I98">
            <v>5</v>
          </cell>
          <cell r="J98">
            <v>5</v>
          </cell>
          <cell r="K98">
            <v>6</v>
          </cell>
        </row>
        <row r="100">
          <cell r="F100">
            <v>17</v>
          </cell>
          <cell r="H100">
            <v>3</v>
          </cell>
          <cell r="I100">
            <v>7</v>
          </cell>
          <cell r="J100">
            <v>3</v>
          </cell>
          <cell r="K100">
            <v>7</v>
          </cell>
        </row>
        <row r="102">
          <cell r="F102">
            <v>34</v>
          </cell>
          <cell r="H102">
            <v>8</v>
          </cell>
          <cell r="I102">
            <v>9</v>
          </cell>
          <cell r="J102">
            <v>9</v>
          </cell>
          <cell r="K102">
            <v>8</v>
          </cell>
        </row>
        <row r="104">
          <cell r="F104">
            <v>15</v>
          </cell>
          <cell r="H104">
            <v>3</v>
          </cell>
          <cell r="I104">
            <v>7</v>
          </cell>
          <cell r="J104">
            <v>6</v>
          </cell>
          <cell r="K104">
            <v>2</v>
          </cell>
        </row>
        <row r="105">
          <cell r="F105">
            <v>58</v>
          </cell>
          <cell r="H105">
            <v>29</v>
          </cell>
          <cell r="I105">
            <v>29</v>
          </cell>
          <cell r="J105">
            <v>29</v>
          </cell>
          <cell r="K105">
            <v>29</v>
          </cell>
        </row>
        <row r="112">
          <cell r="F112">
            <v>4</v>
          </cell>
          <cell r="H112">
            <v>56</v>
          </cell>
          <cell r="I112">
            <v>56</v>
          </cell>
          <cell r="J112">
            <v>56</v>
          </cell>
          <cell r="K112">
            <v>57</v>
          </cell>
        </row>
        <row r="113">
          <cell r="F113">
            <v>7</v>
          </cell>
          <cell r="H113">
            <v>7</v>
          </cell>
          <cell r="I113">
            <v>7</v>
          </cell>
          <cell r="J113">
            <v>7</v>
          </cell>
          <cell r="K113">
            <v>6</v>
          </cell>
        </row>
        <row r="114">
          <cell r="F114">
            <v>0</v>
          </cell>
          <cell r="H114">
            <v>0</v>
          </cell>
          <cell r="I114">
            <v>5</v>
          </cell>
          <cell r="J114">
            <v>5</v>
          </cell>
          <cell r="K114">
            <v>5</v>
          </cell>
        </row>
        <row r="117">
          <cell r="I117">
            <v>5</v>
          </cell>
          <cell r="J117">
            <v>5</v>
          </cell>
          <cell r="K117">
            <v>5</v>
          </cell>
        </row>
        <row r="119">
          <cell r="F119">
            <v>0</v>
          </cell>
          <cell r="H119">
            <v>0</v>
          </cell>
          <cell r="I119">
            <v>0</v>
          </cell>
          <cell r="J119">
            <v>0</v>
          </cell>
          <cell r="K119">
            <v>0</v>
          </cell>
        </row>
        <row r="124">
          <cell r="F124">
            <v>0</v>
          </cell>
          <cell r="H124">
            <v>0</v>
          </cell>
          <cell r="I124">
            <v>0</v>
          </cell>
          <cell r="J124">
            <v>0</v>
          </cell>
          <cell r="K124">
            <v>0</v>
          </cell>
        </row>
        <row r="135">
          <cell r="F135">
            <v>7</v>
          </cell>
          <cell r="H135">
            <v>7</v>
          </cell>
          <cell r="I135">
            <v>2</v>
          </cell>
          <cell r="J135">
            <v>2</v>
          </cell>
          <cell r="K135">
            <v>1</v>
          </cell>
        </row>
        <row r="136">
          <cell r="F136">
            <v>7</v>
          </cell>
          <cell r="H136">
            <v>7</v>
          </cell>
          <cell r="I136">
            <v>2</v>
          </cell>
          <cell r="J136">
            <v>2</v>
          </cell>
          <cell r="K136">
            <v>1</v>
          </cell>
        </row>
        <row r="144">
          <cell r="F144">
            <v>0</v>
          </cell>
          <cell r="H144">
            <v>0</v>
          </cell>
          <cell r="I144">
            <v>0</v>
          </cell>
          <cell r="J144">
            <v>0</v>
          </cell>
          <cell r="K144">
            <v>0</v>
          </cell>
        </row>
        <row r="159">
          <cell r="F159">
            <v>723</v>
          </cell>
          <cell r="H159">
            <v>102</v>
          </cell>
          <cell r="I159">
            <v>109</v>
          </cell>
          <cell r="J159">
            <v>110</v>
          </cell>
          <cell r="K159">
            <v>121</v>
          </cell>
        </row>
        <row r="160">
          <cell r="F160">
            <v>10</v>
          </cell>
        </row>
        <row r="170">
          <cell r="F170">
            <v>713</v>
          </cell>
          <cell r="H170">
            <v>102</v>
          </cell>
          <cell r="I170">
            <v>109</v>
          </cell>
          <cell r="J170">
            <v>110</v>
          </cell>
          <cell r="K170">
            <v>121</v>
          </cell>
        </row>
        <row r="171">
          <cell r="F171">
            <v>6</v>
          </cell>
          <cell r="H171">
            <v>3</v>
          </cell>
          <cell r="I171">
            <v>3</v>
          </cell>
          <cell r="J171">
            <v>3</v>
          </cell>
          <cell r="K171">
            <v>3</v>
          </cell>
        </row>
        <row r="172">
          <cell r="F172">
            <v>29</v>
          </cell>
          <cell r="H172">
            <v>8</v>
          </cell>
          <cell r="I172">
            <v>7</v>
          </cell>
          <cell r="J172">
            <v>8</v>
          </cell>
          <cell r="K172">
            <v>7</v>
          </cell>
        </row>
        <row r="173">
          <cell r="F173">
            <v>97</v>
          </cell>
          <cell r="H173">
            <v>22</v>
          </cell>
          <cell r="I173">
            <v>21</v>
          </cell>
          <cell r="J173">
            <v>24</v>
          </cell>
          <cell r="K173">
            <v>24</v>
          </cell>
        </row>
        <row r="177">
          <cell r="F177">
            <v>33</v>
          </cell>
          <cell r="H177">
            <v>5</v>
          </cell>
          <cell r="I177">
            <v>5</v>
          </cell>
          <cell r="J177">
            <v>5</v>
          </cell>
          <cell r="K177">
            <v>5</v>
          </cell>
        </row>
        <row r="179">
          <cell r="F179">
            <v>64</v>
          </cell>
          <cell r="H179">
            <v>17</v>
          </cell>
          <cell r="I179">
            <v>16</v>
          </cell>
          <cell r="J179">
            <v>19</v>
          </cell>
          <cell r="K179">
            <v>19</v>
          </cell>
        </row>
        <row r="180">
          <cell r="F180">
            <v>33</v>
          </cell>
          <cell r="H180">
            <v>9</v>
          </cell>
          <cell r="I180">
            <v>9</v>
          </cell>
          <cell r="J180">
            <v>10</v>
          </cell>
          <cell r="K180">
            <v>10</v>
          </cell>
        </row>
        <row r="181">
          <cell r="F181">
            <v>13</v>
          </cell>
          <cell r="H181">
            <v>3</v>
          </cell>
          <cell r="I181">
            <v>3</v>
          </cell>
          <cell r="J181">
            <v>4</v>
          </cell>
          <cell r="K181">
            <v>4</v>
          </cell>
        </row>
        <row r="183">
          <cell r="F183">
            <v>18</v>
          </cell>
          <cell r="H183">
            <v>5</v>
          </cell>
          <cell r="I183">
            <v>4</v>
          </cell>
          <cell r="J183">
            <v>5</v>
          </cell>
          <cell r="K183">
            <v>5</v>
          </cell>
        </row>
        <row r="186">
          <cell r="F186">
            <v>10</v>
          </cell>
        </row>
        <row r="190">
          <cell r="F190">
            <v>12</v>
          </cell>
          <cell r="H190">
            <v>3</v>
          </cell>
          <cell r="I190">
            <v>3</v>
          </cell>
          <cell r="J190">
            <v>3</v>
          </cell>
          <cell r="K190">
            <v>3</v>
          </cell>
        </row>
        <row r="191">
          <cell r="F191">
            <v>2</v>
          </cell>
          <cell r="I191">
            <v>1</v>
          </cell>
          <cell r="K191">
            <v>1</v>
          </cell>
        </row>
        <row r="192">
          <cell r="F192">
            <v>96</v>
          </cell>
          <cell r="H192">
            <v>20</v>
          </cell>
          <cell r="I192">
            <v>24</v>
          </cell>
          <cell r="J192">
            <v>20</v>
          </cell>
          <cell r="K192">
            <v>26</v>
          </cell>
        </row>
        <row r="193">
          <cell r="F193">
            <v>4</v>
          </cell>
          <cell r="H193">
            <v>1</v>
          </cell>
          <cell r="I193">
            <v>1</v>
          </cell>
          <cell r="J193">
            <v>1</v>
          </cell>
          <cell r="K193">
            <v>1</v>
          </cell>
        </row>
        <row r="194">
          <cell r="F194">
            <v>136.9</v>
          </cell>
          <cell r="H194">
            <v>30</v>
          </cell>
          <cell r="I194">
            <v>32</v>
          </cell>
          <cell r="J194">
            <v>36</v>
          </cell>
          <cell r="K194">
            <v>36</v>
          </cell>
        </row>
        <row r="195">
          <cell r="F195">
            <v>9</v>
          </cell>
          <cell r="H195">
            <v>3</v>
          </cell>
          <cell r="I195">
            <v>3</v>
          </cell>
          <cell r="J195">
            <v>4</v>
          </cell>
          <cell r="K195">
            <v>3</v>
          </cell>
        </row>
        <row r="196">
          <cell r="F196">
            <v>3</v>
          </cell>
          <cell r="H196">
            <v>1</v>
          </cell>
          <cell r="I196">
            <v>1</v>
          </cell>
          <cell r="J196">
            <v>2</v>
          </cell>
          <cell r="K196">
            <v>1</v>
          </cell>
        </row>
        <row r="198">
          <cell r="F198">
            <v>124.9</v>
          </cell>
          <cell r="H198">
            <v>26</v>
          </cell>
          <cell r="I198">
            <v>28</v>
          </cell>
          <cell r="J198">
            <v>30</v>
          </cell>
          <cell r="K198">
            <v>32</v>
          </cell>
        </row>
        <row r="201">
          <cell r="F201">
            <v>32</v>
          </cell>
          <cell r="H201">
            <v>2</v>
          </cell>
          <cell r="I201">
            <v>2</v>
          </cell>
          <cell r="J201">
            <v>1</v>
          </cell>
          <cell r="K201">
            <v>10</v>
          </cell>
        </row>
        <row r="202">
          <cell r="F202">
            <v>35</v>
          </cell>
        </row>
        <row r="203">
          <cell r="F203">
            <v>5</v>
          </cell>
          <cell r="H203">
            <v>2</v>
          </cell>
          <cell r="I203">
            <v>1</v>
          </cell>
          <cell r="J203">
            <v>1</v>
          </cell>
          <cell r="K203">
            <v>1</v>
          </cell>
        </row>
        <row r="204">
          <cell r="F204">
            <v>15</v>
          </cell>
          <cell r="H204">
            <v>4</v>
          </cell>
          <cell r="I204">
            <v>4</v>
          </cell>
          <cell r="J204">
            <v>4</v>
          </cell>
          <cell r="K204">
            <v>3</v>
          </cell>
        </row>
        <row r="208">
          <cell r="H208">
            <v>2</v>
          </cell>
          <cell r="K208">
            <v>1</v>
          </cell>
        </row>
        <row r="209">
          <cell r="F209">
            <v>17</v>
          </cell>
          <cell r="H209">
            <v>4</v>
          </cell>
          <cell r="I209">
            <v>6</v>
          </cell>
          <cell r="J209">
            <v>6</v>
          </cell>
          <cell r="K209">
            <v>4</v>
          </cell>
        </row>
        <row r="210">
          <cell r="F210">
            <v>7</v>
          </cell>
          <cell r="H210">
            <v>2</v>
          </cell>
          <cell r="I210">
            <v>2</v>
          </cell>
          <cell r="J210">
            <v>2</v>
          </cell>
          <cell r="K210">
            <v>2</v>
          </cell>
        </row>
        <row r="211">
          <cell r="F211">
            <v>4</v>
          </cell>
          <cell r="H211">
            <v>1</v>
          </cell>
          <cell r="I211">
            <v>1</v>
          </cell>
          <cell r="J211">
            <v>1</v>
          </cell>
          <cell r="K211">
            <v>1</v>
          </cell>
        </row>
        <row r="213">
          <cell r="F213">
            <v>6</v>
          </cell>
          <cell r="H213">
            <v>1</v>
          </cell>
          <cell r="I213">
            <v>3</v>
          </cell>
          <cell r="J213">
            <v>3</v>
          </cell>
          <cell r="K213">
            <v>1</v>
          </cell>
        </row>
        <row r="214">
          <cell r="F214">
            <v>1.1000000000000001</v>
          </cell>
        </row>
        <row r="219">
          <cell r="F219">
            <v>4</v>
          </cell>
          <cell r="H219">
            <v>1</v>
          </cell>
          <cell r="I219">
            <v>1</v>
          </cell>
          <cell r="J219">
            <v>1</v>
          </cell>
          <cell r="K219">
            <v>1</v>
          </cell>
        </row>
        <row r="221">
          <cell r="F221">
            <v>9</v>
          </cell>
          <cell r="I221">
            <v>3</v>
          </cell>
          <cell r="J221">
            <v>2</v>
          </cell>
        </row>
        <row r="223">
          <cell r="F223">
            <v>202</v>
          </cell>
        </row>
        <row r="227">
          <cell r="F227">
            <v>30173</v>
          </cell>
          <cell r="H227">
            <v>10291</v>
          </cell>
          <cell r="I227">
            <v>10784</v>
          </cell>
          <cell r="J227">
            <v>10737</v>
          </cell>
          <cell r="K227">
            <v>9196</v>
          </cell>
        </row>
        <row r="228">
          <cell r="F228">
            <v>19306</v>
          </cell>
          <cell r="H228">
            <v>9338</v>
          </cell>
          <cell r="I228">
            <v>9069</v>
          </cell>
          <cell r="J228">
            <v>10039</v>
          </cell>
          <cell r="K228">
            <v>8739</v>
          </cell>
        </row>
        <row r="229">
          <cell r="F229">
            <v>1506</v>
          </cell>
          <cell r="H229">
            <v>1098</v>
          </cell>
          <cell r="I229">
            <v>1635</v>
          </cell>
          <cell r="J229">
            <v>1809</v>
          </cell>
          <cell r="K229">
            <v>1184</v>
          </cell>
        </row>
        <row r="230">
          <cell r="F230">
            <v>1506</v>
          </cell>
          <cell r="H230">
            <v>479</v>
          </cell>
          <cell r="I230">
            <v>494</v>
          </cell>
          <cell r="J230">
            <v>533</v>
          </cell>
          <cell r="K230">
            <v>564</v>
          </cell>
        </row>
        <row r="232">
          <cell r="H232">
            <v>1800</v>
          </cell>
          <cell r="I232">
            <v>1000</v>
          </cell>
          <cell r="J232">
            <v>2000</v>
          </cell>
          <cell r="K232">
            <v>2400</v>
          </cell>
        </row>
        <row r="233">
          <cell r="H233">
            <v>980</v>
          </cell>
          <cell r="I233">
            <v>710</v>
          </cell>
          <cell r="J233">
            <v>1605</v>
          </cell>
          <cell r="K233">
            <v>2005</v>
          </cell>
        </row>
        <row r="234">
          <cell r="H234">
            <v>760</v>
          </cell>
          <cell r="I234">
            <v>410</v>
          </cell>
          <cell r="J234">
            <v>1665</v>
          </cell>
          <cell r="K234">
            <v>2065</v>
          </cell>
        </row>
        <row r="235">
          <cell r="I235">
            <v>210</v>
          </cell>
          <cell r="J235">
            <v>1395</v>
          </cell>
          <cell r="K235">
            <v>1795</v>
          </cell>
        </row>
        <row r="236">
          <cell r="I236">
            <v>3500</v>
          </cell>
          <cell r="J236">
            <v>3500</v>
          </cell>
          <cell r="K236">
            <v>2000</v>
          </cell>
        </row>
        <row r="237">
          <cell r="I237">
            <v>1500</v>
          </cell>
          <cell r="J237">
            <v>1500</v>
          </cell>
        </row>
        <row r="238">
          <cell r="F238">
            <v>8722</v>
          </cell>
          <cell r="H238">
            <v>2705</v>
          </cell>
          <cell r="I238">
            <v>2768</v>
          </cell>
          <cell r="J238">
            <v>2991</v>
          </cell>
          <cell r="K238">
            <v>3163</v>
          </cell>
        </row>
        <row r="239">
          <cell r="F239">
            <v>12002</v>
          </cell>
          <cell r="H239">
            <v>3721</v>
          </cell>
          <cell r="I239">
            <v>3808</v>
          </cell>
          <cell r="J239">
            <v>4117</v>
          </cell>
          <cell r="K239">
            <v>4354</v>
          </cell>
        </row>
        <row r="240">
          <cell r="F240">
            <v>3158</v>
          </cell>
          <cell r="H240">
            <v>989</v>
          </cell>
          <cell r="I240">
            <v>1012</v>
          </cell>
          <cell r="J240">
            <v>1096</v>
          </cell>
          <cell r="K240">
            <v>1160</v>
          </cell>
        </row>
        <row r="241">
          <cell r="F241">
            <v>122</v>
          </cell>
          <cell r="H241">
            <v>27</v>
          </cell>
          <cell r="I241">
            <v>28</v>
          </cell>
          <cell r="J241">
            <v>30</v>
          </cell>
          <cell r="K241">
            <v>31</v>
          </cell>
        </row>
        <row r="242">
          <cell r="F242">
            <v>7304</v>
          </cell>
          <cell r="H242">
            <v>3198</v>
          </cell>
          <cell r="I242">
            <v>3120</v>
          </cell>
          <cell r="J242">
            <v>2646</v>
          </cell>
          <cell r="K242">
            <v>1365</v>
          </cell>
        </row>
        <row r="243">
          <cell r="F243">
            <v>380</v>
          </cell>
          <cell r="H243">
            <v>140</v>
          </cell>
          <cell r="I243">
            <v>80</v>
          </cell>
          <cell r="J243">
            <v>50</v>
          </cell>
          <cell r="K243">
            <v>150</v>
          </cell>
        </row>
        <row r="244">
          <cell r="F244">
            <v>0</v>
          </cell>
          <cell r="H244">
            <v>586</v>
          </cell>
          <cell r="I244">
            <v>586</v>
          </cell>
          <cell r="J244">
            <v>586</v>
          </cell>
          <cell r="K244">
            <v>586</v>
          </cell>
        </row>
        <row r="245">
          <cell r="F245">
            <v>77</v>
          </cell>
          <cell r="H245">
            <v>21</v>
          </cell>
          <cell r="I245">
            <v>20</v>
          </cell>
          <cell r="J245">
            <v>20</v>
          </cell>
          <cell r="K245">
            <v>20</v>
          </cell>
        </row>
        <row r="246">
          <cell r="F246">
            <v>4740</v>
          </cell>
          <cell r="H246">
            <v>1968</v>
          </cell>
          <cell r="I246">
            <v>2237</v>
          </cell>
          <cell r="J246">
            <v>1787</v>
          </cell>
          <cell r="K246">
            <v>148</v>
          </cell>
        </row>
        <row r="247">
          <cell r="H247">
            <v>50</v>
          </cell>
          <cell r="I247">
            <v>320</v>
          </cell>
          <cell r="J247">
            <v>380</v>
          </cell>
          <cell r="K247">
            <v>50</v>
          </cell>
        </row>
        <row r="248">
          <cell r="F248">
            <v>200</v>
          </cell>
          <cell r="H248">
            <v>78</v>
          </cell>
          <cell r="I248">
            <v>92</v>
          </cell>
          <cell r="J248">
            <v>87</v>
          </cell>
          <cell r="K248">
            <v>88</v>
          </cell>
        </row>
        <row r="249">
          <cell r="F249">
            <v>4540</v>
          </cell>
          <cell r="H249">
            <v>1830</v>
          </cell>
          <cell r="I249">
            <v>1810</v>
          </cell>
          <cell r="J249">
            <v>1300</v>
          </cell>
          <cell r="K249">
            <v>0</v>
          </cell>
        </row>
        <row r="250">
          <cell r="H250">
            <v>10</v>
          </cell>
          <cell r="I250">
            <v>15</v>
          </cell>
          <cell r="J250">
            <v>20</v>
          </cell>
          <cell r="K250">
            <v>10</v>
          </cell>
        </row>
        <row r="253">
          <cell r="F253">
            <v>10867</v>
          </cell>
          <cell r="H253">
            <v>2753</v>
          </cell>
          <cell r="I253">
            <v>2715</v>
          </cell>
          <cell r="J253">
            <v>2698</v>
          </cell>
          <cell r="K253">
            <v>2857</v>
          </cell>
        </row>
        <row r="254">
          <cell r="H254">
            <v>2508</v>
          </cell>
          <cell r="I254">
            <v>2214</v>
          </cell>
          <cell r="J254">
            <v>2460</v>
          </cell>
          <cell r="K254">
            <v>2062</v>
          </cell>
        </row>
        <row r="258">
          <cell r="H258" t="str">
            <v>Б.В.Циганенко</v>
          </cell>
        </row>
        <row r="260">
          <cell r="J260" t="str">
            <v>Б.В.Циганенко</v>
          </cell>
        </row>
        <row r="262">
          <cell r="H262" t="str">
            <v>Н.М.Барашивець</v>
          </cell>
        </row>
        <row r="265">
          <cell r="J265" t="str">
            <v>Н.М.Барашивець</v>
          </cell>
        </row>
      </sheetData>
      <sheetData sheetId="2"/>
      <sheetData sheetId="3"/>
      <sheetData sheetId="4"/>
      <sheetData sheetId="5"/>
      <sheetData sheetId="6"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План_сокр"/>
      <sheetName val="План"/>
      <sheetName val="Експл"/>
      <sheetName val="Соц_програма"/>
      <sheetName val="Баланс"/>
      <sheetName val="Основні_показники"/>
      <sheetName val="Ener "/>
    </sheetNames>
    <sheetDataSet>
      <sheetData sheetId="0"/>
      <sheetData sheetId="1">
        <row r="13">
          <cell r="J13" t="str">
            <v>III кв.</v>
          </cell>
        </row>
        <row r="14">
          <cell r="J14">
            <v>10620</v>
          </cell>
        </row>
        <row r="15">
          <cell r="J15">
            <v>5555</v>
          </cell>
        </row>
        <row r="16">
          <cell r="J16">
            <v>70</v>
          </cell>
        </row>
        <row r="17">
          <cell r="J17">
            <v>70</v>
          </cell>
        </row>
        <row r="23">
          <cell r="J23">
            <v>1295</v>
          </cell>
        </row>
        <row r="24">
          <cell r="J24">
            <v>468</v>
          </cell>
        </row>
        <row r="25">
          <cell r="J25">
            <v>18</v>
          </cell>
        </row>
        <row r="26">
          <cell r="J26">
            <v>2574</v>
          </cell>
        </row>
        <row r="27">
          <cell r="J27">
            <v>1130</v>
          </cell>
        </row>
        <row r="29">
          <cell r="J29">
            <v>1130</v>
          </cell>
        </row>
        <row r="32">
          <cell r="J32">
            <v>5065</v>
          </cell>
        </row>
        <row r="33">
          <cell r="J33">
            <v>1171</v>
          </cell>
        </row>
        <row r="34">
          <cell r="J34">
            <v>837</v>
          </cell>
        </row>
        <row r="35">
          <cell r="J35">
            <v>307</v>
          </cell>
        </row>
        <row r="36">
          <cell r="J36">
            <v>8</v>
          </cell>
        </row>
        <row r="37">
          <cell r="J37">
            <v>19</v>
          </cell>
        </row>
        <row r="38">
          <cell r="J38">
            <v>60</v>
          </cell>
        </row>
        <row r="39">
          <cell r="J39">
            <v>40</v>
          </cell>
        </row>
        <row r="40">
          <cell r="J40">
            <v>16</v>
          </cell>
        </row>
        <row r="41">
          <cell r="J41">
            <v>148</v>
          </cell>
        </row>
        <row r="42">
          <cell r="J42">
            <v>30</v>
          </cell>
        </row>
        <row r="43">
          <cell r="J43">
            <v>20</v>
          </cell>
        </row>
        <row r="44">
          <cell r="J44">
            <v>20</v>
          </cell>
        </row>
        <row r="45">
          <cell r="J45">
            <v>12</v>
          </cell>
        </row>
        <row r="48">
          <cell r="J48">
            <v>52</v>
          </cell>
        </row>
        <row r="49">
          <cell r="J49">
            <v>9</v>
          </cell>
        </row>
        <row r="50">
          <cell r="J50">
            <v>3</v>
          </cell>
        </row>
        <row r="51">
          <cell r="J51">
            <v>2</v>
          </cell>
        </row>
        <row r="52">
          <cell r="J52">
            <v>1809</v>
          </cell>
        </row>
        <row r="53">
          <cell r="J53">
            <v>700</v>
          </cell>
        </row>
        <row r="54">
          <cell r="J54">
            <v>1109</v>
          </cell>
        </row>
        <row r="55">
          <cell r="J55">
            <v>576</v>
          </cell>
        </row>
        <row r="56">
          <cell r="J56">
            <v>0</v>
          </cell>
        </row>
        <row r="57">
          <cell r="J57">
            <v>386</v>
          </cell>
        </row>
        <row r="58">
          <cell r="J58">
            <v>147</v>
          </cell>
        </row>
        <row r="60">
          <cell r="J60">
            <v>5</v>
          </cell>
        </row>
        <row r="61">
          <cell r="J61">
            <v>112</v>
          </cell>
        </row>
        <row r="62">
          <cell r="J62">
            <v>18</v>
          </cell>
        </row>
        <row r="63">
          <cell r="J63">
            <v>7</v>
          </cell>
        </row>
        <row r="65">
          <cell r="J65">
            <v>87</v>
          </cell>
        </row>
        <row r="67">
          <cell r="J67">
            <v>581</v>
          </cell>
        </row>
        <row r="68">
          <cell r="J68">
            <v>419</v>
          </cell>
        </row>
        <row r="69">
          <cell r="J69">
            <v>153</v>
          </cell>
        </row>
        <row r="70">
          <cell r="J70">
            <v>4</v>
          </cell>
        </row>
        <row r="72">
          <cell r="J72">
            <v>5</v>
          </cell>
        </row>
        <row r="75">
          <cell r="J75">
            <v>84</v>
          </cell>
        </row>
        <row r="76">
          <cell r="J76">
            <v>20</v>
          </cell>
        </row>
        <row r="77">
          <cell r="J77">
            <v>7</v>
          </cell>
        </row>
        <row r="79">
          <cell r="J79">
            <v>41</v>
          </cell>
        </row>
        <row r="80">
          <cell r="J80">
            <v>6</v>
          </cell>
        </row>
        <row r="81">
          <cell r="J81">
            <v>10</v>
          </cell>
        </row>
        <row r="84">
          <cell r="J84">
            <v>1039</v>
          </cell>
        </row>
        <row r="85">
          <cell r="J85">
            <v>21</v>
          </cell>
        </row>
        <row r="86">
          <cell r="J86">
            <v>89</v>
          </cell>
        </row>
        <row r="87">
          <cell r="J87">
            <v>4</v>
          </cell>
        </row>
        <row r="88">
          <cell r="J88">
            <v>21</v>
          </cell>
        </row>
        <row r="91">
          <cell r="J91">
            <v>4</v>
          </cell>
        </row>
        <row r="92">
          <cell r="J92">
            <v>1</v>
          </cell>
        </row>
        <row r="93">
          <cell r="J93">
            <v>170</v>
          </cell>
        </row>
        <row r="94">
          <cell r="J94">
            <v>35</v>
          </cell>
        </row>
        <row r="95">
          <cell r="J95">
            <v>586</v>
          </cell>
        </row>
        <row r="98">
          <cell r="J98">
            <v>5</v>
          </cell>
        </row>
        <row r="100">
          <cell r="J100">
            <v>3</v>
          </cell>
        </row>
        <row r="102">
          <cell r="J102">
            <v>9</v>
          </cell>
        </row>
        <row r="104">
          <cell r="J104">
            <v>6</v>
          </cell>
        </row>
        <row r="105">
          <cell r="J105">
            <v>29</v>
          </cell>
        </row>
        <row r="112">
          <cell r="J112">
            <v>56</v>
          </cell>
        </row>
        <row r="113">
          <cell r="J113">
            <v>7</v>
          </cell>
        </row>
        <row r="114">
          <cell r="J114">
            <v>5</v>
          </cell>
        </row>
        <row r="117">
          <cell r="J117">
            <v>5</v>
          </cell>
        </row>
        <row r="119">
          <cell r="J119">
            <v>0</v>
          </cell>
        </row>
        <row r="124">
          <cell r="J124">
            <v>0</v>
          </cell>
        </row>
        <row r="135">
          <cell r="J135">
            <v>2</v>
          </cell>
        </row>
        <row r="136">
          <cell r="J136">
            <v>2</v>
          </cell>
        </row>
        <row r="144">
          <cell r="J144">
            <v>0</v>
          </cell>
        </row>
        <row r="159">
          <cell r="J159">
            <v>110</v>
          </cell>
        </row>
        <row r="170">
          <cell r="J170">
            <v>110</v>
          </cell>
        </row>
        <row r="171">
          <cell r="J171">
            <v>3</v>
          </cell>
        </row>
        <row r="172">
          <cell r="J172">
            <v>8</v>
          </cell>
        </row>
        <row r="173">
          <cell r="J173">
            <v>24</v>
          </cell>
        </row>
        <row r="177">
          <cell r="J177">
            <v>5</v>
          </cell>
        </row>
        <row r="179">
          <cell r="J179">
            <v>19</v>
          </cell>
        </row>
        <row r="180">
          <cell r="J180">
            <v>10</v>
          </cell>
        </row>
        <row r="181">
          <cell r="J181">
            <v>4</v>
          </cell>
        </row>
        <row r="183">
          <cell r="J183">
            <v>5</v>
          </cell>
        </row>
        <row r="190">
          <cell r="J190">
            <v>3</v>
          </cell>
        </row>
        <row r="192">
          <cell r="J192">
            <v>20</v>
          </cell>
        </row>
        <row r="193">
          <cell r="J193">
            <v>1</v>
          </cell>
        </row>
        <row r="194">
          <cell r="J194">
            <v>36</v>
          </cell>
        </row>
        <row r="195">
          <cell r="J195">
            <v>4</v>
          </cell>
        </row>
        <row r="196">
          <cell r="J196">
            <v>2</v>
          </cell>
        </row>
        <row r="198">
          <cell r="J198">
            <v>30</v>
          </cell>
        </row>
        <row r="201">
          <cell r="J201">
            <v>1</v>
          </cell>
        </row>
        <row r="203">
          <cell r="J203">
            <v>1</v>
          </cell>
        </row>
        <row r="204">
          <cell r="J204">
            <v>4</v>
          </cell>
        </row>
        <row r="209">
          <cell r="J209">
            <v>6</v>
          </cell>
        </row>
        <row r="210">
          <cell r="J210">
            <v>2</v>
          </cell>
        </row>
        <row r="211">
          <cell r="J211">
            <v>1</v>
          </cell>
        </row>
        <row r="213">
          <cell r="J213">
            <v>3</v>
          </cell>
        </row>
        <row r="219">
          <cell r="J219">
            <v>1</v>
          </cell>
        </row>
        <row r="221">
          <cell r="J221">
            <v>2</v>
          </cell>
        </row>
        <row r="227">
          <cell r="J227">
            <v>10737</v>
          </cell>
        </row>
        <row r="228">
          <cell r="J228">
            <v>10039</v>
          </cell>
        </row>
        <row r="229">
          <cell r="J229">
            <v>1809</v>
          </cell>
        </row>
        <row r="230">
          <cell r="J230">
            <v>533</v>
          </cell>
        </row>
        <row r="232">
          <cell r="J232">
            <v>2000</v>
          </cell>
        </row>
        <row r="233">
          <cell r="J233">
            <v>1605</v>
          </cell>
        </row>
        <row r="234">
          <cell r="J234">
            <v>1665</v>
          </cell>
        </row>
        <row r="235">
          <cell r="J235">
            <v>1395</v>
          </cell>
        </row>
        <row r="236">
          <cell r="J236">
            <v>3500</v>
          </cell>
        </row>
        <row r="237">
          <cell r="J237">
            <v>1500</v>
          </cell>
        </row>
        <row r="238">
          <cell r="J238">
            <v>2991</v>
          </cell>
        </row>
        <row r="239">
          <cell r="J239">
            <v>4117</v>
          </cell>
        </row>
        <row r="240">
          <cell r="J240">
            <v>1096</v>
          </cell>
        </row>
        <row r="241">
          <cell r="J241">
            <v>30</v>
          </cell>
        </row>
        <row r="242">
          <cell r="J242">
            <v>2646</v>
          </cell>
        </row>
        <row r="243">
          <cell r="J243">
            <v>50</v>
          </cell>
        </row>
        <row r="244">
          <cell r="J244">
            <v>586</v>
          </cell>
        </row>
        <row r="245">
          <cell r="J245">
            <v>20</v>
          </cell>
        </row>
        <row r="246">
          <cell r="J246">
            <v>1787</v>
          </cell>
        </row>
        <row r="247">
          <cell r="J247">
            <v>380</v>
          </cell>
        </row>
        <row r="248">
          <cell r="J248">
            <v>87</v>
          </cell>
        </row>
        <row r="249">
          <cell r="J249">
            <v>1300</v>
          </cell>
        </row>
        <row r="250">
          <cell r="J250">
            <v>20</v>
          </cell>
        </row>
        <row r="253">
          <cell r="J253">
            <v>2698</v>
          </cell>
        </row>
        <row r="254">
          <cell r="J254">
            <v>2460</v>
          </cell>
        </row>
        <row r="260">
          <cell r="J260" t="str">
            <v>Б.В.Циганенко</v>
          </cell>
        </row>
        <row r="265">
          <cell r="J265" t="str">
            <v>Н.М.Барашивець</v>
          </cell>
        </row>
      </sheetData>
      <sheetData sheetId="2"/>
      <sheetData sheetId="3"/>
      <sheetData sheetId="4"/>
      <sheetData sheetId="5"/>
      <sheetData sheetId="6"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Коштор_ОП"/>
      <sheetName val="Сторож охор_08"/>
      <sheetName val="Пожеж_ ох_08_довед"/>
      <sheetName val="Пожеж_ ох_08_довед (2)"/>
    </sheetNames>
    <sheetDataSet>
      <sheetData sheetId="0" refreshError="1"/>
      <sheetData sheetId="1"/>
      <sheetData sheetId="2"/>
      <sheetData sheetId="3"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0030"/>
      <sheetName val="0210"/>
      <sheetName val="0260,0270"/>
      <sheetName val="0290"/>
      <sheetName val="0292"/>
      <sheetName val="0330"/>
      <sheetName val="0410"/>
      <sheetName val="0431"/>
      <sheetName val="0472"/>
      <sheetName val="0512"/>
      <sheetName val="0513"/>
      <sheetName val="0514"/>
      <sheetName val="0515"/>
      <sheetName val="0516"/>
      <sheetName val="0570"/>
      <sheetName val="0580"/>
      <sheetName val="0590"/>
      <sheetName val="0650"/>
      <sheetName val="690"/>
      <sheetName val="0740"/>
      <sheetName val="0813"/>
      <sheetName val="1110"/>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0516"/>
      <sheetName val="сан_гиг"/>
      <sheetName val="сан_гиг (2)"/>
    </sheetNames>
    <sheetDataSet>
      <sheetData sheetId="0"/>
      <sheetData sheetId="1"/>
      <sheetData sheetId="2"/>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 val="Ключ"/>
      <sheetName val="шахматка"/>
      <sheetName val="Справочник"/>
      <sheetName val="анализ кт"/>
      <sheetName val="Main"/>
      <sheetName val="охорона"/>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row r="232">
          <cell r="A232" t="str">
            <v>720299</v>
          </cell>
          <cell r="B232" t="str">
            <v>02921052</v>
          </cell>
          <cell r="C232" t="str">
            <v>АОЗТ "ВИМКОМ"</v>
          </cell>
          <cell r="D232">
            <v>0</v>
          </cell>
          <cell r="E232">
            <v>0</v>
          </cell>
          <cell r="F232">
            <v>0</v>
          </cell>
        </row>
        <row r="233">
          <cell r="A233" t="str">
            <v>720299</v>
          </cell>
          <cell r="B233" t="str">
            <v>45152687</v>
          </cell>
          <cell r="C233" t="str">
            <v>ЗАО "МЕТАЛИКА"</v>
          </cell>
          <cell r="D233">
            <v>0</v>
          </cell>
          <cell r="E233">
            <v>0</v>
          </cell>
          <cell r="F233">
            <v>0</v>
          </cell>
          <cell r="G233">
            <v>0</v>
          </cell>
          <cell r="H233">
            <v>0</v>
          </cell>
          <cell r="I233">
            <v>0</v>
          </cell>
          <cell r="J233">
            <v>0</v>
          </cell>
          <cell r="K233">
            <v>0</v>
          </cell>
          <cell r="L233">
            <v>0</v>
          </cell>
          <cell r="M233">
            <v>0</v>
          </cell>
          <cell r="N233">
            <v>0</v>
          </cell>
          <cell r="O23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одноставковий"/>
      <sheetName val="Розрахунок"/>
      <sheetName val="Енергоресурси"/>
      <sheetName val="МЗП по місяцях"/>
      <sheetName val="середня номінальна зп 2013"/>
      <sheetName val="свод"/>
      <sheetName val="виконавці"/>
      <sheetName val="ШАБЛОН"/>
      <sheetName val="Лист1"/>
      <sheetName val="1_Структура по елементах"/>
      <sheetName val="Технич лист"/>
    </sheetNames>
    <sheetDataSet>
      <sheetData sheetId="0" refreshError="1"/>
      <sheetData sheetId="1">
        <row r="22">
          <cell r="F22">
            <v>0</v>
          </cell>
        </row>
      </sheetData>
      <sheetData sheetId="2">
        <row r="3">
          <cell r="A3">
            <v>39083</v>
          </cell>
        </row>
      </sheetData>
      <sheetData sheetId="3" refreshError="1"/>
      <sheetData sheetId="4">
        <row r="31">
          <cell r="M31">
            <v>3181</v>
          </cell>
        </row>
      </sheetData>
      <sheetData sheetId="5" refreshError="1"/>
      <sheetData sheetId="6" refreshError="1"/>
      <sheetData sheetId="7">
        <row r="35">
          <cell r="L35" t="str">
            <v>х</v>
          </cell>
        </row>
      </sheetData>
      <sheetData sheetId="8">
        <row r="4">
          <cell r="C4" t="str">
            <v>Алуштинська філія</v>
          </cell>
        </row>
        <row r="5">
          <cell r="C5" t="str">
            <v>Джанкойська філія</v>
          </cell>
        </row>
        <row r="6">
          <cell r="C6" t="str">
            <v>Євпаторійська філія</v>
          </cell>
        </row>
        <row r="7">
          <cell r="C7" t="str">
            <v>Керченська філія</v>
          </cell>
        </row>
        <row r="8">
          <cell r="C8" t="str">
            <v>Роздольницька філія</v>
          </cell>
        </row>
        <row r="9">
          <cell r="C9" t="str">
            <v>Сімферопольська філія</v>
          </cell>
        </row>
        <row r="10">
          <cell r="C10" t="str">
            <v>Феодосійська філія</v>
          </cell>
        </row>
        <row r="11">
          <cell r="C11" t="str">
            <v>Ялтинська філія</v>
          </cell>
        </row>
      </sheetData>
      <sheetData sheetId="9" refreshError="1"/>
      <sheetData sheetId="1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ОМ"/>
      <sheetName val="Лист1"/>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анализ"/>
      <sheetName val="ЦФО и МВ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База"/>
      <sheetName val="Перечень объектов"/>
      <sheetName val="Коды ДКПП 016-2010"/>
      <sheetName val="Sheet2"/>
      <sheetName val="inf"/>
      <sheetName val="Формати"/>
      <sheetName val="Лист4"/>
      <sheetName val="TECH"/>
      <sheetName val="Назначение закупки"/>
      <sheetName val="справочник статей"/>
      <sheetName val="Дет"/>
      <sheetName val="План Платежи по ЦФО"/>
      <sheetName val="С-1"/>
      <sheetName val="Periods"/>
      <sheetName val="Свод 00"/>
      <sheetName val="Свод 01"/>
      <sheetName val="Свод 97"/>
      <sheetName val="Свод 98"/>
      <sheetName val="Свод 99"/>
      <sheetName val="справочник 1"/>
      <sheetName val="Справочник 2"/>
      <sheetName val="соотв ОК"/>
      <sheetName val="ПК на тек нед"/>
      <sheetName val="Данные"/>
      <sheetName val="КодИД"/>
      <sheetName val="5.Справочник"/>
      <sheetName val="БП-Факт январь."/>
      <sheetName val="БП-ОП февраль"/>
      <sheetName val="БП-ОП март"/>
      <sheetName val="БП - Факт янв.-март"/>
      <sheetName val="Setup"/>
      <sheetName val="ключ"/>
      <sheetName val="company"/>
      <sheetName val="ИТР"/>
      <sheetName val="Філіали"/>
      <sheetName val="Ini"/>
      <sheetName val="Звіти"/>
      <sheetName val="Бюджетные статьи"/>
      <sheetName val="БП"/>
      <sheetName val="МТР Газ України"/>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cell r="G2">
            <v>178</v>
          </cell>
        </row>
        <row r="3">
          <cell r="A3">
            <v>3</v>
          </cell>
          <cell r="B3">
            <v>1</v>
          </cell>
          <cell r="C3">
            <v>2172</v>
          </cell>
          <cell r="D3">
            <v>1394</v>
          </cell>
          <cell r="E3">
            <v>2172</v>
          </cell>
          <cell r="F3">
            <v>1394</v>
          </cell>
          <cell r="G3">
            <v>678</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cell r="D13">
            <v>0</v>
          </cell>
          <cell r="E13">
            <v>0</v>
          </cell>
          <cell r="F13">
            <v>3365</v>
          </cell>
        </row>
        <row r="14">
          <cell r="A14">
            <v>14</v>
          </cell>
          <cell r="B14">
            <v>106</v>
          </cell>
          <cell r="C14">
            <v>10</v>
          </cell>
          <cell r="D14">
            <v>0</v>
          </cell>
          <cell r="E14">
            <v>0</v>
          </cell>
          <cell r="F14">
            <v>6152</v>
          </cell>
        </row>
        <row r="15">
          <cell r="A15">
            <v>15</v>
          </cell>
          <cell r="B15">
            <v>2</v>
          </cell>
          <cell r="C15">
            <v>2</v>
          </cell>
          <cell r="D15">
            <v>141</v>
          </cell>
          <cell r="E15">
            <v>750</v>
          </cell>
          <cell r="F15">
            <v>750</v>
          </cell>
        </row>
        <row r="16">
          <cell r="A16">
            <v>16</v>
          </cell>
          <cell r="B16">
            <v>659</v>
          </cell>
          <cell r="C16">
            <v>659</v>
          </cell>
          <cell r="D16">
            <v>0</v>
          </cell>
          <cell r="E16">
            <v>0</v>
          </cell>
          <cell r="F16">
            <v>8523</v>
          </cell>
        </row>
        <row r="17">
          <cell r="A17">
            <v>17</v>
          </cell>
          <cell r="B17">
            <v>60</v>
          </cell>
          <cell r="C17">
            <v>60</v>
          </cell>
          <cell r="D17">
            <v>60</v>
          </cell>
          <cell r="E17">
            <v>0</v>
          </cell>
          <cell r="F17">
            <v>10741</v>
          </cell>
        </row>
        <row r="18">
          <cell r="A18">
            <v>18</v>
          </cell>
          <cell r="B18">
            <v>780</v>
          </cell>
          <cell r="C18">
            <v>780</v>
          </cell>
          <cell r="D18">
            <v>780</v>
          </cell>
          <cell r="E18">
            <v>0</v>
          </cell>
          <cell r="F18">
            <v>6575</v>
          </cell>
        </row>
        <row r="19">
          <cell r="A19">
            <v>20</v>
          </cell>
          <cell r="B19">
            <v>134</v>
          </cell>
          <cell r="C19">
            <v>134</v>
          </cell>
          <cell r="D19">
            <v>0</v>
          </cell>
          <cell r="E19">
            <v>0</v>
          </cell>
          <cell r="F19">
            <v>6870</v>
          </cell>
        </row>
        <row r="20">
          <cell r="A20">
            <v>21</v>
          </cell>
          <cell r="B20">
            <v>130</v>
          </cell>
          <cell r="C20">
            <v>130</v>
          </cell>
          <cell r="D20">
            <v>130</v>
          </cell>
          <cell r="E20">
            <v>0</v>
          </cell>
          <cell r="F20">
            <v>9192</v>
          </cell>
        </row>
        <row r="21">
          <cell r="A21">
            <v>23</v>
          </cell>
          <cell r="B21">
            <v>51</v>
          </cell>
          <cell r="C21">
            <v>51</v>
          </cell>
          <cell r="D21">
            <v>0</v>
          </cell>
          <cell r="E21">
            <v>0</v>
          </cell>
          <cell r="F21">
            <v>7895</v>
          </cell>
        </row>
        <row r="22">
          <cell r="A22">
            <v>25</v>
          </cell>
          <cell r="B22">
            <v>18</v>
          </cell>
          <cell r="C22">
            <v>18</v>
          </cell>
          <cell r="D22">
            <v>0</v>
          </cell>
          <cell r="E22">
            <v>0</v>
          </cell>
          <cell r="F22">
            <v>4000</v>
          </cell>
        </row>
        <row r="23">
          <cell r="A23">
            <v>27</v>
          </cell>
          <cell r="B23">
            <v>144</v>
          </cell>
          <cell r="C23">
            <v>144</v>
          </cell>
          <cell r="D23">
            <v>0</v>
          </cell>
          <cell r="E23">
            <v>0</v>
          </cell>
          <cell r="F23">
            <v>8592</v>
          </cell>
        </row>
        <row r="24">
          <cell r="A24">
            <v>30</v>
          </cell>
          <cell r="B24">
            <v>5</v>
          </cell>
          <cell r="C24">
            <v>5</v>
          </cell>
          <cell r="D24">
            <v>0</v>
          </cell>
          <cell r="E24">
            <v>0</v>
          </cell>
          <cell r="F24">
            <v>4449</v>
          </cell>
        </row>
        <row r="25">
          <cell r="A25">
            <v>32</v>
          </cell>
          <cell r="B25">
            <v>34</v>
          </cell>
          <cell r="C25">
            <v>34</v>
          </cell>
          <cell r="D25">
            <v>0</v>
          </cell>
          <cell r="E25">
            <v>0</v>
          </cell>
          <cell r="F25">
            <v>6950</v>
          </cell>
        </row>
        <row r="26">
          <cell r="A26">
            <v>33</v>
          </cell>
          <cell r="B26">
            <v>31</v>
          </cell>
          <cell r="C26">
            <v>31</v>
          </cell>
          <cell r="D26">
            <v>0</v>
          </cell>
          <cell r="E26">
            <v>0</v>
          </cell>
          <cell r="F26">
            <v>4884</v>
          </cell>
        </row>
        <row r="27">
          <cell r="A27">
            <v>34</v>
          </cell>
          <cell r="B27">
            <v>41</v>
          </cell>
          <cell r="C27">
            <v>41</v>
          </cell>
          <cell r="D27">
            <v>0</v>
          </cell>
          <cell r="E27">
            <v>0</v>
          </cell>
          <cell r="F27">
            <v>5096</v>
          </cell>
        </row>
        <row r="28">
          <cell r="A28">
            <v>35</v>
          </cell>
          <cell r="B28">
            <v>21</v>
          </cell>
          <cell r="C28">
            <v>21</v>
          </cell>
          <cell r="D28">
            <v>0</v>
          </cell>
          <cell r="E28">
            <v>0</v>
          </cell>
          <cell r="F28">
            <v>5548</v>
          </cell>
        </row>
        <row r="29">
          <cell r="A29">
            <v>36</v>
          </cell>
          <cell r="B29">
            <v>76</v>
          </cell>
          <cell r="C29">
            <v>76</v>
          </cell>
          <cell r="D29">
            <v>0</v>
          </cell>
          <cell r="E29">
            <v>0</v>
          </cell>
          <cell r="F29">
            <v>8555</v>
          </cell>
        </row>
        <row r="30">
          <cell r="A30">
            <v>37</v>
          </cell>
          <cell r="B30">
            <v>22</v>
          </cell>
          <cell r="C30">
            <v>22</v>
          </cell>
          <cell r="D30">
            <v>5888</v>
          </cell>
          <cell r="E30">
            <v>0</v>
          </cell>
          <cell r="F30">
            <v>5888</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cell r="D33">
            <v>0</v>
          </cell>
          <cell r="E33">
            <v>0</v>
          </cell>
          <cell r="F33">
            <v>3226</v>
          </cell>
        </row>
        <row r="34">
          <cell r="A34">
            <v>41</v>
          </cell>
          <cell r="B34">
            <v>99</v>
          </cell>
          <cell r="C34">
            <v>99</v>
          </cell>
          <cell r="D34">
            <v>0</v>
          </cell>
          <cell r="E34">
            <v>0</v>
          </cell>
          <cell r="F34">
            <v>3344</v>
          </cell>
        </row>
        <row r="35">
          <cell r="A35">
            <v>43</v>
          </cell>
          <cell r="B35">
            <v>20</v>
          </cell>
          <cell r="C35">
            <v>20</v>
          </cell>
          <cell r="D35">
            <v>11</v>
          </cell>
          <cell r="E35">
            <v>69</v>
          </cell>
          <cell r="F35" t="str">
            <v>ФСА ПЕНЗА</v>
          </cell>
        </row>
        <row r="36">
          <cell r="A36">
            <v>44</v>
          </cell>
          <cell r="B36">
            <v>29</v>
          </cell>
          <cell r="C36">
            <v>29</v>
          </cell>
          <cell r="D36">
            <v>0</v>
          </cell>
          <cell r="E36">
            <v>0</v>
          </cell>
          <cell r="F36">
            <v>7037</v>
          </cell>
        </row>
        <row r="37">
          <cell r="A37">
            <v>45</v>
          </cell>
          <cell r="B37">
            <v>123</v>
          </cell>
          <cell r="C37">
            <v>123</v>
          </cell>
          <cell r="D37">
            <v>0</v>
          </cell>
          <cell r="E37">
            <v>0</v>
          </cell>
          <cell r="F37">
            <v>3667</v>
          </cell>
        </row>
        <row r="38">
          <cell r="A38">
            <v>46</v>
          </cell>
          <cell r="B38">
            <v>10</v>
          </cell>
          <cell r="C38">
            <v>10</v>
          </cell>
          <cell r="D38">
            <v>0</v>
          </cell>
          <cell r="E38">
            <v>0</v>
          </cell>
          <cell r="F38">
            <v>11194</v>
          </cell>
        </row>
        <row r="39">
          <cell r="A39">
            <v>48</v>
          </cell>
          <cell r="B39">
            <v>60</v>
          </cell>
          <cell r="C39">
            <v>60</v>
          </cell>
          <cell r="D39">
            <v>0</v>
          </cell>
          <cell r="E39">
            <v>0</v>
          </cell>
          <cell r="F39">
            <v>8056</v>
          </cell>
        </row>
        <row r="40">
          <cell r="A40">
            <v>50</v>
          </cell>
          <cell r="B40">
            <v>451</v>
          </cell>
          <cell r="C40">
            <v>451</v>
          </cell>
          <cell r="D40">
            <v>0</v>
          </cell>
          <cell r="E40">
            <v>0</v>
          </cell>
          <cell r="F40">
            <v>4200</v>
          </cell>
        </row>
        <row r="41">
          <cell r="A41">
            <v>51</v>
          </cell>
          <cell r="B41">
            <v>13</v>
          </cell>
          <cell r="C41">
            <v>13</v>
          </cell>
          <cell r="D41">
            <v>0</v>
          </cell>
          <cell r="E41">
            <v>0</v>
          </cell>
          <cell r="F41">
            <v>13071</v>
          </cell>
        </row>
        <row r="42">
          <cell r="A42">
            <v>52</v>
          </cell>
          <cell r="B42">
            <v>163</v>
          </cell>
          <cell r="C42">
            <v>163</v>
          </cell>
          <cell r="D42">
            <v>0</v>
          </cell>
          <cell r="E42">
            <v>0</v>
          </cell>
          <cell r="F42">
            <v>4500</v>
          </cell>
        </row>
        <row r="43">
          <cell r="A43">
            <v>54</v>
          </cell>
          <cell r="B43">
            <v>13</v>
          </cell>
          <cell r="C43">
            <v>13</v>
          </cell>
          <cell r="D43">
            <v>0</v>
          </cell>
          <cell r="E43">
            <v>0</v>
          </cell>
          <cell r="F43">
            <v>5270</v>
          </cell>
        </row>
        <row r="44">
          <cell r="A44">
            <v>55</v>
          </cell>
          <cell r="B44">
            <v>291</v>
          </cell>
          <cell r="C44">
            <v>291</v>
          </cell>
          <cell r="D44">
            <v>84</v>
          </cell>
        </row>
        <row r="45">
          <cell r="A45">
            <v>56</v>
          </cell>
          <cell r="B45">
            <v>38</v>
          </cell>
          <cell r="C45">
            <v>38</v>
          </cell>
          <cell r="D45">
            <v>72</v>
          </cell>
        </row>
        <row r="46">
          <cell r="A46">
            <v>57</v>
          </cell>
          <cell r="B46">
            <v>22</v>
          </cell>
          <cell r="C46">
            <v>22</v>
          </cell>
          <cell r="D46">
            <v>85</v>
          </cell>
        </row>
        <row r="47">
          <cell r="A47">
            <v>59</v>
          </cell>
          <cell r="B47">
            <v>70</v>
          </cell>
          <cell r="C47">
            <v>70</v>
          </cell>
          <cell r="D47">
            <v>85</v>
          </cell>
        </row>
        <row r="48">
          <cell r="A48">
            <v>60</v>
          </cell>
          <cell r="B48">
            <v>579</v>
          </cell>
          <cell r="C48">
            <v>579</v>
          </cell>
          <cell r="D48">
            <v>40</v>
          </cell>
          <cell r="E48">
            <v>0</v>
          </cell>
          <cell r="F48">
            <v>0</v>
          </cell>
          <cell r="G48">
            <v>40</v>
          </cell>
        </row>
        <row r="49">
          <cell r="A49">
            <v>61</v>
          </cell>
          <cell r="B49">
            <v>285</v>
          </cell>
          <cell r="C49">
            <v>285</v>
          </cell>
          <cell r="D49">
            <v>76</v>
          </cell>
        </row>
        <row r="50">
          <cell r="A50">
            <v>62</v>
          </cell>
          <cell r="B50">
            <v>133</v>
          </cell>
          <cell r="C50">
            <v>133</v>
          </cell>
          <cell r="D50">
            <v>97</v>
          </cell>
        </row>
        <row r="51">
          <cell r="A51">
            <v>63</v>
          </cell>
          <cell r="B51">
            <v>277</v>
          </cell>
          <cell r="C51">
            <v>277</v>
          </cell>
          <cell r="D51">
            <v>21</v>
          </cell>
        </row>
        <row r="52">
          <cell r="A52">
            <v>64</v>
          </cell>
          <cell r="B52">
            <v>5</v>
          </cell>
          <cell r="C52">
            <v>5</v>
          </cell>
          <cell r="D52">
            <v>93</v>
          </cell>
        </row>
        <row r="53">
          <cell r="A53">
            <v>65</v>
          </cell>
          <cell r="B53">
            <v>639</v>
          </cell>
          <cell r="C53">
            <v>639</v>
          </cell>
          <cell r="D53">
            <v>15</v>
          </cell>
        </row>
        <row r="54">
          <cell r="A54">
            <v>66</v>
          </cell>
          <cell r="B54">
            <v>191</v>
          </cell>
          <cell r="C54">
            <v>191</v>
          </cell>
          <cell r="D54">
            <v>81</v>
          </cell>
        </row>
        <row r="55">
          <cell r="A55">
            <v>67</v>
          </cell>
          <cell r="B55">
            <v>240</v>
          </cell>
          <cell r="C55">
            <v>240</v>
          </cell>
          <cell r="D55">
            <v>101</v>
          </cell>
        </row>
        <row r="56">
          <cell r="A56">
            <v>68</v>
          </cell>
          <cell r="B56">
            <v>1208</v>
          </cell>
          <cell r="C56">
            <v>1208</v>
          </cell>
          <cell r="D56">
            <v>70</v>
          </cell>
        </row>
        <row r="57">
          <cell r="A57">
            <v>69</v>
          </cell>
          <cell r="B57">
            <v>59</v>
          </cell>
          <cell r="C57">
            <v>59</v>
          </cell>
          <cell r="D57">
            <v>52</v>
          </cell>
        </row>
        <row r="58">
          <cell r="A58">
            <v>70</v>
          </cell>
          <cell r="B58">
            <v>2394</v>
          </cell>
          <cell r="C58">
            <v>2394</v>
          </cell>
          <cell r="D58">
            <v>93</v>
          </cell>
        </row>
        <row r="59">
          <cell r="A59">
            <v>71</v>
          </cell>
          <cell r="B59">
            <v>411</v>
          </cell>
          <cell r="C59">
            <v>411</v>
          </cell>
          <cell r="D59">
            <v>79</v>
          </cell>
        </row>
        <row r="60">
          <cell r="A60">
            <v>72</v>
          </cell>
          <cell r="B60">
            <v>158</v>
          </cell>
          <cell r="C60">
            <v>158</v>
          </cell>
          <cell r="D60">
            <v>102</v>
          </cell>
        </row>
        <row r="61">
          <cell r="A61">
            <v>73</v>
          </cell>
          <cell r="B61">
            <v>61</v>
          </cell>
          <cell r="C61">
            <v>61</v>
          </cell>
          <cell r="D61">
            <v>85</v>
          </cell>
        </row>
        <row r="62">
          <cell r="A62">
            <v>74</v>
          </cell>
          <cell r="B62">
            <v>149</v>
          </cell>
          <cell r="C62">
            <v>149</v>
          </cell>
          <cell r="D62">
            <v>86</v>
          </cell>
        </row>
        <row r="63">
          <cell r="A63">
            <v>75</v>
          </cell>
          <cell r="B63">
            <v>260</v>
          </cell>
          <cell r="C63">
            <v>260</v>
          </cell>
          <cell r="D63">
            <v>69</v>
          </cell>
        </row>
        <row r="64">
          <cell r="A64">
            <v>77</v>
          </cell>
          <cell r="B64">
            <v>145</v>
          </cell>
          <cell r="C64">
            <v>145</v>
          </cell>
          <cell r="D64">
            <v>84</v>
          </cell>
        </row>
        <row r="65">
          <cell r="A65">
            <v>78</v>
          </cell>
          <cell r="B65">
            <v>180</v>
          </cell>
          <cell r="C65">
            <v>180</v>
          </cell>
          <cell r="D65">
            <v>94</v>
          </cell>
        </row>
        <row r="66">
          <cell r="A66">
            <v>80</v>
          </cell>
          <cell r="B66">
            <v>1269</v>
          </cell>
          <cell r="C66">
            <v>1269</v>
          </cell>
          <cell r="D66">
            <v>62</v>
          </cell>
        </row>
        <row r="67">
          <cell r="A67">
            <v>81</v>
          </cell>
          <cell r="B67">
            <v>22</v>
          </cell>
          <cell r="C67">
            <v>22</v>
          </cell>
          <cell r="D67">
            <v>687</v>
          </cell>
        </row>
        <row r="68">
          <cell r="A68">
            <v>82</v>
          </cell>
          <cell r="B68">
            <v>713</v>
          </cell>
          <cell r="C68">
            <v>713</v>
          </cell>
          <cell r="D68">
            <v>110</v>
          </cell>
        </row>
        <row r="69">
          <cell r="A69">
            <v>83</v>
          </cell>
          <cell r="B69">
            <v>333</v>
          </cell>
          <cell r="C69">
            <v>333</v>
          </cell>
          <cell r="D69">
            <v>80</v>
          </cell>
        </row>
        <row r="70">
          <cell r="A70">
            <v>84</v>
          </cell>
          <cell r="B70">
            <v>40</v>
          </cell>
          <cell r="C70">
            <v>40</v>
          </cell>
          <cell r="D70">
            <v>52</v>
          </cell>
        </row>
        <row r="71">
          <cell r="A71">
            <v>85</v>
          </cell>
          <cell r="B71">
            <v>312</v>
          </cell>
          <cell r="C71">
            <v>312</v>
          </cell>
          <cell r="D71">
            <v>341</v>
          </cell>
        </row>
        <row r="72">
          <cell r="A72">
            <v>86</v>
          </cell>
          <cell r="B72">
            <v>38</v>
          </cell>
          <cell r="C72">
            <v>38</v>
          </cell>
          <cell r="D72">
            <v>92</v>
          </cell>
        </row>
        <row r="73">
          <cell r="A73">
            <v>87</v>
          </cell>
          <cell r="B73">
            <v>218</v>
          </cell>
          <cell r="C73">
            <v>218</v>
          </cell>
          <cell r="D73">
            <v>77</v>
          </cell>
        </row>
        <row r="74">
          <cell r="A74">
            <v>90</v>
          </cell>
          <cell r="B74">
            <v>100</v>
          </cell>
          <cell r="C74">
            <v>100</v>
          </cell>
          <cell r="D74">
            <v>92</v>
          </cell>
        </row>
        <row r="75">
          <cell r="A75">
            <v>92</v>
          </cell>
          <cell r="B75">
            <v>30</v>
          </cell>
          <cell r="C75">
            <v>30</v>
          </cell>
          <cell r="D75">
            <v>95</v>
          </cell>
        </row>
        <row r="76">
          <cell r="A76">
            <v>95</v>
          </cell>
          <cell r="B76">
            <v>40</v>
          </cell>
          <cell r="C76">
            <v>40</v>
          </cell>
          <cell r="D76">
            <v>82</v>
          </cell>
        </row>
        <row r="77">
          <cell r="A77">
            <v>96</v>
          </cell>
          <cell r="B77">
            <v>188</v>
          </cell>
          <cell r="C77">
            <v>188</v>
          </cell>
          <cell r="D77">
            <v>73</v>
          </cell>
        </row>
        <row r="78">
          <cell r="A78">
            <v>97</v>
          </cell>
          <cell r="B78">
            <v>18</v>
          </cell>
          <cell r="C78">
            <v>18</v>
          </cell>
          <cell r="D78">
            <v>728</v>
          </cell>
        </row>
        <row r="79">
          <cell r="A79">
            <v>98</v>
          </cell>
          <cell r="B79">
            <v>100</v>
          </cell>
          <cell r="C79">
            <v>100</v>
          </cell>
          <cell r="D79">
            <v>85</v>
          </cell>
        </row>
        <row r="80">
          <cell r="A80">
            <v>99</v>
          </cell>
          <cell r="B80">
            <v>35</v>
          </cell>
          <cell r="C80">
            <v>35</v>
          </cell>
          <cell r="D80">
            <v>73</v>
          </cell>
        </row>
        <row r="81">
          <cell r="A81">
            <v>100</v>
          </cell>
          <cell r="B81">
            <v>61</v>
          </cell>
          <cell r="C81">
            <v>61</v>
          </cell>
          <cell r="D81">
            <v>0</v>
          </cell>
          <cell r="E81">
            <v>0</v>
          </cell>
          <cell r="F81">
            <v>0</v>
          </cell>
          <cell r="G81">
            <v>61</v>
          </cell>
        </row>
        <row r="82">
          <cell r="A82">
            <v>103</v>
          </cell>
          <cell r="B82">
            <v>19</v>
          </cell>
          <cell r="C82">
            <v>19</v>
          </cell>
          <cell r="D82">
            <v>76</v>
          </cell>
        </row>
        <row r="83">
          <cell r="A83">
            <v>105</v>
          </cell>
          <cell r="B83">
            <v>40</v>
          </cell>
          <cell r="C83">
            <v>40</v>
          </cell>
          <cell r="D83">
            <v>107</v>
          </cell>
        </row>
        <row r="84">
          <cell r="A84">
            <v>110</v>
          </cell>
          <cell r="B84">
            <v>231</v>
          </cell>
          <cell r="C84">
            <v>231</v>
          </cell>
          <cell r="D84">
            <v>71</v>
          </cell>
        </row>
        <row r="85">
          <cell r="A85">
            <v>112</v>
          </cell>
          <cell r="B85">
            <v>205</v>
          </cell>
          <cell r="C85">
            <v>205</v>
          </cell>
          <cell r="D85">
            <v>65</v>
          </cell>
        </row>
        <row r="86">
          <cell r="A86">
            <v>113</v>
          </cell>
          <cell r="B86">
            <v>24</v>
          </cell>
          <cell r="C86">
            <v>24</v>
          </cell>
          <cell r="D86">
            <v>0</v>
          </cell>
          <cell r="E86">
            <v>0</v>
          </cell>
          <cell r="F86">
            <v>24</v>
          </cell>
        </row>
        <row r="87">
          <cell r="A87">
            <v>114</v>
          </cell>
          <cell r="B87">
            <v>37</v>
          </cell>
          <cell r="C87">
            <v>37</v>
          </cell>
          <cell r="D87">
            <v>68</v>
          </cell>
        </row>
        <row r="88">
          <cell r="A88">
            <v>116</v>
          </cell>
          <cell r="B88">
            <v>39</v>
          </cell>
          <cell r="C88">
            <v>39</v>
          </cell>
          <cell r="D88">
            <v>81</v>
          </cell>
        </row>
        <row r="89">
          <cell r="A89">
            <v>122</v>
          </cell>
          <cell r="B89">
            <v>15</v>
          </cell>
          <cell r="C89">
            <v>15</v>
          </cell>
          <cell r="D89">
            <v>79</v>
          </cell>
        </row>
        <row r="90">
          <cell r="A90">
            <v>129</v>
          </cell>
          <cell r="B90">
            <v>24</v>
          </cell>
          <cell r="C90">
            <v>24</v>
          </cell>
          <cell r="D90">
            <v>76</v>
          </cell>
        </row>
        <row r="91">
          <cell r="A91">
            <v>133</v>
          </cell>
          <cell r="B91">
            <v>6</v>
          </cell>
          <cell r="C91">
            <v>6</v>
          </cell>
          <cell r="D91">
            <v>73</v>
          </cell>
        </row>
        <row r="92">
          <cell r="A92">
            <v>135</v>
          </cell>
          <cell r="B92">
            <v>1</v>
          </cell>
          <cell r="C92">
            <v>1</v>
          </cell>
          <cell r="D92">
            <v>69</v>
          </cell>
        </row>
        <row r="93">
          <cell r="A93">
            <v>145</v>
          </cell>
          <cell r="B93">
            <v>60</v>
          </cell>
          <cell r="C93">
            <v>60</v>
          </cell>
          <cell r="D93">
            <v>323</v>
          </cell>
        </row>
        <row r="94">
          <cell r="A94">
            <v>150</v>
          </cell>
          <cell r="B94">
            <v>2</v>
          </cell>
          <cell r="C94">
            <v>2</v>
          </cell>
          <cell r="D94">
            <v>669</v>
          </cell>
        </row>
        <row r="95">
          <cell r="A95">
            <v>170</v>
          </cell>
          <cell r="B95">
            <v>2</v>
          </cell>
          <cell r="C95">
            <v>2</v>
          </cell>
          <cell r="D95">
            <v>0</v>
          </cell>
          <cell r="E95">
            <v>0</v>
          </cell>
          <cell r="F95">
            <v>0</v>
          </cell>
          <cell r="G95">
            <v>2</v>
          </cell>
        </row>
        <row r="96">
          <cell r="A96">
            <v>185</v>
          </cell>
          <cell r="B96">
            <v>20</v>
          </cell>
          <cell r="C96">
            <v>20</v>
          </cell>
          <cell r="D96">
            <v>77</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cell r="D103">
            <v>70</v>
          </cell>
        </row>
        <row r="104">
          <cell r="A104">
            <v>409</v>
          </cell>
          <cell r="B104">
            <v>51</v>
          </cell>
          <cell r="C104">
            <v>51</v>
          </cell>
          <cell r="D104">
            <v>150</v>
          </cell>
        </row>
        <row r="105">
          <cell r="A105">
            <v>410</v>
          </cell>
          <cell r="B105">
            <v>59</v>
          </cell>
          <cell r="C105">
            <v>59</v>
          </cell>
          <cell r="D105">
            <v>700</v>
          </cell>
        </row>
        <row r="106">
          <cell r="A106">
            <v>411</v>
          </cell>
          <cell r="B106">
            <v>59</v>
          </cell>
          <cell r="C106">
            <v>59</v>
          </cell>
          <cell r="D106">
            <v>65</v>
          </cell>
        </row>
        <row r="107">
          <cell r="A107">
            <v>413</v>
          </cell>
          <cell r="B107">
            <v>60</v>
          </cell>
          <cell r="C107">
            <v>60</v>
          </cell>
          <cell r="D107">
            <v>50</v>
          </cell>
        </row>
        <row r="108">
          <cell r="A108">
            <v>415</v>
          </cell>
          <cell r="B108">
            <v>39</v>
          </cell>
          <cell r="C108">
            <v>39</v>
          </cell>
          <cell r="D108">
            <v>60</v>
          </cell>
        </row>
        <row r="109">
          <cell r="A109">
            <v>417</v>
          </cell>
          <cell r="B109">
            <v>20</v>
          </cell>
          <cell r="C109">
            <v>20</v>
          </cell>
          <cell r="D109">
            <v>49</v>
          </cell>
        </row>
        <row r="110">
          <cell r="A110">
            <v>420</v>
          </cell>
          <cell r="B110">
            <v>20</v>
          </cell>
          <cell r="C110">
            <v>20</v>
          </cell>
          <cell r="D110">
            <v>90</v>
          </cell>
        </row>
        <row r="111">
          <cell r="A111">
            <v>425</v>
          </cell>
          <cell r="B111">
            <v>20</v>
          </cell>
          <cell r="C111">
            <v>20</v>
          </cell>
          <cell r="D111">
            <v>96</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cell r="E35">
            <v>69</v>
          </cell>
          <cell r="F35" t="str">
            <v>ФСА ПЕНЗА</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cell r="G5">
            <v>564</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cell r="G9">
            <v>184</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cell r="G31">
            <v>2</v>
          </cell>
        </row>
        <row r="32">
          <cell r="A32">
            <v>31</v>
          </cell>
          <cell r="B32">
            <v>1</v>
          </cell>
          <cell r="C32">
            <v>1</v>
          </cell>
          <cell r="D32">
            <v>0</v>
          </cell>
          <cell r="E32">
            <v>0</v>
          </cell>
          <cell r="F32">
            <v>1</v>
          </cell>
          <cell r="G32">
            <v>3</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cell r="E35">
            <v>69</v>
          </cell>
          <cell r="F35" t="str">
            <v>ФСА ПЕНЗА</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A171" t="str">
            <v>"КОРШУНОВСКИЙ ГОК"</v>
          </cell>
          <cell r="B171" t="str">
            <v>665680 ЖЕЛЕЗНОГОРСК-ИЛИМСКИЙ</v>
          </cell>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РозшифрРасход"/>
      <sheetName val="ПланДень"/>
      <sheetName val="ПланФактМесяц"/>
      <sheetName val="ПланФактДень"/>
      <sheetName val="ПланМесяц"/>
      <sheetName val="ЕжеднПланы"/>
      <sheetName val="ДопШифры"/>
      <sheetName val="Ф2"/>
    </sheetNames>
    <sheetDataSet>
      <sheetData sheetId="0"/>
      <sheetData sheetId="1"/>
      <sheetData sheetId="2"/>
      <sheetData sheetId="3"/>
      <sheetData sheetId="4"/>
      <sheetData sheetId="5"/>
      <sheetData sheetId="6">
        <row r="1">
          <cell r="A1" t="str">
            <v>1110</v>
          </cell>
        </row>
        <row r="2">
          <cell r="A2" t="str">
            <v>1120</v>
          </cell>
        </row>
        <row r="3">
          <cell r="A3" t="str">
            <v>1130</v>
          </cell>
        </row>
        <row r="4">
          <cell r="A4" t="str">
            <v>1140</v>
          </cell>
        </row>
        <row r="5">
          <cell r="A5" t="str">
            <v>1150</v>
          </cell>
        </row>
        <row r="6">
          <cell r="A6" t="str">
            <v>1160</v>
          </cell>
        </row>
        <row r="7">
          <cell r="A7" t="str">
            <v>1170</v>
          </cell>
        </row>
        <row r="8">
          <cell r="A8" t="str">
            <v>1180</v>
          </cell>
        </row>
        <row r="9">
          <cell r="A9" t="str">
            <v>1190</v>
          </cell>
        </row>
        <row r="10">
          <cell r="A10" t="str">
            <v>1200</v>
          </cell>
        </row>
        <row r="11">
          <cell r="A11" t="str">
            <v>1211</v>
          </cell>
        </row>
        <row r="12">
          <cell r="A12" t="str">
            <v>1212</v>
          </cell>
        </row>
        <row r="13">
          <cell r="A13" t="str">
            <v>1220</v>
          </cell>
        </row>
        <row r="14">
          <cell r="A14" t="str">
            <v>1221</v>
          </cell>
        </row>
        <row r="15">
          <cell r="A15" t="str">
            <v>1222</v>
          </cell>
        </row>
        <row r="16">
          <cell r="A16" t="str">
            <v>1240</v>
          </cell>
        </row>
        <row r="17">
          <cell r="A17" t="str">
            <v>1250</v>
          </cell>
        </row>
        <row r="18">
          <cell r="A18" t="str">
            <v>1260</v>
          </cell>
        </row>
        <row r="19">
          <cell r="A19" t="str">
            <v>1270</v>
          </cell>
        </row>
        <row r="20">
          <cell r="A20" t="str">
            <v>1280</v>
          </cell>
        </row>
        <row r="21">
          <cell r="A21" t="str">
            <v>1290</v>
          </cell>
        </row>
        <row r="22">
          <cell r="A22" t="str">
            <v>1300</v>
          </cell>
        </row>
        <row r="23">
          <cell r="A23" t="str">
            <v>1310</v>
          </cell>
        </row>
        <row r="24">
          <cell r="A24" t="str">
            <v>1330</v>
          </cell>
        </row>
        <row r="25">
          <cell r="A25" t="str">
            <v>1340</v>
          </cell>
        </row>
        <row r="26">
          <cell r="A26" t="str">
            <v>1350</v>
          </cell>
        </row>
        <row r="27">
          <cell r="A27" t="str">
            <v>1360</v>
          </cell>
        </row>
        <row r="28">
          <cell r="A28" t="str">
            <v>1370</v>
          </cell>
        </row>
        <row r="29">
          <cell r="A29" t="str">
            <v>2111/1</v>
          </cell>
        </row>
        <row r="30">
          <cell r="A30" t="str">
            <v>2111/2</v>
          </cell>
        </row>
        <row r="31">
          <cell r="A31" t="str">
            <v>2111/3</v>
          </cell>
        </row>
        <row r="32">
          <cell r="A32" t="str">
            <v>2112</v>
          </cell>
        </row>
        <row r="33">
          <cell r="A33" t="str">
            <v>2113</v>
          </cell>
        </row>
        <row r="34">
          <cell r="A34" t="str">
            <v>2114</v>
          </cell>
        </row>
        <row r="35">
          <cell r="A35" t="str">
            <v>2120</v>
          </cell>
        </row>
        <row r="36">
          <cell r="A36" t="str">
            <v>2130/1</v>
          </cell>
        </row>
        <row r="37">
          <cell r="A37" t="str">
            <v>2130/2</v>
          </cell>
        </row>
        <row r="38">
          <cell r="A38" t="str">
            <v>2141</v>
          </cell>
        </row>
        <row r="39">
          <cell r="A39" t="str">
            <v>2143/1</v>
          </cell>
        </row>
        <row r="40">
          <cell r="A40" t="str">
            <v>2143/2</v>
          </cell>
        </row>
        <row r="41">
          <cell r="A41" t="str">
            <v>2143/3</v>
          </cell>
        </row>
        <row r="42">
          <cell r="A42" t="str">
            <v>2143/4</v>
          </cell>
        </row>
        <row r="43">
          <cell r="A43" t="str">
            <v>2143/6</v>
          </cell>
        </row>
        <row r="44">
          <cell r="A44" t="str">
            <v>2150</v>
          </cell>
        </row>
        <row r="45">
          <cell r="A45" t="str">
            <v>2161</v>
          </cell>
        </row>
        <row r="46">
          <cell r="A46" t="str">
            <v>2162/1</v>
          </cell>
        </row>
        <row r="47">
          <cell r="A47" t="str">
            <v>2162/2</v>
          </cell>
        </row>
        <row r="48">
          <cell r="A48" t="str">
            <v>2162/3</v>
          </cell>
        </row>
        <row r="49">
          <cell r="A49" t="str">
            <v>2162/4</v>
          </cell>
        </row>
        <row r="50">
          <cell r="A50" t="str">
            <v>2162/5</v>
          </cell>
        </row>
        <row r="51">
          <cell r="A51" t="str">
            <v>2162/6</v>
          </cell>
        </row>
        <row r="52">
          <cell r="A52" t="str">
            <v>2163/1</v>
          </cell>
        </row>
        <row r="53">
          <cell r="A53" t="str">
            <v>2163/2</v>
          </cell>
        </row>
        <row r="54">
          <cell r="A54" t="str">
            <v>2163/3</v>
          </cell>
        </row>
        <row r="55">
          <cell r="A55" t="str">
            <v>2170</v>
          </cell>
        </row>
        <row r="56">
          <cell r="A56" t="str">
            <v>2181</v>
          </cell>
        </row>
        <row r="57">
          <cell r="A57" t="str">
            <v>2182</v>
          </cell>
        </row>
        <row r="58">
          <cell r="A58" t="str">
            <v>2190</v>
          </cell>
        </row>
        <row r="59">
          <cell r="A59" t="str">
            <v>2200</v>
          </cell>
        </row>
        <row r="60">
          <cell r="A60" t="str">
            <v>2210</v>
          </cell>
        </row>
        <row r="61">
          <cell r="A61" t="str">
            <v>2220</v>
          </cell>
        </row>
        <row r="62">
          <cell r="A62" t="str">
            <v>2221</v>
          </cell>
        </row>
        <row r="63">
          <cell r="A63" t="str">
            <v>2222</v>
          </cell>
        </row>
        <row r="64">
          <cell r="A64" t="str">
            <v>2231/1</v>
          </cell>
        </row>
        <row r="65">
          <cell r="A65" t="str">
            <v>2231/2</v>
          </cell>
        </row>
        <row r="66">
          <cell r="A66" t="str">
            <v>2232/1</v>
          </cell>
        </row>
        <row r="67">
          <cell r="A67" t="str">
            <v>2232/2</v>
          </cell>
        </row>
        <row r="68">
          <cell r="A68" t="str">
            <v>2233</v>
          </cell>
        </row>
        <row r="69">
          <cell r="A69" t="str">
            <v>2240</v>
          </cell>
        </row>
        <row r="70">
          <cell r="A70" t="str">
            <v>2250</v>
          </cell>
        </row>
        <row r="71">
          <cell r="A71" t="str">
            <v>2270</v>
          </cell>
        </row>
        <row r="72">
          <cell r="A72" t="str">
            <v>2280</v>
          </cell>
        </row>
        <row r="73">
          <cell r="A73" t="str">
            <v>2290</v>
          </cell>
        </row>
        <row r="74">
          <cell r="A74" t="str">
            <v>2300</v>
          </cell>
        </row>
        <row r="75">
          <cell r="A75" t="str">
            <v>2310</v>
          </cell>
        </row>
        <row r="76">
          <cell r="A76" t="str">
            <v>2320</v>
          </cell>
        </row>
        <row r="77">
          <cell r="A77" t="str">
            <v>2330</v>
          </cell>
        </row>
      </sheetData>
      <sheetData sheetId="7"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 val="KFI"/>
      <sheetName val="2.Memo"/>
      <sheetName val="м_812"/>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 sheetId="39" refreshError="1"/>
      <sheetData sheetId="40" refreshError="1"/>
      <sheetData sheetId="41"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Л змін"/>
      <sheetName val="Додаток_2"/>
      <sheetName val="Новгород"/>
      <sheetName val="Баланс 7 та 8 (САО)"/>
      <sheetName val="Баланс 7 та 8 (ІТП)"/>
      <sheetName val="Баланс 7 та 8 (ЦТП)"/>
      <sheetName val="Баланс 7 та 8 (без САО)"/>
      <sheetName val="Втрати"/>
      <sheetName val="Зведений баланс"/>
      <sheetName val="Корисний м2 ВАТ"/>
      <sheetName val="Лист1"/>
      <sheetName val="Корисний м2 Чернігів"/>
      <sheetName val="Корисний м2 Ніжин"/>
      <sheetName val="Корисний м2 Остер"/>
      <sheetName val="Корисний м2 Покошичи"/>
      <sheetName val="Корисний м2 Прилуки"/>
      <sheetName val="Корисний м2 Семенівка"/>
      <sheetName val="Корисний м2 Сновськ"/>
      <sheetName val="Баланс 7 та 8 ="/>
      <sheetName val="Послуга М3"/>
      <sheetName val="МЗК"/>
      <sheetName val="Q max"/>
      <sheetName val="Q"/>
      <sheetName val="МС Чернігів"/>
      <sheetName val="Расчет Т Чернігів"/>
      <sheetName val="МС Ніжин"/>
      <sheetName val="Расчет Т Ніжин"/>
      <sheetName val="МС Остер"/>
      <sheetName val=" Расчет Т остер"/>
      <sheetName val="МС Покошичи"/>
      <sheetName val="расчет Т Покошичи"/>
      <sheetName val="МС Прилуки"/>
      <sheetName val="Расчет т Прилуки"/>
      <sheetName val="МС Семенівка"/>
      <sheetName val="Расчет Т Семенівка"/>
      <sheetName val="МС Сновськ"/>
      <sheetName val="Расчет Т Сновськ"/>
      <sheetName val="Списки"/>
      <sheetName val="Додаток 2000 р."/>
      <sheetName val="Факт ГВП населення"/>
      <sheetName val="Q max (факт)"/>
      <sheetName val="Факт ГВП САО"/>
      <sheetName val="Факт ГВП ІТП"/>
      <sheetName val="Q факт 2 та 3"/>
      <sheetName val="МЗК база"/>
      <sheetName val="СНИП82+КТМ"/>
      <sheetName val="t ДСТУ"/>
      <sheetName val="дати ОП МОП"/>
      <sheetName val="2 Корисний дсту"/>
      <sheetName val="Послуга Д2_ реєстр"/>
      <sheetName val="ПОСЛУГА ОП"/>
      <sheetName val=" послуга ГВП 1"/>
      <sheetName val="послуга без циркуляции"/>
      <sheetName val="послуга 2 3"/>
      <sheetName val="ПОСЛУГА ОП Чернігів"/>
      <sheetName val="Послуга ГОНЧАРІВСЬКЕ"/>
      <sheetName val="Послуга РІПКИ"/>
      <sheetName val="Послуга БАХМАЧ"/>
      <sheetName val="Послуга КУЛИКІВКА"/>
      <sheetName val="Послуга СОСНИЦЯ"/>
      <sheetName val="Послуга ЛАДАН"/>
      <sheetName val="Послуга СРІБНЕ"/>
      <sheetName val="Послуга СЕМЕНІВКА"/>
      <sheetName val="Послуга ГОРОДНЯ"/>
      <sheetName val="Послуга КОРЮКІВКА"/>
      <sheetName val="Послуга МЕНА"/>
      <sheetName val="Послуга СНОВСЬК"/>
    </sheetNames>
    <sheetDataSet>
      <sheetData sheetId="0"/>
      <sheetData sheetId="1"/>
      <sheetData sheetId="2"/>
      <sheetData sheetId="3"/>
      <sheetData sheetId="4"/>
      <sheetData sheetId="5"/>
      <sheetData sheetId="6"/>
      <sheetData sheetId="7"/>
      <sheetData sheetId="8">
        <row r="1998">
          <cell r="S1998">
            <v>0</v>
          </cell>
        </row>
      </sheetData>
      <sheetData sheetId="9">
        <row r="8">
          <cell r="BB8">
            <v>-23</v>
          </cell>
        </row>
        <row r="1140">
          <cell r="BI1140">
            <v>6344.7263776863256</v>
          </cell>
        </row>
        <row r="1147">
          <cell r="BI1147">
            <v>7.292998508792004</v>
          </cell>
        </row>
      </sheetData>
      <sheetData sheetId="10"/>
      <sheetData sheetId="11">
        <row r="1927">
          <cell r="CV1927">
            <v>15917.026248900005</v>
          </cell>
        </row>
      </sheetData>
      <sheetData sheetId="12"/>
      <sheetData sheetId="13"/>
      <sheetData sheetId="14"/>
      <sheetData sheetId="15"/>
      <sheetData sheetId="16"/>
      <sheetData sheetId="17"/>
      <sheetData sheetId="18"/>
      <sheetData sheetId="19"/>
      <sheetData sheetId="20"/>
      <sheetData sheetId="21"/>
      <sheetData sheetId="22"/>
      <sheetData sheetId="23">
        <row r="2">
          <cell r="Q2">
            <v>-23</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G2" t="str">
            <v>АТ "ОТКЕ" м.Чернігів</v>
          </cell>
        </row>
      </sheetData>
      <sheetData sheetId="38"/>
      <sheetData sheetId="39"/>
      <sheetData sheetId="40"/>
      <sheetData sheetId="41"/>
      <sheetData sheetId="42"/>
      <sheetData sheetId="43"/>
      <sheetData sheetId="44"/>
      <sheetData sheetId="45"/>
      <sheetData sheetId="46"/>
      <sheetData sheetId="47"/>
      <sheetData sheetId="48"/>
      <sheetData sheetId="49">
        <row r="15">
          <cell r="BC15">
            <v>53289</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 val="_Ф3"/>
      <sheetName val="_Ф4"/>
      <sheetName val="_Ф5"/>
      <sheetName val="Ф7_цены"/>
      <sheetName val="Ф8_цены"/>
      <sheetName val="tar ee 99"/>
      <sheetName val="Техническая"/>
      <sheetName val="PR"/>
      <sheetName val="Шифр"/>
      <sheetName val="Вводные"/>
      <sheetName val="Справочник"/>
      <sheetName val="Месяцы"/>
      <sheetName val="Список"/>
      <sheetName val="план"/>
      <sheetName val="анализ"/>
      <sheetName val="0"/>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row r="57">
          <cell r="A57" t="str">
            <v>СЯНГАН (ГОНКОНГ)</v>
          </cell>
          <cell r="B57">
            <v>1</v>
          </cell>
          <cell r="C57">
            <v>0</v>
          </cell>
          <cell r="D57">
            <v>1</v>
          </cell>
          <cell r="E57">
            <v>1</v>
          </cell>
        </row>
        <row r="58">
          <cell r="A58" t="str">
            <v>ТУРКМЕНИЯ</v>
          </cell>
          <cell r="B58">
            <v>1</v>
          </cell>
          <cell r="C58">
            <v>0</v>
          </cell>
          <cell r="D58">
            <v>0</v>
          </cell>
          <cell r="E58">
            <v>0</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0</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1</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0</v>
          </cell>
          <cell r="E36">
            <v>229</v>
          </cell>
          <cell r="F36">
            <v>133</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3</v>
          </cell>
          <cell r="F44">
            <v>3</v>
          </cell>
          <cell r="G44">
            <v>50</v>
          </cell>
          <cell r="H44">
            <v>6</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1</v>
          </cell>
          <cell r="D49">
            <v>70</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229</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35</v>
          </cell>
          <cell r="D66">
            <v>5</v>
          </cell>
          <cell r="E66">
            <v>35</v>
          </cell>
          <cell r="F66">
            <v>5</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2</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133</v>
          </cell>
          <cell r="E80">
            <v>1</v>
          </cell>
          <cell r="F80">
            <v>133</v>
          </cell>
          <cell r="G80">
            <v>1</v>
          </cell>
          <cell r="H80">
            <v>1</v>
          </cell>
          <cell r="I80">
            <v>0</v>
          </cell>
          <cell r="J80">
            <v>0</v>
          </cell>
          <cell r="K80">
            <v>56</v>
          </cell>
        </row>
        <row r="81">
          <cell r="A81" t="str">
            <v>7305</v>
          </cell>
          <cell r="B81" t="str">
            <v>КАНАДА</v>
          </cell>
          <cell r="C81">
            <v>94</v>
          </cell>
          <cell r="D81">
            <v>165</v>
          </cell>
          <cell r="E81">
            <v>94</v>
          </cell>
          <cell r="F81">
            <v>165</v>
          </cell>
          <cell r="G81">
            <v>18</v>
          </cell>
          <cell r="H81">
            <v>0</v>
          </cell>
          <cell r="I81">
            <v>0</v>
          </cell>
          <cell r="J81">
            <v>0</v>
          </cell>
          <cell r="K81">
            <v>0</v>
          </cell>
        </row>
        <row r="82">
          <cell r="A82" t="str">
            <v>7305</v>
          </cell>
          <cell r="B82" t="str">
            <v>РЕСПУБЛИКА КОРЕЯ</v>
          </cell>
          <cell r="C82">
            <v>43</v>
          </cell>
          <cell r="D82">
            <v>10</v>
          </cell>
          <cell r="E82">
            <v>10</v>
          </cell>
          <cell r="F82">
            <v>160</v>
          </cell>
          <cell r="G82">
            <v>43</v>
          </cell>
          <cell r="H82">
            <v>43</v>
          </cell>
          <cell r="I82">
            <v>10</v>
          </cell>
          <cell r="J82">
            <v>10</v>
          </cell>
          <cell r="K82">
            <v>160</v>
          </cell>
        </row>
        <row r="83">
          <cell r="A83" t="str">
            <v>7305</v>
          </cell>
          <cell r="B83" t="str">
            <v>ИТАЛИЯ</v>
          </cell>
          <cell r="C83">
            <v>94</v>
          </cell>
          <cell r="D83">
            <v>165</v>
          </cell>
          <cell r="E83">
            <v>94</v>
          </cell>
          <cell r="F83">
            <v>165</v>
          </cell>
          <cell r="G83">
            <v>18</v>
          </cell>
          <cell r="H83">
            <v>0</v>
          </cell>
          <cell r="I83">
            <v>0</v>
          </cell>
          <cell r="J83">
            <v>0</v>
          </cell>
          <cell r="K83">
            <v>0</v>
          </cell>
        </row>
        <row r="84">
          <cell r="A84" t="str">
            <v>7305</v>
          </cell>
          <cell r="B84" t="str">
            <v>КАЗАХСТАН</v>
          </cell>
          <cell r="C84">
            <v>0</v>
          </cell>
          <cell r="D84">
            <v>0</v>
          </cell>
          <cell r="E84">
            <v>43</v>
          </cell>
          <cell r="F84">
            <v>10</v>
          </cell>
          <cell r="G84">
            <v>0</v>
          </cell>
          <cell r="H84">
            <v>43</v>
          </cell>
          <cell r="I84">
            <v>10</v>
          </cell>
          <cell r="J84">
            <v>10</v>
          </cell>
          <cell r="K84">
            <v>0</v>
          </cell>
          <cell r="L84">
            <v>0</v>
          </cell>
        </row>
        <row r="85">
          <cell r="A85" t="str">
            <v>7305</v>
          </cell>
          <cell r="B85" t="str">
            <v>ПОЛЬША</v>
          </cell>
          <cell r="C85">
            <v>27</v>
          </cell>
          <cell r="D85">
            <v>0</v>
          </cell>
          <cell r="E85">
            <v>0</v>
          </cell>
          <cell r="F85">
            <v>32</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160</v>
          </cell>
          <cell r="F87">
            <v>27</v>
          </cell>
          <cell r="G87">
            <v>3</v>
          </cell>
          <cell r="H87">
            <v>160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10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21</v>
          </cell>
          <cell r="E103">
            <v>21</v>
          </cell>
          <cell r="F103">
            <v>2</v>
          </cell>
          <cell r="G103">
            <v>0</v>
          </cell>
          <cell r="H103">
            <v>80</v>
          </cell>
          <cell r="I103">
            <v>2</v>
          </cell>
          <cell r="J103">
            <v>778</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29</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38</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0</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0</v>
          </cell>
          <cell r="E129">
            <v>21</v>
          </cell>
          <cell r="F129">
            <v>0</v>
          </cell>
          <cell r="G129">
            <v>3</v>
          </cell>
          <cell r="H129">
            <v>0</v>
          </cell>
          <cell r="I129">
            <v>0</v>
          </cell>
          <cell r="J129">
            <v>0</v>
          </cell>
          <cell r="K129">
            <v>3</v>
          </cell>
        </row>
        <row r="130">
          <cell r="A130" t="str">
            <v>7306</v>
          </cell>
          <cell r="B130" t="str">
            <v>ВЕНГРИЯ</v>
          </cell>
          <cell r="C130">
            <v>4</v>
          </cell>
          <cell r="D130">
            <v>5</v>
          </cell>
          <cell r="E130">
            <v>4</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0</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v>0</v>
          </cell>
          <cell r="D7">
            <v>1572</v>
          </cell>
          <cell r="E7">
            <v>1339</v>
          </cell>
          <cell r="F7">
            <v>796</v>
          </cell>
          <cell r="G7">
            <v>373</v>
          </cell>
          <cell r="H7">
            <v>56</v>
          </cell>
          <cell r="I7">
            <v>443</v>
          </cell>
          <cell r="J7">
            <v>743</v>
          </cell>
          <cell r="K7">
            <v>1383</v>
          </cell>
        </row>
        <row r="8">
          <cell r="A8" t="str">
            <v>7304</v>
          </cell>
          <cell r="B8">
            <v>0</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v>0</v>
          </cell>
          <cell r="D11">
            <v>512</v>
          </cell>
          <cell r="E11">
            <v>0</v>
          </cell>
          <cell r="F11">
            <v>0</v>
          </cell>
          <cell r="G11">
            <v>190</v>
          </cell>
          <cell r="H11">
            <v>888</v>
          </cell>
          <cell r="I11">
            <v>1012</v>
          </cell>
          <cell r="J11">
            <v>0</v>
          </cell>
          <cell r="K11">
            <v>1292</v>
          </cell>
        </row>
        <row r="12">
          <cell r="A12" t="str">
            <v>7304</v>
          </cell>
          <cell r="B12" t="str">
            <v>ИЗРАИЛЬ</v>
          </cell>
          <cell r="C12">
            <v>0</v>
          </cell>
          <cell r="D12">
            <v>0</v>
          </cell>
          <cell r="E12">
            <v>409</v>
          </cell>
          <cell r="F12">
            <v>0</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v>0</v>
          </cell>
          <cell r="I13">
            <v>0</v>
          </cell>
          <cell r="J13">
            <v>138</v>
          </cell>
          <cell r="K13">
            <v>0</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v>0</v>
          </cell>
          <cell r="D15">
            <v>0</v>
          </cell>
          <cell r="E15">
            <v>3</v>
          </cell>
          <cell r="F15">
            <v>188</v>
          </cell>
          <cell r="G15">
            <v>150</v>
          </cell>
          <cell r="H15">
            <v>170</v>
          </cell>
          <cell r="I15">
            <v>67</v>
          </cell>
          <cell r="J15">
            <v>63</v>
          </cell>
          <cell r="K15">
            <v>560</v>
          </cell>
        </row>
        <row r="16">
          <cell r="A16" t="str">
            <v>7304</v>
          </cell>
          <cell r="B16" t="str">
            <v>ЛИВИЯ</v>
          </cell>
          <cell r="C16">
            <v>0</v>
          </cell>
          <cell r="D16">
            <v>0</v>
          </cell>
          <cell r="E16">
            <v>0</v>
          </cell>
          <cell r="F16">
            <v>0</v>
          </cell>
          <cell r="G16">
            <v>0</v>
          </cell>
          <cell r="H16">
            <v>0</v>
          </cell>
          <cell r="I16">
            <v>0</v>
          </cell>
          <cell r="J16">
            <v>1511</v>
          </cell>
          <cell r="K16">
            <v>0</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v>0</v>
          </cell>
          <cell r="D18">
            <v>119</v>
          </cell>
          <cell r="E18">
            <v>38</v>
          </cell>
          <cell r="F18">
            <v>0</v>
          </cell>
          <cell r="G18">
            <v>8</v>
          </cell>
          <cell r="H18">
            <v>0</v>
          </cell>
          <cell r="I18">
            <v>199</v>
          </cell>
          <cell r="J18">
            <v>610</v>
          </cell>
          <cell r="K18">
            <v>0</v>
          </cell>
        </row>
        <row r="19">
          <cell r="A19" t="str">
            <v>7304</v>
          </cell>
          <cell r="B19" t="str">
            <v>СЛОВАКИЯ</v>
          </cell>
          <cell r="C19">
            <v>0</v>
          </cell>
          <cell r="D19">
            <v>0</v>
          </cell>
          <cell r="E19">
            <v>0</v>
          </cell>
          <cell r="F19">
            <v>0</v>
          </cell>
          <cell r="G19">
            <v>0</v>
          </cell>
          <cell r="H19">
            <v>0</v>
          </cell>
          <cell r="I19">
            <v>50</v>
          </cell>
          <cell r="J19">
            <v>149</v>
          </cell>
          <cell r="K19">
            <v>120</v>
          </cell>
        </row>
        <row r="20">
          <cell r="A20" t="str">
            <v>7304</v>
          </cell>
          <cell r="B20" t="str">
            <v>РЕСПУБЛИКА КОРЕЯ</v>
          </cell>
          <cell r="C20">
            <v>0</v>
          </cell>
          <cell r="D20">
            <v>10</v>
          </cell>
          <cell r="E20">
            <v>0</v>
          </cell>
          <cell r="F20">
            <v>0</v>
          </cell>
          <cell r="G20">
            <v>0</v>
          </cell>
          <cell r="H20">
            <v>0</v>
          </cell>
          <cell r="I20">
            <v>0</v>
          </cell>
          <cell r="J20">
            <v>730</v>
          </cell>
          <cell r="K20">
            <v>0</v>
          </cell>
        </row>
        <row r="21">
          <cell r="A21" t="str">
            <v>7304</v>
          </cell>
          <cell r="B21" t="str">
            <v>ВЬЕТНАМ</v>
          </cell>
          <cell r="C21">
            <v>0</v>
          </cell>
          <cell r="D21">
            <v>0</v>
          </cell>
          <cell r="E21">
            <v>2</v>
          </cell>
          <cell r="F21">
            <v>52</v>
          </cell>
          <cell r="G21">
            <v>0</v>
          </cell>
          <cell r="H21">
            <v>7</v>
          </cell>
          <cell r="I21">
            <v>276</v>
          </cell>
          <cell r="J21">
            <v>67</v>
          </cell>
          <cell r="K21">
            <v>0</v>
          </cell>
        </row>
        <row r="22">
          <cell r="A22" t="str">
            <v>7304</v>
          </cell>
          <cell r="B22" t="str">
            <v>ЭСТОНИЯ</v>
          </cell>
          <cell r="C22">
            <v>63</v>
          </cell>
          <cell r="D22">
            <v>0</v>
          </cell>
          <cell r="E22">
            <v>21</v>
          </cell>
          <cell r="F22">
            <v>103</v>
          </cell>
          <cell r="G22">
            <v>67</v>
          </cell>
          <cell r="H22">
            <v>72</v>
          </cell>
          <cell r="I22">
            <v>55</v>
          </cell>
          <cell r="J22">
            <v>35</v>
          </cell>
          <cell r="K22">
            <v>109</v>
          </cell>
        </row>
        <row r="23">
          <cell r="A23" t="str">
            <v>7304</v>
          </cell>
          <cell r="B23" t="str">
            <v>КУБА</v>
          </cell>
          <cell r="C23">
            <v>0</v>
          </cell>
          <cell r="D23">
            <v>401</v>
          </cell>
          <cell r="E23">
            <v>50</v>
          </cell>
          <cell r="F23">
            <v>0</v>
          </cell>
          <cell r="G23">
            <v>0</v>
          </cell>
          <cell r="H23">
            <v>0</v>
          </cell>
          <cell r="I23">
            <v>0</v>
          </cell>
          <cell r="J23">
            <v>0</v>
          </cell>
          <cell r="K23">
            <v>0</v>
          </cell>
        </row>
        <row r="24">
          <cell r="A24" t="str">
            <v>7304</v>
          </cell>
          <cell r="B24" t="str">
            <v>ВЕНГРИЯ</v>
          </cell>
          <cell r="C24">
            <v>3</v>
          </cell>
          <cell r="D24">
            <v>0</v>
          </cell>
          <cell r="E24">
            <v>41</v>
          </cell>
          <cell r="F24">
            <v>0</v>
          </cell>
          <cell r="G24">
            <v>37</v>
          </cell>
          <cell r="H24">
            <v>134</v>
          </cell>
          <cell r="I24">
            <v>197</v>
          </cell>
          <cell r="J24">
            <v>37</v>
          </cell>
          <cell r="K24">
            <v>0</v>
          </cell>
        </row>
        <row r="25">
          <cell r="A25" t="str">
            <v>7304</v>
          </cell>
          <cell r="B25" t="str">
            <v>США</v>
          </cell>
          <cell r="C25">
            <v>0</v>
          </cell>
          <cell r="D25">
            <v>189</v>
          </cell>
          <cell r="E25">
            <v>102</v>
          </cell>
          <cell r="F25">
            <v>0</v>
          </cell>
          <cell r="G25">
            <v>19</v>
          </cell>
          <cell r="H25">
            <v>0</v>
          </cell>
          <cell r="I25">
            <v>0</v>
          </cell>
          <cell r="J25">
            <v>0</v>
          </cell>
          <cell r="K25">
            <v>0</v>
          </cell>
        </row>
        <row r="26">
          <cell r="A26" t="str">
            <v>7304</v>
          </cell>
          <cell r="B26" t="str">
            <v>ЛИТВА</v>
          </cell>
          <cell r="C26">
            <v>74</v>
          </cell>
          <cell r="D26">
            <v>0</v>
          </cell>
          <cell r="E26">
            <v>0</v>
          </cell>
          <cell r="F26">
            <v>66</v>
          </cell>
          <cell r="G26">
            <v>2</v>
          </cell>
          <cell r="H26">
            <v>56</v>
          </cell>
          <cell r="I26">
            <v>0</v>
          </cell>
          <cell r="J26">
            <v>0</v>
          </cell>
          <cell r="K26">
            <v>8</v>
          </cell>
        </row>
        <row r="27">
          <cell r="A27" t="str">
            <v>7304</v>
          </cell>
          <cell r="B27" t="str">
            <v>БОЛГАРИЯ</v>
          </cell>
          <cell r="C27">
            <v>0</v>
          </cell>
          <cell r="D27">
            <v>0</v>
          </cell>
          <cell r="E27">
            <v>20</v>
          </cell>
          <cell r="F27">
            <v>0</v>
          </cell>
          <cell r="G27">
            <v>0</v>
          </cell>
          <cell r="H27">
            <v>58</v>
          </cell>
          <cell r="I27">
            <v>20</v>
          </cell>
          <cell r="J27">
            <v>32</v>
          </cell>
          <cell r="K27">
            <v>0</v>
          </cell>
        </row>
        <row r="28">
          <cell r="A28" t="str">
            <v>7304</v>
          </cell>
          <cell r="B28" t="str">
            <v>КИРГИЗИЯ</v>
          </cell>
          <cell r="C28">
            <v>40</v>
          </cell>
          <cell r="D28">
            <v>0</v>
          </cell>
          <cell r="E28">
            <v>20</v>
          </cell>
          <cell r="F28">
            <v>0</v>
          </cell>
          <cell r="G28">
            <v>15</v>
          </cell>
          <cell r="H28">
            <v>0</v>
          </cell>
          <cell r="I28">
            <v>15</v>
          </cell>
          <cell r="J28">
            <v>29</v>
          </cell>
          <cell r="K28">
            <v>9</v>
          </cell>
        </row>
        <row r="29">
          <cell r="A29" t="str">
            <v>7304</v>
          </cell>
          <cell r="B29" t="str">
            <v>ТАЙВАНЬ</v>
          </cell>
          <cell r="C29">
            <v>146</v>
          </cell>
          <cell r="D29">
            <v>0</v>
          </cell>
          <cell r="E29">
            <v>0</v>
          </cell>
          <cell r="F29">
            <v>0</v>
          </cell>
          <cell r="G29">
            <v>0</v>
          </cell>
          <cell r="H29">
            <v>0</v>
          </cell>
          <cell r="I29">
            <v>0</v>
          </cell>
          <cell r="J29">
            <v>0</v>
          </cell>
          <cell r="K29">
            <v>0</v>
          </cell>
        </row>
        <row r="30">
          <cell r="A30" t="str">
            <v>7304</v>
          </cell>
          <cell r="B30" t="str">
            <v>ТАДЖИКИСТАН</v>
          </cell>
          <cell r="C30">
            <v>47</v>
          </cell>
          <cell r="D30">
            <v>0</v>
          </cell>
          <cell r="E30">
            <v>0</v>
          </cell>
          <cell r="F30">
            <v>25</v>
          </cell>
          <cell r="G30">
            <v>0</v>
          </cell>
          <cell r="H30">
            <v>0</v>
          </cell>
          <cell r="I30">
            <v>0</v>
          </cell>
          <cell r="J30">
            <v>0</v>
          </cell>
          <cell r="K30">
            <v>0</v>
          </cell>
        </row>
        <row r="31">
          <cell r="A31" t="str">
            <v>7304</v>
          </cell>
          <cell r="B31" t="str">
            <v>ЛИВАН</v>
          </cell>
          <cell r="C31">
            <v>0</v>
          </cell>
          <cell r="D31">
            <v>0</v>
          </cell>
          <cell r="E31">
            <v>0</v>
          </cell>
          <cell r="F31">
            <v>0</v>
          </cell>
          <cell r="G31">
            <v>0</v>
          </cell>
          <cell r="H31">
            <v>0</v>
          </cell>
          <cell r="I31">
            <v>134</v>
          </cell>
          <cell r="J31">
            <v>0</v>
          </cell>
          <cell r="K31">
            <v>0</v>
          </cell>
        </row>
        <row r="32">
          <cell r="A32" t="str">
            <v>7304</v>
          </cell>
          <cell r="B32" t="str">
            <v>ИНДОНЕЗИЯ</v>
          </cell>
          <cell r="C32">
            <v>0</v>
          </cell>
          <cell r="D32">
            <v>0</v>
          </cell>
          <cell r="E32">
            <v>0</v>
          </cell>
          <cell r="F32">
            <v>114</v>
          </cell>
          <cell r="G32">
            <v>0</v>
          </cell>
          <cell r="H32">
            <v>0</v>
          </cell>
          <cell r="I32">
            <v>0</v>
          </cell>
          <cell r="J32">
            <v>0</v>
          </cell>
          <cell r="K32">
            <v>0</v>
          </cell>
        </row>
        <row r="33">
          <cell r="A33" t="str">
            <v>7304</v>
          </cell>
          <cell r="B33" t="str">
            <v>ПАКИСТАН</v>
          </cell>
          <cell r="C33">
            <v>0</v>
          </cell>
          <cell r="D33">
            <v>0</v>
          </cell>
          <cell r="E33">
            <v>0</v>
          </cell>
          <cell r="F33">
            <v>0</v>
          </cell>
          <cell r="G33">
            <v>0</v>
          </cell>
          <cell r="H33">
            <v>107</v>
          </cell>
          <cell r="I33">
            <v>0</v>
          </cell>
          <cell r="J33">
            <v>0</v>
          </cell>
          <cell r="K33">
            <v>0</v>
          </cell>
        </row>
        <row r="34">
          <cell r="A34" t="str">
            <v>7304</v>
          </cell>
          <cell r="B34" t="str">
            <v>МОЛДАВИЯ</v>
          </cell>
          <cell r="C34">
            <v>0</v>
          </cell>
          <cell r="D34">
            <v>0</v>
          </cell>
          <cell r="E34">
            <v>63</v>
          </cell>
          <cell r="F34">
            <v>0</v>
          </cell>
          <cell r="G34">
            <v>0</v>
          </cell>
          <cell r="H34">
            <v>0</v>
          </cell>
          <cell r="I34">
            <v>2</v>
          </cell>
          <cell r="J34">
            <v>0</v>
          </cell>
          <cell r="K34">
            <v>0</v>
          </cell>
        </row>
        <row r="35">
          <cell r="A35" t="str">
            <v>7304</v>
          </cell>
          <cell r="B35" t="str">
            <v>ПОЛЬША</v>
          </cell>
          <cell r="C35">
            <v>0</v>
          </cell>
          <cell r="D35">
            <v>0</v>
          </cell>
          <cell r="E35">
            <v>0</v>
          </cell>
          <cell r="F35">
            <v>0</v>
          </cell>
          <cell r="G35">
            <v>36</v>
          </cell>
          <cell r="H35">
            <v>0</v>
          </cell>
          <cell r="I35">
            <v>0</v>
          </cell>
          <cell r="J35">
            <v>1</v>
          </cell>
          <cell r="K35">
            <v>0</v>
          </cell>
        </row>
        <row r="36">
          <cell r="A36" t="str">
            <v>7304</v>
          </cell>
          <cell r="B36" t="str">
            <v>РУМЫНИЯ</v>
          </cell>
          <cell r="C36">
            <v>0</v>
          </cell>
          <cell r="D36">
            <v>0</v>
          </cell>
          <cell r="E36">
            <v>0</v>
          </cell>
          <cell r="F36">
            <v>0</v>
          </cell>
          <cell r="G36">
            <v>0</v>
          </cell>
          <cell r="H36">
            <v>0</v>
          </cell>
          <cell r="I36">
            <v>3</v>
          </cell>
          <cell r="J36">
            <v>0</v>
          </cell>
          <cell r="K36">
            <v>23</v>
          </cell>
        </row>
        <row r="37">
          <cell r="A37" t="str">
            <v>7304</v>
          </cell>
          <cell r="B37" t="str">
            <v>ИРАК</v>
          </cell>
          <cell r="C37">
            <v>0</v>
          </cell>
          <cell r="D37">
            <v>0</v>
          </cell>
          <cell r="E37">
            <v>1</v>
          </cell>
          <cell r="F37">
            <v>13</v>
          </cell>
          <cell r="G37">
            <v>0</v>
          </cell>
          <cell r="H37">
            <v>0</v>
          </cell>
          <cell r="I37">
            <v>10</v>
          </cell>
          <cell r="J37">
            <v>0</v>
          </cell>
          <cell r="K37">
            <v>0</v>
          </cell>
        </row>
        <row r="38">
          <cell r="A38" t="str">
            <v>7304</v>
          </cell>
          <cell r="B38" t="str">
            <v>СИНГАПУР</v>
          </cell>
          <cell r="C38">
            <v>0</v>
          </cell>
          <cell r="D38">
            <v>0</v>
          </cell>
          <cell r="E38">
            <v>0</v>
          </cell>
          <cell r="F38">
            <v>0</v>
          </cell>
          <cell r="G38">
            <v>0</v>
          </cell>
          <cell r="H38">
            <v>0</v>
          </cell>
          <cell r="I38">
            <v>3</v>
          </cell>
          <cell r="J38">
            <v>0</v>
          </cell>
          <cell r="K38">
            <v>0</v>
          </cell>
        </row>
        <row r="39">
          <cell r="A39" t="str">
            <v>7304</v>
          </cell>
          <cell r="B39" t="str">
            <v>БАХРЕЙН</v>
          </cell>
          <cell r="C39">
            <v>0</v>
          </cell>
          <cell r="D39">
            <v>0</v>
          </cell>
          <cell r="E39">
            <v>0</v>
          </cell>
          <cell r="F39">
            <v>0</v>
          </cell>
          <cell r="G39">
            <v>0</v>
          </cell>
          <cell r="H39">
            <v>18</v>
          </cell>
          <cell r="I39">
            <v>0</v>
          </cell>
          <cell r="J39">
            <v>0</v>
          </cell>
          <cell r="K39">
            <v>0</v>
          </cell>
        </row>
        <row r="40">
          <cell r="A40" t="str">
            <v>7304</v>
          </cell>
          <cell r="B40" t="str">
            <v>МАЛИ</v>
          </cell>
          <cell r="C40">
            <v>0</v>
          </cell>
          <cell r="D40">
            <v>0</v>
          </cell>
          <cell r="E40">
            <v>0</v>
          </cell>
          <cell r="F40">
            <v>17</v>
          </cell>
          <cell r="G40">
            <v>0</v>
          </cell>
          <cell r="H40">
            <v>0</v>
          </cell>
          <cell r="I40">
            <v>0</v>
          </cell>
          <cell r="J40">
            <v>0</v>
          </cell>
          <cell r="K40">
            <v>0</v>
          </cell>
        </row>
        <row r="41">
          <cell r="A41" t="str">
            <v>7304</v>
          </cell>
          <cell r="B41" t="str">
            <v>АНГОЛА</v>
          </cell>
          <cell r="C41">
            <v>0</v>
          </cell>
          <cell r="D41">
            <v>0</v>
          </cell>
          <cell r="E41">
            <v>0</v>
          </cell>
          <cell r="F41">
            <v>9</v>
          </cell>
          <cell r="G41">
            <v>0</v>
          </cell>
          <cell r="H41">
            <v>0</v>
          </cell>
          <cell r="I41">
            <v>1</v>
          </cell>
          <cell r="J41">
            <v>0</v>
          </cell>
          <cell r="K41">
            <v>0</v>
          </cell>
        </row>
        <row r="42">
          <cell r="A42" t="str">
            <v>7304</v>
          </cell>
          <cell r="B42" t="str">
            <v>АРМЕНИЯ</v>
          </cell>
          <cell r="C42">
            <v>0</v>
          </cell>
          <cell r="D42">
            <v>0</v>
          </cell>
          <cell r="E42">
            <v>0</v>
          </cell>
          <cell r="F42">
            <v>0</v>
          </cell>
          <cell r="G42">
            <v>0</v>
          </cell>
          <cell r="H42">
            <v>0</v>
          </cell>
          <cell r="I42">
            <v>0</v>
          </cell>
          <cell r="J42">
            <v>8</v>
          </cell>
          <cell r="K42">
            <v>0</v>
          </cell>
        </row>
        <row r="43">
          <cell r="A43" t="str">
            <v>7304</v>
          </cell>
          <cell r="B43" t="str">
            <v>НИДЕРЛАНДЫ</v>
          </cell>
          <cell r="C43">
            <v>0</v>
          </cell>
          <cell r="D43">
            <v>0</v>
          </cell>
          <cell r="E43">
            <v>0</v>
          </cell>
          <cell r="F43">
            <v>0</v>
          </cell>
          <cell r="G43">
            <v>0</v>
          </cell>
          <cell r="H43">
            <v>0</v>
          </cell>
          <cell r="I43">
            <v>0</v>
          </cell>
          <cell r="J43">
            <v>0</v>
          </cell>
          <cell r="K43">
            <v>3</v>
          </cell>
        </row>
        <row r="44">
          <cell r="A44" t="str">
            <v>7304</v>
          </cell>
          <cell r="B44" t="str">
            <v>ВЕЛИКОБРИТАНИЯ</v>
          </cell>
          <cell r="C44">
            <v>0</v>
          </cell>
          <cell r="D44">
            <v>0</v>
          </cell>
          <cell r="E44">
            <v>0</v>
          </cell>
          <cell r="F44">
            <v>0</v>
          </cell>
          <cell r="G44">
            <v>5</v>
          </cell>
          <cell r="H44">
            <v>0</v>
          </cell>
          <cell r="I44">
            <v>0</v>
          </cell>
          <cell r="J44">
            <v>0</v>
          </cell>
          <cell r="K44">
            <v>0</v>
          </cell>
        </row>
        <row r="45">
          <cell r="A45" t="str">
            <v>7304</v>
          </cell>
          <cell r="B45" t="str">
            <v>СИРИЯ</v>
          </cell>
          <cell r="C45">
            <v>0</v>
          </cell>
          <cell r="D45">
            <v>0</v>
          </cell>
          <cell r="E45">
            <v>0</v>
          </cell>
          <cell r="F45">
            <v>0</v>
          </cell>
          <cell r="G45">
            <v>5</v>
          </cell>
          <cell r="H45">
            <v>0</v>
          </cell>
          <cell r="I45">
            <v>0</v>
          </cell>
          <cell r="J45">
            <v>0</v>
          </cell>
          <cell r="K45">
            <v>0</v>
          </cell>
        </row>
        <row r="46">
          <cell r="A46" t="str">
            <v>7304</v>
          </cell>
          <cell r="B46" t="str">
            <v>БАНГЛАДЕШ</v>
          </cell>
          <cell r="C46">
            <v>4</v>
          </cell>
          <cell r="D46">
            <v>0</v>
          </cell>
          <cell r="E46">
            <v>0</v>
          </cell>
          <cell r="F46">
            <v>0</v>
          </cell>
          <cell r="G46">
            <v>0</v>
          </cell>
          <cell r="H46">
            <v>0</v>
          </cell>
          <cell r="I46">
            <v>0</v>
          </cell>
          <cell r="J46">
            <v>0</v>
          </cell>
          <cell r="K46">
            <v>0</v>
          </cell>
        </row>
        <row r="47">
          <cell r="A47" t="str">
            <v>7304</v>
          </cell>
          <cell r="B47" t="str">
            <v>КОРЕЯ (КНДР)</v>
          </cell>
          <cell r="C47">
            <v>0</v>
          </cell>
          <cell r="D47">
            <v>0</v>
          </cell>
          <cell r="E47">
            <v>0</v>
          </cell>
          <cell r="F47">
            <v>0</v>
          </cell>
          <cell r="G47">
            <v>0</v>
          </cell>
          <cell r="H47">
            <v>4</v>
          </cell>
          <cell r="I47">
            <v>0</v>
          </cell>
          <cell r="J47">
            <v>0</v>
          </cell>
          <cell r="K47">
            <v>0</v>
          </cell>
        </row>
        <row r="48">
          <cell r="A48" t="str">
            <v>7304</v>
          </cell>
          <cell r="B48" t="str">
            <v>ЧЕХИЯ</v>
          </cell>
          <cell r="C48">
            <v>0</v>
          </cell>
          <cell r="D48">
            <v>0</v>
          </cell>
          <cell r="E48">
            <v>0</v>
          </cell>
          <cell r="F48">
            <v>0</v>
          </cell>
          <cell r="G48">
            <v>0</v>
          </cell>
          <cell r="H48">
            <v>0</v>
          </cell>
          <cell r="I48">
            <v>0</v>
          </cell>
          <cell r="J48">
            <v>0</v>
          </cell>
          <cell r="K48">
            <v>0</v>
          </cell>
        </row>
        <row r="49">
          <cell r="A49" t="str">
            <v>7304</v>
          </cell>
          <cell r="B49" t="str">
            <v>ЗАМБИЯ</v>
          </cell>
          <cell r="C49">
            <v>0</v>
          </cell>
          <cell r="D49">
            <v>0</v>
          </cell>
          <cell r="E49">
            <v>2</v>
          </cell>
          <cell r="F49">
            <v>0</v>
          </cell>
          <cell r="G49">
            <v>0</v>
          </cell>
          <cell r="H49">
            <v>0</v>
          </cell>
          <cell r="I49">
            <v>0</v>
          </cell>
          <cell r="J49">
            <v>0</v>
          </cell>
          <cell r="K49">
            <v>0</v>
          </cell>
        </row>
        <row r="50">
          <cell r="A50" t="str">
            <v>7304</v>
          </cell>
          <cell r="B50" t="str">
            <v>КАНАДА</v>
          </cell>
          <cell r="C50">
            <v>0</v>
          </cell>
          <cell r="D50">
            <v>0</v>
          </cell>
          <cell r="E50">
            <v>0</v>
          </cell>
          <cell r="F50">
            <v>0</v>
          </cell>
          <cell r="G50">
            <v>0</v>
          </cell>
          <cell r="H50">
            <v>0</v>
          </cell>
          <cell r="I50">
            <v>0</v>
          </cell>
          <cell r="J50">
            <v>0</v>
          </cell>
          <cell r="K50">
            <v>2</v>
          </cell>
        </row>
        <row r="51">
          <cell r="A51" t="str">
            <v>7304</v>
          </cell>
          <cell r="B51" t="str">
            <v>АВСТРИЯ</v>
          </cell>
          <cell r="C51">
            <v>0</v>
          </cell>
          <cell r="D51">
            <v>0</v>
          </cell>
          <cell r="E51">
            <v>1</v>
          </cell>
          <cell r="F51">
            <v>0</v>
          </cell>
          <cell r="G51">
            <v>0</v>
          </cell>
          <cell r="H51">
            <v>0</v>
          </cell>
          <cell r="I51">
            <v>0</v>
          </cell>
          <cell r="J51">
            <v>0</v>
          </cell>
          <cell r="K51">
            <v>0</v>
          </cell>
        </row>
        <row r="52">
          <cell r="A52" t="str">
            <v>7304</v>
          </cell>
          <cell r="B52" t="str">
            <v>РОССИЯ</v>
          </cell>
          <cell r="C52">
            <v>0</v>
          </cell>
          <cell r="D52">
            <v>0</v>
          </cell>
          <cell r="E52">
            <v>0</v>
          </cell>
          <cell r="F52">
            <v>0</v>
          </cell>
          <cell r="G52">
            <v>0</v>
          </cell>
          <cell r="H52">
            <v>0</v>
          </cell>
          <cell r="I52">
            <v>1</v>
          </cell>
          <cell r="J52">
            <v>0</v>
          </cell>
          <cell r="K52">
            <v>0</v>
          </cell>
        </row>
        <row r="53">
          <cell r="A53" t="str">
            <v>7304</v>
          </cell>
          <cell r="B53" t="str">
            <v>ГРЕЦИЯ</v>
          </cell>
          <cell r="C53">
            <v>0</v>
          </cell>
          <cell r="D53">
            <v>0</v>
          </cell>
          <cell r="E53">
            <v>0</v>
          </cell>
          <cell r="F53">
            <v>0</v>
          </cell>
          <cell r="G53">
            <v>0</v>
          </cell>
          <cell r="H53">
            <v>0</v>
          </cell>
          <cell r="I53">
            <v>0</v>
          </cell>
          <cell r="J53">
            <v>0</v>
          </cell>
          <cell r="K53">
            <v>0</v>
          </cell>
        </row>
        <row r="54">
          <cell r="A54" t="str">
            <v>7304</v>
          </cell>
          <cell r="B54" t="str">
            <v>ГРУЗИЯ</v>
          </cell>
          <cell r="C54">
            <v>0</v>
          </cell>
          <cell r="D54">
            <v>0</v>
          </cell>
          <cell r="E54">
            <v>0</v>
          </cell>
          <cell r="F54">
            <v>0</v>
          </cell>
          <cell r="G54">
            <v>0</v>
          </cell>
          <cell r="H54">
            <v>0</v>
          </cell>
          <cell r="I54">
            <v>0</v>
          </cell>
          <cell r="J54">
            <v>0</v>
          </cell>
          <cell r="K54">
            <v>0</v>
          </cell>
        </row>
        <row r="55">
          <cell r="A55" t="str">
            <v>7304</v>
          </cell>
          <cell r="B55" t="str">
            <v>ДАНИЯ</v>
          </cell>
          <cell r="C55">
            <v>0</v>
          </cell>
          <cell r="D55">
            <v>0</v>
          </cell>
          <cell r="E55">
            <v>0</v>
          </cell>
          <cell r="F55">
            <v>0</v>
          </cell>
          <cell r="G55">
            <v>0</v>
          </cell>
          <cell r="H55">
            <v>0</v>
          </cell>
          <cell r="I55">
            <v>0</v>
          </cell>
          <cell r="J55">
            <v>0</v>
          </cell>
          <cell r="K55">
            <v>0</v>
          </cell>
        </row>
        <row r="56">
          <cell r="A56" t="str">
            <v>7304</v>
          </cell>
          <cell r="B56" t="str">
            <v>ИОРДАНИЯ</v>
          </cell>
          <cell r="C56">
            <v>0</v>
          </cell>
          <cell r="D56">
            <v>0</v>
          </cell>
          <cell r="E56">
            <v>0</v>
          </cell>
          <cell r="F56">
            <v>0</v>
          </cell>
          <cell r="G56">
            <v>0</v>
          </cell>
          <cell r="H56">
            <v>0</v>
          </cell>
          <cell r="I56">
            <v>0</v>
          </cell>
          <cell r="J56">
            <v>0</v>
          </cell>
          <cell r="K56">
            <v>0</v>
          </cell>
        </row>
        <row r="57">
          <cell r="A57" t="str">
            <v>7304</v>
          </cell>
          <cell r="B57" t="str">
            <v>ИСПАНИЯ</v>
          </cell>
          <cell r="C57">
            <v>0</v>
          </cell>
          <cell r="D57">
            <v>0</v>
          </cell>
          <cell r="E57">
            <v>0</v>
          </cell>
          <cell r="F57">
            <v>0</v>
          </cell>
          <cell r="G57">
            <v>0</v>
          </cell>
          <cell r="H57">
            <v>0</v>
          </cell>
          <cell r="I57">
            <v>0</v>
          </cell>
          <cell r="J57">
            <v>0</v>
          </cell>
          <cell r="K57">
            <v>0</v>
          </cell>
        </row>
        <row r="58">
          <cell r="A58" t="str">
            <v>7304</v>
          </cell>
          <cell r="B58" t="str">
            <v>ЙЕМЕН</v>
          </cell>
          <cell r="C58">
            <v>0</v>
          </cell>
          <cell r="D58">
            <v>0</v>
          </cell>
          <cell r="E58">
            <v>0</v>
          </cell>
          <cell r="F58">
            <v>0</v>
          </cell>
          <cell r="G58">
            <v>0</v>
          </cell>
          <cell r="H58">
            <v>0</v>
          </cell>
          <cell r="I58">
            <v>0</v>
          </cell>
          <cell r="J58">
            <v>0</v>
          </cell>
          <cell r="K58">
            <v>0</v>
          </cell>
        </row>
        <row r="59">
          <cell r="A59" t="str">
            <v>7304</v>
          </cell>
          <cell r="B59" t="str">
            <v>кипр</v>
          </cell>
          <cell r="C59">
            <v>0</v>
          </cell>
          <cell r="D59">
            <v>0</v>
          </cell>
          <cell r="E59">
            <v>0</v>
          </cell>
          <cell r="F59">
            <v>0</v>
          </cell>
          <cell r="G59">
            <v>0</v>
          </cell>
          <cell r="H59">
            <v>0</v>
          </cell>
          <cell r="I59">
            <v>0</v>
          </cell>
          <cell r="J59">
            <v>0</v>
          </cell>
          <cell r="K59">
            <v>0</v>
          </cell>
        </row>
        <row r="60">
          <cell r="A60" t="str">
            <v>7304</v>
          </cell>
          <cell r="B60" t="str">
            <v>КОЛУМБИЯ</v>
          </cell>
          <cell r="C60">
            <v>0</v>
          </cell>
          <cell r="D60">
            <v>0</v>
          </cell>
          <cell r="E60">
            <v>0</v>
          </cell>
          <cell r="F60">
            <v>0</v>
          </cell>
          <cell r="G60">
            <v>0</v>
          </cell>
          <cell r="H60">
            <v>0</v>
          </cell>
          <cell r="I60">
            <v>0</v>
          </cell>
          <cell r="J60">
            <v>0</v>
          </cell>
          <cell r="K60">
            <v>0</v>
          </cell>
        </row>
        <row r="61">
          <cell r="A61" t="str">
            <v>7304</v>
          </cell>
          <cell r="B61" t="str">
            <v>ЛЕСОТО</v>
          </cell>
          <cell r="C61">
            <v>0</v>
          </cell>
          <cell r="D61">
            <v>0</v>
          </cell>
          <cell r="E61">
            <v>0</v>
          </cell>
          <cell r="F61">
            <v>0</v>
          </cell>
          <cell r="G61">
            <v>0</v>
          </cell>
          <cell r="H61">
            <v>0</v>
          </cell>
          <cell r="I61">
            <v>0</v>
          </cell>
          <cell r="J61">
            <v>0</v>
          </cell>
          <cell r="K61">
            <v>0</v>
          </cell>
        </row>
        <row r="62">
          <cell r="A62" t="str">
            <v>7304</v>
          </cell>
          <cell r="B62" t="str">
            <v>МАЛЬТА</v>
          </cell>
          <cell r="C62">
            <v>0</v>
          </cell>
          <cell r="D62">
            <v>0</v>
          </cell>
          <cell r="E62">
            <v>0</v>
          </cell>
          <cell r="F62">
            <v>0</v>
          </cell>
          <cell r="G62">
            <v>0</v>
          </cell>
          <cell r="H62">
            <v>0</v>
          </cell>
          <cell r="I62">
            <v>0</v>
          </cell>
          <cell r="J62">
            <v>0</v>
          </cell>
          <cell r="K62">
            <v>0</v>
          </cell>
        </row>
        <row r="63">
          <cell r="A63" t="str">
            <v>7304</v>
          </cell>
          <cell r="B63" t="str">
            <v>НОВАЯ ЗЕЛАНДИЯ</v>
          </cell>
          <cell r="C63">
            <v>0</v>
          </cell>
          <cell r="D63">
            <v>0</v>
          </cell>
          <cell r="E63">
            <v>0</v>
          </cell>
          <cell r="F63">
            <v>0</v>
          </cell>
          <cell r="G63">
            <v>0</v>
          </cell>
          <cell r="H63">
            <v>0</v>
          </cell>
          <cell r="I63">
            <v>0</v>
          </cell>
          <cell r="J63">
            <v>0</v>
          </cell>
          <cell r="K63">
            <v>0</v>
          </cell>
        </row>
        <row r="64">
          <cell r="A64" t="str">
            <v>7304</v>
          </cell>
          <cell r="B64" t="str">
            <v>ПАНАМА</v>
          </cell>
          <cell r="C64">
            <v>0</v>
          </cell>
          <cell r="D64">
            <v>0</v>
          </cell>
          <cell r="E64">
            <v>0</v>
          </cell>
          <cell r="F64">
            <v>0</v>
          </cell>
          <cell r="G64">
            <v>0</v>
          </cell>
          <cell r="H64">
            <v>0</v>
          </cell>
          <cell r="I64">
            <v>0</v>
          </cell>
          <cell r="J64">
            <v>0</v>
          </cell>
          <cell r="K64">
            <v>0</v>
          </cell>
        </row>
        <row r="65">
          <cell r="A65" t="str">
            <v>7304</v>
          </cell>
          <cell r="B65" t="str">
            <v>ФИНЛЯНДИЯ</v>
          </cell>
          <cell r="C65">
            <v>0</v>
          </cell>
          <cell r="D65">
            <v>0</v>
          </cell>
          <cell r="E65">
            <v>0</v>
          </cell>
          <cell r="F65">
            <v>0</v>
          </cell>
          <cell r="G65">
            <v>0</v>
          </cell>
          <cell r="H65">
            <v>0</v>
          </cell>
          <cell r="I65">
            <v>0</v>
          </cell>
          <cell r="J65">
            <v>0</v>
          </cell>
          <cell r="K65">
            <v>0</v>
          </cell>
        </row>
        <row r="66">
          <cell r="A66" t="str">
            <v>7304</v>
          </cell>
          <cell r="B66" t="str">
            <v>ФРАНЦИЯ</v>
          </cell>
          <cell r="C66">
            <v>0</v>
          </cell>
          <cell r="D66">
            <v>0</v>
          </cell>
          <cell r="E66">
            <v>0</v>
          </cell>
          <cell r="F66">
            <v>0</v>
          </cell>
          <cell r="G66">
            <v>0</v>
          </cell>
          <cell r="H66">
            <v>0</v>
          </cell>
          <cell r="I66">
            <v>0</v>
          </cell>
          <cell r="J66">
            <v>0</v>
          </cell>
          <cell r="K66">
            <v>0</v>
          </cell>
        </row>
        <row r="67">
          <cell r="A67" t="str">
            <v>7304</v>
          </cell>
          <cell r="B67" t="str">
            <v>ХОРВАТИЯ</v>
          </cell>
          <cell r="C67">
            <v>0</v>
          </cell>
          <cell r="D67">
            <v>0</v>
          </cell>
          <cell r="E67">
            <v>0</v>
          </cell>
          <cell r="F67">
            <v>0</v>
          </cell>
          <cell r="G67">
            <v>0</v>
          </cell>
          <cell r="H67">
            <v>0</v>
          </cell>
          <cell r="I67">
            <v>0</v>
          </cell>
          <cell r="J67">
            <v>0</v>
          </cell>
          <cell r="K67">
            <v>0</v>
          </cell>
        </row>
        <row r="68">
          <cell r="A68" t="str">
            <v>7304</v>
          </cell>
          <cell r="B68" t="str">
            <v>ШРИ-ЛАНКА</v>
          </cell>
          <cell r="C68">
            <v>0</v>
          </cell>
          <cell r="D68">
            <v>0</v>
          </cell>
          <cell r="E68">
            <v>0</v>
          </cell>
          <cell r="F68">
            <v>0</v>
          </cell>
          <cell r="G68">
            <v>0</v>
          </cell>
          <cell r="H68">
            <v>0</v>
          </cell>
          <cell r="I68">
            <v>0</v>
          </cell>
          <cell r="J68">
            <v>0</v>
          </cell>
          <cell r="K68">
            <v>0</v>
          </cell>
        </row>
        <row r="69">
          <cell r="A69" t="str">
            <v>7304</v>
          </cell>
          <cell r="B69" t="str">
            <v>ЭФИОПИЯ</v>
          </cell>
          <cell r="C69">
            <v>0</v>
          </cell>
          <cell r="D69">
            <v>0</v>
          </cell>
          <cell r="E69">
            <v>0</v>
          </cell>
          <cell r="F69">
            <v>0</v>
          </cell>
          <cell r="G69">
            <v>0</v>
          </cell>
          <cell r="H69">
            <v>0</v>
          </cell>
          <cell r="I69">
            <v>0</v>
          </cell>
          <cell r="J69">
            <v>0</v>
          </cell>
          <cell r="K69">
            <v>0</v>
          </cell>
        </row>
        <row r="70">
          <cell r="A70" t="str">
            <v>7304</v>
          </cell>
          <cell r="B70" t="str">
            <v>ЮГОСЛАВИЯ</v>
          </cell>
          <cell r="C70">
            <v>0</v>
          </cell>
          <cell r="D70">
            <v>0</v>
          </cell>
          <cell r="E70">
            <v>0</v>
          </cell>
          <cell r="F70">
            <v>0</v>
          </cell>
          <cell r="G70">
            <v>0</v>
          </cell>
          <cell r="H70">
            <v>0</v>
          </cell>
          <cell r="I70">
            <v>0</v>
          </cell>
          <cell r="J70">
            <v>0</v>
          </cell>
          <cell r="K70">
            <v>0</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v>0</v>
          </cell>
          <cell r="D72">
            <v>47</v>
          </cell>
          <cell r="E72">
            <v>77</v>
          </cell>
          <cell r="F72">
            <v>573</v>
          </cell>
          <cell r="G72">
            <v>580</v>
          </cell>
          <cell r="H72">
            <v>127</v>
          </cell>
          <cell r="I72">
            <v>656</v>
          </cell>
          <cell r="J72">
            <v>1576</v>
          </cell>
          <cell r="K72">
            <v>674</v>
          </cell>
        </row>
        <row r="73">
          <cell r="A73" t="str">
            <v>7305</v>
          </cell>
          <cell r="B73" t="str">
            <v>УКРАИНА</v>
          </cell>
          <cell r="C73">
            <v>0</v>
          </cell>
          <cell r="D73">
            <v>0</v>
          </cell>
          <cell r="E73">
            <v>37</v>
          </cell>
          <cell r="F73">
            <v>0</v>
          </cell>
          <cell r="G73">
            <v>0</v>
          </cell>
          <cell r="H73">
            <v>141</v>
          </cell>
          <cell r="I73">
            <v>65</v>
          </cell>
          <cell r="J73">
            <v>1977</v>
          </cell>
          <cell r="K73">
            <v>200</v>
          </cell>
        </row>
        <row r="74">
          <cell r="A74" t="str">
            <v>7305</v>
          </cell>
          <cell r="B74">
            <v>0</v>
          </cell>
          <cell r="C74">
            <v>0</v>
          </cell>
          <cell r="D74">
            <v>0</v>
          </cell>
          <cell r="E74">
            <v>135</v>
          </cell>
          <cell r="F74">
            <v>72</v>
          </cell>
          <cell r="G74">
            <v>0</v>
          </cell>
          <cell r="H74">
            <v>57</v>
          </cell>
          <cell r="I74">
            <v>120</v>
          </cell>
          <cell r="J74">
            <v>1</v>
          </cell>
          <cell r="K74">
            <v>892</v>
          </cell>
        </row>
        <row r="75">
          <cell r="A75" t="str">
            <v>7305</v>
          </cell>
          <cell r="B75" t="str">
            <v>КУБА</v>
          </cell>
          <cell r="C75">
            <v>0</v>
          </cell>
          <cell r="D75">
            <v>0</v>
          </cell>
          <cell r="E75">
            <v>0</v>
          </cell>
          <cell r="F75">
            <v>497</v>
          </cell>
          <cell r="G75">
            <v>0</v>
          </cell>
          <cell r="H75">
            <v>0</v>
          </cell>
          <cell r="I75">
            <v>0</v>
          </cell>
          <cell r="J75">
            <v>0</v>
          </cell>
          <cell r="K75">
            <v>0</v>
          </cell>
        </row>
        <row r="76">
          <cell r="A76" t="str">
            <v>7305</v>
          </cell>
          <cell r="B76" t="str">
            <v>ЛАТВИЯ</v>
          </cell>
          <cell r="C76">
            <v>0</v>
          </cell>
          <cell r="D76">
            <v>0</v>
          </cell>
          <cell r="E76">
            <v>0</v>
          </cell>
          <cell r="F76">
            <v>42</v>
          </cell>
          <cell r="G76">
            <v>43</v>
          </cell>
          <cell r="H76">
            <v>99</v>
          </cell>
          <cell r="I76">
            <v>16</v>
          </cell>
          <cell r="J76">
            <v>0</v>
          </cell>
          <cell r="K76">
            <v>0</v>
          </cell>
        </row>
        <row r="77">
          <cell r="A77" t="str">
            <v>7305</v>
          </cell>
          <cell r="B77" t="str">
            <v>АЗЕРБАЙДЖАН</v>
          </cell>
          <cell r="C77">
            <v>0</v>
          </cell>
          <cell r="D77">
            <v>0</v>
          </cell>
          <cell r="E77">
            <v>0</v>
          </cell>
          <cell r="F77">
            <v>0</v>
          </cell>
          <cell r="G77">
            <v>0</v>
          </cell>
          <cell r="H77">
            <v>0</v>
          </cell>
          <cell r="I77">
            <v>0</v>
          </cell>
          <cell r="J77">
            <v>0</v>
          </cell>
          <cell r="K77">
            <v>433</v>
          </cell>
        </row>
        <row r="78">
          <cell r="A78" t="str">
            <v>7305</v>
          </cell>
          <cell r="B78" t="str">
            <v>ЛИТВА</v>
          </cell>
          <cell r="C78">
            <v>0</v>
          </cell>
          <cell r="D78">
            <v>23</v>
          </cell>
          <cell r="E78">
            <v>139</v>
          </cell>
          <cell r="F78">
            <v>4</v>
          </cell>
          <cell r="G78">
            <v>57</v>
          </cell>
          <cell r="H78">
            <v>0</v>
          </cell>
          <cell r="I78">
            <v>36</v>
          </cell>
          <cell r="J78">
            <v>0</v>
          </cell>
          <cell r="K78">
            <v>0</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row r="76">
          <cell r="A76" t="str">
            <v>ШВЕЙЦАРИЯ</v>
          </cell>
          <cell r="B76">
            <v>0</v>
          </cell>
          <cell r="C76">
            <v>0</v>
          </cell>
          <cell r="D76">
            <v>0</v>
          </cell>
        </row>
        <row r="77">
          <cell r="A77" t="str">
            <v>ШВЕЦИЯ</v>
          </cell>
          <cell r="B77">
            <v>0</v>
          </cell>
          <cell r="C77">
            <v>0</v>
          </cell>
          <cell r="D77">
            <v>0</v>
          </cell>
        </row>
        <row r="78">
          <cell r="A78" t="str">
            <v>ЯПОНИЯ</v>
          </cell>
          <cell r="B78">
            <v>0</v>
          </cell>
          <cell r="C78">
            <v>0</v>
          </cell>
          <cell r="D78">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 val="BI BPC"/>
      <sheetName val="КОНТРАКТЫ"/>
      <sheetName val="ЦФО и МВЗ"/>
      <sheetName val="Бюджетная!"/>
      <sheetName val="Формати"/>
      <sheetName val="Факторный анализ NPV"/>
      <sheetName val="Ini"/>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row r="48">
          <cell r="A48" t="str">
            <v>720291</v>
          </cell>
          <cell r="B48" t="str">
            <v>Ферротитан и ферросиликотитан</v>
          </cell>
          <cell r="C48" t="str">
            <v>США</v>
          </cell>
          <cell r="D48">
            <v>40</v>
          </cell>
          <cell r="E48">
            <v>62</v>
          </cell>
        </row>
        <row r="49">
          <cell r="A49" t="str">
            <v>720299</v>
          </cell>
          <cell r="B49" t="str">
            <v>Прочие</v>
          </cell>
          <cell r="C49" t="str">
            <v>Молдова</v>
          </cell>
          <cell r="D49">
            <v>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 val="A6"/>
      <sheetName val="Tax"/>
      <sheetName val="матрица обозначений"/>
      <sheetName val="DICTS"/>
      <sheetName val="Periods"/>
      <sheetName val="Ini"/>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 val="DIC"/>
      <sheetName val="DICTS"/>
      <sheetName val="PART"/>
      <sheetName val=""/>
      <sheetName val="_Л1"/>
      <sheetName val="_Л10"/>
      <sheetName val="_Л11"/>
      <sheetName val="_Л2"/>
      <sheetName val="_Л3"/>
      <sheetName val="_Л4"/>
      <sheetName val="_Л5"/>
      <sheetName val="_Л7"/>
      <sheetName val="_Л8"/>
      <sheetName val="_Л9"/>
      <sheetName val="7  інші витрати"/>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тариф ТЭЦ_7мес"/>
      <sheetName val="структура тарифів по ТЕЦ_7 міс"/>
      <sheetName val="_Т1"/>
      <sheetName val="_Т10"/>
      <sheetName val="_Т2"/>
      <sheetName val="_Т4"/>
      <sheetName val="_Т5"/>
      <sheetName val="_Т6"/>
      <sheetName val="_Т7"/>
      <sheetName val="_Т8"/>
      <sheetName val="_Т9"/>
    </sheetNames>
    <definedNames>
      <definedName name="a"/>
      <definedName name="b"/>
      <definedName name="d"/>
      <definedName name="ee"/>
      <definedName name="ekymay" refersTo="#ССЫЛКА!"/>
      <definedName name="ew"/>
      <definedName name="g"/>
      <definedName name="GER" refersTo="#ССЫЛКА!"/>
      <definedName name="gg" refersTo="#ССЫЛКА!"/>
      <definedName name="h"/>
      <definedName name="hhhhh" refersTo="#ССЫЛКА!"/>
      <definedName name="hopok" refersTo="#ССЫЛКА!"/>
      <definedName name="i"/>
      <definedName name="j"/>
      <definedName name="k"/>
      <definedName name="Katya" refersTo="#ССЫЛКА!"/>
      <definedName name="kkkk"/>
      <definedName name="llllll" refersTo="#ССЫЛКА!"/>
      <definedName name="may" refersTo="#ССЫЛКА!"/>
      <definedName name="MAYEK" refersTo="#ССЫЛКА!"/>
      <definedName name="o"/>
      <definedName name="p"/>
      <definedName name="POLO" refersTo="#ССЫЛКА!"/>
      <definedName name="pppp" refersTo="#ССЫЛКА!"/>
      <definedName name="Q"/>
      <definedName name="qq"/>
      <definedName name="rr"/>
      <definedName name="tu"/>
      <definedName name="u"/>
      <definedName name="uuuu" refersTo="#ССЫЛКА!"/>
      <definedName name="v"/>
      <definedName name="VVVVV" refersTo="#ССЫЛКА!"/>
      <definedName name="x"/>
      <definedName name="xenia"/>
      <definedName name="yy"/>
      <definedName name="yyyyyyyyyyyyyyyyyyy"/>
      <definedName name="z"/>
      <definedName name="аппа"/>
      <definedName name="ар"/>
      <definedName name="ббб" refersTo="#ССЫЛКА!"/>
      <definedName name="бнб"/>
      <definedName name="ваи"/>
      <definedName name="вика" refersTo="#ССЫЛКА!"/>
      <definedName name="вы"/>
      <definedName name="выц"/>
      <definedName name="ддд" refersTo="#ССЫЛКА!"/>
      <definedName name="ен"/>
      <definedName name="еь"/>
      <definedName name="ззз" refersTo="#ССЫЛКА!"/>
      <definedName name="иии" refersTo="#ССЫЛКА!"/>
      <definedName name="й"/>
      <definedName name="йцв"/>
      <definedName name="катюша"/>
      <definedName name="ке"/>
      <definedName name="кер"/>
      <definedName name="кие"/>
      <definedName name="ккккк"/>
      <definedName name="км"/>
      <definedName name="кяп"/>
      <definedName name="лена" refersTo="#ССЫЛКА!"/>
      <definedName name="лопорпп"/>
      <definedName name="лор" refersTo="#ССЫЛКА!"/>
      <definedName name="ног"/>
      <definedName name="нпи"/>
      <definedName name="ооо" refersTo="#ССЫЛКА!"/>
      <definedName name="Построение_жука" refersTo="#ССЫЛКА!"/>
      <definedName name="ПУУ"/>
      <definedName name="старое"/>
      <definedName name="сфы"/>
      <definedName name="сцу"/>
      <definedName name="у"/>
      <definedName name="уа"/>
      <definedName name="УЖДТ" refersTo="#ССЫЛКА!"/>
      <definedName name="ук"/>
      <definedName name="укау"/>
      <definedName name="укп"/>
      <definedName name="фс"/>
      <definedName name="фыв"/>
      <definedName name="ца"/>
      <definedName name="цу"/>
      <definedName name="цув"/>
      <definedName name="шшш" refersTo="#ССЫЛКА!"/>
      <definedName name="шшшш"/>
      <definedName name="щзю"/>
      <definedName name="ывм"/>
      <definedName name="ым"/>
      <definedName name="ьг"/>
      <definedName name="эээ" refersTo="#ССЫЛКА!"/>
      <definedName name="ююю"/>
      <definedName name="япк"/>
      <definedName name="яся"/>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ІНСТРУКЦІЯ"/>
      <sheetName val="1_Структура по елементах"/>
      <sheetName val="2_ФОП"/>
      <sheetName val="3_Стуктура витрат"/>
      <sheetName val="4_Зведена операційних"/>
      <sheetName val="5_Розрахунок тарифів"/>
      <sheetName val="Д2"/>
      <sheetName val="Д3"/>
      <sheetName val="Д4"/>
      <sheetName val="Д5"/>
      <sheetName val="Д6"/>
      <sheetName val="Д7"/>
      <sheetName val="Д8"/>
      <sheetName val="Д9"/>
      <sheetName val="Д10"/>
      <sheetName val="Лист6"/>
    </sheetNames>
    <sheetDataSet>
      <sheetData sheetId="0" refreshError="1"/>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sheetData sheetId="15"/>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ІНСТРУКЦІЯ"/>
      <sheetName val="1_Структура по елементах"/>
      <sheetName val="2_ФОП"/>
      <sheetName val="3_Стуктура витрат"/>
      <sheetName val="4_Зведена операційних"/>
      <sheetName val="5_Розрахунок тарифів"/>
      <sheetName val="Д2"/>
      <sheetName val="Д3"/>
      <sheetName val="Д4"/>
      <sheetName val="Д5"/>
      <sheetName val="Д6"/>
      <sheetName val="Д7"/>
      <sheetName val="Д8"/>
      <sheetName val="Д9"/>
      <sheetName val="Д10"/>
      <sheetName val="Лист6"/>
      <sheetName val="рік"/>
      <sheetName val="1"/>
    </sheetNames>
    <sheetDataSet>
      <sheetData sheetId="0" refreshError="1"/>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311203   "/>
      <sheetName val="311203    (2)"/>
      <sheetName val="Лист1"/>
      <sheetName val="311203___"/>
      <sheetName val="311203____(2)"/>
    </sheetNames>
    <sheetDataSet>
      <sheetData sheetId="0" refreshError="1"/>
      <sheetData sheetId="1" refreshError="1"/>
      <sheetData sheetId="2"/>
      <sheetData sheetId="3" refreshError="1"/>
      <sheetData sheetId="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_Ф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ІНСТРУКЦІЯ"/>
      <sheetName val="1_Структура по елементах"/>
      <sheetName val="2_ФОП"/>
      <sheetName val="3_Стуктура витрат"/>
      <sheetName val="4_Зведена операційних"/>
      <sheetName val="5_Розрахунок тарифів"/>
      <sheetName val="Д2"/>
      <sheetName val="Д3"/>
      <sheetName val="Д4"/>
      <sheetName val="Д5"/>
      <sheetName val="Д6"/>
      <sheetName val="Д7"/>
      <sheetName val="Д8"/>
      <sheetName val="Д9"/>
      <sheetName val="Д10"/>
      <sheetName val="Лист6"/>
    </sheetNames>
    <sheetDataSet>
      <sheetData sheetId="0" refreshError="1"/>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sheetData sheetId="15"/>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план"/>
      <sheetName val="факт"/>
      <sheetName val="TEP"/>
      <sheetName val="СС"/>
      <sheetName val="Лист1"/>
      <sheetName val="Лист2"/>
      <sheetName val="Лист3"/>
      <sheetName val="Inform"/>
    </sheetNames>
    <sheetDataSet>
      <sheetData sheetId="0" refreshError="1"/>
      <sheetData sheetId="1" refreshError="1">
        <row r="16">
          <cell r="E16">
            <v>15092</v>
          </cell>
          <cell r="F16">
            <v>31385</v>
          </cell>
          <cell r="G16">
            <v>896</v>
          </cell>
          <cell r="H16">
            <v>77915</v>
          </cell>
          <cell r="I16">
            <v>0</v>
          </cell>
          <cell r="J16">
            <v>0</v>
          </cell>
          <cell r="K16">
            <v>0</v>
          </cell>
        </row>
        <row r="17">
          <cell r="E17">
            <v>2078</v>
          </cell>
          <cell r="F17">
            <v>654</v>
          </cell>
          <cell r="G17">
            <v>117</v>
          </cell>
          <cell r="H17">
            <v>20418</v>
          </cell>
          <cell r="I17">
            <v>0</v>
          </cell>
          <cell r="J17">
            <v>0</v>
          </cell>
          <cell r="K17">
            <v>0</v>
          </cell>
        </row>
        <row r="18">
          <cell r="E18">
            <v>25</v>
          </cell>
          <cell r="H18">
            <v>982</v>
          </cell>
          <cell r="I18">
            <v>0</v>
          </cell>
          <cell r="J18">
            <v>0</v>
          </cell>
          <cell r="K18">
            <v>0</v>
          </cell>
        </row>
        <row r="19">
          <cell r="E19">
            <v>724508</v>
          </cell>
          <cell r="H19">
            <v>1238247</v>
          </cell>
          <cell r="I19">
            <v>0</v>
          </cell>
          <cell r="J19">
            <v>0</v>
          </cell>
          <cell r="K19">
            <v>0</v>
          </cell>
        </row>
        <row r="21">
          <cell r="E21">
            <v>252</v>
          </cell>
          <cell r="F21">
            <v>1456</v>
          </cell>
          <cell r="G21">
            <v>125</v>
          </cell>
          <cell r="H21">
            <v>97546</v>
          </cell>
          <cell r="I21">
            <v>0</v>
          </cell>
          <cell r="J21">
            <v>0</v>
          </cell>
          <cell r="K21">
            <v>0</v>
          </cell>
        </row>
        <row r="22">
          <cell r="E22">
            <v>24417</v>
          </cell>
          <cell r="F22">
            <v>44065</v>
          </cell>
          <cell r="G22">
            <v>9897</v>
          </cell>
          <cell r="H22">
            <v>220865</v>
          </cell>
          <cell r="I22">
            <v>0</v>
          </cell>
          <cell r="J22">
            <v>0</v>
          </cell>
          <cell r="K22">
            <v>0</v>
          </cell>
        </row>
        <row r="23">
          <cell r="E23">
            <v>9248</v>
          </cell>
          <cell r="F23">
            <v>16747</v>
          </cell>
          <cell r="G23">
            <v>3773</v>
          </cell>
          <cell r="H23">
            <v>83070</v>
          </cell>
          <cell r="I23">
            <v>0</v>
          </cell>
          <cell r="J23">
            <v>0</v>
          </cell>
          <cell r="K23">
            <v>0</v>
          </cell>
        </row>
        <row r="24">
          <cell r="E24">
            <v>8591</v>
          </cell>
          <cell r="F24">
            <v>35635</v>
          </cell>
          <cell r="G24">
            <v>746</v>
          </cell>
          <cell r="H24">
            <v>62325</v>
          </cell>
          <cell r="I24">
            <v>0</v>
          </cell>
          <cell r="J24">
            <v>0</v>
          </cell>
          <cell r="K24">
            <v>0</v>
          </cell>
        </row>
        <row r="26">
          <cell r="E26">
            <v>1277</v>
          </cell>
          <cell r="H26">
            <v>2548</v>
          </cell>
          <cell r="I26">
            <v>0</v>
          </cell>
          <cell r="J26">
            <v>0</v>
          </cell>
          <cell r="K26">
            <v>0</v>
          </cell>
        </row>
        <row r="27">
          <cell r="E27">
            <v>12</v>
          </cell>
          <cell r="F27">
            <v>34</v>
          </cell>
          <cell r="G27">
            <v>23</v>
          </cell>
          <cell r="H27">
            <v>193</v>
          </cell>
          <cell r="I27">
            <v>0</v>
          </cell>
          <cell r="J27">
            <v>0</v>
          </cell>
          <cell r="K27">
            <v>0</v>
          </cell>
        </row>
        <row r="28">
          <cell r="E28">
            <v>16</v>
          </cell>
          <cell r="F28">
            <v>30</v>
          </cell>
          <cell r="G28">
            <v>8</v>
          </cell>
          <cell r="H28">
            <v>167</v>
          </cell>
          <cell r="I28">
            <v>0</v>
          </cell>
          <cell r="J28">
            <v>0</v>
          </cell>
          <cell r="K28">
            <v>0</v>
          </cell>
        </row>
        <row r="29">
          <cell r="E29">
            <v>4716</v>
          </cell>
          <cell r="F29">
            <v>7646</v>
          </cell>
          <cell r="G29">
            <v>7639</v>
          </cell>
          <cell r="H29">
            <v>31974</v>
          </cell>
          <cell r="I29">
            <v>0</v>
          </cell>
          <cell r="J29">
            <v>0</v>
          </cell>
          <cell r="K29">
            <v>0</v>
          </cell>
        </row>
        <row r="31">
          <cell r="E31">
            <v>2311</v>
          </cell>
          <cell r="F31">
            <v>282</v>
          </cell>
          <cell r="G31">
            <v>61</v>
          </cell>
          <cell r="H31">
            <v>4696</v>
          </cell>
          <cell r="I31">
            <v>0</v>
          </cell>
          <cell r="J31">
            <v>0</v>
          </cell>
          <cell r="K31">
            <v>0</v>
          </cell>
        </row>
        <row r="32">
          <cell r="E32">
            <v>4264</v>
          </cell>
          <cell r="F32">
            <v>518</v>
          </cell>
          <cell r="G32">
            <v>113</v>
          </cell>
          <cell r="H32">
            <v>8439</v>
          </cell>
          <cell r="I32">
            <v>0</v>
          </cell>
          <cell r="J32">
            <v>0</v>
          </cell>
          <cell r="K32">
            <v>0</v>
          </cell>
        </row>
        <row r="33">
          <cell r="E33">
            <v>1392</v>
          </cell>
          <cell r="F33">
            <v>168</v>
          </cell>
          <cell r="G33">
            <v>37</v>
          </cell>
          <cell r="H33">
            <v>2801</v>
          </cell>
          <cell r="I33">
            <v>0</v>
          </cell>
          <cell r="J33">
            <v>0</v>
          </cell>
          <cell r="K33">
            <v>0</v>
          </cell>
        </row>
        <row r="34">
          <cell r="E34">
            <v>527</v>
          </cell>
          <cell r="F34">
            <v>63</v>
          </cell>
          <cell r="G34">
            <v>14</v>
          </cell>
          <cell r="H34">
            <v>1019</v>
          </cell>
          <cell r="I34">
            <v>0</v>
          </cell>
          <cell r="J34">
            <v>0</v>
          </cell>
          <cell r="K34">
            <v>0</v>
          </cell>
        </row>
        <row r="36">
          <cell r="E36">
            <v>126</v>
          </cell>
          <cell r="F36">
            <v>15</v>
          </cell>
          <cell r="G36">
            <v>3</v>
          </cell>
          <cell r="H36">
            <v>254</v>
          </cell>
          <cell r="I36">
            <v>0</v>
          </cell>
          <cell r="J36">
            <v>0</v>
          </cell>
          <cell r="K36">
            <v>0</v>
          </cell>
        </row>
        <row r="37">
          <cell r="E37">
            <v>3</v>
          </cell>
          <cell r="F37">
            <v>1</v>
          </cell>
          <cell r="H37">
            <v>6</v>
          </cell>
          <cell r="I37">
            <v>0</v>
          </cell>
          <cell r="J37">
            <v>0</v>
          </cell>
          <cell r="K37">
            <v>0</v>
          </cell>
        </row>
        <row r="38">
          <cell r="I38">
            <v>0</v>
          </cell>
          <cell r="J38">
            <v>0</v>
          </cell>
          <cell r="K38">
            <v>0</v>
          </cell>
        </row>
        <row r="39">
          <cell r="E39">
            <v>4297</v>
          </cell>
          <cell r="F39">
            <v>848</v>
          </cell>
          <cell r="G39">
            <v>388</v>
          </cell>
          <cell r="H39">
            <v>9572</v>
          </cell>
          <cell r="I39">
            <v>0</v>
          </cell>
          <cell r="J39">
            <v>0</v>
          </cell>
          <cell r="K39">
            <v>0</v>
          </cell>
        </row>
        <row r="41">
          <cell r="I41">
            <v>0</v>
          </cell>
          <cell r="J41">
            <v>0</v>
          </cell>
          <cell r="K41">
            <v>0</v>
          </cell>
        </row>
        <row r="42">
          <cell r="I42">
            <v>0</v>
          </cell>
          <cell r="J42">
            <v>0</v>
          </cell>
          <cell r="K42">
            <v>0</v>
          </cell>
        </row>
        <row r="43">
          <cell r="I43">
            <v>0</v>
          </cell>
          <cell r="J43">
            <v>0</v>
          </cell>
          <cell r="K43">
            <v>0</v>
          </cell>
        </row>
        <row r="44">
          <cell r="I44">
            <v>0</v>
          </cell>
          <cell r="J44">
            <v>0</v>
          </cell>
          <cell r="K44">
            <v>0</v>
          </cell>
        </row>
        <row r="45">
          <cell r="I45">
            <v>0</v>
          </cell>
          <cell r="J45">
            <v>0</v>
          </cell>
          <cell r="K45">
            <v>0</v>
          </cell>
        </row>
        <row r="47">
          <cell r="I47">
            <v>0</v>
          </cell>
          <cell r="J47">
            <v>0</v>
          </cell>
          <cell r="K47">
            <v>0</v>
          </cell>
        </row>
        <row r="48">
          <cell r="E48">
            <v>4166</v>
          </cell>
          <cell r="F48">
            <v>1713</v>
          </cell>
          <cell r="G48">
            <v>74259</v>
          </cell>
          <cell r="H48">
            <v>280568</v>
          </cell>
          <cell r="I48">
            <v>0</v>
          </cell>
          <cell r="J48">
            <v>0</v>
          </cell>
          <cell r="K48">
            <v>0</v>
          </cell>
        </row>
        <row r="49">
          <cell r="E49">
            <v>0</v>
          </cell>
          <cell r="F49">
            <v>0</v>
          </cell>
          <cell r="G49">
            <v>0</v>
          </cell>
          <cell r="H49">
            <v>0</v>
          </cell>
          <cell r="I49">
            <v>0</v>
          </cell>
          <cell r="J49">
            <v>0</v>
          </cell>
          <cell r="K49">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Тариф на транзит"/>
      <sheetName val="Оплата тр-та"/>
      <sheetName val="Îïëàòà òð-òà"/>
      <sheetName val="Òàðèô íà òðàíçèò"/>
      <sheetName val="Ïëàòà çà òðàíçèò"/>
      <sheetName val="Формати"/>
    </sheetNames>
    <sheetDataSet>
      <sheetData sheetId="0" refreshError="1">
        <row r="14">
          <cell r="D14">
            <v>1.76</v>
          </cell>
        </row>
      </sheetData>
      <sheetData sheetId="1"/>
      <sheetData sheetId="2"/>
      <sheetData sheetId="3"/>
      <sheetData sheetId="4"/>
      <sheetData sheetId="5"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тисячка"/>
      <sheetName val="молодіжна"/>
      <sheetName val="центр"/>
      <sheetName val="нагорна"/>
      <sheetName val="загальна 50"/>
      <sheetName val="загальна 50 (2)"/>
      <sheetName val="загальна 50 (3)"/>
      <sheetName val="загальна 50 (4)"/>
      <sheetName val="загальна 50 (5)"/>
      <sheetName val="нагрузки на 22.08"/>
      <sheetName val="без кварталов (2)"/>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ZMPU23"/>
      <sheetName val="факт"/>
      <sheetName val="рік"/>
      <sheetName val="1_Структура по елементах"/>
      <sheetName val="Реєстр котелень"/>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 sheetId="28" refreshError="1"/>
      <sheetData sheetId="29" refreshError="1"/>
      <sheetData sheetId="30"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3 утв."/>
      <sheetName val="812 (2)"/>
      <sheetName val="812"/>
      <sheetName val="0"/>
      <sheetName val="1"/>
      <sheetName val="2"/>
      <sheetName val="2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3 утв_"/>
      <sheetName val="812 _2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tar ee 99"/>
      <sheetName val="1_Структура по елементах"/>
      <sheetName val="Inform"/>
      <sheetName val="Ini"/>
      <sheetName val="м_812"/>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v>0</v>
          </cell>
          <cell r="AJ207">
            <v>0</v>
          </cell>
          <cell r="AK207">
            <v>182.35</v>
          </cell>
          <cell r="AL207">
            <v>231.06</v>
          </cell>
          <cell r="AM207">
            <v>169.16</v>
          </cell>
          <cell r="AN207">
            <v>41.55</v>
          </cell>
          <cell r="AO207">
            <v>41.55</v>
          </cell>
          <cell r="AP207">
            <v>41.55</v>
          </cell>
          <cell r="AQ207">
            <v>0</v>
          </cell>
        </row>
        <row r="208">
          <cell r="S208">
            <v>168.1</v>
          </cell>
          <cell r="X208">
            <v>178.86</v>
          </cell>
          <cell r="Y208">
            <v>194.05</v>
          </cell>
          <cell r="Z208">
            <v>168.06</v>
          </cell>
          <cell r="AC208">
            <v>179.72</v>
          </cell>
          <cell r="AD208">
            <v>193.34</v>
          </cell>
          <cell r="AE208">
            <v>168.25</v>
          </cell>
          <cell r="AJ208">
            <v>0</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ow r="8">
          <cell r="AF8" t="str">
            <v>ЗАТВЕРДЖУЮ</v>
          </cell>
        </row>
      </sheetData>
      <sheetData sheetId="2" refreshError="1"/>
      <sheetData sheetId="3">
        <row r="8">
          <cell r="AF8" t="str">
            <v>ЗАТВЕРДЖУЮ</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8">
          <cell r="AF8" t="str">
            <v>ЗАТВЕРДЖУЮ</v>
          </cell>
        </row>
      </sheetData>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АТ_на 2004_витрати_1"/>
      <sheetName val="Спецхарч04"/>
      <sheetName val="ох праці04"/>
    </sheetNames>
    <sheetDataSet>
      <sheetData sheetId="0"/>
      <sheetData sheetId="1"/>
      <sheetData sheetId="2"/>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 val="Типи данних філії"/>
      <sheetName val="KOEF"/>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 val="Данные"/>
      <sheetName val="Tax"/>
      <sheetName val="Список"/>
      <sheetName val="Котли"/>
      <sheetName val="топл__куп__(2)__(3)"/>
      <sheetName val="инструкция"/>
      <sheetName val="0"/>
      <sheetName val="Лист2"/>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C2">
            <v>0.91505791505791501</v>
          </cell>
          <cell r="E2">
            <v>0.45105615662029902</v>
          </cell>
        </row>
      </sheetData>
      <sheetData sheetId="12">
        <row r="5">
          <cell r="B5">
            <v>0.27</v>
          </cell>
        </row>
      </sheetData>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v>0</v>
          </cell>
          <cell r="E2">
            <v>0</v>
          </cell>
        </row>
        <row r="3">
          <cell r="B3" t="str">
            <v>0.</v>
          </cell>
          <cell r="C3" t="str">
            <v>Звичайна діяльність</v>
          </cell>
          <cell r="D3">
            <v>0</v>
          </cell>
          <cell r="E3">
            <v>0</v>
          </cell>
        </row>
        <row r="4">
          <cell r="B4" t="str">
            <v>1.1.</v>
          </cell>
          <cell r="C4" t="str">
            <v>Прямі витрати:</v>
          </cell>
          <cell r="D4">
            <v>0</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v>0</v>
          </cell>
          <cell r="E6" t="str">
            <v>12.1.1.</v>
          </cell>
        </row>
        <row r="7">
          <cell r="B7" t="str">
            <v>1.2.6.1.1.</v>
          </cell>
          <cell r="C7" t="str">
            <v>Послуги  підрядних організацій</v>
          </cell>
          <cell r="D7">
            <v>0</v>
          </cell>
          <cell r="E7" t="str">
            <v>15.4.3.</v>
          </cell>
        </row>
        <row r="10">
          <cell r="B10" t="str">
            <v>1.</v>
          </cell>
          <cell r="C10" t="str">
            <v>Загальний звіт</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cell r="B1" t="str">
            <v>id_dep</v>
          </cell>
          <cell r="C1" t="str">
            <v>Dep_Name</v>
          </cell>
          <cell r="D1" t="str">
            <v>Dep_Full</v>
          </cell>
          <cell r="E1" t="str">
            <v>DepT</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II-III"/>
      <sheetName val="2013"/>
      <sheetName val="2014"/>
      <sheetName val="2015"/>
    </sheetNames>
    <sheetDataSet>
      <sheetData sheetId="0"/>
      <sheetData sheetId="1">
        <row r="3">
          <cell r="A3">
            <v>0</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row>
        <row r="4">
          <cell r="A4">
            <v>0</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row>
        <row r="5">
          <cell r="A5" t="str">
            <v>ID Abon</v>
          </cell>
          <cell r="B5">
            <v>0</v>
          </cell>
          <cell r="C5" t="str">
            <v>ID Abon</v>
          </cell>
          <cell r="D5">
            <v>0</v>
          </cell>
          <cell r="E5" t="str">
            <v>ID Abon</v>
          </cell>
          <cell r="F5">
            <v>0</v>
          </cell>
          <cell r="G5" t="str">
            <v>ID Abon</v>
          </cell>
          <cell r="H5">
            <v>0</v>
          </cell>
          <cell r="I5" t="str">
            <v>ID Abon</v>
          </cell>
          <cell r="J5">
            <v>0</v>
          </cell>
          <cell r="K5" t="str">
            <v>ID Abon</v>
          </cell>
          <cell r="L5">
            <v>0</v>
          </cell>
          <cell r="M5" t="str">
            <v>ID Abon</v>
          </cell>
          <cell r="N5">
            <v>0</v>
          </cell>
          <cell r="O5" t="str">
            <v>ID Abon</v>
          </cell>
          <cell r="P5">
            <v>0</v>
          </cell>
          <cell r="Q5" t="str">
            <v>ID Abon</v>
          </cell>
          <cell r="R5">
            <v>0</v>
          </cell>
          <cell r="S5" t="str">
            <v>ID Abon</v>
          </cell>
          <cell r="T5">
            <v>0</v>
          </cell>
          <cell r="U5" t="str">
            <v>ID Abon</v>
          </cell>
          <cell r="V5">
            <v>0</v>
          </cell>
          <cell r="W5" t="str">
            <v>ID Abon</v>
          </cell>
          <cell r="X5">
            <v>0</v>
          </cell>
        </row>
        <row r="6">
          <cell r="A6">
            <v>0</v>
          </cell>
          <cell r="B6" t="str">
            <v>Різниця</v>
          </cell>
          <cell r="C6">
            <v>0</v>
          </cell>
          <cell r="D6" t="str">
            <v>Різниця</v>
          </cell>
          <cell r="E6">
            <v>0</v>
          </cell>
          <cell r="F6" t="str">
            <v>Різниця</v>
          </cell>
          <cell r="G6">
            <v>0</v>
          </cell>
          <cell r="H6" t="str">
            <v>Різниця</v>
          </cell>
          <cell r="I6">
            <v>0</v>
          </cell>
          <cell r="J6" t="str">
            <v>Різниця</v>
          </cell>
          <cell r="K6">
            <v>0</v>
          </cell>
          <cell r="L6" t="str">
            <v>Різниця</v>
          </cell>
          <cell r="M6">
            <v>0</v>
          </cell>
          <cell r="N6" t="str">
            <v>Різниця</v>
          </cell>
          <cell r="O6">
            <v>0</v>
          </cell>
          <cell r="P6" t="str">
            <v>Різниця</v>
          </cell>
          <cell r="Q6">
            <v>0</v>
          </cell>
          <cell r="R6" t="str">
            <v>Різниця</v>
          </cell>
          <cell r="S6">
            <v>0</v>
          </cell>
          <cell r="T6" t="str">
            <v>Різниця</v>
          </cell>
          <cell r="U6">
            <v>0</v>
          </cell>
          <cell r="V6" t="str">
            <v>Різниця</v>
          </cell>
          <cell r="W6">
            <v>0</v>
          </cell>
          <cell r="X6" t="str">
            <v>Різниця</v>
          </cell>
        </row>
        <row r="7">
          <cell r="A7">
            <v>0</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row>
        <row r="9">
          <cell r="A9">
            <v>84</v>
          </cell>
          <cell r="B9">
            <v>0</v>
          </cell>
          <cell r="C9" t="str">
            <v>W11</v>
          </cell>
          <cell r="D9">
            <v>7</v>
          </cell>
          <cell r="E9" t="str">
            <v>W11</v>
          </cell>
          <cell r="F9">
            <v>5</v>
          </cell>
          <cell r="G9" t="str">
            <v>W11</v>
          </cell>
          <cell r="H9">
            <v>2</v>
          </cell>
          <cell r="I9" t="str">
            <v>W11</v>
          </cell>
          <cell r="J9">
            <v>0</v>
          </cell>
          <cell r="K9" t="str">
            <v>W11</v>
          </cell>
          <cell r="L9">
            <v>0</v>
          </cell>
          <cell r="M9" t="str">
            <v>W11</v>
          </cell>
          <cell r="N9">
            <v>0</v>
          </cell>
          <cell r="O9" t="str">
            <v>W11</v>
          </cell>
          <cell r="P9">
            <v>0</v>
          </cell>
          <cell r="Q9" t="str">
            <v>W11</v>
          </cell>
          <cell r="R9">
            <v>0</v>
          </cell>
          <cell r="S9" t="str">
            <v>W11</v>
          </cell>
          <cell r="T9">
            <v>3</v>
          </cell>
          <cell r="U9" t="str">
            <v>W11</v>
          </cell>
          <cell r="V9">
            <v>6</v>
          </cell>
          <cell r="W9" t="str">
            <v>W11</v>
          </cell>
          <cell r="X9">
            <v>5</v>
          </cell>
        </row>
        <row r="10">
          <cell r="A10">
            <v>0</v>
          </cell>
          <cell r="B10">
            <v>12.629000000000001</v>
          </cell>
          <cell r="C10" t="str">
            <v>W12</v>
          </cell>
          <cell r="D10">
            <v>226</v>
          </cell>
          <cell r="E10" t="str">
            <v>W12</v>
          </cell>
          <cell r="F10">
            <v>60</v>
          </cell>
          <cell r="G10" t="str">
            <v>W12</v>
          </cell>
          <cell r="H10">
            <v>37</v>
          </cell>
          <cell r="I10" t="str">
            <v>W12</v>
          </cell>
          <cell r="J10">
            <v>0</v>
          </cell>
          <cell r="K10" t="str">
            <v>W12</v>
          </cell>
          <cell r="L10">
            <v>0</v>
          </cell>
          <cell r="M10" t="str">
            <v>W12</v>
          </cell>
          <cell r="N10">
            <v>0</v>
          </cell>
          <cell r="O10" t="str">
            <v>W12</v>
          </cell>
          <cell r="P10">
            <v>0</v>
          </cell>
          <cell r="Q10" t="str">
            <v>W12</v>
          </cell>
          <cell r="R10">
            <v>0</v>
          </cell>
          <cell r="S10" t="str">
            <v>W12</v>
          </cell>
          <cell r="T10">
            <v>51</v>
          </cell>
          <cell r="U10" t="str">
            <v>W12</v>
          </cell>
          <cell r="V10">
            <v>59</v>
          </cell>
          <cell r="W10" t="str">
            <v>W12</v>
          </cell>
          <cell r="X10">
            <v>5</v>
          </cell>
        </row>
        <row r="11">
          <cell r="A11">
            <v>0</v>
          </cell>
          <cell r="B11">
            <v>20.802999999999997</v>
          </cell>
          <cell r="C11" t="str">
            <v>W13</v>
          </cell>
          <cell r="D11">
            <v>2</v>
          </cell>
          <cell r="E11" t="str">
            <v>W13</v>
          </cell>
          <cell r="F11">
            <v>1</v>
          </cell>
          <cell r="G11" t="str">
            <v>W13</v>
          </cell>
          <cell r="H11">
            <v>2</v>
          </cell>
          <cell r="I11" t="str">
            <v>W13</v>
          </cell>
          <cell r="J11">
            <v>0</v>
          </cell>
          <cell r="K11" t="str">
            <v>W13</v>
          </cell>
          <cell r="L11">
            <v>0</v>
          </cell>
          <cell r="M11" t="str">
            <v>W13</v>
          </cell>
          <cell r="N11">
            <v>0</v>
          </cell>
          <cell r="O11" t="str">
            <v>W13</v>
          </cell>
          <cell r="P11">
            <v>0</v>
          </cell>
          <cell r="Q11" t="str">
            <v>W13</v>
          </cell>
          <cell r="R11">
            <v>0</v>
          </cell>
          <cell r="S11" t="str">
            <v>W13</v>
          </cell>
          <cell r="T11">
            <v>4</v>
          </cell>
          <cell r="U11" t="str">
            <v>W13</v>
          </cell>
          <cell r="V11">
            <v>4</v>
          </cell>
          <cell r="W11" t="str">
            <v>W13</v>
          </cell>
          <cell r="X11">
            <v>40</v>
          </cell>
        </row>
        <row r="12">
          <cell r="A12">
            <v>0</v>
          </cell>
          <cell r="B12">
            <v>8.7900000000000027</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row>
        <row r="13">
          <cell r="A13">
            <v>0</v>
          </cell>
          <cell r="B13">
            <v>1.1499999999999999</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v>58</v>
          </cell>
          <cell r="B14">
            <v>517</v>
          </cell>
          <cell r="C14">
            <v>84</v>
          </cell>
          <cell r="D14">
            <v>0</v>
          </cell>
          <cell r="E14">
            <v>84</v>
          </cell>
          <cell r="F14">
            <v>0</v>
          </cell>
          <cell r="G14">
            <v>84</v>
          </cell>
          <cell r="H14">
            <v>0</v>
          </cell>
          <cell r="I14">
            <v>84</v>
          </cell>
          <cell r="J14">
            <v>0</v>
          </cell>
          <cell r="K14">
            <v>84</v>
          </cell>
          <cell r="L14">
            <v>0</v>
          </cell>
          <cell r="M14">
            <v>84</v>
          </cell>
          <cell r="N14">
            <v>0</v>
          </cell>
          <cell r="O14">
            <v>84</v>
          </cell>
          <cell r="P14">
            <v>0</v>
          </cell>
          <cell r="Q14">
            <v>84</v>
          </cell>
          <cell r="R14">
            <v>0</v>
          </cell>
          <cell r="S14">
            <v>84</v>
          </cell>
          <cell r="T14">
            <v>0</v>
          </cell>
          <cell r="U14">
            <v>84</v>
          </cell>
          <cell r="V14">
            <v>0</v>
          </cell>
          <cell r="W14">
            <v>84</v>
          </cell>
          <cell r="X14">
            <v>0</v>
          </cell>
        </row>
        <row r="15">
          <cell r="A15">
            <v>0</v>
          </cell>
          <cell r="B15">
            <v>0</v>
          </cell>
          <cell r="C15">
            <v>0</v>
          </cell>
          <cell r="D15">
            <v>19.600999999999999</v>
          </cell>
          <cell r="E15">
            <v>0</v>
          </cell>
          <cell r="F15">
            <v>14.997999999999998</v>
          </cell>
          <cell r="G15">
            <v>0</v>
          </cell>
          <cell r="H15">
            <v>4.0600000000000023</v>
          </cell>
          <cell r="I15">
            <v>0</v>
          </cell>
          <cell r="J15">
            <v>1.8100000000000023</v>
          </cell>
          <cell r="K15">
            <v>0</v>
          </cell>
          <cell r="L15">
            <v>0.61100000000000421</v>
          </cell>
          <cell r="M15">
            <v>0</v>
          </cell>
          <cell r="N15">
            <v>0.82999999999999829</v>
          </cell>
          <cell r="O15">
            <v>0</v>
          </cell>
          <cell r="P15">
            <v>0.84299999999998931</v>
          </cell>
          <cell r="Q15">
            <v>0</v>
          </cell>
          <cell r="R15">
            <v>0.67700000000000671</v>
          </cell>
          <cell r="S15">
            <v>0</v>
          </cell>
          <cell r="T15">
            <v>1.1170000000000044</v>
          </cell>
          <cell r="U15">
            <v>0</v>
          </cell>
          <cell r="V15">
            <v>7.4299999999999926</v>
          </cell>
          <cell r="W15">
            <v>0</v>
          </cell>
          <cell r="X15">
            <v>14.120000000000005</v>
          </cell>
        </row>
        <row r="16">
          <cell r="A16">
            <v>14</v>
          </cell>
          <cell r="B16">
            <v>18.097999999999956</v>
          </cell>
          <cell r="C16">
            <v>0</v>
          </cell>
          <cell r="D16">
            <v>28.129999999999995</v>
          </cell>
          <cell r="E16">
            <v>0</v>
          </cell>
          <cell r="F16">
            <v>21.913000000000011</v>
          </cell>
          <cell r="G16">
            <v>0</v>
          </cell>
          <cell r="H16">
            <v>5.2409999999999854</v>
          </cell>
          <cell r="I16">
            <v>0</v>
          </cell>
          <cell r="J16">
            <v>1.171999999999997</v>
          </cell>
          <cell r="K16">
            <v>0</v>
          </cell>
          <cell r="L16">
            <v>0.57900000000000773</v>
          </cell>
          <cell r="M16">
            <v>0</v>
          </cell>
          <cell r="N16">
            <v>1.078000000000003</v>
          </cell>
          <cell r="O16">
            <v>0</v>
          </cell>
          <cell r="P16">
            <v>1.0869999999999891</v>
          </cell>
          <cell r="Q16">
            <v>0</v>
          </cell>
          <cell r="R16">
            <v>0</v>
          </cell>
          <cell r="S16">
            <v>0</v>
          </cell>
          <cell r="T16">
            <v>6.3090000000000259</v>
          </cell>
          <cell r="U16">
            <v>0</v>
          </cell>
          <cell r="V16">
            <v>14.210000000000008</v>
          </cell>
          <cell r="W16">
            <v>0</v>
          </cell>
          <cell r="X16">
            <v>17.17999999999995</v>
          </cell>
        </row>
        <row r="17">
          <cell r="A17">
            <v>0</v>
          </cell>
          <cell r="B17">
            <v>0</v>
          </cell>
          <cell r="C17">
            <v>0</v>
          </cell>
          <cell r="D17">
            <v>10.039000000000001</v>
          </cell>
          <cell r="E17">
            <v>0</v>
          </cell>
          <cell r="F17">
            <v>5.6400000000000006</v>
          </cell>
          <cell r="G17">
            <v>0</v>
          </cell>
          <cell r="H17">
            <v>2.1199999999999974</v>
          </cell>
          <cell r="I17">
            <v>0</v>
          </cell>
          <cell r="J17">
            <v>0</v>
          </cell>
          <cell r="K17">
            <v>0</v>
          </cell>
          <cell r="L17">
            <v>0</v>
          </cell>
          <cell r="M17">
            <v>0</v>
          </cell>
          <cell r="N17">
            <v>0</v>
          </cell>
          <cell r="O17">
            <v>0</v>
          </cell>
          <cell r="P17">
            <v>0</v>
          </cell>
          <cell r="Q17">
            <v>0</v>
          </cell>
          <cell r="R17">
            <v>0</v>
          </cell>
          <cell r="S17">
            <v>0</v>
          </cell>
          <cell r="T17">
            <v>3.1159999999999997</v>
          </cell>
          <cell r="U17">
            <v>0</v>
          </cell>
          <cell r="V17">
            <v>5.411999999999999</v>
          </cell>
          <cell r="W17">
            <v>0</v>
          </cell>
          <cell r="X17">
            <v>9.1859999999999999</v>
          </cell>
        </row>
        <row r="18">
          <cell r="A18">
            <v>0</v>
          </cell>
          <cell r="B18">
            <v>1</v>
          </cell>
          <cell r="C18">
            <v>0</v>
          </cell>
          <cell r="D18">
            <v>1.1499999999999999</v>
          </cell>
          <cell r="E18">
            <v>0</v>
          </cell>
          <cell r="F18">
            <v>1.1499999999999999</v>
          </cell>
          <cell r="G18">
            <v>0</v>
          </cell>
          <cell r="H18">
            <v>1.1499999999999999</v>
          </cell>
          <cell r="I18">
            <v>0</v>
          </cell>
          <cell r="J18">
            <v>0</v>
          </cell>
          <cell r="K18">
            <v>0</v>
          </cell>
          <cell r="L18">
            <v>0</v>
          </cell>
          <cell r="M18">
            <v>0</v>
          </cell>
          <cell r="N18">
            <v>0</v>
          </cell>
          <cell r="O18">
            <v>0</v>
          </cell>
          <cell r="P18">
            <v>0</v>
          </cell>
          <cell r="Q18">
            <v>0</v>
          </cell>
          <cell r="R18">
            <v>0</v>
          </cell>
          <cell r="S18">
            <v>0</v>
          </cell>
          <cell r="T18">
            <v>0</v>
          </cell>
          <cell r="U18">
            <v>0</v>
          </cell>
          <cell r="V18">
            <v>209</v>
          </cell>
          <cell r="W18">
            <v>0</v>
          </cell>
          <cell r="X18">
            <v>5220</v>
          </cell>
        </row>
        <row r="19">
          <cell r="A19">
            <v>98</v>
          </cell>
          <cell r="B19">
            <v>0</v>
          </cell>
          <cell r="C19" t="str">
            <v>84а</v>
          </cell>
          <cell r="D19">
            <v>0</v>
          </cell>
          <cell r="E19" t="str">
            <v>84а</v>
          </cell>
          <cell r="F19">
            <v>0</v>
          </cell>
          <cell r="G19" t="str">
            <v>84а</v>
          </cell>
          <cell r="H19">
            <v>0</v>
          </cell>
          <cell r="I19" t="str">
            <v>84а</v>
          </cell>
          <cell r="J19">
            <v>0</v>
          </cell>
          <cell r="K19" t="str">
            <v>84а</v>
          </cell>
          <cell r="L19">
            <v>0</v>
          </cell>
          <cell r="M19" t="str">
            <v>84а</v>
          </cell>
          <cell r="N19">
            <v>0</v>
          </cell>
          <cell r="O19" t="str">
            <v>84а</v>
          </cell>
          <cell r="P19">
            <v>0</v>
          </cell>
          <cell r="Q19" t="str">
            <v>84а</v>
          </cell>
          <cell r="R19">
            <v>0</v>
          </cell>
          <cell r="S19" t="str">
            <v>84а</v>
          </cell>
          <cell r="T19">
            <v>0</v>
          </cell>
          <cell r="U19">
            <v>0</v>
          </cell>
          <cell r="V19">
            <v>0</v>
          </cell>
          <cell r="W19">
            <v>0</v>
          </cell>
          <cell r="X19">
            <v>0</v>
          </cell>
        </row>
        <row r="20">
          <cell r="A20">
            <v>82</v>
          </cell>
          <cell r="B20">
            <v>0</v>
          </cell>
          <cell r="C20">
            <v>58</v>
          </cell>
          <cell r="D20">
            <v>407</v>
          </cell>
          <cell r="E20">
            <v>58</v>
          </cell>
          <cell r="F20">
            <v>407</v>
          </cell>
          <cell r="G20">
            <v>58</v>
          </cell>
          <cell r="H20">
            <v>114</v>
          </cell>
          <cell r="I20">
            <v>58</v>
          </cell>
          <cell r="J20">
            <v>0</v>
          </cell>
          <cell r="K20">
            <v>58</v>
          </cell>
          <cell r="L20">
            <v>0</v>
          </cell>
          <cell r="M20">
            <v>58</v>
          </cell>
          <cell r="N20">
            <v>0</v>
          </cell>
          <cell r="O20">
            <v>58</v>
          </cell>
          <cell r="P20">
            <v>0</v>
          </cell>
          <cell r="Q20">
            <v>58</v>
          </cell>
          <cell r="R20">
            <v>0</v>
          </cell>
          <cell r="S20">
            <v>58</v>
          </cell>
          <cell r="T20">
            <v>141</v>
          </cell>
          <cell r="U20" t="str">
            <v>84а</v>
          </cell>
          <cell r="V20">
            <v>0</v>
          </cell>
          <cell r="W20" t="str">
            <v>84а</v>
          </cell>
          <cell r="X20">
            <v>0</v>
          </cell>
        </row>
        <row r="21">
          <cell r="A21">
            <v>0</v>
          </cell>
          <cell r="B21">
            <v>12.050000000000011</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58</v>
          </cell>
          <cell r="V21">
            <v>55</v>
          </cell>
          <cell r="W21">
            <v>58</v>
          </cell>
          <cell r="X21">
            <v>9.766</v>
          </cell>
        </row>
        <row r="22">
          <cell r="A22">
            <v>0</v>
          </cell>
          <cell r="B22">
            <v>51.144999999999982</v>
          </cell>
          <cell r="C22">
            <v>14</v>
          </cell>
          <cell r="D22">
            <v>13.148000000000025</v>
          </cell>
          <cell r="E22">
            <v>14</v>
          </cell>
          <cell r="F22">
            <v>12.355000000000018</v>
          </cell>
          <cell r="G22">
            <v>14</v>
          </cell>
          <cell r="H22">
            <v>4.4629999999999654</v>
          </cell>
          <cell r="I22">
            <v>14</v>
          </cell>
          <cell r="J22">
            <v>0</v>
          </cell>
          <cell r="K22">
            <v>14</v>
          </cell>
          <cell r="L22">
            <v>0</v>
          </cell>
          <cell r="M22">
            <v>14</v>
          </cell>
          <cell r="N22">
            <v>0</v>
          </cell>
          <cell r="O22">
            <v>14</v>
          </cell>
          <cell r="P22">
            <v>0</v>
          </cell>
          <cell r="Q22">
            <v>14</v>
          </cell>
          <cell r="R22">
            <v>0</v>
          </cell>
          <cell r="S22">
            <v>14</v>
          </cell>
          <cell r="T22">
            <v>0</v>
          </cell>
          <cell r="U22" t="str">
            <v>58O</v>
          </cell>
          <cell r="V22">
            <v>0.32800000000000001</v>
          </cell>
          <cell r="W22">
            <v>0</v>
          </cell>
          <cell r="X22">
            <v>0</v>
          </cell>
        </row>
        <row r="23">
          <cell r="A23">
            <v>0</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14</v>
          </cell>
          <cell r="X23">
            <v>13.199000000000069</v>
          </cell>
        </row>
        <row r="24">
          <cell r="A24">
            <v>152</v>
          </cell>
          <cell r="B24">
            <v>3.1760000000000002</v>
          </cell>
          <cell r="C24" t="str">
            <v>14W</v>
          </cell>
          <cell r="D24">
            <v>1</v>
          </cell>
          <cell r="E24" t="str">
            <v>14W</v>
          </cell>
          <cell r="F24">
            <v>0</v>
          </cell>
          <cell r="G24" t="str">
            <v>14W</v>
          </cell>
          <cell r="H24">
            <v>1</v>
          </cell>
          <cell r="I24" t="str">
            <v>14W</v>
          </cell>
          <cell r="J24">
            <v>0</v>
          </cell>
          <cell r="K24" t="str">
            <v>14W</v>
          </cell>
          <cell r="L24">
            <v>0</v>
          </cell>
          <cell r="M24" t="str">
            <v>14W</v>
          </cell>
          <cell r="N24">
            <v>0</v>
          </cell>
          <cell r="O24" t="str">
            <v>14W</v>
          </cell>
          <cell r="P24">
            <v>0</v>
          </cell>
          <cell r="Q24" t="str">
            <v>14W</v>
          </cell>
          <cell r="R24">
            <v>0</v>
          </cell>
          <cell r="S24" t="str">
            <v>14W</v>
          </cell>
          <cell r="T24">
            <v>0</v>
          </cell>
          <cell r="U24">
            <v>14</v>
          </cell>
          <cell r="V24">
            <v>7.7169999999999845</v>
          </cell>
          <cell r="W24">
            <v>0</v>
          </cell>
          <cell r="X24">
            <v>0</v>
          </cell>
        </row>
        <row r="25">
          <cell r="A25" t="str">
            <v>152W</v>
          </cell>
          <cell r="B25">
            <v>15</v>
          </cell>
          <cell r="C25">
            <v>98</v>
          </cell>
          <cell r="D25">
            <v>3</v>
          </cell>
          <cell r="E25">
            <v>98</v>
          </cell>
          <cell r="F25">
            <v>0</v>
          </cell>
          <cell r="G25">
            <v>98</v>
          </cell>
          <cell r="H25">
            <v>1</v>
          </cell>
          <cell r="I25">
            <v>98</v>
          </cell>
          <cell r="J25">
            <v>0</v>
          </cell>
          <cell r="K25">
            <v>98</v>
          </cell>
          <cell r="L25">
            <v>0</v>
          </cell>
          <cell r="M25">
            <v>98</v>
          </cell>
          <cell r="N25">
            <v>0</v>
          </cell>
          <cell r="O25">
            <v>98</v>
          </cell>
          <cell r="P25">
            <v>2</v>
          </cell>
          <cell r="Q25">
            <v>98</v>
          </cell>
          <cell r="R25">
            <v>3</v>
          </cell>
          <cell r="S25">
            <v>98</v>
          </cell>
          <cell r="T25">
            <v>0</v>
          </cell>
          <cell r="U25">
            <v>0</v>
          </cell>
          <cell r="V25">
            <v>0</v>
          </cell>
          <cell r="W25" t="str">
            <v>14W</v>
          </cell>
          <cell r="X25">
            <v>0</v>
          </cell>
        </row>
        <row r="26">
          <cell r="A26">
            <v>191</v>
          </cell>
          <cell r="B26">
            <v>5.1129999999999995</v>
          </cell>
          <cell r="C26">
            <v>82</v>
          </cell>
          <cell r="D26">
            <v>0</v>
          </cell>
          <cell r="E26">
            <v>82</v>
          </cell>
          <cell r="F26">
            <v>0</v>
          </cell>
          <cell r="G26">
            <v>82</v>
          </cell>
          <cell r="H26">
            <v>0</v>
          </cell>
          <cell r="I26">
            <v>82</v>
          </cell>
          <cell r="J26">
            <v>0</v>
          </cell>
          <cell r="K26">
            <v>82</v>
          </cell>
          <cell r="L26">
            <v>0</v>
          </cell>
          <cell r="M26">
            <v>82</v>
          </cell>
          <cell r="N26">
            <v>0</v>
          </cell>
          <cell r="O26">
            <v>82</v>
          </cell>
          <cell r="P26">
            <v>0</v>
          </cell>
          <cell r="Q26">
            <v>82</v>
          </cell>
          <cell r="R26">
            <v>0</v>
          </cell>
          <cell r="S26">
            <v>82</v>
          </cell>
          <cell r="T26">
            <v>0</v>
          </cell>
          <cell r="U26" t="str">
            <v>14W</v>
          </cell>
          <cell r="V26">
            <v>0</v>
          </cell>
          <cell r="W26">
            <v>98</v>
          </cell>
          <cell r="X26">
            <v>1</v>
          </cell>
        </row>
        <row r="27">
          <cell r="A27">
            <v>73</v>
          </cell>
          <cell r="B27">
            <v>94</v>
          </cell>
          <cell r="C27">
            <v>0</v>
          </cell>
          <cell r="D27">
            <v>6.8599999999999852</v>
          </cell>
          <cell r="E27">
            <v>0</v>
          </cell>
          <cell r="F27">
            <v>4.90300000000002</v>
          </cell>
          <cell r="G27">
            <v>0</v>
          </cell>
          <cell r="H27">
            <v>1.7979999999999734</v>
          </cell>
          <cell r="I27">
            <v>0</v>
          </cell>
          <cell r="J27">
            <v>0</v>
          </cell>
          <cell r="K27">
            <v>0</v>
          </cell>
          <cell r="L27">
            <v>0</v>
          </cell>
          <cell r="M27">
            <v>0</v>
          </cell>
          <cell r="N27">
            <v>0</v>
          </cell>
          <cell r="O27">
            <v>0</v>
          </cell>
          <cell r="P27">
            <v>0</v>
          </cell>
          <cell r="Q27">
            <v>0</v>
          </cell>
          <cell r="R27">
            <v>0</v>
          </cell>
          <cell r="S27">
            <v>0</v>
          </cell>
          <cell r="T27">
            <v>0</v>
          </cell>
          <cell r="U27">
            <v>98</v>
          </cell>
          <cell r="V27">
            <v>0</v>
          </cell>
          <cell r="W27">
            <v>82</v>
          </cell>
          <cell r="X27">
            <v>0</v>
          </cell>
        </row>
        <row r="28">
          <cell r="A28">
            <v>65</v>
          </cell>
          <cell r="B28">
            <v>788</v>
          </cell>
          <cell r="C28">
            <v>0</v>
          </cell>
          <cell r="D28">
            <v>14.197999999999979</v>
          </cell>
          <cell r="E28">
            <v>0</v>
          </cell>
          <cell r="F28">
            <v>8.7259999999999991</v>
          </cell>
          <cell r="G28">
            <v>0</v>
          </cell>
          <cell r="H28">
            <v>7.3500000000000227</v>
          </cell>
          <cell r="I28">
            <v>0</v>
          </cell>
          <cell r="J28">
            <v>0</v>
          </cell>
          <cell r="K28">
            <v>0</v>
          </cell>
          <cell r="L28">
            <v>0</v>
          </cell>
          <cell r="M28">
            <v>0</v>
          </cell>
          <cell r="N28">
            <v>0</v>
          </cell>
          <cell r="O28">
            <v>0</v>
          </cell>
          <cell r="P28">
            <v>0</v>
          </cell>
          <cell r="Q28">
            <v>0</v>
          </cell>
          <cell r="R28">
            <v>0</v>
          </cell>
          <cell r="S28">
            <v>0</v>
          </cell>
          <cell r="T28">
            <v>0</v>
          </cell>
          <cell r="U28">
            <v>82</v>
          </cell>
          <cell r="V28">
            <v>0</v>
          </cell>
          <cell r="W28">
            <v>0</v>
          </cell>
          <cell r="X28">
            <v>8.9710000000000036</v>
          </cell>
        </row>
        <row r="29">
          <cell r="A29">
            <v>39</v>
          </cell>
          <cell r="B29">
            <v>307</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12.511000000000024</v>
          </cell>
        </row>
        <row r="30">
          <cell r="A30">
            <v>46</v>
          </cell>
          <cell r="B30">
            <v>0</v>
          </cell>
          <cell r="C30">
            <v>152</v>
          </cell>
          <cell r="D30">
            <v>7.01</v>
          </cell>
          <cell r="E30">
            <v>152</v>
          </cell>
          <cell r="F30">
            <v>20.835999999999999</v>
          </cell>
          <cell r="G30">
            <v>152</v>
          </cell>
          <cell r="H30">
            <v>6.4440000000000026</v>
          </cell>
          <cell r="I30">
            <v>152</v>
          </cell>
          <cell r="J30">
            <v>0</v>
          </cell>
          <cell r="K30">
            <v>152</v>
          </cell>
          <cell r="L30">
            <v>0</v>
          </cell>
          <cell r="M30">
            <v>152</v>
          </cell>
          <cell r="N30">
            <v>0</v>
          </cell>
          <cell r="O30">
            <v>152</v>
          </cell>
          <cell r="P30">
            <v>0</v>
          </cell>
          <cell r="Q30">
            <v>152</v>
          </cell>
          <cell r="R30">
            <v>0</v>
          </cell>
          <cell r="S30">
            <v>152</v>
          </cell>
          <cell r="T30">
            <v>7.6999999999999957</v>
          </cell>
          <cell r="U30">
            <v>0</v>
          </cell>
          <cell r="V30">
            <v>0</v>
          </cell>
          <cell r="W30">
            <v>0</v>
          </cell>
          <cell r="X30">
            <v>0</v>
          </cell>
        </row>
        <row r="31">
          <cell r="A31">
            <v>137</v>
          </cell>
          <cell r="B31">
            <v>2</v>
          </cell>
          <cell r="C31" t="str">
            <v>152W</v>
          </cell>
          <cell r="D31">
            <v>12</v>
          </cell>
          <cell r="E31" t="str">
            <v>152W</v>
          </cell>
          <cell r="F31">
            <v>24</v>
          </cell>
          <cell r="G31" t="str">
            <v>152W</v>
          </cell>
          <cell r="H31">
            <v>34</v>
          </cell>
          <cell r="I31" t="str">
            <v>152W</v>
          </cell>
          <cell r="J31">
            <v>44</v>
          </cell>
          <cell r="K31" t="str">
            <v>152W</v>
          </cell>
          <cell r="L31">
            <v>32</v>
          </cell>
          <cell r="M31" t="str">
            <v>152W</v>
          </cell>
          <cell r="N31">
            <v>47</v>
          </cell>
          <cell r="O31" t="str">
            <v>152W</v>
          </cell>
          <cell r="P31">
            <v>27</v>
          </cell>
          <cell r="Q31" t="str">
            <v>152W</v>
          </cell>
          <cell r="R31">
            <v>49</v>
          </cell>
          <cell r="S31" t="str">
            <v>152W</v>
          </cell>
          <cell r="T31">
            <v>50</v>
          </cell>
          <cell r="U31">
            <v>0</v>
          </cell>
          <cell r="V31">
            <v>0</v>
          </cell>
          <cell r="W31">
            <v>152</v>
          </cell>
          <cell r="X31">
            <v>10.631</v>
          </cell>
        </row>
        <row r="32">
          <cell r="A32">
            <v>105</v>
          </cell>
          <cell r="B32">
            <v>0</v>
          </cell>
          <cell r="C32">
            <v>191</v>
          </cell>
          <cell r="D32">
            <v>4.0150000000000006</v>
          </cell>
          <cell r="E32">
            <v>191</v>
          </cell>
          <cell r="F32">
            <v>4.2710000000000008</v>
          </cell>
          <cell r="G32">
            <v>191</v>
          </cell>
          <cell r="H32">
            <v>1.2439999999999998</v>
          </cell>
          <cell r="I32">
            <v>191</v>
          </cell>
          <cell r="J32">
            <v>0</v>
          </cell>
          <cell r="K32">
            <v>191</v>
          </cell>
          <cell r="L32">
            <v>0</v>
          </cell>
          <cell r="M32">
            <v>191</v>
          </cell>
          <cell r="N32">
            <v>0</v>
          </cell>
          <cell r="O32">
            <v>191</v>
          </cell>
          <cell r="P32">
            <v>0</v>
          </cell>
          <cell r="Q32">
            <v>191</v>
          </cell>
          <cell r="R32">
            <v>0</v>
          </cell>
          <cell r="S32">
            <v>191</v>
          </cell>
          <cell r="T32">
            <v>1.9300000000000068</v>
          </cell>
          <cell r="U32">
            <v>152</v>
          </cell>
          <cell r="V32">
            <v>10.151000000000003</v>
          </cell>
          <cell r="W32" t="str">
            <v>152W</v>
          </cell>
          <cell r="X32">
            <v>51</v>
          </cell>
        </row>
        <row r="33">
          <cell r="A33">
            <v>120</v>
          </cell>
          <cell r="B33">
            <v>0</v>
          </cell>
          <cell r="C33">
            <v>73</v>
          </cell>
          <cell r="D33">
            <v>61</v>
          </cell>
          <cell r="E33">
            <v>73</v>
          </cell>
          <cell r="F33">
            <v>79</v>
          </cell>
          <cell r="G33">
            <v>73</v>
          </cell>
          <cell r="H33">
            <v>17</v>
          </cell>
          <cell r="I33">
            <v>73</v>
          </cell>
          <cell r="J33">
            <v>0</v>
          </cell>
          <cell r="K33">
            <v>73</v>
          </cell>
          <cell r="L33">
            <v>0</v>
          </cell>
          <cell r="M33">
            <v>73</v>
          </cell>
          <cell r="N33">
            <v>0</v>
          </cell>
          <cell r="O33">
            <v>73</v>
          </cell>
          <cell r="P33">
            <v>0</v>
          </cell>
          <cell r="Q33">
            <v>73</v>
          </cell>
          <cell r="R33">
            <v>0</v>
          </cell>
          <cell r="S33">
            <v>73</v>
          </cell>
          <cell r="T33">
            <v>0</v>
          </cell>
          <cell r="U33" t="str">
            <v>152W</v>
          </cell>
          <cell r="V33">
            <v>54</v>
          </cell>
          <cell r="W33">
            <v>191</v>
          </cell>
          <cell r="X33">
            <v>4.7249999999999943</v>
          </cell>
        </row>
        <row r="34">
          <cell r="A34">
            <v>201</v>
          </cell>
          <cell r="B34">
            <v>162.29999999999973</v>
          </cell>
          <cell r="C34">
            <v>65</v>
          </cell>
          <cell r="D34">
            <v>370</v>
          </cell>
          <cell r="E34">
            <v>65</v>
          </cell>
          <cell r="F34">
            <v>166.72500000000036</v>
          </cell>
          <cell r="G34">
            <v>65</v>
          </cell>
          <cell r="H34">
            <v>0</v>
          </cell>
          <cell r="I34">
            <v>65</v>
          </cell>
          <cell r="J34">
            <v>0</v>
          </cell>
          <cell r="K34">
            <v>65</v>
          </cell>
          <cell r="L34">
            <v>0</v>
          </cell>
          <cell r="M34">
            <v>65</v>
          </cell>
          <cell r="N34">
            <v>0</v>
          </cell>
          <cell r="O34">
            <v>65</v>
          </cell>
          <cell r="P34">
            <v>0</v>
          </cell>
          <cell r="Q34">
            <v>65</v>
          </cell>
          <cell r="R34">
            <v>0</v>
          </cell>
          <cell r="S34">
            <v>65</v>
          </cell>
          <cell r="T34">
            <v>3.9879999999999995</v>
          </cell>
          <cell r="U34">
            <v>191</v>
          </cell>
          <cell r="V34">
            <v>2.4980000000000047</v>
          </cell>
          <cell r="W34">
            <v>73</v>
          </cell>
          <cell r="X34">
            <v>1.0419999999999998</v>
          </cell>
        </row>
        <row r="35">
          <cell r="A35">
            <v>118</v>
          </cell>
          <cell r="B35">
            <v>81</v>
          </cell>
          <cell r="C35">
            <v>39</v>
          </cell>
          <cell r="D35">
            <v>257</v>
          </cell>
          <cell r="E35" t="str">
            <v>65H</v>
          </cell>
          <cell r="F35">
            <v>0.52500000000000002</v>
          </cell>
          <cell r="G35" t="str">
            <v>65H</v>
          </cell>
          <cell r="H35">
            <v>1.3370000000000002</v>
          </cell>
          <cell r="I35" t="str">
            <v>65H</v>
          </cell>
          <cell r="J35">
            <v>0</v>
          </cell>
          <cell r="K35" t="str">
            <v>65H</v>
          </cell>
          <cell r="L35">
            <v>0</v>
          </cell>
          <cell r="M35" t="str">
            <v>65H</v>
          </cell>
          <cell r="N35">
            <v>0</v>
          </cell>
          <cell r="O35" t="str">
            <v>65H</v>
          </cell>
          <cell r="P35">
            <v>0</v>
          </cell>
          <cell r="Q35" t="str">
            <v>65H</v>
          </cell>
          <cell r="R35">
            <v>0</v>
          </cell>
          <cell r="S35">
            <v>39</v>
          </cell>
          <cell r="T35">
            <v>0</v>
          </cell>
          <cell r="U35">
            <v>73</v>
          </cell>
          <cell r="V35">
            <v>0</v>
          </cell>
          <cell r="W35">
            <v>65</v>
          </cell>
          <cell r="X35">
            <v>15.299999999999999</v>
          </cell>
        </row>
        <row r="36">
          <cell r="A36">
            <v>168</v>
          </cell>
          <cell r="B36">
            <v>4</v>
          </cell>
          <cell r="C36">
            <v>46</v>
          </cell>
          <cell r="D36">
            <v>0</v>
          </cell>
          <cell r="E36">
            <v>39</v>
          </cell>
          <cell r="F36">
            <v>144.10000000000036</v>
          </cell>
          <cell r="G36">
            <v>39</v>
          </cell>
          <cell r="H36">
            <v>0</v>
          </cell>
          <cell r="I36">
            <v>39</v>
          </cell>
          <cell r="J36">
            <v>0</v>
          </cell>
          <cell r="K36">
            <v>39</v>
          </cell>
          <cell r="L36">
            <v>0</v>
          </cell>
          <cell r="M36">
            <v>39</v>
          </cell>
          <cell r="N36">
            <v>0</v>
          </cell>
          <cell r="O36">
            <v>39</v>
          </cell>
          <cell r="P36">
            <v>0</v>
          </cell>
          <cell r="Q36">
            <v>39</v>
          </cell>
          <cell r="R36">
            <v>0</v>
          </cell>
          <cell r="S36">
            <v>46</v>
          </cell>
          <cell r="T36">
            <v>0</v>
          </cell>
          <cell r="U36">
            <v>65</v>
          </cell>
          <cell r="V36">
            <v>9.75</v>
          </cell>
          <cell r="W36">
            <v>39</v>
          </cell>
          <cell r="X36">
            <v>126.89999999999964</v>
          </cell>
        </row>
        <row r="37">
          <cell r="A37">
            <v>181</v>
          </cell>
          <cell r="B37">
            <v>5</v>
          </cell>
          <cell r="C37">
            <v>137</v>
          </cell>
          <cell r="D37">
            <v>1</v>
          </cell>
          <cell r="E37">
            <v>46</v>
          </cell>
          <cell r="F37">
            <v>0</v>
          </cell>
          <cell r="G37">
            <v>46</v>
          </cell>
          <cell r="H37">
            <v>0</v>
          </cell>
          <cell r="I37">
            <v>46</v>
          </cell>
          <cell r="J37">
            <v>0</v>
          </cell>
          <cell r="K37">
            <v>46</v>
          </cell>
          <cell r="L37">
            <v>0</v>
          </cell>
          <cell r="M37">
            <v>46</v>
          </cell>
          <cell r="N37">
            <v>0</v>
          </cell>
          <cell r="O37">
            <v>46</v>
          </cell>
          <cell r="P37">
            <v>0</v>
          </cell>
          <cell r="Q37">
            <v>46</v>
          </cell>
          <cell r="R37">
            <v>0</v>
          </cell>
          <cell r="S37">
            <v>137</v>
          </cell>
          <cell r="T37">
            <v>0</v>
          </cell>
          <cell r="U37">
            <v>39</v>
          </cell>
          <cell r="V37">
            <v>0</v>
          </cell>
          <cell r="W37">
            <v>46</v>
          </cell>
          <cell r="X37">
            <v>0</v>
          </cell>
        </row>
        <row r="38">
          <cell r="A38">
            <v>207</v>
          </cell>
          <cell r="B38">
            <v>13</v>
          </cell>
          <cell r="C38">
            <v>105</v>
          </cell>
          <cell r="D38">
            <v>0</v>
          </cell>
          <cell r="E38">
            <v>137</v>
          </cell>
          <cell r="F38">
            <v>0</v>
          </cell>
          <cell r="G38">
            <v>137</v>
          </cell>
          <cell r="H38">
            <v>2</v>
          </cell>
          <cell r="I38">
            <v>137</v>
          </cell>
          <cell r="J38">
            <v>1</v>
          </cell>
          <cell r="K38">
            <v>137</v>
          </cell>
          <cell r="L38">
            <v>0</v>
          </cell>
          <cell r="M38">
            <v>137</v>
          </cell>
          <cell r="N38">
            <v>2</v>
          </cell>
          <cell r="O38">
            <v>137</v>
          </cell>
          <cell r="P38">
            <v>2</v>
          </cell>
          <cell r="Q38">
            <v>137</v>
          </cell>
          <cell r="R38">
            <v>0</v>
          </cell>
          <cell r="S38">
            <v>105</v>
          </cell>
          <cell r="T38">
            <v>0</v>
          </cell>
          <cell r="U38">
            <v>46</v>
          </cell>
          <cell r="V38">
            <v>0</v>
          </cell>
          <cell r="W38">
            <v>137</v>
          </cell>
          <cell r="X38">
            <v>0</v>
          </cell>
        </row>
        <row r="39">
          <cell r="A39">
            <v>0</v>
          </cell>
          <cell r="B39">
            <v>0</v>
          </cell>
          <cell r="C39">
            <v>120</v>
          </cell>
          <cell r="D39">
            <v>0</v>
          </cell>
          <cell r="E39">
            <v>105</v>
          </cell>
          <cell r="F39">
            <v>0</v>
          </cell>
          <cell r="G39">
            <v>105</v>
          </cell>
          <cell r="H39">
            <v>0</v>
          </cell>
          <cell r="I39">
            <v>105</v>
          </cell>
          <cell r="J39">
            <v>0</v>
          </cell>
          <cell r="K39">
            <v>105</v>
          </cell>
          <cell r="L39">
            <v>0</v>
          </cell>
          <cell r="M39">
            <v>105</v>
          </cell>
          <cell r="N39">
            <v>0</v>
          </cell>
          <cell r="O39">
            <v>105</v>
          </cell>
          <cell r="P39">
            <v>0</v>
          </cell>
          <cell r="Q39">
            <v>105</v>
          </cell>
          <cell r="R39">
            <v>0</v>
          </cell>
          <cell r="S39">
            <v>120</v>
          </cell>
          <cell r="T39">
            <v>0</v>
          </cell>
          <cell r="U39">
            <v>137</v>
          </cell>
          <cell r="V39">
            <v>0</v>
          </cell>
          <cell r="W39">
            <v>105</v>
          </cell>
          <cell r="X39">
            <v>0</v>
          </cell>
        </row>
        <row r="40">
          <cell r="A40">
            <v>161</v>
          </cell>
          <cell r="B40">
            <v>84</v>
          </cell>
          <cell r="C40">
            <v>201</v>
          </cell>
          <cell r="D40">
            <v>0</v>
          </cell>
          <cell r="E40">
            <v>120</v>
          </cell>
          <cell r="F40">
            <v>0</v>
          </cell>
          <cell r="G40">
            <v>120</v>
          </cell>
          <cell r="H40">
            <v>0</v>
          </cell>
          <cell r="I40">
            <v>120</v>
          </cell>
          <cell r="J40">
            <v>0</v>
          </cell>
          <cell r="K40">
            <v>120</v>
          </cell>
          <cell r="L40">
            <v>0</v>
          </cell>
          <cell r="M40">
            <v>120</v>
          </cell>
          <cell r="N40">
            <v>0</v>
          </cell>
          <cell r="O40">
            <v>120</v>
          </cell>
          <cell r="P40">
            <v>0</v>
          </cell>
          <cell r="Q40">
            <v>120</v>
          </cell>
          <cell r="R40">
            <v>0</v>
          </cell>
          <cell r="S40">
            <v>201</v>
          </cell>
          <cell r="T40">
            <v>9.1999999999998181</v>
          </cell>
          <cell r="U40">
            <v>105</v>
          </cell>
          <cell r="V40">
            <v>0</v>
          </cell>
          <cell r="W40">
            <v>120</v>
          </cell>
          <cell r="X40">
            <v>0</v>
          </cell>
        </row>
        <row r="41">
          <cell r="A41" t="str">
            <v>161W</v>
          </cell>
          <cell r="B41">
            <v>0</v>
          </cell>
          <cell r="C41">
            <v>118</v>
          </cell>
          <cell r="D41">
            <v>61</v>
          </cell>
          <cell r="E41">
            <v>201</v>
          </cell>
          <cell r="F41">
            <v>242</v>
          </cell>
          <cell r="G41">
            <v>201</v>
          </cell>
          <cell r="H41">
            <v>13.300000000000182</v>
          </cell>
          <cell r="I41">
            <v>201</v>
          </cell>
          <cell r="J41">
            <v>0</v>
          </cell>
          <cell r="K41">
            <v>201</v>
          </cell>
          <cell r="L41">
            <v>0</v>
          </cell>
          <cell r="M41">
            <v>201</v>
          </cell>
          <cell r="N41">
            <v>0</v>
          </cell>
          <cell r="O41">
            <v>201</v>
          </cell>
          <cell r="P41">
            <v>0</v>
          </cell>
          <cell r="Q41">
            <v>201</v>
          </cell>
          <cell r="R41">
            <v>0</v>
          </cell>
          <cell r="S41">
            <v>135</v>
          </cell>
          <cell r="T41">
            <v>26</v>
          </cell>
          <cell r="U41">
            <v>120</v>
          </cell>
          <cell r="V41">
            <v>0</v>
          </cell>
          <cell r="W41">
            <v>201</v>
          </cell>
          <cell r="X41">
            <v>69.399999999999636</v>
          </cell>
        </row>
        <row r="42">
          <cell r="A42">
            <v>267</v>
          </cell>
          <cell r="B42">
            <v>23</v>
          </cell>
          <cell r="C42">
            <v>168</v>
          </cell>
          <cell r="D42">
            <v>3</v>
          </cell>
          <cell r="E42">
            <v>118</v>
          </cell>
          <cell r="F42">
            <v>50</v>
          </cell>
          <cell r="G42">
            <v>118</v>
          </cell>
          <cell r="H42">
            <v>3</v>
          </cell>
          <cell r="I42">
            <v>118</v>
          </cell>
          <cell r="J42">
            <v>0</v>
          </cell>
          <cell r="K42">
            <v>118</v>
          </cell>
          <cell r="L42">
            <v>0</v>
          </cell>
          <cell r="M42">
            <v>118</v>
          </cell>
          <cell r="N42">
            <v>0</v>
          </cell>
          <cell r="O42">
            <v>118</v>
          </cell>
          <cell r="P42">
            <v>0</v>
          </cell>
          <cell r="Q42">
            <v>118</v>
          </cell>
          <cell r="R42">
            <v>0</v>
          </cell>
          <cell r="S42">
            <v>118</v>
          </cell>
          <cell r="T42">
            <v>0</v>
          </cell>
          <cell r="U42">
            <v>201</v>
          </cell>
          <cell r="V42">
            <v>16.200000000000273</v>
          </cell>
          <cell r="W42">
            <v>135</v>
          </cell>
          <cell r="X42">
            <v>16.899999999999999</v>
          </cell>
        </row>
        <row r="43">
          <cell r="A43">
            <v>164</v>
          </cell>
          <cell r="B43">
            <v>0</v>
          </cell>
          <cell r="C43">
            <v>181</v>
          </cell>
          <cell r="D43">
            <v>3</v>
          </cell>
          <cell r="E43">
            <v>168</v>
          </cell>
          <cell r="F43">
            <v>5.8</v>
          </cell>
          <cell r="G43">
            <v>168</v>
          </cell>
          <cell r="H43">
            <v>4</v>
          </cell>
          <cell r="I43">
            <v>168</v>
          </cell>
          <cell r="J43">
            <v>2</v>
          </cell>
          <cell r="K43">
            <v>168</v>
          </cell>
          <cell r="L43">
            <v>5</v>
          </cell>
          <cell r="M43">
            <v>168</v>
          </cell>
          <cell r="N43">
            <v>4</v>
          </cell>
          <cell r="O43">
            <v>168</v>
          </cell>
          <cell r="P43">
            <v>4</v>
          </cell>
          <cell r="Q43">
            <v>168</v>
          </cell>
          <cell r="R43">
            <v>3</v>
          </cell>
          <cell r="S43">
            <v>168</v>
          </cell>
          <cell r="T43">
            <v>4</v>
          </cell>
          <cell r="U43">
            <v>135</v>
          </cell>
          <cell r="V43">
            <v>17.3</v>
          </cell>
          <cell r="W43">
            <v>118</v>
          </cell>
          <cell r="X43">
            <v>0.95899999999999996</v>
          </cell>
        </row>
        <row r="44">
          <cell r="A44">
            <v>20</v>
          </cell>
          <cell r="B44">
            <v>5.1859999999999999</v>
          </cell>
          <cell r="C44">
            <v>207</v>
          </cell>
          <cell r="D44">
            <v>5</v>
          </cell>
          <cell r="E44">
            <v>0</v>
          </cell>
          <cell r="F44">
            <v>4</v>
          </cell>
          <cell r="G44">
            <v>0</v>
          </cell>
          <cell r="H44">
            <v>2</v>
          </cell>
          <cell r="I44">
            <v>0</v>
          </cell>
          <cell r="J44">
            <v>1</v>
          </cell>
          <cell r="K44">
            <v>0</v>
          </cell>
          <cell r="L44">
            <v>2</v>
          </cell>
          <cell r="M44">
            <v>0</v>
          </cell>
          <cell r="N44">
            <v>2</v>
          </cell>
          <cell r="O44">
            <v>0</v>
          </cell>
          <cell r="P44">
            <v>1</v>
          </cell>
          <cell r="Q44">
            <v>0</v>
          </cell>
          <cell r="R44">
            <v>1</v>
          </cell>
          <cell r="S44">
            <v>0</v>
          </cell>
          <cell r="T44">
            <v>1</v>
          </cell>
          <cell r="U44">
            <v>118</v>
          </cell>
          <cell r="V44">
            <v>1.4E-2</v>
          </cell>
          <cell r="W44">
            <v>168</v>
          </cell>
          <cell r="X44">
            <v>3</v>
          </cell>
        </row>
        <row r="45">
          <cell r="A45">
            <v>123</v>
          </cell>
          <cell r="B45">
            <v>0</v>
          </cell>
          <cell r="C45">
            <v>0</v>
          </cell>
          <cell r="D45">
            <v>0</v>
          </cell>
          <cell r="E45">
            <v>0</v>
          </cell>
          <cell r="F45">
            <v>1.8</v>
          </cell>
          <cell r="G45">
            <v>0</v>
          </cell>
          <cell r="H45">
            <v>2</v>
          </cell>
          <cell r="I45">
            <v>0</v>
          </cell>
          <cell r="J45">
            <v>1</v>
          </cell>
          <cell r="K45">
            <v>0</v>
          </cell>
          <cell r="L45">
            <v>3</v>
          </cell>
          <cell r="M45">
            <v>0</v>
          </cell>
          <cell r="N45">
            <v>2</v>
          </cell>
          <cell r="O45">
            <v>0</v>
          </cell>
          <cell r="P45">
            <v>3</v>
          </cell>
          <cell r="Q45">
            <v>0</v>
          </cell>
          <cell r="R45">
            <v>2</v>
          </cell>
          <cell r="S45">
            <v>0</v>
          </cell>
          <cell r="T45">
            <v>3</v>
          </cell>
          <cell r="U45">
            <v>168</v>
          </cell>
          <cell r="V45">
            <v>4</v>
          </cell>
          <cell r="W45">
            <v>0</v>
          </cell>
          <cell r="X45">
            <v>1</v>
          </cell>
        </row>
        <row r="46">
          <cell r="A46">
            <v>0</v>
          </cell>
          <cell r="B46">
            <v>0</v>
          </cell>
          <cell r="C46">
            <v>161</v>
          </cell>
          <cell r="D46">
            <v>22</v>
          </cell>
          <cell r="E46">
            <v>181</v>
          </cell>
          <cell r="F46">
            <v>5</v>
          </cell>
          <cell r="G46">
            <v>181</v>
          </cell>
          <cell r="H46">
            <v>3</v>
          </cell>
          <cell r="I46">
            <v>181</v>
          </cell>
          <cell r="J46">
            <v>3</v>
          </cell>
          <cell r="K46">
            <v>181</v>
          </cell>
          <cell r="L46">
            <v>3</v>
          </cell>
          <cell r="M46">
            <v>181</v>
          </cell>
          <cell r="N46">
            <v>2</v>
          </cell>
          <cell r="O46">
            <v>181</v>
          </cell>
          <cell r="P46">
            <v>2</v>
          </cell>
          <cell r="Q46">
            <v>181</v>
          </cell>
          <cell r="R46">
            <v>4</v>
          </cell>
          <cell r="S46">
            <v>181</v>
          </cell>
          <cell r="T46">
            <v>3</v>
          </cell>
          <cell r="U46">
            <v>0</v>
          </cell>
          <cell r="V46">
            <v>2</v>
          </cell>
          <cell r="W46">
            <v>0</v>
          </cell>
          <cell r="X46">
            <v>2</v>
          </cell>
        </row>
        <row r="47">
          <cell r="A47">
            <v>0</v>
          </cell>
          <cell r="B47">
            <v>0</v>
          </cell>
          <cell r="C47" t="str">
            <v>161W</v>
          </cell>
          <cell r="D47">
            <v>0</v>
          </cell>
          <cell r="E47">
            <v>207</v>
          </cell>
          <cell r="F47">
            <v>5.3869999999999436</v>
          </cell>
          <cell r="G47">
            <v>207</v>
          </cell>
          <cell r="H47">
            <v>0.03</v>
          </cell>
          <cell r="I47">
            <v>207</v>
          </cell>
          <cell r="J47">
            <v>0</v>
          </cell>
          <cell r="K47">
            <v>207</v>
          </cell>
          <cell r="L47">
            <v>0</v>
          </cell>
          <cell r="M47">
            <v>207</v>
          </cell>
          <cell r="N47">
            <v>0</v>
          </cell>
          <cell r="O47">
            <v>207</v>
          </cell>
          <cell r="P47">
            <v>0</v>
          </cell>
          <cell r="Q47">
            <v>207</v>
          </cell>
          <cell r="R47">
            <v>0</v>
          </cell>
          <cell r="S47">
            <v>207</v>
          </cell>
          <cell r="T47">
            <v>0</v>
          </cell>
          <cell r="U47">
            <v>0</v>
          </cell>
          <cell r="V47">
            <v>2</v>
          </cell>
          <cell r="W47">
            <v>181</v>
          </cell>
          <cell r="X47">
            <v>5</v>
          </cell>
        </row>
        <row r="48">
          <cell r="A48">
            <v>197</v>
          </cell>
          <cell r="B48">
            <v>0</v>
          </cell>
          <cell r="C48">
            <v>267</v>
          </cell>
          <cell r="D48">
            <v>11</v>
          </cell>
          <cell r="E48" t="str">
            <v>207H</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181</v>
          </cell>
          <cell r="V48">
            <v>3</v>
          </cell>
          <cell r="W48">
            <v>207</v>
          </cell>
          <cell r="X48">
            <v>1.25</v>
          </cell>
        </row>
        <row r="49">
          <cell r="A49">
            <v>265</v>
          </cell>
          <cell r="B49">
            <v>2</v>
          </cell>
          <cell r="C49">
            <v>164</v>
          </cell>
          <cell r="D49">
            <v>0</v>
          </cell>
          <cell r="E49">
            <v>0</v>
          </cell>
          <cell r="F49">
            <v>0</v>
          </cell>
          <cell r="G49">
            <v>161</v>
          </cell>
          <cell r="H49">
            <v>3</v>
          </cell>
          <cell r="I49">
            <v>161</v>
          </cell>
          <cell r="J49">
            <v>0</v>
          </cell>
          <cell r="K49">
            <v>161</v>
          </cell>
          <cell r="L49">
            <v>0</v>
          </cell>
          <cell r="M49">
            <v>161</v>
          </cell>
          <cell r="N49">
            <v>0</v>
          </cell>
          <cell r="O49">
            <v>161</v>
          </cell>
          <cell r="P49">
            <v>0</v>
          </cell>
          <cell r="Q49">
            <v>161</v>
          </cell>
          <cell r="R49">
            <v>0</v>
          </cell>
          <cell r="S49">
            <v>161</v>
          </cell>
          <cell r="T49">
            <v>0</v>
          </cell>
          <cell r="U49">
            <v>207</v>
          </cell>
          <cell r="V49">
            <v>0.25</v>
          </cell>
          <cell r="W49">
            <v>0</v>
          </cell>
          <cell r="X49">
            <v>0</v>
          </cell>
        </row>
        <row r="50">
          <cell r="A50">
            <v>124</v>
          </cell>
          <cell r="B50">
            <v>0</v>
          </cell>
          <cell r="C50">
            <v>20</v>
          </cell>
          <cell r="D50">
            <v>3.6430000000000007</v>
          </cell>
          <cell r="E50">
            <v>161</v>
          </cell>
          <cell r="F50">
            <v>43</v>
          </cell>
          <cell r="G50" t="str">
            <v>161W</v>
          </cell>
          <cell r="H50">
            <v>2</v>
          </cell>
          <cell r="I50" t="str">
            <v>161W</v>
          </cell>
          <cell r="J50">
            <v>0</v>
          </cell>
          <cell r="K50" t="str">
            <v>161W</v>
          </cell>
          <cell r="L50">
            <v>0</v>
          </cell>
          <cell r="M50" t="str">
            <v>161W</v>
          </cell>
          <cell r="N50">
            <v>0</v>
          </cell>
          <cell r="O50" t="str">
            <v>161W</v>
          </cell>
          <cell r="P50">
            <v>0</v>
          </cell>
          <cell r="Q50" t="str">
            <v>161W</v>
          </cell>
          <cell r="R50">
            <v>0</v>
          </cell>
          <cell r="S50" t="str">
            <v>161W</v>
          </cell>
          <cell r="T50">
            <v>0</v>
          </cell>
          <cell r="U50">
            <v>0</v>
          </cell>
          <cell r="V50">
            <v>0</v>
          </cell>
          <cell r="W50">
            <v>161</v>
          </cell>
          <cell r="X50">
            <v>0.21500000000000002</v>
          </cell>
        </row>
        <row r="51">
          <cell r="A51">
            <v>0</v>
          </cell>
          <cell r="B51">
            <v>0</v>
          </cell>
          <cell r="C51">
            <v>123</v>
          </cell>
          <cell r="D51">
            <v>0</v>
          </cell>
          <cell r="E51" t="str">
            <v>161W</v>
          </cell>
          <cell r="F51">
            <v>1.3000000000000007</v>
          </cell>
          <cell r="G51">
            <v>267</v>
          </cell>
          <cell r="H51">
            <v>8</v>
          </cell>
          <cell r="I51">
            <v>267</v>
          </cell>
          <cell r="J51">
            <v>0</v>
          </cell>
          <cell r="K51">
            <v>267</v>
          </cell>
          <cell r="L51">
            <v>0</v>
          </cell>
          <cell r="M51">
            <v>267</v>
          </cell>
          <cell r="N51">
            <v>0</v>
          </cell>
          <cell r="O51">
            <v>267</v>
          </cell>
          <cell r="P51">
            <v>0</v>
          </cell>
          <cell r="Q51">
            <v>267</v>
          </cell>
          <cell r="R51">
            <v>7</v>
          </cell>
          <cell r="S51">
            <v>267</v>
          </cell>
          <cell r="T51">
            <v>0</v>
          </cell>
          <cell r="U51">
            <v>161</v>
          </cell>
          <cell r="V51">
            <v>0</v>
          </cell>
          <cell r="W51" t="str">
            <v>161W</v>
          </cell>
          <cell r="X51">
            <v>0</v>
          </cell>
        </row>
        <row r="52">
          <cell r="A52">
            <v>22</v>
          </cell>
          <cell r="B52">
            <v>0</v>
          </cell>
          <cell r="C52">
            <v>0</v>
          </cell>
          <cell r="D52">
            <v>0</v>
          </cell>
          <cell r="E52">
            <v>267</v>
          </cell>
          <cell r="F52">
            <v>14</v>
          </cell>
          <cell r="G52">
            <v>164</v>
          </cell>
          <cell r="H52">
            <v>1</v>
          </cell>
          <cell r="I52">
            <v>164</v>
          </cell>
          <cell r="J52">
            <v>0</v>
          </cell>
          <cell r="K52">
            <v>164</v>
          </cell>
          <cell r="L52">
            <v>0</v>
          </cell>
          <cell r="M52">
            <v>164</v>
          </cell>
          <cell r="N52">
            <v>0</v>
          </cell>
          <cell r="O52">
            <v>164</v>
          </cell>
          <cell r="P52">
            <v>0</v>
          </cell>
          <cell r="Q52">
            <v>164</v>
          </cell>
          <cell r="R52">
            <v>0</v>
          </cell>
          <cell r="S52">
            <v>164</v>
          </cell>
          <cell r="T52">
            <v>0</v>
          </cell>
          <cell r="U52" t="str">
            <v>161W</v>
          </cell>
          <cell r="V52">
            <v>22</v>
          </cell>
          <cell r="W52">
            <v>267</v>
          </cell>
          <cell r="X52">
            <v>11</v>
          </cell>
        </row>
        <row r="53">
          <cell r="A53" t="str">
            <v>22W</v>
          </cell>
          <cell r="B53">
            <v>0</v>
          </cell>
          <cell r="C53">
            <v>0</v>
          </cell>
          <cell r="D53">
            <v>0</v>
          </cell>
          <cell r="E53">
            <v>164</v>
          </cell>
          <cell r="F53">
            <v>1</v>
          </cell>
          <cell r="G53">
            <v>20</v>
          </cell>
          <cell r="H53">
            <v>1.2059999999999995</v>
          </cell>
          <cell r="I53">
            <v>20</v>
          </cell>
          <cell r="J53">
            <v>0</v>
          </cell>
          <cell r="K53">
            <v>20</v>
          </cell>
          <cell r="L53">
            <v>0</v>
          </cell>
          <cell r="M53">
            <v>20</v>
          </cell>
          <cell r="N53">
            <v>0</v>
          </cell>
          <cell r="O53">
            <v>20</v>
          </cell>
          <cell r="P53">
            <v>0</v>
          </cell>
          <cell r="Q53">
            <v>20</v>
          </cell>
          <cell r="R53">
            <v>0</v>
          </cell>
          <cell r="S53">
            <v>20</v>
          </cell>
          <cell r="T53">
            <v>1.4619999999999997</v>
          </cell>
          <cell r="U53">
            <v>267</v>
          </cell>
          <cell r="V53">
            <v>12</v>
          </cell>
          <cell r="W53">
            <v>164</v>
          </cell>
          <cell r="X53">
            <v>1</v>
          </cell>
        </row>
        <row r="54">
          <cell r="A54">
            <v>144</v>
          </cell>
          <cell r="B54">
            <v>19</v>
          </cell>
          <cell r="C54">
            <v>197</v>
          </cell>
          <cell r="D54">
            <v>0</v>
          </cell>
          <cell r="E54">
            <v>20</v>
          </cell>
          <cell r="F54">
            <v>4.2469999999999999</v>
          </cell>
          <cell r="G54">
            <v>123</v>
          </cell>
          <cell r="H54">
            <v>0</v>
          </cell>
          <cell r="I54">
            <v>123</v>
          </cell>
          <cell r="J54">
            <v>0</v>
          </cell>
          <cell r="K54">
            <v>123</v>
          </cell>
          <cell r="L54">
            <v>0</v>
          </cell>
          <cell r="M54">
            <v>123</v>
          </cell>
          <cell r="N54">
            <v>0</v>
          </cell>
          <cell r="O54">
            <v>123</v>
          </cell>
          <cell r="P54">
            <v>0</v>
          </cell>
          <cell r="Q54">
            <v>123</v>
          </cell>
          <cell r="R54">
            <v>0</v>
          </cell>
          <cell r="S54">
            <v>123</v>
          </cell>
          <cell r="T54">
            <v>0</v>
          </cell>
          <cell r="U54">
            <v>164</v>
          </cell>
          <cell r="V54">
            <v>1</v>
          </cell>
          <cell r="W54">
            <v>20</v>
          </cell>
          <cell r="X54">
            <v>2.3219999999999992</v>
          </cell>
        </row>
        <row r="55">
          <cell r="A55">
            <v>196</v>
          </cell>
          <cell r="B55">
            <v>0</v>
          </cell>
          <cell r="C55">
            <v>265</v>
          </cell>
          <cell r="D55">
            <v>0</v>
          </cell>
          <cell r="E55">
            <v>123</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20</v>
          </cell>
          <cell r="V55">
            <v>1.7360000000000007</v>
          </cell>
          <cell r="W55">
            <v>123</v>
          </cell>
          <cell r="X55">
            <v>0</v>
          </cell>
        </row>
        <row r="56">
          <cell r="A56">
            <v>91</v>
          </cell>
          <cell r="B56">
            <v>0</v>
          </cell>
          <cell r="C56">
            <v>124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123</v>
          </cell>
          <cell r="V56">
            <v>0</v>
          </cell>
          <cell r="W56">
            <v>0</v>
          </cell>
          <cell r="X56">
            <v>0</v>
          </cell>
        </row>
        <row r="57">
          <cell r="A57">
            <v>0</v>
          </cell>
          <cell r="B57">
            <v>0</v>
          </cell>
          <cell r="C57">
            <v>0</v>
          </cell>
          <cell r="D57">
            <v>0</v>
          </cell>
          <cell r="E57">
            <v>0</v>
          </cell>
          <cell r="F57">
            <v>0</v>
          </cell>
          <cell r="G57">
            <v>197</v>
          </cell>
          <cell r="H57">
            <v>0</v>
          </cell>
          <cell r="I57">
            <v>197</v>
          </cell>
          <cell r="J57">
            <v>0</v>
          </cell>
          <cell r="K57">
            <v>197</v>
          </cell>
          <cell r="L57">
            <v>0</v>
          </cell>
          <cell r="M57">
            <v>197</v>
          </cell>
          <cell r="N57">
            <v>0</v>
          </cell>
          <cell r="O57">
            <v>197</v>
          </cell>
          <cell r="P57">
            <v>0</v>
          </cell>
          <cell r="Q57">
            <v>197</v>
          </cell>
          <cell r="R57">
            <v>0</v>
          </cell>
          <cell r="S57">
            <v>197</v>
          </cell>
          <cell r="T57">
            <v>0</v>
          </cell>
          <cell r="U57">
            <v>0</v>
          </cell>
          <cell r="V57">
            <v>0</v>
          </cell>
          <cell r="W57">
            <v>0</v>
          </cell>
          <cell r="X57">
            <v>0</v>
          </cell>
        </row>
        <row r="58">
          <cell r="A58">
            <v>25</v>
          </cell>
          <cell r="B58">
            <v>69</v>
          </cell>
          <cell r="C58">
            <v>22</v>
          </cell>
          <cell r="D58">
            <v>0</v>
          </cell>
          <cell r="E58">
            <v>197</v>
          </cell>
          <cell r="F58">
            <v>0</v>
          </cell>
          <cell r="G58">
            <v>265</v>
          </cell>
          <cell r="H58">
            <v>0</v>
          </cell>
          <cell r="I58">
            <v>265</v>
          </cell>
          <cell r="J58">
            <v>0</v>
          </cell>
          <cell r="K58">
            <v>265</v>
          </cell>
          <cell r="L58">
            <v>0</v>
          </cell>
          <cell r="M58">
            <v>265</v>
          </cell>
          <cell r="N58">
            <v>0</v>
          </cell>
          <cell r="O58">
            <v>265</v>
          </cell>
          <cell r="P58">
            <v>0</v>
          </cell>
          <cell r="Q58">
            <v>265</v>
          </cell>
          <cell r="R58">
            <v>0</v>
          </cell>
          <cell r="S58">
            <v>265</v>
          </cell>
          <cell r="T58">
            <v>0</v>
          </cell>
          <cell r="U58">
            <v>0</v>
          </cell>
          <cell r="V58">
            <v>0</v>
          </cell>
          <cell r="W58">
            <v>197</v>
          </cell>
          <cell r="X58">
            <v>0</v>
          </cell>
        </row>
        <row r="59">
          <cell r="A59" t="str">
            <v>25W</v>
          </cell>
          <cell r="B59">
            <v>1</v>
          </cell>
          <cell r="C59" t="str">
            <v>22W</v>
          </cell>
          <cell r="D59">
            <v>0</v>
          </cell>
          <cell r="E59">
            <v>265</v>
          </cell>
          <cell r="F59">
            <v>0</v>
          </cell>
          <cell r="G59">
            <v>124</v>
          </cell>
          <cell r="H59">
            <v>0</v>
          </cell>
          <cell r="I59">
            <v>124</v>
          </cell>
          <cell r="J59">
            <v>0</v>
          </cell>
          <cell r="K59">
            <v>124</v>
          </cell>
          <cell r="L59">
            <v>0</v>
          </cell>
          <cell r="M59">
            <v>124</v>
          </cell>
          <cell r="N59">
            <v>0</v>
          </cell>
          <cell r="O59">
            <v>124</v>
          </cell>
          <cell r="P59">
            <v>0</v>
          </cell>
          <cell r="Q59">
            <v>124</v>
          </cell>
          <cell r="R59">
            <v>0</v>
          </cell>
          <cell r="S59">
            <v>124</v>
          </cell>
          <cell r="T59">
            <v>0</v>
          </cell>
          <cell r="U59">
            <v>197</v>
          </cell>
          <cell r="V59">
            <v>0</v>
          </cell>
          <cell r="W59">
            <v>265</v>
          </cell>
          <cell r="X59">
            <v>0</v>
          </cell>
        </row>
        <row r="60">
          <cell r="A60">
            <v>32</v>
          </cell>
          <cell r="B60">
            <v>0</v>
          </cell>
          <cell r="C60">
            <v>144</v>
          </cell>
          <cell r="D60">
            <v>0</v>
          </cell>
          <cell r="E60">
            <v>124</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265</v>
          </cell>
          <cell r="V60">
            <v>0</v>
          </cell>
          <cell r="W60">
            <v>124</v>
          </cell>
          <cell r="X60">
            <v>0</v>
          </cell>
        </row>
        <row r="61">
          <cell r="A61">
            <v>0</v>
          </cell>
          <cell r="B61">
            <v>0</v>
          </cell>
          <cell r="C61">
            <v>196</v>
          </cell>
          <cell r="D61">
            <v>0</v>
          </cell>
          <cell r="E61">
            <v>0</v>
          </cell>
          <cell r="F61">
            <v>0</v>
          </cell>
          <cell r="G61">
            <v>22</v>
          </cell>
          <cell r="H61">
            <v>0</v>
          </cell>
          <cell r="I61">
            <v>22</v>
          </cell>
          <cell r="J61">
            <v>0</v>
          </cell>
          <cell r="K61">
            <v>22</v>
          </cell>
          <cell r="L61">
            <v>0</v>
          </cell>
          <cell r="M61">
            <v>22</v>
          </cell>
          <cell r="N61">
            <v>0</v>
          </cell>
          <cell r="O61">
            <v>22</v>
          </cell>
          <cell r="P61">
            <v>0</v>
          </cell>
          <cell r="Q61">
            <v>22</v>
          </cell>
          <cell r="R61">
            <v>0</v>
          </cell>
          <cell r="S61">
            <v>22</v>
          </cell>
          <cell r="T61">
            <v>0</v>
          </cell>
          <cell r="U61">
            <v>124</v>
          </cell>
          <cell r="V61">
            <v>0</v>
          </cell>
          <cell r="W61">
            <v>0</v>
          </cell>
          <cell r="X61">
            <v>0</v>
          </cell>
        </row>
        <row r="62">
          <cell r="A62">
            <v>0</v>
          </cell>
          <cell r="B62">
            <v>92</v>
          </cell>
          <cell r="C62">
            <v>91</v>
          </cell>
          <cell r="D62">
            <v>2</v>
          </cell>
          <cell r="E62">
            <v>22</v>
          </cell>
          <cell r="F62">
            <v>0</v>
          </cell>
          <cell r="G62" t="str">
            <v>22W</v>
          </cell>
          <cell r="H62">
            <v>0</v>
          </cell>
          <cell r="I62" t="str">
            <v>22W</v>
          </cell>
          <cell r="J62">
            <v>0</v>
          </cell>
          <cell r="K62" t="str">
            <v>22W</v>
          </cell>
          <cell r="L62">
            <v>0</v>
          </cell>
          <cell r="M62" t="str">
            <v>22W</v>
          </cell>
          <cell r="N62">
            <v>0</v>
          </cell>
          <cell r="O62" t="str">
            <v>22W</v>
          </cell>
          <cell r="P62">
            <v>0</v>
          </cell>
          <cell r="Q62" t="str">
            <v>22W</v>
          </cell>
          <cell r="R62">
            <v>0</v>
          </cell>
          <cell r="S62" t="str">
            <v>22W</v>
          </cell>
          <cell r="T62">
            <v>0</v>
          </cell>
          <cell r="U62">
            <v>0</v>
          </cell>
          <cell r="V62">
            <v>0</v>
          </cell>
          <cell r="W62">
            <v>22</v>
          </cell>
          <cell r="X62">
            <v>0</v>
          </cell>
        </row>
        <row r="63">
          <cell r="A63">
            <v>192</v>
          </cell>
          <cell r="B63">
            <v>0</v>
          </cell>
          <cell r="C63">
            <v>0</v>
          </cell>
          <cell r="D63">
            <v>0</v>
          </cell>
          <cell r="E63" t="str">
            <v>22W</v>
          </cell>
          <cell r="F63">
            <v>0</v>
          </cell>
          <cell r="G63">
            <v>144</v>
          </cell>
          <cell r="H63">
            <v>0</v>
          </cell>
          <cell r="I63">
            <v>144</v>
          </cell>
          <cell r="J63">
            <v>0</v>
          </cell>
          <cell r="K63">
            <v>144</v>
          </cell>
          <cell r="L63">
            <v>0</v>
          </cell>
          <cell r="M63">
            <v>144</v>
          </cell>
          <cell r="N63">
            <v>0</v>
          </cell>
          <cell r="O63">
            <v>144</v>
          </cell>
          <cell r="P63">
            <v>0</v>
          </cell>
          <cell r="Q63">
            <v>144</v>
          </cell>
          <cell r="R63">
            <v>0</v>
          </cell>
          <cell r="S63">
            <v>144</v>
          </cell>
          <cell r="T63">
            <v>0</v>
          </cell>
          <cell r="U63">
            <v>22</v>
          </cell>
          <cell r="V63">
            <v>0</v>
          </cell>
          <cell r="W63" t="str">
            <v>22W</v>
          </cell>
          <cell r="X63">
            <v>0</v>
          </cell>
        </row>
        <row r="64">
          <cell r="A64">
            <v>159</v>
          </cell>
          <cell r="B64">
            <v>3</v>
          </cell>
          <cell r="C64">
            <v>25</v>
          </cell>
          <cell r="D64">
            <v>46</v>
          </cell>
          <cell r="E64">
            <v>144</v>
          </cell>
          <cell r="F64">
            <v>1.6000000000000014</v>
          </cell>
          <cell r="G64" t="str">
            <v>144H</v>
          </cell>
          <cell r="H64">
            <v>7.9999999999999988E-2</v>
          </cell>
          <cell r="I64" t="str">
            <v>144H</v>
          </cell>
          <cell r="J64">
            <v>0</v>
          </cell>
          <cell r="K64" t="str">
            <v>144H</v>
          </cell>
          <cell r="L64">
            <v>0</v>
          </cell>
          <cell r="M64" t="str">
            <v>144H</v>
          </cell>
          <cell r="N64">
            <v>0</v>
          </cell>
          <cell r="O64" t="str">
            <v>144H</v>
          </cell>
          <cell r="P64">
            <v>0</v>
          </cell>
          <cell r="Q64" t="str">
            <v>144H</v>
          </cell>
          <cell r="R64">
            <v>0</v>
          </cell>
          <cell r="S64">
            <v>196</v>
          </cell>
          <cell r="T64">
            <v>0</v>
          </cell>
          <cell r="U64" t="str">
            <v>22W</v>
          </cell>
          <cell r="V64">
            <v>0</v>
          </cell>
          <cell r="W64">
            <v>144</v>
          </cell>
          <cell r="X64">
            <v>0.53</v>
          </cell>
        </row>
        <row r="65">
          <cell r="A65">
            <v>37</v>
          </cell>
          <cell r="B65">
            <v>8</v>
          </cell>
          <cell r="C65" t="str">
            <v>25W</v>
          </cell>
          <cell r="D65">
            <v>1</v>
          </cell>
          <cell r="E65" t="str">
            <v>144H</v>
          </cell>
          <cell r="F65">
            <v>0</v>
          </cell>
          <cell r="G65">
            <v>196</v>
          </cell>
          <cell r="H65">
            <v>0</v>
          </cell>
          <cell r="I65">
            <v>196</v>
          </cell>
          <cell r="J65">
            <v>0</v>
          </cell>
          <cell r="K65">
            <v>196</v>
          </cell>
          <cell r="L65">
            <v>0</v>
          </cell>
          <cell r="M65">
            <v>196</v>
          </cell>
          <cell r="N65">
            <v>0</v>
          </cell>
          <cell r="O65">
            <v>196</v>
          </cell>
          <cell r="P65">
            <v>0</v>
          </cell>
          <cell r="Q65">
            <v>196</v>
          </cell>
          <cell r="R65">
            <v>0</v>
          </cell>
          <cell r="S65">
            <v>91</v>
          </cell>
          <cell r="T65">
            <v>0</v>
          </cell>
          <cell r="U65">
            <v>144</v>
          </cell>
          <cell r="V65">
            <v>0</v>
          </cell>
          <cell r="W65">
            <v>196</v>
          </cell>
          <cell r="X65">
            <v>0</v>
          </cell>
        </row>
        <row r="66">
          <cell r="A66">
            <v>199</v>
          </cell>
          <cell r="B66">
            <v>53</v>
          </cell>
          <cell r="C66">
            <v>32</v>
          </cell>
          <cell r="D66">
            <v>0</v>
          </cell>
          <cell r="E66">
            <v>196</v>
          </cell>
          <cell r="F66">
            <v>0</v>
          </cell>
          <cell r="G66">
            <v>91</v>
          </cell>
          <cell r="H66">
            <v>1</v>
          </cell>
          <cell r="I66">
            <v>91</v>
          </cell>
          <cell r="J66">
            <v>0</v>
          </cell>
          <cell r="K66">
            <v>91</v>
          </cell>
          <cell r="L66">
            <v>0</v>
          </cell>
          <cell r="M66">
            <v>91</v>
          </cell>
          <cell r="N66">
            <v>0</v>
          </cell>
          <cell r="O66">
            <v>91</v>
          </cell>
          <cell r="P66">
            <v>0</v>
          </cell>
          <cell r="Q66">
            <v>91</v>
          </cell>
          <cell r="R66">
            <v>0</v>
          </cell>
          <cell r="S66">
            <v>0</v>
          </cell>
          <cell r="T66">
            <v>0</v>
          </cell>
          <cell r="U66">
            <v>196</v>
          </cell>
          <cell r="V66">
            <v>0</v>
          </cell>
          <cell r="W66">
            <v>91</v>
          </cell>
          <cell r="X66">
            <v>1</v>
          </cell>
        </row>
        <row r="67">
          <cell r="A67">
            <v>0</v>
          </cell>
          <cell r="B67">
            <v>0</v>
          </cell>
          <cell r="C67">
            <v>0</v>
          </cell>
          <cell r="D67">
            <v>0</v>
          </cell>
          <cell r="E67">
            <v>91</v>
          </cell>
          <cell r="F67">
            <v>0</v>
          </cell>
          <cell r="G67">
            <v>0</v>
          </cell>
          <cell r="H67">
            <v>0</v>
          </cell>
          <cell r="I67">
            <v>0</v>
          </cell>
          <cell r="J67">
            <v>0</v>
          </cell>
          <cell r="K67">
            <v>0</v>
          </cell>
          <cell r="L67">
            <v>0</v>
          </cell>
          <cell r="M67">
            <v>0</v>
          </cell>
          <cell r="N67">
            <v>0</v>
          </cell>
          <cell r="O67">
            <v>0</v>
          </cell>
          <cell r="P67">
            <v>0</v>
          </cell>
          <cell r="Q67">
            <v>0</v>
          </cell>
          <cell r="R67">
            <v>0</v>
          </cell>
          <cell r="S67">
            <v>25</v>
          </cell>
          <cell r="T67">
            <v>0</v>
          </cell>
          <cell r="U67">
            <v>91</v>
          </cell>
          <cell r="V67">
            <v>1</v>
          </cell>
          <cell r="W67">
            <v>0</v>
          </cell>
          <cell r="X67">
            <v>0</v>
          </cell>
        </row>
        <row r="68">
          <cell r="A68">
            <v>162</v>
          </cell>
          <cell r="B68">
            <v>5.8199999999999932</v>
          </cell>
          <cell r="C68">
            <v>0</v>
          </cell>
          <cell r="D68">
            <v>78</v>
          </cell>
          <cell r="E68">
            <v>0</v>
          </cell>
          <cell r="F68">
            <v>0</v>
          </cell>
          <cell r="G68">
            <v>25</v>
          </cell>
          <cell r="H68">
            <v>0</v>
          </cell>
          <cell r="I68">
            <v>25</v>
          </cell>
          <cell r="J68">
            <v>0</v>
          </cell>
          <cell r="K68">
            <v>25</v>
          </cell>
          <cell r="L68">
            <v>0</v>
          </cell>
          <cell r="M68">
            <v>25</v>
          </cell>
          <cell r="N68">
            <v>0</v>
          </cell>
          <cell r="O68">
            <v>25</v>
          </cell>
          <cell r="P68">
            <v>0</v>
          </cell>
          <cell r="Q68">
            <v>25</v>
          </cell>
          <cell r="R68">
            <v>0</v>
          </cell>
          <cell r="S68" t="str">
            <v>25W</v>
          </cell>
          <cell r="T68">
            <v>0</v>
          </cell>
          <cell r="U68">
            <v>0</v>
          </cell>
          <cell r="V68">
            <v>0</v>
          </cell>
          <cell r="W68">
            <v>25</v>
          </cell>
          <cell r="X68">
            <v>0.51100000000000001</v>
          </cell>
        </row>
        <row r="69">
          <cell r="A69" t="str">
            <v>162W</v>
          </cell>
          <cell r="B69">
            <v>1</v>
          </cell>
          <cell r="C69">
            <v>192</v>
          </cell>
          <cell r="D69">
            <v>0</v>
          </cell>
          <cell r="E69">
            <v>25</v>
          </cell>
          <cell r="F69">
            <v>28.15300000000002</v>
          </cell>
          <cell r="G69" t="str">
            <v>25W</v>
          </cell>
          <cell r="H69">
            <v>0</v>
          </cell>
          <cell r="I69" t="str">
            <v>25W</v>
          </cell>
          <cell r="J69">
            <v>0</v>
          </cell>
          <cell r="K69" t="str">
            <v>25W</v>
          </cell>
          <cell r="L69">
            <v>0</v>
          </cell>
          <cell r="M69" t="str">
            <v>25W</v>
          </cell>
          <cell r="N69">
            <v>0</v>
          </cell>
          <cell r="O69" t="str">
            <v>25W</v>
          </cell>
          <cell r="P69">
            <v>0</v>
          </cell>
          <cell r="Q69" t="str">
            <v>25W</v>
          </cell>
          <cell r="R69">
            <v>0</v>
          </cell>
          <cell r="S69">
            <v>32</v>
          </cell>
          <cell r="T69">
            <v>0</v>
          </cell>
          <cell r="U69">
            <v>25</v>
          </cell>
          <cell r="V69">
            <v>5.8999999999999997E-2</v>
          </cell>
          <cell r="W69" t="str">
            <v>25W</v>
          </cell>
          <cell r="X69">
            <v>0</v>
          </cell>
        </row>
        <row r="70">
          <cell r="A70">
            <v>49</v>
          </cell>
          <cell r="B70">
            <v>3</v>
          </cell>
          <cell r="C70">
            <v>159</v>
          </cell>
          <cell r="D70">
            <v>0</v>
          </cell>
          <cell r="E70" t="str">
            <v>25W</v>
          </cell>
          <cell r="F70">
            <v>2</v>
          </cell>
          <cell r="G70" t="str">
            <v>25H</v>
          </cell>
          <cell r="H70">
            <v>0</v>
          </cell>
          <cell r="I70" t="str">
            <v>25H</v>
          </cell>
          <cell r="J70">
            <v>0</v>
          </cell>
          <cell r="K70" t="str">
            <v>25H</v>
          </cell>
          <cell r="L70">
            <v>0</v>
          </cell>
          <cell r="M70" t="str">
            <v>25H</v>
          </cell>
          <cell r="N70">
            <v>0</v>
          </cell>
          <cell r="O70" t="str">
            <v>25H</v>
          </cell>
          <cell r="P70">
            <v>0</v>
          </cell>
          <cell r="Q70" t="str">
            <v>25H</v>
          </cell>
          <cell r="R70">
            <v>0</v>
          </cell>
          <cell r="S70">
            <v>0</v>
          </cell>
          <cell r="T70">
            <v>0</v>
          </cell>
          <cell r="U70" t="str">
            <v>25W</v>
          </cell>
          <cell r="V70">
            <v>1</v>
          </cell>
          <cell r="W70">
            <v>32</v>
          </cell>
          <cell r="X70">
            <v>0</v>
          </cell>
        </row>
        <row r="71">
          <cell r="A71">
            <v>146</v>
          </cell>
          <cell r="B71">
            <v>0</v>
          </cell>
          <cell r="C71">
            <v>37</v>
          </cell>
          <cell r="D71">
            <v>11</v>
          </cell>
          <cell r="E71" t="str">
            <v>25H</v>
          </cell>
          <cell r="F71">
            <v>0</v>
          </cell>
          <cell r="G71">
            <v>32</v>
          </cell>
          <cell r="H71">
            <v>0</v>
          </cell>
          <cell r="I71">
            <v>32</v>
          </cell>
          <cell r="J71">
            <v>0</v>
          </cell>
          <cell r="K71">
            <v>32</v>
          </cell>
          <cell r="L71">
            <v>0</v>
          </cell>
          <cell r="M71">
            <v>32</v>
          </cell>
          <cell r="N71">
            <v>0</v>
          </cell>
          <cell r="O71">
            <v>32</v>
          </cell>
          <cell r="P71">
            <v>0</v>
          </cell>
          <cell r="Q71">
            <v>32</v>
          </cell>
          <cell r="R71">
            <v>0</v>
          </cell>
          <cell r="S71">
            <v>0</v>
          </cell>
          <cell r="T71">
            <v>0</v>
          </cell>
          <cell r="U71">
            <v>32</v>
          </cell>
          <cell r="V71">
            <v>0</v>
          </cell>
          <cell r="W71">
            <v>0</v>
          </cell>
          <cell r="X71">
            <v>0</v>
          </cell>
        </row>
        <row r="72">
          <cell r="A72">
            <v>36</v>
          </cell>
          <cell r="B72">
            <v>59</v>
          </cell>
          <cell r="C72">
            <v>199</v>
          </cell>
          <cell r="D72">
            <v>29</v>
          </cell>
          <cell r="E72">
            <v>32</v>
          </cell>
          <cell r="F72">
            <v>0</v>
          </cell>
          <cell r="G72">
            <v>0</v>
          </cell>
          <cell r="H72">
            <v>0</v>
          </cell>
          <cell r="I72">
            <v>0</v>
          </cell>
          <cell r="J72">
            <v>0</v>
          </cell>
          <cell r="K72">
            <v>0</v>
          </cell>
          <cell r="L72">
            <v>0</v>
          </cell>
          <cell r="M72">
            <v>0</v>
          </cell>
          <cell r="N72">
            <v>0</v>
          </cell>
          <cell r="O72">
            <v>0</v>
          </cell>
          <cell r="P72">
            <v>0</v>
          </cell>
          <cell r="Q72">
            <v>0</v>
          </cell>
          <cell r="R72">
            <v>0</v>
          </cell>
          <cell r="S72">
            <v>192</v>
          </cell>
          <cell r="T72">
            <v>0</v>
          </cell>
          <cell r="U72">
            <v>0</v>
          </cell>
          <cell r="V72">
            <v>0</v>
          </cell>
          <cell r="W72">
            <v>0</v>
          </cell>
          <cell r="X72">
            <v>1.0899999999999999</v>
          </cell>
        </row>
        <row r="73">
          <cell r="A73">
            <v>172</v>
          </cell>
          <cell r="B73">
            <v>3</v>
          </cell>
          <cell r="C73">
            <v>0</v>
          </cell>
          <cell r="D73">
            <v>0</v>
          </cell>
          <cell r="E73">
            <v>0</v>
          </cell>
          <cell r="F73">
            <v>0</v>
          </cell>
          <cell r="G73">
            <v>0</v>
          </cell>
          <cell r="H73">
            <v>12</v>
          </cell>
          <cell r="I73">
            <v>0</v>
          </cell>
          <cell r="J73">
            <v>0</v>
          </cell>
          <cell r="K73">
            <v>0</v>
          </cell>
          <cell r="L73">
            <v>0</v>
          </cell>
          <cell r="M73">
            <v>0</v>
          </cell>
          <cell r="N73">
            <v>0</v>
          </cell>
          <cell r="O73">
            <v>0</v>
          </cell>
          <cell r="P73">
            <v>0</v>
          </cell>
          <cell r="Q73">
            <v>0</v>
          </cell>
          <cell r="R73">
            <v>0</v>
          </cell>
          <cell r="S73">
            <v>159</v>
          </cell>
          <cell r="T73">
            <v>0</v>
          </cell>
          <cell r="U73">
            <v>0</v>
          </cell>
          <cell r="V73">
            <v>0.41499999999999998</v>
          </cell>
          <cell r="W73">
            <v>87</v>
          </cell>
          <cell r="X73">
            <v>772</v>
          </cell>
        </row>
        <row r="74">
          <cell r="A74">
            <v>200</v>
          </cell>
          <cell r="B74">
            <v>0</v>
          </cell>
          <cell r="C74">
            <v>162</v>
          </cell>
          <cell r="D74">
            <v>2.8800000000000097</v>
          </cell>
          <cell r="E74">
            <v>0</v>
          </cell>
          <cell r="F74">
            <v>61</v>
          </cell>
          <cell r="G74">
            <v>192</v>
          </cell>
          <cell r="H74">
            <v>0</v>
          </cell>
          <cell r="I74">
            <v>192</v>
          </cell>
          <cell r="J74">
            <v>0</v>
          </cell>
          <cell r="K74">
            <v>192</v>
          </cell>
          <cell r="L74">
            <v>0</v>
          </cell>
          <cell r="M74">
            <v>192</v>
          </cell>
          <cell r="N74">
            <v>0</v>
          </cell>
          <cell r="O74">
            <v>192</v>
          </cell>
          <cell r="P74">
            <v>0</v>
          </cell>
          <cell r="Q74">
            <v>192</v>
          </cell>
          <cell r="R74">
            <v>0</v>
          </cell>
          <cell r="S74">
            <v>37</v>
          </cell>
          <cell r="T74">
            <v>5.1000000000000004E-2</v>
          </cell>
          <cell r="U74">
            <v>192</v>
          </cell>
          <cell r="V74">
            <v>0</v>
          </cell>
          <cell r="W74">
            <v>192</v>
          </cell>
          <cell r="X74">
            <v>0</v>
          </cell>
        </row>
        <row r="75">
          <cell r="A75">
            <v>204</v>
          </cell>
          <cell r="B75">
            <v>0</v>
          </cell>
          <cell r="C75" t="str">
            <v>162W</v>
          </cell>
          <cell r="D75">
            <v>0</v>
          </cell>
          <cell r="E75">
            <v>192</v>
          </cell>
          <cell r="F75">
            <v>0</v>
          </cell>
          <cell r="G75">
            <v>159</v>
          </cell>
          <cell r="H75">
            <v>0</v>
          </cell>
          <cell r="I75">
            <v>159</v>
          </cell>
          <cell r="J75">
            <v>1</v>
          </cell>
          <cell r="K75">
            <v>159</v>
          </cell>
          <cell r="L75">
            <v>0</v>
          </cell>
          <cell r="M75">
            <v>159</v>
          </cell>
          <cell r="N75">
            <v>0</v>
          </cell>
          <cell r="O75">
            <v>159</v>
          </cell>
          <cell r="P75">
            <v>0</v>
          </cell>
          <cell r="Q75">
            <v>159</v>
          </cell>
          <cell r="R75">
            <v>1</v>
          </cell>
          <cell r="S75">
            <v>199</v>
          </cell>
          <cell r="T75">
            <v>0</v>
          </cell>
          <cell r="U75">
            <v>159</v>
          </cell>
          <cell r="V75">
            <v>0</v>
          </cell>
          <cell r="W75">
            <v>159</v>
          </cell>
          <cell r="X75">
            <v>0</v>
          </cell>
        </row>
        <row r="76">
          <cell r="A76">
            <v>0</v>
          </cell>
          <cell r="B76">
            <v>0</v>
          </cell>
          <cell r="C76">
            <v>49</v>
          </cell>
          <cell r="D76">
            <v>2</v>
          </cell>
          <cell r="E76">
            <v>159</v>
          </cell>
          <cell r="F76">
            <v>0</v>
          </cell>
          <cell r="G76">
            <v>37</v>
          </cell>
          <cell r="H76">
            <v>0</v>
          </cell>
          <cell r="I76">
            <v>37</v>
          </cell>
          <cell r="J76">
            <v>0</v>
          </cell>
          <cell r="K76">
            <v>37</v>
          </cell>
          <cell r="L76">
            <v>0</v>
          </cell>
          <cell r="M76">
            <v>37</v>
          </cell>
          <cell r="N76">
            <v>0</v>
          </cell>
          <cell r="O76">
            <v>37</v>
          </cell>
          <cell r="P76">
            <v>0</v>
          </cell>
          <cell r="Q76">
            <v>37</v>
          </cell>
          <cell r="R76">
            <v>0</v>
          </cell>
          <cell r="S76">
            <v>0</v>
          </cell>
          <cell r="T76">
            <v>0</v>
          </cell>
          <cell r="U76">
            <v>37</v>
          </cell>
          <cell r="V76">
            <v>2.8999999999999998E-2</v>
          </cell>
          <cell r="W76">
            <v>37</v>
          </cell>
          <cell r="X76">
            <v>0.17699999999999999</v>
          </cell>
        </row>
        <row r="77">
          <cell r="A77">
            <v>140</v>
          </cell>
          <cell r="B77">
            <v>1.2569999999999997</v>
          </cell>
          <cell r="C77">
            <v>146</v>
          </cell>
          <cell r="D77">
            <v>0</v>
          </cell>
          <cell r="E77">
            <v>37</v>
          </cell>
          <cell r="F77">
            <v>9</v>
          </cell>
          <cell r="G77" t="str">
            <v>37H</v>
          </cell>
          <cell r="H77">
            <v>0</v>
          </cell>
          <cell r="I77" t="str">
            <v>37H</v>
          </cell>
          <cell r="J77">
            <v>0</v>
          </cell>
          <cell r="K77" t="str">
            <v>37H</v>
          </cell>
          <cell r="L77">
            <v>0</v>
          </cell>
          <cell r="M77" t="str">
            <v>37H</v>
          </cell>
          <cell r="N77">
            <v>0</v>
          </cell>
          <cell r="O77" t="str">
            <v>37H</v>
          </cell>
          <cell r="P77">
            <v>0</v>
          </cell>
          <cell r="Q77" t="str">
            <v>37H</v>
          </cell>
          <cell r="R77">
            <v>0</v>
          </cell>
          <cell r="S77">
            <v>162</v>
          </cell>
          <cell r="T77">
            <v>0</v>
          </cell>
          <cell r="U77">
            <v>199</v>
          </cell>
          <cell r="V77">
            <v>0</v>
          </cell>
          <cell r="W77">
            <v>199</v>
          </cell>
          <cell r="X77">
            <v>0</v>
          </cell>
        </row>
        <row r="78">
          <cell r="A78" t="str">
            <v>140W</v>
          </cell>
          <cell r="B78">
            <v>0</v>
          </cell>
          <cell r="C78">
            <v>0</v>
          </cell>
          <cell r="D78">
            <v>0</v>
          </cell>
          <cell r="E78" t="str">
            <v>37H</v>
          </cell>
          <cell r="F78">
            <v>0</v>
          </cell>
          <cell r="G78">
            <v>199</v>
          </cell>
          <cell r="H78">
            <v>0</v>
          </cell>
          <cell r="I78">
            <v>199</v>
          </cell>
          <cell r="J78">
            <v>0</v>
          </cell>
          <cell r="K78">
            <v>199</v>
          </cell>
          <cell r="L78">
            <v>0</v>
          </cell>
          <cell r="M78">
            <v>199</v>
          </cell>
          <cell r="N78">
            <v>0</v>
          </cell>
          <cell r="O78">
            <v>199</v>
          </cell>
          <cell r="P78">
            <v>0</v>
          </cell>
          <cell r="Q78">
            <v>199</v>
          </cell>
          <cell r="R78">
            <v>0</v>
          </cell>
          <cell r="S78" t="str">
            <v>162W</v>
          </cell>
          <cell r="T78">
            <v>0</v>
          </cell>
          <cell r="U78">
            <v>0</v>
          </cell>
          <cell r="V78">
            <v>0</v>
          </cell>
          <cell r="W78">
            <v>0</v>
          </cell>
          <cell r="X78">
            <v>0</v>
          </cell>
        </row>
        <row r="79">
          <cell r="A79">
            <v>274</v>
          </cell>
          <cell r="B79">
            <v>23</v>
          </cell>
          <cell r="C79">
            <v>53</v>
          </cell>
          <cell r="D79">
            <v>17</v>
          </cell>
          <cell r="E79">
            <v>199</v>
          </cell>
          <cell r="F79">
            <v>13</v>
          </cell>
          <cell r="G79">
            <v>0</v>
          </cell>
          <cell r="H79">
            <v>0</v>
          </cell>
          <cell r="I79">
            <v>0</v>
          </cell>
          <cell r="J79">
            <v>0</v>
          </cell>
          <cell r="K79">
            <v>0</v>
          </cell>
          <cell r="L79">
            <v>0</v>
          </cell>
          <cell r="M79">
            <v>0</v>
          </cell>
          <cell r="N79">
            <v>0</v>
          </cell>
          <cell r="O79">
            <v>0</v>
          </cell>
          <cell r="P79">
            <v>0</v>
          </cell>
          <cell r="Q79">
            <v>0</v>
          </cell>
          <cell r="R79">
            <v>0</v>
          </cell>
          <cell r="S79">
            <v>49</v>
          </cell>
          <cell r="T79">
            <v>0</v>
          </cell>
          <cell r="U79">
            <v>162</v>
          </cell>
          <cell r="V79">
            <v>1.2000000000000028</v>
          </cell>
          <cell r="W79">
            <v>162</v>
          </cell>
          <cell r="X79">
            <v>0</v>
          </cell>
        </row>
        <row r="80">
          <cell r="A80">
            <v>116</v>
          </cell>
          <cell r="B80">
            <v>40</v>
          </cell>
          <cell r="C80" t="str">
            <v>53W</v>
          </cell>
          <cell r="D80">
            <v>0</v>
          </cell>
          <cell r="E80">
            <v>0</v>
          </cell>
          <cell r="F80">
            <v>0</v>
          </cell>
          <cell r="G80">
            <v>162</v>
          </cell>
          <cell r="H80">
            <v>1.2999999999999972</v>
          </cell>
          <cell r="I80">
            <v>162</v>
          </cell>
          <cell r="J80">
            <v>0</v>
          </cell>
          <cell r="K80">
            <v>162</v>
          </cell>
          <cell r="L80">
            <v>0</v>
          </cell>
          <cell r="M80">
            <v>162</v>
          </cell>
          <cell r="N80">
            <v>0</v>
          </cell>
          <cell r="O80">
            <v>162</v>
          </cell>
          <cell r="P80">
            <v>0</v>
          </cell>
          <cell r="Q80">
            <v>162</v>
          </cell>
          <cell r="R80">
            <v>0</v>
          </cell>
          <cell r="S80">
            <v>146</v>
          </cell>
          <cell r="T80">
            <v>0</v>
          </cell>
          <cell r="U80" t="str">
            <v>162W</v>
          </cell>
          <cell r="V80">
            <v>1</v>
          </cell>
          <cell r="W80" t="str">
            <v>162W</v>
          </cell>
          <cell r="X80">
            <v>0</v>
          </cell>
        </row>
        <row r="81">
          <cell r="A81">
            <v>126</v>
          </cell>
          <cell r="B81">
            <v>14</v>
          </cell>
          <cell r="C81">
            <v>36</v>
          </cell>
          <cell r="D81">
            <v>49</v>
          </cell>
          <cell r="E81">
            <v>162</v>
          </cell>
          <cell r="F81">
            <v>1.7999999999999972</v>
          </cell>
          <cell r="G81" t="str">
            <v>162W</v>
          </cell>
          <cell r="H81">
            <v>1</v>
          </cell>
          <cell r="I81" t="str">
            <v>162W</v>
          </cell>
          <cell r="J81">
            <v>0</v>
          </cell>
          <cell r="K81" t="str">
            <v>162W</v>
          </cell>
          <cell r="L81">
            <v>0</v>
          </cell>
          <cell r="M81" t="str">
            <v>162W</v>
          </cell>
          <cell r="N81">
            <v>0</v>
          </cell>
          <cell r="O81" t="str">
            <v>162W</v>
          </cell>
          <cell r="P81">
            <v>0</v>
          </cell>
          <cell r="Q81" t="str">
            <v>162W</v>
          </cell>
          <cell r="R81">
            <v>0</v>
          </cell>
          <cell r="S81">
            <v>0</v>
          </cell>
          <cell r="T81">
            <v>0</v>
          </cell>
          <cell r="U81">
            <v>49</v>
          </cell>
          <cell r="V81">
            <v>4</v>
          </cell>
          <cell r="W81">
            <v>49</v>
          </cell>
          <cell r="X81">
            <v>2</v>
          </cell>
        </row>
        <row r="82">
          <cell r="A82">
            <v>57</v>
          </cell>
          <cell r="B82">
            <v>0</v>
          </cell>
          <cell r="C82">
            <v>172</v>
          </cell>
          <cell r="D82">
            <v>10</v>
          </cell>
          <cell r="E82" t="str">
            <v>162W</v>
          </cell>
          <cell r="F82">
            <v>1</v>
          </cell>
          <cell r="G82">
            <v>49</v>
          </cell>
          <cell r="H82">
            <v>2</v>
          </cell>
          <cell r="I82">
            <v>49</v>
          </cell>
          <cell r="J82">
            <v>0</v>
          </cell>
          <cell r="K82">
            <v>49</v>
          </cell>
          <cell r="L82">
            <v>2</v>
          </cell>
          <cell r="M82">
            <v>49</v>
          </cell>
          <cell r="N82">
            <v>0</v>
          </cell>
          <cell r="O82">
            <v>49</v>
          </cell>
          <cell r="P82">
            <v>0</v>
          </cell>
          <cell r="Q82">
            <v>49</v>
          </cell>
          <cell r="R82">
            <v>0</v>
          </cell>
          <cell r="S82">
            <v>53</v>
          </cell>
          <cell r="T82">
            <v>0</v>
          </cell>
          <cell r="U82">
            <v>146</v>
          </cell>
          <cell r="V82">
            <v>1</v>
          </cell>
          <cell r="W82">
            <v>146</v>
          </cell>
          <cell r="X82">
            <v>0</v>
          </cell>
        </row>
        <row r="83">
          <cell r="A83">
            <v>165</v>
          </cell>
          <cell r="B83">
            <v>0</v>
          </cell>
          <cell r="C83">
            <v>200</v>
          </cell>
          <cell r="D83">
            <v>0</v>
          </cell>
          <cell r="E83">
            <v>49</v>
          </cell>
          <cell r="F83">
            <v>2</v>
          </cell>
          <cell r="G83">
            <v>146</v>
          </cell>
          <cell r="H83">
            <v>2</v>
          </cell>
          <cell r="I83">
            <v>146</v>
          </cell>
          <cell r="J83">
            <v>0</v>
          </cell>
          <cell r="K83">
            <v>146</v>
          </cell>
          <cell r="L83">
            <v>0</v>
          </cell>
          <cell r="M83">
            <v>146</v>
          </cell>
          <cell r="N83">
            <v>0</v>
          </cell>
          <cell r="O83">
            <v>146</v>
          </cell>
          <cell r="P83">
            <v>0</v>
          </cell>
          <cell r="Q83">
            <v>146</v>
          </cell>
          <cell r="R83">
            <v>3</v>
          </cell>
          <cell r="S83" t="str">
            <v>53W</v>
          </cell>
          <cell r="T83">
            <v>0</v>
          </cell>
          <cell r="U83">
            <v>0</v>
          </cell>
          <cell r="V83">
            <v>0</v>
          </cell>
          <cell r="W83">
            <v>0</v>
          </cell>
          <cell r="X83">
            <v>0</v>
          </cell>
        </row>
        <row r="84">
          <cell r="A84">
            <v>268</v>
          </cell>
          <cell r="B84">
            <v>0</v>
          </cell>
          <cell r="C84">
            <v>204</v>
          </cell>
          <cell r="D84">
            <v>0</v>
          </cell>
          <cell r="E84">
            <v>146</v>
          </cell>
          <cell r="F84">
            <v>2</v>
          </cell>
          <cell r="G84">
            <v>0</v>
          </cell>
          <cell r="H84">
            <v>0</v>
          </cell>
          <cell r="I84">
            <v>0</v>
          </cell>
          <cell r="J84">
            <v>0</v>
          </cell>
          <cell r="K84">
            <v>0</v>
          </cell>
          <cell r="L84">
            <v>0</v>
          </cell>
          <cell r="M84">
            <v>0</v>
          </cell>
          <cell r="N84">
            <v>0</v>
          </cell>
          <cell r="O84">
            <v>0</v>
          </cell>
          <cell r="P84">
            <v>0</v>
          </cell>
          <cell r="Q84">
            <v>0</v>
          </cell>
          <cell r="R84">
            <v>0</v>
          </cell>
          <cell r="S84">
            <v>36</v>
          </cell>
          <cell r="T84">
            <v>0</v>
          </cell>
          <cell r="U84">
            <v>53</v>
          </cell>
          <cell r="V84">
            <v>1.8000000000000016E-2</v>
          </cell>
          <cell r="W84">
            <v>53</v>
          </cell>
          <cell r="X84">
            <v>0.51400000000000012</v>
          </cell>
        </row>
        <row r="85">
          <cell r="A85">
            <v>270</v>
          </cell>
          <cell r="B85">
            <v>5.8700000000000045</v>
          </cell>
          <cell r="C85">
            <v>0</v>
          </cell>
          <cell r="D85">
            <v>0</v>
          </cell>
          <cell r="E85">
            <v>0</v>
          </cell>
          <cell r="F85">
            <v>0</v>
          </cell>
          <cell r="G85">
            <v>53</v>
          </cell>
          <cell r="H85">
            <v>0.35699999999999998</v>
          </cell>
          <cell r="I85">
            <v>53</v>
          </cell>
          <cell r="J85">
            <v>0</v>
          </cell>
          <cell r="K85">
            <v>53</v>
          </cell>
          <cell r="L85">
            <v>0</v>
          </cell>
          <cell r="M85">
            <v>53</v>
          </cell>
          <cell r="N85">
            <v>0</v>
          </cell>
          <cell r="O85">
            <v>53</v>
          </cell>
          <cell r="P85">
            <v>0</v>
          </cell>
          <cell r="Q85">
            <v>53</v>
          </cell>
          <cell r="R85">
            <v>0</v>
          </cell>
          <cell r="S85">
            <v>172</v>
          </cell>
          <cell r="T85">
            <v>11</v>
          </cell>
          <cell r="U85" t="str">
            <v>53W</v>
          </cell>
          <cell r="V85">
            <v>0</v>
          </cell>
          <cell r="W85" t="str">
            <v>53W</v>
          </cell>
          <cell r="X85">
            <v>0</v>
          </cell>
        </row>
        <row r="86">
          <cell r="A86">
            <v>264</v>
          </cell>
          <cell r="B86">
            <v>46</v>
          </cell>
          <cell r="C86">
            <v>140</v>
          </cell>
          <cell r="D86">
            <v>0.91999999999999993</v>
          </cell>
          <cell r="E86">
            <v>53</v>
          </cell>
          <cell r="F86">
            <v>2.1879999999999882</v>
          </cell>
          <cell r="G86" t="str">
            <v>53W</v>
          </cell>
          <cell r="H86">
            <v>0</v>
          </cell>
          <cell r="I86" t="str">
            <v>53W</v>
          </cell>
          <cell r="J86">
            <v>0</v>
          </cell>
          <cell r="K86" t="str">
            <v>53W</v>
          </cell>
          <cell r="L86">
            <v>0</v>
          </cell>
          <cell r="M86" t="str">
            <v>53W</v>
          </cell>
          <cell r="N86">
            <v>0</v>
          </cell>
          <cell r="O86" t="str">
            <v>53W</v>
          </cell>
          <cell r="P86">
            <v>0</v>
          </cell>
          <cell r="Q86" t="str">
            <v>53W</v>
          </cell>
          <cell r="R86">
            <v>0</v>
          </cell>
          <cell r="S86">
            <v>200</v>
          </cell>
          <cell r="T86">
            <v>0</v>
          </cell>
          <cell r="U86">
            <v>36</v>
          </cell>
          <cell r="V86">
            <v>0</v>
          </cell>
          <cell r="W86">
            <v>36</v>
          </cell>
          <cell r="X86">
            <v>0</v>
          </cell>
        </row>
        <row r="87">
          <cell r="A87">
            <v>127</v>
          </cell>
          <cell r="B87">
            <v>0</v>
          </cell>
          <cell r="C87" t="str">
            <v>140W</v>
          </cell>
          <cell r="D87">
            <v>0</v>
          </cell>
          <cell r="E87" t="str">
            <v>53W</v>
          </cell>
          <cell r="F87">
            <v>4</v>
          </cell>
          <cell r="G87">
            <v>36</v>
          </cell>
          <cell r="H87">
            <v>15</v>
          </cell>
          <cell r="I87">
            <v>36</v>
          </cell>
          <cell r="J87">
            <v>0</v>
          </cell>
          <cell r="K87">
            <v>36</v>
          </cell>
          <cell r="L87">
            <v>0</v>
          </cell>
          <cell r="M87">
            <v>36</v>
          </cell>
          <cell r="N87">
            <v>0</v>
          </cell>
          <cell r="O87">
            <v>36</v>
          </cell>
          <cell r="P87">
            <v>0</v>
          </cell>
          <cell r="Q87">
            <v>36</v>
          </cell>
          <cell r="R87">
            <v>0</v>
          </cell>
          <cell r="S87">
            <v>204</v>
          </cell>
          <cell r="T87">
            <v>0</v>
          </cell>
          <cell r="U87">
            <v>172</v>
          </cell>
          <cell r="V87">
            <v>11</v>
          </cell>
          <cell r="W87">
            <v>172</v>
          </cell>
          <cell r="X87">
            <v>4</v>
          </cell>
        </row>
        <row r="88">
          <cell r="A88">
            <v>176</v>
          </cell>
          <cell r="B88">
            <v>24</v>
          </cell>
          <cell r="C88">
            <v>274</v>
          </cell>
          <cell r="D88">
            <v>25</v>
          </cell>
          <cell r="E88" t="str">
            <v>53H</v>
          </cell>
          <cell r="F88">
            <v>0</v>
          </cell>
          <cell r="G88">
            <v>172</v>
          </cell>
          <cell r="H88">
            <v>2</v>
          </cell>
          <cell r="I88">
            <v>172</v>
          </cell>
          <cell r="J88">
            <v>5</v>
          </cell>
          <cell r="K88">
            <v>172</v>
          </cell>
          <cell r="L88">
            <v>3</v>
          </cell>
          <cell r="M88">
            <v>172</v>
          </cell>
          <cell r="N88">
            <v>8</v>
          </cell>
          <cell r="O88">
            <v>172</v>
          </cell>
          <cell r="P88">
            <v>6</v>
          </cell>
          <cell r="Q88">
            <v>172</v>
          </cell>
          <cell r="R88">
            <v>7</v>
          </cell>
          <cell r="S88">
            <v>0</v>
          </cell>
          <cell r="T88">
            <v>0</v>
          </cell>
          <cell r="U88">
            <v>200</v>
          </cell>
          <cell r="V88">
            <v>0</v>
          </cell>
          <cell r="W88">
            <v>200</v>
          </cell>
          <cell r="X88">
            <v>0</v>
          </cell>
        </row>
        <row r="89">
          <cell r="A89">
            <v>106</v>
          </cell>
          <cell r="B89">
            <v>0</v>
          </cell>
          <cell r="C89">
            <v>116</v>
          </cell>
          <cell r="D89">
            <v>26</v>
          </cell>
          <cell r="E89">
            <v>36</v>
          </cell>
          <cell r="F89">
            <v>48</v>
          </cell>
          <cell r="G89">
            <v>200</v>
          </cell>
          <cell r="H89">
            <v>0</v>
          </cell>
          <cell r="I89">
            <v>200</v>
          </cell>
          <cell r="J89">
            <v>0</v>
          </cell>
          <cell r="K89">
            <v>200</v>
          </cell>
          <cell r="L89">
            <v>0</v>
          </cell>
          <cell r="M89">
            <v>200</v>
          </cell>
          <cell r="N89">
            <v>0</v>
          </cell>
          <cell r="O89">
            <v>200</v>
          </cell>
          <cell r="P89">
            <v>0</v>
          </cell>
          <cell r="Q89">
            <v>200</v>
          </cell>
          <cell r="R89">
            <v>0</v>
          </cell>
          <cell r="S89">
            <v>140</v>
          </cell>
          <cell r="T89">
            <v>0</v>
          </cell>
          <cell r="U89">
            <v>204</v>
          </cell>
          <cell r="V89">
            <v>0</v>
          </cell>
          <cell r="W89">
            <v>204</v>
          </cell>
          <cell r="X89">
            <v>0</v>
          </cell>
        </row>
        <row r="90">
          <cell r="A90">
            <v>214</v>
          </cell>
          <cell r="B90">
            <v>2.0719999999999992</v>
          </cell>
          <cell r="C90">
            <v>126</v>
          </cell>
          <cell r="D90">
            <v>13</v>
          </cell>
          <cell r="E90">
            <v>172</v>
          </cell>
          <cell r="F90">
            <v>7</v>
          </cell>
          <cell r="G90">
            <v>204</v>
          </cell>
          <cell r="H90">
            <v>0</v>
          </cell>
          <cell r="I90">
            <v>204</v>
          </cell>
          <cell r="J90">
            <v>0</v>
          </cell>
          <cell r="K90">
            <v>204</v>
          </cell>
          <cell r="L90">
            <v>0</v>
          </cell>
          <cell r="M90">
            <v>204</v>
          </cell>
          <cell r="N90">
            <v>0</v>
          </cell>
          <cell r="O90">
            <v>204</v>
          </cell>
          <cell r="P90">
            <v>0</v>
          </cell>
          <cell r="Q90">
            <v>204</v>
          </cell>
          <cell r="R90">
            <v>0</v>
          </cell>
          <cell r="S90" t="str">
            <v>140W</v>
          </cell>
          <cell r="T90">
            <v>0</v>
          </cell>
          <cell r="U90">
            <v>0</v>
          </cell>
          <cell r="V90">
            <v>0</v>
          </cell>
          <cell r="W90">
            <v>0</v>
          </cell>
          <cell r="X90">
            <v>0</v>
          </cell>
        </row>
        <row r="91">
          <cell r="A91">
            <v>67</v>
          </cell>
          <cell r="B91">
            <v>0</v>
          </cell>
          <cell r="C91">
            <v>57</v>
          </cell>
          <cell r="D91">
            <v>0</v>
          </cell>
          <cell r="E91">
            <v>200</v>
          </cell>
          <cell r="F91">
            <v>0</v>
          </cell>
          <cell r="G91">
            <v>0</v>
          </cell>
          <cell r="H91">
            <v>0</v>
          </cell>
          <cell r="I91">
            <v>0</v>
          </cell>
          <cell r="J91">
            <v>0</v>
          </cell>
          <cell r="K91">
            <v>0</v>
          </cell>
          <cell r="L91">
            <v>0</v>
          </cell>
          <cell r="M91">
            <v>0</v>
          </cell>
          <cell r="N91">
            <v>0</v>
          </cell>
          <cell r="O91">
            <v>0</v>
          </cell>
          <cell r="P91">
            <v>0</v>
          </cell>
          <cell r="Q91">
            <v>0</v>
          </cell>
          <cell r="R91">
            <v>0</v>
          </cell>
          <cell r="S91">
            <v>274</v>
          </cell>
          <cell r="T91">
            <v>0</v>
          </cell>
          <cell r="U91">
            <v>140</v>
          </cell>
          <cell r="V91">
            <v>0</v>
          </cell>
          <cell r="W91">
            <v>140</v>
          </cell>
          <cell r="X91">
            <v>0.53299999999999947</v>
          </cell>
        </row>
        <row r="92">
          <cell r="A92">
            <v>68</v>
          </cell>
          <cell r="B92">
            <v>11</v>
          </cell>
          <cell r="C92">
            <v>165</v>
          </cell>
          <cell r="D92">
            <v>0</v>
          </cell>
          <cell r="E92">
            <v>204</v>
          </cell>
          <cell r="F92">
            <v>0</v>
          </cell>
          <cell r="G92">
            <v>140</v>
          </cell>
          <cell r="H92">
            <v>0.11500000000000021</v>
          </cell>
          <cell r="I92">
            <v>140</v>
          </cell>
          <cell r="J92">
            <v>0</v>
          </cell>
          <cell r="K92">
            <v>140</v>
          </cell>
          <cell r="L92">
            <v>0</v>
          </cell>
          <cell r="M92">
            <v>140</v>
          </cell>
          <cell r="N92">
            <v>0</v>
          </cell>
          <cell r="O92">
            <v>140</v>
          </cell>
          <cell r="P92">
            <v>0</v>
          </cell>
          <cell r="Q92">
            <v>140</v>
          </cell>
          <cell r="R92">
            <v>0</v>
          </cell>
          <cell r="S92">
            <v>116</v>
          </cell>
          <cell r="T92">
            <v>0</v>
          </cell>
          <cell r="U92" t="str">
            <v>140W</v>
          </cell>
          <cell r="V92">
            <v>0</v>
          </cell>
          <cell r="W92" t="str">
            <v>140W</v>
          </cell>
          <cell r="X92">
            <v>0</v>
          </cell>
        </row>
        <row r="93">
          <cell r="A93">
            <v>166</v>
          </cell>
          <cell r="B93">
            <v>0</v>
          </cell>
          <cell r="C93">
            <v>268</v>
          </cell>
          <cell r="D93">
            <v>0</v>
          </cell>
          <cell r="E93">
            <v>0</v>
          </cell>
          <cell r="F93">
            <v>0</v>
          </cell>
          <cell r="G93" t="str">
            <v>140W</v>
          </cell>
          <cell r="H93">
            <v>1</v>
          </cell>
          <cell r="I93" t="str">
            <v>140W</v>
          </cell>
          <cell r="J93">
            <v>0</v>
          </cell>
          <cell r="K93" t="str">
            <v>140W</v>
          </cell>
          <cell r="L93">
            <v>0</v>
          </cell>
          <cell r="M93" t="str">
            <v>140W</v>
          </cell>
          <cell r="N93">
            <v>0</v>
          </cell>
          <cell r="O93" t="str">
            <v>140W</v>
          </cell>
          <cell r="P93">
            <v>0</v>
          </cell>
          <cell r="Q93" t="str">
            <v>140W</v>
          </cell>
          <cell r="R93">
            <v>0</v>
          </cell>
          <cell r="S93">
            <v>126</v>
          </cell>
          <cell r="T93">
            <v>0</v>
          </cell>
          <cell r="U93">
            <v>274</v>
          </cell>
          <cell r="V93">
            <v>0</v>
          </cell>
          <cell r="W93">
            <v>125</v>
          </cell>
          <cell r="X93">
            <v>0</v>
          </cell>
        </row>
        <row r="94">
          <cell r="A94">
            <v>182</v>
          </cell>
          <cell r="B94">
            <v>13</v>
          </cell>
          <cell r="C94">
            <v>270</v>
          </cell>
          <cell r="D94">
            <v>4.2769999999999939</v>
          </cell>
          <cell r="E94">
            <v>140</v>
          </cell>
          <cell r="F94">
            <v>0.89700000000000024</v>
          </cell>
          <cell r="G94">
            <v>274</v>
          </cell>
          <cell r="H94">
            <v>0</v>
          </cell>
          <cell r="I94">
            <v>274</v>
          </cell>
          <cell r="J94">
            <v>0</v>
          </cell>
          <cell r="K94">
            <v>274</v>
          </cell>
          <cell r="L94">
            <v>0</v>
          </cell>
          <cell r="M94">
            <v>274</v>
          </cell>
          <cell r="N94">
            <v>0</v>
          </cell>
          <cell r="O94">
            <v>274</v>
          </cell>
          <cell r="P94">
            <v>0</v>
          </cell>
          <cell r="Q94">
            <v>274</v>
          </cell>
          <cell r="R94">
            <v>0</v>
          </cell>
          <cell r="S94">
            <v>57</v>
          </cell>
          <cell r="T94">
            <v>0</v>
          </cell>
          <cell r="U94">
            <v>116</v>
          </cell>
          <cell r="V94">
            <v>0</v>
          </cell>
          <cell r="W94">
            <v>274</v>
          </cell>
          <cell r="X94">
            <v>0</v>
          </cell>
        </row>
        <row r="95">
          <cell r="A95">
            <v>71</v>
          </cell>
          <cell r="B95">
            <v>3</v>
          </cell>
          <cell r="C95">
            <v>264</v>
          </cell>
          <cell r="D95">
            <v>32</v>
          </cell>
          <cell r="E95" t="str">
            <v>140W</v>
          </cell>
          <cell r="F95">
            <v>0</v>
          </cell>
          <cell r="G95">
            <v>116</v>
          </cell>
          <cell r="H95">
            <v>3.3000000000000002E-2</v>
          </cell>
          <cell r="I95">
            <v>116</v>
          </cell>
          <cell r="J95">
            <v>0</v>
          </cell>
          <cell r="K95">
            <v>116</v>
          </cell>
          <cell r="L95">
            <v>0</v>
          </cell>
          <cell r="M95">
            <v>116</v>
          </cell>
          <cell r="N95">
            <v>0</v>
          </cell>
          <cell r="O95">
            <v>116</v>
          </cell>
          <cell r="P95">
            <v>0</v>
          </cell>
          <cell r="Q95">
            <v>116</v>
          </cell>
          <cell r="R95">
            <v>0</v>
          </cell>
          <cell r="S95">
            <v>165</v>
          </cell>
          <cell r="T95">
            <v>0</v>
          </cell>
          <cell r="U95">
            <v>126</v>
          </cell>
          <cell r="V95">
            <v>0</v>
          </cell>
          <cell r="W95">
            <v>116</v>
          </cell>
          <cell r="X95">
            <v>0.67700000000000005</v>
          </cell>
        </row>
        <row r="96">
          <cell r="A96">
            <v>202</v>
          </cell>
          <cell r="B96">
            <v>1.3789999999999998</v>
          </cell>
          <cell r="C96">
            <v>127</v>
          </cell>
          <cell r="D96">
            <v>0</v>
          </cell>
          <cell r="E96">
            <v>274</v>
          </cell>
          <cell r="F96">
            <v>28</v>
          </cell>
          <cell r="G96">
            <v>126</v>
          </cell>
          <cell r="H96">
            <v>0</v>
          </cell>
          <cell r="I96">
            <v>126</v>
          </cell>
          <cell r="J96">
            <v>0</v>
          </cell>
          <cell r="K96">
            <v>126</v>
          </cell>
          <cell r="L96">
            <v>0</v>
          </cell>
          <cell r="M96">
            <v>126</v>
          </cell>
          <cell r="N96">
            <v>0</v>
          </cell>
          <cell r="O96">
            <v>126</v>
          </cell>
          <cell r="P96">
            <v>0</v>
          </cell>
          <cell r="Q96">
            <v>126</v>
          </cell>
          <cell r="R96">
            <v>0</v>
          </cell>
          <cell r="S96">
            <v>268</v>
          </cell>
          <cell r="T96">
            <v>0</v>
          </cell>
          <cell r="U96">
            <v>57</v>
          </cell>
          <cell r="V96">
            <v>0</v>
          </cell>
          <cell r="W96">
            <v>126</v>
          </cell>
          <cell r="X96">
            <v>0.08</v>
          </cell>
        </row>
        <row r="97">
          <cell r="A97">
            <v>72</v>
          </cell>
          <cell r="B97">
            <v>0</v>
          </cell>
          <cell r="C97">
            <v>176</v>
          </cell>
          <cell r="D97">
            <v>21</v>
          </cell>
          <cell r="E97">
            <v>116</v>
          </cell>
          <cell r="F97">
            <v>25</v>
          </cell>
          <cell r="G97" t="str">
            <v>126H</v>
          </cell>
          <cell r="H97">
            <v>0.10999999999999999</v>
          </cell>
          <cell r="I97" t="str">
            <v>126H</v>
          </cell>
          <cell r="J97">
            <v>0</v>
          </cell>
          <cell r="K97" t="str">
            <v>126H</v>
          </cell>
          <cell r="L97">
            <v>0</v>
          </cell>
          <cell r="M97" t="str">
            <v>126H</v>
          </cell>
          <cell r="N97">
            <v>0</v>
          </cell>
          <cell r="O97" t="str">
            <v>126H</v>
          </cell>
          <cell r="P97">
            <v>0</v>
          </cell>
          <cell r="Q97" t="str">
            <v>126H</v>
          </cell>
          <cell r="R97">
            <v>0</v>
          </cell>
          <cell r="S97">
            <v>270</v>
          </cell>
          <cell r="T97">
            <v>0</v>
          </cell>
          <cell r="U97">
            <v>165</v>
          </cell>
          <cell r="V97">
            <v>0</v>
          </cell>
          <cell r="W97">
            <v>57</v>
          </cell>
          <cell r="X97">
            <v>0</v>
          </cell>
        </row>
        <row r="98">
          <cell r="A98">
            <v>0</v>
          </cell>
          <cell r="B98">
            <v>45.700000000000045</v>
          </cell>
          <cell r="C98">
            <v>106</v>
          </cell>
          <cell r="D98">
            <v>0</v>
          </cell>
          <cell r="E98" t="str">
            <v>116H</v>
          </cell>
          <cell r="F98">
            <v>0</v>
          </cell>
          <cell r="G98">
            <v>57</v>
          </cell>
          <cell r="H98">
            <v>0</v>
          </cell>
          <cell r="I98">
            <v>57</v>
          </cell>
          <cell r="J98">
            <v>0</v>
          </cell>
          <cell r="K98">
            <v>57</v>
          </cell>
          <cell r="L98">
            <v>0</v>
          </cell>
          <cell r="M98">
            <v>57</v>
          </cell>
          <cell r="N98">
            <v>0</v>
          </cell>
          <cell r="O98">
            <v>57</v>
          </cell>
          <cell r="P98">
            <v>0</v>
          </cell>
          <cell r="Q98">
            <v>57</v>
          </cell>
          <cell r="R98">
            <v>0</v>
          </cell>
          <cell r="S98">
            <v>264</v>
          </cell>
          <cell r="T98">
            <v>0</v>
          </cell>
          <cell r="U98">
            <v>268</v>
          </cell>
          <cell r="V98">
            <v>0</v>
          </cell>
          <cell r="W98">
            <v>165</v>
          </cell>
          <cell r="X98">
            <v>0</v>
          </cell>
        </row>
        <row r="99">
          <cell r="A99">
            <v>0</v>
          </cell>
          <cell r="B99">
            <v>50.099999999999909</v>
          </cell>
          <cell r="C99">
            <v>214</v>
          </cell>
          <cell r="D99">
            <v>0.54199999999999804</v>
          </cell>
          <cell r="E99">
            <v>126</v>
          </cell>
          <cell r="F99">
            <v>8</v>
          </cell>
          <cell r="G99">
            <v>165</v>
          </cell>
          <cell r="H99">
            <v>0</v>
          </cell>
          <cell r="I99">
            <v>165</v>
          </cell>
          <cell r="J99">
            <v>0</v>
          </cell>
          <cell r="K99">
            <v>165</v>
          </cell>
          <cell r="L99">
            <v>0</v>
          </cell>
          <cell r="M99">
            <v>165</v>
          </cell>
          <cell r="N99">
            <v>0</v>
          </cell>
          <cell r="O99">
            <v>165</v>
          </cell>
          <cell r="P99">
            <v>0</v>
          </cell>
          <cell r="Q99">
            <v>165</v>
          </cell>
          <cell r="R99">
            <v>0</v>
          </cell>
          <cell r="S99">
            <v>127</v>
          </cell>
          <cell r="T99">
            <v>0</v>
          </cell>
          <cell r="U99">
            <v>270</v>
          </cell>
          <cell r="V99">
            <v>0</v>
          </cell>
          <cell r="W99">
            <v>268</v>
          </cell>
          <cell r="X99">
            <v>0</v>
          </cell>
        </row>
        <row r="100">
          <cell r="A100">
            <v>0</v>
          </cell>
          <cell r="B100">
            <v>4.3999999999998636</v>
          </cell>
          <cell r="C100">
            <v>67</v>
          </cell>
          <cell r="D100">
            <v>0</v>
          </cell>
          <cell r="E100" t="str">
            <v>126H</v>
          </cell>
          <cell r="F100">
            <v>0</v>
          </cell>
          <cell r="G100">
            <v>268</v>
          </cell>
          <cell r="H100">
            <v>40</v>
          </cell>
          <cell r="I100">
            <v>268</v>
          </cell>
          <cell r="J100">
            <v>0</v>
          </cell>
          <cell r="K100">
            <v>268</v>
          </cell>
          <cell r="L100">
            <v>0</v>
          </cell>
          <cell r="M100">
            <v>268</v>
          </cell>
          <cell r="N100">
            <v>0</v>
          </cell>
          <cell r="O100">
            <v>268</v>
          </cell>
          <cell r="P100">
            <v>0</v>
          </cell>
          <cell r="Q100">
            <v>268</v>
          </cell>
          <cell r="R100">
            <v>0</v>
          </cell>
          <cell r="S100">
            <v>176</v>
          </cell>
          <cell r="T100">
            <v>0</v>
          </cell>
          <cell r="U100">
            <v>264</v>
          </cell>
          <cell r="V100">
            <v>0</v>
          </cell>
          <cell r="W100">
            <v>270</v>
          </cell>
          <cell r="X100">
            <v>2.3689999999999998</v>
          </cell>
        </row>
        <row r="101">
          <cell r="A101">
            <v>0</v>
          </cell>
          <cell r="B101">
            <v>17</v>
          </cell>
          <cell r="C101">
            <v>68</v>
          </cell>
          <cell r="D101">
            <v>5</v>
          </cell>
          <cell r="E101">
            <v>57</v>
          </cell>
          <cell r="F101">
            <v>0</v>
          </cell>
          <cell r="G101">
            <v>270</v>
          </cell>
          <cell r="H101">
            <v>0.14399999999999835</v>
          </cell>
          <cell r="I101">
            <v>270</v>
          </cell>
          <cell r="J101">
            <v>0</v>
          </cell>
          <cell r="K101">
            <v>270</v>
          </cell>
          <cell r="L101">
            <v>0</v>
          </cell>
          <cell r="M101">
            <v>270</v>
          </cell>
          <cell r="N101">
            <v>0</v>
          </cell>
          <cell r="O101">
            <v>270</v>
          </cell>
          <cell r="P101">
            <v>0</v>
          </cell>
          <cell r="Q101">
            <v>270</v>
          </cell>
          <cell r="R101">
            <v>0</v>
          </cell>
          <cell r="S101">
            <v>106</v>
          </cell>
          <cell r="T101">
            <v>0</v>
          </cell>
          <cell r="U101">
            <v>127</v>
          </cell>
          <cell r="V101">
            <v>0</v>
          </cell>
          <cell r="W101">
            <v>264</v>
          </cell>
          <cell r="X101">
            <v>0</v>
          </cell>
        </row>
        <row r="102">
          <cell r="A102">
            <v>149</v>
          </cell>
          <cell r="B102">
            <v>0</v>
          </cell>
          <cell r="C102">
            <v>166</v>
          </cell>
          <cell r="D102">
            <v>0</v>
          </cell>
          <cell r="E102">
            <v>165</v>
          </cell>
          <cell r="F102">
            <v>0</v>
          </cell>
          <cell r="G102">
            <v>264</v>
          </cell>
          <cell r="H102">
            <v>0</v>
          </cell>
          <cell r="I102">
            <v>264</v>
          </cell>
          <cell r="J102">
            <v>0</v>
          </cell>
          <cell r="K102">
            <v>264</v>
          </cell>
          <cell r="L102">
            <v>0</v>
          </cell>
          <cell r="M102">
            <v>264</v>
          </cell>
          <cell r="N102">
            <v>0</v>
          </cell>
          <cell r="O102">
            <v>264</v>
          </cell>
          <cell r="P102">
            <v>0</v>
          </cell>
          <cell r="Q102">
            <v>264</v>
          </cell>
          <cell r="R102">
            <v>0</v>
          </cell>
          <cell r="S102">
            <v>214</v>
          </cell>
          <cell r="T102">
            <v>0.5210000000000008</v>
          </cell>
          <cell r="U102">
            <v>176</v>
          </cell>
          <cell r="V102">
            <v>0.188</v>
          </cell>
          <cell r="W102">
            <v>127</v>
          </cell>
          <cell r="X102">
            <v>0</v>
          </cell>
        </row>
        <row r="103">
          <cell r="A103">
            <v>0</v>
          </cell>
          <cell r="B103">
            <v>0</v>
          </cell>
          <cell r="C103">
            <v>182</v>
          </cell>
          <cell r="D103">
            <v>5</v>
          </cell>
          <cell r="E103">
            <v>268</v>
          </cell>
          <cell r="F103">
            <v>0</v>
          </cell>
          <cell r="G103">
            <v>127</v>
          </cell>
          <cell r="H103">
            <v>0</v>
          </cell>
          <cell r="I103">
            <v>127</v>
          </cell>
          <cell r="J103">
            <v>0</v>
          </cell>
          <cell r="K103">
            <v>127</v>
          </cell>
          <cell r="L103">
            <v>0</v>
          </cell>
          <cell r="M103">
            <v>127</v>
          </cell>
          <cell r="N103">
            <v>0</v>
          </cell>
          <cell r="O103">
            <v>127</v>
          </cell>
          <cell r="P103">
            <v>0</v>
          </cell>
          <cell r="Q103">
            <v>127</v>
          </cell>
          <cell r="R103">
            <v>0</v>
          </cell>
          <cell r="S103">
            <v>67</v>
          </cell>
          <cell r="T103">
            <v>0</v>
          </cell>
          <cell r="U103">
            <v>106</v>
          </cell>
          <cell r="V103">
            <v>0</v>
          </cell>
          <cell r="W103">
            <v>176</v>
          </cell>
          <cell r="X103">
            <v>0.49999999999999994</v>
          </cell>
        </row>
        <row r="104">
          <cell r="A104">
            <v>156</v>
          </cell>
          <cell r="B104">
            <v>65</v>
          </cell>
          <cell r="C104">
            <v>71</v>
          </cell>
          <cell r="D104">
            <v>0</v>
          </cell>
          <cell r="E104">
            <v>270</v>
          </cell>
          <cell r="F104">
            <v>2.429000000000002</v>
          </cell>
          <cell r="G104">
            <v>176</v>
          </cell>
          <cell r="H104">
            <v>0</v>
          </cell>
          <cell r="I104">
            <v>176</v>
          </cell>
          <cell r="J104">
            <v>0</v>
          </cell>
          <cell r="K104">
            <v>176</v>
          </cell>
          <cell r="L104">
            <v>0</v>
          </cell>
          <cell r="M104">
            <v>176</v>
          </cell>
          <cell r="N104">
            <v>0</v>
          </cell>
          <cell r="O104">
            <v>176</v>
          </cell>
          <cell r="P104">
            <v>0</v>
          </cell>
          <cell r="Q104">
            <v>176</v>
          </cell>
          <cell r="R104">
            <v>0</v>
          </cell>
          <cell r="S104">
            <v>68</v>
          </cell>
          <cell r="T104">
            <v>0</v>
          </cell>
          <cell r="U104">
            <v>214</v>
          </cell>
          <cell r="V104">
            <v>0.68799999999999883</v>
          </cell>
          <cell r="W104">
            <v>106</v>
          </cell>
          <cell r="X104">
            <v>0</v>
          </cell>
        </row>
        <row r="105">
          <cell r="A105" t="str">
            <v>156W</v>
          </cell>
          <cell r="B105">
            <v>5</v>
          </cell>
          <cell r="C105">
            <v>202</v>
          </cell>
          <cell r="D105">
            <v>1.0050000000000003</v>
          </cell>
          <cell r="E105">
            <v>264</v>
          </cell>
          <cell r="F105">
            <v>24.649000000000001</v>
          </cell>
          <cell r="G105">
            <v>106</v>
          </cell>
          <cell r="H105">
            <v>0</v>
          </cell>
          <cell r="I105">
            <v>106</v>
          </cell>
          <cell r="J105">
            <v>0</v>
          </cell>
          <cell r="K105">
            <v>106</v>
          </cell>
          <cell r="L105">
            <v>0</v>
          </cell>
          <cell r="M105">
            <v>106</v>
          </cell>
          <cell r="N105">
            <v>0</v>
          </cell>
          <cell r="O105">
            <v>106</v>
          </cell>
          <cell r="P105">
            <v>0</v>
          </cell>
          <cell r="Q105">
            <v>106</v>
          </cell>
          <cell r="R105">
            <v>0</v>
          </cell>
          <cell r="S105">
            <v>166</v>
          </cell>
          <cell r="T105">
            <v>0</v>
          </cell>
          <cell r="U105">
            <v>67</v>
          </cell>
          <cell r="V105">
            <v>0</v>
          </cell>
          <cell r="W105">
            <v>214</v>
          </cell>
          <cell r="X105">
            <v>1.7340000000000018</v>
          </cell>
        </row>
        <row r="106">
          <cell r="A106">
            <v>75</v>
          </cell>
          <cell r="B106">
            <v>30</v>
          </cell>
          <cell r="C106">
            <v>72</v>
          </cell>
          <cell r="D106">
            <v>0</v>
          </cell>
          <cell r="E106">
            <v>127</v>
          </cell>
          <cell r="F106">
            <v>0</v>
          </cell>
          <cell r="G106">
            <v>214</v>
          </cell>
          <cell r="H106">
            <v>0.21399999999999864</v>
          </cell>
          <cell r="I106">
            <v>214</v>
          </cell>
          <cell r="J106">
            <v>0</v>
          </cell>
          <cell r="K106">
            <v>214</v>
          </cell>
          <cell r="L106">
            <v>0</v>
          </cell>
          <cell r="M106">
            <v>214</v>
          </cell>
          <cell r="N106">
            <v>0</v>
          </cell>
          <cell r="O106">
            <v>214</v>
          </cell>
          <cell r="P106">
            <v>0</v>
          </cell>
          <cell r="Q106">
            <v>214</v>
          </cell>
          <cell r="R106">
            <v>0</v>
          </cell>
          <cell r="S106">
            <v>182</v>
          </cell>
          <cell r="T106">
            <v>8.2000000000000003E-2</v>
          </cell>
          <cell r="U106">
            <v>68</v>
          </cell>
          <cell r="V106">
            <v>0.21</v>
          </cell>
          <cell r="W106">
            <v>67</v>
          </cell>
          <cell r="X106">
            <v>0</v>
          </cell>
        </row>
        <row r="107">
          <cell r="A107">
            <v>0</v>
          </cell>
          <cell r="B107">
            <v>0</v>
          </cell>
          <cell r="C107">
            <v>0</v>
          </cell>
          <cell r="D107">
            <v>23.099999999999909</v>
          </cell>
          <cell r="E107">
            <v>176</v>
          </cell>
          <cell r="F107">
            <v>20</v>
          </cell>
          <cell r="G107">
            <v>67</v>
          </cell>
          <cell r="H107">
            <v>2</v>
          </cell>
          <cell r="I107">
            <v>67</v>
          </cell>
          <cell r="J107">
            <v>0</v>
          </cell>
          <cell r="K107">
            <v>67</v>
          </cell>
          <cell r="L107">
            <v>0</v>
          </cell>
          <cell r="M107">
            <v>67</v>
          </cell>
          <cell r="N107">
            <v>0</v>
          </cell>
          <cell r="O107">
            <v>67</v>
          </cell>
          <cell r="P107">
            <v>0</v>
          </cell>
          <cell r="Q107">
            <v>67</v>
          </cell>
          <cell r="R107">
            <v>0</v>
          </cell>
          <cell r="S107">
            <v>71</v>
          </cell>
          <cell r="T107">
            <v>0</v>
          </cell>
          <cell r="U107">
            <v>166</v>
          </cell>
          <cell r="V107">
            <v>0</v>
          </cell>
          <cell r="W107">
            <v>68</v>
          </cell>
          <cell r="X107">
            <v>0.48</v>
          </cell>
        </row>
        <row r="108">
          <cell r="A108">
            <v>94</v>
          </cell>
          <cell r="B108">
            <v>70</v>
          </cell>
          <cell r="C108">
            <v>0</v>
          </cell>
          <cell r="D108">
            <v>24.900000000000091</v>
          </cell>
          <cell r="E108">
            <v>106</v>
          </cell>
          <cell r="F108">
            <v>0</v>
          </cell>
          <cell r="G108">
            <v>68</v>
          </cell>
          <cell r="H108">
            <v>2</v>
          </cell>
          <cell r="I108">
            <v>68</v>
          </cell>
          <cell r="J108">
            <v>0</v>
          </cell>
          <cell r="K108">
            <v>68</v>
          </cell>
          <cell r="L108">
            <v>0</v>
          </cell>
          <cell r="M108">
            <v>68</v>
          </cell>
          <cell r="N108">
            <v>0</v>
          </cell>
          <cell r="O108">
            <v>68</v>
          </cell>
          <cell r="P108">
            <v>0</v>
          </cell>
          <cell r="Q108">
            <v>68</v>
          </cell>
          <cell r="R108">
            <v>0</v>
          </cell>
          <cell r="S108">
            <v>202</v>
          </cell>
          <cell r="T108">
            <v>0.34400000000000031</v>
          </cell>
          <cell r="U108">
            <v>182</v>
          </cell>
          <cell r="V108">
            <v>0.19899999999999998</v>
          </cell>
          <cell r="W108">
            <v>166</v>
          </cell>
          <cell r="X108">
            <v>0</v>
          </cell>
        </row>
        <row r="109">
          <cell r="A109" t="str">
            <v>94W</v>
          </cell>
          <cell r="B109">
            <v>4</v>
          </cell>
          <cell r="C109">
            <v>0</v>
          </cell>
          <cell r="D109">
            <v>1.8000000000001819</v>
          </cell>
          <cell r="E109">
            <v>214</v>
          </cell>
          <cell r="F109">
            <v>1.1040000000000028</v>
          </cell>
          <cell r="G109">
            <v>166</v>
          </cell>
          <cell r="H109">
            <v>0</v>
          </cell>
          <cell r="I109">
            <v>166</v>
          </cell>
          <cell r="J109">
            <v>0</v>
          </cell>
          <cell r="K109">
            <v>166</v>
          </cell>
          <cell r="L109">
            <v>0</v>
          </cell>
          <cell r="M109">
            <v>166</v>
          </cell>
          <cell r="N109">
            <v>0</v>
          </cell>
          <cell r="O109">
            <v>166</v>
          </cell>
          <cell r="P109">
            <v>0</v>
          </cell>
          <cell r="Q109">
            <v>166</v>
          </cell>
          <cell r="R109">
            <v>0</v>
          </cell>
          <cell r="S109">
            <v>72</v>
          </cell>
          <cell r="T109">
            <v>0</v>
          </cell>
          <cell r="U109">
            <v>71</v>
          </cell>
          <cell r="V109">
            <v>0</v>
          </cell>
          <cell r="W109">
            <v>182</v>
          </cell>
          <cell r="X109">
            <v>0.31000000000000005</v>
          </cell>
        </row>
        <row r="110">
          <cell r="A110" t="str">
            <v>94O</v>
          </cell>
          <cell r="B110">
            <v>45</v>
          </cell>
          <cell r="C110">
            <v>0</v>
          </cell>
          <cell r="D110">
            <v>15</v>
          </cell>
          <cell r="E110">
            <v>67</v>
          </cell>
          <cell r="F110">
            <v>2</v>
          </cell>
          <cell r="G110">
            <v>182</v>
          </cell>
          <cell r="H110">
            <v>7</v>
          </cell>
          <cell r="I110">
            <v>182</v>
          </cell>
          <cell r="J110">
            <v>0</v>
          </cell>
          <cell r="K110">
            <v>182</v>
          </cell>
          <cell r="L110">
            <v>0</v>
          </cell>
          <cell r="M110">
            <v>182</v>
          </cell>
          <cell r="N110">
            <v>0</v>
          </cell>
          <cell r="O110">
            <v>182</v>
          </cell>
          <cell r="P110">
            <v>0</v>
          </cell>
          <cell r="Q110">
            <v>182</v>
          </cell>
          <cell r="R110">
            <v>0</v>
          </cell>
          <cell r="S110">
            <v>0</v>
          </cell>
          <cell r="T110">
            <v>3.5</v>
          </cell>
          <cell r="U110">
            <v>202</v>
          </cell>
          <cell r="V110">
            <v>0.66900000000000048</v>
          </cell>
          <cell r="W110">
            <v>71</v>
          </cell>
          <cell r="X110">
            <v>2</v>
          </cell>
        </row>
        <row r="111">
          <cell r="A111">
            <v>41</v>
          </cell>
          <cell r="B111">
            <v>27</v>
          </cell>
          <cell r="C111">
            <v>149</v>
          </cell>
          <cell r="D111">
            <v>0</v>
          </cell>
          <cell r="E111">
            <v>68</v>
          </cell>
          <cell r="F111">
            <v>5</v>
          </cell>
          <cell r="G111" t="str">
            <v>182H</v>
          </cell>
          <cell r="H111">
            <v>0</v>
          </cell>
          <cell r="I111" t="str">
            <v>182H</v>
          </cell>
          <cell r="J111">
            <v>0</v>
          </cell>
          <cell r="K111" t="str">
            <v>182H</v>
          </cell>
          <cell r="L111">
            <v>0</v>
          </cell>
          <cell r="M111" t="str">
            <v>182H</v>
          </cell>
          <cell r="N111">
            <v>0</v>
          </cell>
          <cell r="O111" t="str">
            <v>182H</v>
          </cell>
          <cell r="P111">
            <v>0</v>
          </cell>
          <cell r="Q111" t="str">
            <v>182H</v>
          </cell>
          <cell r="R111">
            <v>0</v>
          </cell>
          <cell r="S111">
            <v>0</v>
          </cell>
          <cell r="T111">
            <v>4.3000000000001819</v>
          </cell>
          <cell r="U111">
            <v>72</v>
          </cell>
          <cell r="V111">
            <v>0</v>
          </cell>
          <cell r="W111">
            <v>202</v>
          </cell>
          <cell r="X111">
            <v>1.0879999999999992</v>
          </cell>
        </row>
        <row r="112">
          <cell r="A112">
            <v>109</v>
          </cell>
          <cell r="B112">
            <v>10</v>
          </cell>
          <cell r="C112">
            <v>0</v>
          </cell>
          <cell r="D112">
            <v>0</v>
          </cell>
          <cell r="E112">
            <v>166</v>
          </cell>
          <cell r="F112">
            <v>1</v>
          </cell>
          <cell r="G112">
            <v>71</v>
          </cell>
          <cell r="H112">
            <v>1</v>
          </cell>
          <cell r="I112">
            <v>71</v>
          </cell>
          <cell r="J112">
            <v>0</v>
          </cell>
          <cell r="K112">
            <v>71</v>
          </cell>
          <cell r="L112">
            <v>0</v>
          </cell>
          <cell r="M112">
            <v>71</v>
          </cell>
          <cell r="N112">
            <v>0</v>
          </cell>
          <cell r="O112">
            <v>71</v>
          </cell>
          <cell r="P112">
            <v>0</v>
          </cell>
          <cell r="Q112">
            <v>71</v>
          </cell>
          <cell r="R112">
            <v>0</v>
          </cell>
          <cell r="S112">
            <v>0</v>
          </cell>
          <cell r="T112">
            <v>0.8000000000001819</v>
          </cell>
          <cell r="U112">
            <v>0</v>
          </cell>
          <cell r="V112">
            <v>15.799999999999955</v>
          </cell>
          <cell r="W112">
            <v>72</v>
          </cell>
          <cell r="X112">
            <v>0</v>
          </cell>
        </row>
        <row r="113">
          <cell r="A113">
            <v>187</v>
          </cell>
          <cell r="B113">
            <v>0</v>
          </cell>
          <cell r="C113">
            <v>156</v>
          </cell>
          <cell r="D113">
            <v>20</v>
          </cell>
          <cell r="E113">
            <v>182</v>
          </cell>
          <cell r="F113">
            <v>9</v>
          </cell>
          <cell r="G113">
            <v>202</v>
          </cell>
          <cell r="H113">
            <v>0.3459999999999992</v>
          </cell>
          <cell r="I113">
            <v>202</v>
          </cell>
          <cell r="J113">
            <v>0</v>
          </cell>
          <cell r="K113">
            <v>202</v>
          </cell>
          <cell r="L113">
            <v>0</v>
          </cell>
          <cell r="M113">
            <v>202</v>
          </cell>
          <cell r="N113">
            <v>0</v>
          </cell>
          <cell r="O113">
            <v>202</v>
          </cell>
          <cell r="P113">
            <v>0</v>
          </cell>
          <cell r="Q113">
            <v>202</v>
          </cell>
          <cell r="R113">
            <v>0</v>
          </cell>
          <cell r="S113">
            <v>0</v>
          </cell>
          <cell r="T113">
            <v>0</v>
          </cell>
          <cell r="U113">
            <v>0</v>
          </cell>
          <cell r="V113">
            <v>18.599999999999909</v>
          </cell>
          <cell r="W113">
            <v>0</v>
          </cell>
          <cell r="X113">
            <v>24.600000000000136</v>
          </cell>
        </row>
        <row r="114">
          <cell r="A114">
            <v>0</v>
          </cell>
          <cell r="B114">
            <v>0</v>
          </cell>
          <cell r="C114" t="str">
            <v>156W</v>
          </cell>
          <cell r="D114">
            <v>5</v>
          </cell>
          <cell r="E114" t="str">
            <v>182H</v>
          </cell>
          <cell r="F114">
            <v>0</v>
          </cell>
          <cell r="G114">
            <v>72</v>
          </cell>
          <cell r="H114">
            <v>0</v>
          </cell>
          <cell r="I114">
            <v>72</v>
          </cell>
          <cell r="J114">
            <v>0</v>
          </cell>
          <cell r="K114">
            <v>72</v>
          </cell>
          <cell r="L114">
            <v>0</v>
          </cell>
          <cell r="M114">
            <v>72</v>
          </cell>
          <cell r="N114">
            <v>0</v>
          </cell>
          <cell r="O114">
            <v>72</v>
          </cell>
          <cell r="P114">
            <v>0</v>
          </cell>
          <cell r="Q114">
            <v>72</v>
          </cell>
          <cell r="R114">
            <v>0</v>
          </cell>
          <cell r="S114">
            <v>149</v>
          </cell>
          <cell r="T114">
            <v>0</v>
          </cell>
          <cell r="U114">
            <v>0</v>
          </cell>
          <cell r="V114">
            <v>2.7999999999999545</v>
          </cell>
          <cell r="W114">
            <v>0</v>
          </cell>
          <cell r="X114">
            <v>29</v>
          </cell>
        </row>
        <row r="115">
          <cell r="A115">
            <v>190</v>
          </cell>
          <cell r="B115">
            <v>0</v>
          </cell>
          <cell r="C115">
            <v>75</v>
          </cell>
          <cell r="D115">
            <v>28</v>
          </cell>
          <cell r="E115">
            <v>71</v>
          </cell>
          <cell r="F115">
            <v>5</v>
          </cell>
          <cell r="G115">
            <v>0</v>
          </cell>
          <cell r="H115">
            <v>10.700000000000045</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4.3999999999998636</v>
          </cell>
        </row>
        <row r="116">
          <cell r="A116">
            <v>203</v>
          </cell>
          <cell r="B116">
            <v>45</v>
          </cell>
          <cell r="C116">
            <v>0</v>
          </cell>
          <cell r="D116">
            <v>0</v>
          </cell>
          <cell r="E116">
            <v>202</v>
          </cell>
          <cell r="F116">
            <v>0.93700000000000028</v>
          </cell>
          <cell r="G116">
            <v>0</v>
          </cell>
          <cell r="H116">
            <v>12.699999999999818</v>
          </cell>
          <cell r="I116">
            <v>0</v>
          </cell>
          <cell r="J116">
            <v>0</v>
          </cell>
          <cell r="K116">
            <v>0</v>
          </cell>
          <cell r="L116">
            <v>0</v>
          </cell>
          <cell r="M116">
            <v>0</v>
          </cell>
          <cell r="N116">
            <v>0</v>
          </cell>
          <cell r="O116">
            <v>0</v>
          </cell>
          <cell r="P116">
            <v>0</v>
          </cell>
          <cell r="Q116">
            <v>0</v>
          </cell>
          <cell r="R116">
            <v>0</v>
          </cell>
          <cell r="S116">
            <v>156</v>
          </cell>
          <cell r="T116">
            <v>4.0000000000000001E-3</v>
          </cell>
          <cell r="U116">
            <v>149</v>
          </cell>
          <cell r="V116">
            <v>0</v>
          </cell>
          <cell r="W116">
            <v>0</v>
          </cell>
          <cell r="X116">
            <v>0</v>
          </cell>
        </row>
        <row r="117">
          <cell r="A117">
            <v>170</v>
          </cell>
          <cell r="B117">
            <v>16</v>
          </cell>
          <cell r="C117">
            <v>94</v>
          </cell>
          <cell r="D117">
            <v>39</v>
          </cell>
          <cell r="E117">
            <v>72</v>
          </cell>
          <cell r="F117">
            <v>0</v>
          </cell>
          <cell r="G117">
            <v>0</v>
          </cell>
          <cell r="H117">
            <v>1.9999999999997726</v>
          </cell>
          <cell r="I117">
            <v>0</v>
          </cell>
          <cell r="J117">
            <v>0</v>
          </cell>
          <cell r="K117">
            <v>0</v>
          </cell>
          <cell r="L117">
            <v>0</v>
          </cell>
          <cell r="M117">
            <v>0</v>
          </cell>
          <cell r="N117">
            <v>0</v>
          </cell>
          <cell r="O117">
            <v>0</v>
          </cell>
          <cell r="P117">
            <v>0</v>
          </cell>
          <cell r="Q117">
            <v>0</v>
          </cell>
          <cell r="R117">
            <v>0</v>
          </cell>
          <cell r="S117" t="str">
            <v>156W</v>
          </cell>
          <cell r="T117">
            <v>10</v>
          </cell>
          <cell r="U117">
            <v>0</v>
          </cell>
          <cell r="V117">
            <v>0</v>
          </cell>
          <cell r="W117">
            <v>149</v>
          </cell>
          <cell r="X117">
            <v>0</v>
          </cell>
        </row>
        <row r="118">
          <cell r="A118">
            <v>128</v>
          </cell>
          <cell r="B118">
            <v>0</v>
          </cell>
          <cell r="C118" t="str">
            <v>94W</v>
          </cell>
          <cell r="D118">
            <v>3</v>
          </cell>
          <cell r="E118">
            <v>0</v>
          </cell>
          <cell r="F118">
            <v>34.799999999999955</v>
          </cell>
          <cell r="G118">
            <v>0</v>
          </cell>
          <cell r="H118">
            <v>0</v>
          </cell>
          <cell r="I118">
            <v>0</v>
          </cell>
          <cell r="J118">
            <v>0</v>
          </cell>
          <cell r="K118">
            <v>0</v>
          </cell>
          <cell r="L118">
            <v>0</v>
          </cell>
          <cell r="M118">
            <v>0</v>
          </cell>
          <cell r="N118">
            <v>0</v>
          </cell>
          <cell r="O118">
            <v>0</v>
          </cell>
          <cell r="P118">
            <v>0</v>
          </cell>
          <cell r="Q118">
            <v>0</v>
          </cell>
          <cell r="R118">
            <v>0</v>
          </cell>
          <cell r="S118">
            <v>75</v>
          </cell>
          <cell r="T118">
            <v>0.55599999999999994</v>
          </cell>
          <cell r="U118">
            <v>156</v>
          </cell>
          <cell r="V118">
            <v>3.9999999999999992E-3</v>
          </cell>
          <cell r="W118">
            <v>0</v>
          </cell>
          <cell r="X118">
            <v>0</v>
          </cell>
        </row>
        <row r="119">
          <cell r="A119">
            <v>271</v>
          </cell>
          <cell r="B119">
            <v>0</v>
          </cell>
          <cell r="C119" t="str">
            <v>94O</v>
          </cell>
          <cell r="D119">
            <v>35</v>
          </cell>
          <cell r="E119">
            <v>0</v>
          </cell>
          <cell r="F119">
            <v>39</v>
          </cell>
          <cell r="G119">
            <v>149</v>
          </cell>
          <cell r="H119">
            <v>0</v>
          </cell>
          <cell r="I119">
            <v>149</v>
          </cell>
          <cell r="J119">
            <v>0</v>
          </cell>
          <cell r="K119">
            <v>149</v>
          </cell>
          <cell r="L119">
            <v>0</v>
          </cell>
          <cell r="M119">
            <v>149</v>
          </cell>
          <cell r="N119">
            <v>0</v>
          </cell>
          <cell r="O119">
            <v>149</v>
          </cell>
          <cell r="P119">
            <v>0</v>
          </cell>
          <cell r="Q119">
            <v>149</v>
          </cell>
          <cell r="R119">
            <v>0</v>
          </cell>
          <cell r="S119">
            <v>0</v>
          </cell>
          <cell r="T119">
            <v>0</v>
          </cell>
          <cell r="U119" t="str">
            <v>156W</v>
          </cell>
          <cell r="V119">
            <v>7</v>
          </cell>
          <cell r="W119">
            <v>156</v>
          </cell>
          <cell r="X119">
            <v>0.08</v>
          </cell>
        </row>
        <row r="120">
          <cell r="A120">
            <v>0</v>
          </cell>
          <cell r="B120">
            <v>6</v>
          </cell>
          <cell r="C120">
            <v>41</v>
          </cell>
          <cell r="D120">
            <v>16</v>
          </cell>
          <cell r="E120">
            <v>0</v>
          </cell>
          <cell r="F120">
            <v>4.2000000000000455</v>
          </cell>
          <cell r="G120">
            <v>0</v>
          </cell>
          <cell r="H120">
            <v>0</v>
          </cell>
          <cell r="I120">
            <v>0</v>
          </cell>
          <cell r="J120">
            <v>0</v>
          </cell>
          <cell r="K120">
            <v>0</v>
          </cell>
          <cell r="L120">
            <v>0</v>
          </cell>
          <cell r="M120">
            <v>0</v>
          </cell>
          <cell r="N120">
            <v>0</v>
          </cell>
          <cell r="O120">
            <v>0</v>
          </cell>
          <cell r="P120">
            <v>0</v>
          </cell>
          <cell r="Q120">
            <v>0</v>
          </cell>
          <cell r="R120">
            <v>0</v>
          </cell>
          <cell r="S120">
            <v>94</v>
          </cell>
          <cell r="T120">
            <v>0</v>
          </cell>
          <cell r="U120">
            <v>75</v>
          </cell>
          <cell r="V120">
            <v>0.3580000000000001</v>
          </cell>
          <cell r="W120" t="str">
            <v>156W</v>
          </cell>
          <cell r="X120">
            <v>7</v>
          </cell>
        </row>
        <row r="121">
          <cell r="A121">
            <v>0</v>
          </cell>
          <cell r="B121">
            <v>11</v>
          </cell>
          <cell r="C121">
            <v>109</v>
          </cell>
          <cell r="D121">
            <v>8</v>
          </cell>
          <cell r="E121">
            <v>0</v>
          </cell>
          <cell r="F121">
            <v>6.2999999999999545</v>
          </cell>
          <cell r="G121">
            <v>156</v>
          </cell>
          <cell r="H121">
            <v>0</v>
          </cell>
          <cell r="I121">
            <v>156</v>
          </cell>
          <cell r="J121">
            <v>0</v>
          </cell>
          <cell r="K121">
            <v>156</v>
          </cell>
          <cell r="L121">
            <v>0</v>
          </cell>
          <cell r="M121">
            <v>156</v>
          </cell>
          <cell r="N121">
            <v>0</v>
          </cell>
          <cell r="O121">
            <v>156</v>
          </cell>
          <cell r="P121">
            <v>0</v>
          </cell>
          <cell r="Q121">
            <v>156</v>
          </cell>
          <cell r="R121">
            <v>0</v>
          </cell>
          <cell r="S121" t="str">
            <v>94W</v>
          </cell>
          <cell r="T121">
            <v>2</v>
          </cell>
          <cell r="U121">
            <v>0</v>
          </cell>
          <cell r="V121">
            <v>0</v>
          </cell>
          <cell r="W121">
            <v>75</v>
          </cell>
          <cell r="X121">
            <v>0.35699999999999987</v>
          </cell>
        </row>
        <row r="122">
          <cell r="A122">
            <v>213</v>
          </cell>
          <cell r="B122">
            <v>19</v>
          </cell>
          <cell r="C122">
            <v>187</v>
          </cell>
          <cell r="D122">
            <v>0</v>
          </cell>
          <cell r="E122">
            <v>149</v>
          </cell>
          <cell r="F122">
            <v>0</v>
          </cell>
          <cell r="G122" t="str">
            <v>156W</v>
          </cell>
          <cell r="H122">
            <v>11</v>
          </cell>
          <cell r="I122" t="str">
            <v>156W</v>
          </cell>
          <cell r="J122">
            <v>8</v>
          </cell>
          <cell r="K122" t="str">
            <v>156W</v>
          </cell>
          <cell r="L122">
            <v>6</v>
          </cell>
          <cell r="M122" t="str">
            <v>156W</v>
          </cell>
          <cell r="N122">
            <v>6</v>
          </cell>
          <cell r="O122" t="str">
            <v>156W</v>
          </cell>
          <cell r="P122">
            <v>6</v>
          </cell>
          <cell r="Q122" t="str">
            <v>156W</v>
          </cell>
          <cell r="R122">
            <v>11</v>
          </cell>
          <cell r="S122" t="str">
            <v>94H</v>
          </cell>
          <cell r="T122">
            <v>0</v>
          </cell>
          <cell r="U122">
            <v>94</v>
          </cell>
          <cell r="V122">
            <v>0</v>
          </cell>
          <cell r="W122">
            <v>0</v>
          </cell>
          <cell r="X122">
            <v>0</v>
          </cell>
        </row>
        <row r="123">
          <cell r="A123">
            <v>169</v>
          </cell>
          <cell r="B123">
            <v>0</v>
          </cell>
          <cell r="C123">
            <v>0</v>
          </cell>
          <cell r="D123">
            <v>0</v>
          </cell>
          <cell r="E123">
            <v>0</v>
          </cell>
          <cell r="F123">
            <v>0</v>
          </cell>
          <cell r="G123">
            <v>75</v>
          </cell>
          <cell r="H123">
            <v>0</v>
          </cell>
          <cell r="I123">
            <v>75</v>
          </cell>
          <cell r="J123">
            <v>0</v>
          </cell>
          <cell r="K123">
            <v>75</v>
          </cell>
          <cell r="L123">
            <v>0</v>
          </cell>
          <cell r="M123">
            <v>75</v>
          </cell>
          <cell r="N123">
            <v>0</v>
          </cell>
          <cell r="O123">
            <v>75</v>
          </cell>
          <cell r="P123">
            <v>0</v>
          </cell>
          <cell r="Q123">
            <v>75</v>
          </cell>
          <cell r="R123">
            <v>0</v>
          </cell>
          <cell r="S123" t="str">
            <v>94V</v>
          </cell>
          <cell r="T123">
            <v>0</v>
          </cell>
          <cell r="U123" t="str">
            <v>94W</v>
          </cell>
          <cell r="V123">
            <v>3</v>
          </cell>
          <cell r="W123">
            <v>94</v>
          </cell>
          <cell r="X123">
            <v>0.52700000000000002</v>
          </cell>
        </row>
        <row r="124">
          <cell r="A124">
            <v>185</v>
          </cell>
          <cell r="B124">
            <v>5</v>
          </cell>
          <cell r="C124">
            <v>190</v>
          </cell>
          <cell r="D124">
            <v>0</v>
          </cell>
          <cell r="E124">
            <v>156</v>
          </cell>
          <cell r="F124">
            <v>4</v>
          </cell>
          <cell r="G124" t="str">
            <v>75H</v>
          </cell>
          <cell r="H124">
            <v>0</v>
          </cell>
          <cell r="I124" t="str">
            <v>75H</v>
          </cell>
          <cell r="J124">
            <v>0</v>
          </cell>
          <cell r="K124" t="str">
            <v>75H</v>
          </cell>
          <cell r="L124">
            <v>0</v>
          </cell>
          <cell r="M124" t="str">
            <v>75H</v>
          </cell>
          <cell r="N124">
            <v>0</v>
          </cell>
          <cell r="O124" t="str">
            <v>75H</v>
          </cell>
          <cell r="P124">
            <v>0</v>
          </cell>
          <cell r="Q124" t="str">
            <v>75H</v>
          </cell>
          <cell r="R124">
            <v>0</v>
          </cell>
          <cell r="S124">
            <v>195</v>
          </cell>
          <cell r="T124">
            <v>0.3</v>
          </cell>
          <cell r="U124" t="str">
            <v>94H</v>
          </cell>
          <cell r="V124">
            <v>0</v>
          </cell>
          <cell r="W124" t="str">
            <v>94W</v>
          </cell>
          <cell r="X124">
            <v>2</v>
          </cell>
        </row>
        <row r="125">
          <cell r="A125">
            <v>184</v>
          </cell>
          <cell r="B125">
            <v>12</v>
          </cell>
          <cell r="C125">
            <v>203</v>
          </cell>
          <cell r="D125">
            <v>27</v>
          </cell>
          <cell r="E125" t="str">
            <v>156W</v>
          </cell>
          <cell r="F125">
            <v>9</v>
          </cell>
          <cell r="G125">
            <v>0</v>
          </cell>
          <cell r="H125">
            <v>0</v>
          </cell>
          <cell r="I125">
            <v>0</v>
          </cell>
          <cell r="J125">
            <v>0</v>
          </cell>
          <cell r="K125">
            <v>0</v>
          </cell>
          <cell r="L125">
            <v>0</v>
          </cell>
          <cell r="M125">
            <v>0</v>
          </cell>
          <cell r="N125">
            <v>0</v>
          </cell>
          <cell r="O125">
            <v>0</v>
          </cell>
          <cell r="P125">
            <v>0</v>
          </cell>
          <cell r="Q125">
            <v>0</v>
          </cell>
          <cell r="R125">
            <v>0</v>
          </cell>
          <cell r="S125">
            <v>41</v>
          </cell>
          <cell r="T125">
            <v>0</v>
          </cell>
          <cell r="U125" t="str">
            <v>94V</v>
          </cell>
          <cell r="V125">
            <v>0</v>
          </cell>
          <cell r="W125" t="str">
            <v>94H</v>
          </cell>
          <cell r="X125">
            <v>0.65900000000000003</v>
          </cell>
        </row>
        <row r="126">
          <cell r="A126">
            <v>186</v>
          </cell>
          <cell r="B126">
            <v>11</v>
          </cell>
          <cell r="C126">
            <v>170</v>
          </cell>
          <cell r="D126">
            <v>10</v>
          </cell>
          <cell r="E126">
            <v>75</v>
          </cell>
          <cell r="F126">
            <v>11.036999999999978</v>
          </cell>
          <cell r="G126">
            <v>94</v>
          </cell>
          <cell r="H126">
            <v>0.17600000000000002</v>
          </cell>
          <cell r="I126">
            <v>94</v>
          </cell>
          <cell r="J126">
            <v>0</v>
          </cell>
          <cell r="K126">
            <v>94</v>
          </cell>
          <cell r="L126">
            <v>0</v>
          </cell>
          <cell r="M126">
            <v>94</v>
          </cell>
          <cell r="N126">
            <v>0</v>
          </cell>
          <cell r="O126">
            <v>94</v>
          </cell>
          <cell r="P126">
            <v>0</v>
          </cell>
          <cell r="Q126">
            <v>94</v>
          </cell>
          <cell r="R126">
            <v>0</v>
          </cell>
          <cell r="S126">
            <v>183</v>
          </cell>
          <cell r="T126">
            <v>0</v>
          </cell>
          <cell r="U126">
            <v>195</v>
          </cell>
          <cell r="V126">
            <v>0.32200000000000001</v>
          </cell>
          <cell r="W126" t="str">
            <v>94V</v>
          </cell>
          <cell r="X126">
            <v>0</v>
          </cell>
        </row>
        <row r="127">
          <cell r="A127">
            <v>275</v>
          </cell>
          <cell r="B127">
            <v>2.5250000000000004</v>
          </cell>
          <cell r="C127">
            <v>128</v>
          </cell>
          <cell r="D127">
            <v>0</v>
          </cell>
          <cell r="E127" t="str">
            <v>75H</v>
          </cell>
          <cell r="F127">
            <v>0</v>
          </cell>
          <cell r="G127" t="str">
            <v>94W</v>
          </cell>
          <cell r="H127">
            <v>4</v>
          </cell>
          <cell r="I127" t="str">
            <v>94W</v>
          </cell>
          <cell r="J127">
            <v>3</v>
          </cell>
          <cell r="K127" t="str">
            <v>94W</v>
          </cell>
          <cell r="L127">
            <v>2</v>
          </cell>
          <cell r="M127" t="str">
            <v>94W</v>
          </cell>
          <cell r="N127">
            <v>0</v>
          </cell>
          <cell r="O127" t="str">
            <v>94W</v>
          </cell>
          <cell r="P127">
            <v>3</v>
          </cell>
          <cell r="Q127" t="str">
            <v>94W</v>
          </cell>
          <cell r="R127">
            <v>3.0420000000000016</v>
          </cell>
          <cell r="S127">
            <v>109</v>
          </cell>
          <cell r="T127">
            <v>7.5999999999999956E-2</v>
          </cell>
          <cell r="U127">
            <v>41</v>
          </cell>
          <cell r="V127">
            <v>0</v>
          </cell>
          <cell r="W127">
            <v>195</v>
          </cell>
          <cell r="X127">
            <v>0.78700000000000003</v>
          </cell>
        </row>
        <row r="128">
          <cell r="A128">
            <v>212</v>
          </cell>
          <cell r="B128">
            <v>12</v>
          </cell>
          <cell r="C128">
            <v>271</v>
          </cell>
          <cell r="D128">
            <v>0</v>
          </cell>
          <cell r="E128">
            <v>0</v>
          </cell>
          <cell r="F128">
            <v>0</v>
          </cell>
          <cell r="G128" t="str">
            <v>94V</v>
          </cell>
          <cell r="H128">
            <v>0</v>
          </cell>
          <cell r="I128" t="str">
            <v>94V</v>
          </cell>
          <cell r="J128">
            <v>0</v>
          </cell>
          <cell r="K128" t="str">
            <v>94V</v>
          </cell>
          <cell r="L128">
            <v>0</v>
          </cell>
          <cell r="M128" t="str">
            <v>94V</v>
          </cell>
          <cell r="N128">
            <v>0</v>
          </cell>
          <cell r="O128" t="str">
            <v>94V</v>
          </cell>
          <cell r="P128">
            <v>0</v>
          </cell>
          <cell r="Q128" t="str">
            <v>94V</v>
          </cell>
          <cell r="R128">
            <v>0</v>
          </cell>
          <cell r="S128">
            <v>187</v>
          </cell>
          <cell r="T128">
            <v>0</v>
          </cell>
          <cell r="U128">
            <v>183</v>
          </cell>
          <cell r="V128">
            <v>2</v>
          </cell>
          <cell r="W128">
            <v>41</v>
          </cell>
          <cell r="X128">
            <v>0.75800000000000001</v>
          </cell>
        </row>
        <row r="129">
          <cell r="A129">
            <v>0</v>
          </cell>
          <cell r="B129">
            <v>0</v>
          </cell>
          <cell r="C129">
            <v>0</v>
          </cell>
          <cell r="D129">
            <v>8</v>
          </cell>
          <cell r="E129">
            <v>94</v>
          </cell>
          <cell r="F129">
            <v>28.932999999999993</v>
          </cell>
          <cell r="G129" t="str">
            <v>94H</v>
          </cell>
          <cell r="H129">
            <v>7.7999999999999986E-2</v>
          </cell>
          <cell r="I129" t="str">
            <v>94H</v>
          </cell>
          <cell r="J129">
            <v>0</v>
          </cell>
          <cell r="K129" t="str">
            <v>94H</v>
          </cell>
          <cell r="L129">
            <v>0</v>
          </cell>
          <cell r="M129" t="str">
            <v>94H</v>
          </cell>
          <cell r="N129">
            <v>0</v>
          </cell>
          <cell r="O129" t="str">
            <v>94H</v>
          </cell>
          <cell r="P129">
            <v>0</v>
          </cell>
          <cell r="Q129" t="str">
            <v>94H</v>
          </cell>
          <cell r="R129">
            <v>0</v>
          </cell>
          <cell r="S129">
            <v>0</v>
          </cell>
          <cell r="T129">
            <v>0</v>
          </cell>
          <cell r="U129">
            <v>109</v>
          </cell>
          <cell r="V129">
            <v>0.21199999999999997</v>
          </cell>
          <cell r="W129">
            <v>183</v>
          </cell>
          <cell r="X129">
            <v>0</v>
          </cell>
        </row>
        <row r="130">
          <cell r="A130">
            <v>206</v>
          </cell>
          <cell r="B130">
            <v>3961</v>
          </cell>
          <cell r="C130">
            <v>0</v>
          </cell>
          <cell r="D130">
            <v>11</v>
          </cell>
          <cell r="E130" t="str">
            <v>94W</v>
          </cell>
          <cell r="F130">
            <v>2</v>
          </cell>
          <cell r="G130">
            <v>41</v>
          </cell>
          <cell r="H130">
            <v>0</v>
          </cell>
          <cell r="I130">
            <v>41</v>
          </cell>
          <cell r="J130">
            <v>0</v>
          </cell>
          <cell r="K130">
            <v>41</v>
          </cell>
          <cell r="L130">
            <v>0</v>
          </cell>
          <cell r="M130">
            <v>41</v>
          </cell>
          <cell r="N130">
            <v>0</v>
          </cell>
          <cell r="O130">
            <v>41</v>
          </cell>
          <cell r="P130">
            <v>0</v>
          </cell>
          <cell r="Q130">
            <v>41</v>
          </cell>
          <cell r="R130">
            <v>0</v>
          </cell>
          <cell r="S130">
            <v>190</v>
          </cell>
          <cell r="T130">
            <v>0</v>
          </cell>
          <cell r="U130">
            <v>187</v>
          </cell>
          <cell r="V130">
            <v>0</v>
          </cell>
          <cell r="W130">
            <v>109</v>
          </cell>
          <cell r="X130">
            <v>0.34200000000000008</v>
          </cell>
        </row>
        <row r="131">
          <cell r="A131" t="str">
            <v>206W</v>
          </cell>
          <cell r="B131">
            <v>0</v>
          </cell>
          <cell r="C131">
            <v>213</v>
          </cell>
          <cell r="D131">
            <v>0</v>
          </cell>
          <cell r="E131" t="str">
            <v>94O</v>
          </cell>
          <cell r="F131">
            <v>6</v>
          </cell>
          <cell r="G131">
            <v>183</v>
          </cell>
          <cell r="H131">
            <v>3</v>
          </cell>
          <cell r="I131">
            <v>183</v>
          </cell>
          <cell r="J131">
            <v>0</v>
          </cell>
          <cell r="K131">
            <v>183</v>
          </cell>
          <cell r="L131">
            <v>0</v>
          </cell>
          <cell r="M131">
            <v>183</v>
          </cell>
          <cell r="N131">
            <v>0</v>
          </cell>
          <cell r="O131">
            <v>183</v>
          </cell>
          <cell r="P131">
            <v>0</v>
          </cell>
          <cell r="Q131">
            <v>183</v>
          </cell>
          <cell r="R131">
            <v>0</v>
          </cell>
          <cell r="S131">
            <v>203</v>
          </cell>
          <cell r="T131">
            <v>0</v>
          </cell>
          <cell r="U131">
            <v>0</v>
          </cell>
          <cell r="V131">
            <v>0</v>
          </cell>
          <cell r="W131">
            <v>187</v>
          </cell>
          <cell r="X131">
            <v>0</v>
          </cell>
        </row>
        <row r="132">
          <cell r="A132">
            <v>211</v>
          </cell>
          <cell r="B132">
            <v>0</v>
          </cell>
          <cell r="C132">
            <v>169</v>
          </cell>
          <cell r="D132">
            <v>0</v>
          </cell>
          <cell r="E132" t="str">
            <v>94H</v>
          </cell>
          <cell r="F132">
            <v>0</v>
          </cell>
          <cell r="G132">
            <v>109</v>
          </cell>
          <cell r="H132">
            <v>0</v>
          </cell>
          <cell r="I132">
            <v>109</v>
          </cell>
          <cell r="J132">
            <v>0</v>
          </cell>
          <cell r="K132">
            <v>109</v>
          </cell>
          <cell r="L132">
            <v>0</v>
          </cell>
          <cell r="M132">
            <v>109</v>
          </cell>
          <cell r="N132">
            <v>0</v>
          </cell>
          <cell r="O132">
            <v>109</v>
          </cell>
          <cell r="P132">
            <v>0</v>
          </cell>
          <cell r="Q132">
            <v>109</v>
          </cell>
          <cell r="R132">
            <v>0</v>
          </cell>
          <cell r="S132">
            <v>170</v>
          </cell>
          <cell r="T132">
            <v>0</v>
          </cell>
          <cell r="U132">
            <v>190</v>
          </cell>
          <cell r="V132">
            <v>0</v>
          </cell>
          <cell r="W132">
            <v>0</v>
          </cell>
          <cell r="X132">
            <v>0</v>
          </cell>
        </row>
        <row r="133">
          <cell r="A133">
            <v>0</v>
          </cell>
          <cell r="B133">
            <v>0</v>
          </cell>
          <cell r="C133">
            <v>185</v>
          </cell>
          <cell r="D133">
            <v>12</v>
          </cell>
          <cell r="E133">
            <v>41</v>
          </cell>
          <cell r="F133">
            <v>6</v>
          </cell>
          <cell r="G133" t="str">
            <v>109H</v>
          </cell>
          <cell r="H133">
            <v>0.27200000000000002</v>
          </cell>
          <cell r="I133" t="str">
            <v>109H</v>
          </cell>
          <cell r="J133">
            <v>0</v>
          </cell>
          <cell r="K133" t="str">
            <v>109H</v>
          </cell>
          <cell r="L133">
            <v>0</v>
          </cell>
          <cell r="M133" t="str">
            <v>109H</v>
          </cell>
          <cell r="N133">
            <v>0</v>
          </cell>
          <cell r="O133" t="str">
            <v>109H</v>
          </cell>
          <cell r="P133">
            <v>0</v>
          </cell>
          <cell r="Q133" t="str">
            <v>109H</v>
          </cell>
          <cell r="R133">
            <v>0</v>
          </cell>
          <cell r="S133">
            <v>128</v>
          </cell>
          <cell r="T133">
            <v>0</v>
          </cell>
          <cell r="U133">
            <v>203</v>
          </cell>
          <cell r="V133">
            <v>0</v>
          </cell>
          <cell r="W133">
            <v>190</v>
          </cell>
          <cell r="X133">
            <v>0</v>
          </cell>
        </row>
        <row r="134">
          <cell r="A134">
            <v>0</v>
          </cell>
          <cell r="B134">
            <v>0</v>
          </cell>
          <cell r="C134">
            <v>184</v>
          </cell>
          <cell r="D134">
            <v>15</v>
          </cell>
          <cell r="E134">
            <v>109</v>
          </cell>
          <cell r="F134">
            <v>7</v>
          </cell>
          <cell r="G134">
            <v>187</v>
          </cell>
          <cell r="H134">
            <v>0</v>
          </cell>
          <cell r="I134">
            <v>187</v>
          </cell>
          <cell r="J134">
            <v>0</v>
          </cell>
          <cell r="K134">
            <v>187</v>
          </cell>
          <cell r="L134">
            <v>0</v>
          </cell>
          <cell r="M134">
            <v>187</v>
          </cell>
          <cell r="N134">
            <v>0</v>
          </cell>
          <cell r="O134">
            <v>187</v>
          </cell>
          <cell r="P134">
            <v>0</v>
          </cell>
          <cell r="Q134">
            <v>187</v>
          </cell>
          <cell r="R134">
            <v>0</v>
          </cell>
          <cell r="S134">
            <v>271</v>
          </cell>
          <cell r="T134">
            <v>0</v>
          </cell>
          <cell r="U134">
            <v>170</v>
          </cell>
          <cell r="V134">
            <v>0</v>
          </cell>
          <cell r="W134">
            <v>203</v>
          </cell>
          <cell r="X134">
            <v>0</v>
          </cell>
        </row>
        <row r="135">
          <cell r="A135">
            <v>2</v>
          </cell>
          <cell r="B135">
            <v>0</v>
          </cell>
          <cell r="C135">
            <v>186</v>
          </cell>
          <cell r="D135">
            <v>9</v>
          </cell>
          <cell r="E135" t="str">
            <v>109H</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128</v>
          </cell>
          <cell r="V135">
            <v>0</v>
          </cell>
          <cell r="W135">
            <v>170</v>
          </cell>
          <cell r="X135">
            <v>0</v>
          </cell>
        </row>
        <row r="136">
          <cell r="A136">
            <v>0</v>
          </cell>
          <cell r="B136">
            <v>12</v>
          </cell>
          <cell r="C136">
            <v>275</v>
          </cell>
          <cell r="D136">
            <v>1.2400000000000002</v>
          </cell>
          <cell r="E136">
            <v>187</v>
          </cell>
          <cell r="F136">
            <v>0</v>
          </cell>
          <cell r="G136">
            <v>190</v>
          </cell>
          <cell r="H136">
            <v>0</v>
          </cell>
          <cell r="I136">
            <v>190</v>
          </cell>
          <cell r="J136">
            <v>0</v>
          </cell>
          <cell r="K136">
            <v>190</v>
          </cell>
          <cell r="L136">
            <v>0</v>
          </cell>
          <cell r="M136">
            <v>190</v>
          </cell>
          <cell r="N136">
            <v>0</v>
          </cell>
          <cell r="O136">
            <v>190</v>
          </cell>
          <cell r="P136">
            <v>0</v>
          </cell>
          <cell r="Q136">
            <v>190</v>
          </cell>
          <cell r="R136">
            <v>0</v>
          </cell>
          <cell r="S136">
            <v>0</v>
          </cell>
          <cell r="T136">
            <v>0</v>
          </cell>
          <cell r="U136">
            <v>271</v>
          </cell>
          <cell r="V136">
            <v>0</v>
          </cell>
          <cell r="W136">
            <v>128</v>
          </cell>
          <cell r="X136">
            <v>0</v>
          </cell>
        </row>
        <row r="137">
          <cell r="A137">
            <v>0</v>
          </cell>
          <cell r="B137">
            <v>6</v>
          </cell>
          <cell r="C137">
            <v>212</v>
          </cell>
          <cell r="D137">
            <v>11</v>
          </cell>
          <cell r="E137">
            <v>0</v>
          </cell>
          <cell r="F137">
            <v>0</v>
          </cell>
          <cell r="G137">
            <v>203</v>
          </cell>
          <cell r="H137">
            <v>0</v>
          </cell>
          <cell r="I137">
            <v>203</v>
          </cell>
          <cell r="J137">
            <v>0</v>
          </cell>
          <cell r="K137">
            <v>203</v>
          </cell>
          <cell r="L137">
            <v>0</v>
          </cell>
          <cell r="M137">
            <v>203</v>
          </cell>
          <cell r="N137">
            <v>0</v>
          </cell>
          <cell r="O137">
            <v>203</v>
          </cell>
          <cell r="P137">
            <v>0</v>
          </cell>
          <cell r="Q137">
            <v>203</v>
          </cell>
          <cell r="R137">
            <v>0</v>
          </cell>
          <cell r="S137">
            <v>213</v>
          </cell>
          <cell r="T137">
            <v>0</v>
          </cell>
          <cell r="U137">
            <v>0</v>
          </cell>
          <cell r="V137">
            <v>0</v>
          </cell>
          <cell r="W137">
            <v>271</v>
          </cell>
          <cell r="X137">
            <v>0</v>
          </cell>
        </row>
        <row r="138">
          <cell r="A138">
            <v>13</v>
          </cell>
          <cell r="B138">
            <v>11</v>
          </cell>
          <cell r="C138">
            <v>0</v>
          </cell>
          <cell r="D138">
            <v>0</v>
          </cell>
          <cell r="E138">
            <v>190</v>
          </cell>
          <cell r="F138">
            <v>0</v>
          </cell>
          <cell r="G138">
            <v>170</v>
          </cell>
          <cell r="H138">
            <v>0</v>
          </cell>
          <cell r="I138">
            <v>170</v>
          </cell>
          <cell r="J138">
            <v>0</v>
          </cell>
          <cell r="K138">
            <v>170</v>
          </cell>
          <cell r="L138">
            <v>0</v>
          </cell>
          <cell r="M138">
            <v>170</v>
          </cell>
          <cell r="N138">
            <v>0</v>
          </cell>
          <cell r="O138">
            <v>170</v>
          </cell>
          <cell r="P138">
            <v>0</v>
          </cell>
          <cell r="Q138">
            <v>170</v>
          </cell>
          <cell r="R138">
            <v>0</v>
          </cell>
          <cell r="S138">
            <v>169</v>
          </cell>
          <cell r="T138">
            <v>0</v>
          </cell>
          <cell r="U138">
            <v>0</v>
          </cell>
          <cell r="V138">
            <v>0</v>
          </cell>
          <cell r="W138">
            <v>0</v>
          </cell>
          <cell r="X138">
            <v>4</v>
          </cell>
        </row>
        <row r="139">
          <cell r="A139">
            <v>0</v>
          </cell>
          <cell r="B139">
            <v>0</v>
          </cell>
          <cell r="C139">
            <v>206</v>
          </cell>
          <cell r="D139">
            <v>795</v>
          </cell>
          <cell r="E139">
            <v>203</v>
          </cell>
          <cell r="F139">
            <v>18</v>
          </cell>
          <cell r="G139">
            <v>128</v>
          </cell>
          <cell r="H139">
            <v>0</v>
          </cell>
          <cell r="I139">
            <v>128</v>
          </cell>
          <cell r="J139">
            <v>0</v>
          </cell>
          <cell r="K139">
            <v>128</v>
          </cell>
          <cell r="L139">
            <v>0</v>
          </cell>
          <cell r="M139">
            <v>128</v>
          </cell>
          <cell r="N139">
            <v>0</v>
          </cell>
          <cell r="O139">
            <v>128</v>
          </cell>
          <cell r="P139">
            <v>0</v>
          </cell>
          <cell r="Q139">
            <v>128</v>
          </cell>
          <cell r="R139">
            <v>0</v>
          </cell>
          <cell r="S139">
            <v>185</v>
          </cell>
          <cell r="T139">
            <v>0</v>
          </cell>
          <cell r="U139">
            <v>213</v>
          </cell>
          <cell r="V139">
            <v>0</v>
          </cell>
          <cell r="W139">
            <v>0</v>
          </cell>
          <cell r="X139">
            <v>3</v>
          </cell>
        </row>
        <row r="140">
          <cell r="A140">
            <v>5</v>
          </cell>
          <cell r="B140">
            <v>25</v>
          </cell>
          <cell r="C140" t="str">
            <v>206W</v>
          </cell>
          <cell r="D140">
            <v>0</v>
          </cell>
          <cell r="E140">
            <v>170</v>
          </cell>
          <cell r="F140">
            <v>9</v>
          </cell>
          <cell r="G140">
            <v>271</v>
          </cell>
          <cell r="H140">
            <v>0</v>
          </cell>
          <cell r="I140">
            <v>271</v>
          </cell>
          <cell r="J140">
            <v>0</v>
          </cell>
          <cell r="K140">
            <v>271</v>
          </cell>
          <cell r="L140">
            <v>0</v>
          </cell>
          <cell r="M140">
            <v>271</v>
          </cell>
          <cell r="N140">
            <v>0</v>
          </cell>
          <cell r="O140">
            <v>271</v>
          </cell>
          <cell r="P140">
            <v>0</v>
          </cell>
          <cell r="Q140">
            <v>271</v>
          </cell>
          <cell r="R140">
            <v>0</v>
          </cell>
          <cell r="S140">
            <v>184</v>
          </cell>
          <cell r="T140">
            <v>0</v>
          </cell>
          <cell r="U140">
            <v>169</v>
          </cell>
          <cell r="V140">
            <v>0</v>
          </cell>
          <cell r="W140">
            <v>213</v>
          </cell>
          <cell r="X140">
            <v>0</v>
          </cell>
        </row>
        <row r="141">
          <cell r="A141" t="str">
            <v>5а</v>
          </cell>
          <cell r="B141">
            <v>43</v>
          </cell>
          <cell r="C141">
            <v>211</v>
          </cell>
          <cell r="D141">
            <v>0</v>
          </cell>
          <cell r="E141">
            <v>128</v>
          </cell>
          <cell r="F141">
            <v>0</v>
          </cell>
          <cell r="G141">
            <v>0</v>
          </cell>
          <cell r="H141">
            <v>2</v>
          </cell>
          <cell r="I141">
            <v>0</v>
          </cell>
          <cell r="J141">
            <v>0</v>
          </cell>
          <cell r="K141">
            <v>0</v>
          </cell>
          <cell r="L141">
            <v>0</v>
          </cell>
          <cell r="M141">
            <v>0</v>
          </cell>
          <cell r="N141">
            <v>0</v>
          </cell>
          <cell r="O141">
            <v>0</v>
          </cell>
          <cell r="P141">
            <v>0</v>
          </cell>
          <cell r="Q141">
            <v>0</v>
          </cell>
          <cell r="R141">
            <v>0</v>
          </cell>
          <cell r="S141">
            <v>186</v>
          </cell>
          <cell r="T141">
            <v>0</v>
          </cell>
          <cell r="U141">
            <v>185</v>
          </cell>
          <cell r="V141">
            <v>0</v>
          </cell>
          <cell r="W141">
            <v>169</v>
          </cell>
          <cell r="X141">
            <v>0</v>
          </cell>
        </row>
        <row r="142">
          <cell r="A142">
            <v>31</v>
          </cell>
          <cell r="B142">
            <v>86.38</v>
          </cell>
          <cell r="C142">
            <v>0</v>
          </cell>
          <cell r="D142">
            <v>0</v>
          </cell>
          <cell r="E142">
            <v>271</v>
          </cell>
          <cell r="F142">
            <v>0</v>
          </cell>
          <cell r="G142">
            <v>0</v>
          </cell>
          <cell r="H142">
            <v>2</v>
          </cell>
          <cell r="I142">
            <v>0</v>
          </cell>
          <cell r="J142">
            <v>0</v>
          </cell>
          <cell r="K142">
            <v>0</v>
          </cell>
          <cell r="L142">
            <v>0</v>
          </cell>
          <cell r="M142">
            <v>0</v>
          </cell>
          <cell r="N142">
            <v>0</v>
          </cell>
          <cell r="O142">
            <v>0</v>
          </cell>
          <cell r="P142">
            <v>0</v>
          </cell>
          <cell r="Q142">
            <v>0</v>
          </cell>
          <cell r="R142">
            <v>0</v>
          </cell>
          <cell r="S142">
            <v>275</v>
          </cell>
          <cell r="T142">
            <v>0</v>
          </cell>
          <cell r="U142">
            <v>184</v>
          </cell>
          <cell r="V142">
            <v>0</v>
          </cell>
          <cell r="W142">
            <v>185</v>
          </cell>
          <cell r="X142">
            <v>0</v>
          </cell>
        </row>
        <row r="143">
          <cell r="A143">
            <v>189</v>
          </cell>
          <cell r="B143">
            <v>0</v>
          </cell>
          <cell r="C143">
            <v>0</v>
          </cell>
          <cell r="D143">
            <v>0</v>
          </cell>
          <cell r="E143">
            <v>0</v>
          </cell>
          <cell r="F143">
            <v>7</v>
          </cell>
          <cell r="G143">
            <v>213</v>
          </cell>
          <cell r="H143">
            <v>0</v>
          </cell>
          <cell r="I143">
            <v>213</v>
          </cell>
          <cell r="J143">
            <v>0</v>
          </cell>
          <cell r="K143">
            <v>213</v>
          </cell>
          <cell r="L143">
            <v>0</v>
          </cell>
          <cell r="M143">
            <v>213</v>
          </cell>
          <cell r="N143">
            <v>0</v>
          </cell>
          <cell r="O143">
            <v>213</v>
          </cell>
          <cell r="P143">
            <v>0</v>
          </cell>
          <cell r="Q143">
            <v>213</v>
          </cell>
          <cell r="R143">
            <v>0</v>
          </cell>
          <cell r="S143">
            <v>212</v>
          </cell>
          <cell r="T143">
            <v>0</v>
          </cell>
          <cell r="U143">
            <v>186</v>
          </cell>
          <cell r="V143">
            <v>1.4</v>
          </cell>
          <cell r="W143">
            <v>184</v>
          </cell>
          <cell r="X143">
            <v>0.61799999999999999</v>
          </cell>
        </row>
        <row r="144">
          <cell r="A144">
            <v>0</v>
          </cell>
          <cell r="B144">
            <v>95.139999999999986</v>
          </cell>
          <cell r="C144">
            <v>2</v>
          </cell>
          <cell r="D144">
            <v>0</v>
          </cell>
          <cell r="E144">
            <v>0</v>
          </cell>
          <cell r="F144">
            <v>6</v>
          </cell>
          <cell r="G144">
            <v>169</v>
          </cell>
          <cell r="H144">
            <v>0</v>
          </cell>
          <cell r="I144">
            <v>169</v>
          </cell>
          <cell r="J144">
            <v>0</v>
          </cell>
          <cell r="K144">
            <v>169</v>
          </cell>
          <cell r="L144">
            <v>0</v>
          </cell>
          <cell r="M144">
            <v>169</v>
          </cell>
          <cell r="N144">
            <v>0</v>
          </cell>
          <cell r="O144">
            <v>169</v>
          </cell>
          <cell r="P144">
            <v>0</v>
          </cell>
          <cell r="Q144">
            <v>169</v>
          </cell>
          <cell r="R144">
            <v>0</v>
          </cell>
          <cell r="S144">
            <v>0</v>
          </cell>
          <cell r="T144">
            <v>0</v>
          </cell>
          <cell r="U144">
            <v>275</v>
          </cell>
          <cell r="V144">
            <v>0</v>
          </cell>
          <cell r="W144">
            <v>186</v>
          </cell>
          <cell r="X144">
            <v>1.4690000000000003</v>
          </cell>
        </row>
        <row r="145">
          <cell r="A145">
            <v>0</v>
          </cell>
          <cell r="B145">
            <v>5.93</v>
          </cell>
          <cell r="C145">
            <v>0</v>
          </cell>
          <cell r="D145">
            <v>16</v>
          </cell>
          <cell r="E145">
            <v>213</v>
          </cell>
          <cell r="F145">
            <v>0</v>
          </cell>
          <cell r="G145">
            <v>185</v>
          </cell>
          <cell r="H145">
            <v>0</v>
          </cell>
          <cell r="I145">
            <v>185</v>
          </cell>
          <cell r="J145">
            <v>0</v>
          </cell>
          <cell r="K145">
            <v>185</v>
          </cell>
          <cell r="L145">
            <v>0</v>
          </cell>
          <cell r="M145">
            <v>185</v>
          </cell>
          <cell r="N145">
            <v>0</v>
          </cell>
          <cell r="O145">
            <v>185</v>
          </cell>
          <cell r="P145">
            <v>0</v>
          </cell>
          <cell r="Q145">
            <v>185</v>
          </cell>
          <cell r="R145">
            <v>0</v>
          </cell>
          <cell r="S145">
            <v>206</v>
          </cell>
          <cell r="T145">
            <v>0</v>
          </cell>
          <cell r="U145">
            <v>212</v>
          </cell>
          <cell r="V145">
            <v>0.10600000000000001</v>
          </cell>
          <cell r="W145">
            <v>275</v>
          </cell>
          <cell r="X145">
            <v>1.4119999999999999</v>
          </cell>
        </row>
        <row r="146">
          <cell r="A146">
            <v>188</v>
          </cell>
          <cell r="B146">
            <v>116.09800000000001</v>
          </cell>
          <cell r="C146">
            <v>0</v>
          </cell>
          <cell r="D146">
            <v>9</v>
          </cell>
          <cell r="E146">
            <v>169</v>
          </cell>
          <cell r="F146">
            <v>0</v>
          </cell>
          <cell r="G146">
            <v>184</v>
          </cell>
          <cell r="H146">
            <v>3</v>
          </cell>
          <cell r="I146">
            <v>184</v>
          </cell>
          <cell r="J146">
            <v>0</v>
          </cell>
          <cell r="K146">
            <v>184</v>
          </cell>
          <cell r="L146">
            <v>0</v>
          </cell>
          <cell r="M146">
            <v>184</v>
          </cell>
          <cell r="N146">
            <v>0</v>
          </cell>
          <cell r="O146">
            <v>184</v>
          </cell>
          <cell r="P146">
            <v>0</v>
          </cell>
          <cell r="Q146">
            <v>184</v>
          </cell>
          <cell r="R146">
            <v>0</v>
          </cell>
          <cell r="S146" t="str">
            <v>206W</v>
          </cell>
          <cell r="T146">
            <v>0</v>
          </cell>
          <cell r="U146">
            <v>0</v>
          </cell>
          <cell r="V146">
            <v>0</v>
          </cell>
          <cell r="W146">
            <v>212</v>
          </cell>
          <cell r="X146">
            <v>0</v>
          </cell>
        </row>
        <row r="147">
          <cell r="A147">
            <v>269</v>
          </cell>
          <cell r="B147">
            <v>252.77999999999997</v>
          </cell>
          <cell r="C147">
            <v>13</v>
          </cell>
          <cell r="D147">
            <v>8</v>
          </cell>
          <cell r="E147">
            <v>185</v>
          </cell>
          <cell r="F147">
            <v>3</v>
          </cell>
          <cell r="G147">
            <v>186</v>
          </cell>
          <cell r="H147">
            <v>0</v>
          </cell>
          <cell r="I147">
            <v>186</v>
          </cell>
          <cell r="J147">
            <v>0</v>
          </cell>
          <cell r="K147">
            <v>186</v>
          </cell>
          <cell r="L147">
            <v>0</v>
          </cell>
          <cell r="M147">
            <v>186</v>
          </cell>
          <cell r="N147">
            <v>0</v>
          </cell>
          <cell r="O147">
            <v>186</v>
          </cell>
          <cell r="P147">
            <v>0</v>
          </cell>
          <cell r="Q147">
            <v>186</v>
          </cell>
          <cell r="R147">
            <v>0</v>
          </cell>
          <cell r="S147">
            <v>211</v>
          </cell>
          <cell r="T147">
            <v>0</v>
          </cell>
          <cell r="U147">
            <v>206</v>
          </cell>
          <cell r="V147">
            <v>0</v>
          </cell>
          <cell r="W147">
            <v>0</v>
          </cell>
          <cell r="X147">
            <v>0</v>
          </cell>
        </row>
        <row r="148">
          <cell r="A148">
            <v>27</v>
          </cell>
          <cell r="B148">
            <v>0</v>
          </cell>
          <cell r="C148">
            <v>0</v>
          </cell>
          <cell r="D148">
            <v>0</v>
          </cell>
          <cell r="E148">
            <v>184</v>
          </cell>
          <cell r="F148">
            <v>10</v>
          </cell>
          <cell r="G148" t="str">
            <v>186H</v>
          </cell>
          <cell r="H148">
            <v>0</v>
          </cell>
          <cell r="I148" t="str">
            <v>186H</v>
          </cell>
          <cell r="J148">
            <v>0</v>
          </cell>
          <cell r="K148" t="str">
            <v>186H</v>
          </cell>
          <cell r="L148">
            <v>0</v>
          </cell>
          <cell r="M148" t="str">
            <v>186H</v>
          </cell>
          <cell r="N148">
            <v>0</v>
          </cell>
          <cell r="O148" t="str">
            <v>186H</v>
          </cell>
          <cell r="P148">
            <v>0</v>
          </cell>
          <cell r="Q148" t="str">
            <v>186H</v>
          </cell>
          <cell r="R148">
            <v>0</v>
          </cell>
          <cell r="S148">
            <v>0</v>
          </cell>
          <cell r="T148">
            <v>0</v>
          </cell>
          <cell r="U148" t="str">
            <v>206W</v>
          </cell>
          <cell r="V148">
            <v>0</v>
          </cell>
          <cell r="W148">
            <v>206</v>
          </cell>
          <cell r="X148">
            <v>0</v>
          </cell>
        </row>
        <row r="149">
          <cell r="A149">
            <v>0</v>
          </cell>
          <cell r="B149">
            <v>109.62599999999998</v>
          </cell>
          <cell r="C149">
            <v>5</v>
          </cell>
          <cell r="D149">
            <v>23</v>
          </cell>
          <cell r="E149">
            <v>186</v>
          </cell>
          <cell r="F149">
            <v>6</v>
          </cell>
          <cell r="G149">
            <v>275</v>
          </cell>
          <cell r="H149">
            <v>0</v>
          </cell>
          <cell r="I149">
            <v>275</v>
          </cell>
          <cell r="J149">
            <v>0</v>
          </cell>
          <cell r="K149">
            <v>275</v>
          </cell>
          <cell r="L149">
            <v>0</v>
          </cell>
          <cell r="M149">
            <v>275</v>
          </cell>
          <cell r="N149">
            <v>0</v>
          </cell>
          <cell r="O149">
            <v>275</v>
          </cell>
          <cell r="P149">
            <v>0</v>
          </cell>
          <cell r="Q149">
            <v>275</v>
          </cell>
          <cell r="R149">
            <v>0</v>
          </cell>
          <cell r="S149">
            <v>0</v>
          </cell>
          <cell r="T149">
            <v>0</v>
          </cell>
          <cell r="U149">
            <v>211</v>
          </cell>
          <cell r="V149">
            <v>0</v>
          </cell>
          <cell r="W149" t="str">
            <v>206W</v>
          </cell>
          <cell r="X149">
            <v>0</v>
          </cell>
        </row>
        <row r="150">
          <cell r="A150">
            <v>0</v>
          </cell>
          <cell r="B150">
            <v>41.911000000000001</v>
          </cell>
          <cell r="C150" t="str">
            <v>5а</v>
          </cell>
          <cell r="D150">
            <v>40</v>
          </cell>
          <cell r="E150">
            <v>275</v>
          </cell>
          <cell r="F150">
            <v>0.49500000000000011</v>
          </cell>
          <cell r="G150">
            <v>212</v>
          </cell>
          <cell r="H150">
            <v>7</v>
          </cell>
          <cell r="I150">
            <v>212</v>
          </cell>
          <cell r="J150">
            <v>0</v>
          </cell>
          <cell r="K150">
            <v>212</v>
          </cell>
          <cell r="L150">
            <v>0</v>
          </cell>
          <cell r="M150">
            <v>212</v>
          </cell>
          <cell r="N150">
            <v>0</v>
          </cell>
          <cell r="O150">
            <v>212</v>
          </cell>
          <cell r="P150">
            <v>0</v>
          </cell>
          <cell r="Q150">
            <v>212</v>
          </cell>
          <cell r="R150">
            <v>0</v>
          </cell>
          <cell r="S150">
            <v>2</v>
          </cell>
          <cell r="T150">
            <v>0</v>
          </cell>
          <cell r="U150">
            <v>0</v>
          </cell>
          <cell r="V150">
            <v>0</v>
          </cell>
          <cell r="W150">
            <v>211</v>
          </cell>
          <cell r="X150">
            <v>0</v>
          </cell>
        </row>
        <row r="151">
          <cell r="A151" t="str">
            <v>27W</v>
          </cell>
          <cell r="B151">
            <v>0</v>
          </cell>
          <cell r="C151">
            <v>31</v>
          </cell>
          <cell r="D151">
            <v>0</v>
          </cell>
          <cell r="E151">
            <v>212</v>
          </cell>
          <cell r="F151">
            <v>12</v>
          </cell>
          <cell r="G151">
            <v>0</v>
          </cell>
          <cell r="H151">
            <v>0</v>
          </cell>
          <cell r="I151">
            <v>0</v>
          </cell>
          <cell r="J151">
            <v>0</v>
          </cell>
          <cell r="K151">
            <v>0</v>
          </cell>
          <cell r="L151">
            <v>0</v>
          </cell>
          <cell r="M151">
            <v>0</v>
          </cell>
          <cell r="N151">
            <v>0</v>
          </cell>
          <cell r="O151">
            <v>0</v>
          </cell>
          <cell r="P151">
            <v>0</v>
          </cell>
          <cell r="Q151">
            <v>0</v>
          </cell>
          <cell r="R151">
            <v>0</v>
          </cell>
          <cell r="S151">
            <v>0</v>
          </cell>
          <cell r="T151">
            <v>25</v>
          </cell>
          <cell r="U151">
            <v>0</v>
          </cell>
          <cell r="V151">
            <v>0</v>
          </cell>
          <cell r="W151">
            <v>0</v>
          </cell>
          <cell r="X151">
            <v>0</v>
          </cell>
        </row>
        <row r="152">
          <cell r="A152">
            <v>10</v>
          </cell>
          <cell r="B152">
            <v>3</v>
          </cell>
          <cell r="C152">
            <v>189</v>
          </cell>
          <cell r="D152">
            <v>0</v>
          </cell>
          <cell r="E152">
            <v>0</v>
          </cell>
          <cell r="F152">
            <v>0</v>
          </cell>
          <cell r="G152">
            <v>206</v>
          </cell>
          <cell r="H152">
            <v>0</v>
          </cell>
          <cell r="I152">
            <v>206</v>
          </cell>
          <cell r="J152">
            <v>0</v>
          </cell>
          <cell r="K152">
            <v>206</v>
          </cell>
          <cell r="L152">
            <v>0</v>
          </cell>
          <cell r="M152">
            <v>206</v>
          </cell>
          <cell r="N152">
            <v>0</v>
          </cell>
          <cell r="O152">
            <v>206</v>
          </cell>
          <cell r="P152">
            <v>0</v>
          </cell>
          <cell r="Q152">
            <v>206</v>
          </cell>
          <cell r="R152">
            <v>0</v>
          </cell>
          <cell r="S152">
            <v>0</v>
          </cell>
          <cell r="T152">
            <v>0</v>
          </cell>
          <cell r="U152">
            <v>2</v>
          </cell>
          <cell r="V152">
            <v>0</v>
          </cell>
          <cell r="W152">
            <v>0</v>
          </cell>
          <cell r="X152">
            <v>0</v>
          </cell>
        </row>
        <row r="153">
          <cell r="A153">
            <v>26</v>
          </cell>
          <cell r="B153">
            <v>0</v>
          </cell>
          <cell r="C153">
            <v>0</v>
          </cell>
          <cell r="D153">
            <v>0</v>
          </cell>
          <cell r="E153">
            <v>206</v>
          </cell>
          <cell r="F153">
            <v>0</v>
          </cell>
          <cell r="G153" t="str">
            <v>206W</v>
          </cell>
          <cell r="H153">
            <v>0</v>
          </cell>
          <cell r="I153" t="str">
            <v>206W</v>
          </cell>
          <cell r="J153">
            <v>0</v>
          </cell>
          <cell r="K153" t="str">
            <v>206W</v>
          </cell>
          <cell r="L153">
            <v>0</v>
          </cell>
          <cell r="M153" t="str">
            <v>206W</v>
          </cell>
          <cell r="N153">
            <v>0</v>
          </cell>
          <cell r="O153" t="str">
            <v>206W</v>
          </cell>
          <cell r="P153">
            <v>0</v>
          </cell>
          <cell r="Q153" t="str">
            <v>206W</v>
          </cell>
          <cell r="R153">
            <v>0</v>
          </cell>
          <cell r="S153">
            <v>13</v>
          </cell>
          <cell r="T153">
            <v>3</v>
          </cell>
          <cell r="U153">
            <v>0</v>
          </cell>
          <cell r="V153">
            <v>6</v>
          </cell>
          <cell r="W153">
            <v>2</v>
          </cell>
          <cell r="X153">
            <v>0</v>
          </cell>
        </row>
        <row r="154">
          <cell r="A154">
            <v>0</v>
          </cell>
          <cell r="B154">
            <v>2.9980000000000189</v>
          </cell>
          <cell r="C154">
            <v>0</v>
          </cell>
          <cell r="D154">
            <v>0</v>
          </cell>
          <cell r="E154" t="str">
            <v>206W</v>
          </cell>
          <cell r="F154">
            <v>0</v>
          </cell>
          <cell r="G154">
            <v>211</v>
          </cell>
          <cell r="H154">
            <v>0</v>
          </cell>
          <cell r="I154">
            <v>211</v>
          </cell>
          <cell r="J154">
            <v>0</v>
          </cell>
          <cell r="K154">
            <v>211</v>
          </cell>
          <cell r="L154">
            <v>0</v>
          </cell>
          <cell r="M154">
            <v>211</v>
          </cell>
          <cell r="N154">
            <v>0</v>
          </cell>
          <cell r="O154">
            <v>211</v>
          </cell>
          <cell r="P154">
            <v>0</v>
          </cell>
          <cell r="Q154">
            <v>211</v>
          </cell>
          <cell r="R154">
            <v>0</v>
          </cell>
          <cell r="S154">
            <v>0</v>
          </cell>
          <cell r="T154">
            <v>0</v>
          </cell>
          <cell r="U154">
            <v>0</v>
          </cell>
          <cell r="V154">
            <v>18</v>
          </cell>
          <cell r="W154">
            <v>0</v>
          </cell>
          <cell r="X154">
            <v>12</v>
          </cell>
        </row>
        <row r="155">
          <cell r="A155">
            <v>0</v>
          </cell>
          <cell r="B155">
            <v>6.8189999999999884</v>
          </cell>
          <cell r="C155">
            <v>188</v>
          </cell>
          <cell r="D155">
            <v>0</v>
          </cell>
          <cell r="E155">
            <v>211</v>
          </cell>
          <cell r="F155">
            <v>0</v>
          </cell>
          <cell r="G155">
            <v>0</v>
          </cell>
          <cell r="H155">
            <v>0</v>
          </cell>
          <cell r="I155">
            <v>0</v>
          </cell>
          <cell r="J155">
            <v>0</v>
          </cell>
          <cell r="K155">
            <v>0</v>
          </cell>
          <cell r="L155">
            <v>0</v>
          </cell>
          <cell r="M155">
            <v>0</v>
          </cell>
          <cell r="N155">
            <v>0</v>
          </cell>
          <cell r="O155">
            <v>0</v>
          </cell>
          <cell r="P155">
            <v>0</v>
          </cell>
          <cell r="Q155">
            <v>0</v>
          </cell>
          <cell r="R155">
            <v>0</v>
          </cell>
          <cell r="S155">
            <v>5</v>
          </cell>
          <cell r="T155">
            <v>16</v>
          </cell>
          <cell r="U155">
            <v>13</v>
          </cell>
          <cell r="V155">
            <v>3.6700000000000004</v>
          </cell>
          <cell r="W155">
            <v>0</v>
          </cell>
          <cell r="X155">
            <v>8</v>
          </cell>
        </row>
        <row r="156">
          <cell r="A156">
            <v>0</v>
          </cell>
          <cell r="B156">
            <v>5.2630000000000337</v>
          </cell>
          <cell r="C156">
            <v>269</v>
          </cell>
          <cell r="D156">
            <v>187.08999999999992</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t="str">
            <v>5а</v>
          </cell>
          <cell r="T156">
            <v>57</v>
          </cell>
          <cell r="U156">
            <v>0</v>
          </cell>
          <cell r="V156">
            <v>0</v>
          </cell>
          <cell r="W156">
            <v>13</v>
          </cell>
          <cell r="X156">
            <v>3.9999999999999991</v>
          </cell>
        </row>
        <row r="157">
          <cell r="A157" t="str">
            <v>26а</v>
          </cell>
          <cell r="B157">
            <v>32.549999999999955</v>
          </cell>
          <cell r="C157">
            <v>27</v>
          </cell>
          <cell r="D157">
            <v>0</v>
          </cell>
          <cell r="E157">
            <v>0</v>
          </cell>
          <cell r="F157">
            <v>0</v>
          </cell>
          <cell r="G157">
            <v>2</v>
          </cell>
          <cell r="H157">
            <v>0</v>
          </cell>
          <cell r="I157">
            <v>2</v>
          </cell>
          <cell r="J157">
            <v>0</v>
          </cell>
          <cell r="K157">
            <v>2</v>
          </cell>
          <cell r="L157">
            <v>0</v>
          </cell>
          <cell r="M157">
            <v>2</v>
          </cell>
          <cell r="N157">
            <v>0</v>
          </cell>
          <cell r="O157">
            <v>2</v>
          </cell>
          <cell r="P157">
            <v>0</v>
          </cell>
          <cell r="Q157">
            <v>2</v>
          </cell>
          <cell r="R157">
            <v>0</v>
          </cell>
          <cell r="S157">
            <v>31</v>
          </cell>
          <cell r="T157">
            <v>34.980000000000004</v>
          </cell>
          <cell r="U157">
            <v>5</v>
          </cell>
          <cell r="V157">
            <v>73</v>
          </cell>
          <cell r="W157">
            <v>0</v>
          </cell>
          <cell r="X157">
            <v>0</v>
          </cell>
        </row>
        <row r="158">
          <cell r="A158">
            <v>3</v>
          </cell>
          <cell r="B158">
            <v>25</v>
          </cell>
          <cell r="C158">
            <v>0</v>
          </cell>
          <cell r="D158">
            <v>120.59000000000003</v>
          </cell>
          <cell r="E158">
            <v>2</v>
          </cell>
          <cell r="F158">
            <v>0</v>
          </cell>
          <cell r="G158">
            <v>0</v>
          </cell>
          <cell r="H158">
            <v>9</v>
          </cell>
          <cell r="I158">
            <v>0</v>
          </cell>
          <cell r="J158">
            <v>14</v>
          </cell>
          <cell r="K158">
            <v>0</v>
          </cell>
          <cell r="L158">
            <v>0</v>
          </cell>
          <cell r="M158">
            <v>0</v>
          </cell>
          <cell r="N158">
            <v>0</v>
          </cell>
          <cell r="O158">
            <v>0</v>
          </cell>
          <cell r="P158">
            <v>0</v>
          </cell>
          <cell r="Q158">
            <v>0</v>
          </cell>
          <cell r="R158">
            <v>30</v>
          </cell>
          <cell r="S158" t="str">
            <v>31W</v>
          </cell>
          <cell r="T158">
            <v>1.6800000000000002</v>
          </cell>
          <cell r="U158" t="str">
            <v>5а</v>
          </cell>
          <cell r="V158">
            <v>25</v>
          </cell>
          <cell r="W158">
            <v>5</v>
          </cell>
          <cell r="X158">
            <v>23</v>
          </cell>
        </row>
        <row r="159">
          <cell r="A159">
            <v>0</v>
          </cell>
          <cell r="B159">
            <v>0</v>
          </cell>
          <cell r="C159">
            <v>0</v>
          </cell>
          <cell r="D159">
            <v>30.841999999999985</v>
          </cell>
          <cell r="E159">
            <v>0</v>
          </cell>
          <cell r="F159">
            <v>13</v>
          </cell>
          <cell r="G159">
            <v>0</v>
          </cell>
          <cell r="H159">
            <v>1</v>
          </cell>
          <cell r="I159">
            <v>0</v>
          </cell>
          <cell r="J159">
            <v>0</v>
          </cell>
          <cell r="K159">
            <v>0</v>
          </cell>
          <cell r="L159">
            <v>0</v>
          </cell>
          <cell r="M159">
            <v>0</v>
          </cell>
          <cell r="N159">
            <v>0</v>
          </cell>
          <cell r="O159">
            <v>0</v>
          </cell>
          <cell r="P159">
            <v>0</v>
          </cell>
          <cell r="Q159">
            <v>0</v>
          </cell>
          <cell r="R159">
            <v>0</v>
          </cell>
          <cell r="S159">
            <v>0</v>
          </cell>
          <cell r="T159">
            <v>0</v>
          </cell>
          <cell r="U159">
            <v>31</v>
          </cell>
          <cell r="V159">
            <v>43.429999999999993</v>
          </cell>
          <cell r="W159" t="str">
            <v>5а</v>
          </cell>
          <cell r="X159">
            <v>28</v>
          </cell>
        </row>
        <row r="160">
          <cell r="A160">
            <v>0</v>
          </cell>
          <cell r="B160">
            <v>0</v>
          </cell>
          <cell r="C160" t="str">
            <v>27W</v>
          </cell>
          <cell r="D160">
            <v>0</v>
          </cell>
          <cell r="E160">
            <v>0</v>
          </cell>
          <cell r="F160">
            <v>9</v>
          </cell>
          <cell r="G160">
            <v>13</v>
          </cell>
          <cell r="H160">
            <v>4.2000000000000455</v>
          </cell>
          <cell r="I160">
            <v>13</v>
          </cell>
          <cell r="J160">
            <v>0</v>
          </cell>
          <cell r="K160">
            <v>13</v>
          </cell>
          <cell r="L160">
            <v>0</v>
          </cell>
          <cell r="M160">
            <v>13</v>
          </cell>
          <cell r="N160">
            <v>0</v>
          </cell>
          <cell r="O160">
            <v>13</v>
          </cell>
          <cell r="P160">
            <v>0</v>
          </cell>
          <cell r="Q160">
            <v>13</v>
          </cell>
          <cell r="R160">
            <v>0</v>
          </cell>
          <cell r="S160">
            <v>189</v>
          </cell>
          <cell r="T160">
            <v>42.980000000000004</v>
          </cell>
          <cell r="U160" t="str">
            <v>31W</v>
          </cell>
          <cell r="V160">
            <v>1.67</v>
          </cell>
          <cell r="W160">
            <v>31</v>
          </cell>
          <cell r="X160">
            <v>64.58</v>
          </cell>
        </row>
        <row r="161">
          <cell r="A161">
            <v>0</v>
          </cell>
          <cell r="B161">
            <v>0</v>
          </cell>
          <cell r="C161">
            <v>10</v>
          </cell>
          <cell r="D161">
            <v>3</v>
          </cell>
          <cell r="E161">
            <v>13</v>
          </cell>
          <cell r="F161">
            <v>9</v>
          </cell>
          <cell r="G161">
            <v>0</v>
          </cell>
          <cell r="H161">
            <v>0</v>
          </cell>
          <cell r="I161">
            <v>0</v>
          </cell>
          <cell r="J161">
            <v>0</v>
          </cell>
          <cell r="K161">
            <v>0</v>
          </cell>
          <cell r="L161">
            <v>0</v>
          </cell>
          <cell r="M161">
            <v>0</v>
          </cell>
          <cell r="N161">
            <v>0</v>
          </cell>
          <cell r="O161">
            <v>0</v>
          </cell>
          <cell r="P161">
            <v>0</v>
          </cell>
          <cell r="Q161">
            <v>0</v>
          </cell>
          <cell r="R161">
            <v>0</v>
          </cell>
          <cell r="S161" t="str">
            <v>189W</v>
          </cell>
          <cell r="T161">
            <v>9.7100000000000009</v>
          </cell>
          <cell r="U161">
            <v>0</v>
          </cell>
          <cell r="V161">
            <v>0</v>
          </cell>
          <cell r="W161" t="str">
            <v>31W</v>
          </cell>
          <cell r="X161">
            <v>2.5799999999999992</v>
          </cell>
        </row>
        <row r="162">
          <cell r="A162">
            <v>0</v>
          </cell>
          <cell r="B162">
            <v>0</v>
          </cell>
          <cell r="C162">
            <v>26</v>
          </cell>
          <cell r="D162">
            <v>0</v>
          </cell>
          <cell r="E162">
            <v>0</v>
          </cell>
          <cell r="F162">
            <v>0</v>
          </cell>
          <cell r="G162">
            <v>5</v>
          </cell>
          <cell r="H162">
            <v>37</v>
          </cell>
          <cell r="I162">
            <v>5</v>
          </cell>
          <cell r="J162">
            <v>16</v>
          </cell>
          <cell r="K162">
            <v>5</v>
          </cell>
          <cell r="L162">
            <v>0</v>
          </cell>
          <cell r="M162">
            <v>5</v>
          </cell>
          <cell r="N162">
            <v>0</v>
          </cell>
          <cell r="O162">
            <v>5</v>
          </cell>
          <cell r="P162">
            <v>0</v>
          </cell>
          <cell r="Q162">
            <v>5</v>
          </cell>
          <cell r="R162">
            <v>35</v>
          </cell>
          <cell r="S162" t="str">
            <v>189O</v>
          </cell>
          <cell r="T162">
            <v>0</v>
          </cell>
          <cell r="U162">
            <v>189</v>
          </cell>
          <cell r="V162">
            <v>44.929999999999993</v>
          </cell>
          <cell r="W162">
            <v>0</v>
          </cell>
          <cell r="X162">
            <v>0</v>
          </cell>
        </row>
        <row r="163">
          <cell r="A163">
            <v>0</v>
          </cell>
          <cell r="B163">
            <v>0</v>
          </cell>
          <cell r="C163">
            <v>0</v>
          </cell>
          <cell r="D163">
            <v>7.0699999999999932</v>
          </cell>
          <cell r="E163">
            <v>5</v>
          </cell>
          <cell r="F163">
            <v>10</v>
          </cell>
          <cell r="G163" t="str">
            <v>5а</v>
          </cell>
          <cell r="H163">
            <v>44</v>
          </cell>
          <cell r="I163" t="str">
            <v>5а</v>
          </cell>
          <cell r="J163">
            <v>47</v>
          </cell>
          <cell r="K163" t="str">
            <v>5а</v>
          </cell>
          <cell r="L163">
            <v>0</v>
          </cell>
          <cell r="M163" t="str">
            <v>5а</v>
          </cell>
          <cell r="N163">
            <v>0</v>
          </cell>
          <cell r="O163" t="str">
            <v>5а</v>
          </cell>
          <cell r="P163">
            <v>0</v>
          </cell>
          <cell r="Q163" t="str">
            <v>5а</v>
          </cell>
          <cell r="R163">
            <v>25</v>
          </cell>
          <cell r="S163">
            <v>188</v>
          </cell>
          <cell r="T163">
            <v>63.230000000000075</v>
          </cell>
          <cell r="U163" t="str">
            <v>189W</v>
          </cell>
          <cell r="V163">
            <v>13.850000000000001</v>
          </cell>
          <cell r="W163">
            <v>189</v>
          </cell>
          <cell r="X163">
            <v>73.720000000000013</v>
          </cell>
        </row>
        <row r="164">
          <cell r="A164">
            <v>0</v>
          </cell>
          <cell r="B164">
            <v>0</v>
          </cell>
          <cell r="C164">
            <v>0</v>
          </cell>
          <cell r="D164">
            <v>9</v>
          </cell>
          <cell r="E164" t="str">
            <v>5а</v>
          </cell>
          <cell r="F164">
            <v>46</v>
          </cell>
          <cell r="G164">
            <v>31</v>
          </cell>
          <cell r="H164">
            <v>0</v>
          </cell>
          <cell r="I164">
            <v>31</v>
          </cell>
          <cell r="J164">
            <v>0</v>
          </cell>
          <cell r="K164">
            <v>31</v>
          </cell>
          <cell r="L164">
            <v>0</v>
          </cell>
          <cell r="M164">
            <v>31</v>
          </cell>
          <cell r="N164">
            <v>0</v>
          </cell>
          <cell r="O164">
            <v>31</v>
          </cell>
          <cell r="P164">
            <v>0</v>
          </cell>
          <cell r="Q164">
            <v>31</v>
          </cell>
          <cell r="R164">
            <v>0</v>
          </cell>
          <cell r="S164">
            <v>269</v>
          </cell>
          <cell r="T164">
            <v>111.75</v>
          </cell>
          <cell r="U164" t="str">
            <v>189O</v>
          </cell>
          <cell r="V164">
            <v>0</v>
          </cell>
          <cell r="W164" t="str">
            <v>189W</v>
          </cell>
          <cell r="X164">
            <v>14.899999999999999</v>
          </cell>
        </row>
        <row r="165">
          <cell r="A165">
            <v>0</v>
          </cell>
          <cell r="B165">
            <v>0</v>
          </cell>
          <cell r="C165">
            <v>0</v>
          </cell>
          <cell r="D165">
            <v>11.673999999999978</v>
          </cell>
          <cell r="E165">
            <v>31</v>
          </cell>
          <cell r="F165">
            <v>0</v>
          </cell>
          <cell r="G165">
            <v>189</v>
          </cell>
          <cell r="H165">
            <v>0</v>
          </cell>
          <cell r="I165">
            <v>189</v>
          </cell>
          <cell r="J165">
            <v>0</v>
          </cell>
          <cell r="K165">
            <v>189</v>
          </cell>
          <cell r="L165">
            <v>0</v>
          </cell>
          <cell r="M165">
            <v>189</v>
          </cell>
          <cell r="N165">
            <v>0</v>
          </cell>
          <cell r="O165">
            <v>189</v>
          </cell>
          <cell r="P165">
            <v>0</v>
          </cell>
          <cell r="Q165">
            <v>189</v>
          </cell>
          <cell r="R165">
            <v>0</v>
          </cell>
          <cell r="S165">
            <v>27</v>
          </cell>
          <cell r="T165">
            <v>0</v>
          </cell>
          <cell r="U165">
            <v>188</v>
          </cell>
          <cell r="V165">
            <v>74.25</v>
          </cell>
          <cell r="W165" t="str">
            <v>189O</v>
          </cell>
          <cell r="X165">
            <v>0</v>
          </cell>
        </row>
        <row r="166">
          <cell r="A166">
            <v>0</v>
          </cell>
          <cell r="B166">
            <v>20</v>
          </cell>
          <cell r="C166" t="str">
            <v>26а</v>
          </cell>
          <cell r="D166">
            <v>11.210000000000036</v>
          </cell>
          <cell r="E166">
            <v>189</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73.850000000000023</v>
          </cell>
          <cell r="U166">
            <v>269</v>
          </cell>
          <cell r="V166">
            <v>122.68999999999983</v>
          </cell>
          <cell r="W166">
            <v>188</v>
          </cell>
          <cell r="X166">
            <v>107.07999999999993</v>
          </cell>
        </row>
        <row r="167">
          <cell r="A167">
            <v>0</v>
          </cell>
          <cell r="B167">
            <v>166</v>
          </cell>
          <cell r="C167">
            <v>3</v>
          </cell>
          <cell r="D167">
            <v>38</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27</v>
          </cell>
          <cell r="V167">
            <v>0</v>
          </cell>
          <cell r="W167">
            <v>269</v>
          </cell>
          <cell r="X167">
            <v>185.90000000000009</v>
          </cell>
        </row>
        <row r="168">
          <cell r="A168">
            <v>0</v>
          </cell>
          <cell r="B168">
            <v>13</v>
          </cell>
          <cell r="C168">
            <v>0</v>
          </cell>
          <cell r="D168">
            <v>0</v>
          </cell>
          <cell r="E168">
            <v>0</v>
          </cell>
          <cell r="F168">
            <v>0</v>
          </cell>
          <cell r="G168">
            <v>188</v>
          </cell>
          <cell r="H168">
            <v>0</v>
          </cell>
          <cell r="I168">
            <v>188</v>
          </cell>
          <cell r="J168">
            <v>0</v>
          </cell>
          <cell r="K168">
            <v>188</v>
          </cell>
          <cell r="L168">
            <v>0</v>
          </cell>
          <cell r="M168">
            <v>188</v>
          </cell>
          <cell r="N168">
            <v>0</v>
          </cell>
          <cell r="O168">
            <v>188</v>
          </cell>
          <cell r="P168">
            <v>0</v>
          </cell>
          <cell r="Q168">
            <v>188</v>
          </cell>
          <cell r="R168">
            <v>0</v>
          </cell>
          <cell r="S168" t="str">
            <v>27W</v>
          </cell>
          <cell r="T168">
            <v>0</v>
          </cell>
          <cell r="U168">
            <v>0</v>
          </cell>
          <cell r="V168">
            <v>72.940000000000055</v>
          </cell>
          <cell r="W168">
            <v>27</v>
          </cell>
          <cell r="X168">
            <v>0</v>
          </cell>
        </row>
        <row r="169">
          <cell r="A169">
            <v>0</v>
          </cell>
          <cell r="B169">
            <v>0</v>
          </cell>
          <cell r="C169">
            <v>0</v>
          </cell>
          <cell r="D169">
            <v>0</v>
          </cell>
          <cell r="E169">
            <v>188</v>
          </cell>
          <cell r="F169">
            <v>0</v>
          </cell>
          <cell r="G169">
            <v>269</v>
          </cell>
          <cell r="H169">
            <v>81.300000000000182</v>
          </cell>
          <cell r="I169">
            <v>269</v>
          </cell>
          <cell r="J169">
            <v>0</v>
          </cell>
          <cell r="K169">
            <v>269</v>
          </cell>
          <cell r="L169">
            <v>0</v>
          </cell>
          <cell r="M169">
            <v>269</v>
          </cell>
          <cell r="N169">
            <v>0</v>
          </cell>
          <cell r="O169">
            <v>269</v>
          </cell>
          <cell r="P169">
            <v>0</v>
          </cell>
          <cell r="Q169">
            <v>269</v>
          </cell>
          <cell r="R169">
            <v>0</v>
          </cell>
          <cell r="S169">
            <v>10</v>
          </cell>
          <cell r="T169">
            <v>0</v>
          </cell>
          <cell r="U169">
            <v>0</v>
          </cell>
          <cell r="V169">
            <v>16.909999999999997</v>
          </cell>
          <cell r="W169">
            <v>0</v>
          </cell>
          <cell r="X169">
            <v>148.63999999999999</v>
          </cell>
        </row>
        <row r="170">
          <cell r="A170">
            <v>0</v>
          </cell>
          <cell r="B170">
            <v>0</v>
          </cell>
          <cell r="C170">
            <v>0</v>
          </cell>
          <cell r="D170">
            <v>0</v>
          </cell>
          <cell r="E170">
            <v>269</v>
          </cell>
          <cell r="F170">
            <v>171</v>
          </cell>
          <cell r="G170">
            <v>27</v>
          </cell>
          <cell r="H170">
            <v>0</v>
          </cell>
          <cell r="I170">
            <v>27</v>
          </cell>
          <cell r="J170">
            <v>0</v>
          </cell>
          <cell r="K170">
            <v>27</v>
          </cell>
          <cell r="L170">
            <v>0</v>
          </cell>
          <cell r="M170">
            <v>27</v>
          </cell>
          <cell r="N170">
            <v>0</v>
          </cell>
          <cell r="O170">
            <v>27</v>
          </cell>
          <cell r="P170">
            <v>0</v>
          </cell>
          <cell r="Q170">
            <v>27</v>
          </cell>
          <cell r="R170">
            <v>0</v>
          </cell>
          <cell r="S170">
            <v>26</v>
          </cell>
          <cell r="T170">
            <v>0</v>
          </cell>
          <cell r="U170" t="str">
            <v>27W</v>
          </cell>
          <cell r="V170">
            <v>0</v>
          </cell>
          <cell r="W170">
            <v>0</v>
          </cell>
          <cell r="X170">
            <v>29.29200000000003</v>
          </cell>
        </row>
        <row r="171">
          <cell r="A171">
            <v>0</v>
          </cell>
          <cell r="B171">
            <v>0</v>
          </cell>
          <cell r="C171">
            <v>0</v>
          </cell>
          <cell r="D171">
            <v>0</v>
          </cell>
          <cell r="E171">
            <v>27</v>
          </cell>
          <cell r="F171">
            <v>0</v>
          </cell>
          <cell r="G171">
            <v>0</v>
          </cell>
          <cell r="H171">
            <v>40.299999999999955</v>
          </cell>
          <cell r="I171">
            <v>0</v>
          </cell>
          <cell r="J171">
            <v>0</v>
          </cell>
          <cell r="K171">
            <v>0</v>
          </cell>
          <cell r="L171">
            <v>0</v>
          </cell>
          <cell r="M171">
            <v>0</v>
          </cell>
          <cell r="N171">
            <v>0</v>
          </cell>
          <cell r="O171">
            <v>0</v>
          </cell>
          <cell r="P171">
            <v>0</v>
          </cell>
          <cell r="Q171">
            <v>0</v>
          </cell>
          <cell r="R171">
            <v>0</v>
          </cell>
          <cell r="S171">
            <v>0</v>
          </cell>
          <cell r="T171">
            <v>8.2699999999999818</v>
          </cell>
          <cell r="U171">
            <v>10</v>
          </cell>
          <cell r="V171">
            <v>0</v>
          </cell>
          <cell r="W171" t="str">
            <v>27W</v>
          </cell>
          <cell r="X171">
            <v>0</v>
          </cell>
        </row>
        <row r="172">
          <cell r="A172">
            <v>0</v>
          </cell>
          <cell r="B172">
            <v>23</v>
          </cell>
          <cell r="C172">
            <v>0</v>
          </cell>
          <cell r="D172">
            <v>0</v>
          </cell>
          <cell r="E172">
            <v>0</v>
          </cell>
          <cell r="F172">
            <v>121.01999999999998</v>
          </cell>
          <cell r="G172">
            <v>0</v>
          </cell>
          <cell r="H172">
            <v>33.990000000000009</v>
          </cell>
          <cell r="I172">
            <v>0</v>
          </cell>
          <cell r="J172">
            <v>0</v>
          </cell>
          <cell r="K172">
            <v>0</v>
          </cell>
          <cell r="L172">
            <v>0</v>
          </cell>
          <cell r="M172">
            <v>0</v>
          </cell>
          <cell r="N172">
            <v>0</v>
          </cell>
          <cell r="O172">
            <v>0</v>
          </cell>
          <cell r="P172">
            <v>0</v>
          </cell>
          <cell r="Q172">
            <v>0</v>
          </cell>
          <cell r="R172">
            <v>0</v>
          </cell>
          <cell r="S172">
            <v>0</v>
          </cell>
          <cell r="T172">
            <v>8.5049999999999955</v>
          </cell>
          <cell r="U172">
            <v>26</v>
          </cell>
          <cell r="V172">
            <v>0</v>
          </cell>
          <cell r="W172">
            <v>10</v>
          </cell>
          <cell r="X172">
            <v>5</v>
          </cell>
        </row>
        <row r="173">
          <cell r="A173">
            <v>0</v>
          </cell>
          <cell r="B173">
            <v>0</v>
          </cell>
          <cell r="C173">
            <v>0</v>
          </cell>
          <cell r="D173">
            <v>0</v>
          </cell>
          <cell r="E173">
            <v>0</v>
          </cell>
          <cell r="F173">
            <v>27.477000000000004</v>
          </cell>
          <cell r="G173" t="str">
            <v>27W</v>
          </cell>
          <cell r="H173">
            <v>0</v>
          </cell>
          <cell r="I173" t="str">
            <v>27W</v>
          </cell>
          <cell r="J173">
            <v>0</v>
          </cell>
          <cell r="K173" t="str">
            <v>27W</v>
          </cell>
          <cell r="L173">
            <v>0</v>
          </cell>
          <cell r="M173" t="str">
            <v>27W</v>
          </cell>
          <cell r="N173">
            <v>0</v>
          </cell>
          <cell r="O173" t="str">
            <v>27W</v>
          </cell>
          <cell r="P173">
            <v>0</v>
          </cell>
          <cell r="Q173" t="str">
            <v>27W</v>
          </cell>
          <cell r="R173">
            <v>0</v>
          </cell>
          <cell r="S173">
            <v>0</v>
          </cell>
          <cell r="T173">
            <v>10</v>
          </cell>
          <cell r="U173">
            <v>0</v>
          </cell>
          <cell r="V173">
            <v>24.53000000000003</v>
          </cell>
          <cell r="W173">
            <v>26</v>
          </cell>
          <cell r="X173">
            <v>0</v>
          </cell>
        </row>
        <row r="174">
          <cell r="A174">
            <v>0</v>
          </cell>
          <cell r="B174">
            <v>0</v>
          </cell>
          <cell r="C174">
            <v>0</v>
          </cell>
          <cell r="D174">
            <v>0</v>
          </cell>
          <cell r="E174" t="str">
            <v>27W</v>
          </cell>
          <cell r="F174">
            <v>0</v>
          </cell>
          <cell r="G174">
            <v>10</v>
          </cell>
          <cell r="H174">
            <v>0</v>
          </cell>
          <cell r="I174">
            <v>10</v>
          </cell>
          <cell r="J174">
            <v>0</v>
          </cell>
          <cell r="K174">
            <v>10</v>
          </cell>
          <cell r="L174">
            <v>0</v>
          </cell>
          <cell r="M174">
            <v>10</v>
          </cell>
          <cell r="N174">
            <v>0</v>
          </cell>
          <cell r="O174">
            <v>10</v>
          </cell>
          <cell r="P174">
            <v>0</v>
          </cell>
          <cell r="Q174">
            <v>10</v>
          </cell>
          <cell r="R174">
            <v>0</v>
          </cell>
          <cell r="S174" t="str">
            <v>26а</v>
          </cell>
          <cell r="T174">
            <v>13.340000000000032</v>
          </cell>
          <cell r="U174">
            <v>0</v>
          </cell>
          <cell r="V174">
            <v>20.978999999999985</v>
          </cell>
          <cell r="W174">
            <v>0</v>
          </cell>
          <cell r="X174">
            <v>22.444000000000017</v>
          </cell>
        </row>
        <row r="175">
          <cell r="A175">
            <v>0</v>
          </cell>
          <cell r="B175">
            <v>0</v>
          </cell>
          <cell r="C175">
            <v>0</v>
          </cell>
          <cell r="D175">
            <v>0</v>
          </cell>
          <cell r="E175">
            <v>10</v>
          </cell>
          <cell r="F175">
            <v>3</v>
          </cell>
          <cell r="G175">
            <v>26</v>
          </cell>
          <cell r="H175">
            <v>0</v>
          </cell>
          <cell r="I175">
            <v>26</v>
          </cell>
          <cell r="J175">
            <v>0</v>
          </cell>
          <cell r="K175">
            <v>26</v>
          </cell>
          <cell r="L175">
            <v>0</v>
          </cell>
          <cell r="M175">
            <v>26</v>
          </cell>
          <cell r="N175">
            <v>0</v>
          </cell>
          <cell r="O175">
            <v>26</v>
          </cell>
          <cell r="P175">
            <v>0</v>
          </cell>
          <cell r="Q175">
            <v>26</v>
          </cell>
          <cell r="R175">
            <v>0</v>
          </cell>
          <cell r="S175">
            <v>3</v>
          </cell>
          <cell r="T175">
            <v>25</v>
          </cell>
          <cell r="U175">
            <v>0</v>
          </cell>
          <cell r="V175">
            <v>19.550999999999988</v>
          </cell>
          <cell r="W175">
            <v>0</v>
          </cell>
          <cell r="X175">
            <v>20.576999999999998</v>
          </cell>
        </row>
        <row r="176">
          <cell r="A176">
            <v>0</v>
          </cell>
          <cell r="B176">
            <v>0</v>
          </cell>
          <cell r="C176">
            <v>0</v>
          </cell>
          <cell r="D176">
            <v>0</v>
          </cell>
          <cell r="E176">
            <v>26</v>
          </cell>
          <cell r="F176">
            <v>0</v>
          </cell>
          <cell r="G176">
            <v>0</v>
          </cell>
          <cell r="H176">
            <v>1.0999999999999659</v>
          </cell>
          <cell r="I176">
            <v>0</v>
          </cell>
          <cell r="J176">
            <v>0</v>
          </cell>
          <cell r="K176">
            <v>0</v>
          </cell>
          <cell r="L176">
            <v>0</v>
          </cell>
          <cell r="M176">
            <v>0</v>
          </cell>
          <cell r="N176">
            <v>0</v>
          </cell>
          <cell r="O176">
            <v>0</v>
          </cell>
          <cell r="P176">
            <v>0</v>
          </cell>
          <cell r="Q176">
            <v>0</v>
          </cell>
          <cell r="R176">
            <v>0</v>
          </cell>
          <cell r="S176">
            <v>0</v>
          </cell>
          <cell r="T176">
            <v>0</v>
          </cell>
          <cell r="U176" t="str">
            <v>26а</v>
          </cell>
          <cell r="V176">
            <v>17.350000000000023</v>
          </cell>
          <cell r="W176">
            <v>0</v>
          </cell>
          <cell r="X176">
            <v>19.663000000000011</v>
          </cell>
        </row>
        <row r="177">
          <cell r="A177">
            <v>0</v>
          </cell>
          <cell r="B177">
            <v>0</v>
          </cell>
          <cell r="C177">
            <v>0</v>
          </cell>
          <cell r="D177">
            <v>0</v>
          </cell>
          <cell r="E177">
            <v>0</v>
          </cell>
          <cell r="F177">
            <v>24.873000000000019</v>
          </cell>
          <cell r="G177">
            <v>0</v>
          </cell>
          <cell r="H177">
            <v>1.7760000000000105</v>
          </cell>
          <cell r="I177">
            <v>0</v>
          </cell>
          <cell r="J177">
            <v>0</v>
          </cell>
          <cell r="K177">
            <v>0</v>
          </cell>
          <cell r="L177">
            <v>0</v>
          </cell>
          <cell r="M177">
            <v>0</v>
          </cell>
          <cell r="N177">
            <v>0</v>
          </cell>
          <cell r="O177">
            <v>0</v>
          </cell>
          <cell r="P177">
            <v>0</v>
          </cell>
          <cell r="Q177">
            <v>0</v>
          </cell>
          <cell r="R177">
            <v>0</v>
          </cell>
          <cell r="S177">
            <v>0</v>
          </cell>
          <cell r="T177">
            <v>0</v>
          </cell>
          <cell r="U177">
            <v>3</v>
          </cell>
          <cell r="V177">
            <v>52</v>
          </cell>
          <cell r="W177" t="str">
            <v>26а</v>
          </cell>
          <cell r="X177">
            <v>25.889999999999873</v>
          </cell>
        </row>
        <row r="178">
          <cell r="A178">
            <v>0</v>
          </cell>
          <cell r="B178">
            <v>0</v>
          </cell>
          <cell r="C178">
            <v>0</v>
          </cell>
          <cell r="D178">
            <v>0</v>
          </cell>
          <cell r="E178">
            <v>0</v>
          </cell>
          <cell r="F178">
            <v>17.47</v>
          </cell>
          <cell r="G178">
            <v>0</v>
          </cell>
          <cell r="H178">
            <v>0.8900000000000432</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3</v>
          </cell>
          <cell r="X178">
            <v>36</v>
          </cell>
        </row>
        <row r="179">
          <cell r="A179">
            <v>0</v>
          </cell>
          <cell r="B179">
            <v>0</v>
          </cell>
          <cell r="C179">
            <v>0</v>
          </cell>
          <cell r="D179">
            <v>0</v>
          </cell>
          <cell r="E179">
            <v>0</v>
          </cell>
          <cell r="F179">
            <v>21.391999999999996</v>
          </cell>
          <cell r="G179" t="str">
            <v>26а</v>
          </cell>
          <cell r="H179">
            <v>6.0900000000000318</v>
          </cell>
          <cell r="I179" t="str">
            <v>26а</v>
          </cell>
          <cell r="J179">
            <v>0</v>
          </cell>
          <cell r="K179" t="str">
            <v>26а</v>
          </cell>
          <cell r="L179">
            <v>0</v>
          </cell>
          <cell r="M179" t="str">
            <v>26а</v>
          </cell>
          <cell r="N179">
            <v>0</v>
          </cell>
          <cell r="O179" t="str">
            <v>26а</v>
          </cell>
          <cell r="P179">
            <v>0</v>
          </cell>
          <cell r="Q179" t="str">
            <v>26а</v>
          </cell>
          <cell r="R179">
            <v>0</v>
          </cell>
          <cell r="S179">
            <v>0</v>
          </cell>
          <cell r="T179">
            <v>0</v>
          </cell>
          <cell r="U179">
            <v>0</v>
          </cell>
          <cell r="V179">
            <v>0</v>
          </cell>
          <cell r="W179">
            <v>0</v>
          </cell>
          <cell r="X179">
            <v>0</v>
          </cell>
        </row>
        <row r="180">
          <cell r="A180">
            <v>0</v>
          </cell>
          <cell r="B180">
            <v>0</v>
          </cell>
          <cell r="C180">
            <v>0</v>
          </cell>
          <cell r="D180">
            <v>0</v>
          </cell>
          <cell r="E180" t="str">
            <v>26а</v>
          </cell>
          <cell r="F180">
            <v>28.069999999999936</v>
          </cell>
          <cell r="G180">
            <v>3</v>
          </cell>
          <cell r="H180">
            <v>39</v>
          </cell>
          <cell r="I180">
            <v>3</v>
          </cell>
          <cell r="J180">
            <v>27</v>
          </cell>
          <cell r="K180">
            <v>3</v>
          </cell>
          <cell r="L180">
            <v>0</v>
          </cell>
          <cell r="M180">
            <v>3</v>
          </cell>
          <cell r="N180">
            <v>0</v>
          </cell>
          <cell r="O180">
            <v>3</v>
          </cell>
          <cell r="P180">
            <v>0</v>
          </cell>
          <cell r="Q180">
            <v>3</v>
          </cell>
          <cell r="R180">
            <v>42</v>
          </cell>
          <cell r="S180">
            <v>0</v>
          </cell>
          <cell r="T180">
            <v>0</v>
          </cell>
          <cell r="U180">
            <v>0</v>
          </cell>
          <cell r="V180">
            <v>0</v>
          </cell>
          <cell r="W180">
            <v>0</v>
          </cell>
          <cell r="X180">
            <v>0</v>
          </cell>
        </row>
        <row r="181">
          <cell r="A181">
            <v>0</v>
          </cell>
          <cell r="B181">
            <v>0</v>
          </cell>
          <cell r="C181">
            <v>0</v>
          </cell>
          <cell r="D181">
            <v>0</v>
          </cell>
          <cell r="E181">
            <v>3</v>
          </cell>
          <cell r="F181">
            <v>20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row>
        <row r="182">
          <cell r="A182">
            <v>0</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row>
        <row r="184">
          <cell r="A184">
            <v>0</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row>
        <row r="187">
          <cell r="A187">
            <v>0</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row>
        <row r="190">
          <cell r="A190">
            <v>0</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row>
        <row r="192">
          <cell r="A192">
            <v>0</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row>
        <row r="193">
          <cell r="A193">
            <v>0</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row>
        <row r="194">
          <cell r="A194">
            <v>0</v>
          </cell>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row>
        <row r="195">
          <cell r="A195">
            <v>0</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row>
        <row r="196">
          <cell r="A196">
            <v>0</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row>
        <row r="197">
          <cell r="A197">
            <v>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row>
        <row r="199">
          <cell r="A199">
            <v>0</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row>
        <row r="201">
          <cell r="A201">
            <v>0</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row>
        <row r="203">
          <cell r="A203">
            <v>0</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row>
        <row r="204">
          <cell r="A204">
            <v>0</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row>
        <row r="205">
          <cell r="A205">
            <v>0</v>
          </cell>
          <cell r="B205">
            <v>0</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row>
        <row r="207">
          <cell r="A207">
            <v>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row>
        <row r="208">
          <cell r="A208">
            <v>0</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row>
        <row r="209">
          <cell r="A209">
            <v>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row>
        <row r="210">
          <cell r="A210">
            <v>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row>
        <row r="211">
          <cell r="A211">
            <v>0</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row>
        <row r="212">
          <cell r="A212">
            <v>0</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row>
        <row r="213">
          <cell r="A213">
            <v>0</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row>
        <row r="214">
          <cell r="A214">
            <v>0</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row>
        <row r="216">
          <cell r="A216">
            <v>0</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row>
        <row r="218">
          <cell r="A218">
            <v>0</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row>
        <row r="219">
          <cell r="A219">
            <v>0</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row>
        <row r="220">
          <cell r="A220">
            <v>0</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row>
        <row r="221">
          <cell r="A221">
            <v>0</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row>
        <row r="222">
          <cell r="A222">
            <v>0</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row>
        <row r="223">
          <cell r="A223">
            <v>0</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row>
        <row r="225">
          <cell r="A225">
            <v>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row>
        <row r="226">
          <cell r="A226">
            <v>0</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row>
        <row r="227">
          <cell r="A227">
            <v>0</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row>
        <row r="228">
          <cell r="A228">
            <v>0</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row>
        <row r="229">
          <cell r="A229">
            <v>0</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row>
        <row r="230">
          <cell r="A230">
            <v>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row>
        <row r="231">
          <cell r="A231">
            <v>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row>
        <row r="232">
          <cell r="A232">
            <v>0</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row>
        <row r="233">
          <cell r="A233">
            <v>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row>
        <row r="234">
          <cell r="A234">
            <v>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row>
        <row r="235">
          <cell r="A235">
            <v>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row>
        <row r="236">
          <cell r="A236">
            <v>0</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row>
        <row r="237">
          <cell r="A237">
            <v>0</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row>
        <row r="238">
          <cell r="A238">
            <v>0</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row>
        <row r="239">
          <cell r="A239">
            <v>0</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row>
        <row r="240">
          <cell r="A240">
            <v>0</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row>
        <row r="241">
          <cell r="A241">
            <v>0</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row>
        <row r="242">
          <cell r="A242">
            <v>0</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row>
        <row r="243">
          <cell r="A243">
            <v>0</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row>
        <row r="244">
          <cell r="A244">
            <v>0</v>
          </cell>
          <cell r="B244">
            <v>0</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row>
        <row r="245">
          <cell r="A245">
            <v>0</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row>
        <row r="246">
          <cell r="A246">
            <v>0</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A247">
            <v>0</v>
          </cell>
          <cell r="B247">
            <v>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row>
      </sheetData>
      <sheetData sheetId="2">
        <row r="3">
          <cell r="A3">
            <v>0</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row>
        <row r="4">
          <cell r="A4">
            <v>0</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row>
        <row r="5">
          <cell r="A5" t="str">
            <v>ID Abon</v>
          </cell>
          <cell r="B5">
            <v>0</v>
          </cell>
          <cell r="C5" t="str">
            <v>ID Abon</v>
          </cell>
          <cell r="D5">
            <v>0</v>
          </cell>
          <cell r="E5" t="str">
            <v>ID Abon</v>
          </cell>
          <cell r="F5">
            <v>0</v>
          </cell>
          <cell r="G5" t="str">
            <v>ID Abon</v>
          </cell>
          <cell r="H5">
            <v>0</v>
          </cell>
          <cell r="I5" t="str">
            <v>ID Abon</v>
          </cell>
          <cell r="J5">
            <v>0</v>
          </cell>
          <cell r="K5" t="str">
            <v>ID Abon</v>
          </cell>
          <cell r="L5">
            <v>0</v>
          </cell>
          <cell r="M5" t="str">
            <v>ID Abon</v>
          </cell>
          <cell r="N5">
            <v>0</v>
          </cell>
          <cell r="O5" t="str">
            <v>ID Abon</v>
          </cell>
          <cell r="P5">
            <v>0</v>
          </cell>
          <cell r="Q5" t="str">
            <v>ID Abon</v>
          </cell>
          <cell r="R5">
            <v>0</v>
          </cell>
          <cell r="S5" t="str">
            <v>ID Abon</v>
          </cell>
          <cell r="T5">
            <v>0</v>
          </cell>
          <cell r="U5" t="str">
            <v>ID Abon</v>
          </cell>
          <cell r="V5">
            <v>0</v>
          </cell>
          <cell r="W5" t="str">
            <v>ID Abon</v>
          </cell>
          <cell r="X5">
            <v>0</v>
          </cell>
        </row>
        <row r="6">
          <cell r="A6">
            <v>0</v>
          </cell>
          <cell r="B6" t="str">
            <v>Різниця</v>
          </cell>
          <cell r="C6">
            <v>0</v>
          </cell>
          <cell r="D6" t="str">
            <v>Різниця</v>
          </cell>
          <cell r="E6">
            <v>0</v>
          </cell>
          <cell r="F6" t="str">
            <v>Різниця</v>
          </cell>
          <cell r="G6">
            <v>0</v>
          </cell>
          <cell r="H6" t="str">
            <v>Різниця</v>
          </cell>
          <cell r="I6">
            <v>0</v>
          </cell>
          <cell r="J6" t="str">
            <v>Різниця</v>
          </cell>
          <cell r="K6">
            <v>0</v>
          </cell>
          <cell r="L6" t="str">
            <v>Різниця</v>
          </cell>
          <cell r="M6">
            <v>0</v>
          </cell>
          <cell r="N6" t="str">
            <v>Різниця</v>
          </cell>
          <cell r="O6">
            <v>0</v>
          </cell>
          <cell r="P6" t="str">
            <v>Різниця</v>
          </cell>
          <cell r="Q6">
            <v>0</v>
          </cell>
          <cell r="R6" t="str">
            <v>Різниця</v>
          </cell>
          <cell r="S6">
            <v>0</v>
          </cell>
          <cell r="T6" t="str">
            <v>Різниця</v>
          </cell>
          <cell r="U6">
            <v>0</v>
          </cell>
          <cell r="V6" t="str">
            <v>Різниця</v>
          </cell>
          <cell r="W6">
            <v>0</v>
          </cell>
          <cell r="X6" t="str">
            <v>Різниця</v>
          </cell>
        </row>
        <row r="7">
          <cell r="A7">
            <v>0</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W11</v>
          </cell>
          <cell r="B9">
            <v>6</v>
          </cell>
          <cell r="C9" t="str">
            <v>W11</v>
          </cell>
          <cell r="D9">
            <v>5</v>
          </cell>
          <cell r="E9" t="str">
            <v>W11</v>
          </cell>
          <cell r="F9">
            <v>1</v>
          </cell>
          <cell r="G9">
            <v>0</v>
          </cell>
          <cell r="H9">
            <v>1</v>
          </cell>
          <cell r="I9" t="str">
            <v>W11</v>
          </cell>
          <cell r="J9">
            <v>0</v>
          </cell>
          <cell r="K9" t="str">
            <v>W11</v>
          </cell>
          <cell r="L9">
            <v>0</v>
          </cell>
          <cell r="M9" t="str">
            <v>W11</v>
          </cell>
          <cell r="N9">
            <v>0</v>
          </cell>
          <cell r="O9" t="str">
            <v>W11</v>
          </cell>
          <cell r="P9">
            <v>0</v>
          </cell>
          <cell r="Q9" t="str">
            <v>W11</v>
          </cell>
          <cell r="R9">
            <v>0</v>
          </cell>
          <cell r="S9" t="str">
            <v>W11</v>
          </cell>
          <cell r="T9">
            <v>1.2719999999999914</v>
          </cell>
          <cell r="U9" t="str">
            <v>W11</v>
          </cell>
          <cell r="V9">
            <v>0</v>
          </cell>
          <cell r="W9" t="str">
            <v>W11</v>
          </cell>
          <cell r="X9">
            <v>0</v>
          </cell>
        </row>
        <row r="10">
          <cell r="A10" t="str">
            <v>W12</v>
          </cell>
          <cell r="B10">
            <v>92</v>
          </cell>
          <cell r="C10" t="str">
            <v>W12</v>
          </cell>
          <cell r="D10">
            <v>82</v>
          </cell>
          <cell r="E10" t="str">
            <v>W12</v>
          </cell>
          <cell r="F10">
            <v>84</v>
          </cell>
          <cell r="G10">
            <v>0</v>
          </cell>
          <cell r="H10">
            <v>43</v>
          </cell>
          <cell r="I10" t="str">
            <v>W12</v>
          </cell>
          <cell r="J10">
            <v>17</v>
          </cell>
          <cell r="K10" t="str">
            <v>W12</v>
          </cell>
          <cell r="L10">
            <v>0</v>
          </cell>
          <cell r="M10" t="str">
            <v>W12</v>
          </cell>
          <cell r="N10">
            <v>0</v>
          </cell>
          <cell r="O10" t="str">
            <v>W12</v>
          </cell>
          <cell r="P10">
            <v>0</v>
          </cell>
          <cell r="Q10" t="str">
            <v>W12</v>
          </cell>
          <cell r="R10">
            <v>0</v>
          </cell>
          <cell r="S10" t="str">
            <v>W12</v>
          </cell>
          <cell r="T10">
            <v>11</v>
          </cell>
          <cell r="U10" t="str">
            <v>W12</v>
          </cell>
          <cell r="V10">
            <v>32</v>
          </cell>
          <cell r="W10" t="str">
            <v>W12</v>
          </cell>
          <cell r="X10">
            <v>36</v>
          </cell>
        </row>
        <row r="11">
          <cell r="A11" t="str">
            <v>W13</v>
          </cell>
          <cell r="B11">
            <v>37</v>
          </cell>
          <cell r="C11" t="str">
            <v>W13</v>
          </cell>
          <cell r="D11">
            <v>45</v>
          </cell>
          <cell r="E11" t="str">
            <v>W13</v>
          </cell>
          <cell r="F11">
            <v>4</v>
          </cell>
          <cell r="G11">
            <v>0</v>
          </cell>
          <cell r="H11">
            <v>2</v>
          </cell>
          <cell r="I11" t="str">
            <v>W13</v>
          </cell>
          <cell r="J11">
            <v>0</v>
          </cell>
          <cell r="K11" t="str">
            <v>W13</v>
          </cell>
          <cell r="L11">
            <v>0</v>
          </cell>
          <cell r="M11" t="str">
            <v>W13</v>
          </cell>
          <cell r="N11">
            <v>0</v>
          </cell>
          <cell r="O11" t="str">
            <v>W13</v>
          </cell>
          <cell r="P11">
            <v>0</v>
          </cell>
          <cell r="Q11" t="str">
            <v>W13</v>
          </cell>
          <cell r="R11">
            <v>0</v>
          </cell>
          <cell r="S11" t="str">
            <v>W13</v>
          </cell>
          <cell r="T11">
            <v>3.1699999999999591</v>
          </cell>
          <cell r="U11" t="str">
            <v>W13</v>
          </cell>
          <cell r="V11">
            <v>4.8300000000000409</v>
          </cell>
          <cell r="W11" t="str">
            <v>W13</v>
          </cell>
          <cell r="X11">
            <v>14</v>
          </cell>
        </row>
        <row r="12">
          <cell r="A12">
            <v>0</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row>
        <row r="13">
          <cell r="A13">
            <v>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v>84</v>
          </cell>
          <cell r="B14">
            <v>0</v>
          </cell>
          <cell r="C14">
            <v>84</v>
          </cell>
          <cell r="D14">
            <v>0</v>
          </cell>
          <cell r="E14">
            <v>84</v>
          </cell>
          <cell r="F14">
            <v>0</v>
          </cell>
          <cell r="G14">
            <v>84</v>
          </cell>
          <cell r="H14">
            <v>0</v>
          </cell>
          <cell r="I14">
            <v>84</v>
          </cell>
          <cell r="J14">
            <v>0</v>
          </cell>
          <cell r="K14">
            <v>84</v>
          </cell>
          <cell r="L14">
            <v>0</v>
          </cell>
          <cell r="M14">
            <v>84</v>
          </cell>
          <cell r="N14">
            <v>0</v>
          </cell>
          <cell r="O14">
            <v>84</v>
          </cell>
          <cell r="P14">
            <v>0</v>
          </cell>
          <cell r="Q14">
            <v>84</v>
          </cell>
          <cell r="R14">
            <v>0</v>
          </cell>
          <cell r="S14">
            <v>84</v>
          </cell>
          <cell r="T14">
            <v>0</v>
          </cell>
          <cell r="U14">
            <v>84</v>
          </cell>
          <cell r="V14">
            <v>0</v>
          </cell>
          <cell r="W14">
            <v>84</v>
          </cell>
          <cell r="X14">
            <v>0</v>
          </cell>
        </row>
        <row r="15">
          <cell r="A15">
            <v>0</v>
          </cell>
          <cell r="B15">
            <v>5.8919999999999959</v>
          </cell>
          <cell r="C15">
            <v>0</v>
          </cell>
          <cell r="D15">
            <v>25.042000000000002</v>
          </cell>
          <cell r="E15">
            <v>0</v>
          </cell>
          <cell r="F15">
            <v>12.892999999999986</v>
          </cell>
          <cell r="G15">
            <v>0</v>
          </cell>
          <cell r="H15">
            <v>3.8100000000000023</v>
          </cell>
          <cell r="I15">
            <v>0</v>
          </cell>
          <cell r="J15">
            <v>0.82500000000001705</v>
          </cell>
          <cell r="K15">
            <v>0</v>
          </cell>
          <cell r="L15">
            <v>0.51599999999999113</v>
          </cell>
          <cell r="M15">
            <v>0</v>
          </cell>
          <cell r="N15">
            <v>0.30799999999999272</v>
          </cell>
          <cell r="O15">
            <v>0</v>
          </cell>
          <cell r="P15">
            <v>0.33100000000001728</v>
          </cell>
          <cell r="Q15">
            <v>0</v>
          </cell>
          <cell r="R15">
            <v>0.33799999999999386</v>
          </cell>
          <cell r="S15">
            <v>0</v>
          </cell>
          <cell r="T15">
            <v>0.82899999999999996</v>
          </cell>
          <cell r="U15">
            <v>0</v>
          </cell>
          <cell r="V15">
            <v>12.901</v>
          </cell>
          <cell r="W15">
            <v>0</v>
          </cell>
          <cell r="X15">
            <v>19.863000000000003</v>
          </cell>
        </row>
        <row r="16">
          <cell r="A16">
            <v>0</v>
          </cell>
          <cell r="B16">
            <v>15.20700000000005</v>
          </cell>
          <cell r="C16">
            <v>0</v>
          </cell>
          <cell r="D16">
            <v>17.670999999999992</v>
          </cell>
          <cell r="E16">
            <v>0</v>
          </cell>
          <cell r="F16">
            <v>13.911000000000001</v>
          </cell>
          <cell r="G16">
            <v>0</v>
          </cell>
          <cell r="H16">
            <v>6.6219999999999573</v>
          </cell>
          <cell r="I16">
            <v>0</v>
          </cell>
          <cell r="J16">
            <v>1.0320000000000391</v>
          </cell>
          <cell r="K16">
            <v>0</v>
          </cell>
          <cell r="L16">
            <v>0.97800000000000864</v>
          </cell>
          <cell r="M16">
            <v>0</v>
          </cell>
          <cell r="N16">
            <v>0.53899999999998727</v>
          </cell>
          <cell r="O16">
            <v>0</v>
          </cell>
          <cell r="P16">
            <v>0.38599999999996726</v>
          </cell>
          <cell r="Q16">
            <v>0</v>
          </cell>
          <cell r="R16">
            <v>0.5080000000000382</v>
          </cell>
          <cell r="S16">
            <v>0</v>
          </cell>
          <cell r="T16">
            <v>2.0840000000000032</v>
          </cell>
          <cell r="U16">
            <v>0</v>
          </cell>
          <cell r="V16">
            <v>10.319999999999993</v>
          </cell>
          <cell r="W16">
            <v>0</v>
          </cell>
          <cell r="X16">
            <v>14.709000000000003</v>
          </cell>
        </row>
        <row r="17">
          <cell r="A17">
            <v>0</v>
          </cell>
          <cell r="B17">
            <v>8.5710000000000051</v>
          </cell>
          <cell r="C17">
            <v>0</v>
          </cell>
          <cell r="D17">
            <v>9.429000000000002</v>
          </cell>
          <cell r="E17">
            <v>0</v>
          </cell>
          <cell r="F17">
            <v>5.907999999999987</v>
          </cell>
          <cell r="G17">
            <v>0</v>
          </cell>
          <cell r="H17">
            <v>3.0860000000000127</v>
          </cell>
          <cell r="I17">
            <v>0</v>
          </cell>
          <cell r="J17">
            <v>1.9999999999953388E-3</v>
          </cell>
          <cell r="K17">
            <v>0</v>
          </cell>
          <cell r="L17">
            <v>0</v>
          </cell>
          <cell r="M17">
            <v>0</v>
          </cell>
          <cell r="N17">
            <v>0</v>
          </cell>
          <cell r="O17">
            <v>0</v>
          </cell>
          <cell r="P17">
            <v>0</v>
          </cell>
          <cell r="Q17">
            <v>0</v>
          </cell>
          <cell r="R17">
            <v>0</v>
          </cell>
          <cell r="S17">
            <v>0</v>
          </cell>
          <cell r="T17">
            <v>1.2719999999999914</v>
          </cell>
          <cell r="U17">
            <v>0</v>
          </cell>
          <cell r="V17">
            <v>6.8380000000000081</v>
          </cell>
          <cell r="W17">
            <v>0</v>
          </cell>
          <cell r="X17">
            <v>9.8089999999999975</v>
          </cell>
        </row>
        <row r="18">
          <cell r="A18">
            <v>0</v>
          </cell>
          <cell r="B18">
            <v>5887</v>
          </cell>
          <cell r="C18">
            <v>0</v>
          </cell>
          <cell r="D18">
            <v>7886</v>
          </cell>
          <cell r="E18">
            <v>0</v>
          </cell>
          <cell r="F18">
            <v>5419</v>
          </cell>
          <cell r="G18">
            <v>0</v>
          </cell>
          <cell r="H18">
            <v>1494</v>
          </cell>
          <cell r="I18">
            <v>0</v>
          </cell>
          <cell r="J18">
            <v>0</v>
          </cell>
          <cell r="K18">
            <v>0</v>
          </cell>
          <cell r="L18">
            <v>0</v>
          </cell>
          <cell r="M18">
            <v>0</v>
          </cell>
          <cell r="N18">
            <v>0</v>
          </cell>
          <cell r="O18">
            <v>0</v>
          </cell>
          <cell r="P18">
            <v>0</v>
          </cell>
          <cell r="Q18">
            <v>0</v>
          </cell>
          <cell r="R18">
            <v>0</v>
          </cell>
          <cell r="S18">
            <v>0</v>
          </cell>
          <cell r="T18">
            <v>909</v>
          </cell>
          <cell r="U18">
            <v>0</v>
          </cell>
          <cell r="V18">
            <v>7840</v>
          </cell>
          <cell r="W18">
            <v>0</v>
          </cell>
          <cell r="X18">
            <v>1619</v>
          </cell>
        </row>
        <row r="19">
          <cell r="A19">
            <v>0</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row>
        <row r="20">
          <cell r="A20" t="str">
            <v>84а</v>
          </cell>
          <cell r="B20">
            <v>0</v>
          </cell>
          <cell r="C20" t="str">
            <v>84а</v>
          </cell>
          <cell r="D20">
            <v>0</v>
          </cell>
          <cell r="E20" t="str">
            <v>84а</v>
          </cell>
          <cell r="F20">
            <v>0</v>
          </cell>
          <cell r="G20" t="str">
            <v>84а</v>
          </cell>
          <cell r="H20">
            <v>0</v>
          </cell>
          <cell r="I20" t="str">
            <v>84а</v>
          </cell>
          <cell r="J20">
            <v>0</v>
          </cell>
          <cell r="K20" t="str">
            <v>84а</v>
          </cell>
          <cell r="L20">
            <v>0</v>
          </cell>
          <cell r="M20" t="str">
            <v>84а</v>
          </cell>
          <cell r="N20">
            <v>0</v>
          </cell>
          <cell r="O20" t="str">
            <v>84а</v>
          </cell>
          <cell r="P20">
            <v>0</v>
          </cell>
          <cell r="Q20" t="str">
            <v>84а</v>
          </cell>
          <cell r="R20">
            <v>0</v>
          </cell>
          <cell r="S20" t="str">
            <v>84а</v>
          </cell>
          <cell r="T20">
            <v>0</v>
          </cell>
          <cell r="U20" t="str">
            <v>84а</v>
          </cell>
          <cell r="V20">
            <v>0</v>
          </cell>
          <cell r="W20" t="str">
            <v>84а</v>
          </cell>
          <cell r="X20">
            <v>0</v>
          </cell>
        </row>
        <row r="21">
          <cell r="A21">
            <v>58</v>
          </cell>
          <cell r="B21">
            <v>9.4440000000000008</v>
          </cell>
          <cell r="C21">
            <v>58</v>
          </cell>
          <cell r="D21">
            <v>7.6849999999999987</v>
          </cell>
          <cell r="E21">
            <v>58</v>
          </cell>
          <cell r="F21">
            <v>4.2669999999999995</v>
          </cell>
          <cell r="G21">
            <v>58</v>
          </cell>
          <cell r="H21">
            <v>1.4770000000000003</v>
          </cell>
          <cell r="I21">
            <v>58</v>
          </cell>
          <cell r="J21">
            <v>0</v>
          </cell>
          <cell r="K21">
            <v>58</v>
          </cell>
          <cell r="L21">
            <v>0</v>
          </cell>
          <cell r="M21">
            <v>58</v>
          </cell>
          <cell r="N21">
            <v>0</v>
          </cell>
          <cell r="O21">
            <v>58</v>
          </cell>
          <cell r="P21">
            <v>0</v>
          </cell>
          <cell r="Q21">
            <v>58</v>
          </cell>
          <cell r="R21">
            <v>0</v>
          </cell>
          <cell r="S21">
            <v>58</v>
          </cell>
          <cell r="T21">
            <v>0</v>
          </cell>
          <cell r="U21">
            <v>58</v>
          </cell>
          <cell r="V21">
            <v>6.0219999999999985</v>
          </cell>
          <cell r="W21">
            <v>58</v>
          </cell>
          <cell r="X21">
            <v>5.9410000000000025</v>
          </cell>
        </row>
        <row r="22">
          <cell r="A22">
            <v>0</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row>
        <row r="23">
          <cell r="A23">
            <v>14</v>
          </cell>
          <cell r="B23">
            <v>19.809999999999945</v>
          </cell>
          <cell r="C23">
            <v>14</v>
          </cell>
          <cell r="D23">
            <v>15.044999999999959</v>
          </cell>
          <cell r="E23">
            <v>14</v>
          </cell>
          <cell r="F23">
            <v>9.9600000000000364</v>
          </cell>
          <cell r="G23">
            <v>14</v>
          </cell>
          <cell r="H23">
            <v>3.8970000000000482</v>
          </cell>
          <cell r="I23">
            <v>14</v>
          </cell>
          <cell r="J23">
            <v>0</v>
          </cell>
          <cell r="K23">
            <v>14</v>
          </cell>
          <cell r="L23">
            <v>0</v>
          </cell>
          <cell r="M23">
            <v>14</v>
          </cell>
          <cell r="N23">
            <v>0</v>
          </cell>
          <cell r="O23">
            <v>14</v>
          </cell>
          <cell r="P23">
            <v>0</v>
          </cell>
          <cell r="Q23">
            <v>14</v>
          </cell>
          <cell r="R23">
            <v>0</v>
          </cell>
          <cell r="S23">
            <v>14</v>
          </cell>
          <cell r="T23">
            <v>0.37699999999995271</v>
          </cell>
          <cell r="U23">
            <v>14</v>
          </cell>
          <cell r="V23">
            <v>10.45900000000006</v>
          </cell>
          <cell r="W23">
            <v>14</v>
          </cell>
          <cell r="X23">
            <v>13.587999999999965</v>
          </cell>
        </row>
        <row r="24">
          <cell r="A24">
            <v>0</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row>
        <row r="25">
          <cell r="A25" t="str">
            <v>14W</v>
          </cell>
          <cell r="B25">
            <v>0</v>
          </cell>
          <cell r="C25" t="str">
            <v>14W</v>
          </cell>
          <cell r="D25">
            <v>0</v>
          </cell>
          <cell r="E25" t="str">
            <v>14W</v>
          </cell>
          <cell r="F25">
            <v>0</v>
          </cell>
          <cell r="G25" t="str">
            <v>14W</v>
          </cell>
          <cell r="H25">
            <v>1</v>
          </cell>
          <cell r="I25" t="str">
            <v>14W</v>
          </cell>
          <cell r="J25">
            <v>0</v>
          </cell>
          <cell r="K25" t="str">
            <v>14W</v>
          </cell>
          <cell r="L25">
            <v>1</v>
          </cell>
          <cell r="M25" t="str">
            <v>14W</v>
          </cell>
          <cell r="N25">
            <v>0</v>
          </cell>
          <cell r="O25" t="str">
            <v>14W</v>
          </cell>
          <cell r="P25">
            <v>0</v>
          </cell>
          <cell r="Q25" t="str">
            <v>14W</v>
          </cell>
          <cell r="R25">
            <v>0</v>
          </cell>
          <cell r="S25" t="str">
            <v>14W</v>
          </cell>
          <cell r="T25">
            <v>0</v>
          </cell>
          <cell r="U25" t="str">
            <v>14W</v>
          </cell>
          <cell r="V25">
            <v>0</v>
          </cell>
          <cell r="W25" t="str">
            <v>14W</v>
          </cell>
          <cell r="X25">
            <v>0</v>
          </cell>
        </row>
        <row r="26">
          <cell r="A26">
            <v>98</v>
          </cell>
          <cell r="B26">
            <v>1</v>
          </cell>
          <cell r="C26">
            <v>98</v>
          </cell>
          <cell r="D26">
            <v>0</v>
          </cell>
          <cell r="E26">
            <v>98</v>
          </cell>
          <cell r="F26">
            <v>1</v>
          </cell>
          <cell r="G26">
            <v>98</v>
          </cell>
          <cell r="H26">
            <v>0</v>
          </cell>
          <cell r="I26">
            <v>98</v>
          </cell>
          <cell r="J26">
            <v>0</v>
          </cell>
          <cell r="K26">
            <v>98</v>
          </cell>
          <cell r="L26">
            <v>1</v>
          </cell>
          <cell r="M26">
            <v>98</v>
          </cell>
          <cell r="N26">
            <v>0</v>
          </cell>
          <cell r="O26">
            <v>98</v>
          </cell>
          <cell r="P26">
            <v>0</v>
          </cell>
          <cell r="Q26">
            <v>98</v>
          </cell>
          <cell r="R26">
            <v>0</v>
          </cell>
          <cell r="S26">
            <v>98</v>
          </cell>
          <cell r="T26">
            <v>0</v>
          </cell>
          <cell r="U26">
            <v>98</v>
          </cell>
          <cell r="V26">
            <v>0</v>
          </cell>
          <cell r="W26">
            <v>98</v>
          </cell>
          <cell r="X26">
            <v>0</v>
          </cell>
        </row>
        <row r="27">
          <cell r="A27">
            <v>82</v>
          </cell>
          <cell r="B27">
            <v>0</v>
          </cell>
          <cell r="C27">
            <v>82</v>
          </cell>
          <cell r="D27">
            <v>0</v>
          </cell>
          <cell r="E27">
            <v>82</v>
          </cell>
          <cell r="F27">
            <v>0</v>
          </cell>
          <cell r="G27">
            <v>82</v>
          </cell>
          <cell r="H27">
            <v>0</v>
          </cell>
          <cell r="I27">
            <v>0</v>
          </cell>
          <cell r="J27">
            <v>0</v>
          </cell>
          <cell r="K27">
            <v>0</v>
          </cell>
          <cell r="L27">
            <v>0</v>
          </cell>
          <cell r="M27">
            <v>0</v>
          </cell>
          <cell r="N27">
            <v>0</v>
          </cell>
          <cell r="O27">
            <v>0</v>
          </cell>
          <cell r="P27">
            <v>0</v>
          </cell>
          <cell r="Q27">
            <v>0</v>
          </cell>
          <cell r="R27">
            <v>0</v>
          </cell>
          <cell r="S27">
            <v>82</v>
          </cell>
          <cell r="T27">
            <v>0</v>
          </cell>
          <cell r="U27">
            <v>107</v>
          </cell>
          <cell r="V27">
            <v>733</v>
          </cell>
          <cell r="W27">
            <v>107</v>
          </cell>
          <cell r="X27">
            <v>1765</v>
          </cell>
        </row>
        <row r="28">
          <cell r="A28">
            <v>0</v>
          </cell>
          <cell r="B28">
            <v>7.7270000000000039</v>
          </cell>
          <cell r="C28">
            <v>0</v>
          </cell>
          <cell r="D28">
            <v>8.967000000000013</v>
          </cell>
          <cell r="E28">
            <v>0</v>
          </cell>
          <cell r="F28">
            <v>4.1569999999999823</v>
          </cell>
          <cell r="G28" t="str">
            <v>W11</v>
          </cell>
          <cell r="H28">
            <v>0</v>
          </cell>
          <cell r="I28" t="str">
            <v>152W</v>
          </cell>
          <cell r="J28">
            <v>13</v>
          </cell>
          <cell r="K28" t="str">
            <v>152W</v>
          </cell>
          <cell r="L28">
            <v>37</v>
          </cell>
          <cell r="M28" t="str">
            <v>152W</v>
          </cell>
          <cell r="N28">
            <v>0</v>
          </cell>
          <cell r="O28" t="str">
            <v>152W</v>
          </cell>
          <cell r="P28">
            <v>0</v>
          </cell>
          <cell r="Q28" t="str">
            <v>152W</v>
          </cell>
          <cell r="R28">
            <v>7</v>
          </cell>
          <cell r="S28">
            <v>0</v>
          </cell>
          <cell r="T28">
            <v>0</v>
          </cell>
          <cell r="U28">
            <v>82</v>
          </cell>
          <cell r="V28">
            <v>0</v>
          </cell>
          <cell r="W28">
            <v>82</v>
          </cell>
          <cell r="X28">
            <v>0</v>
          </cell>
        </row>
        <row r="29">
          <cell r="A29">
            <v>0</v>
          </cell>
          <cell r="B29">
            <v>19.714999999999975</v>
          </cell>
          <cell r="C29">
            <v>0</v>
          </cell>
          <cell r="D29">
            <v>29.093000000000018</v>
          </cell>
          <cell r="E29">
            <v>0</v>
          </cell>
          <cell r="F29">
            <v>3.2760000000000105</v>
          </cell>
          <cell r="G29" t="str">
            <v>W12</v>
          </cell>
          <cell r="H29">
            <v>0</v>
          </cell>
          <cell r="I29">
            <v>137</v>
          </cell>
          <cell r="J29">
            <v>0</v>
          </cell>
          <cell r="K29">
            <v>137</v>
          </cell>
          <cell r="L29">
            <v>0</v>
          </cell>
          <cell r="M29">
            <v>137</v>
          </cell>
          <cell r="N29">
            <v>0</v>
          </cell>
          <cell r="O29">
            <v>137</v>
          </cell>
          <cell r="P29">
            <v>1</v>
          </cell>
          <cell r="Q29">
            <v>137</v>
          </cell>
          <cell r="R29">
            <v>0</v>
          </cell>
          <cell r="S29">
            <v>0</v>
          </cell>
          <cell r="T29">
            <v>0</v>
          </cell>
          <cell r="U29">
            <v>0</v>
          </cell>
          <cell r="V29">
            <v>0</v>
          </cell>
          <cell r="W29">
            <v>0</v>
          </cell>
          <cell r="X29">
            <v>0</v>
          </cell>
        </row>
        <row r="30">
          <cell r="A30">
            <v>0</v>
          </cell>
          <cell r="B30">
            <v>0</v>
          </cell>
          <cell r="C30">
            <v>0</v>
          </cell>
          <cell r="D30">
            <v>0</v>
          </cell>
          <cell r="E30">
            <v>0</v>
          </cell>
          <cell r="F30">
            <v>0</v>
          </cell>
          <cell r="G30" t="str">
            <v>W13</v>
          </cell>
          <cell r="H30">
            <v>0</v>
          </cell>
          <cell r="I30" t="str">
            <v>105W</v>
          </cell>
          <cell r="J30">
            <v>0</v>
          </cell>
          <cell r="K30" t="str">
            <v>105W</v>
          </cell>
          <cell r="L30">
            <v>0</v>
          </cell>
          <cell r="M30" t="str">
            <v>105W</v>
          </cell>
          <cell r="N30">
            <v>0</v>
          </cell>
          <cell r="O30" t="str">
            <v>105W</v>
          </cell>
          <cell r="P30">
            <v>0</v>
          </cell>
          <cell r="Q30" t="str">
            <v>105W</v>
          </cell>
          <cell r="R30">
            <v>0</v>
          </cell>
          <cell r="S30">
            <v>0</v>
          </cell>
          <cell r="T30">
            <v>0</v>
          </cell>
          <cell r="U30">
            <v>0</v>
          </cell>
          <cell r="V30">
            <v>0</v>
          </cell>
          <cell r="W30">
            <v>0</v>
          </cell>
          <cell r="X30">
            <v>0</v>
          </cell>
        </row>
        <row r="31">
          <cell r="A31">
            <v>152</v>
          </cell>
          <cell r="B31">
            <v>21.709999999999994</v>
          </cell>
          <cell r="C31">
            <v>152</v>
          </cell>
          <cell r="D31">
            <v>15.90100000000001</v>
          </cell>
          <cell r="E31">
            <v>152</v>
          </cell>
          <cell r="F31">
            <v>9.152000000000001</v>
          </cell>
          <cell r="G31">
            <v>152</v>
          </cell>
          <cell r="H31">
            <v>0</v>
          </cell>
          <cell r="I31">
            <v>135</v>
          </cell>
          <cell r="J31">
            <v>16</v>
          </cell>
          <cell r="K31">
            <v>135</v>
          </cell>
          <cell r="L31">
            <v>12</v>
          </cell>
          <cell r="M31">
            <v>135</v>
          </cell>
          <cell r="N31">
            <v>14</v>
          </cell>
          <cell r="O31">
            <v>135</v>
          </cell>
          <cell r="P31">
            <v>0</v>
          </cell>
          <cell r="Q31">
            <v>135</v>
          </cell>
          <cell r="R31">
            <v>0</v>
          </cell>
          <cell r="S31">
            <v>152</v>
          </cell>
          <cell r="T31">
            <v>0</v>
          </cell>
          <cell r="U31">
            <v>0</v>
          </cell>
          <cell r="V31">
            <v>0</v>
          </cell>
          <cell r="W31">
            <v>0</v>
          </cell>
          <cell r="X31">
            <v>0</v>
          </cell>
        </row>
        <row r="32">
          <cell r="A32" t="str">
            <v>152W</v>
          </cell>
          <cell r="B32">
            <v>65</v>
          </cell>
          <cell r="C32" t="str">
            <v>152W</v>
          </cell>
          <cell r="D32">
            <v>57</v>
          </cell>
          <cell r="E32" t="str">
            <v>152W</v>
          </cell>
          <cell r="F32">
            <v>61</v>
          </cell>
          <cell r="G32" t="str">
            <v>152W</v>
          </cell>
          <cell r="H32">
            <v>70</v>
          </cell>
          <cell r="I32">
            <v>168</v>
          </cell>
          <cell r="J32">
            <v>0</v>
          </cell>
          <cell r="K32">
            <v>168</v>
          </cell>
          <cell r="L32">
            <v>5</v>
          </cell>
          <cell r="M32">
            <v>168</v>
          </cell>
          <cell r="N32">
            <v>0</v>
          </cell>
          <cell r="O32">
            <v>168</v>
          </cell>
          <cell r="P32">
            <v>2</v>
          </cell>
          <cell r="Q32">
            <v>168</v>
          </cell>
          <cell r="R32">
            <v>4</v>
          </cell>
          <cell r="S32" t="str">
            <v>152W</v>
          </cell>
          <cell r="T32">
            <v>0</v>
          </cell>
          <cell r="U32">
            <v>152</v>
          </cell>
          <cell r="V32">
            <v>3.1870000000000003</v>
          </cell>
          <cell r="W32">
            <v>152</v>
          </cell>
          <cell r="X32">
            <v>4.7450000000000001</v>
          </cell>
        </row>
        <row r="33">
          <cell r="A33">
            <v>191</v>
          </cell>
          <cell r="B33">
            <v>4.4300000000000068</v>
          </cell>
          <cell r="C33">
            <v>191</v>
          </cell>
          <cell r="D33">
            <v>4.2189999999999941</v>
          </cell>
          <cell r="E33">
            <v>191</v>
          </cell>
          <cell r="F33">
            <v>2.25</v>
          </cell>
          <cell r="G33">
            <v>191</v>
          </cell>
          <cell r="H33">
            <v>0.99099999999998545</v>
          </cell>
          <cell r="I33">
            <v>0</v>
          </cell>
          <cell r="J33">
            <v>0</v>
          </cell>
          <cell r="K33">
            <v>0</v>
          </cell>
          <cell r="L33">
            <v>1</v>
          </cell>
          <cell r="M33">
            <v>0</v>
          </cell>
          <cell r="N33">
            <v>0</v>
          </cell>
          <cell r="O33">
            <v>0</v>
          </cell>
          <cell r="P33">
            <v>0</v>
          </cell>
          <cell r="Q33">
            <v>0</v>
          </cell>
          <cell r="R33">
            <v>1</v>
          </cell>
          <cell r="S33">
            <v>191</v>
          </cell>
          <cell r="T33">
            <v>0</v>
          </cell>
          <cell r="U33" t="str">
            <v>152W</v>
          </cell>
          <cell r="V33">
            <v>17</v>
          </cell>
          <cell r="W33" t="str">
            <v>152W</v>
          </cell>
          <cell r="X33">
            <v>5</v>
          </cell>
        </row>
        <row r="34">
          <cell r="A34">
            <v>73</v>
          </cell>
          <cell r="B34">
            <v>3.2070000000000003</v>
          </cell>
          <cell r="C34">
            <v>73</v>
          </cell>
          <cell r="D34">
            <v>1.9500000000000002</v>
          </cell>
          <cell r="E34">
            <v>73</v>
          </cell>
          <cell r="F34">
            <v>0.52400000000000002</v>
          </cell>
          <cell r="G34">
            <v>73</v>
          </cell>
          <cell r="H34">
            <v>0</v>
          </cell>
          <cell r="I34">
            <v>0</v>
          </cell>
          <cell r="J34">
            <v>0</v>
          </cell>
          <cell r="K34">
            <v>0</v>
          </cell>
          <cell r="L34">
            <v>4</v>
          </cell>
          <cell r="M34">
            <v>0</v>
          </cell>
          <cell r="N34">
            <v>0</v>
          </cell>
          <cell r="O34">
            <v>0</v>
          </cell>
          <cell r="P34">
            <v>2</v>
          </cell>
          <cell r="Q34">
            <v>0</v>
          </cell>
          <cell r="R34">
            <v>3</v>
          </cell>
          <cell r="S34">
            <v>73</v>
          </cell>
          <cell r="T34">
            <v>0</v>
          </cell>
          <cell r="U34">
            <v>191</v>
          </cell>
          <cell r="V34">
            <v>0</v>
          </cell>
          <cell r="W34">
            <v>191</v>
          </cell>
          <cell r="X34">
            <v>0.70300000000000296</v>
          </cell>
        </row>
        <row r="35">
          <cell r="A35">
            <v>65</v>
          </cell>
          <cell r="B35">
            <v>24.713000000000001</v>
          </cell>
          <cell r="C35">
            <v>65</v>
          </cell>
          <cell r="D35">
            <v>16.721000000000004</v>
          </cell>
          <cell r="E35">
            <v>65</v>
          </cell>
          <cell r="F35">
            <v>10.503999999999991</v>
          </cell>
          <cell r="G35">
            <v>65</v>
          </cell>
          <cell r="H35">
            <v>2.6170000000000044</v>
          </cell>
          <cell r="I35">
            <v>181</v>
          </cell>
          <cell r="J35">
            <v>2</v>
          </cell>
          <cell r="K35">
            <v>181</v>
          </cell>
          <cell r="L35">
            <v>2</v>
          </cell>
          <cell r="M35">
            <v>181</v>
          </cell>
          <cell r="N35">
            <v>3</v>
          </cell>
          <cell r="O35">
            <v>181</v>
          </cell>
          <cell r="P35">
            <v>0.45999999999997954</v>
          </cell>
          <cell r="Q35">
            <v>181</v>
          </cell>
          <cell r="R35">
            <v>2.7</v>
          </cell>
          <cell r="S35">
            <v>65</v>
          </cell>
          <cell r="T35">
            <v>1.7450000000000045</v>
          </cell>
          <cell r="U35">
            <v>73</v>
          </cell>
          <cell r="V35">
            <v>1.4479999999999995</v>
          </cell>
          <cell r="W35">
            <v>73</v>
          </cell>
          <cell r="X35">
            <v>1.9969999999999999</v>
          </cell>
        </row>
        <row r="36">
          <cell r="A36">
            <v>39</v>
          </cell>
          <cell r="B36">
            <v>199</v>
          </cell>
          <cell r="C36">
            <v>39</v>
          </cell>
          <cell r="D36">
            <v>125.39999999999964</v>
          </cell>
          <cell r="E36">
            <v>39</v>
          </cell>
          <cell r="F36">
            <v>0</v>
          </cell>
          <cell r="G36">
            <v>39</v>
          </cell>
          <cell r="H36">
            <v>0</v>
          </cell>
          <cell r="I36">
            <v>0</v>
          </cell>
          <cell r="J36">
            <v>0</v>
          </cell>
          <cell r="K36">
            <v>0</v>
          </cell>
          <cell r="L36">
            <v>0</v>
          </cell>
          <cell r="M36">
            <v>0</v>
          </cell>
          <cell r="N36">
            <v>0</v>
          </cell>
          <cell r="O36">
            <v>0</v>
          </cell>
          <cell r="P36">
            <v>0</v>
          </cell>
          <cell r="Q36">
            <v>0</v>
          </cell>
          <cell r="R36">
            <v>0</v>
          </cell>
          <cell r="S36">
            <v>39</v>
          </cell>
          <cell r="T36">
            <v>0</v>
          </cell>
          <cell r="U36">
            <v>65</v>
          </cell>
          <cell r="V36">
            <v>9.7000000000000028</v>
          </cell>
          <cell r="W36">
            <v>65</v>
          </cell>
          <cell r="X36">
            <v>14.655000000000001</v>
          </cell>
        </row>
        <row r="37">
          <cell r="A37">
            <v>46</v>
          </cell>
          <cell r="B37">
            <v>0</v>
          </cell>
          <cell r="C37">
            <v>46</v>
          </cell>
          <cell r="D37">
            <v>0</v>
          </cell>
          <cell r="E37">
            <v>46</v>
          </cell>
          <cell r="F37">
            <v>0</v>
          </cell>
          <cell r="G37">
            <v>46</v>
          </cell>
          <cell r="H37">
            <v>0</v>
          </cell>
          <cell r="I37" t="str">
            <v>161W</v>
          </cell>
          <cell r="J37">
            <v>0</v>
          </cell>
          <cell r="K37" t="str">
            <v>161W</v>
          </cell>
          <cell r="L37">
            <v>0</v>
          </cell>
          <cell r="M37" t="str">
            <v>161W</v>
          </cell>
          <cell r="N37">
            <v>0</v>
          </cell>
          <cell r="O37" t="str">
            <v>161W</v>
          </cell>
          <cell r="P37">
            <v>0</v>
          </cell>
          <cell r="Q37" t="str">
            <v>161W</v>
          </cell>
          <cell r="R37">
            <v>0</v>
          </cell>
          <cell r="S37">
            <v>46</v>
          </cell>
          <cell r="T37">
            <v>0</v>
          </cell>
          <cell r="U37">
            <v>39</v>
          </cell>
          <cell r="V37">
            <v>0.65100000000000002</v>
          </cell>
          <cell r="W37">
            <v>39</v>
          </cell>
          <cell r="X37">
            <v>2.3579999999999997</v>
          </cell>
        </row>
        <row r="38">
          <cell r="A38">
            <v>137</v>
          </cell>
          <cell r="B38">
            <v>0</v>
          </cell>
          <cell r="C38">
            <v>137</v>
          </cell>
          <cell r="D38">
            <v>0</v>
          </cell>
          <cell r="E38">
            <v>137</v>
          </cell>
          <cell r="F38">
            <v>0</v>
          </cell>
          <cell r="G38">
            <v>137</v>
          </cell>
          <cell r="H38">
            <v>1</v>
          </cell>
          <cell r="I38">
            <v>267</v>
          </cell>
          <cell r="J38">
            <v>0</v>
          </cell>
          <cell r="K38">
            <v>267</v>
          </cell>
          <cell r="L38">
            <v>0</v>
          </cell>
          <cell r="M38">
            <v>267</v>
          </cell>
          <cell r="N38">
            <v>0</v>
          </cell>
          <cell r="O38">
            <v>267</v>
          </cell>
          <cell r="P38">
            <v>0</v>
          </cell>
          <cell r="Q38">
            <v>267</v>
          </cell>
          <cell r="R38">
            <v>0</v>
          </cell>
          <cell r="S38">
            <v>137</v>
          </cell>
          <cell r="T38">
            <v>0</v>
          </cell>
          <cell r="U38">
            <v>46</v>
          </cell>
          <cell r="V38">
            <v>0</v>
          </cell>
          <cell r="W38">
            <v>46</v>
          </cell>
          <cell r="X38">
            <v>0</v>
          </cell>
        </row>
        <row r="39">
          <cell r="A39">
            <v>105</v>
          </cell>
          <cell r="B39">
            <v>0</v>
          </cell>
          <cell r="C39">
            <v>281</v>
          </cell>
          <cell r="D39">
            <v>4701</v>
          </cell>
          <cell r="E39">
            <v>281</v>
          </cell>
          <cell r="F39">
            <v>7785</v>
          </cell>
          <cell r="G39">
            <v>281</v>
          </cell>
          <cell r="H39">
            <v>3065</v>
          </cell>
          <cell r="I39">
            <v>164</v>
          </cell>
          <cell r="J39">
            <v>0</v>
          </cell>
          <cell r="K39">
            <v>164</v>
          </cell>
          <cell r="L39">
            <v>2</v>
          </cell>
          <cell r="M39">
            <v>164</v>
          </cell>
          <cell r="N39">
            <v>0</v>
          </cell>
          <cell r="O39">
            <v>164</v>
          </cell>
          <cell r="P39">
            <v>0</v>
          </cell>
          <cell r="Q39">
            <v>164</v>
          </cell>
          <cell r="R39">
            <v>0</v>
          </cell>
          <cell r="S39">
            <v>281</v>
          </cell>
          <cell r="T39">
            <v>0</v>
          </cell>
          <cell r="U39">
            <v>137</v>
          </cell>
          <cell r="V39">
            <v>1</v>
          </cell>
          <cell r="W39">
            <v>137</v>
          </cell>
          <cell r="X39">
            <v>0</v>
          </cell>
        </row>
        <row r="40">
          <cell r="A40">
            <v>120</v>
          </cell>
          <cell r="B40">
            <v>0</v>
          </cell>
          <cell r="C40">
            <v>105</v>
          </cell>
          <cell r="D40">
            <v>2</v>
          </cell>
          <cell r="E40">
            <v>105</v>
          </cell>
          <cell r="F40">
            <v>0</v>
          </cell>
          <cell r="G40">
            <v>105</v>
          </cell>
          <cell r="H40">
            <v>0</v>
          </cell>
          <cell r="I40">
            <v>197</v>
          </cell>
          <cell r="J40">
            <v>0</v>
          </cell>
          <cell r="K40">
            <v>197</v>
          </cell>
          <cell r="L40">
            <v>0</v>
          </cell>
          <cell r="M40">
            <v>197</v>
          </cell>
          <cell r="N40">
            <v>0</v>
          </cell>
          <cell r="O40">
            <v>197</v>
          </cell>
          <cell r="P40">
            <v>0</v>
          </cell>
          <cell r="Q40">
            <v>197</v>
          </cell>
          <cell r="R40">
            <v>0</v>
          </cell>
          <cell r="S40">
            <v>105</v>
          </cell>
          <cell r="T40">
            <v>0</v>
          </cell>
          <cell r="U40">
            <v>281</v>
          </cell>
          <cell r="V40">
            <v>8562</v>
          </cell>
          <cell r="W40">
            <v>281</v>
          </cell>
          <cell r="X40">
            <v>8864</v>
          </cell>
        </row>
        <row r="41">
          <cell r="A41">
            <v>201</v>
          </cell>
          <cell r="B41">
            <v>220.30000000000018</v>
          </cell>
          <cell r="C41">
            <v>120</v>
          </cell>
          <cell r="D41">
            <v>0</v>
          </cell>
          <cell r="E41">
            <v>120</v>
          </cell>
          <cell r="F41">
            <v>0</v>
          </cell>
          <cell r="G41" t="str">
            <v>105W</v>
          </cell>
          <cell r="H41">
            <v>5</v>
          </cell>
          <cell r="I41">
            <v>265</v>
          </cell>
          <cell r="J41">
            <v>0</v>
          </cell>
          <cell r="K41">
            <v>265</v>
          </cell>
          <cell r="L41">
            <v>0</v>
          </cell>
          <cell r="M41">
            <v>265</v>
          </cell>
          <cell r="N41">
            <v>0</v>
          </cell>
          <cell r="O41">
            <v>265</v>
          </cell>
          <cell r="P41">
            <v>0</v>
          </cell>
          <cell r="Q41">
            <v>265</v>
          </cell>
          <cell r="R41">
            <v>0</v>
          </cell>
          <cell r="S41" t="str">
            <v>105W</v>
          </cell>
          <cell r="T41">
            <v>0</v>
          </cell>
          <cell r="U41">
            <v>105</v>
          </cell>
          <cell r="V41">
            <v>0</v>
          </cell>
          <cell r="W41">
            <v>105</v>
          </cell>
          <cell r="X41">
            <v>0</v>
          </cell>
        </row>
        <row r="42">
          <cell r="A42">
            <v>135</v>
          </cell>
          <cell r="B42">
            <v>27</v>
          </cell>
          <cell r="C42">
            <v>201</v>
          </cell>
          <cell r="D42">
            <v>0</v>
          </cell>
          <cell r="E42">
            <v>201</v>
          </cell>
          <cell r="F42">
            <v>24</v>
          </cell>
          <cell r="G42">
            <v>120</v>
          </cell>
          <cell r="H42">
            <v>0</v>
          </cell>
          <cell r="I42">
            <v>0</v>
          </cell>
          <cell r="J42">
            <v>0</v>
          </cell>
          <cell r="K42">
            <v>0</v>
          </cell>
          <cell r="L42">
            <v>0</v>
          </cell>
          <cell r="M42">
            <v>0</v>
          </cell>
          <cell r="N42">
            <v>0</v>
          </cell>
          <cell r="O42">
            <v>0</v>
          </cell>
          <cell r="P42">
            <v>0</v>
          </cell>
          <cell r="Q42">
            <v>0</v>
          </cell>
          <cell r="R42">
            <v>0</v>
          </cell>
          <cell r="S42">
            <v>120</v>
          </cell>
          <cell r="T42">
            <v>0</v>
          </cell>
          <cell r="U42" t="str">
            <v>105W</v>
          </cell>
          <cell r="V42">
            <v>0</v>
          </cell>
          <cell r="W42" t="str">
            <v>105W</v>
          </cell>
          <cell r="X42">
            <v>0</v>
          </cell>
        </row>
        <row r="43">
          <cell r="A43">
            <v>118</v>
          </cell>
          <cell r="B43">
            <v>1.238</v>
          </cell>
          <cell r="C43">
            <v>135</v>
          </cell>
          <cell r="D43">
            <v>19</v>
          </cell>
          <cell r="E43">
            <v>135</v>
          </cell>
          <cell r="F43">
            <v>19</v>
          </cell>
          <cell r="G43">
            <v>201</v>
          </cell>
          <cell r="H43">
            <v>0</v>
          </cell>
          <cell r="I43" t="str">
            <v>22W</v>
          </cell>
          <cell r="J43">
            <v>0</v>
          </cell>
          <cell r="K43" t="str">
            <v>22W</v>
          </cell>
          <cell r="L43">
            <v>0</v>
          </cell>
          <cell r="M43" t="str">
            <v>22W</v>
          </cell>
          <cell r="N43">
            <v>0</v>
          </cell>
          <cell r="O43" t="str">
            <v>22W</v>
          </cell>
          <cell r="P43">
            <v>0</v>
          </cell>
          <cell r="Q43" t="str">
            <v>22W</v>
          </cell>
          <cell r="R43">
            <v>0</v>
          </cell>
          <cell r="S43">
            <v>201</v>
          </cell>
          <cell r="T43">
            <v>0</v>
          </cell>
          <cell r="U43">
            <v>120</v>
          </cell>
          <cell r="V43">
            <v>0</v>
          </cell>
          <cell r="W43">
            <v>120</v>
          </cell>
          <cell r="X43">
            <v>0</v>
          </cell>
        </row>
        <row r="44">
          <cell r="A44">
            <v>168</v>
          </cell>
          <cell r="B44">
            <v>4</v>
          </cell>
          <cell r="C44">
            <v>118</v>
          </cell>
          <cell r="D44">
            <v>1.1859999999999999</v>
          </cell>
          <cell r="E44">
            <v>118</v>
          </cell>
          <cell r="F44">
            <v>0.41699999999999982</v>
          </cell>
          <cell r="G44">
            <v>135</v>
          </cell>
          <cell r="H44">
            <v>14</v>
          </cell>
          <cell r="I44">
            <v>196</v>
          </cell>
          <cell r="J44">
            <v>0</v>
          </cell>
          <cell r="K44">
            <v>196</v>
          </cell>
          <cell r="L44">
            <v>0</v>
          </cell>
          <cell r="M44">
            <v>196</v>
          </cell>
          <cell r="N44">
            <v>0</v>
          </cell>
          <cell r="O44">
            <v>196</v>
          </cell>
          <cell r="P44">
            <v>0</v>
          </cell>
          <cell r="Q44">
            <v>196</v>
          </cell>
          <cell r="R44">
            <v>0</v>
          </cell>
          <cell r="S44">
            <v>135</v>
          </cell>
          <cell r="T44">
            <v>10</v>
          </cell>
          <cell r="U44">
            <v>201</v>
          </cell>
          <cell r="V44">
            <v>146.69999999999982</v>
          </cell>
          <cell r="W44">
            <v>201</v>
          </cell>
          <cell r="X44">
            <v>195.90000000000009</v>
          </cell>
        </row>
        <row r="45">
          <cell r="A45">
            <v>0</v>
          </cell>
          <cell r="B45">
            <v>1</v>
          </cell>
          <cell r="C45">
            <v>168</v>
          </cell>
          <cell r="D45">
            <v>3</v>
          </cell>
          <cell r="E45">
            <v>168</v>
          </cell>
          <cell r="F45">
            <v>4</v>
          </cell>
          <cell r="G45">
            <v>118</v>
          </cell>
          <cell r="H45">
            <v>7.2000000000000064E-2</v>
          </cell>
          <cell r="I45">
            <v>91</v>
          </cell>
          <cell r="J45">
            <v>0</v>
          </cell>
          <cell r="K45">
            <v>91</v>
          </cell>
          <cell r="L45">
            <v>2</v>
          </cell>
          <cell r="M45">
            <v>91</v>
          </cell>
          <cell r="N45">
            <v>0</v>
          </cell>
          <cell r="O45">
            <v>91</v>
          </cell>
          <cell r="P45">
            <v>0</v>
          </cell>
          <cell r="Q45">
            <v>91</v>
          </cell>
          <cell r="R45">
            <v>0</v>
          </cell>
          <cell r="S45">
            <v>118</v>
          </cell>
          <cell r="T45">
            <v>1.6999999999999904E-2</v>
          </cell>
          <cell r="U45">
            <v>135</v>
          </cell>
          <cell r="V45">
            <v>17</v>
          </cell>
          <cell r="W45">
            <v>135</v>
          </cell>
          <cell r="X45">
            <v>20</v>
          </cell>
        </row>
        <row r="46">
          <cell r="A46">
            <v>0</v>
          </cell>
          <cell r="B46">
            <v>3</v>
          </cell>
          <cell r="C46">
            <v>0</v>
          </cell>
          <cell r="D46">
            <v>1</v>
          </cell>
          <cell r="E46">
            <v>0</v>
          </cell>
          <cell r="F46">
            <v>1</v>
          </cell>
          <cell r="G46">
            <v>168</v>
          </cell>
          <cell r="H46">
            <v>3</v>
          </cell>
          <cell r="I46">
            <v>0</v>
          </cell>
          <cell r="J46">
            <v>0</v>
          </cell>
          <cell r="K46">
            <v>0</v>
          </cell>
          <cell r="L46">
            <v>0</v>
          </cell>
          <cell r="M46">
            <v>0</v>
          </cell>
          <cell r="N46">
            <v>0</v>
          </cell>
          <cell r="O46">
            <v>0</v>
          </cell>
          <cell r="P46">
            <v>0</v>
          </cell>
          <cell r="Q46">
            <v>0</v>
          </cell>
          <cell r="R46">
            <v>0</v>
          </cell>
          <cell r="S46">
            <v>168</v>
          </cell>
          <cell r="T46">
            <v>3</v>
          </cell>
          <cell r="U46">
            <v>118</v>
          </cell>
          <cell r="V46">
            <v>0.51800000000000024</v>
          </cell>
          <cell r="W46">
            <v>118</v>
          </cell>
          <cell r="X46">
            <v>1.117</v>
          </cell>
        </row>
        <row r="47">
          <cell r="A47">
            <v>181</v>
          </cell>
          <cell r="B47">
            <v>2</v>
          </cell>
          <cell r="C47">
            <v>0</v>
          </cell>
          <cell r="D47">
            <v>2</v>
          </cell>
          <cell r="E47">
            <v>0</v>
          </cell>
          <cell r="F47">
            <v>3</v>
          </cell>
          <cell r="G47">
            <v>0</v>
          </cell>
          <cell r="H47">
            <v>1</v>
          </cell>
          <cell r="I47" t="str">
            <v>25W</v>
          </cell>
          <cell r="J47">
            <v>0</v>
          </cell>
          <cell r="K47" t="str">
            <v>25W</v>
          </cell>
          <cell r="L47">
            <v>0</v>
          </cell>
          <cell r="M47" t="str">
            <v>25W</v>
          </cell>
          <cell r="N47">
            <v>0</v>
          </cell>
          <cell r="O47" t="str">
            <v>25W</v>
          </cell>
          <cell r="P47">
            <v>0</v>
          </cell>
          <cell r="Q47" t="str">
            <v>25W</v>
          </cell>
          <cell r="R47">
            <v>0</v>
          </cell>
          <cell r="S47">
            <v>0</v>
          </cell>
          <cell r="T47">
            <v>0</v>
          </cell>
          <cell r="U47">
            <v>168</v>
          </cell>
          <cell r="V47">
            <v>3</v>
          </cell>
          <cell r="W47">
            <v>168</v>
          </cell>
          <cell r="X47">
            <v>4</v>
          </cell>
        </row>
        <row r="48">
          <cell r="A48">
            <v>207</v>
          </cell>
          <cell r="B48">
            <v>1.6999999999999997</v>
          </cell>
          <cell r="C48">
            <v>181</v>
          </cell>
          <cell r="D48">
            <v>3</v>
          </cell>
          <cell r="E48">
            <v>181</v>
          </cell>
          <cell r="F48">
            <v>3</v>
          </cell>
          <cell r="G48">
            <v>0</v>
          </cell>
          <cell r="H48">
            <v>2</v>
          </cell>
          <cell r="I48">
            <v>280</v>
          </cell>
          <cell r="J48">
            <v>9</v>
          </cell>
          <cell r="K48">
            <v>280</v>
          </cell>
          <cell r="L48">
            <v>30</v>
          </cell>
          <cell r="M48">
            <v>280</v>
          </cell>
          <cell r="N48">
            <v>27</v>
          </cell>
          <cell r="O48">
            <v>280</v>
          </cell>
          <cell r="P48">
            <v>5</v>
          </cell>
          <cell r="Q48">
            <v>280</v>
          </cell>
          <cell r="R48">
            <v>0</v>
          </cell>
          <cell r="S48">
            <v>0</v>
          </cell>
          <cell r="T48">
            <v>3</v>
          </cell>
          <cell r="U48">
            <v>0</v>
          </cell>
          <cell r="V48">
            <v>1</v>
          </cell>
          <cell r="W48">
            <v>0</v>
          </cell>
          <cell r="X48">
            <v>1</v>
          </cell>
        </row>
        <row r="49">
          <cell r="A49">
            <v>0</v>
          </cell>
          <cell r="B49">
            <v>0</v>
          </cell>
          <cell r="C49">
            <v>207</v>
          </cell>
          <cell r="D49">
            <v>1.5000000000000004</v>
          </cell>
          <cell r="E49">
            <v>207</v>
          </cell>
          <cell r="F49">
            <v>0</v>
          </cell>
          <cell r="G49">
            <v>181</v>
          </cell>
          <cell r="H49">
            <v>4</v>
          </cell>
          <cell r="I49">
            <v>192</v>
          </cell>
          <cell r="J49">
            <v>0</v>
          </cell>
          <cell r="K49">
            <v>192</v>
          </cell>
          <cell r="L49">
            <v>0</v>
          </cell>
          <cell r="M49">
            <v>192</v>
          </cell>
          <cell r="N49">
            <v>0</v>
          </cell>
          <cell r="O49">
            <v>192</v>
          </cell>
          <cell r="P49">
            <v>0</v>
          </cell>
          <cell r="Q49">
            <v>192</v>
          </cell>
          <cell r="R49">
            <v>0</v>
          </cell>
          <cell r="S49">
            <v>181</v>
          </cell>
          <cell r="T49">
            <v>2</v>
          </cell>
          <cell r="U49">
            <v>0</v>
          </cell>
          <cell r="V49">
            <v>2</v>
          </cell>
          <cell r="W49">
            <v>0</v>
          </cell>
          <cell r="X49">
            <v>3</v>
          </cell>
        </row>
        <row r="50">
          <cell r="A50">
            <v>161</v>
          </cell>
          <cell r="B50">
            <v>1.2639999999999998</v>
          </cell>
          <cell r="C50">
            <v>0</v>
          </cell>
          <cell r="D50">
            <v>0</v>
          </cell>
          <cell r="E50">
            <v>0</v>
          </cell>
          <cell r="F50">
            <v>0</v>
          </cell>
          <cell r="G50">
            <v>207</v>
          </cell>
          <cell r="H50">
            <v>0</v>
          </cell>
          <cell r="I50">
            <v>159</v>
          </cell>
          <cell r="J50">
            <v>0</v>
          </cell>
          <cell r="K50">
            <v>159</v>
          </cell>
          <cell r="L50">
            <v>2</v>
          </cell>
          <cell r="M50">
            <v>159</v>
          </cell>
          <cell r="N50">
            <v>0</v>
          </cell>
          <cell r="O50">
            <v>159</v>
          </cell>
          <cell r="P50">
            <v>0</v>
          </cell>
          <cell r="Q50">
            <v>159</v>
          </cell>
          <cell r="R50">
            <v>0</v>
          </cell>
          <cell r="S50">
            <v>207</v>
          </cell>
          <cell r="T50">
            <v>0</v>
          </cell>
          <cell r="U50">
            <v>181</v>
          </cell>
          <cell r="V50">
            <v>3</v>
          </cell>
          <cell r="W50">
            <v>181</v>
          </cell>
          <cell r="X50">
            <v>3</v>
          </cell>
        </row>
        <row r="51">
          <cell r="A51" t="str">
            <v>161W</v>
          </cell>
          <cell r="B51">
            <v>2</v>
          </cell>
          <cell r="C51">
            <v>161</v>
          </cell>
          <cell r="D51">
            <v>0.45400000000000018</v>
          </cell>
          <cell r="E51">
            <v>161</v>
          </cell>
          <cell r="F51">
            <v>0.75800000000000001</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207</v>
          </cell>
          <cell r="V51">
            <v>0</v>
          </cell>
          <cell r="W51">
            <v>207</v>
          </cell>
          <cell r="X51">
            <v>0</v>
          </cell>
        </row>
        <row r="52">
          <cell r="A52">
            <v>267</v>
          </cell>
          <cell r="B52">
            <v>13</v>
          </cell>
          <cell r="C52" t="str">
            <v>161W</v>
          </cell>
          <cell r="D52">
            <v>2</v>
          </cell>
          <cell r="E52" t="str">
            <v>161W</v>
          </cell>
          <cell r="F52">
            <v>0</v>
          </cell>
          <cell r="G52">
            <v>161</v>
          </cell>
          <cell r="H52">
            <v>0</v>
          </cell>
          <cell r="I52" t="str">
            <v>162W</v>
          </cell>
          <cell r="J52">
            <v>0</v>
          </cell>
          <cell r="K52" t="str">
            <v>162W</v>
          </cell>
          <cell r="L52">
            <v>1</v>
          </cell>
          <cell r="M52" t="str">
            <v>162W</v>
          </cell>
          <cell r="N52">
            <v>0</v>
          </cell>
          <cell r="O52" t="str">
            <v>162W</v>
          </cell>
          <cell r="P52">
            <v>0</v>
          </cell>
          <cell r="Q52" t="str">
            <v>162W</v>
          </cell>
          <cell r="R52">
            <v>0</v>
          </cell>
          <cell r="S52">
            <v>161</v>
          </cell>
          <cell r="T52">
            <v>0</v>
          </cell>
          <cell r="U52">
            <v>0</v>
          </cell>
          <cell r="V52">
            <v>0</v>
          </cell>
          <cell r="W52">
            <v>0</v>
          </cell>
          <cell r="X52">
            <v>0</v>
          </cell>
        </row>
        <row r="53">
          <cell r="A53">
            <v>164</v>
          </cell>
          <cell r="B53">
            <v>0</v>
          </cell>
          <cell r="C53">
            <v>267</v>
          </cell>
          <cell r="D53">
            <v>8</v>
          </cell>
          <cell r="E53">
            <v>267</v>
          </cell>
          <cell r="F53">
            <v>12</v>
          </cell>
          <cell r="G53" t="str">
            <v>161W</v>
          </cell>
          <cell r="H53">
            <v>2</v>
          </cell>
          <cell r="I53">
            <v>49</v>
          </cell>
          <cell r="J53">
            <v>0</v>
          </cell>
          <cell r="K53">
            <v>49</v>
          </cell>
          <cell r="L53">
            <v>0</v>
          </cell>
          <cell r="M53">
            <v>49</v>
          </cell>
          <cell r="N53">
            <v>0</v>
          </cell>
          <cell r="O53">
            <v>49</v>
          </cell>
          <cell r="P53">
            <v>0</v>
          </cell>
          <cell r="Q53">
            <v>49</v>
          </cell>
          <cell r="R53">
            <v>0</v>
          </cell>
          <cell r="S53" t="str">
            <v>161W</v>
          </cell>
          <cell r="T53">
            <v>0</v>
          </cell>
          <cell r="U53">
            <v>161</v>
          </cell>
          <cell r="V53">
            <v>0.39299999999999979</v>
          </cell>
          <cell r="W53">
            <v>161</v>
          </cell>
          <cell r="X53">
            <v>1.1060000000000003</v>
          </cell>
        </row>
        <row r="54">
          <cell r="A54">
            <v>20</v>
          </cell>
          <cell r="B54">
            <v>3.472999999999999</v>
          </cell>
          <cell r="C54">
            <v>164</v>
          </cell>
          <cell r="D54">
            <v>2</v>
          </cell>
          <cell r="E54">
            <v>164</v>
          </cell>
          <cell r="F54">
            <v>0</v>
          </cell>
          <cell r="G54">
            <v>267</v>
          </cell>
          <cell r="H54">
            <v>4</v>
          </cell>
          <cell r="I54">
            <v>146</v>
          </cell>
          <cell r="J54">
            <v>0</v>
          </cell>
          <cell r="K54">
            <v>146</v>
          </cell>
          <cell r="L54">
            <v>0</v>
          </cell>
          <cell r="M54">
            <v>146</v>
          </cell>
          <cell r="N54">
            <v>0</v>
          </cell>
          <cell r="O54">
            <v>146</v>
          </cell>
          <cell r="P54">
            <v>0</v>
          </cell>
          <cell r="Q54">
            <v>146</v>
          </cell>
          <cell r="R54">
            <v>0</v>
          </cell>
          <cell r="S54">
            <v>267</v>
          </cell>
          <cell r="T54">
            <v>0</v>
          </cell>
          <cell r="U54" t="str">
            <v>161W</v>
          </cell>
          <cell r="V54">
            <v>0</v>
          </cell>
          <cell r="W54" t="str">
            <v>161W</v>
          </cell>
          <cell r="X54">
            <v>0</v>
          </cell>
        </row>
        <row r="55">
          <cell r="A55">
            <v>123</v>
          </cell>
          <cell r="B55">
            <v>0</v>
          </cell>
          <cell r="C55">
            <v>20</v>
          </cell>
          <cell r="D55">
            <v>2.875</v>
          </cell>
          <cell r="E55">
            <v>20</v>
          </cell>
          <cell r="F55">
            <v>1.7650000000000006</v>
          </cell>
          <cell r="G55">
            <v>164</v>
          </cell>
          <cell r="H55">
            <v>2</v>
          </cell>
          <cell r="I55">
            <v>0</v>
          </cell>
          <cell r="J55">
            <v>0</v>
          </cell>
          <cell r="K55">
            <v>0</v>
          </cell>
          <cell r="L55">
            <v>0</v>
          </cell>
          <cell r="M55">
            <v>0</v>
          </cell>
          <cell r="N55">
            <v>0</v>
          </cell>
          <cell r="O55">
            <v>0</v>
          </cell>
          <cell r="P55">
            <v>0</v>
          </cell>
          <cell r="Q55">
            <v>0</v>
          </cell>
          <cell r="R55">
            <v>0</v>
          </cell>
          <cell r="S55">
            <v>164</v>
          </cell>
          <cell r="T55">
            <v>2</v>
          </cell>
          <cell r="U55">
            <v>267</v>
          </cell>
          <cell r="V55">
            <v>0</v>
          </cell>
          <cell r="W55">
            <v>267</v>
          </cell>
          <cell r="X55">
            <v>13.5</v>
          </cell>
        </row>
        <row r="56">
          <cell r="A56">
            <v>0</v>
          </cell>
          <cell r="B56">
            <v>0</v>
          </cell>
          <cell r="C56">
            <v>123</v>
          </cell>
          <cell r="D56">
            <v>0</v>
          </cell>
          <cell r="E56">
            <v>123</v>
          </cell>
          <cell r="F56">
            <v>0</v>
          </cell>
          <cell r="G56">
            <v>20</v>
          </cell>
          <cell r="H56">
            <v>0</v>
          </cell>
          <cell r="I56" t="str">
            <v>53W</v>
          </cell>
          <cell r="J56">
            <v>0</v>
          </cell>
          <cell r="K56" t="str">
            <v>53W</v>
          </cell>
          <cell r="L56">
            <v>3</v>
          </cell>
          <cell r="M56" t="str">
            <v>53W</v>
          </cell>
          <cell r="N56">
            <v>0</v>
          </cell>
          <cell r="O56" t="str">
            <v>53W</v>
          </cell>
          <cell r="P56">
            <v>0</v>
          </cell>
          <cell r="Q56" t="str">
            <v>53W</v>
          </cell>
          <cell r="R56">
            <v>0</v>
          </cell>
          <cell r="S56">
            <v>20</v>
          </cell>
          <cell r="T56">
            <v>0</v>
          </cell>
          <cell r="U56">
            <v>164</v>
          </cell>
          <cell r="V56">
            <v>0</v>
          </cell>
          <cell r="W56">
            <v>164</v>
          </cell>
          <cell r="X56">
            <v>3</v>
          </cell>
        </row>
        <row r="57">
          <cell r="A57">
            <v>0</v>
          </cell>
          <cell r="B57">
            <v>0</v>
          </cell>
          <cell r="C57">
            <v>0</v>
          </cell>
          <cell r="D57">
            <v>0</v>
          </cell>
          <cell r="E57">
            <v>0</v>
          </cell>
          <cell r="F57">
            <v>0</v>
          </cell>
          <cell r="G57">
            <v>123</v>
          </cell>
          <cell r="H57">
            <v>0</v>
          </cell>
          <cell r="I57">
            <v>172</v>
          </cell>
          <cell r="J57">
            <v>7</v>
          </cell>
          <cell r="K57">
            <v>172</v>
          </cell>
          <cell r="L57">
            <v>7</v>
          </cell>
          <cell r="M57">
            <v>172</v>
          </cell>
          <cell r="N57">
            <v>4</v>
          </cell>
          <cell r="O57">
            <v>172</v>
          </cell>
          <cell r="P57">
            <v>0</v>
          </cell>
          <cell r="Q57">
            <v>172</v>
          </cell>
          <cell r="R57">
            <v>0</v>
          </cell>
          <cell r="S57">
            <v>123</v>
          </cell>
          <cell r="T57">
            <v>0</v>
          </cell>
          <cell r="U57">
            <v>20</v>
          </cell>
          <cell r="V57">
            <v>1.9720000000000013</v>
          </cell>
          <cell r="W57">
            <v>20</v>
          </cell>
          <cell r="X57">
            <v>2.4639999999999986</v>
          </cell>
        </row>
        <row r="58">
          <cell r="A58">
            <v>197</v>
          </cell>
          <cell r="B58">
            <v>0</v>
          </cell>
          <cell r="C58">
            <v>0</v>
          </cell>
          <cell r="D58">
            <v>0</v>
          </cell>
          <cell r="E58">
            <v>0</v>
          </cell>
          <cell r="F58">
            <v>0</v>
          </cell>
          <cell r="G58">
            <v>0</v>
          </cell>
          <cell r="H58">
            <v>0</v>
          </cell>
          <cell r="I58">
            <v>204</v>
          </cell>
          <cell r="J58">
            <v>0</v>
          </cell>
          <cell r="K58">
            <v>204</v>
          </cell>
          <cell r="L58">
            <v>0</v>
          </cell>
          <cell r="M58">
            <v>204</v>
          </cell>
          <cell r="N58">
            <v>0</v>
          </cell>
          <cell r="O58">
            <v>204</v>
          </cell>
          <cell r="P58">
            <v>0</v>
          </cell>
          <cell r="Q58">
            <v>204</v>
          </cell>
          <cell r="R58">
            <v>0</v>
          </cell>
          <cell r="S58">
            <v>0</v>
          </cell>
          <cell r="T58">
            <v>0</v>
          </cell>
          <cell r="U58">
            <v>123</v>
          </cell>
          <cell r="V58">
            <v>0</v>
          </cell>
          <cell r="W58">
            <v>123</v>
          </cell>
          <cell r="X58">
            <v>0</v>
          </cell>
        </row>
        <row r="59">
          <cell r="A59">
            <v>265</v>
          </cell>
          <cell r="B59">
            <v>0</v>
          </cell>
          <cell r="C59">
            <v>197</v>
          </cell>
          <cell r="D59">
            <v>0</v>
          </cell>
          <cell r="E59">
            <v>197</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row>
        <row r="60">
          <cell r="A60">
            <v>124</v>
          </cell>
          <cell r="B60">
            <v>0</v>
          </cell>
          <cell r="C60">
            <v>265</v>
          </cell>
          <cell r="D60">
            <v>0</v>
          </cell>
          <cell r="E60">
            <v>265</v>
          </cell>
          <cell r="F60">
            <v>0</v>
          </cell>
          <cell r="G60">
            <v>197</v>
          </cell>
          <cell r="H60">
            <v>0</v>
          </cell>
          <cell r="I60" t="str">
            <v>140W</v>
          </cell>
          <cell r="J60">
            <v>0</v>
          </cell>
          <cell r="K60" t="str">
            <v>140W</v>
          </cell>
          <cell r="L60">
            <v>0</v>
          </cell>
          <cell r="M60" t="str">
            <v>140W</v>
          </cell>
          <cell r="N60">
            <v>0</v>
          </cell>
          <cell r="O60" t="str">
            <v>140W</v>
          </cell>
          <cell r="P60">
            <v>0</v>
          </cell>
          <cell r="Q60" t="str">
            <v>140W</v>
          </cell>
          <cell r="R60">
            <v>0</v>
          </cell>
          <cell r="S60">
            <v>197</v>
          </cell>
          <cell r="T60">
            <v>0</v>
          </cell>
          <cell r="U60">
            <v>0</v>
          </cell>
          <cell r="V60">
            <v>0</v>
          </cell>
          <cell r="W60">
            <v>0</v>
          </cell>
          <cell r="X60">
            <v>0</v>
          </cell>
        </row>
        <row r="61">
          <cell r="A61">
            <v>0</v>
          </cell>
          <cell r="B61">
            <v>0</v>
          </cell>
          <cell r="C61">
            <v>124</v>
          </cell>
          <cell r="D61">
            <v>0</v>
          </cell>
          <cell r="E61">
            <v>124</v>
          </cell>
          <cell r="F61">
            <v>0</v>
          </cell>
          <cell r="G61">
            <v>265</v>
          </cell>
          <cell r="H61">
            <v>0</v>
          </cell>
          <cell r="I61">
            <v>268</v>
          </cell>
          <cell r="J61">
            <v>0</v>
          </cell>
          <cell r="K61">
            <v>268</v>
          </cell>
          <cell r="L61">
            <v>0</v>
          </cell>
          <cell r="M61">
            <v>268</v>
          </cell>
          <cell r="N61">
            <v>0</v>
          </cell>
          <cell r="O61">
            <v>268</v>
          </cell>
          <cell r="P61">
            <v>0</v>
          </cell>
          <cell r="Q61">
            <v>268</v>
          </cell>
          <cell r="R61">
            <v>0</v>
          </cell>
          <cell r="S61">
            <v>265</v>
          </cell>
          <cell r="T61">
            <v>0</v>
          </cell>
          <cell r="U61">
            <v>197</v>
          </cell>
          <cell r="V61">
            <v>0</v>
          </cell>
          <cell r="W61">
            <v>197</v>
          </cell>
          <cell r="X61">
            <v>0</v>
          </cell>
        </row>
        <row r="62">
          <cell r="A62">
            <v>22</v>
          </cell>
          <cell r="B62">
            <v>0</v>
          </cell>
          <cell r="C62">
            <v>0</v>
          </cell>
          <cell r="D62">
            <v>0</v>
          </cell>
          <cell r="E62">
            <v>0</v>
          </cell>
          <cell r="F62">
            <v>0</v>
          </cell>
          <cell r="G62">
            <v>124</v>
          </cell>
          <cell r="H62">
            <v>0</v>
          </cell>
          <cell r="I62">
            <v>67</v>
          </cell>
          <cell r="J62">
            <v>4</v>
          </cell>
          <cell r="K62">
            <v>67</v>
          </cell>
          <cell r="L62">
            <v>0</v>
          </cell>
          <cell r="M62">
            <v>67</v>
          </cell>
          <cell r="N62">
            <v>0</v>
          </cell>
          <cell r="O62">
            <v>67</v>
          </cell>
          <cell r="P62">
            <v>2</v>
          </cell>
          <cell r="Q62">
            <v>67</v>
          </cell>
          <cell r="R62">
            <v>0</v>
          </cell>
          <cell r="S62">
            <v>124</v>
          </cell>
          <cell r="T62">
            <v>0</v>
          </cell>
          <cell r="U62">
            <v>265</v>
          </cell>
          <cell r="V62">
            <v>0</v>
          </cell>
          <cell r="W62">
            <v>265</v>
          </cell>
          <cell r="X62">
            <v>0</v>
          </cell>
        </row>
        <row r="63">
          <cell r="A63" t="str">
            <v>22W</v>
          </cell>
          <cell r="B63">
            <v>0</v>
          </cell>
          <cell r="C63">
            <v>22</v>
          </cell>
          <cell r="D63">
            <v>0</v>
          </cell>
          <cell r="E63">
            <v>22</v>
          </cell>
          <cell r="F63">
            <v>0</v>
          </cell>
          <cell r="G63">
            <v>0</v>
          </cell>
          <cell r="H63">
            <v>0</v>
          </cell>
          <cell r="I63">
            <v>166</v>
          </cell>
          <cell r="J63">
            <v>0</v>
          </cell>
          <cell r="K63">
            <v>166</v>
          </cell>
          <cell r="L63">
            <v>1</v>
          </cell>
          <cell r="M63">
            <v>166</v>
          </cell>
          <cell r="N63">
            <v>0</v>
          </cell>
          <cell r="O63">
            <v>166</v>
          </cell>
          <cell r="P63">
            <v>0</v>
          </cell>
          <cell r="Q63">
            <v>166</v>
          </cell>
          <cell r="R63">
            <v>0</v>
          </cell>
          <cell r="S63">
            <v>0</v>
          </cell>
          <cell r="T63">
            <v>0</v>
          </cell>
          <cell r="U63">
            <v>124</v>
          </cell>
          <cell r="V63">
            <v>0</v>
          </cell>
          <cell r="W63">
            <v>124</v>
          </cell>
          <cell r="X63">
            <v>0</v>
          </cell>
        </row>
        <row r="64">
          <cell r="A64">
            <v>144</v>
          </cell>
          <cell r="B64">
            <v>0.41000000000000003</v>
          </cell>
          <cell r="C64" t="str">
            <v>22W</v>
          </cell>
          <cell r="D64">
            <v>0</v>
          </cell>
          <cell r="E64" t="str">
            <v>22W</v>
          </cell>
          <cell r="F64">
            <v>0</v>
          </cell>
          <cell r="G64">
            <v>22</v>
          </cell>
          <cell r="H64">
            <v>0</v>
          </cell>
          <cell r="I64">
            <v>149</v>
          </cell>
          <cell r="J64">
            <v>0</v>
          </cell>
          <cell r="K64">
            <v>149</v>
          </cell>
          <cell r="L64">
            <v>1</v>
          </cell>
          <cell r="M64">
            <v>149</v>
          </cell>
          <cell r="N64">
            <v>0</v>
          </cell>
          <cell r="O64">
            <v>149</v>
          </cell>
          <cell r="P64">
            <v>0</v>
          </cell>
          <cell r="Q64">
            <v>149</v>
          </cell>
          <cell r="R64">
            <v>0</v>
          </cell>
          <cell r="S64">
            <v>22</v>
          </cell>
          <cell r="T64">
            <v>0</v>
          </cell>
          <cell r="U64">
            <v>0</v>
          </cell>
          <cell r="V64">
            <v>0</v>
          </cell>
          <cell r="W64">
            <v>0</v>
          </cell>
          <cell r="X64">
            <v>0</v>
          </cell>
        </row>
        <row r="65">
          <cell r="A65">
            <v>196</v>
          </cell>
          <cell r="B65">
            <v>0</v>
          </cell>
          <cell r="C65">
            <v>144</v>
          </cell>
          <cell r="D65">
            <v>0.19999999999999996</v>
          </cell>
          <cell r="E65">
            <v>144</v>
          </cell>
          <cell r="F65">
            <v>0</v>
          </cell>
          <cell r="G65" t="str">
            <v>22W</v>
          </cell>
          <cell r="H65">
            <v>0</v>
          </cell>
          <cell r="I65">
            <v>0</v>
          </cell>
          <cell r="J65">
            <v>0</v>
          </cell>
          <cell r="K65">
            <v>0</v>
          </cell>
          <cell r="L65">
            <v>0</v>
          </cell>
          <cell r="M65">
            <v>0</v>
          </cell>
          <cell r="N65">
            <v>0</v>
          </cell>
          <cell r="O65">
            <v>0</v>
          </cell>
          <cell r="P65">
            <v>0</v>
          </cell>
          <cell r="Q65">
            <v>0</v>
          </cell>
          <cell r="R65">
            <v>0</v>
          </cell>
          <cell r="S65" t="str">
            <v>22W</v>
          </cell>
          <cell r="T65">
            <v>0</v>
          </cell>
          <cell r="U65">
            <v>22</v>
          </cell>
          <cell r="V65">
            <v>0</v>
          </cell>
          <cell r="W65">
            <v>22</v>
          </cell>
          <cell r="X65">
            <v>0</v>
          </cell>
        </row>
        <row r="66">
          <cell r="A66">
            <v>91</v>
          </cell>
          <cell r="B66">
            <v>0</v>
          </cell>
          <cell r="C66">
            <v>196</v>
          </cell>
          <cell r="D66">
            <v>0</v>
          </cell>
          <cell r="E66">
            <v>196</v>
          </cell>
          <cell r="F66">
            <v>0</v>
          </cell>
          <cell r="G66">
            <v>144</v>
          </cell>
          <cell r="H66">
            <v>0</v>
          </cell>
          <cell r="I66" t="str">
            <v>156W</v>
          </cell>
          <cell r="J66">
            <v>6</v>
          </cell>
          <cell r="K66" t="str">
            <v>156W</v>
          </cell>
          <cell r="L66">
            <v>9</v>
          </cell>
          <cell r="M66" t="str">
            <v>156W</v>
          </cell>
          <cell r="N66">
            <v>0</v>
          </cell>
          <cell r="O66" t="str">
            <v>156W</v>
          </cell>
          <cell r="P66">
            <v>0</v>
          </cell>
          <cell r="Q66" t="str">
            <v>156W</v>
          </cell>
          <cell r="R66">
            <v>0</v>
          </cell>
          <cell r="S66">
            <v>144</v>
          </cell>
          <cell r="T66">
            <v>0</v>
          </cell>
          <cell r="U66" t="str">
            <v>22W</v>
          </cell>
          <cell r="V66">
            <v>0</v>
          </cell>
          <cell r="W66" t="str">
            <v>22W</v>
          </cell>
          <cell r="X66">
            <v>0</v>
          </cell>
        </row>
        <row r="67">
          <cell r="A67">
            <v>0</v>
          </cell>
          <cell r="B67">
            <v>0</v>
          </cell>
          <cell r="C67">
            <v>91</v>
          </cell>
          <cell r="D67">
            <v>3</v>
          </cell>
          <cell r="E67">
            <v>91</v>
          </cell>
          <cell r="F67">
            <v>0</v>
          </cell>
          <cell r="G67">
            <v>196</v>
          </cell>
          <cell r="H67">
            <v>0</v>
          </cell>
          <cell r="I67">
            <v>0</v>
          </cell>
          <cell r="J67">
            <v>0</v>
          </cell>
          <cell r="K67">
            <v>0</v>
          </cell>
          <cell r="L67">
            <v>0</v>
          </cell>
          <cell r="M67">
            <v>0</v>
          </cell>
          <cell r="N67">
            <v>0</v>
          </cell>
          <cell r="O67">
            <v>0</v>
          </cell>
          <cell r="P67">
            <v>0</v>
          </cell>
          <cell r="Q67">
            <v>0</v>
          </cell>
          <cell r="R67">
            <v>0</v>
          </cell>
          <cell r="S67">
            <v>196</v>
          </cell>
          <cell r="T67">
            <v>0</v>
          </cell>
          <cell r="U67">
            <v>144</v>
          </cell>
          <cell r="V67">
            <v>0</v>
          </cell>
          <cell r="W67">
            <v>144</v>
          </cell>
          <cell r="X67">
            <v>0</v>
          </cell>
        </row>
        <row r="68">
          <cell r="A68">
            <v>25</v>
          </cell>
          <cell r="B68">
            <v>0.69200000000000006</v>
          </cell>
          <cell r="C68">
            <v>0</v>
          </cell>
          <cell r="D68">
            <v>0</v>
          </cell>
          <cell r="E68">
            <v>0</v>
          </cell>
          <cell r="F68">
            <v>0</v>
          </cell>
          <cell r="G68">
            <v>91</v>
          </cell>
          <cell r="H68">
            <v>0</v>
          </cell>
          <cell r="I68" t="str">
            <v>94W</v>
          </cell>
          <cell r="J68">
            <v>2</v>
          </cell>
          <cell r="K68" t="str">
            <v>94W</v>
          </cell>
          <cell r="L68">
            <v>2</v>
          </cell>
          <cell r="M68" t="str">
            <v>94W</v>
          </cell>
          <cell r="N68">
            <v>2</v>
          </cell>
          <cell r="O68" t="str">
            <v>94W</v>
          </cell>
          <cell r="P68">
            <v>0</v>
          </cell>
          <cell r="Q68" t="str">
            <v>94W</v>
          </cell>
          <cell r="R68">
            <v>3</v>
          </cell>
          <cell r="S68">
            <v>91</v>
          </cell>
          <cell r="T68">
            <v>0</v>
          </cell>
          <cell r="U68">
            <v>196</v>
          </cell>
          <cell r="V68">
            <v>0</v>
          </cell>
          <cell r="W68">
            <v>196</v>
          </cell>
          <cell r="X68">
            <v>0</v>
          </cell>
        </row>
        <row r="69">
          <cell r="A69" t="str">
            <v>25W</v>
          </cell>
          <cell r="B69">
            <v>0</v>
          </cell>
          <cell r="C69">
            <v>25</v>
          </cell>
          <cell r="D69">
            <v>0.70799999999999996</v>
          </cell>
          <cell r="E69">
            <v>25</v>
          </cell>
          <cell r="F69">
            <v>0.125</v>
          </cell>
          <cell r="G69">
            <v>0</v>
          </cell>
          <cell r="H69">
            <v>0</v>
          </cell>
          <cell r="I69" t="str">
            <v>94V</v>
          </cell>
          <cell r="J69">
            <v>0</v>
          </cell>
          <cell r="K69" t="str">
            <v>94V</v>
          </cell>
          <cell r="L69">
            <v>1</v>
          </cell>
          <cell r="M69" t="str">
            <v>94V</v>
          </cell>
          <cell r="N69">
            <v>0</v>
          </cell>
          <cell r="O69" t="str">
            <v>94V</v>
          </cell>
          <cell r="P69">
            <v>0</v>
          </cell>
          <cell r="Q69" t="str">
            <v>94V</v>
          </cell>
          <cell r="R69">
            <v>0</v>
          </cell>
          <cell r="S69">
            <v>0</v>
          </cell>
          <cell r="T69">
            <v>0</v>
          </cell>
          <cell r="U69">
            <v>91</v>
          </cell>
          <cell r="V69">
            <v>0</v>
          </cell>
          <cell r="W69">
            <v>91</v>
          </cell>
          <cell r="X69">
            <v>0</v>
          </cell>
        </row>
        <row r="70">
          <cell r="A70">
            <v>32</v>
          </cell>
          <cell r="B70">
            <v>0</v>
          </cell>
          <cell r="C70" t="str">
            <v>25W</v>
          </cell>
          <cell r="D70">
            <v>0</v>
          </cell>
          <cell r="E70" t="str">
            <v>25W</v>
          </cell>
          <cell r="F70">
            <v>0</v>
          </cell>
          <cell r="G70">
            <v>25</v>
          </cell>
          <cell r="H70">
            <v>0</v>
          </cell>
          <cell r="I70">
            <v>153</v>
          </cell>
          <cell r="J70">
            <v>2</v>
          </cell>
          <cell r="K70">
            <v>153</v>
          </cell>
          <cell r="L70">
            <v>0</v>
          </cell>
          <cell r="M70">
            <v>153</v>
          </cell>
          <cell r="N70">
            <v>0</v>
          </cell>
          <cell r="O70">
            <v>153</v>
          </cell>
          <cell r="P70">
            <v>0</v>
          </cell>
          <cell r="Q70">
            <v>153</v>
          </cell>
          <cell r="R70">
            <v>0</v>
          </cell>
          <cell r="S70">
            <v>25</v>
          </cell>
          <cell r="T70">
            <v>0</v>
          </cell>
          <cell r="U70">
            <v>0</v>
          </cell>
          <cell r="V70">
            <v>0</v>
          </cell>
          <cell r="W70">
            <v>0</v>
          </cell>
          <cell r="X70">
            <v>0</v>
          </cell>
        </row>
        <row r="71">
          <cell r="A71">
            <v>0</v>
          </cell>
          <cell r="B71">
            <v>0</v>
          </cell>
          <cell r="C71">
            <v>32</v>
          </cell>
          <cell r="D71">
            <v>0</v>
          </cell>
          <cell r="E71">
            <v>32</v>
          </cell>
          <cell r="F71">
            <v>0</v>
          </cell>
          <cell r="G71" t="str">
            <v>25W</v>
          </cell>
          <cell r="H71">
            <v>0</v>
          </cell>
          <cell r="I71">
            <v>279</v>
          </cell>
          <cell r="J71">
            <v>2</v>
          </cell>
          <cell r="K71">
            <v>279</v>
          </cell>
          <cell r="L71">
            <v>2</v>
          </cell>
          <cell r="M71">
            <v>279</v>
          </cell>
          <cell r="N71">
            <v>0</v>
          </cell>
          <cell r="O71">
            <v>279</v>
          </cell>
          <cell r="P71">
            <v>0</v>
          </cell>
          <cell r="Q71" t="str">
            <v>195W</v>
          </cell>
          <cell r="R71">
            <v>3</v>
          </cell>
          <cell r="S71" t="str">
            <v>25W</v>
          </cell>
          <cell r="T71">
            <v>0</v>
          </cell>
          <cell r="U71">
            <v>25</v>
          </cell>
          <cell r="V71">
            <v>8.1999999999999851E-2</v>
          </cell>
          <cell r="W71">
            <v>25</v>
          </cell>
          <cell r="X71">
            <v>0.43000000000000016</v>
          </cell>
        </row>
        <row r="72">
          <cell r="A72">
            <v>0</v>
          </cell>
          <cell r="B72">
            <v>1.6279999999999999</v>
          </cell>
          <cell r="C72">
            <v>0</v>
          </cell>
          <cell r="D72">
            <v>0</v>
          </cell>
          <cell r="E72">
            <v>0</v>
          </cell>
          <cell r="F72">
            <v>0</v>
          </cell>
          <cell r="G72">
            <v>32</v>
          </cell>
          <cell r="H72">
            <v>0</v>
          </cell>
          <cell r="I72">
            <v>183</v>
          </cell>
          <cell r="J72">
            <v>2</v>
          </cell>
          <cell r="K72">
            <v>183</v>
          </cell>
          <cell r="L72">
            <v>0</v>
          </cell>
          <cell r="M72">
            <v>183</v>
          </cell>
          <cell r="N72">
            <v>0</v>
          </cell>
          <cell r="O72">
            <v>183</v>
          </cell>
          <cell r="P72">
            <v>0</v>
          </cell>
          <cell r="Q72">
            <v>279</v>
          </cell>
          <cell r="R72">
            <v>0</v>
          </cell>
          <cell r="S72">
            <v>32</v>
          </cell>
          <cell r="T72">
            <v>0</v>
          </cell>
          <cell r="U72" t="str">
            <v>25W</v>
          </cell>
          <cell r="V72">
            <v>0</v>
          </cell>
          <cell r="W72" t="str">
            <v>25W</v>
          </cell>
          <cell r="X72">
            <v>0</v>
          </cell>
        </row>
        <row r="73">
          <cell r="A73">
            <v>87</v>
          </cell>
          <cell r="B73">
            <v>1748</v>
          </cell>
          <cell r="C73">
            <v>0</v>
          </cell>
          <cell r="D73">
            <v>1.3540000000000005</v>
          </cell>
          <cell r="E73">
            <v>0</v>
          </cell>
          <cell r="F73">
            <v>1.2649999999999997</v>
          </cell>
          <cell r="G73">
            <v>0</v>
          </cell>
          <cell r="H73">
            <v>0</v>
          </cell>
          <cell r="I73">
            <v>187</v>
          </cell>
          <cell r="J73">
            <v>0</v>
          </cell>
          <cell r="K73">
            <v>187</v>
          </cell>
          <cell r="L73">
            <v>0</v>
          </cell>
          <cell r="M73">
            <v>187</v>
          </cell>
          <cell r="N73">
            <v>0</v>
          </cell>
          <cell r="O73">
            <v>187</v>
          </cell>
          <cell r="P73">
            <v>0</v>
          </cell>
          <cell r="Q73">
            <v>183</v>
          </cell>
          <cell r="R73">
            <v>0</v>
          </cell>
          <cell r="S73">
            <v>0</v>
          </cell>
          <cell r="T73">
            <v>0</v>
          </cell>
          <cell r="U73">
            <v>32</v>
          </cell>
          <cell r="V73">
            <v>0</v>
          </cell>
          <cell r="W73">
            <v>32</v>
          </cell>
          <cell r="X73">
            <v>0</v>
          </cell>
        </row>
        <row r="74">
          <cell r="A74">
            <v>192</v>
          </cell>
          <cell r="B74">
            <v>0</v>
          </cell>
          <cell r="C74">
            <v>87</v>
          </cell>
          <cell r="D74">
            <v>1456</v>
          </cell>
          <cell r="E74">
            <v>87</v>
          </cell>
          <cell r="F74">
            <v>991</v>
          </cell>
          <cell r="G74">
            <v>0</v>
          </cell>
          <cell r="H74">
            <v>3.0999999999999694E-2</v>
          </cell>
          <cell r="I74">
            <v>0</v>
          </cell>
          <cell r="J74">
            <v>0</v>
          </cell>
          <cell r="K74">
            <v>0</v>
          </cell>
          <cell r="L74">
            <v>0</v>
          </cell>
          <cell r="M74">
            <v>0</v>
          </cell>
          <cell r="N74">
            <v>0</v>
          </cell>
          <cell r="O74">
            <v>0</v>
          </cell>
          <cell r="P74">
            <v>0</v>
          </cell>
          <cell r="Q74">
            <v>187</v>
          </cell>
          <cell r="R74">
            <v>0</v>
          </cell>
          <cell r="S74">
            <v>0</v>
          </cell>
          <cell r="T74">
            <v>0</v>
          </cell>
          <cell r="U74">
            <v>0</v>
          </cell>
          <cell r="V74">
            <v>0</v>
          </cell>
          <cell r="W74">
            <v>0</v>
          </cell>
          <cell r="X74">
            <v>0</v>
          </cell>
        </row>
        <row r="75">
          <cell r="A75">
            <v>159</v>
          </cell>
          <cell r="B75">
            <v>0</v>
          </cell>
          <cell r="C75">
            <v>280</v>
          </cell>
          <cell r="D75">
            <v>39.299999999999997</v>
          </cell>
          <cell r="E75">
            <v>280</v>
          </cell>
          <cell r="F75">
            <v>80</v>
          </cell>
          <cell r="G75">
            <v>87</v>
          </cell>
          <cell r="H75">
            <v>379</v>
          </cell>
          <cell r="I75">
            <v>190</v>
          </cell>
          <cell r="J75">
            <v>0</v>
          </cell>
          <cell r="K75">
            <v>190</v>
          </cell>
          <cell r="L75">
            <v>0</v>
          </cell>
          <cell r="M75">
            <v>190</v>
          </cell>
          <cell r="N75">
            <v>0</v>
          </cell>
          <cell r="O75">
            <v>190</v>
          </cell>
          <cell r="P75">
            <v>0</v>
          </cell>
          <cell r="Q75">
            <v>0</v>
          </cell>
          <cell r="R75">
            <v>0</v>
          </cell>
          <cell r="S75">
            <v>87</v>
          </cell>
          <cell r="T75">
            <v>0</v>
          </cell>
          <cell r="U75">
            <v>0</v>
          </cell>
          <cell r="V75">
            <v>0</v>
          </cell>
          <cell r="W75">
            <v>0</v>
          </cell>
          <cell r="X75">
            <v>0</v>
          </cell>
        </row>
        <row r="76">
          <cell r="A76">
            <v>37</v>
          </cell>
          <cell r="B76">
            <v>1.5000000000000013E-2</v>
          </cell>
          <cell r="C76">
            <v>192</v>
          </cell>
          <cell r="D76">
            <v>0</v>
          </cell>
          <cell r="E76">
            <v>192</v>
          </cell>
          <cell r="F76">
            <v>0</v>
          </cell>
          <cell r="G76">
            <v>280</v>
          </cell>
          <cell r="H76">
            <v>54</v>
          </cell>
          <cell r="I76" t="str">
            <v>170W</v>
          </cell>
          <cell r="J76">
            <v>0</v>
          </cell>
          <cell r="K76" t="str">
            <v>170W</v>
          </cell>
          <cell r="L76">
            <v>0</v>
          </cell>
          <cell r="M76" t="str">
            <v>170W</v>
          </cell>
          <cell r="N76">
            <v>0</v>
          </cell>
          <cell r="O76" t="str">
            <v>170W</v>
          </cell>
          <cell r="P76">
            <v>0</v>
          </cell>
          <cell r="Q76">
            <v>190</v>
          </cell>
          <cell r="R76">
            <v>0</v>
          </cell>
          <cell r="S76">
            <v>280</v>
          </cell>
          <cell r="T76">
            <v>22</v>
          </cell>
          <cell r="U76">
            <v>87</v>
          </cell>
          <cell r="V76">
            <v>1030</v>
          </cell>
          <cell r="W76">
            <v>87</v>
          </cell>
          <cell r="X76">
            <v>1050</v>
          </cell>
        </row>
        <row r="77">
          <cell r="A77">
            <v>199</v>
          </cell>
          <cell r="B77">
            <v>0</v>
          </cell>
          <cell r="C77">
            <v>159</v>
          </cell>
          <cell r="D77">
            <v>0</v>
          </cell>
          <cell r="E77">
            <v>159</v>
          </cell>
          <cell r="F77">
            <v>4</v>
          </cell>
          <cell r="G77">
            <v>192</v>
          </cell>
          <cell r="H77">
            <v>0</v>
          </cell>
          <cell r="I77" t="str">
            <v>170V</v>
          </cell>
          <cell r="J77">
            <v>0</v>
          </cell>
          <cell r="K77" t="str">
            <v>170V</v>
          </cell>
          <cell r="L77">
            <v>0</v>
          </cell>
          <cell r="M77" t="str">
            <v>170V</v>
          </cell>
          <cell r="N77">
            <v>0</v>
          </cell>
          <cell r="O77" t="str">
            <v>170V</v>
          </cell>
          <cell r="P77">
            <v>0</v>
          </cell>
          <cell r="Q77" t="str">
            <v>170W</v>
          </cell>
          <cell r="R77">
            <v>0</v>
          </cell>
          <cell r="S77">
            <v>192</v>
          </cell>
          <cell r="T77">
            <v>0</v>
          </cell>
          <cell r="U77">
            <v>280</v>
          </cell>
          <cell r="V77">
            <v>7</v>
          </cell>
          <cell r="W77">
            <v>280</v>
          </cell>
          <cell r="X77">
            <v>0</v>
          </cell>
        </row>
        <row r="78">
          <cell r="A78">
            <v>0</v>
          </cell>
          <cell r="B78">
            <v>0</v>
          </cell>
          <cell r="C78">
            <v>37</v>
          </cell>
          <cell r="D78">
            <v>0.11699999999999999</v>
          </cell>
          <cell r="E78">
            <v>37</v>
          </cell>
          <cell r="F78">
            <v>1.3000000000000012E-2</v>
          </cell>
          <cell r="G78">
            <v>159</v>
          </cell>
          <cell r="H78">
            <v>0</v>
          </cell>
          <cell r="I78">
            <v>0</v>
          </cell>
          <cell r="J78">
            <v>0</v>
          </cell>
          <cell r="K78">
            <v>0</v>
          </cell>
          <cell r="L78">
            <v>0</v>
          </cell>
          <cell r="M78">
            <v>0</v>
          </cell>
          <cell r="N78">
            <v>0</v>
          </cell>
          <cell r="O78">
            <v>0</v>
          </cell>
          <cell r="P78">
            <v>0</v>
          </cell>
          <cell r="Q78" t="str">
            <v>170V</v>
          </cell>
          <cell r="R78">
            <v>0</v>
          </cell>
          <cell r="S78">
            <v>159</v>
          </cell>
          <cell r="T78">
            <v>0</v>
          </cell>
          <cell r="U78">
            <v>192</v>
          </cell>
          <cell r="V78">
            <v>0</v>
          </cell>
          <cell r="W78">
            <v>192</v>
          </cell>
          <cell r="X78">
            <v>0</v>
          </cell>
        </row>
        <row r="79">
          <cell r="A79">
            <v>162</v>
          </cell>
          <cell r="B79">
            <v>5.5</v>
          </cell>
          <cell r="C79">
            <v>199</v>
          </cell>
          <cell r="D79">
            <v>0</v>
          </cell>
          <cell r="E79">
            <v>199</v>
          </cell>
          <cell r="F79">
            <v>0</v>
          </cell>
          <cell r="G79">
            <v>37</v>
          </cell>
          <cell r="H79">
            <v>0</v>
          </cell>
          <cell r="I79" t="str">
            <v>206W</v>
          </cell>
          <cell r="J79">
            <v>0</v>
          </cell>
          <cell r="K79" t="str">
            <v>206W</v>
          </cell>
          <cell r="L79">
            <v>0</v>
          </cell>
          <cell r="M79" t="str">
            <v>206W</v>
          </cell>
          <cell r="N79">
            <v>0</v>
          </cell>
          <cell r="O79" t="str">
            <v>206W</v>
          </cell>
          <cell r="P79">
            <v>0</v>
          </cell>
          <cell r="Q79">
            <v>0</v>
          </cell>
          <cell r="R79">
            <v>0</v>
          </cell>
          <cell r="S79">
            <v>37</v>
          </cell>
          <cell r="T79">
            <v>0</v>
          </cell>
          <cell r="U79">
            <v>159</v>
          </cell>
          <cell r="V79">
            <v>0</v>
          </cell>
          <cell r="W79">
            <v>159</v>
          </cell>
          <cell r="X79">
            <v>0</v>
          </cell>
        </row>
        <row r="80">
          <cell r="A80" t="str">
            <v>162W</v>
          </cell>
          <cell r="B80">
            <v>1</v>
          </cell>
          <cell r="C80">
            <v>0</v>
          </cell>
          <cell r="D80">
            <v>0</v>
          </cell>
          <cell r="E80">
            <v>0</v>
          </cell>
          <cell r="F80">
            <v>0</v>
          </cell>
          <cell r="G80">
            <v>199</v>
          </cell>
          <cell r="H80">
            <v>0</v>
          </cell>
          <cell r="I80">
            <v>0</v>
          </cell>
          <cell r="J80">
            <v>0</v>
          </cell>
          <cell r="K80">
            <v>0</v>
          </cell>
          <cell r="L80">
            <v>0</v>
          </cell>
          <cell r="M80">
            <v>0</v>
          </cell>
          <cell r="N80">
            <v>0</v>
          </cell>
          <cell r="O80">
            <v>0</v>
          </cell>
          <cell r="P80">
            <v>0</v>
          </cell>
          <cell r="Q80" t="str">
            <v>206W</v>
          </cell>
          <cell r="R80">
            <v>0</v>
          </cell>
          <cell r="S80">
            <v>199</v>
          </cell>
          <cell r="T80">
            <v>0</v>
          </cell>
          <cell r="U80">
            <v>37</v>
          </cell>
          <cell r="V80">
            <v>0</v>
          </cell>
          <cell r="W80">
            <v>37</v>
          </cell>
          <cell r="X80">
            <v>2.5999999999999968E-2</v>
          </cell>
        </row>
        <row r="81">
          <cell r="A81">
            <v>49</v>
          </cell>
          <cell r="B81">
            <v>3</v>
          </cell>
          <cell r="C81">
            <v>162</v>
          </cell>
          <cell r="D81">
            <v>2</v>
          </cell>
          <cell r="E81">
            <v>162</v>
          </cell>
          <cell r="F81">
            <v>0.81999999999999318</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199</v>
          </cell>
          <cell r="V81">
            <v>0</v>
          </cell>
          <cell r="W81">
            <v>199</v>
          </cell>
          <cell r="X81">
            <v>0</v>
          </cell>
        </row>
        <row r="82">
          <cell r="A82">
            <v>146</v>
          </cell>
          <cell r="B82">
            <v>2</v>
          </cell>
          <cell r="C82" t="str">
            <v>162W</v>
          </cell>
          <cell r="D82">
            <v>4</v>
          </cell>
          <cell r="E82" t="str">
            <v>162W</v>
          </cell>
          <cell r="F82">
            <v>2</v>
          </cell>
          <cell r="G82">
            <v>162</v>
          </cell>
          <cell r="H82">
            <v>0.18000000000000682</v>
          </cell>
          <cell r="I82">
            <v>2</v>
          </cell>
          <cell r="J82">
            <v>0</v>
          </cell>
          <cell r="K82">
            <v>2</v>
          </cell>
          <cell r="L82">
            <v>0</v>
          </cell>
          <cell r="M82">
            <v>2</v>
          </cell>
          <cell r="N82">
            <v>0</v>
          </cell>
          <cell r="O82">
            <v>2</v>
          </cell>
          <cell r="P82">
            <v>0</v>
          </cell>
          <cell r="Q82">
            <v>0</v>
          </cell>
          <cell r="R82">
            <v>0</v>
          </cell>
          <cell r="S82">
            <v>162</v>
          </cell>
          <cell r="T82">
            <v>0</v>
          </cell>
          <cell r="U82">
            <v>0</v>
          </cell>
          <cell r="V82">
            <v>0</v>
          </cell>
          <cell r="W82">
            <v>0</v>
          </cell>
          <cell r="X82">
            <v>0</v>
          </cell>
        </row>
        <row r="83">
          <cell r="A83">
            <v>0</v>
          </cell>
          <cell r="B83">
            <v>0</v>
          </cell>
          <cell r="C83">
            <v>49</v>
          </cell>
          <cell r="D83">
            <v>2</v>
          </cell>
          <cell r="E83">
            <v>49</v>
          </cell>
          <cell r="F83">
            <v>2</v>
          </cell>
          <cell r="G83" t="str">
            <v>162W</v>
          </cell>
          <cell r="H83">
            <v>1</v>
          </cell>
          <cell r="I83">
            <v>0</v>
          </cell>
          <cell r="J83">
            <v>10</v>
          </cell>
          <cell r="K83">
            <v>0</v>
          </cell>
          <cell r="L83">
            <v>6</v>
          </cell>
          <cell r="M83">
            <v>0</v>
          </cell>
          <cell r="N83">
            <v>0</v>
          </cell>
          <cell r="O83">
            <v>0</v>
          </cell>
          <cell r="P83">
            <v>0</v>
          </cell>
          <cell r="Q83">
            <v>2</v>
          </cell>
          <cell r="R83">
            <v>0</v>
          </cell>
          <cell r="S83" t="str">
            <v>162W</v>
          </cell>
          <cell r="T83">
            <v>0</v>
          </cell>
          <cell r="U83">
            <v>162</v>
          </cell>
          <cell r="V83">
            <v>0</v>
          </cell>
          <cell r="W83">
            <v>162</v>
          </cell>
          <cell r="X83">
            <v>1.6200000000000045</v>
          </cell>
        </row>
        <row r="84">
          <cell r="A84">
            <v>53</v>
          </cell>
          <cell r="B84">
            <v>0.67299999999999982</v>
          </cell>
          <cell r="C84">
            <v>146</v>
          </cell>
          <cell r="D84">
            <v>2</v>
          </cell>
          <cell r="E84">
            <v>146</v>
          </cell>
          <cell r="F84">
            <v>0</v>
          </cell>
          <cell r="G84">
            <v>49</v>
          </cell>
          <cell r="H84">
            <v>1</v>
          </cell>
          <cell r="I84">
            <v>0</v>
          </cell>
          <cell r="J84">
            <v>0</v>
          </cell>
          <cell r="K84">
            <v>0</v>
          </cell>
          <cell r="L84">
            <v>0</v>
          </cell>
          <cell r="M84">
            <v>0</v>
          </cell>
          <cell r="N84">
            <v>0</v>
          </cell>
          <cell r="O84">
            <v>0</v>
          </cell>
          <cell r="P84">
            <v>0</v>
          </cell>
          <cell r="Q84">
            <v>0</v>
          </cell>
          <cell r="R84">
            <v>23</v>
          </cell>
          <cell r="S84">
            <v>49</v>
          </cell>
          <cell r="T84">
            <v>0</v>
          </cell>
          <cell r="U84" t="str">
            <v>162W</v>
          </cell>
          <cell r="V84">
            <v>0</v>
          </cell>
          <cell r="W84" t="str">
            <v>162W</v>
          </cell>
          <cell r="X84">
            <v>2</v>
          </cell>
        </row>
        <row r="85">
          <cell r="A85" t="str">
            <v>53W</v>
          </cell>
          <cell r="B85">
            <v>0</v>
          </cell>
          <cell r="C85">
            <v>0</v>
          </cell>
          <cell r="D85">
            <v>0</v>
          </cell>
          <cell r="E85">
            <v>0</v>
          </cell>
          <cell r="F85">
            <v>0</v>
          </cell>
          <cell r="G85">
            <v>146</v>
          </cell>
          <cell r="H85">
            <v>0</v>
          </cell>
          <cell r="I85">
            <v>0</v>
          </cell>
          <cell r="J85">
            <v>0</v>
          </cell>
          <cell r="K85">
            <v>0</v>
          </cell>
          <cell r="L85">
            <v>0</v>
          </cell>
          <cell r="M85">
            <v>0</v>
          </cell>
          <cell r="N85">
            <v>0</v>
          </cell>
          <cell r="O85">
            <v>0</v>
          </cell>
          <cell r="P85">
            <v>0</v>
          </cell>
          <cell r="Q85">
            <v>0</v>
          </cell>
          <cell r="R85">
            <v>0</v>
          </cell>
          <cell r="S85">
            <v>146</v>
          </cell>
          <cell r="T85">
            <v>0</v>
          </cell>
          <cell r="U85">
            <v>49</v>
          </cell>
          <cell r="V85">
            <v>0</v>
          </cell>
          <cell r="W85">
            <v>49</v>
          </cell>
          <cell r="X85">
            <v>2</v>
          </cell>
        </row>
        <row r="86">
          <cell r="A86">
            <v>36</v>
          </cell>
          <cell r="B86">
            <v>1.04</v>
          </cell>
          <cell r="C86">
            <v>53</v>
          </cell>
          <cell r="D86">
            <v>0.5900000000000003</v>
          </cell>
          <cell r="E86">
            <v>53</v>
          </cell>
          <cell r="F86">
            <v>0.18799999999999972</v>
          </cell>
          <cell r="G86">
            <v>0</v>
          </cell>
          <cell r="H86">
            <v>0</v>
          </cell>
          <cell r="I86">
            <v>5</v>
          </cell>
          <cell r="J86">
            <v>22</v>
          </cell>
          <cell r="K86">
            <v>5</v>
          </cell>
          <cell r="L86">
            <v>0</v>
          </cell>
          <cell r="M86">
            <v>5</v>
          </cell>
          <cell r="N86">
            <v>0</v>
          </cell>
          <cell r="O86">
            <v>5</v>
          </cell>
          <cell r="P86">
            <v>0</v>
          </cell>
          <cell r="Q86">
            <v>0</v>
          </cell>
          <cell r="R86">
            <v>0</v>
          </cell>
          <cell r="S86">
            <v>0</v>
          </cell>
          <cell r="T86">
            <v>0</v>
          </cell>
          <cell r="U86">
            <v>146</v>
          </cell>
          <cell r="V86">
            <v>0</v>
          </cell>
          <cell r="W86">
            <v>146</v>
          </cell>
          <cell r="X86">
            <v>0</v>
          </cell>
        </row>
        <row r="87">
          <cell r="A87">
            <v>172</v>
          </cell>
          <cell r="B87">
            <v>5</v>
          </cell>
          <cell r="C87" t="str">
            <v>53W</v>
          </cell>
          <cell r="D87">
            <v>0</v>
          </cell>
          <cell r="E87" t="str">
            <v>53W</v>
          </cell>
          <cell r="F87">
            <v>0</v>
          </cell>
          <cell r="G87">
            <v>53</v>
          </cell>
          <cell r="H87">
            <v>0</v>
          </cell>
          <cell r="I87" t="str">
            <v>5а</v>
          </cell>
          <cell r="J87">
            <v>5</v>
          </cell>
          <cell r="K87" t="str">
            <v>5а</v>
          </cell>
          <cell r="L87">
            <v>4</v>
          </cell>
          <cell r="M87" t="str">
            <v>5а</v>
          </cell>
          <cell r="N87">
            <v>0</v>
          </cell>
          <cell r="O87" t="str">
            <v>5а</v>
          </cell>
          <cell r="P87">
            <v>0</v>
          </cell>
          <cell r="Q87">
            <v>5</v>
          </cell>
          <cell r="R87">
            <v>14</v>
          </cell>
          <cell r="S87">
            <v>53</v>
          </cell>
          <cell r="T87">
            <v>6.7000000000000171E-2</v>
          </cell>
          <cell r="U87">
            <v>0</v>
          </cell>
          <cell r="V87">
            <v>0</v>
          </cell>
          <cell r="W87">
            <v>0</v>
          </cell>
          <cell r="X87">
            <v>0</v>
          </cell>
        </row>
        <row r="88">
          <cell r="A88">
            <v>200</v>
          </cell>
          <cell r="B88">
            <v>0</v>
          </cell>
          <cell r="C88">
            <v>36</v>
          </cell>
          <cell r="D88">
            <v>0.5149999999999999</v>
          </cell>
          <cell r="E88">
            <v>36</v>
          </cell>
          <cell r="F88">
            <v>3.400000000000003E-2</v>
          </cell>
          <cell r="G88" t="str">
            <v>53W</v>
          </cell>
          <cell r="H88">
            <v>8</v>
          </cell>
          <cell r="I88">
            <v>31</v>
          </cell>
          <cell r="J88">
            <v>0</v>
          </cell>
          <cell r="K88">
            <v>31</v>
          </cell>
          <cell r="L88">
            <v>0</v>
          </cell>
          <cell r="M88">
            <v>31</v>
          </cell>
          <cell r="N88">
            <v>0</v>
          </cell>
          <cell r="O88">
            <v>31</v>
          </cell>
          <cell r="P88">
            <v>0</v>
          </cell>
          <cell r="Q88" t="str">
            <v>5а</v>
          </cell>
          <cell r="R88">
            <v>27</v>
          </cell>
          <cell r="S88" t="str">
            <v>53W</v>
          </cell>
          <cell r="T88">
            <v>0</v>
          </cell>
          <cell r="U88">
            <v>53</v>
          </cell>
          <cell r="V88">
            <v>0.22599999999999998</v>
          </cell>
          <cell r="W88">
            <v>53</v>
          </cell>
          <cell r="X88">
            <v>0.46999999999999975</v>
          </cell>
        </row>
        <row r="89">
          <cell r="A89">
            <v>204</v>
          </cell>
          <cell r="B89">
            <v>0</v>
          </cell>
          <cell r="C89">
            <v>172</v>
          </cell>
          <cell r="D89">
            <v>5</v>
          </cell>
          <cell r="E89">
            <v>172</v>
          </cell>
          <cell r="F89">
            <v>10</v>
          </cell>
          <cell r="G89">
            <v>36</v>
          </cell>
          <cell r="H89">
            <v>0</v>
          </cell>
          <cell r="I89" t="str">
            <v>31W</v>
          </cell>
          <cell r="J89">
            <v>0.27999999999999936</v>
          </cell>
          <cell r="K89" t="str">
            <v>31W</v>
          </cell>
          <cell r="L89">
            <v>2.0999999999999996</v>
          </cell>
          <cell r="M89" t="str">
            <v>31W</v>
          </cell>
          <cell r="N89">
            <v>0.39000000000000057</v>
          </cell>
          <cell r="O89" t="str">
            <v>31W</v>
          </cell>
          <cell r="P89">
            <v>0.21999999999999886</v>
          </cell>
          <cell r="Q89">
            <v>31</v>
          </cell>
          <cell r="R89">
            <v>0</v>
          </cell>
          <cell r="S89">
            <v>36</v>
          </cell>
          <cell r="T89">
            <v>0</v>
          </cell>
          <cell r="U89" t="str">
            <v>53W</v>
          </cell>
          <cell r="V89">
            <v>0</v>
          </cell>
          <cell r="W89" t="str">
            <v>53W</v>
          </cell>
          <cell r="X89">
            <v>2</v>
          </cell>
        </row>
        <row r="90">
          <cell r="A90">
            <v>0</v>
          </cell>
          <cell r="B90">
            <v>0</v>
          </cell>
          <cell r="C90">
            <v>200</v>
          </cell>
          <cell r="D90">
            <v>0</v>
          </cell>
          <cell r="E90">
            <v>200</v>
          </cell>
          <cell r="F90">
            <v>0</v>
          </cell>
          <cell r="G90">
            <v>172</v>
          </cell>
          <cell r="H90">
            <v>4</v>
          </cell>
          <cell r="I90">
            <v>0</v>
          </cell>
          <cell r="J90">
            <v>0</v>
          </cell>
          <cell r="K90">
            <v>0</v>
          </cell>
          <cell r="L90">
            <v>0</v>
          </cell>
          <cell r="M90">
            <v>0</v>
          </cell>
          <cell r="N90">
            <v>0</v>
          </cell>
          <cell r="O90">
            <v>0</v>
          </cell>
          <cell r="P90">
            <v>0</v>
          </cell>
          <cell r="Q90" t="str">
            <v>31W</v>
          </cell>
          <cell r="R90">
            <v>0.24000000000000199</v>
          </cell>
          <cell r="S90">
            <v>172</v>
          </cell>
          <cell r="T90">
            <v>0</v>
          </cell>
          <cell r="U90">
            <v>36</v>
          </cell>
          <cell r="V90">
            <v>4.4999999999999929E-2</v>
          </cell>
          <cell r="W90">
            <v>36</v>
          </cell>
          <cell r="X90">
            <v>0.43700000000000006</v>
          </cell>
        </row>
        <row r="91">
          <cell r="A91">
            <v>140</v>
          </cell>
          <cell r="B91">
            <v>1.1440000000000001</v>
          </cell>
          <cell r="C91">
            <v>204</v>
          </cell>
          <cell r="D91">
            <v>0</v>
          </cell>
          <cell r="E91">
            <v>204</v>
          </cell>
          <cell r="F91">
            <v>0</v>
          </cell>
          <cell r="G91">
            <v>200</v>
          </cell>
          <cell r="H91">
            <v>0</v>
          </cell>
          <cell r="I91">
            <v>189</v>
          </cell>
          <cell r="J91">
            <v>0</v>
          </cell>
          <cell r="K91">
            <v>189</v>
          </cell>
          <cell r="L91">
            <v>0</v>
          </cell>
          <cell r="M91">
            <v>189</v>
          </cell>
          <cell r="N91">
            <v>0</v>
          </cell>
          <cell r="O91">
            <v>189</v>
          </cell>
          <cell r="P91">
            <v>0</v>
          </cell>
          <cell r="Q91">
            <v>0</v>
          </cell>
          <cell r="R91">
            <v>0</v>
          </cell>
          <cell r="S91">
            <v>200</v>
          </cell>
          <cell r="T91">
            <v>0</v>
          </cell>
          <cell r="U91">
            <v>172</v>
          </cell>
          <cell r="V91">
            <v>12</v>
          </cell>
          <cell r="W91">
            <v>172</v>
          </cell>
          <cell r="X91">
            <v>11</v>
          </cell>
        </row>
        <row r="92">
          <cell r="A92" t="str">
            <v>140W</v>
          </cell>
          <cell r="B92">
            <v>0</v>
          </cell>
          <cell r="C92">
            <v>0</v>
          </cell>
          <cell r="D92">
            <v>0</v>
          </cell>
          <cell r="E92">
            <v>0</v>
          </cell>
          <cell r="F92">
            <v>0</v>
          </cell>
          <cell r="G92">
            <v>204</v>
          </cell>
          <cell r="H92">
            <v>0</v>
          </cell>
          <cell r="I92" t="str">
            <v>189W</v>
          </cell>
          <cell r="J92">
            <v>0</v>
          </cell>
          <cell r="K92" t="str">
            <v>189W</v>
          </cell>
          <cell r="L92">
            <v>0</v>
          </cell>
          <cell r="M92" t="str">
            <v>189W</v>
          </cell>
          <cell r="N92">
            <v>0</v>
          </cell>
          <cell r="O92" t="str">
            <v>189W</v>
          </cell>
          <cell r="P92">
            <v>0</v>
          </cell>
          <cell r="Q92">
            <v>189</v>
          </cell>
          <cell r="R92">
            <v>0</v>
          </cell>
          <cell r="S92">
            <v>204</v>
          </cell>
          <cell r="T92">
            <v>0</v>
          </cell>
          <cell r="U92">
            <v>200</v>
          </cell>
          <cell r="V92">
            <v>0</v>
          </cell>
          <cell r="W92">
            <v>200</v>
          </cell>
          <cell r="X92">
            <v>0</v>
          </cell>
        </row>
        <row r="93">
          <cell r="A93">
            <v>125</v>
          </cell>
          <cell r="B93">
            <v>0</v>
          </cell>
          <cell r="C93">
            <v>140</v>
          </cell>
          <cell r="D93">
            <v>0.97700000000000031</v>
          </cell>
          <cell r="E93">
            <v>140</v>
          </cell>
          <cell r="F93">
            <v>0.60200000000000031</v>
          </cell>
          <cell r="G93">
            <v>0</v>
          </cell>
          <cell r="H93">
            <v>0</v>
          </cell>
          <cell r="I93" t="str">
            <v>189O</v>
          </cell>
          <cell r="J93">
            <v>0</v>
          </cell>
          <cell r="K93" t="str">
            <v>189O</v>
          </cell>
          <cell r="L93">
            <v>0</v>
          </cell>
          <cell r="M93" t="str">
            <v>189O</v>
          </cell>
          <cell r="N93">
            <v>0</v>
          </cell>
          <cell r="O93" t="str">
            <v>189O</v>
          </cell>
          <cell r="P93">
            <v>0</v>
          </cell>
          <cell r="Q93" t="str">
            <v>189W</v>
          </cell>
          <cell r="R93">
            <v>0</v>
          </cell>
          <cell r="S93">
            <v>0</v>
          </cell>
          <cell r="T93">
            <v>0</v>
          </cell>
          <cell r="U93">
            <v>204</v>
          </cell>
          <cell r="V93">
            <v>0</v>
          </cell>
          <cell r="W93">
            <v>204</v>
          </cell>
          <cell r="X93">
            <v>0</v>
          </cell>
        </row>
        <row r="94">
          <cell r="A94">
            <v>274</v>
          </cell>
          <cell r="B94">
            <v>0</v>
          </cell>
          <cell r="C94" t="str">
            <v>140W</v>
          </cell>
          <cell r="D94">
            <v>0</v>
          </cell>
          <cell r="E94" t="str">
            <v>140W</v>
          </cell>
          <cell r="F94">
            <v>0</v>
          </cell>
          <cell r="G94">
            <v>140</v>
          </cell>
          <cell r="H94">
            <v>0</v>
          </cell>
          <cell r="I94">
            <v>188</v>
          </cell>
          <cell r="J94">
            <v>0</v>
          </cell>
          <cell r="K94">
            <v>188</v>
          </cell>
          <cell r="L94">
            <v>0</v>
          </cell>
          <cell r="M94">
            <v>188</v>
          </cell>
          <cell r="N94">
            <v>0</v>
          </cell>
          <cell r="O94">
            <v>188</v>
          </cell>
          <cell r="P94">
            <v>0</v>
          </cell>
          <cell r="Q94" t="str">
            <v>189O</v>
          </cell>
          <cell r="R94">
            <v>0</v>
          </cell>
          <cell r="S94">
            <v>140</v>
          </cell>
          <cell r="T94">
            <v>0</v>
          </cell>
          <cell r="U94">
            <v>0</v>
          </cell>
          <cell r="V94">
            <v>0</v>
          </cell>
          <cell r="W94">
            <v>0</v>
          </cell>
          <cell r="X94">
            <v>0</v>
          </cell>
        </row>
        <row r="95">
          <cell r="A95">
            <v>116</v>
          </cell>
          <cell r="B95">
            <v>1.1819999999999999</v>
          </cell>
          <cell r="C95">
            <v>125</v>
          </cell>
          <cell r="D95">
            <v>0</v>
          </cell>
          <cell r="E95">
            <v>125</v>
          </cell>
          <cell r="F95">
            <v>0</v>
          </cell>
          <cell r="G95" t="str">
            <v>140W</v>
          </cell>
          <cell r="H95">
            <v>0</v>
          </cell>
          <cell r="I95">
            <v>27</v>
          </cell>
          <cell r="J95">
            <v>0</v>
          </cell>
          <cell r="K95">
            <v>27</v>
          </cell>
          <cell r="L95">
            <v>0</v>
          </cell>
          <cell r="M95">
            <v>27</v>
          </cell>
          <cell r="N95">
            <v>0</v>
          </cell>
          <cell r="O95">
            <v>27</v>
          </cell>
          <cell r="P95">
            <v>0</v>
          </cell>
          <cell r="Q95">
            <v>188</v>
          </cell>
          <cell r="R95">
            <v>0</v>
          </cell>
          <cell r="S95" t="str">
            <v>140W</v>
          </cell>
          <cell r="T95">
            <v>0</v>
          </cell>
          <cell r="U95">
            <v>140</v>
          </cell>
          <cell r="V95">
            <v>0</v>
          </cell>
          <cell r="W95">
            <v>140</v>
          </cell>
          <cell r="X95">
            <v>1.1140000000000008</v>
          </cell>
        </row>
        <row r="96">
          <cell r="A96">
            <v>126</v>
          </cell>
          <cell r="B96">
            <v>0.253</v>
          </cell>
          <cell r="C96">
            <v>274</v>
          </cell>
          <cell r="D96">
            <v>0</v>
          </cell>
          <cell r="E96">
            <v>274</v>
          </cell>
          <cell r="F96">
            <v>0</v>
          </cell>
          <cell r="G96">
            <v>125</v>
          </cell>
          <cell r="H96">
            <v>0</v>
          </cell>
          <cell r="I96">
            <v>0</v>
          </cell>
          <cell r="J96">
            <v>0</v>
          </cell>
          <cell r="K96">
            <v>0</v>
          </cell>
          <cell r="L96">
            <v>0</v>
          </cell>
          <cell r="M96">
            <v>0</v>
          </cell>
          <cell r="N96">
            <v>0</v>
          </cell>
          <cell r="O96">
            <v>0</v>
          </cell>
          <cell r="P96">
            <v>0</v>
          </cell>
          <cell r="Q96">
            <v>27</v>
          </cell>
          <cell r="R96">
            <v>0</v>
          </cell>
          <cell r="S96">
            <v>125</v>
          </cell>
          <cell r="T96">
            <v>0</v>
          </cell>
          <cell r="U96" t="str">
            <v>140W</v>
          </cell>
          <cell r="V96">
            <v>0</v>
          </cell>
          <cell r="W96" t="str">
            <v>140W</v>
          </cell>
          <cell r="X96">
            <v>0</v>
          </cell>
        </row>
        <row r="97">
          <cell r="A97">
            <v>57</v>
          </cell>
          <cell r="B97">
            <v>0</v>
          </cell>
          <cell r="C97">
            <v>116</v>
          </cell>
          <cell r="D97">
            <v>0.91099999999999981</v>
          </cell>
          <cell r="E97">
            <v>116</v>
          </cell>
          <cell r="F97">
            <v>0.50300000000000011</v>
          </cell>
          <cell r="G97">
            <v>274</v>
          </cell>
          <cell r="H97">
            <v>0</v>
          </cell>
          <cell r="I97">
            <v>0</v>
          </cell>
          <cell r="J97">
            <v>0</v>
          </cell>
          <cell r="K97">
            <v>0</v>
          </cell>
          <cell r="L97">
            <v>0</v>
          </cell>
          <cell r="M97">
            <v>0</v>
          </cell>
          <cell r="N97">
            <v>0</v>
          </cell>
          <cell r="O97">
            <v>0</v>
          </cell>
          <cell r="P97">
            <v>0</v>
          </cell>
          <cell r="Q97">
            <v>0</v>
          </cell>
          <cell r="R97">
            <v>0</v>
          </cell>
          <cell r="S97">
            <v>274</v>
          </cell>
          <cell r="T97">
            <v>0</v>
          </cell>
          <cell r="U97">
            <v>125</v>
          </cell>
          <cell r="V97">
            <v>0</v>
          </cell>
          <cell r="W97">
            <v>125</v>
          </cell>
          <cell r="X97">
            <v>0</v>
          </cell>
        </row>
        <row r="98">
          <cell r="A98">
            <v>165</v>
          </cell>
          <cell r="B98">
            <v>0</v>
          </cell>
          <cell r="C98">
            <v>126</v>
          </cell>
          <cell r="D98">
            <v>0.36199999999999999</v>
          </cell>
          <cell r="E98">
            <v>126</v>
          </cell>
          <cell r="F98">
            <v>0.10099999999999998</v>
          </cell>
          <cell r="G98">
            <v>116</v>
          </cell>
          <cell r="H98">
            <v>0</v>
          </cell>
          <cell r="I98" t="str">
            <v>27W</v>
          </cell>
          <cell r="J98">
            <v>0</v>
          </cell>
          <cell r="K98" t="str">
            <v>27W</v>
          </cell>
          <cell r="L98">
            <v>0</v>
          </cell>
          <cell r="M98" t="str">
            <v>27W</v>
          </cell>
          <cell r="N98">
            <v>0</v>
          </cell>
          <cell r="O98" t="str">
            <v>27W</v>
          </cell>
          <cell r="P98">
            <v>0</v>
          </cell>
          <cell r="Q98">
            <v>0</v>
          </cell>
          <cell r="R98">
            <v>0</v>
          </cell>
          <cell r="S98">
            <v>116</v>
          </cell>
          <cell r="T98">
            <v>0</v>
          </cell>
          <cell r="U98">
            <v>274</v>
          </cell>
          <cell r="V98">
            <v>0</v>
          </cell>
          <cell r="W98">
            <v>274</v>
          </cell>
          <cell r="X98">
            <v>0</v>
          </cell>
        </row>
        <row r="99">
          <cell r="A99">
            <v>268</v>
          </cell>
          <cell r="B99">
            <v>0</v>
          </cell>
          <cell r="C99">
            <v>57</v>
          </cell>
          <cell r="D99">
            <v>0</v>
          </cell>
          <cell r="E99">
            <v>57</v>
          </cell>
          <cell r="F99">
            <v>0</v>
          </cell>
          <cell r="G99">
            <v>126</v>
          </cell>
          <cell r="H99">
            <v>0</v>
          </cell>
          <cell r="I99">
            <v>10</v>
          </cell>
          <cell r="J99">
            <v>0</v>
          </cell>
          <cell r="K99">
            <v>10</v>
          </cell>
          <cell r="L99">
            <v>0</v>
          </cell>
          <cell r="M99">
            <v>10</v>
          </cell>
          <cell r="N99">
            <v>0</v>
          </cell>
          <cell r="O99">
            <v>10</v>
          </cell>
          <cell r="P99">
            <v>0</v>
          </cell>
          <cell r="Q99" t="str">
            <v>27W</v>
          </cell>
          <cell r="R99">
            <v>0</v>
          </cell>
          <cell r="S99">
            <v>126</v>
          </cell>
          <cell r="T99">
            <v>0</v>
          </cell>
          <cell r="U99">
            <v>116</v>
          </cell>
          <cell r="V99">
            <v>0.48799999999999999</v>
          </cell>
          <cell r="W99">
            <v>116</v>
          </cell>
          <cell r="X99">
            <v>0.6469999999999998</v>
          </cell>
        </row>
        <row r="100">
          <cell r="A100">
            <v>270</v>
          </cell>
          <cell r="B100">
            <v>5.8740000000000023</v>
          </cell>
          <cell r="C100">
            <v>165</v>
          </cell>
          <cell r="D100">
            <v>0</v>
          </cell>
          <cell r="E100">
            <v>165</v>
          </cell>
          <cell r="F100">
            <v>0</v>
          </cell>
          <cell r="G100">
            <v>57</v>
          </cell>
          <cell r="H100">
            <v>0</v>
          </cell>
          <cell r="I100">
            <v>26</v>
          </cell>
          <cell r="J100">
            <v>0</v>
          </cell>
          <cell r="K100">
            <v>26</v>
          </cell>
          <cell r="L100">
            <v>0</v>
          </cell>
          <cell r="M100">
            <v>26</v>
          </cell>
          <cell r="N100">
            <v>0</v>
          </cell>
          <cell r="O100">
            <v>26</v>
          </cell>
          <cell r="P100">
            <v>0</v>
          </cell>
          <cell r="Q100">
            <v>10</v>
          </cell>
          <cell r="R100">
            <v>0</v>
          </cell>
          <cell r="S100">
            <v>57</v>
          </cell>
          <cell r="T100">
            <v>0</v>
          </cell>
          <cell r="U100">
            <v>126</v>
          </cell>
          <cell r="V100">
            <v>0.16900000000000004</v>
          </cell>
          <cell r="W100">
            <v>126</v>
          </cell>
          <cell r="X100">
            <v>0.1070000000000001</v>
          </cell>
        </row>
        <row r="101">
          <cell r="A101">
            <v>264</v>
          </cell>
          <cell r="B101">
            <v>1.5269999999999999</v>
          </cell>
          <cell r="C101">
            <v>268</v>
          </cell>
          <cell r="D101">
            <v>0</v>
          </cell>
          <cell r="E101">
            <v>268</v>
          </cell>
          <cell r="F101">
            <v>0</v>
          </cell>
          <cell r="G101">
            <v>165</v>
          </cell>
          <cell r="H101">
            <v>0</v>
          </cell>
          <cell r="I101">
            <v>0</v>
          </cell>
          <cell r="J101">
            <v>0</v>
          </cell>
          <cell r="K101">
            <v>0</v>
          </cell>
          <cell r="L101">
            <v>0</v>
          </cell>
          <cell r="M101">
            <v>0</v>
          </cell>
          <cell r="N101">
            <v>0</v>
          </cell>
          <cell r="O101">
            <v>0</v>
          </cell>
          <cell r="P101">
            <v>0</v>
          </cell>
          <cell r="Q101">
            <v>26</v>
          </cell>
          <cell r="R101">
            <v>0</v>
          </cell>
          <cell r="S101">
            <v>165</v>
          </cell>
          <cell r="T101">
            <v>0</v>
          </cell>
          <cell r="U101">
            <v>57</v>
          </cell>
          <cell r="V101">
            <v>0</v>
          </cell>
          <cell r="W101">
            <v>57</v>
          </cell>
          <cell r="X101">
            <v>0</v>
          </cell>
        </row>
        <row r="102">
          <cell r="A102">
            <v>127</v>
          </cell>
          <cell r="B102">
            <v>0</v>
          </cell>
          <cell r="C102">
            <v>270</v>
          </cell>
          <cell r="D102">
            <v>2.0739999999999981</v>
          </cell>
          <cell r="E102">
            <v>270</v>
          </cell>
          <cell r="F102">
            <v>0.41499999999999915</v>
          </cell>
          <cell r="G102">
            <v>268</v>
          </cell>
          <cell r="H102">
            <v>0</v>
          </cell>
          <cell r="I102">
            <v>0</v>
          </cell>
          <cell r="J102">
            <v>0</v>
          </cell>
          <cell r="K102">
            <v>0</v>
          </cell>
          <cell r="L102">
            <v>0</v>
          </cell>
          <cell r="M102">
            <v>0</v>
          </cell>
          <cell r="N102">
            <v>0</v>
          </cell>
          <cell r="O102">
            <v>0</v>
          </cell>
          <cell r="P102">
            <v>0</v>
          </cell>
          <cell r="Q102">
            <v>0</v>
          </cell>
          <cell r="R102">
            <v>0</v>
          </cell>
          <cell r="S102">
            <v>268</v>
          </cell>
          <cell r="T102">
            <v>0</v>
          </cell>
          <cell r="U102">
            <v>165</v>
          </cell>
          <cell r="V102">
            <v>0</v>
          </cell>
          <cell r="W102">
            <v>165</v>
          </cell>
          <cell r="X102">
            <v>0</v>
          </cell>
        </row>
        <row r="103">
          <cell r="A103">
            <v>176</v>
          </cell>
          <cell r="B103">
            <v>0.83000000000000007</v>
          </cell>
          <cell r="C103">
            <v>264</v>
          </cell>
          <cell r="D103">
            <v>0</v>
          </cell>
          <cell r="E103">
            <v>264</v>
          </cell>
          <cell r="F103">
            <v>0</v>
          </cell>
          <cell r="G103">
            <v>270</v>
          </cell>
          <cell r="H103">
            <v>0</v>
          </cell>
          <cell r="I103">
            <v>0</v>
          </cell>
          <cell r="J103">
            <v>0</v>
          </cell>
          <cell r="K103">
            <v>0</v>
          </cell>
          <cell r="L103">
            <v>0</v>
          </cell>
          <cell r="M103">
            <v>0</v>
          </cell>
          <cell r="N103">
            <v>0</v>
          </cell>
          <cell r="O103">
            <v>0</v>
          </cell>
          <cell r="P103">
            <v>0</v>
          </cell>
          <cell r="Q103">
            <v>0</v>
          </cell>
          <cell r="R103">
            <v>0</v>
          </cell>
          <cell r="S103">
            <v>270</v>
          </cell>
          <cell r="T103">
            <v>0</v>
          </cell>
          <cell r="U103">
            <v>268</v>
          </cell>
          <cell r="V103">
            <v>0</v>
          </cell>
          <cell r="W103">
            <v>268</v>
          </cell>
          <cell r="X103">
            <v>0</v>
          </cell>
        </row>
        <row r="104">
          <cell r="A104">
            <v>106</v>
          </cell>
          <cell r="B104">
            <v>0</v>
          </cell>
          <cell r="C104">
            <v>127</v>
          </cell>
          <cell r="D104">
            <v>0</v>
          </cell>
          <cell r="E104">
            <v>127</v>
          </cell>
          <cell r="F104">
            <v>0</v>
          </cell>
          <cell r="G104">
            <v>264</v>
          </cell>
          <cell r="H104">
            <v>0</v>
          </cell>
          <cell r="I104" t="str">
            <v>26а</v>
          </cell>
          <cell r="J104">
            <v>0</v>
          </cell>
          <cell r="K104" t="str">
            <v>26а</v>
          </cell>
          <cell r="L104">
            <v>0</v>
          </cell>
          <cell r="M104" t="str">
            <v>26а</v>
          </cell>
          <cell r="N104">
            <v>0</v>
          </cell>
          <cell r="O104" t="str">
            <v>26а</v>
          </cell>
          <cell r="P104">
            <v>0</v>
          </cell>
          <cell r="Q104">
            <v>0</v>
          </cell>
          <cell r="R104">
            <v>0</v>
          </cell>
          <cell r="S104">
            <v>264</v>
          </cell>
          <cell r="T104">
            <v>0</v>
          </cell>
          <cell r="U104">
            <v>270</v>
          </cell>
          <cell r="V104">
            <v>0.38800000000000523</v>
          </cell>
          <cell r="W104">
            <v>270</v>
          </cell>
          <cell r="X104">
            <v>1.1219999999999999</v>
          </cell>
        </row>
        <row r="105">
          <cell r="A105">
            <v>214</v>
          </cell>
          <cell r="B105">
            <v>1.8219999999999992</v>
          </cell>
          <cell r="C105">
            <v>176</v>
          </cell>
          <cell r="D105">
            <v>0.36999999999999988</v>
          </cell>
          <cell r="E105">
            <v>176</v>
          </cell>
          <cell r="F105">
            <v>0.46000000000000019</v>
          </cell>
          <cell r="G105">
            <v>127</v>
          </cell>
          <cell r="H105">
            <v>0</v>
          </cell>
          <cell r="I105">
            <v>3</v>
          </cell>
          <cell r="J105">
            <v>25</v>
          </cell>
          <cell r="K105">
            <v>3</v>
          </cell>
          <cell r="L105">
            <v>5</v>
          </cell>
          <cell r="M105">
            <v>3</v>
          </cell>
          <cell r="N105">
            <v>0</v>
          </cell>
          <cell r="O105">
            <v>3</v>
          </cell>
          <cell r="P105">
            <v>0</v>
          </cell>
          <cell r="Q105" t="str">
            <v>26а</v>
          </cell>
          <cell r="R105">
            <v>0</v>
          </cell>
          <cell r="S105">
            <v>127</v>
          </cell>
          <cell r="T105">
            <v>0</v>
          </cell>
          <cell r="U105">
            <v>264</v>
          </cell>
          <cell r="V105">
            <v>0</v>
          </cell>
          <cell r="W105">
            <v>264</v>
          </cell>
          <cell r="X105">
            <v>0</v>
          </cell>
        </row>
        <row r="106">
          <cell r="A106">
            <v>67</v>
          </cell>
          <cell r="B106">
            <v>0</v>
          </cell>
          <cell r="C106">
            <v>106</v>
          </cell>
          <cell r="D106">
            <v>0</v>
          </cell>
          <cell r="E106">
            <v>106</v>
          </cell>
          <cell r="F106">
            <v>0</v>
          </cell>
          <cell r="G106">
            <v>176</v>
          </cell>
          <cell r="H106">
            <v>0.14999999999999991</v>
          </cell>
          <cell r="I106">
            <v>0</v>
          </cell>
          <cell r="J106">
            <v>0</v>
          </cell>
          <cell r="K106">
            <v>0</v>
          </cell>
          <cell r="L106">
            <v>0</v>
          </cell>
          <cell r="M106">
            <v>0</v>
          </cell>
          <cell r="N106">
            <v>0</v>
          </cell>
          <cell r="O106">
            <v>0</v>
          </cell>
          <cell r="P106">
            <v>0</v>
          </cell>
          <cell r="Q106">
            <v>3</v>
          </cell>
          <cell r="R106">
            <v>52</v>
          </cell>
          <cell r="S106">
            <v>176</v>
          </cell>
          <cell r="T106">
            <v>0</v>
          </cell>
          <cell r="U106">
            <v>127</v>
          </cell>
          <cell r="V106">
            <v>0</v>
          </cell>
          <cell r="W106">
            <v>127</v>
          </cell>
          <cell r="X106">
            <v>0</v>
          </cell>
        </row>
        <row r="107">
          <cell r="A107">
            <v>68</v>
          </cell>
          <cell r="B107">
            <v>0.81299999999999994</v>
          </cell>
          <cell r="C107">
            <v>214</v>
          </cell>
          <cell r="D107">
            <v>1.4890000000000008</v>
          </cell>
          <cell r="E107">
            <v>214</v>
          </cell>
          <cell r="F107">
            <v>0.87399999999999878</v>
          </cell>
          <cell r="G107">
            <v>106</v>
          </cell>
          <cell r="H107">
            <v>0</v>
          </cell>
          <cell r="I107">
            <v>0</v>
          </cell>
          <cell r="J107">
            <v>0</v>
          </cell>
          <cell r="K107">
            <v>0</v>
          </cell>
          <cell r="L107">
            <v>0</v>
          </cell>
          <cell r="M107">
            <v>0</v>
          </cell>
          <cell r="N107">
            <v>0</v>
          </cell>
          <cell r="O107">
            <v>0</v>
          </cell>
          <cell r="P107">
            <v>0</v>
          </cell>
          <cell r="Q107">
            <v>0</v>
          </cell>
          <cell r="R107">
            <v>0</v>
          </cell>
          <cell r="S107">
            <v>106</v>
          </cell>
          <cell r="T107">
            <v>0</v>
          </cell>
          <cell r="U107">
            <v>176</v>
          </cell>
          <cell r="V107">
            <v>0.5</v>
          </cell>
          <cell r="W107">
            <v>176</v>
          </cell>
          <cell r="X107">
            <v>0.54999999999999982</v>
          </cell>
        </row>
        <row r="108">
          <cell r="A108">
            <v>166</v>
          </cell>
          <cell r="B108">
            <v>0</v>
          </cell>
          <cell r="C108">
            <v>67</v>
          </cell>
          <cell r="D108">
            <v>0</v>
          </cell>
          <cell r="E108">
            <v>67</v>
          </cell>
          <cell r="F108">
            <v>0</v>
          </cell>
          <cell r="G108">
            <v>214</v>
          </cell>
          <cell r="H108">
            <v>0</v>
          </cell>
          <cell r="I108">
            <v>0</v>
          </cell>
          <cell r="J108">
            <v>0</v>
          </cell>
          <cell r="K108">
            <v>0</v>
          </cell>
          <cell r="L108">
            <v>0</v>
          </cell>
          <cell r="M108">
            <v>0</v>
          </cell>
          <cell r="N108">
            <v>0</v>
          </cell>
          <cell r="O108">
            <v>0</v>
          </cell>
          <cell r="P108">
            <v>0</v>
          </cell>
          <cell r="Q108">
            <v>0</v>
          </cell>
          <cell r="R108">
            <v>0</v>
          </cell>
          <cell r="S108">
            <v>214</v>
          </cell>
          <cell r="T108">
            <v>0</v>
          </cell>
          <cell r="U108">
            <v>106</v>
          </cell>
          <cell r="V108">
            <v>0</v>
          </cell>
          <cell r="W108">
            <v>106</v>
          </cell>
          <cell r="X108">
            <v>0</v>
          </cell>
        </row>
        <row r="109">
          <cell r="A109">
            <v>182</v>
          </cell>
          <cell r="B109">
            <v>0.89700000000000002</v>
          </cell>
          <cell r="C109">
            <v>68</v>
          </cell>
          <cell r="D109">
            <v>0.57400000000000007</v>
          </cell>
          <cell r="E109">
            <v>68</v>
          </cell>
          <cell r="F109">
            <v>0.20000000000000018</v>
          </cell>
          <cell r="G109">
            <v>67</v>
          </cell>
          <cell r="H109">
            <v>0</v>
          </cell>
          <cell r="I109">
            <v>0</v>
          </cell>
          <cell r="J109">
            <v>0</v>
          </cell>
          <cell r="K109">
            <v>0</v>
          </cell>
          <cell r="L109">
            <v>0</v>
          </cell>
          <cell r="M109">
            <v>0</v>
          </cell>
          <cell r="N109">
            <v>0</v>
          </cell>
          <cell r="O109">
            <v>0</v>
          </cell>
          <cell r="P109">
            <v>0</v>
          </cell>
          <cell r="Q109">
            <v>0</v>
          </cell>
          <cell r="R109">
            <v>0</v>
          </cell>
          <cell r="S109">
            <v>67</v>
          </cell>
          <cell r="T109">
            <v>0</v>
          </cell>
          <cell r="U109">
            <v>214</v>
          </cell>
          <cell r="V109">
            <v>0.83999999999999986</v>
          </cell>
          <cell r="W109">
            <v>214</v>
          </cell>
          <cell r="X109">
            <v>0.92499999999999716</v>
          </cell>
        </row>
        <row r="110">
          <cell r="A110">
            <v>71</v>
          </cell>
          <cell r="B110">
            <v>6</v>
          </cell>
          <cell r="C110">
            <v>166</v>
          </cell>
          <cell r="D110">
            <v>0</v>
          </cell>
          <cell r="E110">
            <v>166</v>
          </cell>
          <cell r="F110">
            <v>1</v>
          </cell>
          <cell r="G110">
            <v>68</v>
          </cell>
          <cell r="H110">
            <v>0</v>
          </cell>
          <cell r="I110">
            <v>0</v>
          </cell>
          <cell r="J110">
            <v>0</v>
          </cell>
          <cell r="K110">
            <v>0</v>
          </cell>
          <cell r="L110">
            <v>0</v>
          </cell>
          <cell r="M110">
            <v>0</v>
          </cell>
          <cell r="N110">
            <v>0</v>
          </cell>
          <cell r="O110">
            <v>0</v>
          </cell>
          <cell r="P110">
            <v>0</v>
          </cell>
          <cell r="Q110">
            <v>0</v>
          </cell>
          <cell r="R110">
            <v>0</v>
          </cell>
          <cell r="S110">
            <v>68</v>
          </cell>
          <cell r="T110">
            <v>0</v>
          </cell>
          <cell r="U110">
            <v>67</v>
          </cell>
          <cell r="V110">
            <v>0</v>
          </cell>
          <cell r="W110">
            <v>67</v>
          </cell>
          <cell r="X110">
            <v>0</v>
          </cell>
        </row>
        <row r="111">
          <cell r="A111">
            <v>202</v>
          </cell>
          <cell r="B111">
            <v>1.1109999999999998</v>
          </cell>
          <cell r="C111">
            <v>182</v>
          </cell>
          <cell r="D111">
            <v>0</v>
          </cell>
          <cell r="E111">
            <v>182</v>
          </cell>
          <cell r="F111">
            <v>0.12199999999999989</v>
          </cell>
          <cell r="G111">
            <v>166</v>
          </cell>
          <cell r="H111">
            <v>0</v>
          </cell>
          <cell r="I111">
            <v>0</v>
          </cell>
          <cell r="J111">
            <v>0</v>
          </cell>
          <cell r="K111">
            <v>0</v>
          </cell>
          <cell r="L111">
            <v>0</v>
          </cell>
          <cell r="M111">
            <v>0</v>
          </cell>
          <cell r="N111">
            <v>0</v>
          </cell>
          <cell r="O111">
            <v>0</v>
          </cell>
          <cell r="P111">
            <v>0</v>
          </cell>
          <cell r="Q111">
            <v>0</v>
          </cell>
          <cell r="R111">
            <v>0</v>
          </cell>
          <cell r="S111">
            <v>166</v>
          </cell>
          <cell r="T111">
            <v>0</v>
          </cell>
          <cell r="U111">
            <v>68</v>
          </cell>
          <cell r="V111">
            <v>0.36699999999999999</v>
          </cell>
          <cell r="W111">
            <v>68</v>
          </cell>
          <cell r="X111">
            <v>0.46099999999999985</v>
          </cell>
        </row>
        <row r="112">
          <cell r="A112">
            <v>72</v>
          </cell>
          <cell r="B112">
            <v>0</v>
          </cell>
          <cell r="C112">
            <v>71</v>
          </cell>
          <cell r="D112">
            <v>4</v>
          </cell>
          <cell r="E112">
            <v>71</v>
          </cell>
          <cell r="F112">
            <v>2</v>
          </cell>
          <cell r="G112">
            <v>182</v>
          </cell>
          <cell r="H112">
            <v>6.6999999999999948E-2</v>
          </cell>
          <cell r="I112">
            <v>0</v>
          </cell>
          <cell r="J112">
            <v>0</v>
          </cell>
          <cell r="K112">
            <v>0</v>
          </cell>
          <cell r="L112">
            <v>0</v>
          </cell>
          <cell r="M112">
            <v>0</v>
          </cell>
          <cell r="N112">
            <v>0</v>
          </cell>
          <cell r="O112">
            <v>0</v>
          </cell>
          <cell r="P112">
            <v>0</v>
          </cell>
          <cell r="Q112">
            <v>0</v>
          </cell>
          <cell r="R112">
            <v>0</v>
          </cell>
          <cell r="S112">
            <v>182</v>
          </cell>
          <cell r="T112">
            <v>0</v>
          </cell>
          <cell r="U112">
            <v>166</v>
          </cell>
          <cell r="V112">
            <v>0</v>
          </cell>
          <cell r="W112">
            <v>166</v>
          </cell>
          <cell r="X112">
            <v>0</v>
          </cell>
        </row>
        <row r="113">
          <cell r="A113">
            <v>0</v>
          </cell>
          <cell r="B113">
            <v>32.699999999999818</v>
          </cell>
          <cell r="C113">
            <v>202</v>
          </cell>
          <cell r="D113">
            <v>0.99900000000000055</v>
          </cell>
          <cell r="E113">
            <v>202</v>
          </cell>
          <cell r="F113">
            <v>0.75300000000000011</v>
          </cell>
          <cell r="G113">
            <v>71</v>
          </cell>
          <cell r="H113">
            <v>0</v>
          </cell>
          <cell r="I113">
            <v>0</v>
          </cell>
          <cell r="J113">
            <v>0</v>
          </cell>
          <cell r="K113">
            <v>0</v>
          </cell>
          <cell r="L113">
            <v>0</v>
          </cell>
          <cell r="M113">
            <v>0</v>
          </cell>
          <cell r="N113">
            <v>0</v>
          </cell>
          <cell r="O113">
            <v>0</v>
          </cell>
          <cell r="P113">
            <v>0</v>
          </cell>
          <cell r="Q113">
            <v>0</v>
          </cell>
          <cell r="R113">
            <v>0</v>
          </cell>
          <cell r="S113">
            <v>71</v>
          </cell>
          <cell r="T113">
            <v>0</v>
          </cell>
          <cell r="U113">
            <v>182</v>
          </cell>
          <cell r="V113">
            <v>0.24299999999999988</v>
          </cell>
          <cell r="W113">
            <v>182</v>
          </cell>
          <cell r="X113">
            <v>0.30100000000000016</v>
          </cell>
        </row>
        <row r="114">
          <cell r="A114">
            <v>0</v>
          </cell>
          <cell r="B114">
            <v>38.400000000000091</v>
          </cell>
          <cell r="C114">
            <v>72</v>
          </cell>
          <cell r="D114">
            <v>0</v>
          </cell>
          <cell r="E114">
            <v>72</v>
          </cell>
          <cell r="F114">
            <v>0</v>
          </cell>
          <cell r="G114">
            <v>202</v>
          </cell>
          <cell r="H114">
            <v>0</v>
          </cell>
          <cell r="I114">
            <v>0</v>
          </cell>
          <cell r="J114">
            <v>0</v>
          </cell>
          <cell r="K114">
            <v>0</v>
          </cell>
          <cell r="L114">
            <v>0</v>
          </cell>
          <cell r="M114">
            <v>0</v>
          </cell>
          <cell r="N114">
            <v>0</v>
          </cell>
          <cell r="O114">
            <v>0</v>
          </cell>
          <cell r="P114">
            <v>0</v>
          </cell>
          <cell r="Q114">
            <v>0</v>
          </cell>
          <cell r="R114">
            <v>0</v>
          </cell>
          <cell r="S114">
            <v>202</v>
          </cell>
          <cell r="T114">
            <v>0</v>
          </cell>
          <cell r="U114">
            <v>71</v>
          </cell>
          <cell r="V114">
            <v>0.105</v>
          </cell>
          <cell r="W114">
            <v>71</v>
          </cell>
          <cell r="X114">
            <v>9.0000000000000011E-2</v>
          </cell>
        </row>
        <row r="115">
          <cell r="A115">
            <v>0</v>
          </cell>
          <cell r="B115">
            <v>5.7000000000002728</v>
          </cell>
          <cell r="C115">
            <v>0</v>
          </cell>
          <cell r="D115">
            <v>32.200000000000045</v>
          </cell>
          <cell r="E115">
            <v>0</v>
          </cell>
          <cell r="F115">
            <v>24.5</v>
          </cell>
          <cell r="G115">
            <v>72</v>
          </cell>
          <cell r="H115">
            <v>0</v>
          </cell>
          <cell r="I115">
            <v>0</v>
          </cell>
          <cell r="J115">
            <v>0</v>
          </cell>
          <cell r="K115">
            <v>0</v>
          </cell>
          <cell r="L115">
            <v>0</v>
          </cell>
          <cell r="M115">
            <v>0</v>
          </cell>
          <cell r="N115">
            <v>0</v>
          </cell>
          <cell r="O115">
            <v>0</v>
          </cell>
          <cell r="P115">
            <v>0</v>
          </cell>
          <cell r="Q115">
            <v>0</v>
          </cell>
          <cell r="R115">
            <v>0</v>
          </cell>
          <cell r="S115">
            <v>72</v>
          </cell>
          <cell r="T115">
            <v>0</v>
          </cell>
          <cell r="U115">
            <v>202</v>
          </cell>
          <cell r="V115">
            <v>0.64700000000000024</v>
          </cell>
          <cell r="W115">
            <v>202</v>
          </cell>
          <cell r="X115">
            <v>0.90899999999999892</v>
          </cell>
        </row>
        <row r="116">
          <cell r="A116">
            <v>0</v>
          </cell>
          <cell r="B116">
            <v>0.28799999999999998</v>
          </cell>
          <cell r="C116">
            <v>0</v>
          </cell>
          <cell r="D116">
            <v>36.699999999999818</v>
          </cell>
          <cell r="E116">
            <v>0</v>
          </cell>
          <cell r="F116">
            <v>26.300000000000182</v>
          </cell>
          <cell r="G116">
            <v>0</v>
          </cell>
          <cell r="H116">
            <v>2.2000000000000455</v>
          </cell>
          <cell r="I116">
            <v>0</v>
          </cell>
          <cell r="J116">
            <v>0</v>
          </cell>
          <cell r="K116">
            <v>0</v>
          </cell>
          <cell r="L116">
            <v>0</v>
          </cell>
          <cell r="M116">
            <v>0</v>
          </cell>
          <cell r="N116">
            <v>0</v>
          </cell>
          <cell r="O116">
            <v>0</v>
          </cell>
          <cell r="P116">
            <v>0</v>
          </cell>
          <cell r="Q116">
            <v>0</v>
          </cell>
          <cell r="R116">
            <v>0</v>
          </cell>
          <cell r="S116">
            <v>0</v>
          </cell>
          <cell r="T116">
            <v>0</v>
          </cell>
          <cell r="U116">
            <v>72</v>
          </cell>
          <cell r="V116">
            <v>0</v>
          </cell>
          <cell r="W116">
            <v>72</v>
          </cell>
          <cell r="X116">
            <v>0</v>
          </cell>
        </row>
        <row r="117">
          <cell r="A117">
            <v>149</v>
          </cell>
          <cell r="B117">
            <v>0</v>
          </cell>
          <cell r="C117">
            <v>0</v>
          </cell>
          <cell r="D117">
            <v>4.4999999999997726</v>
          </cell>
          <cell r="E117">
            <v>0</v>
          </cell>
          <cell r="F117">
            <v>1.8000000000001819</v>
          </cell>
          <cell r="G117">
            <v>0</v>
          </cell>
          <cell r="H117">
            <v>2.5</v>
          </cell>
          <cell r="I117">
            <v>0</v>
          </cell>
          <cell r="J117">
            <v>0</v>
          </cell>
          <cell r="K117">
            <v>0</v>
          </cell>
          <cell r="L117">
            <v>0</v>
          </cell>
          <cell r="M117">
            <v>0</v>
          </cell>
          <cell r="N117">
            <v>0</v>
          </cell>
          <cell r="O117">
            <v>0</v>
          </cell>
          <cell r="P117">
            <v>0</v>
          </cell>
          <cell r="Q117">
            <v>0</v>
          </cell>
          <cell r="R117">
            <v>0</v>
          </cell>
          <cell r="S117">
            <v>0</v>
          </cell>
          <cell r="T117">
            <v>0</v>
          </cell>
          <cell r="U117">
            <v>0</v>
          </cell>
          <cell r="V117">
            <v>1.0200000000000102</v>
          </cell>
          <cell r="W117">
            <v>0</v>
          </cell>
          <cell r="X117">
            <v>2.539999999999992</v>
          </cell>
        </row>
        <row r="118">
          <cell r="A118">
            <v>0</v>
          </cell>
          <cell r="B118">
            <v>0</v>
          </cell>
          <cell r="C118">
            <v>0</v>
          </cell>
          <cell r="D118">
            <v>0.27799999999999997</v>
          </cell>
          <cell r="E118">
            <v>0</v>
          </cell>
          <cell r="F118">
            <v>0.13100000000000001</v>
          </cell>
          <cell r="G118">
            <v>0</v>
          </cell>
          <cell r="H118">
            <v>0.29999999999995453</v>
          </cell>
          <cell r="I118">
            <v>0</v>
          </cell>
          <cell r="J118">
            <v>0</v>
          </cell>
          <cell r="K118">
            <v>0</v>
          </cell>
          <cell r="L118">
            <v>0</v>
          </cell>
          <cell r="M118">
            <v>0</v>
          </cell>
          <cell r="N118">
            <v>0</v>
          </cell>
          <cell r="O118">
            <v>0</v>
          </cell>
          <cell r="P118">
            <v>0</v>
          </cell>
          <cell r="Q118">
            <v>0</v>
          </cell>
          <cell r="R118">
            <v>0</v>
          </cell>
          <cell r="S118">
            <v>0</v>
          </cell>
          <cell r="T118">
            <v>0</v>
          </cell>
          <cell r="U118">
            <v>0</v>
          </cell>
          <cell r="V118">
            <v>3.1310000000000002</v>
          </cell>
          <cell r="W118">
            <v>0</v>
          </cell>
          <cell r="X118">
            <v>6.2890000000000157</v>
          </cell>
        </row>
        <row r="119">
          <cell r="A119">
            <v>156</v>
          </cell>
          <cell r="B119">
            <v>0.10200000000000001</v>
          </cell>
          <cell r="C119">
            <v>149</v>
          </cell>
          <cell r="D119">
            <v>0</v>
          </cell>
          <cell r="E119">
            <v>149</v>
          </cell>
          <cell r="F119">
            <v>0</v>
          </cell>
          <cell r="G119">
            <v>0</v>
          </cell>
          <cell r="H119">
            <v>4.4000000000000039E-2</v>
          </cell>
          <cell r="I119">
            <v>0</v>
          </cell>
          <cell r="J119">
            <v>0</v>
          </cell>
          <cell r="K119">
            <v>0</v>
          </cell>
          <cell r="L119">
            <v>0</v>
          </cell>
          <cell r="M119">
            <v>0</v>
          </cell>
          <cell r="N119">
            <v>0</v>
          </cell>
          <cell r="O119">
            <v>0</v>
          </cell>
          <cell r="P119">
            <v>0</v>
          </cell>
          <cell r="Q119">
            <v>0</v>
          </cell>
          <cell r="R119">
            <v>0</v>
          </cell>
          <cell r="S119">
            <v>0</v>
          </cell>
          <cell r="T119">
            <v>0</v>
          </cell>
          <cell r="U119">
            <v>0</v>
          </cell>
          <cell r="V119">
            <v>2.11099999999999</v>
          </cell>
          <cell r="W119">
            <v>0</v>
          </cell>
          <cell r="X119">
            <v>3.7490000000000236</v>
          </cell>
        </row>
        <row r="120">
          <cell r="A120" t="str">
            <v>156W</v>
          </cell>
          <cell r="B120">
            <v>12</v>
          </cell>
          <cell r="C120">
            <v>0</v>
          </cell>
          <cell r="D120">
            <v>0</v>
          </cell>
          <cell r="E120">
            <v>0</v>
          </cell>
          <cell r="F120">
            <v>0</v>
          </cell>
          <cell r="G120">
            <v>149</v>
          </cell>
          <cell r="H120">
            <v>0</v>
          </cell>
          <cell r="I120">
            <v>0</v>
          </cell>
          <cell r="J120">
            <v>0</v>
          </cell>
          <cell r="K120">
            <v>0</v>
          </cell>
          <cell r="L120">
            <v>0</v>
          </cell>
          <cell r="M120">
            <v>0</v>
          </cell>
          <cell r="N120">
            <v>0</v>
          </cell>
          <cell r="O120">
            <v>0</v>
          </cell>
          <cell r="P120">
            <v>0</v>
          </cell>
          <cell r="Q120">
            <v>0</v>
          </cell>
          <cell r="R120">
            <v>0</v>
          </cell>
          <cell r="S120">
            <v>149</v>
          </cell>
          <cell r="T120">
            <v>0</v>
          </cell>
          <cell r="U120">
            <v>0</v>
          </cell>
          <cell r="V120">
            <v>3.400000000000003E-2</v>
          </cell>
          <cell r="W120">
            <v>0</v>
          </cell>
          <cell r="X120">
            <v>7.1999999999999953E-2</v>
          </cell>
        </row>
        <row r="121">
          <cell r="A121">
            <v>75</v>
          </cell>
          <cell r="B121">
            <v>0.28900000000000015</v>
          </cell>
          <cell r="C121">
            <v>156</v>
          </cell>
          <cell r="D121">
            <v>5.6999999999999995E-2</v>
          </cell>
          <cell r="E121">
            <v>156</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149</v>
          </cell>
          <cell r="V121">
            <v>0</v>
          </cell>
          <cell r="W121">
            <v>149</v>
          </cell>
          <cell r="X121">
            <v>0</v>
          </cell>
        </row>
        <row r="122">
          <cell r="A122">
            <v>0</v>
          </cell>
          <cell r="B122">
            <v>0</v>
          </cell>
          <cell r="C122" t="str">
            <v>156W</v>
          </cell>
          <cell r="D122">
            <v>9</v>
          </cell>
          <cell r="E122" t="str">
            <v>156W</v>
          </cell>
          <cell r="F122">
            <v>6</v>
          </cell>
          <cell r="G122">
            <v>156</v>
          </cell>
          <cell r="H122">
            <v>0</v>
          </cell>
          <cell r="I122">
            <v>0</v>
          </cell>
          <cell r="J122">
            <v>0</v>
          </cell>
          <cell r="K122">
            <v>0</v>
          </cell>
          <cell r="L122">
            <v>0</v>
          </cell>
          <cell r="M122">
            <v>0</v>
          </cell>
          <cell r="N122">
            <v>0</v>
          </cell>
          <cell r="O122">
            <v>0</v>
          </cell>
          <cell r="P122">
            <v>0</v>
          </cell>
          <cell r="Q122">
            <v>0</v>
          </cell>
          <cell r="R122">
            <v>0</v>
          </cell>
          <cell r="S122">
            <v>156</v>
          </cell>
          <cell r="T122">
            <v>0</v>
          </cell>
          <cell r="U122">
            <v>0</v>
          </cell>
          <cell r="V122">
            <v>0</v>
          </cell>
          <cell r="W122">
            <v>0</v>
          </cell>
          <cell r="X122">
            <v>0</v>
          </cell>
        </row>
        <row r="123">
          <cell r="A123">
            <v>94</v>
          </cell>
          <cell r="B123">
            <v>0.84499999999999997</v>
          </cell>
          <cell r="C123">
            <v>75</v>
          </cell>
          <cell r="D123">
            <v>0.15700000000000003</v>
          </cell>
          <cell r="E123">
            <v>75</v>
          </cell>
          <cell r="F123">
            <v>0.18699999999999983</v>
          </cell>
          <cell r="G123" t="str">
            <v>156W</v>
          </cell>
          <cell r="H123">
            <v>4</v>
          </cell>
          <cell r="I123">
            <v>0</v>
          </cell>
          <cell r="J123">
            <v>0</v>
          </cell>
          <cell r="K123">
            <v>0</v>
          </cell>
          <cell r="L123">
            <v>0</v>
          </cell>
          <cell r="M123">
            <v>0</v>
          </cell>
          <cell r="N123">
            <v>0</v>
          </cell>
          <cell r="O123">
            <v>0</v>
          </cell>
          <cell r="P123">
            <v>0</v>
          </cell>
          <cell r="Q123">
            <v>0</v>
          </cell>
          <cell r="R123">
            <v>0</v>
          </cell>
          <cell r="S123" t="str">
            <v>156W</v>
          </cell>
          <cell r="T123">
            <v>0</v>
          </cell>
          <cell r="U123">
            <v>156</v>
          </cell>
          <cell r="V123">
            <v>0</v>
          </cell>
          <cell r="W123">
            <v>156</v>
          </cell>
          <cell r="X123">
            <v>4.1999999999999982E-2</v>
          </cell>
        </row>
        <row r="124">
          <cell r="A124" t="str">
            <v>94W</v>
          </cell>
          <cell r="B124">
            <v>3</v>
          </cell>
          <cell r="C124">
            <v>0</v>
          </cell>
          <cell r="D124">
            <v>0</v>
          </cell>
          <cell r="E124">
            <v>0</v>
          </cell>
          <cell r="F124">
            <v>0</v>
          </cell>
          <cell r="G124">
            <v>75</v>
          </cell>
          <cell r="H124">
            <v>0</v>
          </cell>
          <cell r="I124">
            <v>0</v>
          </cell>
          <cell r="J124">
            <v>0</v>
          </cell>
          <cell r="K124">
            <v>0</v>
          </cell>
          <cell r="L124">
            <v>0</v>
          </cell>
          <cell r="M124">
            <v>0</v>
          </cell>
          <cell r="N124">
            <v>0</v>
          </cell>
          <cell r="O124">
            <v>0</v>
          </cell>
          <cell r="P124">
            <v>0</v>
          </cell>
          <cell r="Q124">
            <v>0</v>
          </cell>
          <cell r="R124">
            <v>0</v>
          </cell>
          <cell r="S124">
            <v>75</v>
          </cell>
          <cell r="T124">
            <v>0</v>
          </cell>
          <cell r="U124" t="str">
            <v>156W</v>
          </cell>
          <cell r="V124">
            <v>15</v>
          </cell>
          <cell r="W124" t="str">
            <v>156W</v>
          </cell>
          <cell r="X124">
            <v>7</v>
          </cell>
        </row>
        <row r="125">
          <cell r="A125" t="str">
            <v>94H</v>
          </cell>
          <cell r="B125">
            <v>0.98399999999999987</v>
          </cell>
          <cell r="C125">
            <v>94</v>
          </cell>
          <cell r="D125">
            <v>0.58000000000000007</v>
          </cell>
          <cell r="E125">
            <v>94</v>
          </cell>
          <cell r="F125">
            <v>5.600000000000005E-2</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75</v>
          </cell>
          <cell r="V125">
            <v>0.37599999999999989</v>
          </cell>
          <cell r="W125">
            <v>75</v>
          </cell>
          <cell r="X125">
            <v>5.0000000000000266E-2</v>
          </cell>
        </row>
        <row r="126">
          <cell r="A126" t="str">
            <v>94V</v>
          </cell>
          <cell r="B126">
            <v>1</v>
          </cell>
          <cell r="C126" t="str">
            <v>94W</v>
          </cell>
          <cell r="D126">
            <v>2</v>
          </cell>
          <cell r="E126" t="str">
            <v>94W</v>
          </cell>
          <cell r="F126">
            <v>3</v>
          </cell>
          <cell r="G126">
            <v>94</v>
          </cell>
          <cell r="H126">
            <v>0</v>
          </cell>
          <cell r="I126">
            <v>0</v>
          </cell>
          <cell r="J126">
            <v>0</v>
          </cell>
          <cell r="K126">
            <v>0</v>
          </cell>
          <cell r="L126">
            <v>0</v>
          </cell>
          <cell r="M126">
            <v>0</v>
          </cell>
          <cell r="N126">
            <v>0</v>
          </cell>
          <cell r="O126">
            <v>0</v>
          </cell>
          <cell r="P126">
            <v>0</v>
          </cell>
          <cell r="Q126">
            <v>0</v>
          </cell>
          <cell r="R126">
            <v>0</v>
          </cell>
          <cell r="S126">
            <v>94</v>
          </cell>
          <cell r="T126">
            <v>0</v>
          </cell>
          <cell r="U126">
            <v>0</v>
          </cell>
          <cell r="V126">
            <v>0</v>
          </cell>
          <cell r="W126">
            <v>0</v>
          </cell>
          <cell r="X126">
            <v>0</v>
          </cell>
        </row>
        <row r="127">
          <cell r="A127">
            <v>195</v>
          </cell>
          <cell r="B127">
            <v>4.4220000000000006</v>
          </cell>
          <cell r="C127" t="str">
            <v>94H</v>
          </cell>
          <cell r="D127">
            <v>0.79699999999999993</v>
          </cell>
          <cell r="E127" t="str">
            <v>94H</v>
          </cell>
          <cell r="F127">
            <v>0</v>
          </cell>
          <cell r="G127" t="str">
            <v>94W</v>
          </cell>
          <cell r="H127">
            <v>2</v>
          </cell>
          <cell r="I127">
            <v>0</v>
          </cell>
          <cell r="J127">
            <v>0</v>
          </cell>
          <cell r="K127">
            <v>0</v>
          </cell>
          <cell r="L127">
            <v>0</v>
          </cell>
          <cell r="M127">
            <v>0</v>
          </cell>
          <cell r="N127">
            <v>0</v>
          </cell>
          <cell r="O127">
            <v>0</v>
          </cell>
          <cell r="P127">
            <v>0</v>
          </cell>
          <cell r="Q127">
            <v>0</v>
          </cell>
          <cell r="R127">
            <v>0</v>
          </cell>
          <cell r="S127" t="str">
            <v>94W</v>
          </cell>
          <cell r="T127">
            <v>3</v>
          </cell>
          <cell r="U127">
            <v>94</v>
          </cell>
          <cell r="V127">
            <v>0</v>
          </cell>
          <cell r="W127">
            <v>94</v>
          </cell>
          <cell r="X127">
            <v>0.49899999999999967</v>
          </cell>
        </row>
        <row r="128">
          <cell r="A128">
            <v>41</v>
          </cell>
          <cell r="B128">
            <v>2.601</v>
          </cell>
          <cell r="C128" t="str">
            <v>94V</v>
          </cell>
          <cell r="D128">
            <v>1</v>
          </cell>
          <cell r="E128" t="str">
            <v>94V</v>
          </cell>
          <cell r="F128">
            <v>0</v>
          </cell>
          <cell r="G128" t="str">
            <v>94H</v>
          </cell>
          <cell r="H128">
            <v>0</v>
          </cell>
          <cell r="I128">
            <v>0</v>
          </cell>
          <cell r="J128">
            <v>0</v>
          </cell>
          <cell r="K128">
            <v>0</v>
          </cell>
          <cell r="L128">
            <v>0</v>
          </cell>
          <cell r="M128">
            <v>0</v>
          </cell>
          <cell r="N128">
            <v>0</v>
          </cell>
          <cell r="O128">
            <v>0</v>
          </cell>
          <cell r="P128">
            <v>0</v>
          </cell>
          <cell r="Q128">
            <v>0</v>
          </cell>
          <cell r="R128">
            <v>0</v>
          </cell>
          <cell r="S128" t="str">
            <v>94H</v>
          </cell>
          <cell r="T128">
            <v>0</v>
          </cell>
          <cell r="U128" t="str">
            <v>94W</v>
          </cell>
          <cell r="V128">
            <v>2</v>
          </cell>
          <cell r="W128" t="str">
            <v>94W</v>
          </cell>
          <cell r="X128">
            <v>2</v>
          </cell>
        </row>
        <row r="129">
          <cell r="A129">
            <v>183</v>
          </cell>
          <cell r="B129">
            <v>1</v>
          </cell>
          <cell r="C129">
            <v>195</v>
          </cell>
          <cell r="D129">
            <v>5.6069999999999993</v>
          </cell>
          <cell r="E129">
            <v>195</v>
          </cell>
          <cell r="F129">
            <v>4.1410000000000018</v>
          </cell>
          <cell r="G129" t="str">
            <v>94V</v>
          </cell>
          <cell r="H129">
            <v>0</v>
          </cell>
          <cell r="I129">
            <v>0</v>
          </cell>
          <cell r="J129">
            <v>0</v>
          </cell>
          <cell r="K129">
            <v>0</v>
          </cell>
          <cell r="L129">
            <v>0</v>
          </cell>
          <cell r="M129">
            <v>0</v>
          </cell>
          <cell r="N129">
            <v>0</v>
          </cell>
          <cell r="O129">
            <v>0</v>
          </cell>
          <cell r="P129">
            <v>0</v>
          </cell>
          <cell r="Q129">
            <v>0</v>
          </cell>
          <cell r="R129">
            <v>0</v>
          </cell>
          <cell r="S129" t="str">
            <v>94V</v>
          </cell>
          <cell r="T129">
            <v>0</v>
          </cell>
          <cell r="U129" t="str">
            <v>94H</v>
          </cell>
          <cell r="V129">
            <v>0.47700000000000031</v>
          </cell>
          <cell r="W129" t="str">
            <v>94H</v>
          </cell>
          <cell r="X129">
            <v>0.58899999999999997</v>
          </cell>
        </row>
        <row r="130">
          <cell r="A130">
            <v>109</v>
          </cell>
          <cell r="B130">
            <v>0.58599999999999997</v>
          </cell>
          <cell r="C130">
            <v>279</v>
          </cell>
          <cell r="D130">
            <v>49.3</v>
          </cell>
          <cell r="E130">
            <v>279</v>
          </cell>
          <cell r="F130">
            <v>18</v>
          </cell>
          <cell r="G130">
            <v>153</v>
          </cell>
          <cell r="H130">
            <v>5</v>
          </cell>
          <cell r="I130">
            <v>0</v>
          </cell>
          <cell r="J130">
            <v>0</v>
          </cell>
          <cell r="K130">
            <v>0</v>
          </cell>
          <cell r="L130">
            <v>0</v>
          </cell>
          <cell r="M130">
            <v>0</v>
          </cell>
          <cell r="N130">
            <v>0</v>
          </cell>
          <cell r="O130">
            <v>0</v>
          </cell>
          <cell r="P130">
            <v>0</v>
          </cell>
          <cell r="Q130">
            <v>0</v>
          </cell>
          <cell r="R130">
            <v>0</v>
          </cell>
          <cell r="S130">
            <v>153</v>
          </cell>
          <cell r="T130">
            <v>2</v>
          </cell>
          <cell r="U130" t="str">
            <v>94V</v>
          </cell>
          <cell r="V130">
            <v>1</v>
          </cell>
          <cell r="W130" t="str">
            <v>94V</v>
          </cell>
          <cell r="X130">
            <v>0</v>
          </cell>
        </row>
        <row r="131">
          <cell r="A131">
            <v>187</v>
          </cell>
          <cell r="B131">
            <v>0</v>
          </cell>
          <cell r="C131">
            <v>41</v>
          </cell>
          <cell r="D131">
            <v>1.9440000000000004</v>
          </cell>
          <cell r="E131">
            <v>41</v>
          </cell>
          <cell r="F131">
            <v>0.25599999999999934</v>
          </cell>
          <cell r="G131">
            <v>195</v>
          </cell>
          <cell r="H131">
            <v>1.286999999999999</v>
          </cell>
          <cell r="I131">
            <v>0</v>
          </cell>
          <cell r="J131">
            <v>0</v>
          </cell>
          <cell r="K131">
            <v>0</v>
          </cell>
          <cell r="L131">
            <v>0</v>
          </cell>
          <cell r="M131">
            <v>0</v>
          </cell>
          <cell r="N131">
            <v>0</v>
          </cell>
          <cell r="O131">
            <v>0</v>
          </cell>
          <cell r="P131">
            <v>0</v>
          </cell>
          <cell r="Q131">
            <v>0</v>
          </cell>
          <cell r="R131">
            <v>0</v>
          </cell>
          <cell r="S131">
            <v>195</v>
          </cell>
          <cell r="T131">
            <v>0.63299999999999912</v>
          </cell>
          <cell r="U131">
            <v>153</v>
          </cell>
          <cell r="V131">
            <v>2</v>
          </cell>
          <cell r="W131">
            <v>153</v>
          </cell>
          <cell r="X131">
            <v>2</v>
          </cell>
        </row>
        <row r="132">
          <cell r="A132">
            <v>0</v>
          </cell>
          <cell r="B132">
            <v>0</v>
          </cell>
          <cell r="C132">
            <v>183</v>
          </cell>
          <cell r="D132">
            <v>0</v>
          </cell>
          <cell r="E132">
            <v>183</v>
          </cell>
          <cell r="F132">
            <v>0</v>
          </cell>
          <cell r="G132">
            <v>279</v>
          </cell>
          <cell r="H132">
            <v>5</v>
          </cell>
          <cell r="I132">
            <v>0</v>
          </cell>
          <cell r="J132">
            <v>0</v>
          </cell>
          <cell r="K132">
            <v>0</v>
          </cell>
          <cell r="L132">
            <v>0</v>
          </cell>
          <cell r="M132">
            <v>0</v>
          </cell>
          <cell r="N132">
            <v>0</v>
          </cell>
          <cell r="O132">
            <v>0</v>
          </cell>
          <cell r="P132">
            <v>0</v>
          </cell>
          <cell r="Q132">
            <v>0</v>
          </cell>
          <cell r="R132">
            <v>0</v>
          </cell>
          <cell r="S132" t="str">
            <v>195W</v>
          </cell>
          <cell r="T132">
            <v>3</v>
          </cell>
          <cell r="U132">
            <v>195</v>
          </cell>
          <cell r="V132">
            <v>3.7490000000000023</v>
          </cell>
          <cell r="W132">
            <v>195</v>
          </cell>
          <cell r="X132">
            <v>4.6629999999999967</v>
          </cell>
        </row>
        <row r="133">
          <cell r="A133">
            <v>190</v>
          </cell>
          <cell r="B133">
            <v>0</v>
          </cell>
          <cell r="C133">
            <v>109</v>
          </cell>
          <cell r="D133">
            <v>0.44900000000000007</v>
          </cell>
          <cell r="E133">
            <v>109</v>
          </cell>
          <cell r="F133">
            <v>0.20499999999999985</v>
          </cell>
          <cell r="G133">
            <v>41</v>
          </cell>
          <cell r="H133">
            <v>0</v>
          </cell>
          <cell r="I133">
            <v>0</v>
          </cell>
          <cell r="J133">
            <v>0</v>
          </cell>
          <cell r="K133">
            <v>0</v>
          </cell>
          <cell r="L133">
            <v>0</v>
          </cell>
          <cell r="M133">
            <v>0</v>
          </cell>
          <cell r="N133">
            <v>0</v>
          </cell>
          <cell r="O133">
            <v>0</v>
          </cell>
          <cell r="P133">
            <v>0</v>
          </cell>
          <cell r="Q133">
            <v>0</v>
          </cell>
          <cell r="R133">
            <v>0</v>
          </cell>
          <cell r="S133">
            <v>279</v>
          </cell>
          <cell r="T133">
            <v>5</v>
          </cell>
          <cell r="U133" t="str">
            <v>195W</v>
          </cell>
          <cell r="V133">
            <v>1</v>
          </cell>
          <cell r="W133" t="str">
            <v>195W</v>
          </cell>
          <cell r="X133">
            <v>0</v>
          </cell>
        </row>
        <row r="134">
          <cell r="A134">
            <v>203</v>
          </cell>
          <cell r="B134">
            <v>0</v>
          </cell>
          <cell r="C134">
            <v>187</v>
          </cell>
          <cell r="D134">
            <v>0</v>
          </cell>
          <cell r="E134">
            <v>187</v>
          </cell>
          <cell r="F134">
            <v>0</v>
          </cell>
          <cell r="G134">
            <v>183</v>
          </cell>
          <cell r="H134">
            <v>0</v>
          </cell>
          <cell r="I134">
            <v>0</v>
          </cell>
          <cell r="J134">
            <v>0</v>
          </cell>
          <cell r="K134">
            <v>0</v>
          </cell>
          <cell r="L134">
            <v>0</v>
          </cell>
          <cell r="M134">
            <v>0</v>
          </cell>
          <cell r="N134">
            <v>0</v>
          </cell>
          <cell r="O134">
            <v>0</v>
          </cell>
          <cell r="P134">
            <v>0</v>
          </cell>
          <cell r="Q134">
            <v>0</v>
          </cell>
          <cell r="R134">
            <v>0</v>
          </cell>
          <cell r="S134">
            <v>41</v>
          </cell>
          <cell r="T134">
            <v>0</v>
          </cell>
          <cell r="U134">
            <v>279</v>
          </cell>
          <cell r="V134">
            <v>4</v>
          </cell>
          <cell r="W134">
            <v>279</v>
          </cell>
          <cell r="X134">
            <v>5</v>
          </cell>
        </row>
        <row r="135">
          <cell r="A135">
            <v>170</v>
          </cell>
          <cell r="B135">
            <v>0.46600000000000003</v>
          </cell>
          <cell r="C135">
            <v>0</v>
          </cell>
          <cell r="D135">
            <v>0</v>
          </cell>
          <cell r="E135">
            <v>0</v>
          </cell>
          <cell r="F135">
            <v>0</v>
          </cell>
          <cell r="G135">
            <v>109</v>
          </cell>
          <cell r="H135">
            <v>0</v>
          </cell>
          <cell r="I135">
            <v>0</v>
          </cell>
          <cell r="J135">
            <v>0</v>
          </cell>
          <cell r="K135">
            <v>0</v>
          </cell>
          <cell r="L135">
            <v>0</v>
          </cell>
          <cell r="M135">
            <v>0</v>
          </cell>
          <cell r="N135">
            <v>0</v>
          </cell>
          <cell r="O135">
            <v>0</v>
          </cell>
          <cell r="P135">
            <v>0</v>
          </cell>
          <cell r="Q135">
            <v>0</v>
          </cell>
          <cell r="R135">
            <v>0</v>
          </cell>
          <cell r="S135">
            <v>183</v>
          </cell>
          <cell r="T135">
            <v>1</v>
          </cell>
          <cell r="U135">
            <v>41</v>
          </cell>
          <cell r="V135">
            <v>0</v>
          </cell>
          <cell r="W135">
            <v>41</v>
          </cell>
          <cell r="X135">
            <v>1.3239999999999998</v>
          </cell>
        </row>
        <row r="136">
          <cell r="A136">
            <v>128</v>
          </cell>
          <cell r="B136">
            <v>0</v>
          </cell>
          <cell r="C136">
            <v>190</v>
          </cell>
          <cell r="D136">
            <v>0</v>
          </cell>
          <cell r="E136">
            <v>190</v>
          </cell>
          <cell r="F136">
            <v>0</v>
          </cell>
          <cell r="G136">
            <v>187</v>
          </cell>
          <cell r="H136">
            <v>0</v>
          </cell>
          <cell r="I136">
            <v>0</v>
          </cell>
          <cell r="J136">
            <v>0</v>
          </cell>
          <cell r="K136">
            <v>0</v>
          </cell>
          <cell r="L136">
            <v>0</v>
          </cell>
          <cell r="M136">
            <v>0</v>
          </cell>
          <cell r="N136">
            <v>0</v>
          </cell>
          <cell r="O136">
            <v>0</v>
          </cell>
          <cell r="P136">
            <v>0</v>
          </cell>
          <cell r="Q136">
            <v>0</v>
          </cell>
          <cell r="R136">
            <v>0</v>
          </cell>
          <cell r="S136">
            <v>109</v>
          </cell>
          <cell r="T136">
            <v>0</v>
          </cell>
          <cell r="U136">
            <v>183</v>
          </cell>
          <cell r="V136">
            <v>1</v>
          </cell>
          <cell r="W136">
            <v>183</v>
          </cell>
          <cell r="X136">
            <v>1</v>
          </cell>
        </row>
        <row r="137">
          <cell r="A137">
            <v>271</v>
          </cell>
          <cell r="B137">
            <v>0</v>
          </cell>
          <cell r="C137">
            <v>203</v>
          </cell>
          <cell r="D137">
            <v>0.70199999999999996</v>
          </cell>
          <cell r="E137">
            <v>203</v>
          </cell>
          <cell r="F137">
            <v>0.81999999999999984</v>
          </cell>
          <cell r="G137">
            <v>0</v>
          </cell>
          <cell r="H137">
            <v>0</v>
          </cell>
          <cell r="I137">
            <v>0</v>
          </cell>
          <cell r="J137">
            <v>0</v>
          </cell>
          <cell r="K137">
            <v>0</v>
          </cell>
          <cell r="L137">
            <v>0</v>
          </cell>
          <cell r="M137">
            <v>0</v>
          </cell>
          <cell r="N137">
            <v>0</v>
          </cell>
          <cell r="O137">
            <v>0</v>
          </cell>
          <cell r="P137">
            <v>0</v>
          </cell>
          <cell r="Q137">
            <v>0</v>
          </cell>
          <cell r="R137">
            <v>0</v>
          </cell>
          <cell r="S137">
            <v>187</v>
          </cell>
          <cell r="T137">
            <v>0</v>
          </cell>
          <cell r="U137">
            <v>109</v>
          </cell>
          <cell r="V137">
            <v>0</v>
          </cell>
          <cell r="W137">
            <v>109</v>
          </cell>
          <cell r="X137">
            <v>0.41000000000000014</v>
          </cell>
        </row>
        <row r="138">
          <cell r="A138">
            <v>0</v>
          </cell>
          <cell r="B138">
            <v>8</v>
          </cell>
          <cell r="C138">
            <v>170</v>
          </cell>
          <cell r="D138">
            <v>0.21799999999999997</v>
          </cell>
          <cell r="E138">
            <v>170</v>
          </cell>
          <cell r="F138">
            <v>0</v>
          </cell>
          <cell r="G138">
            <v>190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187</v>
          </cell>
          <cell r="V138">
            <v>0</v>
          </cell>
          <cell r="W138">
            <v>187</v>
          </cell>
          <cell r="X138">
            <v>0</v>
          </cell>
        </row>
        <row r="139">
          <cell r="A139">
            <v>0</v>
          </cell>
          <cell r="B139">
            <v>4</v>
          </cell>
          <cell r="C139" t="str">
            <v>170W</v>
          </cell>
          <cell r="D139">
            <v>2</v>
          </cell>
          <cell r="E139" t="str">
            <v>170W</v>
          </cell>
          <cell r="F139">
            <v>0</v>
          </cell>
          <cell r="G139">
            <v>203</v>
          </cell>
          <cell r="H139">
            <v>0</v>
          </cell>
          <cell r="I139">
            <v>0</v>
          </cell>
          <cell r="J139">
            <v>0</v>
          </cell>
          <cell r="K139">
            <v>0</v>
          </cell>
          <cell r="L139">
            <v>0</v>
          </cell>
          <cell r="M139">
            <v>0</v>
          </cell>
          <cell r="N139">
            <v>0</v>
          </cell>
          <cell r="O139">
            <v>0</v>
          </cell>
          <cell r="P139">
            <v>0</v>
          </cell>
          <cell r="Q139">
            <v>0</v>
          </cell>
          <cell r="R139">
            <v>0</v>
          </cell>
          <cell r="S139">
            <v>190</v>
          </cell>
          <cell r="T139">
            <v>0</v>
          </cell>
          <cell r="U139">
            <v>0</v>
          </cell>
          <cell r="V139">
            <v>0</v>
          </cell>
          <cell r="W139">
            <v>0</v>
          </cell>
          <cell r="X139">
            <v>0</v>
          </cell>
        </row>
        <row r="140">
          <cell r="A140">
            <v>213</v>
          </cell>
          <cell r="B140">
            <v>0</v>
          </cell>
          <cell r="C140" t="str">
            <v>170V</v>
          </cell>
          <cell r="D140">
            <v>1</v>
          </cell>
          <cell r="E140" t="str">
            <v>170V</v>
          </cell>
          <cell r="F140">
            <v>0</v>
          </cell>
          <cell r="G140">
            <v>170</v>
          </cell>
          <cell r="H140">
            <v>0</v>
          </cell>
          <cell r="I140">
            <v>0</v>
          </cell>
          <cell r="J140">
            <v>0</v>
          </cell>
          <cell r="K140">
            <v>0</v>
          </cell>
          <cell r="L140">
            <v>0</v>
          </cell>
          <cell r="M140">
            <v>0</v>
          </cell>
          <cell r="N140">
            <v>0</v>
          </cell>
          <cell r="O140">
            <v>0</v>
          </cell>
          <cell r="P140">
            <v>0</v>
          </cell>
          <cell r="Q140">
            <v>0</v>
          </cell>
          <cell r="R140">
            <v>0</v>
          </cell>
          <cell r="S140">
            <v>203</v>
          </cell>
          <cell r="T140">
            <v>0</v>
          </cell>
          <cell r="U140">
            <v>190</v>
          </cell>
          <cell r="V140">
            <v>0</v>
          </cell>
          <cell r="W140">
            <v>190</v>
          </cell>
          <cell r="X140">
            <v>0</v>
          </cell>
        </row>
        <row r="141">
          <cell r="A141">
            <v>169</v>
          </cell>
          <cell r="B141">
            <v>0</v>
          </cell>
          <cell r="C141">
            <v>128</v>
          </cell>
          <cell r="D141">
            <v>0</v>
          </cell>
          <cell r="E141">
            <v>128</v>
          </cell>
          <cell r="F141">
            <v>0</v>
          </cell>
          <cell r="G141" t="str">
            <v>170W</v>
          </cell>
          <cell r="H141">
            <v>0</v>
          </cell>
          <cell r="I141">
            <v>0</v>
          </cell>
          <cell r="J141">
            <v>0</v>
          </cell>
          <cell r="K141">
            <v>0</v>
          </cell>
          <cell r="L141">
            <v>0</v>
          </cell>
          <cell r="M141">
            <v>0</v>
          </cell>
          <cell r="N141">
            <v>0</v>
          </cell>
          <cell r="O141">
            <v>0</v>
          </cell>
          <cell r="P141">
            <v>0</v>
          </cell>
          <cell r="Q141">
            <v>0</v>
          </cell>
          <cell r="R141">
            <v>0</v>
          </cell>
          <cell r="S141">
            <v>170</v>
          </cell>
          <cell r="T141">
            <v>0</v>
          </cell>
          <cell r="U141">
            <v>203</v>
          </cell>
          <cell r="V141">
            <v>1.42</v>
          </cell>
          <cell r="W141">
            <v>203</v>
          </cell>
          <cell r="X141">
            <v>1.42</v>
          </cell>
        </row>
        <row r="142">
          <cell r="A142">
            <v>185</v>
          </cell>
          <cell r="B142">
            <v>0</v>
          </cell>
          <cell r="C142">
            <v>271</v>
          </cell>
          <cell r="D142">
            <v>0</v>
          </cell>
          <cell r="E142">
            <v>271</v>
          </cell>
          <cell r="F142">
            <v>0</v>
          </cell>
          <cell r="G142" t="str">
            <v>170V</v>
          </cell>
          <cell r="H142">
            <v>0</v>
          </cell>
          <cell r="I142">
            <v>0</v>
          </cell>
          <cell r="J142">
            <v>0</v>
          </cell>
          <cell r="K142">
            <v>0</v>
          </cell>
          <cell r="L142">
            <v>0</v>
          </cell>
          <cell r="M142">
            <v>0</v>
          </cell>
          <cell r="N142">
            <v>0</v>
          </cell>
          <cell r="O142">
            <v>0</v>
          </cell>
          <cell r="P142">
            <v>0</v>
          </cell>
          <cell r="Q142">
            <v>0</v>
          </cell>
          <cell r="R142">
            <v>0</v>
          </cell>
          <cell r="S142" t="str">
            <v>170W</v>
          </cell>
          <cell r="T142">
            <v>0</v>
          </cell>
          <cell r="U142">
            <v>170</v>
          </cell>
          <cell r="V142">
            <v>0</v>
          </cell>
          <cell r="W142">
            <v>170</v>
          </cell>
          <cell r="X142">
            <v>0</v>
          </cell>
        </row>
        <row r="143">
          <cell r="A143">
            <v>184</v>
          </cell>
          <cell r="B143">
            <v>0.44400000000000006</v>
          </cell>
          <cell r="C143">
            <v>0</v>
          </cell>
          <cell r="D143">
            <v>8</v>
          </cell>
          <cell r="E143">
            <v>0</v>
          </cell>
          <cell r="F143">
            <v>2</v>
          </cell>
          <cell r="G143">
            <v>128</v>
          </cell>
          <cell r="H143">
            <v>0</v>
          </cell>
          <cell r="I143">
            <v>0</v>
          </cell>
          <cell r="J143">
            <v>0</v>
          </cell>
          <cell r="K143">
            <v>0</v>
          </cell>
          <cell r="L143">
            <v>0</v>
          </cell>
          <cell r="M143">
            <v>0</v>
          </cell>
          <cell r="N143">
            <v>0</v>
          </cell>
          <cell r="O143">
            <v>0</v>
          </cell>
          <cell r="P143">
            <v>0</v>
          </cell>
          <cell r="Q143">
            <v>0</v>
          </cell>
          <cell r="R143">
            <v>0</v>
          </cell>
          <cell r="S143" t="str">
            <v>170V</v>
          </cell>
          <cell r="T143">
            <v>0</v>
          </cell>
          <cell r="U143" t="str">
            <v>170W</v>
          </cell>
          <cell r="V143">
            <v>0</v>
          </cell>
          <cell r="W143" t="str">
            <v>170W</v>
          </cell>
          <cell r="X143">
            <v>0</v>
          </cell>
        </row>
        <row r="144">
          <cell r="A144">
            <v>186</v>
          </cell>
          <cell r="B144">
            <v>0</v>
          </cell>
          <cell r="C144">
            <v>0</v>
          </cell>
          <cell r="D144">
            <v>6</v>
          </cell>
          <cell r="E144">
            <v>0</v>
          </cell>
          <cell r="F144">
            <v>2</v>
          </cell>
          <cell r="G144">
            <v>271</v>
          </cell>
          <cell r="H144">
            <v>0</v>
          </cell>
          <cell r="I144">
            <v>0</v>
          </cell>
          <cell r="J144">
            <v>0</v>
          </cell>
          <cell r="K144">
            <v>0</v>
          </cell>
          <cell r="L144">
            <v>0</v>
          </cell>
          <cell r="M144">
            <v>0</v>
          </cell>
          <cell r="N144">
            <v>0</v>
          </cell>
          <cell r="O144">
            <v>0</v>
          </cell>
          <cell r="P144">
            <v>0</v>
          </cell>
          <cell r="Q144">
            <v>0</v>
          </cell>
          <cell r="R144">
            <v>0</v>
          </cell>
          <cell r="S144">
            <v>128</v>
          </cell>
          <cell r="T144">
            <v>0</v>
          </cell>
          <cell r="U144" t="str">
            <v>170V</v>
          </cell>
          <cell r="V144">
            <v>0</v>
          </cell>
          <cell r="W144" t="str">
            <v>170V</v>
          </cell>
          <cell r="X144">
            <v>0</v>
          </cell>
        </row>
        <row r="145">
          <cell r="A145">
            <v>275</v>
          </cell>
          <cell r="B145">
            <v>2.5789999999999997</v>
          </cell>
          <cell r="C145">
            <v>213</v>
          </cell>
          <cell r="D145">
            <v>0</v>
          </cell>
          <cell r="E145">
            <v>213</v>
          </cell>
          <cell r="F145">
            <v>0</v>
          </cell>
          <cell r="G145">
            <v>0</v>
          </cell>
          <cell r="H145">
            <v>0</v>
          </cell>
          <cell r="I145">
            <v>0</v>
          </cell>
          <cell r="J145">
            <v>0</v>
          </cell>
          <cell r="K145">
            <v>0</v>
          </cell>
          <cell r="L145">
            <v>0</v>
          </cell>
          <cell r="M145">
            <v>0</v>
          </cell>
          <cell r="N145">
            <v>0</v>
          </cell>
          <cell r="O145">
            <v>0</v>
          </cell>
          <cell r="P145">
            <v>0</v>
          </cell>
          <cell r="Q145">
            <v>0</v>
          </cell>
          <cell r="R145">
            <v>0</v>
          </cell>
          <cell r="S145">
            <v>271</v>
          </cell>
          <cell r="T145">
            <v>0</v>
          </cell>
          <cell r="U145">
            <v>128</v>
          </cell>
          <cell r="V145">
            <v>0</v>
          </cell>
          <cell r="W145">
            <v>128</v>
          </cell>
          <cell r="X145">
            <v>0</v>
          </cell>
        </row>
        <row r="146">
          <cell r="A146">
            <v>212</v>
          </cell>
          <cell r="B146">
            <v>0.21100000000000002</v>
          </cell>
          <cell r="C146">
            <v>169</v>
          </cell>
          <cell r="D146">
            <v>0</v>
          </cell>
          <cell r="E146">
            <v>169</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271</v>
          </cell>
          <cell r="V146">
            <v>0.23799999999999999</v>
          </cell>
          <cell r="W146">
            <v>271</v>
          </cell>
          <cell r="X146">
            <v>0.13000000000000006</v>
          </cell>
        </row>
        <row r="147">
          <cell r="A147">
            <v>0</v>
          </cell>
          <cell r="B147">
            <v>0</v>
          </cell>
          <cell r="C147">
            <v>185</v>
          </cell>
          <cell r="D147">
            <v>0</v>
          </cell>
          <cell r="E147">
            <v>185</v>
          </cell>
          <cell r="F147">
            <v>0</v>
          </cell>
          <cell r="G147">
            <v>213</v>
          </cell>
          <cell r="H147">
            <v>0</v>
          </cell>
          <cell r="I147">
            <v>0</v>
          </cell>
          <cell r="J147">
            <v>0</v>
          </cell>
          <cell r="K147">
            <v>0</v>
          </cell>
          <cell r="L147">
            <v>0</v>
          </cell>
          <cell r="M147">
            <v>0</v>
          </cell>
          <cell r="N147">
            <v>0</v>
          </cell>
          <cell r="O147">
            <v>0</v>
          </cell>
          <cell r="P147">
            <v>0</v>
          </cell>
          <cell r="Q147">
            <v>0</v>
          </cell>
          <cell r="R147">
            <v>0</v>
          </cell>
          <cell r="S147">
            <v>0</v>
          </cell>
          <cell r="T147">
            <v>0</v>
          </cell>
          <cell r="U147">
            <v>213</v>
          </cell>
          <cell r="V147">
            <v>0</v>
          </cell>
          <cell r="W147">
            <v>213</v>
          </cell>
          <cell r="X147">
            <v>3.9</v>
          </cell>
        </row>
        <row r="148">
          <cell r="A148">
            <v>206</v>
          </cell>
          <cell r="B148">
            <v>0</v>
          </cell>
          <cell r="C148">
            <v>184</v>
          </cell>
          <cell r="D148">
            <v>0</v>
          </cell>
          <cell r="E148">
            <v>184</v>
          </cell>
          <cell r="F148">
            <v>0</v>
          </cell>
          <cell r="G148">
            <v>169</v>
          </cell>
          <cell r="H148">
            <v>0</v>
          </cell>
          <cell r="I148">
            <v>0</v>
          </cell>
          <cell r="J148">
            <v>0</v>
          </cell>
          <cell r="K148">
            <v>0</v>
          </cell>
          <cell r="L148">
            <v>0</v>
          </cell>
          <cell r="M148">
            <v>0</v>
          </cell>
          <cell r="N148">
            <v>0</v>
          </cell>
          <cell r="O148">
            <v>0</v>
          </cell>
          <cell r="P148">
            <v>0</v>
          </cell>
          <cell r="Q148">
            <v>0</v>
          </cell>
          <cell r="R148">
            <v>0</v>
          </cell>
          <cell r="S148">
            <v>213</v>
          </cell>
          <cell r="T148">
            <v>0</v>
          </cell>
          <cell r="U148">
            <v>169</v>
          </cell>
          <cell r="V148">
            <v>0</v>
          </cell>
          <cell r="W148">
            <v>169</v>
          </cell>
          <cell r="X148">
            <v>0</v>
          </cell>
        </row>
        <row r="149">
          <cell r="A149" t="str">
            <v>206W</v>
          </cell>
          <cell r="B149">
            <v>0</v>
          </cell>
          <cell r="C149">
            <v>186</v>
          </cell>
          <cell r="D149">
            <v>0</v>
          </cell>
          <cell r="E149">
            <v>186</v>
          </cell>
          <cell r="F149">
            <v>0</v>
          </cell>
          <cell r="G149">
            <v>185</v>
          </cell>
          <cell r="H149">
            <v>0</v>
          </cell>
          <cell r="I149">
            <v>0</v>
          </cell>
          <cell r="J149">
            <v>0</v>
          </cell>
          <cell r="K149">
            <v>0</v>
          </cell>
          <cell r="L149">
            <v>0</v>
          </cell>
          <cell r="M149">
            <v>0</v>
          </cell>
          <cell r="N149">
            <v>0</v>
          </cell>
          <cell r="O149">
            <v>0</v>
          </cell>
          <cell r="P149">
            <v>0</v>
          </cell>
          <cell r="Q149">
            <v>0</v>
          </cell>
          <cell r="R149">
            <v>0</v>
          </cell>
          <cell r="S149">
            <v>169</v>
          </cell>
          <cell r="T149">
            <v>0</v>
          </cell>
          <cell r="U149">
            <v>185</v>
          </cell>
          <cell r="V149">
            <v>0</v>
          </cell>
          <cell r="W149">
            <v>185</v>
          </cell>
          <cell r="X149">
            <v>0</v>
          </cell>
        </row>
        <row r="150">
          <cell r="A150">
            <v>211</v>
          </cell>
          <cell r="B150">
            <v>0</v>
          </cell>
          <cell r="C150">
            <v>275</v>
          </cell>
          <cell r="D150">
            <v>1.9830000000000005</v>
          </cell>
          <cell r="E150">
            <v>275</v>
          </cell>
          <cell r="F150">
            <v>0.61799999999999855</v>
          </cell>
          <cell r="G150">
            <v>184</v>
          </cell>
          <cell r="H150">
            <v>0</v>
          </cell>
          <cell r="I150">
            <v>0</v>
          </cell>
          <cell r="J150">
            <v>0</v>
          </cell>
          <cell r="K150">
            <v>0</v>
          </cell>
          <cell r="L150">
            <v>0</v>
          </cell>
          <cell r="M150">
            <v>0</v>
          </cell>
          <cell r="N150">
            <v>0</v>
          </cell>
          <cell r="O150">
            <v>0</v>
          </cell>
          <cell r="P150">
            <v>0</v>
          </cell>
          <cell r="Q150">
            <v>0</v>
          </cell>
          <cell r="R150">
            <v>0</v>
          </cell>
          <cell r="S150">
            <v>185</v>
          </cell>
          <cell r="T150">
            <v>0</v>
          </cell>
          <cell r="U150">
            <v>184</v>
          </cell>
          <cell r="V150">
            <v>0</v>
          </cell>
          <cell r="W150">
            <v>184</v>
          </cell>
          <cell r="X150">
            <v>0.30499999999999999</v>
          </cell>
        </row>
        <row r="151">
          <cell r="A151">
            <v>0</v>
          </cell>
          <cell r="B151">
            <v>0</v>
          </cell>
          <cell r="C151">
            <v>212</v>
          </cell>
          <cell r="D151">
            <v>0</v>
          </cell>
          <cell r="E151">
            <v>212</v>
          </cell>
          <cell r="F151">
            <v>0</v>
          </cell>
          <cell r="G151">
            <v>186</v>
          </cell>
          <cell r="H151">
            <v>0</v>
          </cell>
          <cell r="I151">
            <v>0</v>
          </cell>
          <cell r="J151">
            <v>0</v>
          </cell>
          <cell r="K151">
            <v>0</v>
          </cell>
          <cell r="L151">
            <v>0</v>
          </cell>
          <cell r="M151">
            <v>0</v>
          </cell>
          <cell r="N151">
            <v>0</v>
          </cell>
          <cell r="O151">
            <v>0</v>
          </cell>
          <cell r="P151">
            <v>0</v>
          </cell>
          <cell r="Q151">
            <v>0</v>
          </cell>
          <cell r="R151">
            <v>0</v>
          </cell>
          <cell r="S151">
            <v>184</v>
          </cell>
          <cell r="T151">
            <v>0</v>
          </cell>
          <cell r="U151">
            <v>186</v>
          </cell>
          <cell r="V151">
            <v>4.1999999999999815E-2</v>
          </cell>
          <cell r="W151">
            <v>186</v>
          </cell>
          <cell r="X151">
            <v>0.22399999999999975</v>
          </cell>
        </row>
        <row r="152">
          <cell r="A152">
            <v>0</v>
          </cell>
          <cell r="B152">
            <v>0</v>
          </cell>
          <cell r="C152">
            <v>0</v>
          </cell>
          <cell r="D152">
            <v>0</v>
          </cell>
          <cell r="E152">
            <v>0</v>
          </cell>
          <cell r="F152">
            <v>0</v>
          </cell>
          <cell r="G152">
            <v>275</v>
          </cell>
          <cell r="H152">
            <v>0</v>
          </cell>
          <cell r="I152">
            <v>0</v>
          </cell>
          <cell r="J152">
            <v>0</v>
          </cell>
          <cell r="K152">
            <v>0</v>
          </cell>
          <cell r="L152">
            <v>0</v>
          </cell>
          <cell r="M152">
            <v>0</v>
          </cell>
          <cell r="N152">
            <v>0</v>
          </cell>
          <cell r="O152">
            <v>0</v>
          </cell>
          <cell r="P152">
            <v>0</v>
          </cell>
          <cell r="Q152">
            <v>0</v>
          </cell>
          <cell r="R152">
            <v>0</v>
          </cell>
          <cell r="S152">
            <v>186</v>
          </cell>
          <cell r="T152">
            <v>0</v>
          </cell>
          <cell r="U152">
            <v>275</v>
          </cell>
          <cell r="V152">
            <v>0</v>
          </cell>
          <cell r="W152">
            <v>275</v>
          </cell>
          <cell r="X152">
            <v>0</v>
          </cell>
        </row>
        <row r="153">
          <cell r="A153">
            <v>2</v>
          </cell>
          <cell r="B153">
            <v>0</v>
          </cell>
          <cell r="C153">
            <v>206</v>
          </cell>
          <cell r="D153">
            <v>0</v>
          </cell>
          <cell r="E153">
            <v>206</v>
          </cell>
          <cell r="F153">
            <v>0</v>
          </cell>
          <cell r="G153">
            <v>212</v>
          </cell>
          <cell r="H153">
            <v>0</v>
          </cell>
          <cell r="I153">
            <v>0</v>
          </cell>
          <cell r="J153">
            <v>0</v>
          </cell>
          <cell r="K153">
            <v>0</v>
          </cell>
          <cell r="L153">
            <v>0</v>
          </cell>
          <cell r="M153">
            <v>0</v>
          </cell>
          <cell r="N153">
            <v>0</v>
          </cell>
          <cell r="O153">
            <v>0</v>
          </cell>
          <cell r="P153">
            <v>0</v>
          </cell>
          <cell r="Q153">
            <v>0</v>
          </cell>
          <cell r="R153">
            <v>0</v>
          </cell>
          <cell r="S153">
            <v>275</v>
          </cell>
          <cell r="T153">
            <v>0</v>
          </cell>
          <cell r="U153">
            <v>212</v>
          </cell>
          <cell r="V153">
            <v>0</v>
          </cell>
          <cell r="W153">
            <v>212</v>
          </cell>
          <cell r="X153">
            <v>0</v>
          </cell>
        </row>
        <row r="154">
          <cell r="A154">
            <v>0</v>
          </cell>
          <cell r="B154">
            <v>12</v>
          </cell>
          <cell r="C154" t="str">
            <v>206W</v>
          </cell>
          <cell r="D154">
            <v>0</v>
          </cell>
          <cell r="E154" t="str">
            <v>206W</v>
          </cell>
          <cell r="F154">
            <v>0</v>
          </cell>
          <cell r="G154">
            <v>0</v>
          </cell>
          <cell r="H154">
            <v>0</v>
          </cell>
          <cell r="I154">
            <v>0</v>
          </cell>
          <cell r="J154">
            <v>0</v>
          </cell>
          <cell r="K154">
            <v>0</v>
          </cell>
          <cell r="L154">
            <v>0</v>
          </cell>
          <cell r="M154">
            <v>0</v>
          </cell>
          <cell r="N154">
            <v>0</v>
          </cell>
          <cell r="O154">
            <v>0</v>
          </cell>
          <cell r="P154">
            <v>0</v>
          </cell>
          <cell r="Q154">
            <v>0</v>
          </cell>
          <cell r="R154">
            <v>0</v>
          </cell>
          <cell r="S154">
            <v>212</v>
          </cell>
          <cell r="T154">
            <v>0</v>
          </cell>
          <cell r="U154">
            <v>0</v>
          </cell>
          <cell r="V154">
            <v>0</v>
          </cell>
          <cell r="W154">
            <v>0</v>
          </cell>
          <cell r="X154">
            <v>0</v>
          </cell>
        </row>
        <row r="155">
          <cell r="A155">
            <v>0</v>
          </cell>
          <cell r="B155">
            <v>12</v>
          </cell>
          <cell r="C155">
            <v>211</v>
          </cell>
          <cell r="D155">
            <v>0</v>
          </cell>
          <cell r="E155">
            <v>211</v>
          </cell>
          <cell r="F155">
            <v>0</v>
          </cell>
          <cell r="G155">
            <v>206</v>
          </cell>
          <cell r="H155">
            <v>0</v>
          </cell>
          <cell r="I155">
            <v>0</v>
          </cell>
          <cell r="J155">
            <v>0</v>
          </cell>
          <cell r="K155">
            <v>0</v>
          </cell>
          <cell r="L155">
            <v>0</v>
          </cell>
          <cell r="M155">
            <v>0</v>
          </cell>
          <cell r="N155">
            <v>0</v>
          </cell>
          <cell r="O155">
            <v>0</v>
          </cell>
          <cell r="P155">
            <v>0</v>
          </cell>
          <cell r="Q155">
            <v>0</v>
          </cell>
          <cell r="R155">
            <v>0</v>
          </cell>
          <cell r="S155">
            <v>0</v>
          </cell>
          <cell r="T155">
            <v>0</v>
          </cell>
          <cell r="U155">
            <v>206</v>
          </cell>
          <cell r="V155">
            <v>0</v>
          </cell>
          <cell r="W155">
            <v>206</v>
          </cell>
          <cell r="X155">
            <v>0</v>
          </cell>
        </row>
        <row r="156">
          <cell r="A156">
            <v>13</v>
          </cell>
          <cell r="B156">
            <v>20.7</v>
          </cell>
          <cell r="C156">
            <v>0</v>
          </cell>
          <cell r="D156">
            <v>0</v>
          </cell>
          <cell r="E156">
            <v>0</v>
          </cell>
          <cell r="F156">
            <v>0</v>
          </cell>
          <cell r="G156" t="str">
            <v>206W</v>
          </cell>
          <cell r="H156">
            <v>0</v>
          </cell>
          <cell r="I156">
            <v>0</v>
          </cell>
          <cell r="J156">
            <v>0</v>
          </cell>
          <cell r="K156">
            <v>0</v>
          </cell>
          <cell r="L156">
            <v>0</v>
          </cell>
          <cell r="M156">
            <v>0</v>
          </cell>
          <cell r="N156">
            <v>0</v>
          </cell>
          <cell r="O156">
            <v>0</v>
          </cell>
          <cell r="P156">
            <v>0</v>
          </cell>
          <cell r="Q156">
            <v>0</v>
          </cell>
          <cell r="R156">
            <v>0</v>
          </cell>
          <cell r="S156">
            <v>206</v>
          </cell>
          <cell r="T156">
            <v>0</v>
          </cell>
          <cell r="U156" t="str">
            <v>206W</v>
          </cell>
          <cell r="V156">
            <v>0</v>
          </cell>
          <cell r="W156" t="str">
            <v>206W</v>
          </cell>
          <cell r="X156">
            <v>0</v>
          </cell>
        </row>
        <row r="157">
          <cell r="A157">
            <v>0</v>
          </cell>
          <cell r="B157">
            <v>0</v>
          </cell>
          <cell r="C157">
            <v>0</v>
          </cell>
          <cell r="D157">
            <v>0</v>
          </cell>
          <cell r="E157">
            <v>0</v>
          </cell>
          <cell r="F157">
            <v>0</v>
          </cell>
          <cell r="G157">
            <v>211</v>
          </cell>
          <cell r="H157">
            <v>0</v>
          </cell>
          <cell r="I157">
            <v>0</v>
          </cell>
          <cell r="J157">
            <v>0</v>
          </cell>
          <cell r="K157">
            <v>0</v>
          </cell>
          <cell r="L157">
            <v>0</v>
          </cell>
          <cell r="M157">
            <v>0</v>
          </cell>
          <cell r="N157">
            <v>0</v>
          </cell>
          <cell r="O157">
            <v>0</v>
          </cell>
          <cell r="P157">
            <v>0</v>
          </cell>
          <cell r="Q157">
            <v>0</v>
          </cell>
          <cell r="R157">
            <v>0</v>
          </cell>
          <cell r="S157" t="str">
            <v>206W</v>
          </cell>
          <cell r="T157">
            <v>0</v>
          </cell>
          <cell r="U157">
            <v>211</v>
          </cell>
          <cell r="V157">
            <v>0</v>
          </cell>
          <cell r="W157">
            <v>211</v>
          </cell>
          <cell r="X157">
            <v>0</v>
          </cell>
        </row>
        <row r="158">
          <cell r="A158">
            <v>5</v>
          </cell>
          <cell r="B158">
            <v>41</v>
          </cell>
          <cell r="C158">
            <v>2</v>
          </cell>
          <cell r="D158">
            <v>0</v>
          </cell>
          <cell r="E158">
            <v>2</v>
          </cell>
          <cell r="F158">
            <v>0</v>
          </cell>
          <cell r="G158">
            <v>0</v>
          </cell>
          <cell r="H158">
            <v>0</v>
          </cell>
          <cell r="I158">
            <v>0</v>
          </cell>
          <cell r="J158">
            <v>0</v>
          </cell>
          <cell r="K158">
            <v>0</v>
          </cell>
          <cell r="L158">
            <v>0</v>
          </cell>
          <cell r="M158">
            <v>0</v>
          </cell>
          <cell r="N158">
            <v>0</v>
          </cell>
          <cell r="O158">
            <v>0</v>
          </cell>
          <cell r="P158">
            <v>0</v>
          </cell>
          <cell r="Q158">
            <v>0</v>
          </cell>
          <cell r="R158">
            <v>0</v>
          </cell>
          <cell r="S158">
            <v>211</v>
          </cell>
          <cell r="T158">
            <v>0</v>
          </cell>
          <cell r="U158">
            <v>0</v>
          </cell>
          <cell r="V158">
            <v>0</v>
          </cell>
          <cell r="W158">
            <v>0</v>
          </cell>
          <cell r="X158">
            <v>0</v>
          </cell>
        </row>
        <row r="159">
          <cell r="A159" t="str">
            <v>5а</v>
          </cell>
          <cell r="B159">
            <v>13</v>
          </cell>
          <cell r="C159">
            <v>0</v>
          </cell>
          <cell r="D159">
            <v>13</v>
          </cell>
          <cell r="E159">
            <v>0</v>
          </cell>
          <cell r="F159">
            <v>12</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row>
        <row r="160">
          <cell r="A160">
            <v>31</v>
          </cell>
          <cell r="B160">
            <v>73.56</v>
          </cell>
          <cell r="C160">
            <v>0</v>
          </cell>
          <cell r="D160">
            <v>5</v>
          </cell>
          <cell r="E160">
            <v>0</v>
          </cell>
          <cell r="F160">
            <v>8</v>
          </cell>
          <cell r="G160">
            <v>2</v>
          </cell>
          <cell r="H160">
            <v>0</v>
          </cell>
          <cell r="I160">
            <v>0</v>
          </cell>
          <cell r="J160">
            <v>0</v>
          </cell>
          <cell r="K160">
            <v>0</v>
          </cell>
          <cell r="L160">
            <v>0</v>
          </cell>
          <cell r="M160">
            <v>0</v>
          </cell>
          <cell r="N160">
            <v>0</v>
          </cell>
          <cell r="O160">
            <v>0</v>
          </cell>
          <cell r="P160">
            <v>0</v>
          </cell>
          <cell r="Q160">
            <v>0</v>
          </cell>
          <cell r="R160">
            <v>0</v>
          </cell>
          <cell r="S160">
            <v>0</v>
          </cell>
          <cell r="T160">
            <v>0</v>
          </cell>
          <cell r="U160">
            <v>2</v>
          </cell>
          <cell r="V160">
            <v>0</v>
          </cell>
          <cell r="W160">
            <v>2</v>
          </cell>
          <cell r="X160">
            <v>0</v>
          </cell>
        </row>
        <row r="161">
          <cell r="A161" t="str">
            <v>31W</v>
          </cell>
          <cell r="B161">
            <v>1.6000000000000014</v>
          </cell>
          <cell r="C161">
            <v>13</v>
          </cell>
          <cell r="D161">
            <v>6.8999999999999986</v>
          </cell>
          <cell r="E161">
            <v>13</v>
          </cell>
          <cell r="F161">
            <v>9.7000000000000028</v>
          </cell>
          <cell r="G161">
            <v>0</v>
          </cell>
          <cell r="H161">
            <v>11</v>
          </cell>
          <cell r="I161">
            <v>0</v>
          </cell>
          <cell r="J161">
            <v>0</v>
          </cell>
          <cell r="K161">
            <v>0</v>
          </cell>
          <cell r="L161">
            <v>0</v>
          </cell>
          <cell r="M161">
            <v>0</v>
          </cell>
          <cell r="N161">
            <v>0</v>
          </cell>
          <cell r="O161">
            <v>0</v>
          </cell>
          <cell r="P161">
            <v>0</v>
          </cell>
          <cell r="Q161">
            <v>0</v>
          </cell>
          <cell r="R161">
            <v>0</v>
          </cell>
          <cell r="S161">
            <v>2</v>
          </cell>
          <cell r="T161">
            <v>0</v>
          </cell>
          <cell r="U161">
            <v>0</v>
          </cell>
          <cell r="V161">
            <v>10.889999999999999</v>
          </cell>
          <cell r="W161">
            <v>0</v>
          </cell>
          <cell r="X161">
            <v>0</v>
          </cell>
        </row>
        <row r="162">
          <cell r="A162">
            <v>0</v>
          </cell>
          <cell r="B162">
            <v>0</v>
          </cell>
          <cell r="C162">
            <v>0</v>
          </cell>
          <cell r="D162">
            <v>0</v>
          </cell>
          <cell r="E162">
            <v>0</v>
          </cell>
          <cell r="F162">
            <v>0</v>
          </cell>
          <cell r="G162">
            <v>0</v>
          </cell>
          <cell r="H162">
            <v>4</v>
          </cell>
          <cell r="I162">
            <v>0</v>
          </cell>
          <cell r="J162">
            <v>0</v>
          </cell>
          <cell r="K162">
            <v>0</v>
          </cell>
          <cell r="L162">
            <v>0</v>
          </cell>
          <cell r="M162">
            <v>0</v>
          </cell>
          <cell r="N162">
            <v>0</v>
          </cell>
          <cell r="O162">
            <v>0</v>
          </cell>
          <cell r="P162">
            <v>0</v>
          </cell>
          <cell r="Q162">
            <v>0</v>
          </cell>
          <cell r="R162">
            <v>0</v>
          </cell>
          <cell r="S162">
            <v>0</v>
          </cell>
          <cell r="T162">
            <v>12.914</v>
          </cell>
          <cell r="U162">
            <v>0</v>
          </cell>
          <cell r="V162">
            <v>1.44</v>
          </cell>
          <cell r="W162">
            <v>0</v>
          </cell>
          <cell r="X162">
            <v>7</v>
          </cell>
        </row>
        <row r="163">
          <cell r="A163">
            <v>189</v>
          </cell>
          <cell r="B163">
            <v>83.539999999999992</v>
          </cell>
          <cell r="C163">
            <v>5</v>
          </cell>
          <cell r="D163">
            <v>0</v>
          </cell>
          <cell r="E163">
            <v>5</v>
          </cell>
          <cell r="F163">
            <v>20</v>
          </cell>
          <cell r="G163">
            <v>13</v>
          </cell>
          <cell r="H163">
            <v>2.8999999999999986</v>
          </cell>
          <cell r="I163">
            <v>0</v>
          </cell>
          <cell r="J163">
            <v>0</v>
          </cell>
          <cell r="K163">
            <v>0</v>
          </cell>
          <cell r="L163">
            <v>0</v>
          </cell>
          <cell r="M163">
            <v>0</v>
          </cell>
          <cell r="N163">
            <v>0</v>
          </cell>
          <cell r="O163">
            <v>0</v>
          </cell>
          <cell r="P163">
            <v>0</v>
          </cell>
          <cell r="Q163">
            <v>0</v>
          </cell>
          <cell r="R163">
            <v>0</v>
          </cell>
          <cell r="S163">
            <v>0</v>
          </cell>
          <cell r="T163">
            <v>1.100000000000001E-2</v>
          </cell>
          <cell r="U163">
            <v>0</v>
          </cell>
          <cell r="V163">
            <v>9.91</v>
          </cell>
          <cell r="W163">
            <v>0</v>
          </cell>
          <cell r="X163">
            <v>13</v>
          </cell>
        </row>
        <row r="164">
          <cell r="A164" t="str">
            <v>189W</v>
          </cell>
          <cell r="B164">
            <v>17.980000000000004</v>
          </cell>
          <cell r="C164" t="str">
            <v>5а</v>
          </cell>
          <cell r="D164">
            <v>92</v>
          </cell>
          <cell r="E164" t="str">
            <v>5а</v>
          </cell>
          <cell r="F164">
            <v>0</v>
          </cell>
          <cell r="G164">
            <v>0</v>
          </cell>
          <cell r="H164">
            <v>0</v>
          </cell>
          <cell r="I164">
            <v>0</v>
          </cell>
          <cell r="J164">
            <v>0</v>
          </cell>
          <cell r="K164">
            <v>0</v>
          </cell>
          <cell r="L164">
            <v>0</v>
          </cell>
          <cell r="M164">
            <v>0</v>
          </cell>
          <cell r="N164">
            <v>0</v>
          </cell>
          <cell r="O164">
            <v>0</v>
          </cell>
          <cell r="P164">
            <v>0</v>
          </cell>
          <cell r="Q164">
            <v>0</v>
          </cell>
          <cell r="R164">
            <v>0</v>
          </cell>
          <cell r="S164">
            <v>13</v>
          </cell>
          <cell r="T164">
            <v>0</v>
          </cell>
          <cell r="U164" t="str">
            <v>2O</v>
          </cell>
          <cell r="V164">
            <v>0</v>
          </cell>
          <cell r="W164" t="str">
            <v>2O</v>
          </cell>
          <cell r="X164">
            <v>0</v>
          </cell>
        </row>
        <row r="165">
          <cell r="A165" t="str">
            <v>189O</v>
          </cell>
          <cell r="B165">
            <v>0</v>
          </cell>
          <cell r="C165">
            <v>31</v>
          </cell>
          <cell r="D165">
            <v>64.5</v>
          </cell>
          <cell r="E165">
            <v>31</v>
          </cell>
          <cell r="F165">
            <v>44.220000000000027</v>
          </cell>
          <cell r="G165">
            <v>5</v>
          </cell>
          <cell r="H165">
            <v>28</v>
          </cell>
          <cell r="I165">
            <v>0</v>
          </cell>
          <cell r="J165">
            <v>0</v>
          </cell>
          <cell r="K165">
            <v>0</v>
          </cell>
          <cell r="L165">
            <v>0</v>
          </cell>
          <cell r="M165">
            <v>0</v>
          </cell>
          <cell r="N165">
            <v>0</v>
          </cell>
          <cell r="O165">
            <v>0</v>
          </cell>
          <cell r="P165">
            <v>0</v>
          </cell>
          <cell r="Q165">
            <v>0</v>
          </cell>
          <cell r="R165">
            <v>0</v>
          </cell>
          <cell r="S165">
            <v>0</v>
          </cell>
          <cell r="T165">
            <v>0</v>
          </cell>
          <cell r="U165">
            <v>0</v>
          </cell>
          <cell r="V165">
            <v>21.369999999999997</v>
          </cell>
          <cell r="W165">
            <v>0</v>
          </cell>
          <cell r="X165">
            <v>39.03</v>
          </cell>
        </row>
        <row r="166">
          <cell r="A166">
            <v>188</v>
          </cell>
          <cell r="B166">
            <v>135.67000000000007</v>
          </cell>
          <cell r="C166" t="str">
            <v>31W</v>
          </cell>
          <cell r="D166">
            <v>1.5</v>
          </cell>
          <cell r="E166" t="str">
            <v>31W</v>
          </cell>
          <cell r="F166">
            <v>1.25</v>
          </cell>
          <cell r="G166" t="str">
            <v>5а</v>
          </cell>
          <cell r="H166">
            <v>0</v>
          </cell>
          <cell r="I166">
            <v>0</v>
          </cell>
          <cell r="J166">
            <v>0</v>
          </cell>
          <cell r="K166">
            <v>0</v>
          </cell>
          <cell r="L166">
            <v>0</v>
          </cell>
          <cell r="M166">
            <v>0</v>
          </cell>
          <cell r="N166">
            <v>0</v>
          </cell>
          <cell r="O166">
            <v>0</v>
          </cell>
          <cell r="P166">
            <v>0</v>
          </cell>
          <cell r="Q166">
            <v>0</v>
          </cell>
          <cell r="R166">
            <v>0</v>
          </cell>
          <cell r="S166">
            <v>5</v>
          </cell>
          <cell r="T166">
            <v>9</v>
          </cell>
          <cell r="U166">
            <v>0</v>
          </cell>
          <cell r="V166">
            <v>25.41</v>
          </cell>
          <cell r="W166">
            <v>0</v>
          </cell>
          <cell r="X166">
            <v>47.97</v>
          </cell>
        </row>
        <row r="167">
          <cell r="A167">
            <v>269</v>
          </cell>
          <cell r="B167">
            <v>275.90999999999985</v>
          </cell>
          <cell r="C167">
            <v>0</v>
          </cell>
          <cell r="D167">
            <v>0</v>
          </cell>
          <cell r="E167">
            <v>0</v>
          </cell>
          <cell r="F167">
            <v>0</v>
          </cell>
          <cell r="G167">
            <v>31</v>
          </cell>
          <cell r="H167">
            <v>36.259999999999991</v>
          </cell>
          <cell r="I167">
            <v>0</v>
          </cell>
          <cell r="J167">
            <v>0</v>
          </cell>
          <cell r="K167">
            <v>0</v>
          </cell>
          <cell r="L167">
            <v>0</v>
          </cell>
          <cell r="M167">
            <v>0</v>
          </cell>
          <cell r="N167">
            <v>0</v>
          </cell>
          <cell r="O167">
            <v>0</v>
          </cell>
          <cell r="P167">
            <v>0</v>
          </cell>
          <cell r="Q167">
            <v>0</v>
          </cell>
          <cell r="R167">
            <v>0</v>
          </cell>
          <cell r="S167" t="str">
            <v>5а</v>
          </cell>
          <cell r="T167">
            <v>34</v>
          </cell>
          <cell r="U167">
            <v>3</v>
          </cell>
          <cell r="V167">
            <v>0</v>
          </cell>
          <cell r="W167">
            <v>3</v>
          </cell>
          <cell r="X167">
            <v>0</v>
          </cell>
        </row>
        <row r="168">
          <cell r="A168">
            <v>27</v>
          </cell>
          <cell r="B168">
            <v>0</v>
          </cell>
          <cell r="C168">
            <v>189</v>
          </cell>
          <cell r="D168">
            <v>75.350000000000023</v>
          </cell>
          <cell r="E168">
            <v>189</v>
          </cell>
          <cell r="F168">
            <v>50.259999999999991</v>
          </cell>
          <cell r="G168" t="str">
            <v>31W</v>
          </cell>
          <cell r="H168">
            <v>0.99000000000000021</v>
          </cell>
          <cell r="I168">
            <v>0</v>
          </cell>
          <cell r="J168">
            <v>0</v>
          </cell>
          <cell r="K168">
            <v>0</v>
          </cell>
          <cell r="L168">
            <v>0</v>
          </cell>
          <cell r="M168">
            <v>0</v>
          </cell>
          <cell r="N168">
            <v>0</v>
          </cell>
          <cell r="O168">
            <v>0</v>
          </cell>
          <cell r="P168">
            <v>0</v>
          </cell>
          <cell r="Q168">
            <v>0</v>
          </cell>
          <cell r="R168">
            <v>0</v>
          </cell>
          <cell r="S168">
            <v>31</v>
          </cell>
          <cell r="T168">
            <v>15.46999999999997</v>
          </cell>
          <cell r="U168">
            <v>0</v>
          </cell>
          <cell r="V168">
            <v>0</v>
          </cell>
          <cell r="W168">
            <v>0</v>
          </cell>
          <cell r="X168">
            <v>1.08</v>
          </cell>
        </row>
        <row r="169">
          <cell r="A169">
            <v>0</v>
          </cell>
          <cell r="B169">
            <v>89.240000000000009</v>
          </cell>
          <cell r="C169" t="str">
            <v>189W</v>
          </cell>
          <cell r="D169">
            <v>2.4200000000000017</v>
          </cell>
          <cell r="E169" t="str">
            <v>189W</v>
          </cell>
          <cell r="F169">
            <v>1.6599999999999966</v>
          </cell>
          <cell r="G169">
            <v>0</v>
          </cell>
          <cell r="H169">
            <v>0</v>
          </cell>
          <cell r="I169">
            <v>0</v>
          </cell>
          <cell r="J169">
            <v>0</v>
          </cell>
          <cell r="K169">
            <v>0</v>
          </cell>
          <cell r="L169">
            <v>0</v>
          </cell>
          <cell r="M169">
            <v>0</v>
          </cell>
          <cell r="N169">
            <v>0</v>
          </cell>
          <cell r="O169">
            <v>0</v>
          </cell>
          <cell r="P169">
            <v>0</v>
          </cell>
          <cell r="Q169">
            <v>0</v>
          </cell>
          <cell r="R169">
            <v>0</v>
          </cell>
          <cell r="S169" t="str">
            <v>31W</v>
          </cell>
          <cell r="T169">
            <v>0.98000000000000043</v>
          </cell>
          <cell r="U169">
            <v>0</v>
          </cell>
          <cell r="V169">
            <v>0.19</v>
          </cell>
          <cell r="W169">
            <v>0</v>
          </cell>
          <cell r="X169">
            <v>0.35000000000000003</v>
          </cell>
        </row>
        <row r="170">
          <cell r="A170">
            <v>0</v>
          </cell>
          <cell r="B170">
            <v>22.336999999999989</v>
          </cell>
          <cell r="C170" t="str">
            <v>189O</v>
          </cell>
          <cell r="D170">
            <v>0</v>
          </cell>
          <cell r="E170" t="str">
            <v>189O</v>
          </cell>
          <cell r="F170">
            <v>0</v>
          </cell>
          <cell r="G170">
            <v>189</v>
          </cell>
          <cell r="H170">
            <v>24.439999999999998</v>
          </cell>
          <cell r="I170">
            <v>0</v>
          </cell>
          <cell r="J170">
            <v>0</v>
          </cell>
          <cell r="K170">
            <v>0</v>
          </cell>
          <cell r="L170">
            <v>0</v>
          </cell>
          <cell r="M170">
            <v>0</v>
          </cell>
          <cell r="N170">
            <v>0</v>
          </cell>
          <cell r="O170">
            <v>0</v>
          </cell>
          <cell r="P170">
            <v>0</v>
          </cell>
          <cell r="Q170">
            <v>0</v>
          </cell>
          <cell r="R170">
            <v>0</v>
          </cell>
          <cell r="S170">
            <v>0</v>
          </cell>
          <cell r="T170">
            <v>0</v>
          </cell>
          <cell r="U170">
            <v>0</v>
          </cell>
          <cell r="V170">
            <v>28</v>
          </cell>
          <cell r="W170">
            <v>0</v>
          </cell>
          <cell r="X170">
            <v>40</v>
          </cell>
        </row>
        <row r="171">
          <cell r="A171" t="str">
            <v>27W</v>
          </cell>
          <cell r="B171">
            <v>0</v>
          </cell>
          <cell r="C171">
            <v>188</v>
          </cell>
          <cell r="D171">
            <v>91.189999999999941</v>
          </cell>
          <cell r="E171">
            <v>188</v>
          </cell>
          <cell r="F171">
            <v>60.309999999999945</v>
          </cell>
          <cell r="G171" t="str">
            <v>189W</v>
          </cell>
          <cell r="H171">
            <v>0.59000000000000341</v>
          </cell>
          <cell r="I171">
            <v>0</v>
          </cell>
          <cell r="J171">
            <v>0</v>
          </cell>
          <cell r="K171">
            <v>0</v>
          </cell>
          <cell r="L171">
            <v>0</v>
          </cell>
          <cell r="M171">
            <v>0</v>
          </cell>
          <cell r="N171">
            <v>0</v>
          </cell>
          <cell r="O171">
            <v>0</v>
          </cell>
          <cell r="P171">
            <v>0</v>
          </cell>
          <cell r="Q171">
            <v>0</v>
          </cell>
          <cell r="R171">
            <v>0</v>
          </cell>
          <cell r="S171">
            <v>189</v>
          </cell>
          <cell r="T171">
            <v>17.25</v>
          </cell>
          <cell r="U171" t="str">
            <v>3O</v>
          </cell>
          <cell r="V171">
            <v>0</v>
          </cell>
          <cell r="W171" t="str">
            <v>3O</v>
          </cell>
          <cell r="X171">
            <v>0</v>
          </cell>
        </row>
        <row r="172">
          <cell r="A172">
            <v>10</v>
          </cell>
          <cell r="B172">
            <v>0</v>
          </cell>
          <cell r="C172">
            <v>269</v>
          </cell>
          <cell r="D172">
            <v>224.62000000000035</v>
          </cell>
          <cell r="E172">
            <v>269</v>
          </cell>
          <cell r="F172">
            <v>194.4699999999998</v>
          </cell>
          <cell r="G172" t="str">
            <v>189O</v>
          </cell>
          <cell r="H172">
            <v>0</v>
          </cell>
          <cell r="I172">
            <v>0</v>
          </cell>
          <cell r="J172">
            <v>0</v>
          </cell>
          <cell r="K172">
            <v>0</v>
          </cell>
          <cell r="L172">
            <v>0</v>
          </cell>
          <cell r="M172">
            <v>0</v>
          </cell>
          <cell r="N172">
            <v>0</v>
          </cell>
          <cell r="O172">
            <v>0</v>
          </cell>
          <cell r="P172">
            <v>0</v>
          </cell>
          <cell r="Q172">
            <v>0</v>
          </cell>
          <cell r="R172">
            <v>0</v>
          </cell>
          <cell r="S172" t="str">
            <v>189W</v>
          </cell>
          <cell r="T172">
            <v>0.39999999999999147</v>
          </cell>
          <cell r="U172">
            <v>0</v>
          </cell>
          <cell r="V172">
            <v>0</v>
          </cell>
          <cell r="W172">
            <v>0</v>
          </cell>
          <cell r="X172">
            <v>85.089999999999989</v>
          </cell>
        </row>
        <row r="173">
          <cell r="A173">
            <v>26</v>
          </cell>
          <cell r="B173">
            <v>0</v>
          </cell>
          <cell r="C173">
            <v>27</v>
          </cell>
          <cell r="D173">
            <v>0</v>
          </cell>
          <cell r="E173">
            <v>27</v>
          </cell>
          <cell r="F173">
            <v>0</v>
          </cell>
          <cell r="G173">
            <v>188</v>
          </cell>
          <cell r="H173">
            <v>34.210000000000036</v>
          </cell>
          <cell r="I173">
            <v>0</v>
          </cell>
          <cell r="J173">
            <v>0</v>
          </cell>
          <cell r="K173">
            <v>0</v>
          </cell>
          <cell r="L173">
            <v>0</v>
          </cell>
          <cell r="M173">
            <v>0</v>
          </cell>
          <cell r="N173">
            <v>0</v>
          </cell>
          <cell r="O173">
            <v>0</v>
          </cell>
          <cell r="P173">
            <v>0</v>
          </cell>
          <cell r="Q173">
            <v>0</v>
          </cell>
          <cell r="R173">
            <v>0</v>
          </cell>
          <cell r="S173" t="str">
            <v>189O</v>
          </cell>
          <cell r="T173">
            <v>0</v>
          </cell>
          <cell r="U173">
            <v>0</v>
          </cell>
          <cell r="V173">
            <v>55.260000000000005</v>
          </cell>
          <cell r="W173">
            <v>0</v>
          </cell>
          <cell r="X173">
            <v>79.929999999999978</v>
          </cell>
        </row>
        <row r="174">
          <cell r="A174">
            <v>0</v>
          </cell>
          <cell r="B174">
            <v>14.996999999999957</v>
          </cell>
          <cell r="C174">
            <v>0</v>
          </cell>
          <cell r="D174">
            <v>134.37200000000007</v>
          </cell>
          <cell r="E174">
            <v>0</v>
          </cell>
          <cell r="F174">
            <v>58.717999999999847</v>
          </cell>
          <cell r="G174">
            <v>269</v>
          </cell>
          <cell r="H174">
            <v>28.449999999999818</v>
          </cell>
          <cell r="I174">
            <v>0</v>
          </cell>
          <cell r="J174">
            <v>0</v>
          </cell>
          <cell r="K174">
            <v>0</v>
          </cell>
          <cell r="L174">
            <v>0</v>
          </cell>
          <cell r="M174">
            <v>0</v>
          </cell>
          <cell r="N174">
            <v>0</v>
          </cell>
          <cell r="O174">
            <v>0</v>
          </cell>
          <cell r="P174">
            <v>0</v>
          </cell>
          <cell r="Q174">
            <v>0</v>
          </cell>
          <cell r="R174">
            <v>0</v>
          </cell>
          <cell r="S174">
            <v>188</v>
          </cell>
          <cell r="T174">
            <v>19.849999999999909</v>
          </cell>
          <cell r="U174">
            <v>13</v>
          </cell>
          <cell r="V174">
            <v>9.2000000000000028</v>
          </cell>
          <cell r="W174">
            <v>13</v>
          </cell>
          <cell r="X174">
            <v>9.8000000000000043</v>
          </cell>
        </row>
        <row r="175">
          <cell r="A175">
            <v>0</v>
          </cell>
          <cell r="B175">
            <v>14.497000000000014</v>
          </cell>
          <cell r="C175">
            <v>0</v>
          </cell>
          <cell r="D175">
            <v>52.620999999999981</v>
          </cell>
          <cell r="E175">
            <v>0</v>
          </cell>
          <cell r="F175">
            <v>1.3299999999999841</v>
          </cell>
          <cell r="G175">
            <v>27</v>
          </cell>
          <cell r="H175">
            <v>0</v>
          </cell>
          <cell r="I175">
            <v>0</v>
          </cell>
          <cell r="J175">
            <v>0</v>
          </cell>
          <cell r="K175">
            <v>0</v>
          </cell>
          <cell r="L175">
            <v>0</v>
          </cell>
          <cell r="M175">
            <v>0</v>
          </cell>
          <cell r="N175">
            <v>0</v>
          </cell>
          <cell r="O175">
            <v>0</v>
          </cell>
          <cell r="P175">
            <v>0</v>
          </cell>
          <cell r="Q175">
            <v>0</v>
          </cell>
          <cell r="R175">
            <v>0</v>
          </cell>
          <cell r="S175">
            <v>269</v>
          </cell>
          <cell r="T175">
            <v>49.860000000000127</v>
          </cell>
          <cell r="U175">
            <v>0</v>
          </cell>
          <cell r="V175">
            <v>0</v>
          </cell>
          <cell r="W175">
            <v>0</v>
          </cell>
          <cell r="X175">
            <v>0</v>
          </cell>
        </row>
        <row r="176">
          <cell r="A176">
            <v>0</v>
          </cell>
          <cell r="B176">
            <v>13.521999999999991</v>
          </cell>
          <cell r="C176" t="str">
            <v>27W</v>
          </cell>
          <cell r="D176">
            <v>0</v>
          </cell>
          <cell r="E176" t="str">
            <v>27W</v>
          </cell>
          <cell r="F176">
            <v>0</v>
          </cell>
          <cell r="G176">
            <v>0</v>
          </cell>
          <cell r="H176">
            <v>0</v>
          </cell>
          <cell r="I176">
            <v>0</v>
          </cell>
          <cell r="J176">
            <v>0</v>
          </cell>
          <cell r="K176">
            <v>0</v>
          </cell>
          <cell r="L176">
            <v>0</v>
          </cell>
          <cell r="M176">
            <v>0</v>
          </cell>
          <cell r="N176">
            <v>0</v>
          </cell>
          <cell r="O176">
            <v>0</v>
          </cell>
          <cell r="P176">
            <v>0</v>
          </cell>
          <cell r="Q176">
            <v>0</v>
          </cell>
          <cell r="R176">
            <v>0</v>
          </cell>
          <cell r="S176">
            <v>27</v>
          </cell>
          <cell r="T176">
            <v>0</v>
          </cell>
          <cell r="U176">
            <v>5</v>
          </cell>
          <cell r="V176">
            <v>41</v>
          </cell>
          <cell r="W176">
            <v>5</v>
          </cell>
          <cell r="X176">
            <v>21</v>
          </cell>
        </row>
        <row r="177">
          <cell r="A177" t="str">
            <v>26а</v>
          </cell>
          <cell r="B177">
            <v>16.620000000000118</v>
          </cell>
          <cell r="C177">
            <v>10</v>
          </cell>
          <cell r="D177">
            <v>0</v>
          </cell>
          <cell r="E177">
            <v>10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5.2</v>
          </cell>
          <cell r="U177" t="str">
            <v>5а</v>
          </cell>
          <cell r="V177">
            <v>25</v>
          </cell>
          <cell r="W177" t="str">
            <v>5а</v>
          </cell>
          <cell r="X177">
            <v>28</v>
          </cell>
        </row>
        <row r="178">
          <cell r="A178">
            <v>3</v>
          </cell>
          <cell r="B178">
            <v>20</v>
          </cell>
          <cell r="C178">
            <v>26</v>
          </cell>
          <cell r="D178">
            <v>0</v>
          </cell>
          <cell r="E178">
            <v>26</v>
          </cell>
          <cell r="F178">
            <v>0</v>
          </cell>
          <cell r="G178" t="str">
            <v>27W</v>
          </cell>
          <cell r="H178">
            <v>0</v>
          </cell>
          <cell r="I178">
            <v>0</v>
          </cell>
          <cell r="J178">
            <v>0</v>
          </cell>
          <cell r="K178">
            <v>0</v>
          </cell>
          <cell r="L178">
            <v>0</v>
          </cell>
          <cell r="M178">
            <v>0</v>
          </cell>
          <cell r="N178">
            <v>0</v>
          </cell>
          <cell r="O178">
            <v>0</v>
          </cell>
          <cell r="P178">
            <v>0</v>
          </cell>
          <cell r="Q178">
            <v>0</v>
          </cell>
          <cell r="R178">
            <v>0</v>
          </cell>
          <cell r="S178">
            <v>0</v>
          </cell>
          <cell r="T178">
            <v>6.5</v>
          </cell>
          <cell r="U178">
            <v>31</v>
          </cell>
          <cell r="V178">
            <v>45.06</v>
          </cell>
          <cell r="W178">
            <v>31</v>
          </cell>
          <cell r="X178">
            <v>64.779999999999973</v>
          </cell>
        </row>
        <row r="179">
          <cell r="A179">
            <v>0</v>
          </cell>
          <cell r="B179">
            <v>0</v>
          </cell>
          <cell r="C179">
            <v>0</v>
          </cell>
          <cell r="D179">
            <v>9.9090000000000487</v>
          </cell>
          <cell r="E179">
            <v>0</v>
          </cell>
          <cell r="F179">
            <v>4.325999999999965</v>
          </cell>
          <cell r="G179">
            <v>10</v>
          </cell>
          <cell r="H179">
            <v>0</v>
          </cell>
          <cell r="I179">
            <v>0</v>
          </cell>
          <cell r="J179">
            <v>0</v>
          </cell>
          <cell r="K179">
            <v>0</v>
          </cell>
          <cell r="L179">
            <v>0</v>
          </cell>
          <cell r="M179">
            <v>0</v>
          </cell>
          <cell r="N179">
            <v>0</v>
          </cell>
          <cell r="O179">
            <v>0</v>
          </cell>
          <cell r="P179">
            <v>0</v>
          </cell>
          <cell r="Q179">
            <v>0</v>
          </cell>
          <cell r="R179">
            <v>0</v>
          </cell>
          <cell r="S179" t="str">
            <v>27W</v>
          </cell>
          <cell r="T179">
            <v>0</v>
          </cell>
          <cell r="U179" t="str">
            <v>31W</v>
          </cell>
          <cell r="V179">
            <v>2.4799999999999969</v>
          </cell>
          <cell r="W179" t="str">
            <v>31W</v>
          </cell>
          <cell r="X179">
            <v>2.7000000000000028</v>
          </cell>
        </row>
        <row r="180">
          <cell r="A180">
            <v>0</v>
          </cell>
          <cell r="B180">
            <v>0</v>
          </cell>
          <cell r="C180">
            <v>0</v>
          </cell>
          <cell r="D180">
            <v>9.8719999999999857</v>
          </cell>
          <cell r="E180">
            <v>0</v>
          </cell>
          <cell r="F180">
            <v>4.4350000000000023</v>
          </cell>
          <cell r="G180">
            <v>26</v>
          </cell>
          <cell r="H180">
            <v>0</v>
          </cell>
          <cell r="I180">
            <v>0</v>
          </cell>
          <cell r="J180">
            <v>0</v>
          </cell>
          <cell r="K180">
            <v>0</v>
          </cell>
          <cell r="L180">
            <v>0</v>
          </cell>
          <cell r="M180">
            <v>0</v>
          </cell>
          <cell r="N180">
            <v>0</v>
          </cell>
          <cell r="O180">
            <v>0</v>
          </cell>
          <cell r="P180">
            <v>0</v>
          </cell>
          <cell r="Q180">
            <v>0</v>
          </cell>
          <cell r="R180">
            <v>0</v>
          </cell>
          <cell r="S180">
            <v>10</v>
          </cell>
          <cell r="T180">
            <v>0</v>
          </cell>
          <cell r="U180">
            <v>0</v>
          </cell>
          <cell r="V180">
            <v>0</v>
          </cell>
          <cell r="W180">
            <v>0</v>
          </cell>
          <cell r="X180">
            <v>0</v>
          </cell>
        </row>
        <row r="181">
          <cell r="A181">
            <v>0</v>
          </cell>
          <cell r="B181">
            <v>0</v>
          </cell>
          <cell r="C181">
            <v>0</v>
          </cell>
          <cell r="D181">
            <v>10.375999999999976</v>
          </cell>
          <cell r="E181">
            <v>0</v>
          </cell>
          <cell r="F181">
            <v>4.5180000000000291</v>
          </cell>
          <cell r="G181">
            <v>0</v>
          </cell>
          <cell r="H181">
            <v>0</v>
          </cell>
          <cell r="I181">
            <v>0</v>
          </cell>
          <cell r="J181">
            <v>0</v>
          </cell>
          <cell r="K181">
            <v>0</v>
          </cell>
          <cell r="L181">
            <v>0</v>
          </cell>
          <cell r="M181">
            <v>0</v>
          </cell>
          <cell r="N181">
            <v>0</v>
          </cell>
          <cell r="O181">
            <v>0</v>
          </cell>
          <cell r="P181">
            <v>0</v>
          </cell>
          <cell r="Q181">
            <v>0</v>
          </cell>
          <cell r="R181">
            <v>0</v>
          </cell>
          <cell r="S181">
            <v>26</v>
          </cell>
          <cell r="T181">
            <v>0</v>
          </cell>
          <cell r="U181">
            <v>189</v>
          </cell>
          <cell r="V181">
            <v>52.389999999999986</v>
          </cell>
          <cell r="W181">
            <v>189</v>
          </cell>
          <cell r="X181">
            <v>83.13</v>
          </cell>
        </row>
        <row r="182">
          <cell r="A182">
            <v>0</v>
          </cell>
          <cell r="B182">
            <v>0</v>
          </cell>
          <cell r="C182" t="str">
            <v>26а</v>
          </cell>
          <cell r="D182">
            <v>10.129999999999882</v>
          </cell>
          <cell r="E182" t="str">
            <v>26а</v>
          </cell>
          <cell r="F182">
            <v>4.5099999999999909</v>
          </cell>
          <cell r="G182">
            <v>0</v>
          </cell>
          <cell r="H182">
            <v>0</v>
          </cell>
          <cell r="I182">
            <v>0</v>
          </cell>
          <cell r="J182">
            <v>0</v>
          </cell>
          <cell r="K182">
            <v>0</v>
          </cell>
          <cell r="L182">
            <v>0</v>
          </cell>
          <cell r="M182">
            <v>0</v>
          </cell>
          <cell r="N182">
            <v>0</v>
          </cell>
          <cell r="O182">
            <v>0</v>
          </cell>
          <cell r="P182">
            <v>0</v>
          </cell>
          <cell r="Q182">
            <v>0</v>
          </cell>
          <cell r="R182">
            <v>0</v>
          </cell>
          <cell r="S182">
            <v>0</v>
          </cell>
          <cell r="T182">
            <v>4.0649999999999977</v>
          </cell>
          <cell r="U182" t="str">
            <v>189W</v>
          </cell>
          <cell r="V182">
            <v>1.460000000000008</v>
          </cell>
          <cell r="W182" t="str">
            <v>189W</v>
          </cell>
          <cell r="X182">
            <v>1.9299999999999926</v>
          </cell>
        </row>
        <row r="183">
          <cell r="A183">
            <v>0</v>
          </cell>
          <cell r="B183">
            <v>0</v>
          </cell>
          <cell r="C183">
            <v>3</v>
          </cell>
          <cell r="D183">
            <v>44</v>
          </cell>
          <cell r="E183">
            <v>3</v>
          </cell>
          <cell r="F183">
            <v>30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4.7139999999999986</v>
          </cell>
          <cell r="U183" t="str">
            <v>189O</v>
          </cell>
          <cell r="V183">
            <v>0</v>
          </cell>
          <cell r="W183" t="str">
            <v>189O</v>
          </cell>
          <cell r="X183">
            <v>0</v>
          </cell>
        </row>
        <row r="184">
          <cell r="A184">
            <v>0</v>
          </cell>
          <cell r="B184">
            <v>0</v>
          </cell>
          <cell r="C184">
            <v>0</v>
          </cell>
          <cell r="D184">
            <v>0</v>
          </cell>
          <cell r="E184">
            <v>0</v>
          </cell>
          <cell r="F184">
            <v>0</v>
          </cell>
          <cell r="G184" t="str">
            <v>26а</v>
          </cell>
          <cell r="H184">
            <v>0</v>
          </cell>
          <cell r="I184">
            <v>0</v>
          </cell>
          <cell r="J184">
            <v>0</v>
          </cell>
          <cell r="K184">
            <v>0</v>
          </cell>
          <cell r="L184">
            <v>0</v>
          </cell>
          <cell r="M184">
            <v>0</v>
          </cell>
          <cell r="N184">
            <v>0</v>
          </cell>
          <cell r="O184">
            <v>0</v>
          </cell>
          <cell r="P184">
            <v>0</v>
          </cell>
          <cell r="Q184">
            <v>0</v>
          </cell>
          <cell r="R184">
            <v>0</v>
          </cell>
          <cell r="S184">
            <v>0</v>
          </cell>
          <cell r="T184">
            <v>1.6139999999999759</v>
          </cell>
          <cell r="U184">
            <v>188</v>
          </cell>
          <cell r="V184">
            <v>63.960000000000036</v>
          </cell>
          <cell r="W184">
            <v>188</v>
          </cell>
          <cell r="X184">
            <v>98.210000000000036</v>
          </cell>
        </row>
        <row r="185">
          <cell r="A185">
            <v>0</v>
          </cell>
          <cell r="B185">
            <v>0</v>
          </cell>
          <cell r="C185">
            <v>0</v>
          </cell>
          <cell r="D185">
            <v>0</v>
          </cell>
          <cell r="E185">
            <v>0</v>
          </cell>
          <cell r="F185">
            <v>0</v>
          </cell>
          <cell r="G185">
            <v>3</v>
          </cell>
          <cell r="H185">
            <v>22</v>
          </cell>
          <cell r="I185">
            <v>0</v>
          </cell>
          <cell r="J185">
            <v>0</v>
          </cell>
          <cell r="K185">
            <v>0</v>
          </cell>
          <cell r="L185">
            <v>0</v>
          </cell>
          <cell r="M185">
            <v>0</v>
          </cell>
          <cell r="N185">
            <v>0</v>
          </cell>
          <cell r="O185">
            <v>0</v>
          </cell>
          <cell r="P185">
            <v>0</v>
          </cell>
          <cell r="Q185">
            <v>0</v>
          </cell>
          <cell r="R185">
            <v>0</v>
          </cell>
          <cell r="S185" t="str">
            <v>26а</v>
          </cell>
          <cell r="T185">
            <v>5.5099999999999909</v>
          </cell>
          <cell r="U185">
            <v>269</v>
          </cell>
          <cell r="V185">
            <v>144.09999999999991</v>
          </cell>
          <cell r="W185">
            <v>269</v>
          </cell>
          <cell r="X185">
            <v>189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3</v>
          </cell>
          <cell r="T186">
            <v>32.369999999999997</v>
          </cell>
          <cell r="U186">
            <v>27</v>
          </cell>
          <cell r="V186">
            <v>0</v>
          </cell>
          <cell r="W186">
            <v>27</v>
          </cell>
          <cell r="X186">
            <v>0</v>
          </cell>
        </row>
        <row r="187">
          <cell r="A187">
            <v>0</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129.77000000000001</v>
          </cell>
          <cell r="W187">
            <v>0</v>
          </cell>
          <cell r="X187">
            <v>30.919999999999987</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55.23</v>
          </cell>
          <cell r="W188">
            <v>0</v>
          </cell>
          <cell r="X188">
            <v>16.893000000000008</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t="str">
            <v>27W</v>
          </cell>
          <cell r="V189">
            <v>0</v>
          </cell>
          <cell r="W189" t="str">
            <v>27W</v>
          </cell>
          <cell r="X189">
            <v>0</v>
          </cell>
        </row>
        <row r="190">
          <cell r="A190">
            <v>0</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10</v>
          </cell>
          <cell r="V190">
            <v>0</v>
          </cell>
          <cell r="W190">
            <v>10</v>
          </cell>
          <cell r="X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26</v>
          </cell>
          <cell r="V191">
            <v>0</v>
          </cell>
          <cell r="W191">
            <v>26</v>
          </cell>
          <cell r="X191">
            <v>0</v>
          </cell>
        </row>
        <row r="192">
          <cell r="A192">
            <v>0</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23.646000000000015</v>
          </cell>
          <cell r="W192">
            <v>0</v>
          </cell>
          <cell r="X192">
            <v>20.76600000000002</v>
          </cell>
        </row>
        <row r="193">
          <cell r="A193">
            <v>0</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21.75</v>
          </cell>
          <cell r="W193">
            <v>0</v>
          </cell>
          <cell r="X193">
            <v>19.566000000000031</v>
          </cell>
        </row>
        <row r="194">
          <cell r="A194">
            <v>0</v>
          </cell>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17.831000000000017</v>
          </cell>
          <cell r="W194">
            <v>0</v>
          </cell>
          <cell r="X194">
            <v>22.543999999999983</v>
          </cell>
        </row>
        <row r="195">
          <cell r="A195">
            <v>0</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t="str">
            <v>26а</v>
          </cell>
          <cell r="V195">
            <v>24.790000000000191</v>
          </cell>
          <cell r="W195" t="str">
            <v>26а</v>
          </cell>
          <cell r="X195">
            <v>22.079999999999927</v>
          </cell>
        </row>
        <row r="196">
          <cell r="A196">
            <v>0</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11</v>
          </cell>
          <cell r="V196">
            <v>1.5709999999999997</v>
          </cell>
          <cell r="W196">
            <v>28</v>
          </cell>
          <cell r="X196">
            <v>11.260000000000002</v>
          </cell>
        </row>
        <row r="197">
          <cell r="A197">
            <v>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38</v>
          </cell>
          <cell r="X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4</v>
          </cell>
          <cell r="X198">
            <v>27.857000000000003</v>
          </cell>
        </row>
        <row r="199">
          <cell r="A199">
            <v>0</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29</v>
          </cell>
          <cell r="X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30</v>
          </cell>
          <cell r="X200">
            <v>0</v>
          </cell>
        </row>
        <row r="201">
          <cell r="A201">
            <v>0</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11</v>
          </cell>
          <cell r="X201">
            <v>5.3889999999999993</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row>
        <row r="203">
          <cell r="A203">
            <v>0</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row>
        <row r="204">
          <cell r="A204">
            <v>0</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row>
        <row r="205">
          <cell r="A205">
            <v>0</v>
          </cell>
          <cell r="B205">
            <v>0</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row>
        <row r="207">
          <cell r="A207">
            <v>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row>
        <row r="208">
          <cell r="A208">
            <v>0</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row>
        <row r="209">
          <cell r="A209">
            <v>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row>
        <row r="210">
          <cell r="A210">
            <v>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row>
        <row r="211">
          <cell r="A211">
            <v>0</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row>
        <row r="212">
          <cell r="A212">
            <v>0</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row>
        <row r="213">
          <cell r="A213">
            <v>0</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row>
        <row r="214">
          <cell r="A214">
            <v>0</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row>
        <row r="216">
          <cell r="A216">
            <v>0</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row>
        <row r="218">
          <cell r="A218">
            <v>0</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row>
        <row r="219">
          <cell r="A219">
            <v>0</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row>
        <row r="220">
          <cell r="A220">
            <v>0</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row>
        <row r="221">
          <cell r="A221">
            <v>0</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row>
        <row r="222">
          <cell r="A222">
            <v>0</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row>
        <row r="223">
          <cell r="A223">
            <v>0</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row>
        <row r="225">
          <cell r="A225">
            <v>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row>
        <row r="226">
          <cell r="A226">
            <v>0</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row>
        <row r="227">
          <cell r="A227">
            <v>0</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row>
        <row r="228">
          <cell r="A228">
            <v>0</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row>
        <row r="229">
          <cell r="A229">
            <v>0</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row>
        <row r="230">
          <cell r="A230">
            <v>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row>
        <row r="231">
          <cell r="A231">
            <v>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row>
        <row r="232">
          <cell r="A232">
            <v>0</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row>
        <row r="233">
          <cell r="A233">
            <v>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row>
        <row r="234">
          <cell r="A234">
            <v>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row>
        <row r="235">
          <cell r="A235">
            <v>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row>
        <row r="236">
          <cell r="A236">
            <v>0</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row>
        <row r="237">
          <cell r="A237">
            <v>0</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row>
        <row r="238">
          <cell r="A238">
            <v>0</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row>
        <row r="239">
          <cell r="A239">
            <v>0</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row>
        <row r="240">
          <cell r="A240">
            <v>0</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row>
        <row r="241">
          <cell r="A241">
            <v>0</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row>
        <row r="242">
          <cell r="A242">
            <v>0</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row>
        <row r="243">
          <cell r="A243">
            <v>0</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row>
        <row r="244">
          <cell r="A244">
            <v>0</v>
          </cell>
          <cell r="B244">
            <v>0</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row>
        <row r="245">
          <cell r="A245">
            <v>0</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row>
        <row r="246">
          <cell r="A246">
            <v>0</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A247">
            <v>0</v>
          </cell>
          <cell r="B247">
            <v>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row>
      </sheetData>
      <sheetData sheetId="3">
        <row r="3">
          <cell r="A3">
            <v>0</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row>
        <row r="4">
          <cell r="A4">
            <v>0</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row>
        <row r="5">
          <cell r="A5" t="str">
            <v>ID Abon</v>
          </cell>
          <cell r="B5">
            <v>0</v>
          </cell>
          <cell r="C5" t="str">
            <v>ID Abon</v>
          </cell>
          <cell r="D5">
            <v>0</v>
          </cell>
          <cell r="E5" t="str">
            <v>ID Abon</v>
          </cell>
          <cell r="F5">
            <v>0</v>
          </cell>
          <cell r="G5" t="str">
            <v>ID Abon</v>
          </cell>
          <cell r="H5">
            <v>0</v>
          </cell>
          <cell r="I5" t="str">
            <v>ID Abon</v>
          </cell>
          <cell r="J5">
            <v>0</v>
          </cell>
          <cell r="K5" t="str">
            <v>ID Abon</v>
          </cell>
          <cell r="L5">
            <v>0</v>
          </cell>
          <cell r="M5" t="str">
            <v>ID Abon</v>
          </cell>
          <cell r="N5">
            <v>0</v>
          </cell>
          <cell r="O5" t="str">
            <v>ID Abon</v>
          </cell>
          <cell r="P5">
            <v>0</v>
          </cell>
          <cell r="Q5" t="str">
            <v>ID Abon</v>
          </cell>
          <cell r="R5">
            <v>0</v>
          </cell>
          <cell r="S5" t="str">
            <v>ID Abon</v>
          </cell>
          <cell r="T5">
            <v>0</v>
          </cell>
          <cell r="U5" t="str">
            <v>ID Abon</v>
          </cell>
          <cell r="V5">
            <v>0</v>
          </cell>
        </row>
        <row r="6">
          <cell r="A6">
            <v>0</v>
          </cell>
          <cell r="B6" t="str">
            <v>Різниця</v>
          </cell>
          <cell r="C6">
            <v>0</v>
          </cell>
          <cell r="D6" t="str">
            <v>Різниця</v>
          </cell>
          <cell r="E6">
            <v>0</v>
          </cell>
          <cell r="F6" t="str">
            <v>Різниця</v>
          </cell>
          <cell r="G6">
            <v>0</v>
          </cell>
          <cell r="H6" t="str">
            <v>Різниця</v>
          </cell>
          <cell r="I6">
            <v>0</v>
          </cell>
          <cell r="J6" t="str">
            <v>Різниця</v>
          </cell>
          <cell r="K6">
            <v>0</v>
          </cell>
          <cell r="L6" t="str">
            <v>Різниця</v>
          </cell>
          <cell r="M6">
            <v>0</v>
          </cell>
          <cell r="N6" t="str">
            <v>Різниця</v>
          </cell>
          <cell r="O6">
            <v>0</v>
          </cell>
          <cell r="P6" t="str">
            <v>Різниця</v>
          </cell>
          <cell r="Q6">
            <v>0</v>
          </cell>
          <cell r="R6" t="str">
            <v>Різниця</v>
          </cell>
          <cell r="S6">
            <v>0</v>
          </cell>
          <cell r="T6" t="str">
            <v>Різниця</v>
          </cell>
          <cell r="U6">
            <v>0</v>
          </cell>
          <cell r="V6" t="str">
            <v>Різниця</v>
          </cell>
        </row>
        <row r="7">
          <cell r="A7">
            <v>0</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t="str">
            <v>W1</v>
          </cell>
          <cell r="V8">
            <v>48</v>
          </cell>
        </row>
        <row r="9">
          <cell r="A9" t="str">
            <v>W11</v>
          </cell>
          <cell r="B9">
            <v>0</v>
          </cell>
          <cell r="C9" t="str">
            <v>W11</v>
          </cell>
          <cell r="D9">
            <v>0</v>
          </cell>
          <cell r="E9" t="str">
            <v>W11</v>
          </cell>
          <cell r="F9">
            <v>0</v>
          </cell>
          <cell r="G9" t="str">
            <v>W11</v>
          </cell>
          <cell r="H9">
            <v>0</v>
          </cell>
          <cell r="I9" t="str">
            <v>W11</v>
          </cell>
          <cell r="J9">
            <v>0</v>
          </cell>
          <cell r="K9" t="str">
            <v>W11</v>
          </cell>
          <cell r="L9">
            <v>0</v>
          </cell>
          <cell r="M9" t="str">
            <v>W11</v>
          </cell>
          <cell r="N9">
            <v>0</v>
          </cell>
          <cell r="O9" t="str">
            <v>W11</v>
          </cell>
          <cell r="P9">
            <v>0</v>
          </cell>
          <cell r="Q9" t="str">
            <v>W11</v>
          </cell>
          <cell r="R9">
            <v>0</v>
          </cell>
          <cell r="S9" t="str">
            <v>W11</v>
          </cell>
          <cell r="T9">
            <v>0</v>
          </cell>
          <cell r="U9" t="str">
            <v>W11</v>
          </cell>
          <cell r="V9">
            <v>0</v>
          </cell>
        </row>
        <row r="10">
          <cell r="A10" t="str">
            <v>W12</v>
          </cell>
          <cell r="B10">
            <v>95</v>
          </cell>
          <cell r="C10" t="str">
            <v>W12</v>
          </cell>
          <cell r="D10">
            <v>85</v>
          </cell>
          <cell r="E10" t="str">
            <v>W12</v>
          </cell>
          <cell r="F10">
            <v>34</v>
          </cell>
          <cell r="G10" t="str">
            <v>W12</v>
          </cell>
          <cell r="H10">
            <v>97</v>
          </cell>
          <cell r="I10" t="str">
            <v>W12</v>
          </cell>
          <cell r="J10">
            <v>0</v>
          </cell>
          <cell r="K10" t="str">
            <v>W12</v>
          </cell>
          <cell r="L10">
            <v>0</v>
          </cell>
          <cell r="M10" t="str">
            <v>W12</v>
          </cell>
          <cell r="N10">
            <v>0</v>
          </cell>
          <cell r="O10" t="str">
            <v>W12</v>
          </cell>
          <cell r="P10">
            <v>0</v>
          </cell>
          <cell r="Q10" t="str">
            <v>W12</v>
          </cell>
          <cell r="R10">
            <v>0</v>
          </cell>
          <cell r="S10" t="str">
            <v>W12</v>
          </cell>
          <cell r="T10">
            <v>1</v>
          </cell>
          <cell r="U10" t="str">
            <v>W12</v>
          </cell>
          <cell r="V10">
            <v>46</v>
          </cell>
        </row>
        <row r="11">
          <cell r="A11" t="str">
            <v>W13</v>
          </cell>
          <cell r="B11">
            <v>11</v>
          </cell>
          <cell r="C11" t="str">
            <v>W13</v>
          </cell>
          <cell r="D11">
            <v>8</v>
          </cell>
          <cell r="E11" t="str">
            <v>W13</v>
          </cell>
          <cell r="F11">
            <v>6</v>
          </cell>
          <cell r="G11" t="str">
            <v>W13</v>
          </cell>
          <cell r="H11">
            <v>4</v>
          </cell>
          <cell r="I11" t="str">
            <v>W13</v>
          </cell>
          <cell r="J11">
            <v>0</v>
          </cell>
          <cell r="K11" t="str">
            <v>W13</v>
          </cell>
          <cell r="L11">
            <v>0</v>
          </cell>
          <cell r="M11" t="str">
            <v>W13</v>
          </cell>
          <cell r="N11">
            <v>0</v>
          </cell>
          <cell r="O11" t="str">
            <v>W13</v>
          </cell>
          <cell r="P11">
            <v>0</v>
          </cell>
          <cell r="Q11" t="str">
            <v>W13</v>
          </cell>
          <cell r="R11">
            <v>0</v>
          </cell>
          <cell r="S11" t="str">
            <v>W13</v>
          </cell>
          <cell r="T11">
            <v>0</v>
          </cell>
          <cell r="U11" t="str">
            <v>W13</v>
          </cell>
          <cell r="V11">
            <v>2</v>
          </cell>
        </row>
        <row r="12">
          <cell r="A12">
            <v>0</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t="str">
            <v>O1</v>
          </cell>
          <cell r="V12">
            <v>0</v>
          </cell>
        </row>
        <row r="13">
          <cell r="A13">
            <v>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24.508999999999997</v>
          </cell>
        </row>
        <row r="14">
          <cell r="A14">
            <v>84</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1.1400000000000001</v>
          </cell>
        </row>
        <row r="15">
          <cell r="A15">
            <v>0</v>
          </cell>
          <cell r="B15">
            <v>19.594999999999999</v>
          </cell>
          <cell r="C15">
            <v>84</v>
          </cell>
          <cell r="D15">
            <v>0</v>
          </cell>
          <cell r="E15">
            <v>84</v>
          </cell>
          <cell r="F15">
            <v>0</v>
          </cell>
          <cell r="G15">
            <v>84</v>
          </cell>
          <cell r="H15">
            <v>0</v>
          </cell>
          <cell r="I15">
            <v>84</v>
          </cell>
          <cell r="J15">
            <v>0</v>
          </cell>
          <cell r="K15">
            <v>84</v>
          </cell>
          <cell r="L15">
            <v>0</v>
          </cell>
          <cell r="M15">
            <v>84</v>
          </cell>
          <cell r="N15">
            <v>0</v>
          </cell>
          <cell r="O15">
            <v>84</v>
          </cell>
          <cell r="P15">
            <v>0</v>
          </cell>
          <cell r="Q15">
            <v>84</v>
          </cell>
          <cell r="R15">
            <v>0</v>
          </cell>
          <cell r="S15">
            <v>84</v>
          </cell>
          <cell r="T15">
            <v>0</v>
          </cell>
          <cell r="U15">
            <v>0</v>
          </cell>
          <cell r="V15">
            <v>7.727999999999998</v>
          </cell>
        </row>
        <row r="16">
          <cell r="A16">
            <v>0</v>
          </cell>
          <cell r="B16">
            <v>8.56899999999996</v>
          </cell>
          <cell r="C16">
            <v>0</v>
          </cell>
          <cell r="D16">
            <v>15.346000000000004</v>
          </cell>
          <cell r="E16">
            <v>0</v>
          </cell>
          <cell r="F16">
            <v>10.070999999999998</v>
          </cell>
          <cell r="G16">
            <v>0</v>
          </cell>
          <cell r="H16">
            <v>4.054000000000002</v>
          </cell>
          <cell r="I16">
            <v>0</v>
          </cell>
          <cell r="J16">
            <v>0.3089999999999975</v>
          </cell>
          <cell r="K16">
            <v>0</v>
          </cell>
          <cell r="L16">
            <v>0.2879999999999967</v>
          </cell>
          <cell r="M16">
            <v>0</v>
          </cell>
          <cell r="N16">
            <v>0.16100000000000136</v>
          </cell>
          <cell r="O16">
            <v>0</v>
          </cell>
          <cell r="P16">
            <v>0.26000000000000512</v>
          </cell>
          <cell r="Q16">
            <v>0</v>
          </cell>
          <cell r="R16">
            <v>0.20199999999999818</v>
          </cell>
          <cell r="S16">
            <v>0</v>
          </cell>
          <cell r="T16">
            <v>2.9509999999999934</v>
          </cell>
          <cell r="U16">
            <v>0</v>
          </cell>
          <cell r="V16">
            <v>22.598999999999997</v>
          </cell>
        </row>
        <row r="17">
          <cell r="A17">
            <v>0</v>
          </cell>
          <cell r="B17">
            <v>10.677999999999997</v>
          </cell>
          <cell r="C17">
            <v>0</v>
          </cell>
          <cell r="D17">
            <v>6.0790000000000077</v>
          </cell>
          <cell r="E17">
            <v>0</v>
          </cell>
          <cell r="F17">
            <v>9.9600000000000364</v>
          </cell>
          <cell r="G17">
            <v>0</v>
          </cell>
          <cell r="H17">
            <v>1.6359999999999673</v>
          </cell>
          <cell r="I17">
            <v>0</v>
          </cell>
          <cell r="J17">
            <v>0.40800000000001546</v>
          </cell>
          <cell r="K17">
            <v>0</v>
          </cell>
          <cell r="L17">
            <v>0.22399999999998954</v>
          </cell>
          <cell r="M17">
            <v>0</v>
          </cell>
          <cell r="N17">
            <v>0.18500000000000227</v>
          </cell>
          <cell r="O17">
            <v>0</v>
          </cell>
          <cell r="P17">
            <v>0.21800000000001774</v>
          </cell>
          <cell r="Q17">
            <v>0</v>
          </cell>
          <cell r="R17">
            <v>0</v>
          </cell>
          <cell r="S17">
            <v>0</v>
          </cell>
          <cell r="T17">
            <v>3.0600000000000023</v>
          </cell>
          <cell r="U17" t="str">
            <v>O2</v>
          </cell>
          <cell r="V17">
            <v>23.228999999999999</v>
          </cell>
        </row>
        <row r="18">
          <cell r="A18">
            <v>0</v>
          </cell>
          <cell r="B18">
            <v>5355</v>
          </cell>
          <cell r="C18">
            <v>0</v>
          </cell>
          <cell r="D18">
            <v>7.2040000000000077</v>
          </cell>
          <cell r="E18">
            <v>0</v>
          </cell>
          <cell r="F18">
            <v>7.5609999999999928</v>
          </cell>
          <cell r="G18">
            <v>0</v>
          </cell>
          <cell r="H18">
            <v>2.3480000000000132</v>
          </cell>
          <cell r="I18">
            <v>0</v>
          </cell>
          <cell r="J18">
            <v>0</v>
          </cell>
          <cell r="K18">
            <v>0</v>
          </cell>
          <cell r="L18">
            <v>0</v>
          </cell>
          <cell r="M18">
            <v>0</v>
          </cell>
          <cell r="N18">
            <v>0</v>
          </cell>
          <cell r="O18">
            <v>0</v>
          </cell>
          <cell r="P18">
            <v>0</v>
          </cell>
          <cell r="Q18">
            <v>0</v>
          </cell>
          <cell r="R18">
            <v>0</v>
          </cell>
          <cell r="S18">
            <v>0</v>
          </cell>
          <cell r="T18">
            <v>3.6049999999999898</v>
          </cell>
          <cell r="U18" t="str">
            <v>O3</v>
          </cell>
          <cell r="V18">
            <v>47.019000000000005</v>
          </cell>
        </row>
        <row r="19">
          <cell r="A19">
            <v>0</v>
          </cell>
          <cell r="B19">
            <v>0</v>
          </cell>
          <cell r="C19">
            <v>0</v>
          </cell>
          <cell r="D19">
            <v>3590</v>
          </cell>
          <cell r="E19">
            <v>0</v>
          </cell>
          <cell r="F19">
            <v>3790</v>
          </cell>
          <cell r="G19">
            <v>0</v>
          </cell>
          <cell r="H19">
            <v>1850</v>
          </cell>
          <cell r="I19">
            <v>0</v>
          </cell>
          <cell r="J19">
            <v>0</v>
          </cell>
          <cell r="K19">
            <v>0</v>
          </cell>
          <cell r="L19">
            <v>0</v>
          </cell>
          <cell r="M19">
            <v>0</v>
          </cell>
          <cell r="N19">
            <v>0</v>
          </cell>
          <cell r="O19">
            <v>0</v>
          </cell>
          <cell r="P19">
            <v>0</v>
          </cell>
          <cell r="Q19">
            <v>0</v>
          </cell>
          <cell r="R19">
            <v>0</v>
          </cell>
          <cell r="S19">
            <v>0</v>
          </cell>
          <cell r="T19">
            <v>1645</v>
          </cell>
          <cell r="U19" t="str">
            <v>O4</v>
          </cell>
          <cell r="V19">
            <v>13.668999999999999</v>
          </cell>
        </row>
        <row r="20">
          <cell r="A20" t="str">
            <v>84а</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t="str">
            <v>O5</v>
          </cell>
          <cell r="V20">
            <v>13.309999999999999</v>
          </cell>
        </row>
        <row r="21">
          <cell r="A21">
            <v>58</v>
          </cell>
          <cell r="B21">
            <v>7.5129999999999981</v>
          </cell>
          <cell r="C21" t="str">
            <v>84а</v>
          </cell>
          <cell r="D21">
            <v>0</v>
          </cell>
          <cell r="E21" t="str">
            <v>84а</v>
          </cell>
          <cell r="F21">
            <v>0</v>
          </cell>
          <cell r="G21" t="str">
            <v>84а</v>
          </cell>
          <cell r="H21">
            <v>0</v>
          </cell>
          <cell r="I21" t="str">
            <v>84а</v>
          </cell>
          <cell r="J21">
            <v>0</v>
          </cell>
          <cell r="K21" t="str">
            <v>84а</v>
          </cell>
          <cell r="L21">
            <v>0</v>
          </cell>
          <cell r="M21" t="str">
            <v>84а</v>
          </cell>
          <cell r="N21">
            <v>0</v>
          </cell>
          <cell r="O21" t="str">
            <v>84а</v>
          </cell>
          <cell r="P21">
            <v>0</v>
          </cell>
          <cell r="Q21" t="str">
            <v>84а</v>
          </cell>
          <cell r="R21">
            <v>0</v>
          </cell>
          <cell r="S21" t="str">
            <v>84а</v>
          </cell>
          <cell r="T21">
            <v>0</v>
          </cell>
          <cell r="U21" t="str">
            <v>O6</v>
          </cell>
          <cell r="V21">
            <v>5.104000000000001</v>
          </cell>
        </row>
        <row r="22">
          <cell r="A22">
            <v>0</v>
          </cell>
          <cell r="B22">
            <v>0</v>
          </cell>
          <cell r="C22">
            <v>58</v>
          </cell>
          <cell r="D22">
            <v>4.3900000000000006</v>
          </cell>
          <cell r="E22">
            <v>58</v>
          </cell>
          <cell r="F22">
            <v>5.9410000000000025</v>
          </cell>
          <cell r="G22">
            <v>58</v>
          </cell>
          <cell r="H22">
            <v>1.2349999999999994</v>
          </cell>
          <cell r="I22">
            <v>58</v>
          </cell>
          <cell r="J22">
            <v>0</v>
          </cell>
          <cell r="K22">
            <v>58</v>
          </cell>
          <cell r="L22">
            <v>0</v>
          </cell>
          <cell r="M22">
            <v>58</v>
          </cell>
          <cell r="N22">
            <v>0</v>
          </cell>
          <cell r="O22">
            <v>58</v>
          </cell>
          <cell r="P22">
            <v>0</v>
          </cell>
          <cell r="Q22">
            <v>58</v>
          </cell>
          <cell r="R22">
            <v>0</v>
          </cell>
          <cell r="S22">
            <v>58</v>
          </cell>
          <cell r="T22">
            <v>1.5409999999999968</v>
          </cell>
          <cell r="U22">
            <v>0</v>
          </cell>
          <cell r="V22">
            <v>0</v>
          </cell>
        </row>
        <row r="23">
          <cell r="A23">
            <v>14</v>
          </cell>
          <cell r="B23">
            <v>15.631999999999948</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row>
        <row r="24">
          <cell r="A24">
            <v>0</v>
          </cell>
          <cell r="B24">
            <v>0</v>
          </cell>
          <cell r="C24">
            <v>14</v>
          </cell>
          <cell r="D24">
            <v>11.873000000000047</v>
          </cell>
          <cell r="E24">
            <v>14</v>
          </cell>
          <cell r="F24">
            <v>11.08299999999997</v>
          </cell>
          <cell r="G24">
            <v>14</v>
          </cell>
          <cell r="H24">
            <v>2.6019999999999754</v>
          </cell>
          <cell r="I24">
            <v>14</v>
          </cell>
          <cell r="J24">
            <v>0</v>
          </cell>
          <cell r="K24">
            <v>14</v>
          </cell>
          <cell r="L24">
            <v>0</v>
          </cell>
          <cell r="M24">
            <v>14</v>
          </cell>
          <cell r="N24">
            <v>0</v>
          </cell>
          <cell r="O24">
            <v>14</v>
          </cell>
          <cell r="P24">
            <v>0</v>
          </cell>
          <cell r="Q24">
            <v>14</v>
          </cell>
          <cell r="R24">
            <v>0</v>
          </cell>
          <cell r="S24">
            <v>14</v>
          </cell>
          <cell r="T24">
            <v>0</v>
          </cell>
          <cell r="U24">
            <v>0</v>
          </cell>
          <cell r="V24">
            <v>0</v>
          </cell>
        </row>
        <row r="25">
          <cell r="A25" t="str">
            <v>14W</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A26">
            <v>98</v>
          </cell>
          <cell r="B26">
            <v>0</v>
          </cell>
          <cell r="C26" t="str">
            <v>14W</v>
          </cell>
          <cell r="D26">
            <v>0</v>
          </cell>
          <cell r="E26" t="str">
            <v>14W</v>
          </cell>
          <cell r="F26">
            <v>0</v>
          </cell>
          <cell r="G26" t="str">
            <v>14W</v>
          </cell>
          <cell r="H26">
            <v>0</v>
          </cell>
          <cell r="I26" t="str">
            <v>14W</v>
          </cell>
          <cell r="J26">
            <v>0</v>
          </cell>
          <cell r="K26" t="str">
            <v>14W</v>
          </cell>
          <cell r="L26">
            <v>0</v>
          </cell>
          <cell r="M26" t="str">
            <v>14W</v>
          </cell>
          <cell r="N26">
            <v>0</v>
          </cell>
          <cell r="O26" t="str">
            <v>14W</v>
          </cell>
          <cell r="P26">
            <v>0</v>
          </cell>
          <cell r="Q26" t="str">
            <v>14W</v>
          </cell>
          <cell r="R26">
            <v>0</v>
          </cell>
          <cell r="S26" t="str">
            <v>14W</v>
          </cell>
          <cell r="T26">
            <v>0</v>
          </cell>
          <cell r="U26">
            <v>0</v>
          </cell>
          <cell r="V26">
            <v>0</v>
          </cell>
        </row>
        <row r="27">
          <cell r="A27">
            <v>107</v>
          </cell>
          <cell r="B27">
            <v>1117</v>
          </cell>
          <cell r="C27">
            <v>98</v>
          </cell>
          <cell r="D27">
            <v>0</v>
          </cell>
          <cell r="E27">
            <v>98</v>
          </cell>
          <cell r="F27">
            <v>1</v>
          </cell>
          <cell r="G27">
            <v>98</v>
          </cell>
          <cell r="H27">
            <v>0</v>
          </cell>
          <cell r="I27">
            <v>98</v>
          </cell>
          <cell r="J27">
            <v>0</v>
          </cell>
          <cell r="K27">
            <v>98</v>
          </cell>
          <cell r="L27">
            <v>0</v>
          </cell>
          <cell r="M27">
            <v>98</v>
          </cell>
          <cell r="N27">
            <v>0</v>
          </cell>
          <cell r="O27">
            <v>98</v>
          </cell>
          <cell r="P27">
            <v>0</v>
          </cell>
          <cell r="Q27">
            <v>98</v>
          </cell>
          <cell r="R27">
            <v>0</v>
          </cell>
          <cell r="S27">
            <v>98</v>
          </cell>
          <cell r="T27">
            <v>0</v>
          </cell>
          <cell r="U27">
            <v>0</v>
          </cell>
          <cell r="V27">
            <v>0</v>
          </cell>
        </row>
        <row r="28">
          <cell r="A28">
            <v>82</v>
          </cell>
          <cell r="B28">
            <v>0</v>
          </cell>
          <cell r="C28">
            <v>107</v>
          </cell>
          <cell r="D28">
            <v>1007</v>
          </cell>
          <cell r="E28">
            <v>107</v>
          </cell>
          <cell r="F28">
            <v>944</v>
          </cell>
          <cell r="G28">
            <v>107</v>
          </cell>
          <cell r="H28">
            <v>364</v>
          </cell>
          <cell r="I28">
            <v>107</v>
          </cell>
          <cell r="J28">
            <v>0</v>
          </cell>
          <cell r="K28">
            <v>107</v>
          </cell>
          <cell r="L28">
            <v>0</v>
          </cell>
          <cell r="M28">
            <v>107</v>
          </cell>
          <cell r="N28">
            <v>0</v>
          </cell>
          <cell r="O28">
            <v>107</v>
          </cell>
          <cell r="P28">
            <v>0</v>
          </cell>
          <cell r="Q28">
            <v>107</v>
          </cell>
          <cell r="R28">
            <v>0</v>
          </cell>
          <cell r="S28">
            <v>107</v>
          </cell>
          <cell r="T28">
            <v>0</v>
          </cell>
          <cell r="U28">
            <v>84</v>
          </cell>
          <cell r="V28">
            <v>0</v>
          </cell>
        </row>
        <row r="29">
          <cell r="A29">
            <v>0</v>
          </cell>
          <cell r="B29">
            <v>12.166000000000025</v>
          </cell>
          <cell r="C29">
            <v>82</v>
          </cell>
          <cell r="D29">
            <v>0</v>
          </cell>
          <cell r="E29">
            <v>82</v>
          </cell>
          <cell r="F29">
            <v>0</v>
          </cell>
          <cell r="G29">
            <v>82</v>
          </cell>
          <cell r="H29">
            <v>0</v>
          </cell>
          <cell r="I29">
            <v>82</v>
          </cell>
          <cell r="J29">
            <v>0</v>
          </cell>
          <cell r="K29">
            <v>82</v>
          </cell>
          <cell r="L29">
            <v>0</v>
          </cell>
          <cell r="M29">
            <v>82</v>
          </cell>
          <cell r="N29">
            <v>0</v>
          </cell>
          <cell r="O29">
            <v>82</v>
          </cell>
          <cell r="P29">
            <v>0</v>
          </cell>
          <cell r="Q29">
            <v>82</v>
          </cell>
          <cell r="R29">
            <v>0</v>
          </cell>
          <cell r="S29">
            <v>82</v>
          </cell>
          <cell r="T29">
            <v>0</v>
          </cell>
          <cell r="U29">
            <v>0</v>
          </cell>
          <cell r="V29">
            <v>12.701999999999998</v>
          </cell>
        </row>
        <row r="30">
          <cell r="A30">
            <v>0</v>
          </cell>
          <cell r="B30">
            <v>0</v>
          </cell>
          <cell r="C30" t="str">
            <v>82A</v>
          </cell>
          <cell r="D30">
            <v>7.3569999999999709</v>
          </cell>
          <cell r="E30" t="str">
            <v>82A</v>
          </cell>
          <cell r="F30">
            <v>6.4550000000000409</v>
          </cell>
          <cell r="G30" t="str">
            <v>82A</v>
          </cell>
          <cell r="H30">
            <v>0.78099999999994907</v>
          </cell>
          <cell r="I30" t="str">
            <v>82A</v>
          </cell>
          <cell r="J30">
            <v>0</v>
          </cell>
          <cell r="K30" t="str">
            <v>82A</v>
          </cell>
          <cell r="L30">
            <v>0</v>
          </cell>
          <cell r="M30" t="str">
            <v>82A</v>
          </cell>
          <cell r="N30">
            <v>0</v>
          </cell>
          <cell r="O30" t="str">
            <v>82A</v>
          </cell>
          <cell r="P30">
            <v>0</v>
          </cell>
          <cell r="Q30" t="str">
            <v>82A</v>
          </cell>
          <cell r="R30">
            <v>0</v>
          </cell>
          <cell r="S30" t="str">
            <v>82A</v>
          </cell>
          <cell r="T30">
            <v>0</v>
          </cell>
          <cell r="U30">
            <v>0</v>
          </cell>
          <cell r="V30">
            <v>12.120999999999981</v>
          </cell>
        </row>
        <row r="31">
          <cell r="A31">
            <v>0</v>
          </cell>
          <cell r="B31">
            <v>0</v>
          </cell>
          <cell r="C31" t="str">
            <v>82M</v>
          </cell>
          <cell r="D31">
            <v>0</v>
          </cell>
          <cell r="E31" t="str">
            <v>82M</v>
          </cell>
          <cell r="F31">
            <v>0</v>
          </cell>
          <cell r="G31" t="str">
            <v>82M</v>
          </cell>
          <cell r="H31">
            <v>0</v>
          </cell>
          <cell r="I31" t="str">
            <v>82M</v>
          </cell>
          <cell r="J31">
            <v>0</v>
          </cell>
          <cell r="K31" t="str">
            <v>82M</v>
          </cell>
          <cell r="L31">
            <v>0</v>
          </cell>
          <cell r="M31" t="str">
            <v>82M</v>
          </cell>
          <cell r="N31">
            <v>0</v>
          </cell>
          <cell r="O31" t="str">
            <v>82M</v>
          </cell>
          <cell r="P31">
            <v>0</v>
          </cell>
          <cell r="Q31" t="str">
            <v>82M</v>
          </cell>
          <cell r="R31">
            <v>0</v>
          </cell>
          <cell r="S31" t="str">
            <v>82M</v>
          </cell>
          <cell r="T31">
            <v>0</v>
          </cell>
          <cell r="U31">
            <v>0</v>
          </cell>
          <cell r="V31">
            <v>7.8700000000000045</v>
          </cell>
        </row>
        <row r="32">
          <cell r="A32">
            <v>152</v>
          </cell>
          <cell r="B32">
            <v>3.8390000000000004</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3186</v>
          </cell>
        </row>
        <row r="33">
          <cell r="A33" t="str">
            <v>152W</v>
          </cell>
          <cell r="B33">
            <v>0</v>
          </cell>
          <cell r="C33">
            <v>152</v>
          </cell>
          <cell r="D33">
            <v>0.34600000000000009</v>
          </cell>
          <cell r="E33">
            <v>152</v>
          </cell>
          <cell r="F33">
            <v>1.3549999999999986</v>
          </cell>
          <cell r="G33">
            <v>152</v>
          </cell>
          <cell r="H33">
            <v>0</v>
          </cell>
          <cell r="I33">
            <v>152</v>
          </cell>
          <cell r="J33">
            <v>0</v>
          </cell>
          <cell r="K33">
            <v>152</v>
          </cell>
          <cell r="L33">
            <v>0</v>
          </cell>
          <cell r="M33">
            <v>152</v>
          </cell>
          <cell r="N33">
            <v>0</v>
          </cell>
          <cell r="O33">
            <v>152</v>
          </cell>
          <cell r="P33">
            <v>0</v>
          </cell>
          <cell r="Q33">
            <v>152</v>
          </cell>
          <cell r="R33">
            <v>0</v>
          </cell>
          <cell r="S33">
            <v>152</v>
          </cell>
          <cell r="T33">
            <v>0</v>
          </cell>
          <cell r="U33">
            <v>0</v>
          </cell>
          <cell r="V33">
            <v>0</v>
          </cell>
        </row>
        <row r="34">
          <cell r="A34">
            <v>191</v>
          </cell>
          <cell r="B34">
            <v>0</v>
          </cell>
          <cell r="C34" t="str">
            <v>152W</v>
          </cell>
          <cell r="D34">
            <v>3</v>
          </cell>
          <cell r="E34" t="str">
            <v>152W</v>
          </cell>
          <cell r="F34">
            <v>5</v>
          </cell>
          <cell r="G34" t="str">
            <v>152W</v>
          </cell>
          <cell r="H34">
            <v>0</v>
          </cell>
          <cell r="I34" t="str">
            <v>152W</v>
          </cell>
          <cell r="J34">
            <v>0</v>
          </cell>
          <cell r="K34" t="str">
            <v>152W</v>
          </cell>
          <cell r="L34">
            <v>0</v>
          </cell>
          <cell r="M34" t="str">
            <v>152W</v>
          </cell>
          <cell r="N34">
            <v>0</v>
          </cell>
          <cell r="O34" t="str">
            <v>152W</v>
          </cell>
          <cell r="P34">
            <v>0</v>
          </cell>
          <cell r="Q34" t="str">
            <v>152W</v>
          </cell>
          <cell r="R34">
            <v>0</v>
          </cell>
          <cell r="S34" t="str">
            <v>152W</v>
          </cell>
          <cell r="T34">
            <v>0</v>
          </cell>
          <cell r="U34" t="str">
            <v>84а</v>
          </cell>
          <cell r="V34">
            <v>0</v>
          </cell>
        </row>
        <row r="35">
          <cell r="A35">
            <v>73</v>
          </cell>
          <cell r="B35">
            <v>2.7260000000000009</v>
          </cell>
          <cell r="C35">
            <v>191</v>
          </cell>
          <cell r="D35">
            <v>0</v>
          </cell>
          <cell r="E35">
            <v>191</v>
          </cell>
          <cell r="F35">
            <v>0</v>
          </cell>
          <cell r="G35">
            <v>191</v>
          </cell>
          <cell r="H35">
            <v>0</v>
          </cell>
          <cell r="I35">
            <v>191</v>
          </cell>
          <cell r="J35">
            <v>0</v>
          </cell>
          <cell r="K35">
            <v>191</v>
          </cell>
          <cell r="L35">
            <v>0</v>
          </cell>
          <cell r="M35">
            <v>191</v>
          </cell>
          <cell r="N35">
            <v>0</v>
          </cell>
          <cell r="O35">
            <v>191</v>
          </cell>
          <cell r="P35">
            <v>0</v>
          </cell>
          <cell r="Q35">
            <v>191</v>
          </cell>
          <cell r="R35">
            <v>0</v>
          </cell>
          <cell r="S35">
            <v>191</v>
          </cell>
          <cell r="T35">
            <v>0</v>
          </cell>
          <cell r="U35">
            <v>58</v>
          </cell>
          <cell r="V35">
            <v>4.5090000000000003</v>
          </cell>
        </row>
        <row r="36">
          <cell r="A36">
            <v>65</v>
          </cell>
          <cell r="B36">
            <v>18.013000000000005</v>
          </cell>
          <cell r="C36">
            <v>73</v>
          </cell>
          <cell r="D36">
            <v>1.4189999999999987</v>
          </cell>
          <cell r="E36">
            <v>73</v>
          </cell>
          <cell r="F36">
            <v>0.25700000000000145</v>
          </cell>
          <cell r="G36">
            <v>73</v>
          </cell>
          <cell r="H36">
            <v>0.11099999999999888</v>
          </cell>
          <cell r="I36">
            <v>73</v>
          </cell>
          <cell r="J36">
            <v>0</v>
          </cell>
          <cell r="K36">
            <v>73</v>
          </cell>
          <cell r="L36">
            <v>0</v>
          </cell>
          <cell r="M36">
            <v>73</v>
          </cell>
          <cell r="N36">
            <v>0</v>
          </cell>
          <cell r="O36">
            <v>73</v>
          </cell>
          <cell r="P36">
            <v>0</v>
          </cell>
          <cell r="Q36">
            <v>73</v>
          </cell>
          <cell r="R36">
            <v>0</v>
          </cell>
          <cell r="S36">
            <v>73</v>
          </cell>
          <cell r="T36">
            <v>0</v>
          </cell>
          <cell r="U36">
            <v>0</v>
          </cell>
          <cell r="V36">
            <v>0</v>
          </cell>
        </row>
        <row r="37">
          <cell r="A37">
            <v>39</v>
          </cell>
          <cell r="B37">
            <v>3.1290000000000004</v>
          </cell>
          <cell r="C37">
            <v>65</v>
          </cell>
          <cell r="D37">
            <v>12.770999999999987</v>
          </cell>
          <cell r="E37">
            <v>65</v>
          </cell>
          <cell r="F37">
            <v>12.27000000000001</v>
          </cell>
          <cell r="G37">
            <v>65</v>
          </cell>
          <cell r="H37">
            <v>2.4819999999999993</v>
          </cell>
          <cell r="I37">
            <v>65</v>
          </cell>
          <cell r="J37">
            <v>0</v>
          </cell>
          <cell r="K37">
            <v>65</v>
          </cell>
          <cell r="L37">
            <v>0</v>
          </cell>
          <cell r="M37">
            <v>65</v>
          </cell>
          <cell r="N37">
            <v>0</v>
          </cell>
          <cell r="O37">
            <v>65</v>
          </cell>
          <cell r="P37">
            <v>0</v>
          </cell>
          <cell r="Q37">
            <v>65</v>
          </cell>
          <cell r="R37">
            <v>0</v>
          </cell>
          <cell r="S37">
            <v>65</v>
          </cell>
          <cell r="T37">
            <v>0</v>
          </cell>
          <cell r="U37">
            <v>14</v>
          </cell>
          <cell r="V37">
            <v>7.3759999999999764</v>
          </cell>
        </row>
        <row r="38">
          <cell r="A38">
            <v>46</v>
          </cell>
          <cell r="B38">
            <v>0</v>
          </cell>
          <cell r="C38">
            <v>39</v>
          </cell>
          <cell r="D38">
            <v>2.3449999999999998</v>
          </cell>
          <cell r="E38">
            <v>39</v>
          </cell>
          <cell r="F38">
            <v>1.0429999999999993</v>
          </cell>
          <cell r="G38">
            <v>39</v>
          </cell>
          <cell r="H38">
            <v>0</v>
          </cell>
          <cell r="I38">
            <v>39</v>
          </cell>
          <cell r="J38">
            <v>0</v>
          </cell>
          <cell r="K38">
            <v>39</v>
          </cell>
          <cell r="L38">
            <v>0</v>
          </cell>
          <cell r="M38">
            <v>39</v>
          </cell>
          <cell r="N38">
            <v>0</v>
          </cell>
          <cell r="O38">
            <v>39</v>
          </cell>
          <cell r="P38">
            <v>0</v>
          </cell>
          <cell r="Q38">
            <v>39</v>
          </cell>
          <cell r="R38">
            <v>0</v>
          </cell>
          <cell r="S38">
            <v>39</v>
          </cell>
          <cell r="T38">
            <v>0</v>
          </cell>
          <cell r="U38">
            <v>0</v>
          </cell>
          <cell r="V38">
            <v>0</v>
          </cell>
        </row>
        <row r="39">
          <cell r="A39">
            <v>137</v>
          </cell>
          <cell r="B39">
            <v>0</v>
          </cell>
          <cell r="C39">
            <v>46</v>
          </cell>
          <cell r="D39">
            <v>0</v>
          </cell>
          <cell r="E39">
            <v>46</v>
          </cell>
          <cell r="F39">
            <v>0</v>
          </cell>
          <cell r="G39">
            <v>46</v>
          </cell>
          <cell r="H39">
            <v>0</v>
          </cell>
          <cell r="I39">
            <v>46</v>
          </cell>
          <cell r="J39">
            <v>0</v>
          </cell>
          <cell r="K39">
            <v>46</v>
          </cell>
          <cell r="L39">
            <v>0</v>
          </cell>
          <cell r="M39">
            <v>46</v>
          </cell>
          <cell r="N39">
            <v>0</v>
          </cell>
          <cell r="O39">
            <v>46</v>
          </cell>
          <cell r="P39">
            <v>0</v>
          </cell>
          <cell r="Q39">
            <v>46</v>
          </cell>
          <cell r="R39">
            <v>0</v>
          </cell>
          <cell r="S39">
            <v>46</v>
          </cell>
          <cell r="T39">
            <v>0</v>
          </cell>
          <cell r="U39" t="str">
            <v>14W</v>
          </cell>
          <cell r="V39">
            <v>0</v>
          </cell>
        </row>
        <row r="40">
          <cell r="A40">
            <v>281</v>
          </cell>
          <cell r="B40">
            <v>10273</v>
          </cell>
          <cell r="C40">
            <v>137</v>
          </cell>
          <cell r="D40">
            <v>2</v>
          </cell>
          <cell r="E40">
            <v>137</v>
          </cell>
          <cell r="F40">
            <v>0</v>
          </cell>
          <cell r="G40">
            <v>137</v>
          </cell>
          <cell r="H40">
            <v>0</v>
          </cell>
          <cell r="I40">
            <v>137</v>
          </cell>
          <cell r="J40">
            <v>1</v>
          </cell>
          <cell r="K40">
            <v>137</v>
          </cell>
          <cell r="L40">
            <v>0</v>
          </cell>
          <cell r="M40">
            <v>137</v>
          </cell>
          <cell r="N40">
            <v>0</v>
          </cell>
          <cell r="O40">
            <v>137</v>
          </cell>
          <cell r="P40">
            <v>0</v>
          </cell>
          <cell r="Q40">
            <v>137</v>
          </cell>
          <cell r="R40">
            <v>0</v>
          </cell>
          <cell r="S40">
            <v>137</v>
          </cell>
          <cell r="T40">
            <v>0</v>
          </cell>
          <cell r="U40">
            <v>98</v>
          </cell>
          <cell r="V40">
            <v>0</v>
          </cell>
        </row>
        <row r="41">
          <cell r="A41">
            <v>105</v>
          </cell>
          <cell r="B41">
            <v>0</v>
          </cell>
          <cell r="C41">
            <v>281</v>
          </cell>
          <cell r="D41">
            <v>7103</v>
          </cell>
          <cell r="E41">
            <v>281</v>
          </cell>
          <cell r="F41">
            <v>7199</v>
          </cell>
          <cell r="G41">
            <v>281</v>
          </cell>
          <cell r="H41">
            <v>1853</v>
          </cell>
          <cell r="I41">
            <v>281</v>
          </cell>
          <cell r="J41">
            <v>0</v>
          </cell>
          <cell r="K41">
            <v>281</v>
          </cell>
          <cell r="L41">
            <v>0</v>
          </cell>
          <cell r="M41">
            <v>281</v>
          </cell>
          <cell r="N41">
            <v>0</v>
          </cell>
          <cell r="O41">
            <v>281</v>
          </cell>
          <cell r="P41">
            <v>0</v>
          </cell>
          <cell r="Q41">
            <v>281</v>
          </cell>
          <cell r="R41">
            <v>0</v>
          </cell>
          <cell r="S41">
            <v>137</v>
          </cell>
          <cell r="T41">
            <v>0</v>
          </cell>
          <cell r="U41">
            <v>107</v>
          </cell>
          <cell r="V41">
            <v>998</v>
          </cell>
        </row>
        <row r="42">
          <cell r="A42" t="str">
            <v>105W</v>
          </cell>
          <cell r="B42">
            <v>0</v>
          </cell>
          <cell r="C42">
            <v>105</v>
          </cell>
          <cell r="D42">
            <v>0</v>
          </cell>
          <cell r="E42">
            <v>105</v>
          </cell>
          <cell r="F42">
            <v>0</v>
          </cell>
          <cell r="G42">
            <v>105</v>
          </cell>
          <cell r="H42">
            <v>0</v>
          </cell>
          <cell r="I42">
            <v>105</v>
          </cell>
          <cell r="J42">
            <v>0</v>
          </cell>
          <cell r="K42">
            <v>105</v>
          </cell>
          <cell r="L42">
            <v>0</v>
          </cell>
          <cell r="M42">
            <v>105</v>
          </cell>
          <cell r="N42">
            <v>0</v>
          </cell>
          <cell r="O42">
            <v>105</v>
          </cell>
          <cell r="P42">
            <v>0</v>
          </cell>
          <cell r="Q42">
            <v>105</v>
          </cell>
          <cell r="R42">
            <v>0</v>
          </cell>
          <cell r="S42">
            <v>0</v>
          </cell>
          <cell r="T42">
            <v>7.144999999999996</v>
          </cell>
          <cell r="U42">
            <v>82</v>
          </cell>
          <cell r="V42">
            <v>0</v>
          </cell>
        </row>
        <row r="43">
          <cell r="A43">
            <v>120</v>
          </cell>
          <cell r="B43">
            <v>0</v>
          </cell>
          <cell r="C43" t="str">
            <v>105W</v>
          </cell>
          <cell r="D43">
            <v>0</v>
          </cell>
          <cell r="E43" t="str">
            <v>105W</v>
          </cell>
          <cell r="F43">
            <v>0</v>
          </cell>
          <cell r="G43" t="str">
            <v>105W</v>
          </cell>
          <cell r="H43">
            <v>0</v>
          </cell>
          <cell r="I43" t="str">
            <v>105W</v>
          </cell>
          <cell r="J43">
            <v>0</v>
          </cell>
          <cell r="K43" t="str">
            <v>105W</v>
          </cell>
          <cell r="L43">
            <v>1</v>
          </cell>
          <cell r="M43" t="str">
            <v>105W</v>
          </cell>
          <cell r="N43">
            <v>0</v>
          </cell>
          <cell r="O43" t="str">
            <v>105W</v>
          </cell>
          <cell r="P43">
            <v>0</v>
          </cell>
          <cell r="Q43" t="str">
            <v>105W</v>
          </cell>
          <cell r="R43">
            <v>0</v>
          </cell>
          <cell r="S43">
            <v>0</v>
          </cell>
          <cell r="T43">
            <v>1.8180000000000001</v>
          </cell>
          <cell r="U43" t="str">
            <v>82A</v>
          </cell>
          <cell r="V43">
            <v>0</v>
          </cell>
        </row>
        <row r="44">
          <cell r="A44">
            <v>201</v>
          </cell>
          <cell r="B44">
            <v>277.09999999999991</v>
          </cell>
          <cell r="C44">
            <v>120</v>
          </cell>
          <cell r="D44">
            <v>0</v>
          </cell>
          <cell r="E44">
            <v>120</v>
          </cell>
          <cell r="F44">
            <v>0</v>
          </cell>
          <cell r="G44">
            <v>120</v>
          </cell>
          <cell r="H44">
            <v>0</v>
          </cell>
          <cell r="I44">
            <v>120</v>
          </cell>
          <cell r="J44">
            <v>0</v>
          </cell>
          <cell r="K44">
            <v>120</v>
          </cell>
          <cell r="L44">
            <v>0</v>
          </cell>
          <cell r="M44">
            <v>120</v>
          </cell>
          <cell r="N44">
            <v>0</v>
          </cell>
          <cell r="O44">
            <v>120</v>
          </cell>
          <cell r="P44">
            <v>0</v>
          </cell>
          <cell r="Q44">
            <v>120</v>
          </cell>
          <cell r="R44">
            <v>0</v>
          </cell>
          <cell r="S44">
            <v>281</v>
          </cell>
          <cell r="T44">
            <v>0</v>
          </cell>
          <cell r="U44" t="str">
            <v>82M</v>
          </cell>
          <cell r="V44">
            <v>0</v>
          </cell>
        </row>
        <row r="45">
          <cell r="A45">
            <v>135</v>
          </cell>
          <cell r="B45">
            <v>24</v>
          </cell>
          <cell r="C45">
            <v>201</v>
          </cell>
          <cell r="D45">
            <v>0</v>
          </cell>
          <cell r="E45">
            <v>201</v>
          </cell>
          <cell r="F45">
            <v>0</v>
          </cell>
          <cell r="G45">
            <v>201</v>
          </cell>
          <cell r="H45">
            <v>0</v>
          </cell>
          <cell r="I45">
            <v>201</v>
          </cell>
          <cell r="J45">
            <v>0</v>
          </cell>
          <cell r="K45">
            <v>201</v>
          </cell>
          <cell r="L45">
            <v>0</v>
          </cell>
          <cell r="M45">
            <v>201</v>
          </cell>
          <cell r="N45">
            <v>0</v>
          </cell>
          <cell r="O45">
            <v>201</v>
          </cell>
          <cell r="P45">
            <v>0</v>
          </cell>
          <cell r="Q45">
            <v>201</v>
          </cell>
          <cell r="R45">
            <v>0</v>
          </cell>
          <cell r="S45">
            <v>105</v>
          </cell>
          <cell r="T45">
            <v>0</v>
          </cell>
          <cell r="U45">
            <v>0</v>
          </cell>
          <cell r="V45">
            <v>0</v>
          </cell>
        </row>
        <row r="46">
          <cell r="A46">
            <v>118</v>
          </cell>
          <cell r="B46">
            <v>1.7720000000000002</v>
          </cell>
          <cell r="C46">
            <v>135</v>
          </cell>
          <cell r="D46">
            <v>22</v>
          </cell>
          <cell r="E46">
            <v>135</v>
          </cell>
          <cell r="F46">
            <v>27</v>
          </cell>
          <cell r="G46">
            <v>135</v>
          </cell>
          <cell r="H46">
            <v>14</v>
          </cell>
          <cell r="I46">
            <v>135</v>
          </cell>
          <cell r="J46">
            <v>15</v>
          </cell>
          <cell r="K46">
            <v>135</v>
          </cell>
          <cell r="L46">
            <v>14</v>
          </cell>
          <cell r="M46">
            <v>135</v>
          </cell>
          <cell r="N46">
            <v>15</v>
          </cell>
          <cell r="O46">
            <v>135</v>
          </cell>
          <cell r="P46">
            <v>12</v>
          </cell>
          <cell r="Q46">
            <v>135</v>
          </cell>
          <cell r="R46">
            <v>17</v>
          </cell>
          <cell r="S46" t="str">
            <v>105W</v>
          </cell>
          <cell r="T46">
            <v>0</v>
          </cell>
          <cell r="U46">
            <v>152</v>
          </cell>
          <cell r="V46">
            <v>0.80400000000000027</v>
          </cell>
        </row>
        <row r="47">
          <cell r="A47">
            <v>168</v>
          </cell>
          <cell r="B47">
            <v>3</v>
          </cell>
          <cell r="C47">
            <v>118</v>
          </cell>
          <cell r="D47">
            <v>0.41899999999999959</v>
          </cell>
          <cell r="E47">
            <v>118</v>
          </cell>
          <cell r="F47">
            <v>0</v>
          </cell>
          <cell r="G47">
            <v>118</v>
          </cell>
          <cell r="H47">
            <v>0</v>
          </cell>
          <cell r="I47">
            <v>118</v>
          </cell>
          <cell r="J47">
            <v>0</v>
          </cell>
          <cell r="K47">
            <v>118</v>
          </cell>
          <cell r="L47">
            <v>0</v>
          </cell>
          <cell r="M47">
            <v>118</v>
          </cell>
          <cell r="N47">
            <v>0</v>
          </cell>
          <cell r="O47">
            <v>118</v>
          </cell>
          <cell r="P47">
            <v>0</v>
          </cell>
          <cell r="Q47">
            <v>118</v>
          </cell>
          <cell r="R47">
            <v>0</v>
          </cell>
          <cell r="S47">
            <v>120</v>
          </cell>
          <cell r="T47">
            <v>0</v>
          </cell>
          <cell r="U47" t="str">
            <v>152W</v>
          </cell>
          <cell r="V47">
            <v>13</v>
          </cell>
        </row>
        <row r="48">
          <cell r="A48">
            <v>0</v>
          </cell>
          <cell r="B48">
            <v>1</v>
          </cell>
          <cell r="C48">
            <v>168</v>
          </cell>
          <cell r="D48">
            <v>5</v>
          </cell>
          <cell r="E48">
            <v>168</v>
          </cell>
          <cell r="F48">
            <v>4</v>
          </cell>
          <cell r="G48">
            <v>168</v>
          </cell>
          <cell r="H48">
            <v>5</v>
          </cell>
          <cell r="I48">
            <v>168</v>
          </cell>
          <cell r="J48">
            <v>3</v>
          </cell>
          <cell r="K48">
            <v>168</v>
          </cell>
          <cell r="L48">
            <v>2</v>
          </cell>
          <cell r="M48">
            <v>168</v>
          </cell>
          <cell r="N48">
            <v>2</v>
          </cell>
          <cell r="O48">
            <v>168</v>
          </cell>
          <cell r="P48">
            <v>3</v>
          </cell>
          <cell r="Q48">
            <v>168</v>
          </cell>
          <cell r="R48">
            <v>5</v>
          </cell>
          <cell r="S48">
            <v>201</v>
          </cell>
          <cell r="T48">
            <v>0</v>
          </cell>
          <cell r="U48">
            <v>191</v>
          </cell>
          <cell r="V48">
            <v>0</v>
          </cell>
        </row>
        <row r="49">
          <cell r="A49">
            <v>0</v>
          </cell>
          <cell r="B49">
            <v>2</v>
          </cell>
          <cell r="C49">
            <v>0</v>
          </cell>
          <cell r="D49">
            <v>1</v>
          </cell>
          <cell r="E49">
            <v>0</v>
          </cell>
          <cell r="F49">
            <v>1</v>
          </cell>
          <cell r="G49">
            <v>0</v>
          </cell>
          <cell r="H49">
            <v>1</v>
          </cell>
          <cell r="I49">
            <v>0</v>
          </cell>
          <cell r="J49">
            <v>1</v>
          </cell>
          <cell r="K49">
            <v>0</v>
          </cell>
          <cell r="L49">
            <v>0</v>
          </cell>
          <cell r="M49">
            <v>0</v>
          </cell>
          <cell r="N49">
            <v>0</v>
          </cell>
          <cell r="O49">
            <v>0</v>
          </cell>
          <cell r="P49">
            <v>0</v>
          </cell>
          <cell r="Q49">
            <v>0</v>
          </cell>
          <cell r="R49">
            <v>1</v>
          </cell>
          <cell r="S49">
            <v>135</v>
          </cell>
          <cell r="T49">
            <v>18</v>
          </cell>
          <cell r="U49">
            <v>73</v>
          </cell>
          <cell r="V49">
            <v>0.43900000000000006</v>
          </cell>
        </row>
        <row r="50">
          <cell r="A50">
            <v>181</v>
          </cell>
          <cell r="B50">
            <v>3</v>
          </cell>
          <cell r="C50">
            <v>0</v>
          </cell>
          <cell r="D50">
            <v>4</v>
          </cell>
          <cell r="E50">
            <v>0</v>
          </cell>
          <cell r="F50">
            <v>3</v>
          </cell>
          <cell r="G50">
            <v>0</v>
          </cell>
          <cell r="H50">
            <v>4</v>
          </cell>
          <cell r="I50">
            <v>0</v>
          </cell>
          <cell r="J50">
            <v>2</v>
          </cell>
          <cell r="K50">
            <v>0</v>
          </cell>
          <cell r="L50">
            <v>2</v>
          </cell>
          <cell r="M50">
            <v>0</v>
          </cell>
          <cell r="N50">
            <v>2</v>
          </cell>
          <cell r="O50">
            <v>0</v>
          </cell>
          <cell r="P50">
            <v>3</v>
          </cell>
          <cell r="Q50">
            <v>0</v>
          </cell>
          <cell r="R50">
            <v>4</v>
          </cell>
          <cell r="S50">
            <v>118</v>
          </cell>
          <cell r="T50">
            <v>0</v>
          </cell>
          <cell r="U50">
            <v>65</v>
          </cell>
          <cell r="V50">
            <v>8.2049999999999841</v>
          </cell>
        </row>
        <row r="51">
          <cell r="A51">
            <v>207</v>
          </cell>
          <cell r="B51">
            <v>1.25</v>
          </cell>
          <cell r="C51">
            <v>181</v>
          </cell>
          <cell r="D51">
            <v>3</v>
          </cell>
          <cell r="E51">
            <v>181</v>
          </cell>
          <cell r="F51">
            <v>5</v>
          </cell>
          <cell r="G51">
            <v>181</v>
          </cell>
          <cell r="H51">
            <v>2</v>
          </cell>
          <cell r="I51">
            <v>181</v>
          </cell>
          <cell r="J51">
            <v>2</v>
          </cell>
          <cell r="K51">
            <v>181</v>
          </cell>
          <cell r="L51">
            <v>3</v>
          </cell>
          <cell r="M51">
            <v>181</v>
          </cell>
          <cell r="N51">
            <v>2</v>
          </cell>
          <cell r="O51">
            <v>181</v>
          </cell>
          <cell r="P51">
            <v>3</v>
          </cell>
          <cell r="Q51">
            <v>181</v>
          </cell>
          <cell r="R51">
            <v>1</v>
          </cell>
          <cell r="S51">
            <v>168</v>
          </cell>
          <cell r="T51">
            <v>5</v>
          </cell>
          <cell r="U51">
            <v>39</v>
          </cell>
          <cell r="V51">
            <v>0</v>
          </cell>
        </row>
        <row r="52">
          <cell r="A52">
            <v>0</v>
          </cell>
          <cell r="B52">
            <v>0</v>
          </cell>
          <cell r="C52">
            <v>207</v>
          </cell>
          <cell r="D52">
            <v>1.2999999999999998</v>
          </cell>
          <cell r="E52">
            <v>207</v>
          </cell>
          <cell r="F52">
            <v>0.79</v>
          </cell>
          <cell r="G52">
            <v>207</v>
          </cell>
          <cell r="H52">
            <v>0</v>
          </cell>
          <cell r="I52">
            <v>207</v>
          </cell>
          <cell r="J52">
            <v>0</v>
          </cell>
          <cell r="K52">
            <v>207</v>
          </cell>
          <cell r="L52">
            <v>0</v>
          </cell>
          <cell r="M52">
            <v>207</v>
          </cell>
          <cell r="N52">
            <v>0</v>
          </cell>
          <cell r="O52">
            <v>207</v>
          </cell>
          <cell r="P52">
            <v>0</v>
          </cell>
          <cell r="Q52">
            <v>207</v>
          </cell>
          <cell r="R52">
            <v>0</v>
          </cell>
          <cell r="S52">
            <v>0</v>
          </cell>
          <cell r="T52">
            <v>1</v>
          </cell>
          <cell r="U52">
            <v>46</v>
          </cell>
          <cell r="V52">
            <v>0</v>
          </cell>
        </row>
        <row r="53">
          <cell r="A53">
            <v>161</v>
          </cell>
          <cell r="B53">
            <v>1.125</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4</v>
          </cell>
          <cell r="U53">
            <v>137</v>
          </cell>
          <cell r="V53">
            <v>0</v>
          </cell>
        </row>
        <row r="54">
          <cell r="A54" t="str">
            <v>161W</v>
          </cell>
          <cell r="B54">
            <v>0</v>
          </cell>
          <cell r="C54">
            <v>161</v>
          </cell>
          <cell r="D54">
            <v>0.7889999999999997</v>
          </cell>
          <cell r="E54">
            <v>161</v>
          </cell>
          <cell r="F54">
            <v>0.87999999999999989</v>
          </cell>
          <cell r="G54">
            <v>161</v>
          </cell>
          <cell r="H54">
            <v>0</v>
          </cell>
          <cell r="I54">
            <v>161</v>
          </cell>
          <cell r="J54">
            <v>0</v>
          </cell>
          <cell r="K54">
            <v>161</v>
          </cell>
          <cell r="L54">
            <v>0</v>
          </cell>
          <cell r="M54">
            <v>161</v>
          </cell>
          <cell r="N54">
            <v>0</v>
          </cell>
          <cell r="O54">
            <v>161</v>
          </cell>
          <cell r="P54">
            <v>0</v>
          </cell>
          <cell r="Q54">
            <v>161</v>
          </cell>
          <cell r="R54">
            <v>0</v>
          </cell>
          <cell r="S54">
            <v>181</v>
          </cell>
          <cell r="T54">
            <v>4</v>
          </cell>
          <cell r="U54">
            <v>137</v>
          </cell>
          <cell r="V54">
            <v>0</v>
          </cell>
        </row>
        <row r="55">
          <cell r="A55">
            <v>267</v>
          </cell>
          <cell r="B55">
            <v>16</v>
          </cell>
          <cell r="C55" t="str">
            <v>161W</v>
          </cell>
          <cell r="D55">
            <v>0</v>
          </cell>
          <cell r="E55" t="str">
            <v>161W</v>
          </cell>
          <cell r="F55">
            <v>0</v>
          </cell>
          <cell r="G55" t="str">
            <v>161W</v>
          </cell>
          <cell r="H55">
            <v>0</v>
          </cell>
          <cell r="I55" t="str">
            <v>161W</v>
          </cell>
          <cell r="J55">
            <v>0</v>
          </cell>
          <cell r="K55" t="str">
            <v>161W</v>
          </cell>
          <cell r="L55">
            <v>0</v>
          </cell>
          <cell r="M55" t="str">
            <v>161W</v>
          </cell>
          <cell r="N55">
            <v>0</v>
          </cell>
          <cell r="O55" t="str">
            <v>161W</v>
          </cell>
          <cell r="P55">
            <v>0</v>
          </cell>
          <cell r="Q55" t="str">
            <v>161W</v>
          </cell>
          <cell r="R55">
            <v>0</v>
          </cell>
          <cell r="S55">
            <v>207</v>
          </cell>
          <cell r="T55">
            <v>0</v>
          </cell>
          <cell r="U55">
            <v>137</v>
          </cell>
          <cell r="V55">
            <v>0</v>
          </cell>
        </row>
        <row r="56">
          <cell r="A56">
            <v>164</v>
          </cell>
          <cell r="B56">
            <v>0</v>
          </cell>
          <cell r="C56">
            <v>267</v>
          </cell>
          <cell r="D56">
            <v>13</v>
          </cell>
          <cell r="E56">
            <v>267</v>
          </cell>
          <cell r="F56">
            <v>15</v>
          </cell>
          <cell r="G56">
            <v>267</v>
          </cell>
          <cell r="H56">
            <v>2</v>
          </cell>
          <cell r="I56">
            <v>267</v>
          </cell>
          <cell r="J56">
            <v>0</v>
          </cell>
          <cell r="K56">
            <v>267</v>
          </cell>
          <cell r="L56">
            <v>0</v>
          </cell>
          <cell r="M56">
            <v>267</v>
          </cell>
          <cell r="N56">
            <v>0</v>
          </cell>
          <cell r="O56">
            <v>267</v>
          </cell>
          <cell r="P56">
            <v>0</v>
          </cell>
          <cell r="Q56">
            <v>267</v>
          </cell>
          <cell r="R56">
            <v>0</v>
          </cell>
          <cell r="S56">
            <v>0</v>
          </cell>
          <cell r="T56">
            <v>0</v>
          </cell>
          <cell r="U56">
            <v>0</v>
          </cell>
          <cell r="V56">
            <v>0</v>
          </cell>
        </row>
        <row r="57">
          <cell r="A57">
            <v>20</v>
          </cell>
          <cell r="B57">
            <v>2.9149999999999991</v>
          </cell>
          <cell r="C57">
            <v>164</v>
          </cell>
          <cell r="D57">
            <v>2</v>
          </cell>
          <cell r="E57">
            <v>164</v>
          </cell>
          <cell r="F57">
            <v>1</v>
          </cell>
          <cell r="G57">
            <v>164</v>
          </cell>
          <cell r="H57">
            <v>0</v>
          </cell>
          <cell r="I57">
            <v>164</v>
          </cell>
          <cell r="J57">
            <v>0</v>
          </cell>
          <cell r="K57">
            <v>164</v>
          </cell>
          <cell r="L57">
            <v>0</v>
          </cell>
          <cell r="M57">
            <v>164</v>
          </cell>
          <cell r="N57">
            <v>0</v>
          </cell>
          <cell r="O57">
            <v>164</v>
          </cell>
          <cell r="P57">
            <v>0</v>
          </cell>
          <cell r="Q57">
            <v>164</v>
          </cell>
          <cell r="R57">
            <v>0</v>
          </cell>
          <cell r="S57">
            <v>161</v>
          </cell>
          <cell r="T57">
            <v>0</v>
          </cell>
          <cell r="U57">
            <v>0</v>
          </cell>
          <cell r="V57">
            <v>20.624000000000009</v>
          </cell>
        </row>
        <row r="58">
          <cell r="A58">
            <v>123</v>
          </cell>
          <cell r="B58">
            <v>0</v>
          </cell>
          <cell r="C58">
            <v>20</v>
          </cell>
          <cell r="D58">
            <v>2.0500000000000043</v>
          </cell>
          <cell r="E58">
            <v>20</v>
          </cell>
          <cell r="F58">
            <v>2.3410000000000011</v>
          </cell>
          <cell r="G58">
            <v>20</v>
          </cell>
          <cell r="H58">
            <v>1.2739999999999938</v>
          </cell>
          <cell r="I58">
            <v>20</v>
          </cell>
          <cell r="J58">
            <v>0</v>
          </cell>
          <cell r="K58">
            <v>20</v>
          </cell>
          <cell r="L58">
            <v>0</v>
          </cell>
          <cell r="M58">
            <v>20</v>
          </cell>
          <cell r="N58">
            <v>0</v>
          </cell>
          <cell r="O58">
            <v>20</v>
          </cell>
          <cell r="P58">
            <v>0</v>
          </cell>
          <cell r="Q58">
            <v>20</v>
          </cell>
          <cell r="R58">
            <v>0</v>
          </cell>
          <cell r="S58" t="str">
            <v>161W</v>
          </cell>
          <cell r="T58">
            <v>0</v>
          </cell>
          <cell r="U58">
            <v>0</v>
          </cell>
          <cell r="V58">
            <v>4.1819999999999995</v>
          </cell>
        </row>
        <row r="59">
          <cell r="A59">
            <v>0</v>
          </cell>
          <cell r="B59">
            <v>0</v>
          </cell>
          <cell r="C59">
            <v>123</v>
          </cell>
          <cell r="D59">
            <v>0</v>
          </cell>
          <cell r="E59">
            <v>123</v>
          </cell>
          <cell r="F59">
            <v>0</v>
          </cell>
          <cell r="G59">
            <v>123</v>
          </cell>
          <cell r="H59">
            <v>0</v>
          </cell>
          <cell r="I59">
            <v>123</v>
          </cell>
          <cell r="J59">
            <v>0</v>
          </cell>
          <cell r="K59">
            <v>123</v>
          </cell>
          <cell r="L59">
            <v>0</v>
          </cell>
          <cell r="M59">
            <v>123</v>
          </cell>
          <cell r="N59">
            <v>0</v>
          </cell>
          <cell r="O59">
            <v>123</v>
          </cell>
          <cell r="P59">
            <v>0</v>
          </cell>
          <cell r="Q59">
            <v>123</v>
          </cell>
          <cell r="R59">
            <v>0</v>
          </cell>
          <cell r="S59">
            <v>267</v>
          </cell>
          <cell r="T59">
            <v>0</v>
          </cell>
          <cell r="U59">
            <v>281</v>
          </cell>
          <cell r="V59">
            <v>4979</v>
          </cell>
        </row>
        <row r="60">
          <cell r="A60">
            <v>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164</v>
          </cell>
          <cell r="T60">
            <v>0</v>
          </cell>
          <cell r="U60">
            <v>105</v>
          </cell>
          <cell r="V60">
            <v>0</v>
          </cell>
        </row>
        <row r="61">
          <cell r="A61">
            <v>197</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20</v>
          </cell>
          <cell r="T61">
            <v>0</v>
          </cell>
          <cell r="U61" t="str">
            <v>105W</v>
          </cell>
          <cell r="V61">
            <v>0</v>
          </cell>
        </row>
        <row r="62">
          <cell r="A62">
            <v>265</v>
          </cell>
          <cell r="B62">
            <v>0</v>
          </cell>
          <cell r="C62">
            <v>197</v>
          </cell>
          <cell r="D62">
            <v>0</v>
          </cell>
          <cell r="E62">
            <v>197</v>
          </cell>
          <cell r="F62">
            <v>0</v>
          </cell>
          <cell r="G62">
            <v>197</v>
          </cell>
          <cell r="H62">
            <v>0</v>
          </cell>
          <cell r="I62">
            <v>197</v>
          </cell>
          <cell r="J62">
            <v>0</v>
          </cell>
          <cell r="K62">
            <v>197</v>
          </cell>
          <cell r="L62">
            <v>0</v>
          </cell>
          <cell r="M62">
            <v>197</v>
          </cell>
          <cell r="N62">
            <v>0</v>
          </cell>
          <cell r="O62">
            <v>197</v>
          </cell>
          <cell r="P62">
            <v>0</v>
          </cell>
          <cell r="Q62">
            <v>197</v>
          </cell>
          <cell r="R62">
            <v>0</v>
          </cell>
          <cell r="S62">
            <v>123</v>
          </cell>
          <cell r="T62">
            <v>0</v>
          </cell>
          <cell r="U62">
            <v>120</v>
          </cell>
          <cell r="V62">
            <v>0</v>
          </cell>
        </row>
        <row r="63">
          <cell r="A63">
            <v>124</v>
          </cell>
          <cell r="B63">
            <v>0</v>
          </cell>
          <cell r="C63">
            <v>265</v>
          </cell>
          <cell r="D63">
            <v>0</v>
          </cell>
          <cell r="E63">
            <v>265</v>
          </cell>
          <cell r="F63">
            <v>0</v>
          </cell>
          <cell r="G63">
            <v>265</v>
          </cell>
          <cell r="H63">
            <v>0</v>
          </cell>
          <cell r="I63">
            <v>265</v>
          </cell>
          <cell r="J63">
            <v>0</v>
          </cell>
          <cell r="K63">
            <v>265</v>
          </cell>
          <cell r="L63">
            <v>0</v>
          </cell>
          <cell r="M63">
            <v>265</v>
          </cell>
          <cell r="N63">
            <v>0</v>
          </cell>
          <cell r="O63">
            <v>265</v>
          </cell>
          <cell r="P63">
            <v>0</v>
          </cell>
          <cell r="Q63">
            <v>265</v>
          </cell>
          <cell r="R63">
            <v>0</v>
          </cell>
          <cell r="S63">
            <v>0</v>
          </cell>
          <cell r="T63">
            <v>0</v>
          </cell>
          <cell r="U63">
            <v>201</v>
          </cell>
          <cell r="V63">
            <v>0</v>
          </cell>
        </row>
        <row r="64">
          <cell r="A64">
            <v>0</v>
          </cell>
          <cell r="B64">
            <v>0</v>
          </cell>
          <cell r="C64">
            <v>124</v>
          </cell>
          <cell r="D64">
            <v>0</v>
          </cell>
          <cell r="E64">
            <v>124</v>
          </cell>
          <cell r="F64">
            <v>0</v>
          </cell>
          <cell r="G64">
            <v>124</v>
          </cell>
          <cell r="H64">
            <v>0</v>
          </cell>
          <cell r="I64">
            <v>124</v>
          </cell>
          <cell r="J64">
            <v>0</v>
          </cell>
          <cell r="K64">
            <v>124</v>
          </cell>
          <cell r="L64">
            <v>0</v>
          </cell>
          <cell r="M64">
            <v>124</v>
          </cell>
          <cell r="N64">
            <v>0</v>
          </cell>
          <cell r="O64">
            <v>124</v>
          </cell>
          <cell r="P64">
            <v>0</v>
          </cell>
          <cell r="Q64">
            <v>124</v>
          </cell>
          <cell r="R64">
            <v>0</v>
          </cell>
          <cell r="S64">
            <v>0</v>
          </cell>
          <cell r="T64">
            <v>0</v>
          </cell>
          <cell r="U64">
            <v>135</v>
          </cell>
          <cell r="V64">
            <v>18</v>
          </cell>
        </row>
        <row r="65">
          <cell r="A65">
            <v>22</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197</v>
          </cell>
          <cell r="T65">
            <v>0</v>
          </cell>
          <cell r="U65">
            <v>118</v>
          </cell>
          <cell r="V65">
            <v>0</v>
          </cell>
        </row>
        <row r="66">
          <cell r="A66" t="str">
            <v>22W</v>
          </cell>
          <cell r="B66">
            <v>0</v>
          </cell>
          <cell r="C66">
            <v>22</v>
          </cell>
          <cell r="D66">
            <v>0</v>
          </cell>
          <cell r="E66">
            <v>22</v>
          </cell>
          <cell r="F66">
            <v>0</v>
          </cell>
          <cell r="G66">
            <v>22</v>
          </cell>
          <cell r="H66">
            <v>0</v>
          </cell>
          <cell r="I66">
            <v>22</v>
          </cell>
          <cell r="J66">
            <v>0</v>
          </cell>
          <cell r="K66">
            <v>22</v>
          </cell>
          <cell r="L66">
            <v>0</v>
          </cell>
          <cell r="M66">
            <v>22</v>
          </cell>
          <cell r="N66">
            <v>0</v>
          </cell>
          <cell r="O66">
            <v>22</v>
          </cell>
          <cell r="P66">
            <v>0</v>
          </cell>
          <cell r="Q66">
            <v>22</v>
          </cell>
          <cell r="R66">
            <v>0</v>
          </cell>
          <cell r="S66">
            <v>265</v>
          </cell>
          <cell r="T66">
            <v>0</v>
          </cell>
          <cell r="U66">
            <v>168</v>
          </cell>
          <cell r="V66">
            <v>2</v>
          </cell>
        </row>
        <row r="67">
          <cell r="A67">
            <v>144</v>
          </cell>
          <cell r="B67">
            <v>0</v>
          </cell>
          <cell r="C67" t="str">
            <v>22W</v>
          </cell>
          <cell r="D67">
            <v>0</v>
          </cell>
          <cell r="E67" t="str">
            <v>22W</v>
          </cell>
          <cell r="F67">
            <v>0</v>
          </cell>
          <cell r="G67" t="str">
            <v>22W</v>
          </cell>
          <cell r="H67">
            <v>0</v>
          </cell>
          <cell r="I67" t="str">
            <v>22W</v>
          </cell>
          <cell r="J67">
            <v>0</v>
          </cell>
          <cell r="K67" t="str">
            <v>22W</v>
          </cell>
          <cell r="L67">
            <v>0</v>
          </cell>
          <cell r="M67" t="str">
            <v>22W</v>
          </cell>
          <cell r="N67">
            <v>0</v>
          </cell>
          <cell r="O67" t="str">
            <v>22W</v>
          </cell>
          <cell r="P67">
            <v>0</v>
          </cell>
          <cell r="Q67" t="str">
            <v>22W</v>
          </cell>
          <cell r="R67">
            <v>0</v>
          </cell>
          <cell r="S67">
            <v>124</v>
          </cell>
          <cell r="T67">
            <v>0</v>
          </cell>
          <cell r="U67">
            <v>0</v>
          </cell>
          <cell r="V67">
            <v>0</v>
          </cell>
        </row>
        <row r="68">
          <cell r="A68">
            <v>196</v>
          </cell>
          <cell r="B68">
            <v>0</v>
          </cell>
          <cell r="C68">
            <v>144</v>
          </cell>
          <cell r="D68">
            <v>0</v>
          </cell>
          <cell r="E68">
            <v>144</v>
          </cell>
          <cell r="F68">
            <v>1.2100000000000002</v>
          </cell>
          <cell r="G68">
            <v>144</v>
          </cell>
          <cell r="H68">
            <v>0</v>
          </cell>
          <cell r="I68">
            <v>144</v>
          </cell>
          <cell r="J68">
            <v>0</v>
          </cell>
          <cell r="K68">
            <v>144</v>
          </cell>
          <cell r="L68">
            <v>0</v>
          </cell>
          <cell r="M68">
            <v>144</v>
          </cell>
          <cell r="N68">
            <v>0</v>
          </cell>
          <cell r="O68">
            <v>144</v>
          </cell>
          <cell r="P68">
            <v>0</v>
          </cell>
          <cell r="Q68">
            <v>144</v>
          </cell>
          <cell r="R68">
            <v>0</v>
          </cell>
          <cell r="S68">
            <v>0</v>
          </cell>
          <cell r="T68">
            <v>0</v>
          </cell>
          <cell r="U68">
            <v>0</v>
          </cell>
          <cell r="V68">
            <v>2</v>
          </cell>
        </row>
        <row r="69">
          <cell r="A69">
            <v>91</v>
          </cell>
          <cell r="B69">
            <v>3</v>
          </cell>
          <cell r="C69">
            <v>196</v>
          </cell>
          <cell r="D69">
            <v>0</v>
          </cell>
          <cell r="E69">
            <v>196</v>
          </cell>
          <cell r="F69">
            <v>0</v>
          </cell>
          <cell r="G69">
            <v>196</v>
          </cell>
          <cell r="H69">
            <v>0</v>
          </cell>
          <cell r="I69">
            <v>196</v>
          </cell>
          <cell r="J69">
            <v>0</v>
          </cell>
          <cell r="K69">
            <v>196</v>
          </cell>
          <cell r="L69">
            <v>0</v>
          </cell>
          <cell r="M69">
            <v>196</v>
          </cell>
          <cell r="N69">
            <v>0</v>
          </cell>
          <cell r="O69">
            <v>196</v>
          </cell>
          <cell r="P69">
            <v>2</v>
          </cell>
          <cell r="Q69">
            <v>196</v>
          </cell>
          <cell r="R69">
            <v>0</v>
          </cell>
          <cell r="S69">
            <v>22</v>
          </cell>
          <cell r="T69">
            <v>0</v>
          </cell>
          <cell r="U69">
            <v>181</v>
          </cell>
          <cell r="V69">
            <v>3</v>
          </cell>
        </row>
        <row r="70">
          <cell r="A70">
            <v>0</v>
          </cell>
          <cell r="B70">
            <v>0</v>
          </cell>
          <cell r="C70">
            <v>91</v>
          </cell>
          <cell r="D70">
            <v>0</v>
          </cell>
          <cell r="E70">
            <v>91</v>
          </cell>
          <cell r="F70">
            <v>4</v>
          </cell>
          <cell r="G70">
            <v>91</v>
          </cell>
          <cell r="H70">
            <v>0</v>
          </cell>
          <cell r="I70">
            <v>91</v>
          </cell>
          <cell r="J70">
            <v>0</v>
          </cell>
          <cell r="K70">
            <v>91</v>
          </cell>
          <cell r="L70">
            <v>0</v>
          </cell>
          <cell r="M70">
            <v>91</v>
          </cell>
          <cell r="N70">
            <v>0</v>
          </cell>
          <cell r="O70">
            <v>91</v>
          </cell>
          <cell r="P70">
            <v>0</v>
          </cell>
          <cell r="Q70">
            <v>91</v>
          </cell>
          <cell r="R70">
            <v>0</v>
          </cell>
          <cell r="S70" t="str">
            <v>22W</v>
          </cell>
          <cell r="T70">
            <v>0</v>
          </cell>
          <cell r="U70">
            <v>207</v>
          </cell>
          <cell r="V70">
            <v>0</v>
          </cell>
        </row>
        <row r="71">
          <cell r="A71">
            <v>25</v>
          </cell>
          <cell r="B71">
            <v>0.72199999999999998</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144</v>
          </cell>
          <cell r="T71">
            <v>0</v>
          </cell>
          <cell r="U71">
            <v>0</v>
          </cell>
          <cell r="V71">
            <v>0</v>
          </cell>
        </row>
        <row r="72">
          <cell r="A72" t="str">
            <v>25W</v>
          </cell>
          <cell r="B72">
            <v>0</v>
          </cell>
          <cell r="C72">
            <v>25</v>
          </cell>
          <cell r="D72">
            <v>0.16699999999999982</v>
          </cell>
          <cell r="E72">
            <v>25</v>
          </cell>
          <cell r="F72">
            <v>4.7000000000000153E-2</v>
          </cell>
          <cell r="G72">
            <v>25</v>
          </cell>
          <cell r="H72">
            <v>0</v>
          </cell>
          <cell r="I72">
            <v>25</v>
          </cell>
          <cell r="J72">
            <v>0</v>
          </cell>
          <cell r="K72">
            <v>25</v>
          </cell>
          <cell r="L72">
            <v>0</v>
          </cell>
          <cell r="M72">
            <v>25</v>
          </cell>
          <cell r="N72">
            <v>0</v>
          </cell>
          <cell r="O72">
            <v>25</v>
          </cell>
          <cell r="P72">
            <v>0</v>
          </cell>
          <cell r="Q72">
            <v>25</v>
          </cell>
          <cell r="R72">
            <v>0</v>
          </cell>
          <cell r="S72">
            <v>196</v>
          </cell>
          <cell r="T72">
            <v>0</v>
          </cell>
          <cell r="U72">
            <v>161</v>
          </cell>
          <cell r="V72">
            <v>0.61600000000000055</v>
          </cell>
        </row>
        <row r="73">
          <cell r="A73">
            <v>32</v>
          </cell>
          <cell r="B73">
            <v>0</v>
          </cell>
          <cell r="C73" t="str">
            <v>25W</v>
          </cell>
          <cell r="D73">
            <v>1</v>
          </cell>
          <cell r="E73" t="str">
            <v>25W</v>
          </cell>
          <cell r="F73">
            <v>0</v>
          </cell>
          <cell r="G73" t="str">
            <v>25W</v>
          </cell>
          <cell r="H73">
            <v>1</v>
          </cell>
          <cell r="I73" t="str">
            <v>25W</v>
          </cell>
          <cell r="J73">
            <v>0</v>
          </cell>
          <cell r="K73" t="str">
            <v>25W</v>
          </cell>
          <cell r="L73">
            <v>0</v>
          </cell>
          <cell r="M73" t="str">
            <v>25W</v>
          </cell>
          <cell r="N73">
            <v>0</v>
          </cell>
          <cell r="O73" t="str">
            <v>25W</v>
          </cell>
          <cell r="P73">
            <v>0</v>
          </cell>
          <cell r="Q73" t="str">
            <v>25W</v>
          </cell>
          <cell r="R73">
            <v>0</v>
          </cell>
          <cell r="S73">
            <v>91</v>
          </cell>
          <cell r="T73">
            <v>0</v>
          </cell>
          <cell r="U73" t="str">
            <v>161W</v>
          </cell>
          <cell r="V73">
            <v>0</v>
          </cell>
        </row>
        <row r="74">
          <cell r="A74">
            <v>0</v>
          </cell>
          <cell r="B74">
            <v>0</v>
          </cell>
          <cell r="C74">
            <v>32</v>
          </cell>
          <cell r="D74">
            <v>0</v>
          </cell>
          <cell r="E74">
            <v>32</v>
          </cell>
          <cell r="F74">
            <v>0</v>
          </cell>
          <cell r="G74">
            <v>32</v>
          </cell>
          <cell r="H74">
            <v>0</v>
          </cell>
          <cell r="I74">
            <v>32</v>
          </cell>
          <cell r="J74">
            <v>0</v>
          </cell>
          <cell r="K74">
            <v>32</v>
          </cell>
          <cell r="L74">
            <v>0</v>
          </cell>
          <cell r="M74">
            <v>32</v>
          </cell>
          <cell r="N74">
            <v>0</v>
          </cell>
          <cell r="O74">
            <v>32</v>
          </cell>
          <cell r="P74">
            <v>0</v>
          </cell>
          <cell r="Q74">
            <v>32</v>
          </cell>
          <cell r="R74">
            <v>0</v>
          </cell>
          <cell r="S74">
            <v>0</v>
          </cell>
          <cell r="T74">
            <v>0</v>
          </cell>
          <cell r="U74">
            <v>267</v>
          </cell>
          <cell r="V74">
            <v>0</v>
          </cell>
        </row>
        <row r="75">
          <cell r="A75">
            <v>0</v>
          </cell>
          <cell r="B75">
            <v>1.2040000000000006</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25</v>
          </cell>
          <cell r="T75">
            <v>0</v>
          </cell>
          <cell r="U75">
            <v>164</v>
          </cell>
          <cell r="V75">
            <v>0</v>
          </cell>
        </row>
        <row r="76">
          <cell r="A76">
            <v>87</v>
          </cell>
          <cell r="B76">
            <v>1240</v>
          </cell>
          <cell r="C76">
            <v>0</v>
          </cell>
          <cell r="D76">
            <v>3.4269999999999996</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t="str">
            <v>25W</v>
          </cell>
          <cell r="T76">
            <v>0</v>
          </cell>
          <cell r="U76">
            <v>20</v>
          </cell>
          <cell r="V76">
            <v>1.6510000000000034</v>
          </cell>
        </row>
        <row r="77">
          <cell r="A77">
            <v>280</v>
          </cell>
          <cell r="B77">
            <v>0</v>
          </cell>
          <cell r="C77">
            <v>87</v>
          </cell>
          <cell r="D77">
            <v>833</v>
          </cell>
          <cell r="E77">
            <v>87</v>
          </cell>
          <cell r="F77">
            <v>827</v>
          </cell>
          <cell r="G77">
            <v>87</v>
          </cell>
          <cell r="H77">
            <v>267</v>
          </cell>
          <cell r="I77">
            <v>87</v>
          </cell>
          <cell r="J77">
            <v>0</v>
          </cell>
          <cell r="K77">
            <v>87</v>
          </cell>
          <cell r="L77">
            <v>0</v>
          </cell>
          <cell r="M77">
            <v>87</v>
          </cell>
          <cell r="N77">
            <v>0</v>
          </cell>
          <cell r="O77">
            <v>87</v>
          </cell>
          <cell r="P77">
            <v>0</v>
          </cell>
          <cell r="Q77">
            <v>87</v>
          </cell>
          <cell r="R77">
            <v>0</v>
          </cell>
          <cell r="S77">
            <v>32</v>
          </cell>
          <cell r="T77">
            <v>0</v>
          </cell>
          <cell r="U77">
            <v>123</v>
          </cell>
          <cell r="V77">
            <v>0</v>
          </cell>
        </row>
        <row r="78">
          <cell r="A78">
            <v>192</v>
          </cell>
          <cell r="B78">
            <v>0</v>
          </cell>
          <cell r="C78">
            <v>280</v>
          </cell>
          <cell r="D78">
            <v>0</v>
          </cell>
          <cell r="E78">
            <v>280</v>
          </cell>
          <cell r="F78">
            <v>13</v>
          </cell>
          <cell r="G78">
            <v>280</v>
          </cell>
          <cell r="H78">
            <v>14</v>
          </cell>
          <cell r="I78">
            <v>280</v>
          </cell>
          <cell r="J78">
            <v>14</v>
          </cell>
          <cell r="K78">
            <v>280</v>
          </cell>
          <cell r="L78">
            <v>15</v>
          </cell>
          <cell r="M78">
            <v>280</v>
          </cell>
          <cell r="N78">
            <v>11</v>
          </cell>
          <cell r="O78">
            <v>280</v>
          </cell>
          <cell r="P78">
            <v>14</v>
          </cell>
          <cell r="Q78">
            <v>280</v>
          </cell>
          <cell r="R78">
            <v>22</v>
          </cell>
          <cell r="S78">
            <v>0</v>
          </cell>
          <cell r="T78">
            <v>0</v>
          </cell>
          <cell r="U78">
            <v>0</v>
          </cell>
          <cell r="V78">
            <v>0</v>
          </cell>
        </row>
        <row r="79">
          <cell r="A79">
            <v>159</v>
          </cell>
          <cell r="B79">
            <v>3</v>
          </cell>
          <cell r="C79">
            <v>192</v>
          </cell>
          <cell r="D79">
            <v>0</v>
          </cell>
          <cell r="E79">
            <v>192</v>
          </cell>
          <cell r="F79">
            <v>0</v>
          </cell>
          <cell r="G79">
            <v>192</v>
          </cell>
          <cell r="H79">
            <v>0</v>
          </cell>
          <cell r="I79">
            <v>192</v>
          </cell>
          <cell r="J79">
            <v>0</v>
          </cell>
          <cell r="K79">
            <v>192</v>
          </cell>
          <cell r="L79">
            <v>0</v>
          </cell>
          <cell r="M79">
            <v>192</v>
          </cell>
          <cell r="N79">
            <v>0</v>
          </cell>
          <cell r="O79">
            <v>192</v>
          </cell>
          <cell r="P79">
            <v>0</v>
          </cell>
          <cell r="Q79">
            <v>192</v>
          </cell>
          <cell r="R79">
            <v>0</v>
          </cell>
          <cell r="S79">
            <v>0</v>
          </cell>
          <cell r="T79">
            <v>0</v>
          </cell>
          <cell r="U79">
            <v>0</v>
          </cell>
          <cell r="V79">
            <v>0</v>
          </cell>
        </row>
        <row r="80">
          <cell r="A80">
            <v>37</v>
          </cell>
          <cell r="B80">
            <v>0</v>
          </cell>
          <cell r="C80">
            <v>159</v>
          </cell>
          <cell r="D80">
            <v>0</v>
          </cell>
          <cell r="E80">
            <v>159</v>
          </cell>
          <cell r="F80">
            <v>1</v>
          </cell>
          <cell r="G80">
            <v>159</v>
          </cell>
          <cell r="H80">
            <v>0</v>
          </cell>
          <cell r="I80">
            <v>159</v>
          </cell>
          <cell r="J80">
            <v>1</v>
          </cell>
          <cell r="K80">
            <v>159</v>
          </cell>
          <cell r="L80">
            <v>0</v>
          </cell>
          <cell r="M80">
            <v>159</v>
          </cell>
          <cell r="N80">
            <v>0</v>
          </cell>
          <cell r="O80">
            <v>159</v>
          </cell>
          <cell r="P80">
            <v>0</v>
          </cell>
          <cell r="Q80">
            <v>159</v>
          </cell>
          <cell r="R80">
            <v>0</v>
          </cell>
          <cell r="S80">
            <v>87</v>
          </cell>
          <cell r="T80">
            <v>0</v>
          </cell>
          <cell r="U80">
            <v>197</v>
          </cell>
          <cell r="V80">
            <v>0</v>
          </cell>
        </row>
        <row r="81">
          <cell r="A81">
            <v>199</v>
          </cell>
          <cell r="B81">
            <v>0</v>
          </cell>
          <cell r="C81">
            <v>37</v>
          </cell>
          <cell r="D81">
            <v>5.2000000000000046E-2</v>
          </cell>
          <cell r="E81">
            <v>37</v>
          </cell>
          <cell r="F81">
            <v>0</v>
          </cell>
          <cell r="G81">
            <v>37</v>
          </cell>
          <cell r="H81">
            <v>0</v>
          </cell>
          <cell r="I81">
            <v>37</v>
          </cell>
          <cell r="J81">
            <v>0</v>
          </cell>
          <cell r="K81">
            <v>37</v>
          </cell>
          <cell r="L81">
            <v>0</v>
          </cell>
          <cell r="M81">
            <v>37</v>
          </cell>
          <cell r="N81">
            <v>0</v>
          </cell>
          <cell r="O81">
            <v>37</v>
          </cell>
          <cell r="P81">
            <v>0</v>
          </cell>
          <cell r="Q81">
            <v>37</v>
          </cell>
          <cell r="R81">
            <v>0</v>
          </cell>
          <cell r="S81">
            <v>280</v>
          </cell>
          <cell r="T81">
            <v>31</v>
          </cell>
          <cell r="U81">
            <v>265</v>
          </cell>
          <cell r="V81">
            <v>0</v>
          </cell>
        </row>
        <row r="82">
          <cell r="A82">
            <v>0</v>
          </cell>
          <cell r="B82">
            <v>0</v>
          </cell>
          <cell r="C82">
            <v>199</v>
          </cell>
          <cell r="D82">
            <v>0</v>
          </cell>
          <cell r="E82">
            <v>199</v>
          </cell>
          <cell r="F82">
            <v>0</v>
          </cell>
          <cell r="G82">
            <v>199</v>
          </cell>
          <cell r="H82">
            <v>0</v>
          </cell>
          <cell r="I82">
            <v>199</v>
          </cell>
          <cell r="J82">
            <v>0</v>
          </cell>
          <cell r="K82">
            <v>199</v>
          </cell>
          <cell r="L82">
            <v>0</v>
          </cell>
          <cell r="M82">
            <v>199</v>
          </cell>
          <cell r="N82">
            <v>0</v>
          </cell>
          <cell r="O82">
            <v>199</v>
          </cell>
          <cell r="P82">
            <v>0</v>
          </cell>
          <cell r="Q82">
            <v>199</v>
          </cell>
          <cell r="R82">
            <v>0</v>
          </cell>
          <cell r="S82">
            <v>192</v>
          </cell>
          <cell r="T82">
            <v>0</v>
          </cell>
          <cell r="U82">
            <v>124</v>
          </cell>
          <cell r="V82">
            <v>0</v>
          </cell>
        </row>
        <row r="83">
          <cell r="A83">
            <v>162</v>
          </cell>
          <cell r="B83">
            <v>2.1500000000000057</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159</v>
          </cell>
          <cell r="T83">
            <v>0</v>
          </cell>
          <cell r="U83">
            <v>0</v>
          </cell>
          <cell r="V83">
            <v>0</v>
          </cell>
        </row>
        <row r="84">
          <cell r="A84" t="str">
            <v>162W</v>
          </cell>
          <cell r="B84">
            <v>1</v>
          </cell>
          <cell r="C84">
            <v>162</v>
          </cell>
          <cell r="D84">
            <v>2.1299999999999955</v>
          </cell>
          <cell r="E84">
            <v>162</v>
          </cell>
          <cell r="F84">
            <v>0</v>
          </cell>
          <cell r="G84">
            <v>162</v>
          </cell>
          <cell r="H84">
            <v>0</v>
          </cell>
          <cell r="I84">
            <v>162</v>
          </cell>
          <cell r="J84">
            <v>0</v>
          </cell>
          <cell r="K84">
            <v>162</v>
          </cell>
          <cell r="L84">
            <v>0</v>
          </cell>
          <cell r="M84">
            <v>162</v>
          </cell>
          <cell r="N84">
            <v>0</v>
          </cell>
          <cell r="O84">
            <v>162</v>
          </cell>
          <cell r="P84">
            <v>0</v>
          </cell>
          <cell r="Q84">
            <v>162</v>
          </cell>
          <cell r="R84">
            <v>0</v>
          </cell>
          <cell r="S84">
            <v>37</v>
          </cell>
          <cell r="T84">
            <v>0</v>
          </cell>
          <cell r="U84">
            <v>22</v>
          </cell>
          <cell r="V84">
            <v>0</v>
          </cell>
        </row>
        <row r="85">
          <cell r="A85">
            <v>49</v>
          </cell>
          <cell r="B85">
            <v>0</v>
          </cell>
          <cell r="C85" t="str">
            <v>162W</v>
          </cell>
          <cell r="D85">
            <v>1</v>
          </cell>
          <cell r="E85" t="str">
            <v>162W</v>
          </cell>
          <cell r="F85">
            <v>1</v>
          </cell>
          <cell r="G85" t="str">
            <v>162W</v>
          </cell>
          <cell r="H85">
            <v>0</v>
          </cell>
          <cell r="I85" t="str">
            <v>162W</v>
          </cell>
          <cell r="J85">
            <v>0</v>
          </cell>
          <cell r="K85" t="str">
            <v>162W</v>
          </cell>
          <cell r="L85">
            <v>0</v>
          </cell>
          <cell r="M85" t="str">
            <v>162W</v>
          </cell>
          <cell r="N85">
            <v>0</v>
          </cell>
          <cell r="O85" t="str">
            <v>162W</v>
          </cell>
          <cell r="P85">
            <v>0</v>
          </cell>
          <cell r="Q85" t="str">
            <v>162W</v>
          </cell>
          <cell r="R85">
            <v>0</v>
          </cell>
          <cell r="S85">
            <v>199</v>
          </cell>
          <cell r="T85">
            <v>0</v>
          </cell>
          <cell r="U85" t="str">
            <v>22W</v>
          </cell>
          <cell r="V85">
            <v>0</v>
          </cell>
        </row>
        <row r="86">
          <cell r="A86">
            <v>146</v>
          </cell>
          <cell r="B86">
            <v>0</v>
          </cell>
          <cell r="C86">
            <v>49</v>
          </cell>
          <cell r="D86">
            <v>2</v>
          </cell>
          <cell r="E86">
            <v>49</v>
          </cell>
          <cell r="F86">
            <v>0</v>
          </cell>
          <cell r="G86">
            <v>49</v>
          </cell>
          <cell r="H86">
            <v>1</v>
          </cell>
          <cell r="I86">
            <v>49</v>
          </cell>
          <cell r="J86">
            <v>0</v>
          </cell>
          <cell r="K86">
            <v>49</v>
          </cell>
          <cell r="L86">
            <v>0</v>
          </cell>
          <cell r="M86">
            <v>49</v>
          </cell>
          <cell r="N86">
            <v>0</v>
          </cell>
          <cell r="O86">
            <v>49</v>
          </cell>
          <cell r="P86">
            <v>0</v>
          </cell>
          <cell r="Q86">
            <v>49</v>
          </cell>
          <cell r="R86">
            <v>0</v>
          </cell>
          <cell r="S86">
            <v>0</v>
          </cell>
          <cell r="T86">
            <v>0</v>
          </cell>
          <cell r="U86">
            <v>144</v>
          </cell>
          <cell r="V86">
            <v>0</v>
          </cell>
        </row>
        <row r="87">
          <cell r="A87">
            <v>0</v>
          </cell>
          <cell r="B87">
            <v>0</v>
          </cell>
          <cell r="C87">
            <v>146</v>
          </cell>
          <cell r="D87">
            <v>2</v>
          </cell>
          <cell r="E87">
            <v>146</v>
          </cell>
          <cell r="F87">
            <v>1</v>
          </cell>
          <cell r="G87">
            <v>146</v>
          </cell>
          <cell r="H87">
            <v>0</v>
          </cell>
          <cell r="I87">
            <v>146</v>
          </cell>
          <cell r="J87">
            <v>1</v>
          </cell>
          <cell r="K87">
            <v>146</v>
          </cell>
          <cell r="L87">
            <v>0</v>
          </cell>
          <cell r="M87">
            <v>146</v>
          </cell>
          <cell r="N87">
            <v>0</v>
          </cell>
          <cell r="O87">
            <v>146</v>
          </cell>
          <cell r="P87">
            <v>1</v>
          </cell>
          <cell r="Q87">
            <v>146</v>
          </cell>
          <cell r="R87">
            <v>0</v>
          </cell>
          <cell r="S87">
            <v>162</v>
          </cell>
          <cell r="T87">
            <v>0</v>
          </cell>
          <cell r="U87">
            <v>196</v>
          </cell>
          <cell r="V87">
            <v>0</v>
          </cell>
        </row>
        <row r="88">
          <cell r="A88">
            <v>53</v>
          </cell>
          <cell r="B88">
            <v>0.67100000000000026</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t="str">
            <v>162W</v>
          </cell>
          <cell r="T88">
            <v>0</v>
          </cell>
          <cell r="U88">
            <v>91</v>
          </cell>
          <cell r="V88">
            <v>0</v>
          </cell>
        </row>
        <row r="89">
          <cell r="A89" t="str">
            <v>53W</v>
          </cell>
          <cell r="B89">
            <v>1</v>
          </cell>
          <cell r="C89">
            <v>53</v>
          </cell>
          <cell r="D89">
            <v>0.56000000000000005</v>
          </cell>
          <cell r="E89">
            <v>53</v>
          </cell>
          <cell r="F89">
            <v>0.32699999999999996</v>
          </cell>
          <cell r="G89">
            <v>53</v>
          </cell>
          <cell r="H89">
            <v>0.14199999999999946</v>
          </cell>
          <cell r="I89">
            <v>53</v>
          </cell>
          <cell r="J89">
            <v>0</v>
          </cell>
          <cell r="K89">
            <v>53</v>
          </cell>
          <cell r="L89">
            <v>0</v>
          </cell>
          <cell r="M89">
            <v>53</v>
          </cell>
          <cell r="N89">
            <v>0</v>
          </cell>
          <cell r="O89">
            <v>53</v>
          </cell>
          <cell r="P89">
            <v>0</v>
          </cell>
          <cell r="Q89">
            <v>53</v>
          </cell>
          <cell r="R89">
            <v>0</v>
          </cell>
          <cell r="S89">
            <v>49</v>
          </cell>
          <cell r="T89">
            <v>0</v>
          </cell>
          <cell r="U89">
            <v>0</v>
          </cell>
          <cell r="V89">
            <v>0</v>
          </cell>
        </row>
        <row r="90">
          <cell r="A90">
            <v>36</v>
          </cell>
          <cell r="B90">
            <v>0.4700000000000002</v>
          </cell>
          <cell r="C90" t="str">
            <v>53W</v>
          </cell>
          <cell r="D90">
            <v>1</v>
          </cell>
          <cell r="E90" t="str">
            <v>53W</v>
          </cell>
          <cell r="F90">
            <v>2</v>
          </cell>
          <cell r="G90" t="str">
            <v>53W</v>
          </cell>
          <cell r="H90">
            <v>0</v>
          </cell>
          <cell r="I90" t="str">
            <v>53W</v>
          </cell>
          <cell r="J90">
            <v>0</v>
          </cell>
          <cell r="K90" t="str">
            <v>53W</v>
          </cell>
          <cell r="L90">
            <v>0</v>
          </cell>
          <cell r="M90" t="str">
            <v>53W</v>
          </cell>
          <cell r="N90">
            <v>0</v>
          </cell>
          <cell r="O90" t="str">
            <v>53W</v>
          </cell>
          <cell r="P90">
            <v>0</v>
          </cell>
          <cell r="Q90" t="str">
            <v>53W</v>
          </cell>
          <cell r="R90">
            <v>0</v>
          </cell>
          <cell r="S90">
            <v>146</v>
          </cell>
          <cell r="T90">
            <v>0</v>
          </cell>
          <cell r="U90">
            <v>25</v>
          </cell>
          <cell r="V90">
            <v>0</v>
          </cell>
        </row>
        <row r="91">
          <cell r="A91">
            <v>172</v>
          </cell>
          <cell r="B91">
            <v>13</v>
          </cell>
          <cell r="C91">
            <v>36</v>
          </cell>
          <cell r="D91">
            <v>0.371</v>
          </cell>
          <cell r="E91">
            <v>36</v>
          </cell>
          <cell r="F91">
            <v>0.45799999999999974</v>
          </cell>
          <cell r="G91">
            <v>36</v>
          </cell>
          <cell r="H91">
            <v>4.8000000000000043E-2</v>
          </cell>
          <cell r="I91">
            <v>36</v>
          </cell>
          <cell r="J91">
            <v>0</v>
          </cell>
          <cell r="K91">
            <v>36</v>
          </cell>
          <cell r="L91">
            <v>0</v>
          </cell>
          <cell r="M91">
            <v>36</v>
          </cell>
          <cell r="N91">
            <v>0</v>
          </cell>
          <cell r="O91">
            <v>36</v>
          </cell>
          <cell r="P91">
            <v>0</v>
          </cell>
          <cell r="Q91">
            <v>36</v>
          </cell>
          <cell r="R91">
            <v>0</v>
          </cell>
          <cell r="S91">
            <v>0</v>
          </cell>
          <cell r="T91">
            <v>0</v>
          </cell>
          <cell r="U91" t="str">
            <v>25W</v>
          </cell>
          <cell r="V91">
            <v>0</v>
          </cell>
        </row>
        <row r="92">
          <cell r="A92">
            <v>200</v>
          </cell>
          <cell r="B92">
            <v>0</v>
          </cell>
          <cell r="C92">
            <v>172</v>
          </cell>
          <cell r="D92">
            <v>6</v>
          </cell>
          <cell r="E92">
            <v>172</v>
          </cell>
          <cell r="F92">
            <v>5</v>
          </cell>
          <cell r="G92">
            <v>172</v>
          </cell>
          <cell r="H92">
            <v>5</v>
          </cell>
          <cell r="I92">
            <v>172</v>
          </cell>
          <cell r="J92">
            <v>4</v>
          </cell>
          <cell r="K92">
            <v>172</v>
          </cell>
          <cell r="L92">
            <v>3</v>
          </cell>
          <cell r="M92">
            <v>172</v>
          </cell>
          <cell r="N92">
            <v>2</v>
          </cell>
          <cell r="O92">
            <v>172</v>
          </cell>
          <cell r="P92">
            <v>3</v>
          </cell>
          <cell r="Q92">
            <v>172</v>
          </cell>
          <cell r="R92">
            <v>6</v>
          </cell>
          <cell r="S92">
            <v>53</v>
          </cell>
          <cell r="T92">
            <v>0</v>
          </cell>
          <cell r="U92">
            <v>32</v>
          </cell>
          <cell r="V92">
            <v>0</v>
          </cell>
        </row>
        <row r="93">
          <cell r="A93">
            <v>204</v>
          </cell>
          <cell r="B93">
            <v>0</v>
          </cell>
          <cell r="C93">
            <v>200</v>
          </cell>
          <cell r="D93">
            <v>0</v>
          </cell>
          <cell r="E93">
            <v>200</v>
          </cell>
          <cell r="F93">
            <v>0</v>
          </cell>
          <cell r="G93">
            <v>200</v>
          </cell>
          <cell r="H93">
            <v>0</v>
          </cell>
          <cell r="I93">
            <v>200</v>
          </cell>
          <cell r="J93">
            <v>0</v>
          </cell>
          <cell r="K93">
            <v>200</v>
          </cell>
          <cell r="L93">
            <v>0</v>
          </cell>
          <cell r="M93">
            <v>200</v>
          </cell>
          <cell r="N93">
            <v>0</v>
          </cell>
          <cell r="O93">
            <v>200</v>
          </cell>
          <cell r="P93">
            <v>0</v>
          </cell>
          <cell r="Q93">
            <v>200</v>
          </cell>
          <cell r="R93">
            <v>0</v>
          </cell>
          <cell r="S93" t="str">
            <v>53W</v>
          </cell>
          <cell r="T93">
            <v>0</v>
          </cell>
          <cell r="U93">
            <v>0</v>
          </cell>
          <cell r="V93">
            <v>0</v>
          </cell>
        </row>
        <row r="94">
          <cell r="A94">
            <v>0</v>
          </cell>
          <cell r="B94">
            <v>0</v>
          </cell>
          <cell r="C94">
            <v>204</v>
          </cell>
          <cell r="D94">
            <v>0</v>
          </cell>
          <cell r="E94">
            <v>204</v>
          </cell>
          <cell r="F94">
            <v>0</v>
          </cell>
          <cell r="G94">
            <v>204</v>
          </cell>
          <cell r="H94">
            <v>0</v>
          </cell>
          <cell r="I94">
            <v>204</v>
          </cell>
          <cell r="J94">
            <v>0</v>
          </cell>
          <cell r="K94">
            <v>204</v>
          </cell>
          <cell r="L94">
            <v>0</v>
          </cell>
          <cell r="M94">
            <v>204</v>
          </cell>
          <cell r="N94">
            <v>0</v>
          </cell>
          <cell r="O94">
            <v>204</v>
          </cell>
          <cell r="P94">
            <v>0</v>
          </cell>
          <cell r="Q94">
            <v>204</v>
          </cell>
          <cell r="R94">
            <v>0</v>
          </cell>
          <cell r="S94">
            <v>36</v>
          </cell>
          <cell r="T94">
            <v>0</v>
          </cell>
          <cell r="U94">
            <v>0</v>
          </cell>
          <cell r="V94">
            <v>0</v>
          </cell>
        </row>
        <row r="95">
          <cell r="A95">
            <v>140</v>
          </cell>
          <cell r="B95">
            <v>0.96599999999999753</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172</v>
          </cell>
          <cell r="T95">
            <v>7</v>
          </cell>
          <cell r="U95">
            <v>87</v>
          </cell>
          <cell r="V95">
            <v>1033</v>
          </cell>
        </row>
        <row r="96">
          <cell r="A96" t="str">
            <v>140W</v>
          </cell>
          <cell r="B96">
            <v>0</v>
          </cell>
          <cell r="C96">
            <v>140</v>
          </cell>
          <cell r="D96">
            <v>0.41900000000000048</v>
          </cell>
          <cell r="E96">
            <v>140</v>
          </cell>
          <cell r="F96">
            <v>0</v>
          </cell>
          <cell r="G96">
            <v>140</v>
          </cell>
          <cell r="H96">
            <v>0</v>
          </cell>
          <cell r="I96">
            <v>140</v>
          </cell>
          <cell r="J96">
            <v>0</v>
          </cell>
          <cell r="K96">
            <v>140</v>
          </cell>
          <cell r="L96">
            <v>0</v>
          </cell>
          <cell r="M96">
            <v>140</v>
          </cell>
          <cell r="N96">
            <v>0</v>
          </cell>
          <cell r="O96">
            <v>140</v>
          </cell>
          <cell r="P96">
            <v>0</v>
          </cell>
          <cell r="Q96">
            <v>140</v>
          </cell>
          <cell r="R96">
            <v>0</v>
          </cell>
          <cell r="S96">
            <v>200</v>
          </cell>
          <cell r="T96">
            <v>0</v>
          </cell>
          <cell r="U96">
            <v>280</v>
          </cell>
          <cell r="V96">
            <v>30</v>
          </cell>
        </row>
        <row r="97">
          <cell r="A97">
            <v>125</v>
          </cell>
          <cell r="B97">
            <v>0</v>
          </cell>
          <cell r="C97" t="str">
            <v>140W</v>
          </cell>
          <cell r="D97">
            <v>0</v>
          </cell>
          <cell r="E97" t="str">
            <v>140W</v>
          </cell>
          <cell r="F97">
            <v>0</v>
          </cell>
          <cell r="G97" t="str">
            <v>140W</v>
          </cell>
          <cell r="H97">
            <v>0</v>
          </cell>
          <cell r="I97" t="str">
            <v>140W</v>
          </cell>
          <cell r="J97">
            <v>0</v>
          </cell>
          <cell r="K97" t="str">
            <v>140W</v>
          </cell>
          <cell r="L97">
            <v>0</v>
          </cell>
          <cell r="M97" t="str">
            <v>140W</v>
          </cell>
          <cell r="N97">
            <v>0</v>
          </cell>
          <cell r="O97" t="str">
            <v>140W</v>
          </cell>
          <cell r="P97">
            <v>0</v>
          </cell>
          <cell r="Q97" t="str">
            <v>140W</v>
          </cell>
          <cell r="R97">
            <v>0</v>
          </cell>
          <cell r="S97">
            <v>204</v>
          </cell>
          <cell r="T97">
            <v>0</v>
          </cell>
          <cell r="U97">
            <v>192</v>
          </cell>
          <cell r="V97">
            <v>0</v>
          </cell>
        </row>
        <row r="98">
          <cell r="A98">
            <v>274</v>
          </cell>
          <cell r="B98">
            <v>0</v>
          </cell>
          <cell r="C98">
            <v>125</v>
          </cell>
          <cell r="D98">
            <v>0</v>
          </cell>
          <cell r="E98">
            <v>125</v>
          </cell>
          <cell r="F98">
            <v>0</v>
          </cell>
          <cell r="G98">
            <v>125</v>
          </cell>
          <cell r="H98">
            <v>0</v>
          </cell>
          <cell r="I98">
            <v>125</v>
          </cell>
          <cell r="J98">
            <v>0</v>
          </cell>
          <cell r="K98">
            <v>125</v>
          </cell>
          <cell r="L98">
            <v>0</v>
          </cell>
          <cell r="M98">
            <v>125</v>
          </cell>
          <cell r="N98">
            <v>0</v>
          </cell>
          <cell r="O98">
            <v>125</v>
          </cell>
          <cell r="P98">
            <v>0</v>
          </cell>
          <cell r="Q98">
            <v>125</v>
          </cell>
          <cell r="R98">
            <v>0</v>
          </cell>
          <cell r="S98">
            <v>0</v>
          </cell>
          <cell r="T98">
            <v>0</v>
          </cell>
          <cell r="U98">
            <v>159</v>
          </cell>
          <cell r="V98">
            <v>0</v>
          </cell>
        </row>
        <row r="99">
          <cell r="A99">
            <v>116</v>
          </cell>
          <cell r="B99">
            <v>0.82800000000000029</v>
          </cell>
          <cell r="C99">
            <v>274</v>
          </cell>
          <cell r="D99">
            <v>0</v>
          </cell>
          <cell r="E99">
            <v>274</v>
          </cell>
          <cell r="F99">
            <v>0</v>
          </cell>
          <cell r="G99">
            <v>274</v>
          </cell>
          <cell r="H99">
            <v>0</v>
          </cell>
          <cell r="I99">
            <v>274</v>
          </cell>
          <cell r="J99">
            <v>0</v>
          </cell>
          <cell r="K99">
            <v>274</v>
          </cell>
          <cell r="L99">
            <v>0</v>
          </cell>
          <cell r="M99">
            <v>274</v>
          </cell>
          <cell r="N99">
            <v>0</v>
          </cell>
          <cell r="O99">
            <v>274</v>
          </cell>
          <cell r="P99">
            <v>0</v>
          </cell>
          <cell r="Q99">
            <v>274</v>
          </cell>
          <cell r="R99">
            <v>0</v>
          </cell>
          <cell r="S99">
            <v>140</v>
          </cell>
          <cell r="T99">
            <v>0</v>
          </cell>
          <cell r="U99">
            <v>37</v>
          </cell>
          <cell r="V99">
            <v>0</v>
          </cell>
        </row>
        <row r="100">
          <cell r="A100">
            <v>126</v>
          </cell>
          <cell r="B100">
            <v>0</v>
          </cell>
          <cell r="C100">
            <v>116</v>
          </cell>
          <cell r="D100">
            <v>0.65299999999999958</v>
          </cell>
          <cell r="E100">
            <v>116</v>
          </cell>
          <cell r="F100">
            <v>0</v>
          </cell>
          <cell r="G100">
            <v>116</v>
          </cell>
          <cell r="H100">
            <v>0</v>
          </cell>
          <cell r="I100">
            <v>116</v>
          </cell>
          <cell r="J100">
            <v>0</v>
          </cell>
          <cell r="K100">
            <v>116</v>
          </cell>
          <cell r="L100">
            <v>0</v>
          </cell>
          <cell r="M100">
            <v>116</v>
          </cell>
          <cell r="N100">
            <v>0</v>
          </cell>
          <cell r="O100">
            <v>116</v>
          </cell>
          <cell r="P100">
            <v>0</v>
          </cell>
          <cell r="Q100">
            <v>116</v>
          </cell>
          <cell r="R100">
            <v>0</v>
          </cell>
          <cell r="S100" t="str">
            <v>140W</v>
          </cell>
          <cell r="T100">
            <v>0</v>
          </cell>
          <cell r="U100">
            <v>199</v>
          </cell>
          <cell r="V100">
            <v>0</v>
          </cell>
        </row>
        <row r="101">
          <cell r="A101">
            <v>57</v>
          </cell>
          <cell r="B101">
            <v>0</v>
          </cell>
          <cell r="C101">
            <v>126</v>
          </cell>
          <cell r="D101">
            <v>0.5109999999999999</v>
          </cell>
          <cell r="E101">
            <v>126</v>
          </cell>
          <cell r="F101">
            <v>0.28400000000000003</v>
          </cell>
          <cell r="G101">
            <v>126</v>
          </cell>
          <cell r="H101">
            <v>0.11499999999999999</v>
          </cell>
          <cell r="I101">
            <v>126</v>
          </cell>
          <cell r="J101">
            <v>0</v>
          </cell>
          <cell r="K101">
            <v>126</v>
          </cell>
          <cell r="L101">
            <v>0</v>
          </cell>
          <cell r="M101">
            <v>126</v>
          </cell>
          <cell r="N101">
            <v>0</v>
          </cell>
          <cell r="O101">
            <v>126</v>
          </cell>
          <cell r="P101">
            <v>0</v>
          </cell>
          <cell r="Q101">
            <v>126</v>
          </cell>
          <cell r="R101">
            <v>0</v>
          </cell>
          <cell r="S101">
            <v>125</v>
          </cell>
          <cell r="T101">
            <v>0</v>
          </cell>
          <cell r="U101">
            <v>0</v>
          </cell>
          <cell r="V101">
            <v>0</v>
          </cell>
        </row>
        <row r="102">
          <cell r="A102">
            <v>165</v>
          </cell>
          <cell r="B102">
            <v>0</v>
          </cell>
          <cell r="C102">
            <v>57</v>
          </cell>
          <cell r="D102">
            <v>0</v>
          </cell>
          <cell r="E102">
            <v>57</v>
          </cell>
          <cell r="F102">
            <v>0</v>
          </cell>
          <cell r="G102">
            <v>57</v>
          </cell>
          <cell r="H102">
            <v>0</v>
          </cell>
          <cell r="I102">
            <v>57</v>
          </cell>
          <cell r="J102">
            <v>0</v>
          </cell>
          <cell r="K102">
            <v>57</v>
          </cell>
          <cell r="L102">
            <v>0</v>
          </cell>
          <cell r="M102">
            <v>57</v>
          </cell>
          <cell r="N102">
            <v>0</v>
          </cell>
          <cell r="O102">
            <v>57</v>
          </cell>
          <cell r="P102">
            <v>0</v>
          </cell>
          <cell r="Q102">
            <v>57</v>
          </cell>
          <cell r="R102">
            <v>0</v>
          </cell>
          <cell r="S102">
            <v>274</v>
          </cell>
          <cell r="T102">
            <v>0</v>
          </cell>
          <cell r="U102">
            <v>162</v>
          </cell>
          <cell r="V102">
            <v>0</v>
          </cell>
        </row>
        <row r="103">
          <cell r="A103">
            <v>268</v>
          </cell>
          <cell r="B103">
            <v>0</v>
          </cell>
          <cell r="C103">
            <v>165</v>
          </cell>
          <cell r="D103">
            <v>0</v>
          </cell>
          <cell r="E103">
            <v>165</v>
          </cell>
          <cell r="F103">
            <v>0</v>
          </cell>
          <cell r="G103">
            <v>165</v>
          </cell>
          <cell r="H103">
            <v>0</v>
          </cell>
          <cell r="I103">
            <v>165</v>
          </cell>
          <cell r="J103">
            <v>0</v>
          </cell>
          <cell r="K103">
            <v>165</v>
          </cell>
          <cell r="L103">
            <v>0</v>
          </cell>
          <cell r="M103">
            <v>165</v>
          </cell>
          <cell r="N103">
            <v>0</v>
          </cell>
          <cell r="O103">
            <v>165</v>
          </cell>
          <cell r="P103">
            <v>0</v>
          </cell>
          <cell r="Q103">
            <v>165</v>
          </cell>
          <cell r="R103">
            <v>0</v>
          </cell>
          <cell r="S103">
            <v>116</v>
          </cell>
          <cell r="T103">
            <v>0</v>
          </cell>
          <cell r="U103" t="str">
            <v>162W</v>
          </cell>
          <cell r="V103">
            <v>0</v>
          </cell>
        </row>
        <row r="104">
          <cell r="A104">
            <v>270</v>
          </cell>
          <cell r="B104">
            <v>2.0850000000000009</v>
          </cell>
          <cell r="C104">
            <v>268</v>
          </cell>
          <cell r="D104">
            <v>0</v>
          </cell>
          <cell r="E104">
            <v>268</v>
          </cell>
          <cell r="F104">
            <v>0</v>
          </cell>
          <cell r="G104">
            <v>268</v>
          </cell>
          <cell r="H104">
            <v>0</v>
          </cell>
          <cell r="I104">
            <v>268</v>
          </cell>
          <cell r="J104">
            <v>0</v>
          </cell>
          <cell r="K104">
            <v>268</v>
          </cell>
          <cell r="L104">
            <v>0</v>
          </cell>
          <cell r="M104">
            <v>268</v>
          </cell>
          <cell r="N104">
            <v>0</v>
          </cell>
          <cell r="O104">
            <v>268</v>
          </cell>
          <cell r="P104">
            <v>0</v>
          </cell>
          <cell r="Q104">
            <v>268</v>
          </cell>
          <cell r="R104">
            <v>0</v>
          </cell>
          <cell r="S104">
            <v>126</v>
          </cell>
          <cell r="T104">
            <v>0</v>
          </cell>
          <cell r="U104">
            <v>49</v>
          </cell>
          <cell r="V104">
            <v>0</v>
          </cell>
        </row>
        <row r="105">
          <cell r="A105">
            <v>264</v>
          </cell>
          <cell r="B105">
            <v>0</v>
          </cell>
          <cell r="C105">
            <v>270</v>
          </cell>
          <cell r="D105">
            <v>1.6809999999999974</v>
          </cell>
          <cell r="E105">
            <v>270</v>
          </cell>
          <cell r="F105">
            <v>1.0790000000000006</v>
          </cell>
          <cell r="G105">
            <v>270</v>
          </cell>
          <cell r="H105">
            <v>0</v>
          </cell>
          <cell r="I105">
            <v>270</v>
          </cell>
          <cell r="J105">
            <v>0</v>
          </cell>
          <cell r="K105">
            <v>270</v>
          </cell>
          <cell r="L105">
            <v>0</v>
          </cell>
          <cell r="M105">
            <v>270</v>
          </cell>
          <cell r="N105">
            <v>0</v>
          </cell>
          <cell r="O105">
            <v>270</v>
          </cell>
          <cell r="P105">
            <v>0</v>
          </cell>
          <cell r="Q105">
            <v>270</v>
          </cell>
          <cell r="R105">
            <v>0</v>
          </cell>
          <cell r="S105">
            <v>57</v>
          </cell>
          <cell r="T105">
            <v>0</v>
          </cell>
          <cell r="U105">
            <v>146</v>
          </cell>
          <cell r="V105">
            <v>0</v>
          </cell>
        </row>
        <row r="106">
          <cell r="A106">
            <v>127</v>
          </cell>
          <cell r="B106">
            <v>0</v>
          </cell>
          <cell r="C106">
            <v>264</v>
          </cell>
          <cell r="D106">
            <v>0</v>
          </cell>
          <cell r="E106">
            <v>264</v>
          </cell>
          <cell r="F106">
            <v>0</v>
          </cell>
          <cell r="G106">
            <v>264</v>
          </cell>
          <cell r="H106">
            <v>0</v>
          </cell>
          <cell r="I106">
            <v>264</v>
          </cell>
          <cell r="J106">
            <v>0</v>
          </cell>
          <cell r="K106">
            <v>264</v>
          </cell>
          <cell r="L106">
            <v>0</v>
          </cell>
          <cell r="M106">
            <v>264</v>
          </cell>
          <cell r="N106">
            <v>0</v>
          </cell>
          <cell r="O106">
            <v>264</v>
          </cell>
          <cell r="P106">
            <v>0</v>
          </cell>
          <cell r="Q106">
            <v>264</v>
          </cell>
          <cell r="R106">
            <v>0</v>
          </cell>
          <cell r="S106">
            <v>165</v>
          </cell>
          <cell r="T106">
            <v>0</v>
          </cell>
          <cell r="U106">
            <v>0</v>
          </cell>
          <cell r="V106">
            <v>0</v>
          </cell>
        </row>
        <row r="107">
          <cell r="A107">
            <v>176</v>
          </cell>
          <cell r="B107">
            <v>0.70000000000000018</v>
          </cell>
          <cell r="C107">
            <v>127</v>
          </cell>
          <cell r="D107">
            <v>0</v>
          </cell>
          <cell r="E107">
            <v>127</v>
          </cell>
          <cell r="F107">
            <v>0</v>
          </cell>
          <cell r="G107">
            <v>127</v>
          </cell>
          <cell r="H107">
            <v>0</v>
          </cell>
          <cell r="I107">
            <v>127</v>
          </cell>
          <cell r="J107">
            <v>0</v>
          </cell>
          <cell r="K107">
            <v>127</v>
          </cell>
          <cell r="L107">
            <v>0</v>
          </cell>
          <cell r="M107">
            <v>127</v>
          </cell>
          <cell r="N107">
            <v>0</v>
          </cell>
          <cell r="O107">
            <v>127</v>
          </cell>
          <cell r="P107">
            <v>0</v>
          </cell>
          <cell r="Q107">
            <v>127</v>
          </cell>
          <cell r="R107">
            <v>0</v>
          </cell>
          <cell r="S107">
            <v>268</v>
          </cell>
          <cell r="T107">
            <v>0</v>
          </cell>
          <cell r="U107">
            <v>53</v>
          </cell>
          <cell r="V107">
            <v>0.1590000000000007</v>
          </cell>
        </row>
        <row r="108">
          <cell r="A108">
            <v>106</v>
          </cell>
          <cell r="B108">
            <v>0</v>
          </cell>
          <cell r="C108">
            <v>176</v>
          </cell>
          <cell r="D108">
            <v>0.5</v>
          </cell>
          <cell r="E108">
            <v>176</v>
          </cell>
          <cell r="F108">
            <v>0.51999999999999957</v>
          </cell>
          <cell r="G108">
            <v>176</v>
          </cell>
          <cell r="H108">
            <v>0.11000000000000032</v>
          </cell>
          <cell r="I108">
            <v>176</v>
          </cell>
          <cell r="J108">
            <v>0</v>
          </cell>
          <cell r="K108">
            <v>176</v>
          </cell>
          <cell r="L108">
            <v>0</v>
          </cell>
          <cell r="M108">
            <v>176</v>
          </cell>
          <cell r="N108">
            <v>0</v>
          </cell>
          <cell r="O108">
            <v>176</v>
          </cell>
          <cell r="P108">
            <v>0</v>
          </cell>
          <cell r="Q108">
            <v>176</v>
          </cell>
          <cell r="R108">
            <v>0</v>
          </cell>
          <cell r="S108">
            <v>270</v>
          </cell>
          <cell r="T108">
            <v>0</v>
          </cell>
          <cell r="U108" t="str">
            <v>53W</v>
          </cell>
          <cell r="V108">
            <v>4</v>
          </cell>
        </row>
        <row r="109">
          <cell r="A109">
            <v>214</v>
          </cell>
          <cell r="B109">
            <v>0.83400000000000318</v>
          </cell>
          <cell r="C109">
            <v>106</v>
          </cell>
          <cell r="D109">
            <v>0</v>
          </cell>
          <cell r="E109">
            <v>106</v>
          </cell>
          <cell r="F109">
            <v>0</v>
          </cell>
          <cell r="G109">
            <v>106</v>
          </cell>
          <cell r="H109">
            <v>0</v>
          </cell>
          <cell r="I109">
            <v>106</v>
          </cell>
          <cell r="J109">
            <v>0</v>
          </cell>
          <cell r="K109">
            <v>106</v>
          </cell>
          <cell r="L109">
            <v>0</v>
          </cell>
          <cell r="M109">
            <v>106</v>
          </cell>
          <cell r="N109">
            <v>0</v>
          </cell>
          <cell r="O109">
            <v>106</v>
          </cell>
          <cell r="P109">
            <v>0</v>
          </cell>
          <cell r="Q109">
            <v>106</v>
          </cell>
          <cell r="R109">
            <v>0</v>
          </cell>
          <cell r="S109">
            <v>264</v>
          </cell>
          <cell r="T109">
            <v>0</v>
          </cell>
          <cell r="U109">
            <v>36</v>
          </cell>
          <cell r="V109">
            <v>0</v>
          </cell>
        </row>
        <row r="110">
          <cell r="A110">
            <v>67</v>
          </cell>
          <cell r="B110">
            <v>0</v>
          </cell>
          <cell r="C110">
            <v>214</v>
          </cell>
          <cell r="D110">
            <v>0.17599999999999483</v>
          </cell>
          <cell r="E110">
            <v>214</v>
          </cell>
          <cell r="F110">
            <v>1.3070000000000022</v>
          </cell>
          <cell r="G110">
            <v>214</v>
          </cell>
          <cell r="H110">
            <v>0</v>
          </cell>
          <cell r="I110">
            <v>214</v>
          </cell>
          <cell r="J110">
            <v>0</v>
          </cell>
          <cell r="K110">
            <v>214</v>
          </cell>
          <cell r="L110">
            <v>0</v>
          </cell>
          <cell r="M110">
            <v>214</v>
          </cell>
          <cell r="N110">
            <v>0</v>
          </cell>
          <cell r="O110">
            <v>214</v>
          </cell>
          <cell r="P110">
            <v>0</v>
          </cell>
          <cell r="Q110">
            <v>214</v>
          </cell>
          <cell r="R110">
            <v>0</v>
          </cell>
          <cell r="S110">
            <v>127</v>
          </cell>
          <cell r="T110">
            <v>0</v>
          </cell>
          <cell r="U110">
            <v>172</v>
          </cell>
          <cell r="V110">
            <v>7</v>
          </cell>
        </row>
        <row r="111">
          <cell r="A111">
            <v>68</v>
          </cell>
          <cell r="B111">
            <v>0.40300000000000002</v>
          </cell>
          <cell r="C111">
            <v>67</v>
          </cell>
          <cell r="D111">
            <v>0</v>
          </cell>
          <cell r="E111">
            <v>67</v>
          </cell>
          <cell r="F111">
            <v>2</v>
          </cell>
          <cell r="G111">
            <v>67</v>
          </cell>
          <cell r="H111">
            <v>0</v>
          </cell>
          <cell r="I111">
            <v>67</v>
          </cell>
          <cell r="J111">
            <v>0</v>
          </cell>
          <cell r="K111">
            <v>67</v>
          </cell>
          <cell r="L111">
            <v>0</v>
          </cell>
          <cell r="M111">
            <v>67</v>
          </cell>
          <cell r="N111">
            <v>0</v>
          </cell>
          <cell r="O111">
            <v>67</v>
          </cell>
          <cell r="P111">
            <v>0</v>
          </cell>
          <cell r="Q111">
            <v>67</v>
          </cell>
          <cell r="R111">
            <v>0</v>
          </cell>
          <cell r="S111">
            <v>176</v>
          </cell>
          <cell r="T111">
            <v>0</v>
          </cell>
          <cell r="U111">
            <v>200</v>
          </cell>
          <cell r="V111">
            <v>0</v>
          </cell>
        </row>
        <row r="112">
          <cell r="A112">
            <v>166</v>
          </cell>
          <cell r="B112">
            <v>0</v>
          </cell>
          <cell r="C112">
            <v>68</v>
          </cell>
          <cell r="D112">
            <v>0</v>
          </cell>
          <cell r="E112">
            <v>68</v>
          </cell>
          <cell r="F112">
            <v>0</v>
          </cell>
          <cell r="G112">
            <v>68</v>
          </cell>
          <cell r="H112">
            <v>0</v>
          </cell>
          <cell r="I112">
            <v>68</v>
          </cell>
          <cell r="J112">
            <v>0</v>
          </cell>
          <cell r="K112">
            <v>68</v>
          </cell>
          <cell r="L112">
            <v>0</v>
          </cell>
          <cell r="M112">
            <v>68</v>
          </cell>
          <cell r="N112">
            <v>0</v>
          </cell>
          <cell r="O112">
            <v>68</v>
          </cell>
          <cell r="P112">
            <v>0</v>
          </cell>
          <cell r="Q112">
            <v>68</v>
          </cell>
          <cell r="R112">
            <v>0</v>
          </cell>
          <cell r="S112">
            <v>106</v>
          </cell>
          <cell r="T112">
            <v>0</v>
          </cell>
          <cell r="U112">
            <v>204</v>
          </cell>
          <cell r="V112">
            <v>0</v>
          </cell>
        </row>
        <row r="113">
          <cell r="A113">
            <v>182</v>
          </cell>
          <cell r="B113">
            <v>0.21399999999999997</v>
          </cell>
          <cell r="C113">
            <v>166</v>
          </cell>
          <cell r="D113">
            <v>0</v>
          </cell>
          <cell r="E113">
            <v>166</v>
          </cell>
          <cell r="F113">
            <v>2</v>
          </cell>
          <cell r="G113">
            <v>166</v>
          </cell>
          <cell r="H113">
            <v>0</v>
          </cell>
          <cell r="I113">
            <v>166</v>
          </cell>
          <cell r="J113">
            <v>0</v>
          </cell>
          <cell r="K113">
            <v>166</v>
          </cell>
          <cell r="L113">
            <v>0</v>
          </cell>
          <cell r="M113">
            <v>166</v>
          </cell>
          <cell r="N113">
            <v>0</v>
          </cell>
          <cell r="O113">
            <v>166</v>
          </cell>
          <cell r="P113">
            <v>0</v>
          </cell>
          <cell r="Q113">
            <v>166</v>
          </cell>
          <cell r="R113">
            <v>0</v>
          </cell>
          <cell r="S113">
            <v>214</v>
          </cell>
          <cell r="T113">
            <v>0</v>
          </cell>
          <cell r="U113">
            <v>0</v>
          </cell>
          <cell r="V113">
            <v>0</v>
          </cell>
        </row>
        <row r="114">
          <cell r="A114">
            <v>71</v>
          </cell>
          <cell r="B114">
            <v>0.45</v>
          </cell>
          <cell r="C114">
            <v>182</v>
          </cell>
          <cell r="D114">
            <v>0.25300000000000011</v>
          </cell>
          <cell r="E114">
            <v>182</v>
          </cell>
          <cell r="F114">
            <v>0.30399999999999983</v>
          </cell>
          <cell r="G114">
            <v>182</v>
          </cell>
          <cell r="H114">
            <v>0</v>
          </cell>
          <cell r="I114">
            <v>182</v>
          </cell>
          <cell r="J114">
            <v>0</v>
          </cell>
          <cell r="K114">
            <v>182</v>
          </cell>
          <cell r="L114">
            <v>0</v>
          </cell>
          <cell r="M114">
            <v>182</v>
          </cell>
          <cell r="N114">
            <v>0</v>
          </cell>
          <cell r="O114">
            <v>182</v>
          </cell>
          <cell r="P114">
            <v>0</v>
          </cell>
          <cell r="Q114">
            <v>182</v>
          </cell>
          <cell r="R114">
            <v>0</v>
          </cell>
          <cell r="S114">
            <v>67</v>
          </cell>
          <cell r="T114">
            <v>0</v>
          </cell>
          <cell r="U114">
            <v>140</v>
          </cell>
          <cell r="V114">
            <v>0</v>
          </cell>
        </row>
        <row r="115">
          <cell r="A115">
            <v>202</v>
          </cell>
          <cell r="B115">
            <v>1.1110000000000007</v>
          </cell>
          <cell r="C115">
            <v>71</v>
          </cell>
          <cell r="D115">
            <v>0.27600000000000002</v>
          </cell>
          <cell r="E115">
            <v>71</v>
          </cell>
          <cell r="F115">
            <v>0.89399999999999991</v>
          </cell>
          <cell r="G115">
            <v>71</v>
          </cell>
          <cell r="H115">
            <v>0.39900000000000024</v>
          </cell>
          <cell r="I115">
            <v>71</v>
          </cell>
          <cell r="J115">
            <v>0</v>
          </cell>
          <cell r="K115">
            <v>71</v>
          </cell>
          <cell r="L115">
            <v>0</v>
          </cell>
          <cell r="M115">
            <v>71</v>
          </cell>
          <cell r="N115">
            <v>0</v>
          </cell>
          <cell r="O115">
            <v>71</v>
          </cell>
          <cell r="P115">
            <v>0</v>
          </cell>
          <cell r="Q115">
            <v>71</v>
          </cell>
          <cell r="R115">
            <v>0</v>
          </cell>
          <cell r="S115">
            <v>68</v>
          </cell>
          <cell r="T115">
            <v>0</v>
          </cell>
          <cell r="U115" t="str">
            <v>140W</v>
          </cell>
          <cell r="V115">
            <v>0</v>
          </cell>
        </row>
        <row r="116">
          <cell r="A116">
            <v>72</v>
          </cell>
          <cell r="B116">
            <v>0</v>
          </cell>
          <cell r="C116">
            <v>202</v>
          </cell>
          <cell r="D116">
            <v>0.87599999999999945</v>
          </cell>
          <cell r="E116">
            <v>202</v>
          </cell>
          <cell r="F116">
            <v>0.9220000000000006</v>
          </cell>
          <cell r="G116">
            <v>202</v>
          </cell>
          <cell r="H116">
            <v>0.26099999999999923</v>
          </cell>
          <cell r="I116">
            <v>202</v>
          </cell>
          <cell r="J116">
            <v>0</v>
          </cell>
          <cell r="K116">
            <v>202</v>
          </cell>
          <cell r="L116">
            <v>0</v>
          </cell>
          <cell r="M116">
            <v>202</v>
          </cell>
          <cell r="N116">
            <v>0</v>
          </cell>
          <cell r="O116">
            <v>202</v>
          </cell>
          <cell r="P116">
            <v>0</v>
          </cell>
          <cell r="Q116">
            <v>202</v>
          </cell>
          <cell r="R116">
            <v>0</v>
          </cell>
          <cell r="S116">
            <v>166</v>
          </cell>
          <cell r="T116">
            <v>0</v>
          </cell>
          <cell r="U116">
            <v>125</v>
          </cell>
          <cell r="V116">
            <v>0</v>
          </cell>
        </row>
        <row r="117">
          <cell r="A117">
            <v>0</v>
          </cell>
          <cell r="B117">
            <v>3.460000000000008</v>
          </cell>
          <cell r="C117">
            <v>72</v>
          </cell>
          <cell r="D117">
            <v>0</v>
          </cell>
          <cell r="E117">
            <v>72</v>
          </cell>
          <cell r="F117">
            <v>0</v>
          </cell>
          <cell r="G117">
            <v>72</v>
          </cell>
          <cell r="H117">
            <v>0</v>
          </cell>
          <cell r="I117">
            <v>72</v>
          </cell>
          <cell r="J117">
            <v>0</v>
          </cell>
          <cell r="K117">
            <v>72</v>
          </cell>
          <cell r="L117">
            <v>0</v>
          </cell>
          <cell r="M117">
            <v>72</v>
          </cell>
          <cell r="N117">
            <v>0</v>
          </cell>
          <cell r="O117">
            <v>72</v>
          </cell>
          <cell r="P117">
            <v>0</v>
          </cell>
          <cell r="Q117">
            <v>72</v>
          </cell>
          <cell r="R117">
            <v>0</v>
          </cell>
          <cell r="S117">
            <v>182</v>
          </cell>
          <cell r="T117">
            <v>0</v>
          </cell>
          <cell r="U117">
            <v>274</v>
          </cell>
          <cell r="V117">
            <v>0</v>
          </cell>
        </row>
        <row r="118">
          <cell r="A118">
            <v>0</v>
          </cell>
          <cell r="B118">
            <v>7.3199999999999932</v>
          </cell>
          <cell r="C118">
            <v>0</v>
          </cell>
          <cell r="D118">
            <v>2.6100000000000136</v>
          </cell>
          <cell r="E118">
            <v>0</v>
          </cell>
          <cell r="F118">
            <v>2.6699999999999875</v>
          </cell>
          <cell r="G118">
            <v>0</v>
          </cell>
          <cell r="H118">
            <v>0.32999999999998408</v>
          </cell>
          <cell r="I118">
            <v>0</v>
          </cell>
          <cell r="J118">
            <v>0</v>
          </cell>
          <cell r="K118">
            <v>0</v>
          </cell>
          <cell r="L118">
            <v>0</v>
          </cell>
          <cell r="M118">
            <v>0</v>
          </cell>
          <cell r="N118">
            <v>0</v>
          </cell>
          <cell r="O118">
            <v>0</v>
          </cell>
          <cell r="P118">
            <v>0</v>
          </cell>
          <cell r="Q118">
            <v>0</v>
          </cell>
          <cell r="R118">
            <v>0</v>
          </cell>
          <cell r="S118">
            <v>71</v>
          </cell>
          <cell r="T118">
            <v>0</v>
          </cell>
          <cell r="U118">
            <v>116</v>
          </cell>
          <cell r="V118">
            <v>0</v>
          </cell>
        </row>
        <row r="119">
          <cell r="A119">
            <v>0</v>
          </cell>
          <cell r="B119">
            <v>3.8599999999999852</v>
          </cell>
          <cell r="C119">
            <v>0</v>
          </cell>
          <cell r="D119">
            <v>4.9499999999999886</v>
          </cell>
          <cell r="E119">
            <v>0</v>
          </cell>
          <cell r="F119">
            <v>4.8800000000000239</v>
          </cell>
          <cell r="G119">
            <v>0</v>
          </cell>
          <cell r="H119">
            <v>0.56000000000000227</v>
          </cell>
          <cell r="I119">
            <v>0</v>
          </cell>
          <cell r="J119">
            <v>0</v>
          </cell>
          <cell r="K119">
            <v>0</v>
          </cell>
          <cell r="L119">
            <v>0</v>
          </cell>
          <cell r="M119">
            <v>0</v>
          </cell>
          <cell r="N119">
            <v>0</v>
          </cell>
          <cell r="O119">
            <v>0</v>
          </cell>
          <cell r="P119">
            <v>0</v>
          </cell>
          <cell r="Q119">
            <v>0</v>
          </cell>
          <cell r="R119">
            <v>0</v>
          </cell>
          <cell r="S119">
            <v>202</v>
          </cell>
          <cell r="T119">
            <v>0</v>
          </cell>
          <cell r="U119">
            <v>126</v>
          </cell>
          <cell r="V119">
            <v>0</v>
          </cell>
        </row>
        <row r="120">
          <cell r="A120">
            <v>0</v>
          </cell>
          <cell r="B120">
            <v>0.14100000000000001</v>
          </cell>
          <cell r="C120">
            <v>0</v>
          </cell>
          <cell r="D120">
            <v>2.339999999999975</v>
          </cell>
          <cell r="E120">
            <v>0</v>
          </cell>
          <cell r="F120">
            <v>2.2100000000000364</v>
          </cell>
          <cell r="G120">
            <v>0</v>
          </cell>
          <cell r="H120">
            <v>0.23000000000001819</v>
          </cell>
          <cell r="I120">
            <v>0</v>
          </cell>
          <cell r="J120">
            <v>0</v>
          </cell>
          <cell r="K120">
            <v>0</v>
          </cell>
          <cell r="L120">
            <v>0</v>
          </cell>
          <cell r="M120">
            <v>0</v>
          </cell>
          <cell r="N120">
            <v>0</v>
          </cell>
          <cell r="O120">
            <v>0</v>
          </cell>
          <cell r="P120">
            <v>0</v>
          </cell>
          <cell r="Q120">
            <v>0</v>
          </cell>
          <cell r="R120">
            <v>0</v>
          </cell>
          <cell r="S120">
            <v>72</v>
          </cell>
          <cell r="T120">
            <v>0</v>
          </cell>
          <cell r="U120">
            <v>57</v>
          </cell>
          <cell r="V120">
            <v>0</v>
          </cell>
        </row>
        <row r="121">
          <cell r="A121">
            <v>149</v>
          </cell>
          <cell r="B121">
            <v>0</v>
          </cell>
          <cell r="C121">
            <v>0</v>
          </cell>
          <cell r="D121">
            <v>9.4000000000000083E-2</v>
          </cell>
          <cell r="E121">
            <v>0</v>
          </cell>
          <cell r="F121">
            <v>7.2999999999999954E-2</v>
          </cell>
          <cell r="G121">
            <v>0</v>
          </cell>
          <cell r="H121">
            <v>2.200000000000002E-2</v>
          </cell>
          <cell r="I121">
            <v>0</v>
          </cell>
          <cell r="J121">
            <v>0</v>
          </cell>
          <cell r="K121">
            <v>0</v>
          </cell>
          <cell r="L121">
            <v>0</v>
          </cell>
          <cell r="M121">
            <v>0</v>
          </cell>
          <cell r="N121">
            <v>0</v>
          </cell>
          <cell r="O121">
            <v>0</v>
          </cell>
          <cell r="P121">
            <v>0</v>
          </cell>
          <cell r="Q121">
            <v>0</v>
          </cell>
          <cell r="R121">
            <v>0</v>
          </cell>
          <cell r="S121">
            <v>0</v>
          </cell>
          <cell r="T121">
            <v>0</v>
          </cell>
          <cell r="U121">
            <v>165</v>
          </cell>
          <cell r="V121">
            <v>0</v>
          </cell>
        </row>
        <row r="122">
          <cell r="A122">
            <v>0</v>
          </cell>
          <cell r="B122">
            <v>0</v>
          </cell>
          <cell r="C122">
            <v>149</v>
          </cell>
          <cell r="D122">
            <v>0</v>
          </cell>
          <cell r="E122">
            <v>149</v>
          </cell>
          <cell r="F122">
            <v>2</v>
          </cell>
          <cell r="G122">
            <v>149</v>
          </cell>
          <cell r="H122">
            <v>0</v>
          </cell>
          <cell r="I122">
            <v>149</v>
          </cell>
          <cell r="J122">
            <v>0</v>
          </cell>
          <cell r="K122">
            <v>149</v>
          </cell>
          <cell r="L122">
            <v>0</v>
          </cell>
          <cell r="M122">
            <v>149</v>
          </cell>
          <cell r="N122">
            <v>0</v>
          </cell>
          <cell r="O122">
            <v>149</v>
          </cell>
          <cell r="P122">
            <v>0</v>
          </cell>
          <cell r="Q122">
            <v>149</v>
          </cell>
          <cell r="R122">
            <v>0</v>
          </cell>
          <cell r="S122">
            <v>0</v>
          </cell>
          <cell r="T122">
            <v>0</v>
          </cell>
          <cell r="U122">
            <v>268</v>
          </cell>
          <cell r="V122">
            <v>0</v>
          </cell>
        </row>
        <row r="123">
          <cell r="A123">
            <v>156</v>
          </cell>
          <cell r="B123">
            <v>0.10700000000000004</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270</v>
          </cell>
          <cell r="V123">
            <v>0</v>
          </cell>
        </row>
        <row r="124">
          <cell r="A124" t="str">
            <v>156W</v>
          </cell>
          <cell r="B124">
            <v>11</v>
          </cell>
          <cell r="C124">
            <v>156</v>
          </cell>
          <cell r="D124">
            <v>3.8999999999999979E-2</v>
          </cell>
          <cell r="E124">
            <v>156</v>
          </cell>
          <cell r="F124">
            <v>0</v>
          </cell>
          <cell r="G124">
            <v>156</v>
          </cell>
          <cell r="H124">
            <v>0</v>
          </cell>
          <cell r="I124">
            <v>156</v>
          </cell>
          <cell r="J124">
            <v>0</v>
          </cell>
          <cell r="K124">
            <v>156</v>
          </cell>
          <cell r="L124">
            <v>0</v>
          </cell>
          <cell r="M124">
            <v>156</v>
          </cell>
          <cell r="N124">
            <v>0</v>
          </cell>
          <cell r="O124">
            <v>156</v>
          </cell>
          <cell r="P124">
            <v>0</v>
          </cell>
          <cell r="Q124">
            <v>156</v>
          </cell>
          <cell r="R124">
            <v>0</v>
          </cell>
          <cell r="S124">
            <v>0</v>
          </cell>
          <cell r="T124">
            <v>0</v>
          </cell>
          <cell r="U124">
            <v>264</v>
          </cell>
          <cell r="V124">
            <v>0</v>
          </cell>
        </row>
        <row r="125">
          <cell r="A125">
            <v>75</v>
          </cell>
          <cell r="B125">
            <v>0</v>
          </cell>
          <cell r="C125" t="str">
            <v>156W</v>
          </cell>
          <cell r="D125">
            <v>8</v>
          </cell>
          <cell r="E125" t="str">
            <v>156W</v>
          </cell>
          <cell r="F125">
            <v>8</v>
          </cell>
          <cell r="G125" t="str">
            <v>156W</v>
          </cell>
          <cell r="H125">
            <v>4</v>
          </cell>
          <cell r="I125" t="str">
            <v>156W</v>
          </cell>
          <cell r="J125">
            <v>4</v>
          </cell>
          <cell r="K125" t="str">
            <v>156W</v>
          </cell>
          <cell r="L125">
            <v>0</v>
          </cell>
          <cell r="M125" t="str">
            <v>156W</v>
          </cell>
          <cell r="N125">
            <v>0</v>
          </cell>
          <cell r="O125" t="str">
            <v>156W</v>
          </cell>
          <cell r="P125">
            <v>0</v>
          </cell>
          <cell r="Q125" t="str">
            <v>156W</v>
          </cell>
          <cell r="R125">
            <v>0</v>
          </cell>
          <cell r="S125">
            <v>149</v>
          </cell>
          <cell r="T125">
            <v>0</v>
          </cell>
          <cell r="U125">
            <v>127</v>
          </cell>
          <cell r="V125">
            <v>0</v>
          </cell>
        </row>
        <row r="126">
          <cell r="A126">
            <v>0</v>
          </cell>
          <cell r="B126">
            <v>0</v>
          </cell>
          <cell r="C126">
            <v>75</v>
          </cell>
          <cell r="D126">
            <v>0</v>
          </cell>
          <cell r="E126">
            <v>75</v>
          </cell>
          <cell r="F126">
            <v>0</v>
          </cell>
          <cell r="G126">
            <v>75</v>
          </cell>
          <cell r="H126">
            <v>0</v>
          </cell>
          <cell r="I126">
            <v>75</v>
          </cell>
          <cell r="J126">
            <v>0</v>
          </cell>
          <cell r="K126">
            <v>75</v>
          </cell>
          <cell r="L126">
            <v>0</v>
          </cell>
          <cell r="M126">
            <v>75</v>
          </cell>
          <cell r="N126">
            <v>0</v>
          </cell>
          <cell r="O126">
            <v>75</v>
          </cell>
          <cell r="P126">
            <v>0</v>
          </cell>
          <cell r="Q126">
            <v>75</v>
          </cell>
          <cell r="R126">
            <v>0</v>
          </cell>
          <cell r="S126">
            <v>0</v>
          </cell>
          <cell r="T126">
            <v>0</v>
          </cell>
          <cell r="U126">
            <v>176</v>
          </cell>
          <cell r="V126">
            <v>0</v>
          </cell>
        </row>
        <row r="127">
          <cell r="A127">
            <v>94</v>
          </cell>
          <cell r="B127">
            <v>0.58800000000000008</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156</v>
          </cell>
          <cell r="T127">
            <v>0</v>
          </cell>
          <cell r="U127">
            <v>106</v>
          </cell>
          <cell r="V127">
            <v>0</v>
          </cell>
        </row>
        <row r="128">
          <cell r="A128" t="str">
            <v>94W</v>
          </cell>
          <cell r="B128">
            <v>3</v>
          </cell>
          <cell r="C128">
            <v>94</v>
          </cell>
          <cell r="D128">
            <v>0.30600000000000005</v>
          </cell>
          <cell r="E128">
            <v>94</v>
          </cell>
          <cell r="F128">
            <v>0</v>
          </cell>
          <cell r="G128">
            <v>94</v>
          </cell>
          <cell r="H128">
            <v>0</v>
          </cell>
          <cell r="I128">
            <v>94</v>
          </cell>
          <cell r="J128">
            <v>0</v>
          </cell>
          <cell r="K128">
            <v>94</v>
          </cell>
          <cell r="L128">
            <v>0</v>
          </cell>
          <cell r="M128">
            <v>94</v>
          </cell>
          <cell r="N128">
            <v>0</v>
          </cell>
          <cell r="O128">
            <v>94</v>
          </cell>
          <cell r="P128">
            <v>0</v>
          </cell>
          <cell r="Q128">
            <v>94</v>
          </cell>
          <cell r="R128">
            <v>0</v>
          </cell>
          <cell r="S128" t="str">
            <v>156W</v>
          </cell>
          <cell r="T128">
            <v>7</v>
          </cell>
          <cell r="U128">
            <v>214</v>
          </cell>
          <cell r="V128">
            <v>0.60699999999999932</v>
          </cell>
        </row>
        <row r="129">
          <cell r="A129" t="str">
            <v>94H</v>
          </cell>
          <cell r="B129">
            <v>0.62599999999999989</v>
          </cell>
          <cell r="C129" t="str">
            <v>94W</v>
          </cell>
          <cell r="D129">
            <v>3</v>
          </cell>
          <cell r="E129" t="str">
            <v>94W</v>
          </cell>
          <cell r="F129">
            <v>2</v>
          </cell>
          <cell r="G129" t="str">
            <v>94W</v>
          </cell>
          <cell r="H129">
            <v>3</v>
          </cell>
          <cell r="I129" t="str">
            <v>94W</v>
          </cell>
          <cell r="J129">
            <v>1</v>
          </cell>
          <cell r="K129" t="str">
            <v>94W</v>
          </cell>
          <cell r="L129">
            <v>0</v>
          </cell>
          <cell r="M129" t="str">
            <v>94W</v>
          </cell>
          <cell r="N129">
            <v>0</v>
          </cell>
          <cell r="O129" t="str">
            <v>94W</v>
          </cell>
          <cell r="P129">
            <v>0</v>
          </cell>
          <cell r="Q129" t="str">
            <v>94W</v>
          </cell>
          <cell r="R129">
            <v>0</v>
          </cell>
          <cell r="S129">
            <v>75</v>
          </cell>
          <cell r="T129">
            <v>0</v>
          </cell>
          <cell r="U129">
            <v>67</v>
          </cell>
          <cell r="V129">
            <v>0</v>
          </cell>
        </row>
        <row r="130">
          <cell r="A130" t="str">
            <v>94V</v>
          </cell>
          <cell r="B130">
            <v>1</v>
          </cell>
          <cell r="C130" t="str">
            <v>94H</v>
          </cell>
          <cell r="D130">
            <v>0.48099999999999987</v>
          </cell>
          <cell r="E130" t="str">
            <v>94H</v>
          </cell>
          <cell r="F130">
            <v>0.33999999999999986</v>
          </cell>
          <cell r="G130" t="str">
            <v>94H</v>
          </cell>
          <cell r="H130">
            <v>9.7999999999999865E-2</v>
          </cell>
          <cell r="I130" t="str">
            <v>94H</v>
          </cell>
          <cell r="J130">
            <v>0</v>
          </cell>
          <cell r="K130" t="str">
            <v>94H</v>
          </cell>
          <cell r="L130">
            <v>0</v>
          </cell>
          <cell r="M130" t="str">
            <v>94H</v>
          </cell>
          <cell r="N130">
            <v>0</v>
          </cell>
          <cell r="O130" t="str">
            <v>94H</v>
          </cell>
          <cell r="P130">
            <v>0</v>
          </cell>
          <cell r="Q130" t="str">
            <v>94H</v>
          </cell>
          <cell r="R130">
            <v>0</v>
          </cell>
          <cell r="S130">
            <v>0</v>
          </cell>
          <cell r="T130">
            <v>0</v>
          </cell>
          <cell r="U130">
            <v>68</v>
          </cell>
          <cell r="V130">
            <v>0</v>
          </cell>
        </row>
        <row r="131">
          <cell r="A131">
            <v>153</v>
          </cell>
          <cell r="B131">
            <v>2</v>
          </cell>
          <cell r="C131" t="str">
            <v>94V</v>
          </cell>
          <cell r="D131">
            <v>0</v>
          </cell>
          <cell r="E131" t="str">
            <v>94V</v>
          </cell>
          <cell r="F131">
            <v>1</v>
          </cell>
          <cell r="G131" t="str">
            <v>94V</v>
          </cell>
          <cell r="H131">
            <v>0</v>
          </cell>
          <cell r="I131" t="str">
            <v>94V</v>
          </cell>
          <cell r="J131">
            <v>0</v>
          </cell>
          <cell r="K131" t="str">
            <v>94V</v>
          </cell>
          <cell r="L131">
            <v>0</v>
          </cell>
          <cell r="M131" t="str">
            <v>94V</v>
          </cell>
          <cell r="N131">
            <v>0</v>
          </cell>
          <cell r="O131" t="str">
            <v>94V</v>
          </cell>
          <cell r="P131">
            <v>0</v>
          </cell>
          <cell r="Q131" t="str">
            <v>94V</v>
          </cell>
          <cell r="R131">
            <v>0</v>
          </cell>
          <cell r="S131">
            <v>94</v>
          </cell>
          <cell r="T131">
            <v>0</v>
          </cell>
          <cell r="U131">
            <v>166</v>
          </cell>
          <cell r="V131">
            <v>0</v>
          </cell>
        </row>
        <row r="132">
          <cell r="A132">
            <v>195</v>
          </cell>
          <cell r="B132">
            <v>5.347999999999999</v>
          </cell>
          <cell r="C132">
            <v>153</v>
          </cell>
          <cell r="D132">
            <v>2</v>
          </cell>
          <cell r="E132">
            <v>153</v>
          </cell>
          <cell r="F132">
            <v>2.5</v>
          </cell>
          <cell r="G132">
            <v>153</v>
          </cell>
          <cell r="H132">
            <v>0</v>
          </cell>
          <cell r="I132">
            <v>153</v>
          </cell>
          <cell r="J132">
            <v>0.5</v>
          </cell>
          <cell r="K132">
            <v>153</v>
          </cell>
          <cell r="L132">
            <v>0</v>
          </cell>
          <cell r="M132">
            <v>153</v>
          </cell>
          <cell r="N132">
            <v>0</v>
          </cell>
          <cell r="O132">
            <v>153</v>
          </cell>
          <cell r="P132">
            <v>0</v>
          </cell>
          <cell r="Q132">
            <v>153</v>
          </cell>
          <cell r="R132">
            <v>0</v>
          </cell>
          <cell r="S132" t="str">
            <v>94W</v>
          </cell>
          <cell r="T132">
            <v>0</v>
          </cell>
          <cell r="U132">
            <v>182</v>
          </cell>
          <cell r="V132">
            <v>0.21300000000000008</v>
          </cell>
        </row>
        <row r="133">
          <cell r="A133" t="str">
            <v>195W</v>
          </cell>
          <cell r="B133">
            <v>1</v>
          </cell>
          <cell r="C133">
            <v>195</v>
          </cell>
          <cell r="D133">
            <v>3.5489999999999995</v>
          </cell>
          <cell r="E133">
            <v>195</v>
          </cell>
          <cell r="F133">
            <v>4.0609999999999999</v>
          </cell>
          <cell r="G133">
            <v>195</v>
          </cell>
          <cell r="H133">
            <v>1.4520000000000053</v>
          </cell>
          <cell r="I133">
            <v>195</v>
          </cell>
          <cell r="J133">
            <v>0</v>
          </cell>
          <cell r="K133">
            <v>195</v>
          </cell>
          <cell r="L133">
            <v>0</v>
          </cell>
          <cell r="M133">
            <v>195</v>
          </cell>
          <cell r="N133">
            <v>0</v>
          </cell>
          <cell r="O133">
            <v>195</v>
          </cell>
          <cell r="P133">
            <v>0</v>
          </cell>
          <cell r="Q133">
            <v>195</v>
          </cell>
          <cell r="R133">
            <v>0</v>
          </cell>
          <cell r="S133" t="str">
            <v>94H</v>
          </cell>
          <cell r="T133">
            <v>0</v>
          </cell>
          <cell r="U133">
            <v>71</v>
          </cell>
          <cell r="V133">
            <v>0.10399999999999965</v>
          </cell>
        </row>
        <row r="134">
          <cell r="A134">
            <v>279</v>
          </cell>
          <cell r="B134">
            <v>5</v>
          </cell>
          <cell r="C134" t="str">
            <v>195W</v>
          </cell>
          <cell r="D134">
            <v>0</v>
          </cell>
          <cell r="E134" t="str">
            <v>195W</v>
          </cell>
          <cell r="F134">
            <v>2</v>
          </cell>
          <cell r="G134" t="str">
            <v>195W</v>
          </cell>
          <cell r="H134">
            <v>0</v>
          </cell>
          <cell r="I134" t="str">
            <v>195W</v>
          </cell>
          <cell r="J134">
            <v>0</v>
          </cell>
          <cell r="K134" t="str">
            <v>195W</v>
          </cell>
          <cell r="L134">
            <v>1</v>
          </cell>
          <cell r="M134" t="str">
            <v>195W</v>
          </cell>
          <cell r="N134">
            <v>1</v>
          </cell>
          <cell r="O134" t="str">
            <v>195W</v>
          </cell>
          <cell r="P134">
            <v>1</v>
          </cell>
          <cell r="Q134" t="str">
            <v>195W</v>
          </cell>
          <cell r="R134">
            <v>0</v>
          </cell>
          <cell r="S134" t="str">
            <v>94V</v>
          </cell>
          <cell r="T134">
            <v>0</v>
          </cell>
          <cell r="U134">
            <v>202</v>
          </cell>
          <cell r="V134">
            <v>0.78100000000000058</v>
          </cell>
        </row>
        <row r="135">
          <cell r="A135">
            <v>41</v>
          </cell>
          <cell r="B135">
            <v>0.99199999999999999</v>
          </cell>
          <cell r="C135">
            <v>279</v>
          </cell>
          <cell r="D135">
            <v>0</v>
          </cell>
          <cell r="E135">
            <v>279</v>
          </cell>
          <cell r="F135">
            <v>0</v>
          </cell>
          <cell r="G135">
            <v>279</v>
          </cell>
          <cell r="H135">
            <v>0</v>
          </cell>
          <cell r="I135">
            <v>279</v>
          </cell>
          <cell r="J135">
            <v>0</v>
          </cell>
          <cell r="K135">
            <v>279</v>
          </cell>
          <cell r="L135">
            <v>0</v>
          </cell>
          <cell r="M135">
            <v>279</v>
          </cell>
          <cell r="N135">
            <v>0</v>
          </cell>
          <cell r="O135">
            <v>279</v>
          </cell>
          <cell r="P135">
            <v>0</v>
          </cell>
          <cell r="Q135">
            <v>279</v>
          </cell>
          <cell r="R135">
            <v>0</v>
          </cell>
          <cell r="S135">
            <v>153</v>
          </cell>
          <cell r="T135">
            <v>0</v>
          </cell>
          <cell r="U135">
            <v>72</v>
          </cell>
          <cell r="V135">
            <v>0</v>
          </cell>
        </row>
        <row r="136">
          <cell r="A136">
            <v>183</v>
          </cell>
          <cell r="B136">
            <v>0</v>
          </cell>
          <cell r="C136">
            <v>41</v>
          </cell>
          <cell r="D136">
            <v>0</v>
          </cell>
          <cell r="E136">
            <v>41</v>
          </cell>
          <cell r="F136">
            <v>0</v>
          </cell>
          <cell r="G136">
            <v>41</v>
          </cell>
          <cell r="H136">
            <v>0</v>
          </cell>
          <cell r="I136">
            <v>41</v>
          </cell>
          <cell r="J136">
            <v>0</v>
          </cell>
          <cell r="K136">
            <v>41</v>
          </cell>
          <cell r="L136">
            <v>0</v>
          </cell>
          <cell r="M136">
            <v>41</v>
          </cell>
          <cell r="N136">
            <v>0</v>
          </cell>
          <cell r="O136">
            <v>41</v>
          </cell>
          <cell r="P136">
            <v>0</v>
          </cell>
          <cell r="Q136">
            <v>41</v>
          </cell>
          <cell r="R136">
            <v>0</v>
          </cell>
          <cell r="S136">
            <v>195</v>
          </cell>
          <cell r="T136">
            <v>0</v>
          </cell>
          <cell r="U136">
            <v>0</v>
          </cell>
          <cell r="V136">
            <v>4.3900000000000148</v>
          </cell>
        </row>
        <row r="137">
          <cell r="A137">
            <v>109</v>
          </cell>
          <cell r="B137">
            <v>0.36299999999999999</v>
          </cell>
          <cell r="C137">
            <v>183</v>
          </cell>
          <cell r="D137">
            <v>1</v>
          </cell>
          <cell r="E137">
            <v>183</v>
          </cell>
          <cell r="F137">
            <v>1</v>
          </cell>
          <cell r="G137">
            <v>183</v>
          </cell>
          <cell r="H137">
            <v>0</v>
          </cell>
          <cell r="I137">
            <v>183</v>
          </cell>
          <cell r="J137">
            <v>1.1260000000000003</v>
          </cell>
          <cell r="K137">
            <v>183</v>
          </cell>
          <cell r="L137">
            <v>0</v>
          </cell>
          <cell r="M137">
            <v>183</v>
          </cell>
          <cell r="N137">
            <v>0</v>
          </cell>
          <cell r="O137">
            <v>183</v>
          </cell>
          <cell r="P137">
            <v>1</v>
          </cell>
          <cell r="Q137">
            <v>183</v>
          </cell>
          <cell r="R137">
            <v>0</v>
          </cell>
          <cell r="S137" t="str">
            <v>195W</v>
          </cell>
          <cell r="T137">
            <v>1</v>
          </cell>
          <cell r="U137">
            <v>0</v>
          </cell>
          <cell r="V137">
            <v>6.539999999999992</v>
          </cell>
        </row>
        <row r="138">
          <cell r="A138">
            <v>187</v>
          </cell>
          <cell r="B138">
            <v>0</v>
          </cell>
          <cell r="C138">
            <v>109</v>
          </cell>
          <cell r="D138">
            <v>0.23899999999999988</v>
          </cell>
          <cell r="E138">
            <v>109</v>
          </cell>
          <cell r="F138">
            <v>0.18000000000000016</v>
          </cell>
          <cell r="G138">
            <v>109</v>
          </cell>
          <cell r="H138">
            <v>0</v>
          </cell>
          <cell r="I138">
            <v>109</v>
          </cell>
          <cell r="J138">
            <v>0</v>
          </cell>
          <cell r="K138">
            <v>109</v>
          </cell>
          <cell r="L138">
            <v>0</v>
          </cell>
          <cell r="M138">
            <v>109</v>
          </cell>
          <cell r="N138">
            <v>0</v>
          </cell>
          <cell r="O138">
            <v>109</v>
          </cell>
          <cell r="P138">
            <v>0</v>
          </cell>
          <cell r="Q138">
            <v>109</v>
          </cell>
          <cell r="R138">
            <v>0</v>
          </cell>
          <cell r="S138">
            <v>279</v>
          </cell>
          <cell r="T138">
            <v>1</v>
          </cell>
          <cell r="U138">
            <v>0</v>
          </cell>
          <cell r="V138">
            <v>2.1499999999999773</v>
          </cell>
        </row>
        <row r="139">
          <cell r="A139">
            <v>0</v>
          </cell>
          <cell r="B139">
            <v>0</v>
          </cell>
          <cell r="C139">
            <v>187</v>
          </cell>
          <cell r="D139">
            <v>0</v>
          </cell>
          <cell r="E139">
            <v>187</v>
          </cell>
          <cell r="F139">
            <v>0</v>
          </cell>
          <cell r="G139">
            <v>187</v>
          </cell>
          <cell r="H139">
            <v>0</v>
          </cell>
          <cell r="I139">
            <v>187</v>
          </cell>
          <cell r="J139">
            <v>0</v>
          </cell>
          <cell r="K139">
            <v>187</v>
          </cell>
          <cell r="L139">
            <v>0</v>
          </cell>
          <cell r="M139">
            <v>187</v>
          </cell>
          <cell r="N139">
            <v>0</v>
          </cell>
          <cell r="O139">
            <v>187</v>
          </cell>
          <cell r="P139">
            <v>0</v>
          </cell>
          <cell r="Q139">
            <v>187</v>
          </cell>
          <cell r="R139">
            <v>0</v>
          </cell>
          <cell r="S139">
            <v>41</v>
          </cell>
          <cell r="T139">
            <v>0</v>
          </cell>
          <cell r="U139">
            <v>0</v>
          </cell>
          <cell r="V139">
            <v>0</v>
          </cell>
        </row>
        <row r="140">
          <cell r="A140">
            <v>190</v>
          </cell>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183</v>
          </cell>
          <cell r="T140">
            <v>0</v>
          </cell>
          <cell r="U140">
            <v>149</v>
          </cell>
          <cell r="V140">
            <v>0</v>
          </cell>
        </row>
        <row r="141">
          <cell r="A141">
            <v>203</v>
          </cell>
          <cell r="B141">
            <v>1.0720000000000001</v>
          </cell>
          <cell r="C141">
            <v>190</v>
          </cell>
          <cell r="D141">
            <v>0</v>
          </cell>
          <cell r="E141">
            <v>190</v>
          </cell>
          <cell r="F141">
            <v>0</v>
          </cell>
          <cell r="G141">
            <v>190</v>
          </cell>
          <cell r="H141">
            <v>0</v>
          </cell>
          <cell r="I141">
            <v>190</v>
          </cell>
          <cell r="J141">
            <v>0</v>
          </cell>
          <cell r="K141">
            <v>190</v>
          </cell>
          <cell r="L141">
            <v>0</v>
          </cell>
          <cell r="M141">
            <v>190</v>
          </cell>
          <cell r="N141">
            <v>0</v>
          </cell>
          <cell r="O141">
            <v>190</v>
          </cell>
          <cell r="P141">
            <v>0</v>
          </cell>
          <cell r="Q141">
            <v>190</v>
          </cell>
          <cell r="R141">
            <v>0</v>
          </cell>
          <cell r="S141">
            <v>109</v>
          </cell>
          <cell r="T141">
            <v>0</v>
          </cell>
          <cell r="U141">
            <v>0</v>
          </cell>
          <cell r="V141">
            <v>0</v>
          </cell>
        </row>
        <row r="142">
          <cell r="A142">
            <v>170</v>
          </cell>
          <cell r="B142">
            <v>0.27700000000000002</v>
          </cell>
          <cell r="C142">
            <v>203</v>
          </cell>
          <cell r="D142">
            <v>0.44999999999999929</v>
          </cell>
          <cell r="E142">
            <v>203</v>
          </cell>
          <cell r="F142">
            <v>0.50699999999999967</v>
          </cell>
          <cell r="G142">
            <v>203</v>
          </cell>
          <cell r="H142">
            <v>0</v>
          </cell>
          <cell r="I142">
            <v>203</v>
          </cell>
          <cell r="J142">
            <v>0</v>
          </cell>
          <cell r="K142">
            <v>203</v>
          </cell>
          <cell r="L142">
            <v>0</v>
          </cell>
          <cell r="M142">
            <v>203</v>
          </cell>
          <cell r="N142">
            <v>0</v>
          </cell>
          <cell r="O142">
            <v>203</v>
          </cell>
          <cell r="P142">
            <v>0</v>
          </cell>
          <cell r="Q142">
            <v>203</v>
          </cell>
          <cell r="R142">
            <v>0</v>
          </cell>
          <cell r="S142">
            <v>187</v>
          </cell>
          <cell r="T142">
            <v>0</v>
          </cell>
          <cell r="U142">
            <v>156</v>
          </cell>
          <cell r="V142">
            <v>0</v>
          </cell>
        </row>
        <row r="143">
          <cell r="A143" t="str">
            <v>170W</v>
          </cell>
          <cell r="B143">
            <v>6.8999999999999986</v>
          </cell>
          <cell r="C143">
            <v>170</v>
          </cell>
          <cell r="D143">
            <v>0.15100000000000002</v>
          </cell>
          <cell r="E143">
            <v>170</v>
          </cell>
          <cell r="F143">
            <v>1.8000000000000016E-2</v>
          </cell>
          <cell r="G143">
            <v>170</v>
          </cell>
          <cell r="H143">
            <v>0</v>
          </cell>
          <cell r="I143">
            <v>170</v>
          </cell>
          <cell r="J143">
            <v>0</v>
          </cell>
          <cell r="K143">
            <v>170</v>
          </cell>
          <cell r="L143">
            <v>0</v>
          </cell>
          <cell r="M143">
            <v>170</v>
          </cell>
          <cell r="N143">
            <v>0</v>
          </cell>
          <cell r="O143">
            <v>170</v>
          </cell>
          <cell r="P143">
            <v>0</v>
          </cell>
          <cell r="Q143">
            <v>170</v>
          </cell>
          <cell r="R143">
            <v>0</v>
          </cell>
          <cell r="S143">
            <v>0</v>
          </cell>
          <cell r="T143">
            <v>0</v>
          </cell>
          <cell r="U143" t="str">
            <v>156W</v>
          </cell>
          <cell r="V143">
            <v>7</v>
          </cell>
        </row>
        <row r="144">
          <cell r="A144" t="str">
            <v>170V</v>
          </cell>
          <cell r="B144">
            <v>1</v>
          </cell>
          <cell r="C144" t="str">
            <v>170W</v>
          </cell>
          <cell r="D144">
            <v>0</v>
          </cell>
          <cell r="E144" t="str">
            <v>170W</v>
          </cell>
          <cell r="F144">
            <v>0</v>
          </cell>
          <cell r="G144" t="str">
            <v>170W</v>
          </cell>
          <cell r="H144">
            <v>0</v>
          </cell>
          <cell r="I144" t="str">
            <v>170W</v>
          </cell>
          <cell r="J144">
            <v>0</v>
          </cell>
          <cell r="K144" t="str">
            <v>170W</v>
          </cell>
          <cell r="L144">
            <v>0</v>
          </cell>
          <cell r="M144" t="str">
            <v>170W</v>
          </cell>
          <cell r="N144">
            <v>0</v>
          </cell>
          <cell r="O144" t="str">
            <v>170W</v>
          </cell>
          <cell r="P144">
            <v>0</v>
          </cell>
          <cell r="Q144" t="str">
            <v>170W</v>
          </cell>
          <cell r="R144">
            <v>0</v>
          </cell>
          <cell r="S144">
            <v>190</v>
          </cell>
          <cell r="T144">
            <v>0</v>
          </cell>
          <cell r="U144">
            <v>75</v>
          </cell>
          <cell r="V144">
            <v>0</v>
          </cell>
        </row>
        <row r="145">
          <cell r="A145">
            <v>128</v>
          </cell>
          <cell r="B145">
            <v>0</v>
          </cell>
          <cell r="C145" t="str">
            <v>170V</v>
          </cell>
          <cell r="D145">
            <v>2</v>
          </cell>
          <cell r="E145" t="str">
            <v>170V</v>
          </cell>
          <cell r="F145">
            <v>0</v>
          </cell>
          <cell r="G145" t="str">
            <v>170V</v>
          </cell>
          <cell r="H145">
            <v>0</v>
          </cell>
          <cell r="I145" t="str">
            <v>170V</v>
          </cell>
          <cell r="J145">
            <v>0</v>
          </cell>
          <cell r="K145" t="str">
            <v>170V</v>
          </cell>
          <cell r="L145">
            <v>0</v>
          </cell>
          <cell r="M145" t="str">
            <v>170V</v>
          </cell>
          <cell r="N145">
            <v>0</v>
          </cell>
          <cell r="O145" t="str">
            <v>170V</v>
          </cell>
          <cell r="P145">
            <v>0</v>
          </cell>
          <cell r="Q145" t="str">
            <v>170V</v>
          </cell>
          <cell r="R145">
            <v>0</v>
          </cell>
          <cell r="S145">
            <v>203</v>
          </cell>
          <cell r="T145">
            <v>0</v>
          </cell>
          <cell r="U145">
            <v>0</v>
          </cell>
          <cell r="V145">
            <v>0</v>
          </cell>
        </row>
        <row r="146">
          <cell r="A146">
            <v>271</v>
          </cell>
          <cell r="B146">
            <v>0.27999999999999992</v>
          </cell>
          <cell r="C146">
            <v>128</v>
          </cell>
          <cell r="D146">
            <v>0</v>
          </cell>
          <cell r="E146">
            <v>128</v>
          </cell>
          <cell r="F146">
            <v>0</v>
          </cell>
          <cell r="G146">
            <v>128</v>
          </cell>
          <cell r="H146">
            <v>0</v>
          </cell>
          <cell r="I146">
            <v>128</v>
          </cell>
          <cell r="J146">
            <v>0</v>
          </cell>
          <cell r="K146">
            <v>128</v>
          </cell>
          <cell r="L146">
            <v>0</v>
          </cell>
          <cell r="M146">
            <v>128</v>
          </cell>
          <cell r="N146">
            <v>0</v>
          </cell>
          <cell r="O146">
            <v>128</v>
          </cell>
          <cell r="P146">
            <v>0</v>
          </cell>
          <cell r="Q146">
            <v>128</v>
          </cell>
          <cell r="R146">
            <v>0</v>
          </cell>
          <cell r="S146">
            <v>170</v>
          </cell>
          <cell r="T146">
            <v>0</v>
          </cell>
          <cell r="U146">
            <v>94</v>
          </cell>
          <cell r="V146">
            <v>0</v>
          </cell>
        </row>
        <row r="147">
          <cell r="A147">
            <v>213</v>
          </cell>
          <cell r="B147">
            <v>0</v>
          </cell>
          <cell r="C147">
            <v>271</v>
          </cell>
          <cell r="D147">
            <v>0.10200000000000009</v>
          </cell>
          <cell r="E147">
            <v>271</v>
          </cell>
          <cell r="F147">
            <v>0.49199999999999999</v>
          </cell>
          <cell r="G147">
            <v>271</v>
          </cell>
          <cell r="H147">
            <v>0.59099999999999975</v>
          </cell>
          <cell r="I147">
            <v>271</v>
          </cell>
          <cell r="J147">
            <v>0</v>
          </cell>
          <cell r="K147">
            <v>271</v>
          </cell>
          <cell r="L147">
            <v>0</v>
          </cell>
          <cell r="M147">
            <v>271</v>
          </cell>
          <cell r="N147">
            <v>0</v>
          </cell>
          <cell r="O147">
            <v>271</v>
          </cell>
          <cell r="P147">
            <v>0</v>
          </cell>
          <cell r="Q147">
            <v>271</v>
          </cell>
          <cell r="R147">
            <v>0</v>
          </cell>
          <cell r="S147" t="str">
            <v>170W</v>
          </cell>
          <cell r="T147">
            <v>1</v>
          </cell>
          <cell r="U147" t="str">
            <v>94W</v>
          </cell>
          <cell r="V147">
            <v>0</v>
          </cell>
        </row>
        <row r="148">
          <cell r="A148">
            <v>185</v>
          </cell>
          <cell r="B148">
            <v>0</v>
          </cell>
          <cell r="C148">
            <v>213</v>
          </cell>
          <cell r="D148">
            <v>0</v>
          </cell>
          <cell r="E148">
            <v>213</v>
          </cell>
          <cell r="F148">
            <v>0</v>
          </cell>
          <cell r="G148">
            <v>213</v>
          </cell>
          <cell r="H148">
            <v>0</v>
          </cell>
          <cell r="I148">
            <v>213</v>
          </cell>
          <cell r="J148">
            <v>0</v>
          </cell>
          <cell r="K148">
            <v>213</v>
          </cell>
          <cell r="L148">
            <v>0</v>
          </cell>
          <cell r="M148">
            <v>213</v>
          </cell>
          <cell r="N148">
            <v>0</v>
          </cell>
          <cell r="O148">
            <v>213</v>
          </cell>
          <cell r="P148">
            <v>0</v>
          </cell>
          <cell r="Q148">
            <v>213</v>
          </cell>
          <cell r="R148">
            <v>0</v>
          </cell>
          <cell r="S148" t="str">
            <v>170V</v>
          </cell>
          <cell r="T148">
            <v>1</v>
          </cell>
          <cell r="U148" t="str">
            <v>94H</v>
          </cell>
          <cell r="V148">
            <v>0</v>
          </cell>
        </row>
        <row r="149">
          <cell r="A149">
            <v>184</v>
          </cell>
          <cell r="B149">
            <v>0.71500000000000008</v>
          </cell>
          <cell r="C149">
            <v>185</v>
          </cell>
          <cell r="D149">
            <v>0</v>
          </cell>
          <cell r="E149">
            <v>185</v>
          </cell>
          <cell r="F149">
            <v>0</v>
          </cell>
          <cell r="G149">
            <v>185</v>
          </cell>
          <cell r="H149">
            <v>0</v>
          </cell>
          <cell r="I149">
            <v>185</v>
          </cell>
          <cell r="J149">
            <v>0</v>
          </cell>
          <cell r="K149">
            <v>185</v>
          </cell>
          <cell r="L149">
            <v>0</v>
          </cell>
          <cell r="M149">
            <v>185</v>
          </cell>
          <cell r="N149">
            <v>0</v>
          </cell>
          <cell r="O149">
            <v>185</v>
          </cell>
          <cell r="P149">
            <v>0</v>
          </cell>
          <cell r="Q149">
            <v>185</v>
          </cell>
          <cell r="R149">
            <v>0</v>
          </cell>
          <cell r="S149">
            <v>128</v>
          </cell>
          <cell r="T149">
            <v>0</v>
          </cell>
          <cell r="U149" t="str">
            <v>94V</v>
          </cell>
          <cell r="V149">
            <v>0</v>
          </cell>
        </row>
        <row r="150">
          <cell r="A150">
            <v>186</v>
          </cell>
          <cell r="B150">
            <v>0.22200000000000042</v>
          </cell>
          <cell r="C150">
            <v>184</v>
          </cell>
          <cell r="D150">
            <v>0.37999999999999989</v>
          </cell>
          <cell r="E150">
            <v>184</v>
          </cell>
          <cell r="F150">
            <v>0</v>
          </cell>
          <cell r="G150">
            <v>184</v>
          </cell>
          <cell r="H150">
            <v>0</v>
          </cell>
          <cell r="I150">
            <v>184</v>
          </cell>
          <cell r="J150">
            <v>0</v>
          </cell>
          <cell r="K150">
            <v>184</v>
          </cell>
          <cell r="L150">
            <v>0</v>
          </cell>
          <cell r="M150">
            <v>184</v>
          </cell>
          <cell r="N150">
            <v>0</v>
          </cell>
          <cell r="O150">
            <v>184</v>
          </cell>
          <cell r="P150">
            <v>0</v>
          </cell>
          <cell r="Q150">
            <v>184</v>
          </cell>
          <cell r="R150">
            <v>0</v>
          </cell>
          <cell r="S150">
            <v>271</v>
          </cell>
          <cell r="T150">
            <v>0</v>
          </cell>
          <cell r="U150">
            <v>153</v>
          </cell>
          <cell r="V150">
            <v>1</v>
          </cell>
        </row>
        <row r="151">
          <cell r="A151">
            <v>275</v>
          </cell>
          <cell r="B151">
            <v>0</v>
          </cell>
          <cell r="C151">
            <v>186</v>
          </cell>
          <cell r="D151">
            <v>0</v>
          </cell>
          <cell r="E151">
            <v>186</v>
          </cell>
          <cell r="F151">
            <v>0</v>
          </cell>
          <cell r="G151">
            <v>186</v>
          </cell>
          <cell r="H151">
            <v>0</v>
          </cell>
          <cell r="I151">
            <v>186</v>
          </cell>
          <cell r="J151">
            <v>0</v>
          </cell>
          <cell r="K151">
            <v>186</v>
          </cell>
          <cell r="L151">
            <v>0</v>
          </cell>
          <cell r="M151">
            <v>186</v>
          </cell>
          <cell r="N151">
            <v>0</v>
          </cell>
          <cell r="O151">
            <v>186</v>
          </cell>
          <cell r="P151">
            <v>0</v>
          </cell>
          <cell r="Q151">
            <v>186</v>
          </cell>
          <cell r="R151">
            <v>0</v>
          </cell>
          <cell r="S151">
            <v>213</v>
          </cell>
          <cell r="T151">
            <v>0</v>
          </cell>
          <cell r="U151">
            <v>195</v>
          </cell>
          <cell r="V151">
            <v>4.0219999999999985</v>
          </cell>
        </row>
        <row r="152">
          <cell r="A152">
            <v>212</v>
          </cell>
          <cell r="B152">
            <v>0.12899999999999995</v>
          </cell>
          <cell r="C152">
            <v>275</v>
          </cell>
          <cell r="D152">
            <v>0</v>
          </cell>
          <cell r="E152">
            <v>275</v>
          </cell>
          <cell r="F152">
            <v>0</v>
          </cell>
          <cell r="G152">
            <v>275</v>
          </cell>
          <cell r="H152">
            <v>0</v>
          </cell>
          <cell r="I152">
            <v>275</v>
          </cell>
          <cell r="J152">
            <v>0</v>
          </cell>
          <cell r="K152">
            <v>275</v>
          </cell>
          <cell r="L152">
            <v>0</v>
          </cell>
          <cell r="M152">
            <v>275</v>
          </cell>
          <cell r="N152">
            <v>0</v>
          </cell>
          <cell r="O152">
            <v>275</v>
          </cell>
          <cell r="P152">
            <v>0</v>
          </cell>
          <cell r="Q152">
            <v>275</v>
          </cell>
          <cell r="R152">
            <v>0</v>
          </cell>
          <cell r="S152">
            <v>185</v>
          </cell>
          <cell r="T152">
            <v>0</v>
          </cell>
          <cell r="U152" t="str">
            <v>195W</v>
          </cell>
          <cell r="V152">
            <v>1</v>
          </cell>
        </row>
        <row r="153">
          <cell r="A153">
            <v>0</v>
          </cell>
          <cell r="B153">
            <v>0</v>
          </cell>
          <cell r="C153">
            <v>212</v>
          </cell>
          <cell r="D153">
            <v>0</v>
          </cell>
          <cell r="E153">
            <v>212</v>
          </cell>
          <cell r="F153">
            <v>0</v>
          </cell>
          <cell r="G153">
            <v>212</v>
          </cell>
          <cell r="H153">
            <v>0</v>
          </cell>
          <cell r="I153">
            <v>212</v>
          </cell>
          <cell r="J153">
            <v>0</v>
          </cell>
          <cell r="K153">
            <v>212</v>
          </cell>
          <cell r="L153">
            <v>0</v>
          </cell>
          <cell r="M153">
            <v>212</v>
          </cell>
          <cell r="N153">
            <v>0</v>
          </cell>
          <cell r="O153">
            <v>212</v>
          </cell>
          <cell r="P153">
            <v>0</v>
          </cell>
          <cell r="Q153">
            <v>212</v>
          </cell>
          <cell r="R153">
            <v>0</v>
          </cell>
          <cell r="S153">
            <v>184</v>
          </cell>
          <cell r="T153">
            <v>0</v>
          </cell>
          <cell r="U153">
            <v>279</v>
          </cell>
          <cell r="V153">
            <v>0</v>
          </cell>
        </row>
        <row r="154">
          <cell r="A154">
            <v>206</v>
          </cell>
          <cell r="B154">
            <v>0</v>
          </cell>
          <cell r="C154">
            <v>0</v>
          </cell>
          <cell r="D154">
            <v>0</v>
          </cell>
          <cell r="E154">
            <v>0</v>
          </cell>
          <cell r="F154">
            <v>0</v>
          </cell>
          <cell r="G154" t="str">
            <v>212W</v>
          </cell>
          <cell r="H154">
            <v>3.3</v>
          </cell>
          <cell r="I154" t="str">
            <v>212W</v>
          </cell>
          <cell r="J154">
            <v>0</v>
          </cell>
          <cell r="K154" t="str">
            <v>212W</v>
          </cell>
          <cell r="L154">
            <v>0</v>
          </cell>
          <cell r="M154" t="str">
            <v>212W</v>
          </cell>
          <cell r="N154">
            <v>0</v>
          </cell>
          <cell r="O154" t="str">
            <v>212W</v>
          </cell>
          <cell r="P154">
            <v>0</v>
          </cell>
          <cell r="Q154" t="str">
            <v>212W</v>
          </cell>
          <cell r="R154">
            <v>0</v>
          </cell>
          <cell r="S154">
            <v>186</v>
          </cell>
          <cell r="T154">
            <v>0</v>
          </cell>
          <cell r="U154">
            <v>41</v>
          </cell>
          <cell r="V154">
            <v>0</v>
          </cell>
        </row>
        <row r="155">
          <cell r="A155" t="str">
            <v>206W</v>
          </cell>
          <cell r="B155">
            <v>0</v>
          </cell>
          <cell r="C155">
            <v>206</v>
          </cell>
          <cell r="D155">
            <v>0</v>
          </cell>
          <cell r="E155">
            <v>206</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275</v>
          </cell>
          <cell r="T155">
            <v>0</v>
          </cell>
          <cell r="U155">
            <v>183</v>
          </cell>
          <cell r="V155">
            <v>1</v>
          </cell>
        </row>
        <row r="156">
          <cell r="A156">
            <v>284</v>
          </cell>
          <cell r="B156">
            <v>0.31</v>
          </cell>
          <cell r="C156" t="str">
            <v>206W</v>
          </cell>
          <cell r="D156">
            <v>3</v>
          </cell>
          <cell r="E156" t="str">
            <v>206W</v>
          </cell>
          <cell r="F156">
            <v>1</v>
          </cell>
          <cell r="G156">
            <v>206</v>
          </cell>
          <cell r="H156">
            <v>0</v>
          </cell>
          <cell r="I156">
            <v>206</v>
          </cell>
          <cell r="J156">
            <v>0</v>
          </cell>
          <cell r="K156">
            <v>206</v>
          </cell>
          <cell r="L156">
            <v>0</v>
          </cell>
          <cell r="M156">
            <v>206</v>
          </cell>
          <cell r="N156">
            <v>0</v>
          </cell>
          <cell r="O156">
            <v>206</v>
          </cell>
          <cell r="P156">
            <v>0</v>
          </cell>
          <cell r="Q156">
            <v>206</v>
          </cell>
          <cell r="R156">
            <v>0</v>
          </cell>
          <cell r="S156">
            <v>212</v>
          </cell>
          <cell r="T156">
            <v>0</v>
          </cell>
          <cell r="U156">
            <v>109</v>
          </cell>
          <cell r="V156">
            <v>3.8999999999999702E-2</v>
          </cell>
        </row>
        <row r="157">
          <cell r="A157">
            <v>0</v>
          </cell>
          <cell r="B157">
            <v>0</v>
          </cell>
          <cell r="C157">
            <v>284</v>
          </cell>
          <cell r="D157">
            <v>0.25100000000000006</v>
          </cell>
          <cell r="E157">
            <v>284</v>
          </cell>
          <cell r="F157">
            <v>0.2569999999999999</v>
          </cell>
          <cell r="G157" t="str">
            <v>206W</v>
          </cell>
          <cell r="H157">
            <v>1</v>
          </cell>
          <cell r="I157" t="str">
            <v>206W</v>
          </cell>
          <cell r="J157">
            <v>1</v>
          </cell>
          <cell r="K157" t="str">
            <v>206W</v>
          </cell>
          <cell r="L157">
            <v>0</v>
          </cell>
          <cell r="M157" t="str">
            <v>206W</v>
          </cell>
          <cell r="N157">
            <v>0</v>
          </cell>
          <cell r="O157" t="str">
            <v>206W</v>
          </cell>
          <cell r="P157">
            <v>3</v>
          </cell>
          <cell r="Q157" t="str">
            <v>206W</v>
          </cell>
          <cell r="R157">
            <v>0</v>
          </cell>
          <cell r="S157" t="str">
            <v>212W</v>
          </cell>
          <cell r="T157">
            <v>0</v>
          </cell>
          <cell r="U157">
            <v>187</v>
          </cell>
          <cell r="V157">
            <v>0</v>
          </cell>
        </row>
        <row r="158">
          <cell r="A158">
            <v>0</v>
          </cell>
          <cell r="B158">
            <v>0</v>
          </cell>
          <cell r="C158">
            <v>0</v>
          </cell>
          <cell r="D158">
            <v>0</v>
          </cell>
          <cell r="E158">
            <v>0</v>
          </cell>
          <cell r="F158">
            <v>0</v>
          </cell>
          <cell r="G158">
            <v>284</v>
          </cell>
          <cell r="H158">
            <v>9.000000000000008E-3</v>
          </cell>
          <cell r="I158">
            <v>284</v>
          </cell>
          <cell r="J158">
            <v>0</v>
          </cell>
          <cell r="K158">
            <v>284</v>
          </cell>
          <cell r="L158">
            <v>0</v>
          </cell>
          <cell r="M158">
            <v>284</v>
          </cell>
          <cell r="N158">
            <v>0</v>
          </cell>
          <cell r="O158">
            <v>284</v>
          </cell>
          <cell r="P158">
            <v>0</v>
          </cell>
          <cell r="Q158">
            <v>284</v>
          </cell>
          <cell r="R158">
            <v>0</v>
          </cell>
          <cell r="S158">
            <v>0</v>
          </cell>
          <cell r="T158">
            <v>0</v>
          </cell>
          <cell r="U158">
            <v>0</v>
          </cell>
          <cell r="V158">
            <v>0</v>
          </cell>
        </row>
        <row r="159">
          <cell r="A159">
            <v>2</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206</v>
          </cell>
          <cell r="T159">
            <v>0</v>
          </cell>
          <cell r="U159">
            <v>190</v>
          </cell>
          <cell r="V159">
            <v>0</v>
          </cell>
        </row>
        <row r="160">
          <cell r="A160">
            <v>0</v>
          </cell>
          <cell r="B160">
            <v>0</v>
          </cell>
          <cell r="C160">
            <v>2</v>
          </cell>
          <cell r="D160">
            <v>0</v>
          </cell>
          <cell r="E160">
            <v>2</v>
          </cell>
          <cell r="F160">
            <v>0</v>
          </cell>
          <cell r="G160">
            <v>0</v>
          </cell>
          <cell r="H160">
            <v>0</v>
          </cell>
          <cell r="I160">
            <v>0</v>
          </cell>
          <cell r="J160">
            <v>0</v>
          </cell>
          <cell r="K160">
            <v>0</v>
          </cell>
          <cell r="L160">
            <v>0</v>
          </cell>
          <cell r="M160">
            <v>0</v>
          </cell>
          <cell r="N160">
            <v>0</v>
          </cell>
          <cell r="O160">
            <v>0</v>
          </cell>
          <cell r="P160">
            <v>0</v>
          </cell>
          <cell r="Q160">
            <v>0</v>
          </cell>
          <cell r="R160">
            <v>0</v>
          </cell>
          <cell r="S160" t="str">
            <v>206W</v>
          </cell>
          <cell r="T160">
            <v>4</v>
          </cell>
          <cell r="U160">
            <v>203</v>
          </cell>
          <cell r="V160">
            <v>0.15000000000000036</v>
          </cell>
        </row>
        <row r="161">
          <cell r="A161">
            <v>0</v>
          </cell>
          <cell r="B161">
            <v>8</v>
          </cell>
          <cell r="C161">
            <v>0</v>
          </cell>
          <cell r="D161">
            <v>0</v>
          </cell>
          <cell r="E161">
            <v>0</v>
          </cell>
          <cell r="F161">
            <v>0</v>
          </cell>
          <cell r="G161">
            <v>2</v>
          </cell>
          <cell r="H161">
            <v>0</v>
          </cell>
          <cell r="I161">
            <v>2</v>
          </cell>
          <cell r="J161">
            <v>0</v>
          </cell>
          <cell r="K161">
            <v>2</v>
          </cell>
          <cell r="L161">
            <v>0</v>
          </cell>
          <cell r="M161">
            <v>2</v>
          </cell>
          <cell r="N161">
            <v>0</v>
          </cell>
          <cell r="O161">
            <v>2</v>
          </cell>
          <cell r="P161">
            <v>0</v>
          </cell>
          <cell r="Q161">
            <v>2</v>
          </cell>
          <cell r="R161">
            <v>0</v>
          </cell>
          <cell r="S161">
            <v>284</v>
          </cell>
          <cell r="T161">
            <v>0</v>
          </cell>
          <cell r="U161">
            <v>170</v>
          </cell>
          <cell r="V161">
            <v>0</v>
          </cell>
        </row>
        <row r="162">
          <cell r="A162">
            <v>0</v>
          </cell>
          <cell r="B162">
            <v>8</v>
          </cell>
          <cell r="C162">
            <v>0</v>
          </cell>
          <cell r="D162">
            <v>10</v>
          </cell>
          <cell r="E162">
            <v>0</v>
          </cell>
          <cell r="F162">
            <v>5</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t="str">
            <v>170W</v>
          </cell>
          <cell r="V162">
            <v>0</v>
          </cell>
        </row>
        <row r="163">
          <cell r="A163" t="str">
            <v>2O</v>
          </cell>
          <cell r="B163">
            <v>0</v>
          </cell>
          <cell r="C163">
            <v>0</v>
          </cell>
          <cell r="D163">
            <v>11</v>
          </cell>
          <cell r="E163">
            <v>0</v>
          </cell>
          <cell r="F163">
            <v>5</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t="str">
            <v>170V</v>
          </cell>
          <cell r="V163">
            <v>0</v>
          </cell>
        </row>
        <row r="164">
          <cell r="A164">
            <v>0</v>
          </cell>
          <cell r="B164">
            <v>45.61</v>
          </cell>
          <cell r="C164" t="str">
            <v>2O</v>
          </cell>
          <cell r="D164">
            <v>0</v>
          </cell>
          <cell r="E164" t="str">
            <v>2O</v>
          </cell>
          <cell r="F164">
            <v>0</v>
          </cell>
          <cell r="G164">
            <v>0</v>
          </cell>
          <cell r="H164">
            <v>8</v>
          </cell>
          <cell r="I164">
            <v>0</v>
          </cell>
          <cell r="J164">
            <v>10</v>
          </cell>
          <cell r="K164">
            <v>0</v>
          </cell>
          <cell r="L164">
            <v>0</v>
          </cell>
          <cell r="M164">
            <v>0</v>
          </cell>
          <cell r="N164">
            <v>0</v>
          </cell>
          <cell r="O164">
            <v>0</v>
          </cell>
          <cell r="P164">
            <v>0</v>
          </cell>
          <cell r="Q164">
            <v>0</v>
          </cell>
          <cell r="R164">
            <v>0</v>
          </cell>
          <cell r="S164">
            <v>2</v>
          </cell>
          <cell r="T164">
            <v>0</v>
          </cell>
          <cell r="U164">
            <v>128</v>
          </cell>
          <cell r="V164">
            <v>0</v>
          </cell>
        </row>
        <row r="165">
          <cell r="A165">
            <v>0</v>
          </cell>
          <cell r="B165">
            <v>55.870000000000005</v>
          </cell>
          <cell r="C165" t="str">
            <v>2S</v>
          </cell>
          <cell r="D165">
            <v>37.950000000000003</v>
          </cell>
          <cell r="E165" t="str">
            <v>2S</v>
          </cell>
          <cell r="F165">
            <v>26.400000000000006</v>
          </cell>
          <cell r="G165" t="str">
            <v>2O</v>
          </cell>
          <cell r="H165">
            <v>0</v>
          </cell>
          <cell r="I165" t="str">
            <v>2O</v>
          </cell>
          <cell r="J165">
            <v>0</v>
          </cell>
          <cell r="K165" t="str">
            <v>2O</v>
          </cell>
          <cell r="L165">
            <v>0</v>
          </cell>
          <cell r="M165" t="str">
            <v>2O</v>
          </cell>
          <cell r="N165">
            <v>0</v>
          </cell>
          <cell r="O165" t="str">
            <v>2O</v>
          </cell>
          <cell r="P165">
            <v>0</v>
          </cell>
          <cell r="Q165" t="str">
            <v>2O</v>
          </cell>
          <cell r="R165">
            <v>0</v>
          </cell>
          <cell r="S165">
            <v>0</v>
          </cell>
          <cell r="T165">
            <v>0</v>
          </cell>
          <cell r="U165">
            <v>271</v>
          </cell>
          <cell r="V165">
            <v>0</v>
          </cell>
        </row>
        <row r="166">
          <cell r="A166">
            <v>3</v>
          </cell>
          <cell r="B166">
            <v>0</v>
          </cell>
          <cell r="C166" t="str">
            <v>2M</v>
          </cell>
          <cell r="D166">
            <v>44.97999999999999</v>
          </cell>
          <cell r="E166" t="str">
            <v>2M</v>
          </cell>
          <cell r="F166">
            <v>28.72</v>
          </cell>
          <cell r="G166" t="str">
            <v>2S</v>
          </cell>
          <cell r="H166">
            <v>0</v>
          </cell>
          <cell r="I166" t="str">
            <v>2S</v>
          </cell>
          <cell r="J166">
            <v>0</v>
          </cell>
          <cell r="K166" t="str">
            <v>2S</v>
          </cell>
          <cell r="L166">
            <v>0</v>
          </cell>
          <cell r="M166" t="str">
            <v>2S</v>
          </cell>
          <cell r="N166">
            <v>0</v>
          </cell>
          <cell r="O166" t="str">
            <v>2S</v>
          </cell>
          <cell r="P166">
            <v>0</v>
          </cell>
          <cell r="Q166" t="str">
            <v>2S</v>
          </cell>
          <cell r="R166">
            <v>0</v>
          </cell>
          <cell r="S166">
            <v>0</v>
          </cell>
          <cell r="T166">
            <v>0</v>
          </cell>
          <cell r="U166">
            <v>213</v>
          </cell>
          <cell r="V166">
            <v>0</v>
          </cell>
        </row>
        <row r="167">
          <cell r="A167">
            <v>0</v>
          </cell>
          <cell r="B167">
            <v>0.66299999999999848</v>
          </cell>
          <cell r="C167">
            <v>3</v>
          </cell>
          <cell r="D167">
            <v>0</v>
          </cell>
          <cell r="E167">
            <v>3</v>
          </cell>
          <cell r="F167">
            <v>0</v>
          </cell>
          <cell r="G167" t="str">
            <v>2M</v>
          </cell>
          <cell r="H167">
            <v>0</v>
          </cell>
          <cell r="I167" t="str">
            <v>2M</v>
          </cell>
          <cell r="J167">
            <v>0</v>
          </cell>
          <cell r="K167" t="str">
            <v>2M</v>
          </cell>
          <cell r="L167">
            <v>0</v>
          </cell>
          <cell r="M167" t="str">
            <v>2M</v>
          </cell>
          <cell r="N167">
            <v>0</v>
          </cell>
          <cell r="O167" t="str">
            <v>2M</v>
          </cell>
          <cell r="P167">
            <v>0</v>
          </cell>
          <cell r="Q167" t="str">
            <v>2M</v>
          </cell>
          <cell r="R167">
            <v>0</v>
          </cell>
          <cell r="S167">
            <v>0</v>
          </cell>
          <cell r="T167">
            <v>0</v>
          </cell>
          <cell r="U167">
            <v>185</v>
          </cell>
          <cell r="V167">
            <v>0</v>
          </cell>
        </row>
        <row r="168">
          <cell r="A168">
            <v>0</v>
          </cell>
          <cell r="B168">
            <v>0.25</v>
          </cell>
          <cell r="C168">
            <v>0</v>
          </cell>
          <cell r="D168">
            <v>0.98300000000000054</v>
          </cell>
          <cell r="E168">
            <v>0</v>
          </cell>
          <cell r="F168">
            <v>0.86700000000000088</v>
          </cell>
          <cell r="G168">
            <v>3</v>
          </cell>
          <cell r="H168">
            <v>0</v>
          </cell>
          <cell r="I168">
            <v>3</v>
          </cell>
          <cell r="J168">
            <v>0</v>
          </cell>
          <cell r="K168">
            <v>3</v>
          </cell>
          <cell r="L168">
            <v>0</v>
          </cell>
          <cell r="M168">
            <v>3</v>
          </cell>
          <cell r="N168">
            <v>0</v>
          </cell>
          <cell r="O168">
            <v>3</v>
          </cell>
          <cell r="P168">
            <v>0</v>
          </cell>
          <cell r="Q168">
            <v>3</v>
          </cell>
          <cell r="R168">
            <v>0</v>
          </cell>
          <cell r="S168" t="str">
            <v>2O</v>
          </cell>
          <cell r="T168">
            <v>0</v>
          </cell>
          <cell r="U168">
            <v>184</v>
          </cell>
          <cell r="V168">
            <v>0</v>
          </cell>
        </row>
        <row r="169">
          <cell r="A169">
            <v>0</v>
          </cell>
          <cell r="B169">
            <v>21</v>
          </cell>
          <cell r="C169">
            <v>0</v>
          </cell>
          <cell r="D169">
            <v>0.31000000000000005</v>
          </cell>
          <cell r="E169">
            <v>0</v>
          </cell>
          <cell r="F169">
            <v>0.26</v>
          </cell>
          <cell r="G169">
            <v>0</v>
          </cell>
          <cell r="H169">
            <v>0.48999999999999844</v>
          </cell>
          <cell r="I169">
            <v>0</v>
          </cell>
          <cell r="J169">
            <v>0.96500000000000163</v>
          </cell>
          <cell r="K169">
            <v>0</v>
          </cell>
          <cell r="L169">
            <v>0</v>
          </cell>
          <cell r="M169">
            <v>0</v>
          </cell>
          <cell r="N169">
            <v>0</v>
          </cell>
          <cell r="O169">
            <v>0</v>
          </cell>
          <cell r="P169">
            <v>0</v>
          </cell>
          <cell r="Q169">
            <v>0</v>
          </cell>
          <cell r="R169">
            <v>0</v>
          </cell>
          <cell r="S169" t="str">
            <v>2S</v>
          </cell>
          <cell r="T169">
            <v>0</v>
          </cell>
          <cell r="U169">
            <v>186</v>
          </cell>
          <cell r="V169">
            <v>0</v>
          </cell>
        </row>
        <row r="170">
          <cell r="A170" t="str">
            <v>3O</v>
          </cell>
          <cell r="B170">
            <v>0</v>
          </cell>
          <cell r="C170">
            <v>0</v>
          </cell>
          <cell r="D170">
            <v>37</v>
          </cell>
          <cell r="E170">
            <v>0</v>
          </cell>
          <cell r="F170">
            <v>26</v>
          </cell>
          <cell r="G170">
            <v>0</v>
          </cell>
          <cell r="H170">
            <v>0</v>
          </cell>
          <cell r="I170">
            <v>0</v>
          </cell>
          <cell r="J170">
            <v>0</v>
          </cell>
          <cell r="K170">
            <v>0</v>
          </cell>
          <cell r="L170">
            <v>0</v>
          </cell>
          <cell r="M170">
            <v>0</v>
          </cell>
          <cell r="N170">
            <v>0</v>
          </cell>
          <cell r="O170">
            <v>0</v>
          </cell>
          <cell r="P170">
            <v>0</v>
          </cell>
          <cell r="Q170">
            <v>0</v>
          </cell>
          <cell r="R170">
            <v>0</v>
          </cell>
          <cell r="S170" t="str">
            <v>2M</v>
          </cell>
          <cell r="T170">
            <v>0</v>
          </cell>
          <cell r="U170">
            <v>275</v>
          </cell>
          <cell r="V170">
            <v>0</v>
          </cell>
        </row>
        <row r="171">
          <cell r="A171">
            <v>0</v>
          </cell>
          <cell r="B171">
            <v>97.46</v>
          </cell>
          <cell r="C171" t="str">
            <v>3O</v>
          </cell>
          <cell r="D171">
            <v>0</v>
          </cell>
          <cell r="E171" t="str">
            <v>3O</v>
          </cell>
          <cell r="F171">
            <v>0</v>
          </cell>
          <cell r="G171">
            <v>0</v>
          </cell>
          <cell r="H171">
            <v>18</v>
          </cell>
          <cell r="I171">
            <v>0</v>
          </cell>
          <cell r="J171">
            <v>30</v>
          </cell>
          <cell r="K171">
            <v>0</v>
          </cell>
          <cell r="L171">
            <v>0</v>
          </cell>
          <cell r="M171">
            <v>0</v>
          </cell>
          <cell r="N171">
            <v>0</v>
          </cell>
          <cell r="O171">
            <v>0</v>
          </cell>
          <cell r="P171">
            <v>0</v>
          </cell>
          <cell r="Q171">
            <v>0</v>
          </cell>
          <cell r="R171">
            <v>0</v>
          </cell>
          <cell r="S171">
            <v>3</v>
          </cell>
          <cell r="T171">
            <v>0</v>
          </cell>
          <cell r="U171">
            <v>212</v>
          </cell>
          <cell r="V171">
            <v>0</v>
          </cell>
        </row>
        <row r="172">
          <cell r="A172">
            <v>0</v>
          </cell>
          <cell r="B172">
            <v>93.580000000000013</v>
          </cell>
          <cell r="C172" t="str">
            <v>3S</v>
          </cell>
          <cell r="D172">
            <v>87.090000000000032</v>
          </cell>
          <cell r="E172" t="str">
            <v>3S</v>
          </cell>
          <cell r="F172">
            <v>61.620000000000005</v>
          </cell>
          <cell r="G172" t="str">
            <v>3O</v>
          </cell>
          <cell r="H172">
            <v>0</v>
          </cell>
          <cell r="I172" t="str">
            <v>3O</v>
          </cell>
          <cell r="J172">
            <v>0</v>
          </cell>
          <cell r="K172" t="str">
            <v>3O</v>
          </cell>
          <cell r="L172">
            <v>0</v>
          </cell>
          <cell r="M172" t="str">
            <v>3O</v>
          </cell>
          <cell r="N172">
            <v>0</v>
          </cell>
          <cell r="O172" t="str">
            <v>3O</v>
          </cell>
          <cell r="P172">
            <v>0</v>
          </cell>
          <cell r="Q172" t="str">
            <v>3O</v>
          </cell>
          <cell r="R172">
            <v>0</v>
          </cell>
          <cell r="S172">
            <v>0</v>
          </cell>
          <cell r="T172">
            <v>0</v>
          </cell>
          <cell r="U172" t="str">
            <v>212W</v>
          </cell>
          <cell r="V172">
            <v>0</v>
          </cell>
        </row>
        <row r="173">
          <cell r="A173">
            <v>13</v>
          </cell>
          <cell r="B173">
            <v>13.299999999999997</v>
          </cell>
          <cell r="C173" t="str">
            <v>3M</v>
          </cell>
          <cell r="D173">
            <v>69.41</v>
          </cell>
          <cell r="E173" t="str">
            <v>3M</v>
          </cell>
          <cell r="F173">
            <v>51.480000000000018</v>
          </cell>
          <cell r="G173" t="str">
            <v>3S</v>
          </cell>
          <cell r="H173">
            <v>0</v>
          </cell>
          <cell r="I173" t="str">
            <v>3S</v>
          </cell>
          <cell r="J173">
            <v>0</v>
          </cell>
          <cell r="K173" t="str">
            <v>3S</v>
          </cell>
          <cell r="L173">
            <v>0</v>
          </cell>
          <cell r="M173" t="str">
            <v>3S</v>
          </cell>
          <cell r="N173">
            <v>0</v>
          </cell>
          <cell r="O173" t="str">
            <v>3S</v>
          </cell>
          <cell r="P173">
            <v>0</v>
          </cell>
          <cell r="Q173" t="str">
            <v>3S</v>
          </cell>
          <cell r="R173">
            <v>0</v>
          </cell>
          <cell r="S173">
            <v>0</v>
          </cell>
          <cell r="T173">
            <v>0</v>
          </cell>
          <cell r="U173">
            <v>0</v>
          </cell>
          <cell r="V173">
            <v>0</v>
          </cell>
        </row>
        <row r="174">
          <cell r="A174">
            <v>0</v>
          </cell>
          <cell r="B174">
            <v>0</v>
          </cell>
          <cell r="C174">
            <v>13</v>
          </cell>
          <cell r="D174">
            <v>10.099999999999994</v>
          </cell>
          <cell r="E174">
            <v>13</v>
          </cell>
          <cell r="F174">
            <v>10.200000000000003</v>
          </cell>
          <cell r="G174" t="str">
            <v>3M</v>
          </cell>
          <cell r="H174">
            <v>0</v>
          </cell>
          <cell r="I174" t="str">
            <v>3M</v>
          </cell>
          <cell r="J174">
            <v>0</v>
          </cell>
          <cell r="K174" t="str">
            <v>3M</v>
          </cell>
          <cell r="L174">
            <v>0</v>
          </cell>
          <cell r="M174" t="str">
            <v>3M</v>
          </cell>
          <cell r="N174">
            <v>0</v>
          </cell>
          <cell r="O174" t="str">
            <v>3M</v>
          </cell>
          <cell r="P174">
            <v>0</v>
          </cell>
          <cell r="Q174" t="str">
            <v>3M</v>
          </cell>
          <cell r="R174">
            <v>0</v>
          </cell>
          <cell r="S174">
            <v>0</v>
          </cell>
          <cell r="T174">
            <v>0</v>
          </cell>
          <cell r="U174">
            <v>206</v>
          </cell>
          <cell r="V174">
            <v>0</v>
          </cell>
        </row>
        <row r="175">
          <cell r="A175">
            <v>5</v>
          </cell>
          <cell r="B175">
            <v>14</v>
          </cell>
          <cell r="C175">
            <v>0</v>
          </cell>
          <cell r="D175">
            <v>0</v>
          </cell>
          <cell r="E175">
            <v>0</v>
          </cell>
          <cell r="F175">
            <v>0</v>
          </cell>
          <cell r="G175">
            <v>13</v>
          </cell>
          <cell r="H175">
            <v>0</v>
          </cell>
          <cell r="I175">
            <v>13</v>
          </cell>
          <cell r="J175">
            <v>0</v>
          </cell>
          <cell r="K175">
            <v>13</v>
          </cell>
          <cell r="L175">
            <v>0</v>
          </cell>
          <cell r="M175">
            <v>13</v>
          </cell>
          <cell r="N175">
            <v>0</v>
          </cell>
          <cell r="O175">
            <v>13</v>
          </cell>
          <cell r="P175">
            <v>0</v>
          </cell>
          <cell r="Q175">
            <v>13</v>
          </cell>
          <cell r="R175">
            <v>0</v>
          </cell>
          <cell r="S175" t="str">
            <v>3O</v>
          </cell>
          <cell r="T175">
            <v>0</v>
          </cell>
          <cell r="U175" t="str">
            <v>206W</v>
          </cell>
          <cell r="V175">
            <v>1</v>
          </cell>
        </row>
        <row r="176">
          <cell r="A176" t="str">
            <v>5а</v>
          </cell>
          <cell r="B176">
            <v>25</v>
          </cell>
          <cell r="C176">
            <v>5</v>
          </cell>
          <cell r="D176">
            <v>20</v>
          </cell>
          <cell r="E176">
            <v>5</v>
          </cell>
          <cell r="F176">
            <v>16</v>
          </cell>
          <cell r="G176">
            <v>0</v>
          </cell>
          <cell r="H176">
            <v>0</v>
          </cell>
          <cell r="I176">
            <v>0</v>
          </cell>
          <cell r="J176">
            <v>0</v>
          </cell>
          <cell r="K176">
            <v>0</v>
          </cell>
          <cell r="L176">
            <v>0</v>
          </cell>
          <cell r="M176">
            <v>0</v>
          </cell>
          <cell r="N176">
            <v>0</v>
          </cell>
          <cell r="O176">
            <v>0</v>
          </cell>
          <cell r="P176">
            <v>0</v>
          </cell>
          <cell r="Q176">
            <v>0</v>
          </cell>
          <cell r="R176">
            <v>0</v>
          </cell>
          <cell r="S176" t="str">
            <v>3S</v>
          </cell>
          <cell r="T176">
            <v>0</v>
          </cell>
          <cell r="U176">
            <v>284</v>
          </cell>
          <cell r="V176">
            <v>0.18300000000000005</v>
          </cell>
        </row>
        <row r="177">
          <cell r="A177">
            <v>31</v>
          </cell>
          <cell r="B177">
            <v>40.730000000000018</v>
          </cell>
          <cell r="C177" t="str">
            <v>5а</v>
          </cell>
          <cell r="D177">
            <v>34</v>
          </cell>
          <cell r="E177" t="str">
            <v>5а</v>
          </cell>
          <cell r="F177">
            <v>35</v>
          </cell>
          <cell r="G177">
            <v>5</v>
          </cell>
          <cell r="H177">
            <v>16</v>
          </cell>
          <cell r="I177">
            <v>5</v>
          </cell>
          <cell r="J177">
            <v>5</v>
          </cell>
          <cell r="K177">
            <v>5</v>
          </cell>
          <cell r="L177">
            <v>0</v>
          </cell>
          <cell r="M177">
            <v>5</v>
          </cell>
          <cell r="N177">
            <v>0</v>
          </cell>
          <cell r="O177">
            <v>5</v>
          </cell>
          <cell r="P177">
            <v>0</v>
          </cell>
          <cell r="Q177">
            <v>5</v>
          </cell>
          <cell r="R177">
            <v>0</v>
          </cell>
          <cell r="S177" t="str">
            <v>3M</v>
          </cell>
          <cell r="T177">
            <v>0</v>
          </cell>
          <cell r="U177">
            <v>0</v>
          </cell>
          <cell r="V177">
            <v>0</v>
          </cell>
        </row>
        <row r="178">
          <cell r="A178" t="str">
            <v>31W</v>
          </cell>
          <cell r="B178">
            <v>1.8599999999999994</v>
          </cell>
          <cell r="C178">
            <v>31</v>
          </cell>
          <cell r="D178">
            <v>32.759999999999991</v>
          </cell>
          <cell r="E178">
            <v>31</v>
          </cell>
          <cell r="F178">
            <v>36.430000000000064</v>
          </cell>
          <cell r="G178" t="str">
            <v>5а</v>
          </cell>
          <cell r="H178">
            <v>29</v>
          </cell>
          <cell r="I178" t="str">
            <v>5а</v>
          </cell>
          <cell r="J178">
            <v>9</v>
          </cell>
          <cell r="K178" t="str">
            <v>5а</v>
          </cell>
          <cell r="L178">
            <v>0</v>
          </cell>
          <cell r="M178" t="str">
            <v>5а</v>
          </cell>
          <cell r="N178">
            <v>0</v>
          </cell>
          <cell r="O178" t="str">
            <v>5а</v>
          </cell>
          <cell r="P178">
            <v>0</v>
          </cell>
          <cell r="Q178" t="str">
            <v>5а</v>
          </cell>
          <cell r="R178">
            <v>0</v>
          </cell>
          <cell r="S178">
            <v>13</v>
          </cell>
          <cell r="T178">
            <v>0</v>
          </cell>
          <cell r="U178">
            <v>0</v>
          </cell>
          <cell r="V178">
            <v>0</v>
          </cell>
        </row>
        <row r="179">
          <cell r="A179">
            <v>0</v>
          </cell>
          <cell r="B179">
            <v>0</v>
          </cell>
          <cell r="C179" t="str">
            <v>31W</v>
          </cell>
          <cell r="D179">
            <v>4.0399999999999991</v>
          </cell>
          <cell r="E179" t="str">
            <v>31W</v>
          </cell>
          <cell r="F179">
            <v>2.25</v>
          </cell>
          <cell r="G179">
            <v>31</v>
          </cell>
          <cell r="H179">
            <v>3.7599999999999909</v>
          </cell>
          <cell r="I179">
            <v>31</v>
          </cell>
          <cell r="J179">
            <v>0</v>
          </cell>
          <cell r="K179">
            <v>31</v>
          </cell>
          <cell r="L179">
            <v>0</v>
          </cell>
          <cell r="M179">
            <v>31</v>
          </cell>
          <cell r="N179">
            <v>0</v>
          </cell>
          <cell r="O179">
            <v>31</v>
          </cell>
          <cell r="P179">
            <v>0</v>
          </cell>
          <cell r="Q179">
            <v>31</v>
          </cell>
          <cell r="R179">
            <v>0</v>
          </cell>
          <cell r="S179">
            <v>0</v>
          </cell>
          <cell r="T179">
            <v>0</v>
          </cell>
          <cell r="U179">
            <v>2</v>
          </cell>
          <cell r="V179">
            <v>0</v>
          </cell>
        </row>
        <row r="180">
          <cell r="A180">
            <v>189</v>
          </cell>
          <cell r="B180">
            <v>58.07000000000005</v>
          </cell>
          <cell r="C180">
            <v>0</v>
          </cell>
          <cell r="D180">
            <v>0</v>
          </cell>
          <cell r="E180">
            <v>0</v>
          </cell>
          <cell r="F180">
            <v>0</v>
          </cell>
          <cell r="G180" t="str">
            <v>31W</v>
          </cell>
          <cell r="H180">
            <v>0.78999999999999915</v>
          </cell>
          <cell r="I180" t="str">
            <v>31W</v>
          </cell>
          <cell r="J180">
            <v>0</v>
          </cell>
          <cell r="K180" t="str">
            <v>31W</v>
          </cell>
          <cell r="L180">
            <v>0</v>
          </cell>
          <cell r="M180" t="str">
            <v>31W</v>
          </cell>
          <cell r="N180">
            <v>0</v>
          </cell>
          <cell r="O180" t="str">
            <v>31W</v>
          </cell>
          <cell r="P180">
            <v>0</v>
          </cell>
          <cell r="Q180" t="str">
            <v>31W</v>
          </cell>
          <cell r="R180">
            <v>0</v>
          </cell>
          <cell r="S180">
            <v>5</v>
          </cell>
          <cell r="T180">
            <v>35</v>
          </cell>
          <cell r="U180">
            <v>0</v>
          </cell>
          <cell r="V180">
            <v>0</v>
          </cell>
        </row>
        <row r="181">
          <cell r="A181" t="str">
            <v>189W</v>
          </cell>
          <cell r="B181">
            <v>2.230000000000004</v>
          </cell>
          <cell r="C181">
            <v>189</v>
          </cell>
          <cell r="D181">
            <v>57.959999999999923</v>
          </cell>
          <cell r="E181">
            <v>189</v>
          </cell>
          <cell r="F181">
            <v>63.440000000000055</v>
          </cell>
          <cell r="G181">
            <v>0</v>
          </cell>
          <cell r="H181">
            <v>0</v>
          </cell>
          <cell r="I181">
            <v>0</v>
          </cell>
          <cell r="J181">
            <v>0</v>
          </cell>
          <cell r="K181">
            <v>0</v>
          </cell>
          <cell r="L181">
            <v>0</v>
          </cell>
          <cell r="M181">
            <v>0</v>
          </cell>
          <cell r="N181">
            <v>0</v>
          </cell>
          <cell r="O181">
            <v>0</v>
          </cell>
          <cell r="P181">
            <v>0</v>
          </cell>
          <cell r="Q181">
            <v>0</v>
          </cell>
          <cell r="R181">
            <v>0</v>
          </cell>
          <cell r="S181" t="str">
            <v>5а</v>
          </cell>
          <cell r="T181">
            <v>34</v>
          </cell>
          <cell r="U181">
            <v>0</v>
          </cell>
          <cell r="V181">
            <v>13</v>
          </cell>
        </row>
        <row r="182">
          <cell r="A182" t="str">
            <v>189O</v>
          </cell>
          <cell r="B182">
            <v>0</v>
          </cell>
          <cell r="C182" t="str">
            <v>189W</v>
          </cell>
          <cell r="D182">
            <v>1.6200000000000045</v>
          </cell>
          <cell r="E182" t="str">
            <v>189W</v>
          </cell>
          <cell r="F182">
            <v>1.7199999999999989</v>
          </cell>
          <cell r="G182">
            <v>189</v>
          </cell>
          <cell r="H182">
            <v>15.470000000000027</v>
          </cell>
          <cell r="I182">
            <v>189</v>
          </cell>
          <cell r="J182">
            <v>0</v>
          </cell>
          <cell r="K182">
            <v>189</v>
          </cell>
          <cell r="L182">
            <v>0</v>
          </cell>
          <cell r="M182">
            <v>189</v>
          </cell>
          <cell r="N182">
            <v>0</v>
          </cell>
          <cell r="O182">
            <v>189</v>
          </cell>
          <cell r="P182">
            <v>0</v>
          </cell>
          <cell r="Q182">
            <v>189</v>
          </cell>
          <cell r="R182">
            <v>0</v>
          </cell>
          <cell r="S182">
            <v>5</v>
          </cell>
          <cell r="T182">
            <v>0</v>
          </cell>
          <cell r="U182">
            <v>0</v>
          </cell>
          <cell r="V182">
            <v>38</v>
          </cell>
        </row>
        <row r="183">
          <cell r="A183">
            <v>188</v>
          </cell>
          <cell r="B183">
            <v>74.519999999999982</v>
          </cell>
          <cell r="C183" t="str">
            <v>189O</v>
          </cell>
          <cell r="D183">
            <v>0</v>
          </cell>
          <cell r="E183" t="str">
            <v>189O</v>
          </cell>
          <cell r="F183">
            <v>0</v>
          </cell>
          <cell r="G183" t="str">
            <v>189W</v>
          </cell>
          <cell r="H183">
            <v>0.84999999999999432</v>
          </cell>
          <cell r="I183" t="str">
            <v>189W</v>
          </cell>
          <cell r="J183">
            <v>0</v>
          </cell>
          <cell r="K183" t="str">
            <v>189W</v>
          </cell>
          <cell r="L183">
            <v>0</v>
          </cell>
          <cell r="M183" t="str">
            <v>189W</v>
          </cell>
          <cell r="N183">
            <v>0</v>
          </cell>
          <cell r="O183" t="str">
            <v>189W</v>
          </cell>
          <cell r="P183">
            <v>0</v>
          </cell>
          <cell r="Q183" t="str">
            <v>189W</v>
          </cell>
          <cell r="R183">
            <v>0</v>
          </cell>
          <cell r="S183">
            <v>0</v>
          </cell>
          <cell r="T183">
            <v>0</v>
          </cell>
          <cell r="U183" t="str">
            <v>2O</v>
          </cell>
          <cell r="V183">
            <v>0</v>
          </cell>
        </row>
        <row r="184">
          <cell r="A184">
            <v>269</v>
          </cell>
          <cell r="B184">
            <v>218.70000000000027</v>
          </cell>
          <cell r="C184">
            <v>188</v>
          </cell>
          <cell r="D184">
            <v>70.799999999999955</v>
          </cell>
          <cell r="E184">
            <v>188</v>
          </cell>
          <cell r="F184">
            <v>69.410000000000082</v>
          </cell>
          <cell r="G184" t="str">
            <v>189O</v>
          </cell>
          <cell r="H184">
            <v>0</v>
          </cell>
          <cell r="I184" t="str">
            <v>189O</v>
          </cell>
          <cell r="J184">
            <v>0</v>
          </cell>
          <cell r="K184" t="str">
            <v>189O</v>
          </cell>
          <cell r="L184">
            <v>0</v>
          </cell>
          <cell r="M184" t="str">
            <v>189O</v>
          </cell>
          <cell r="N184">
            <v>0</v>
          </cell>
          <cell r="O184" t="str">
            <v>189O</v>
          </cell>
          <cell r="P184">
            <v>0</v>
          </cell>
          <cell r="Q184" t="str">
            <v>189O</v>
          </cell>
          <cell r="R184">
            <v>0</v>
          </cell>
          <cell r="S184" t="str">
            <v>5o1</v>
          </cell>
          <cell r="T184">
            <v>0</v>
          </cell>
          <cell r="U184" t="str">
            <v>2S</v>
          </cell>
          <cell r="V184">
            <v>22.439999999999998</v>
          </cell>
        </row>
        <row r="185">
          <cell r="A185">
            <v>27</v>
          </cell>
          <cell r="B185">
            <v>0</v>
          </cell>
          <cell r="C185">
            <v>269</v>
          </cell>
          <cell r="D185">
            <v>179</v>
          </cell>
          <cell r="E185">
            <v>269</v>
          </cell>
          <cell r="F185">
            <v>173.32999999999993</v>
          </cell>
          <cell r="G185">
            <v>188</v>
          </cell>
          <cell r="H185">
            <v>24.1099999999999</v>
          </cell>
          <cell r="I185">
            <v>188</v>
          </cell>
          <cell r="J185">
            <v>4.4700000000000273</v>
          </cell>
          <cell r="K185">
            <v>188</v>
          </cell>
          <cell r="L185">
            <v>4.8900000000001</v>
          </cell>
          <cell r="M185">
            <v>188</v>
          </cell>
          <cell r="N185">
            <v>3.5899999999999181</v>
          </cell>
          <cell r="O185">
            <v>188</v>
          </cell>
          <cell r="P185">
            <v>0</v>
          </cell>
          <cell r="Q185">
            <v>188</v>
          </cell>
          <cell r="R185">
            <v>1.6099999999999</v>
          </cell>
          <cell r="S185" t="str">
            <v>5o2</v>
          </cell>
          <cell r="T185">
            <v>0</v>
          </cell>
          <cell r="U185" t="str">
            <v>2M</v>
          </cell>
          <cell r="V185">
            <v>49.430000000000007</v>
          </cell>
        </row>
        <row r="186">
          <cell r="A186">
            <v>0</v>
          </cell>
          <cell r="B186">
            <v>115.96700000000004</v>
          </cell>
          <cell r="C186">
            <v>27</v>
          </cell>
          <cell r="D186">
            <v>0</v>
          </cell>
          <cell r="E186">
            <v>27</v>
          </cell>
          <cell r="F186">
            <v>0</v>
          </cell>
          <cell r="G186">
            <v>269</v>
          </cell>
          <cell r="H186">
            <v>74.179999999999836</v>
          </cell>
          <cell r="I186">
            <v>269</v>
          </cell>
          <cell r="J186">
            <v>0</v>
          </cell>
          <cell r="K186">
            <v>269</v>
          </cell>
          <cell r="L186">
            <v>0</v>
          </cell>
          <cell r="M186">
            <v>269</v>
          </cell>
          <cell r="N186">
            <v>0</v>
          </cell>
          <cell r="O186">
            <v>269</v>
          </cell>
          <cell r="P186">
            <v>0</v>
          </cell>
          <cell r="Q186">
            <v>269</v>
          </cell>
          <cell r="R186">
            <v>46.289999999999964</v>
          </cell>
          <cell r="S186">
            <v>31</v>
          </cell>
          <cell r="T186">
            <v>0</v>
          </cell>
          <cell r="U186">
            <v>3</v>
          </cell>
          <cell r="V186">
            <v>0</v>
          </cell>
        </row>
        <row r="187">
          <cell r="A187">
            <v>0</v>
          </cell>
          <cell r="B187">
            <v>44.852999999999994</v>
          </cell>
          <cell r="C187">
            <v>0</v>
          </cell>
          <cell r="D187">
            <v>55.299999999999955</v>
          </cell>
          <cell r="E187">
            <v>0</v>
          </cell>
          <cell r="F187">
            <v>52.802999999999997</v>
          </cell>
          <cell r="G187">
            <v>27</v>
          </cell>
          <cell r="H187">
            <v>0</v>
          </cell>
          <cell r="I187">
            <v>27</v>
          </cell>
          <cell r="J187">
            <v>0</v>
          </cell>
          <cell r="K187">
            <v>27</v>
          </cell>
          <cell r="L187">
            <v>0</v>
          </cell>
          <cell r="M187">
            <v>27</v>
          </cell>
          <cell r="N187">
            <v>0</v>
          </cell>
          <cell r="O187">
            <v>27</v>
          </cell>
          <cell r="P187">
            <v>0</v>
          </cell>
          <cell r="Q187">
            <v>27</v>
          </cell>
          <cell r="R187">
            <v>0</v>
          </cell>
          <cell r="S187" t="str">
            <v>31W</v>
          </cell>
          <cell r="T187">
            <v>0</v>
          </cell>
          <cell r="U187">
            <v>0</v>
          </cell>
          <cell r="V187">
            <v>2.7729999999999997</v>
          </cell>
        </row>
        <row r="188">
          <cell r="A188" t="str">
            <v>27W</v>
          </cell>
          <cell r="B188">
            <v>0</v>
          </cell>
          <cell r="C188">
            <v>0</v>
          </cell>
          <cell r="D188">
            <v>19</v>
          </cell>
          <cell r="E188">
            <v>0</v>
          </cell>
          <cell r="F188">
            <v>46.018000000000001</v>
          </cell>
          <cell r="G188">
            <v>0</v>
          </cell>
          <cell r="H188">
            <v>28.480000000000018</v>
          </cell>
          <cell r="I188">
            <v>0</v>
          </cell>
          <cell r="J188">
            <v>0</v>
          </cell>
          <cell r="K188">
            <v>0</v>
          </cell>
          <cell r="L188">
            <v>0</v>
          </cell>
          <cell r="M188">
            <v>0</v>
          </cell>
          <cell r="N188">
            <v>0</v>
          </cell>
          <cell r="O188">
            <v>0</v>
          </cell>
          <cell r="P188">
            <v>0</v>
          </cell>
          <cell r="Q188">
            <v>0</v>
          </cell>
          <cell r="R188">
            <v>0</v>
          </cell>
          <cell r="S188">
            <v>0</v>
          </cell>
          <cell r="T188">
            <v>0</v>
          </cell>
          <cell r="U188">
            <v>0</v>
          </cell>
          <cell r="V188">
            <v>2.59</v>
          </cell>
        </row>
        <row r="189">
          <cell r="A189">
            <v>10</v>
          </cell>
          <cell r="B189">
            <v>3</v>
          </cell>
          <cell r="C189" t="str">
            <v>27W</v>
          </cell>
          <cell r="D189">
            <v>0</v>
          </cell>
          <cell r="E189" t="str">
            <v>27W</v>
          </cell>
          <cell r="F189">
            <v>0</v>
          </cell>
          <cell r="G189">
            <v>0</v>
          </cell>
          <cell r="H189">
            <v>12.158999999999992</v>
          </cell>
          <cell r="I189">
            <v>0</v>
          </cell>
          <cell r="J189">
            <v>0</v>
          </cell>
          <cell r="K189">
            <v>0</v>
          </cell>
          <cell r="L189">
            <v>0</v>
          </cell>
          <cell r="M189">
            <v>0</v>
          </cell>
          <cell r="N189">
            <v>0</v>
          </cell>
          <cell r="O189">
            <v>0</v>
          </cell>
          <cell r="P189">
            <v>0</v>
          </cell>
          <cell r="Q189">
            <v>0</v>
          </cell>
          <cell r="R189">
            <v>0</v>
          </cell>
          <cell r="S189">
            <v>189</v>
          </cell>
          <cell r="T189">
            <v>25.75</v>
          </cell>
          <cell r="U189">
            <v>0</v>
          </cell>
          <cell r="V189">
            <v>90</v>
          </cell>
        </row>
        <row r="190">
          <cell r="A190">
            <v>26</v>
          </cell>
          <cell r="B190">
            <v>0</v>
          </cell>
          <cell r="C190">
            <v>10</v>
          </cell>
          <cell r="D190">
            <v>4</v>
          </cell>
          <cell r="E190">
            <v>10</v>
          </cell>
          <cell r="F190">
            <v>2</v>
          </cell>
          <cell r="G190" t="str">
            <v>27W</v>
          </cell>
          <cell r="H190">
            <v>0</v>
          </cell>
          <cell r="I190" t="str">
            <v>27W</v>
          </cell>
          <cell r="J190">
            <v>0</v>
          </cell>
          <cell r="K190" t="str">
            <v>27W</v>
          </cell>
          <cell r="L190">
            <v>0</v>
          </cell>
          <cell r="M190" t="str">
            <v>27W</v>
          </cell>
          <cell r="N190">
            <v>0</v>
          </cell>
          <cell r="O190" t="str">
            <v>27W</v>
          </cell>
          <cell r="P190">
            <v>0</v>
          </cell>
          <cell r="Q190" t="str">
            <v>27W</v>
          </cell>
          <cell r="R190">
            <v>0</v>
          </cell>
          <cell r="S190" t="str">
            <v>189W</v>
          </cell>
          <cell r="T190">
            <v>0.6600000000000108</v>
          </cell>
          <cell r="U190" t="str">
            <v>3O</v>
          </cell>
          <cell r="V190">
            <v>0</v>
          </cell>
        </row>
        <row r="191">
          <cell r="A191">
            <v>0</v>
          </cell>
          <cell r="B191">
            <v>18.050999999999988</v>
          </cell>
          <cell r="C191">
            <v>26</v>
          </cell>
          <cell r="D191">
            <v>0</v>
          </cell>
          <cell r="E191">
            <v>26</v>
          </cell>
          <cell r="F191">
            <v>0</v>
          </cell>
          <cell r="G191">
            <v>10</v>
          </cell>
          <cell r="H191">
            <v>5</v>
          </cell>
          <cell r="I191">
            <v>10</v>
          </cell>
          <cell r="J191">
            <v>3</v>
          </cell>
          <cell r="K191">
            <v>10</v>
          </cell>
          <cell r="L191">
            <v>3</v>
          </cell>
          <cell r="M191">
            <v>10</v>
          </cell>
          <cell r="N191">
            <v>3</v>
          </cell>
          <cell r="O191">
            <v>10</v>
          </cell>
          <cell r="P191">
            <v>2</v>
          </cell>
          <cell r="Q191">
            <v>10</v>
          </cell>
          <cell r="R191">
            <v>4</v>
          </cell>
          <cell r="S191" t="str">
            <v>189O</v>
          </cell>
          <cell r="T191">
            <v>0</v>
          </cell>
          <cell r="U191" t="str">
            <v>3S</v>
          </cell>
          <cell r="V191">
            <v>95.21999999999997</v>
          </cell>
        </row>
        <row r="192">
          <cell r="A192">
            <v>0</v>
          </cell>
          <cell r="B192">
            <v>17.033999999999992</v>
          </cell>
          <cell r="C192">
            <v>0</v>
          </cell>
          <cell r="D192">
            <v>13.598000000000013</v>
          </cell>
          <cell r="E192">
            <v>0</v>
          </cell>
          <cell r="F192">
            <v>4.8809999999999718</v>
          </cell>
          <cell r="G192">
            <v>26</v>
          </cell>
          <cell r="H192">
            <v>0</v>
          </cell>
          <cell r="I192">
            <v>26</v>
          </cell>
          <cell r="J192">
            <v>0</v>
          </cell>
          <cell r="K192">
            <v>26</v>
          </cell>
          <cell r="L192">
            <v>0</v>
          </cell>
          <cell r="M192">
            <v>26</v>
          </cell>
          <cell r="N192">
            <v>0</v>
          </cell>
          <cell r="O192">
            <v>26</v>
          </cell>
          <cell r="P192">
            <v>0</v>
          </cell>
          <cell r="Q192">
            <v>26</v>
          </cell>
          <cell r="R192">
            <v>0</v>
          </cell>
          <cell r="S192">
            <v>188</v>
          </cell>
          <cell r="T192">
            <v>24.650000000000091</v>
          </cell>
          <cell r="U192" t="str">
            <v>3M</v>
          </cell>
          <cell r="V192">
            <v>99.269999999999982</v>
          </cell>
        </row>
        <row r="193">
          <cell r="A193">
            <v>0</v>
          </cell>
          <cell r="B193">
            <v>17.825000000000045</v>
          </cell>
          <cell r="C193">
            <v>0</v>
          </cell>
          <cell r="D193">
            <v>13.701999999999998</v>
          </cell>
          <cell r="E193">
            <v>0</v>
          </cell>
          <cell r="F193">
            <v>4.9039999999999964</v>
          </cell>
          <cell r="G193">
            <v>0</v>
          </cell>
          <cell r="H193">
            <v>0</v>
          </cell>
          <cell r="I193">
            <v>0</v>
          </cell>
          <cell r="J193">
            <v>0</v>
          </cell>
          <cell r="K193">
            <v>0</v>
          </cell>
          <cell r="L193">
            <v>0</v>
          </cell>
          <cell r="M193">
            <v>0</v>
          </cell>
          <cell r="N193">
            <v>0</v>
          </cell>
          <cell r="O193">
            <v>0</v>
          </cell>
          <cell r="P193">
            <v>0</v>
          </cell>
          <cell r="Q193">
            <v>0</v>
          </cell>
          <cell r="R193">
            <v>0</v>
          </cell>
          <cell r="S193">
            <v>269</v>
          </cell>
          <cell r="T193">
            <v>46.289999999999964</v>
          </cell>
          <cell r="U193">
            <v>13</v>
          </cell>
          <cell r="V193">
            <v>10</v>
          </cell>
        </row>
        <row r="194">
          <cell r="A194" t="str">
            <v>26а</v>
          </cell>
          <cell r="B194">
            <v>20.210000000000036</v>
          </cell>
          <cell r="C194">
            <v>0</v>
          </cell>
          <cell r="D194">
            <v>13.913999999999987</v>
          </cell>
          <cell r="E194">
            <v>0</v>
          </cell>
          <cell r="F194">
            <v>4.9080000000000155</v>
          </cell>
          <cell r="G194">
            <v>0</v>
          </cell>
          <cell r="H194">
            <v>0</v>
          </cell>
          <cell r="I194">
            <v>0</v>
          </cell>
          <cell r="J194">
            <v>0</v>
          </cell>
          <cell r="K194">
            <v>0</v>
          </cell>
          <cell r="L194">
            <v>0</v>
          </cell>
          <cell r="M194">
            <v>0</v>
          </cell>
          <cell r="N194">
            <v>0</v>
          </cell>
          <cell r="O194">
            <v>0</v>
          </cell>
          <cell r="P194">
            <v>0</v>
          </cell>
          <cell r="Q194">
            <v>0</v>
          </cell>
          <cell r="R194">
            <v>0</v>
          </cell>
          <cell r="S194">
            <v>27</v>
          </cell>
          <cell r="T194">
            <v>0</v>
          </cell>
          <cell r="U194">
            <v>0</v>
          </cell>
          <cell r="V194">
            <v>0</v>
          </cell>
        </row>
        <row r="195">
          <cell r="A195">
            <v>28</v>
          </cell>
          <cell r="B195">
            <v>17.651999999999997</v>
          </cell>
          <cell r="C195" t="str">
            <v>26а</v>
          </cell>
          <cell r="D195">
            <v>9.9500000000000455</v>
          </cell>
          <cell r="E195" t="str">
            <v>26а</v>
          </cell>
          <cell r="F195">
            <v>7.1499999999998636</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5</v>
          </cell>
          <cell r="V195">
            <v>16</v>
          </cell>
        </row>
        <row r="196">
          <cell r="A196">
            <v>38</v>
          </cell>
          <cell r="B196">
            <v>0</v>
          </cell>
          <cell r="C196">
            <v>28</v>
          </cell>
          <cell r="D196">
            <v>12.978000000000002</v>
          </cell>
          <cell r="E196">
            <v>28</v>
          </cell>
          <cell r="F196">
            <v>14.911099999999998</v>
          </cell>
          <cell r="G196" t="str">
            <v>26а</v>
          </cell>
          <cell r="H196">
            <v>0</v>
          </cell>
          <cell r="I196" t="str">
            <v>26а</v>
          </cell>
          <cell r="J196">
            <v>0</v>
          </cell>
          <cell r="K196" t="str">
            <v>26а</v>
          </cell>
          <cell r="L196">
            <v>0</v>
          </cell>
          <cell r="M196" t="str">
            <v>26а</v>
          </cell>
          <cell r="N196">
            <v>0</v>
          </cell>
          <cell r="O196" t="str">
            <v>26а</v>
          </cell>
          <cell r="P196">
            <v>0</v>
          </cell>
          <cell r="Q196" t="str">
            <v>26а</v>
          </cell>
          <cell r="R196">
            <v>0</v>
          </cell>
          <cell r="S196">
            <v>0</v>
          </cell>
          <cell r="T196">
            <v>27.984000000000009</v>
          </cell>
          <cell r="U196" t="str">
            <v>5а</v>
          </cell>
          <cell r="V196">
            <v>1</v>
          </cell>
        </row>
        <row r="197">
          <cell r="A197">
            <v>4</v>
          </cell>
          <cell r="B197">
            <v>29.977999999999994</v>
          </cell>
          <cell r="C197">
            <v>38</v>
          </cell>
          <cell r="D197">
            <v>0</v>
          </cell>
          <cell r="E197">
            <v>38</v>
          </cell>
          <cell r="F197">
            <v>0</v>
          </cell>
          <cell r="G197">
            <v>28</v>
          </cell>
          <cell r="H197">
            <v>3.1039000000000101</v>
          </cell>
          <cell r="I197">
            <v>28</v>
          </cell>
          <cell r="J197">
            <v>0</v>
          </cell>
          <cell r="K197">
            <v>28</v>
          </cell>
          <cell r="L197">
            <v>0</v>
          </cell>
          <cell r="M197">
            <v>28</v>
          </cell>
          <cell r="N197">
            <v>0</v>
          </cell>
          <cell r="O197">
            <v>28</v>
          </cell>
          <cell r="P197">
            <v>0</v>
          </cell>
          <cell r="Q197">
            <v>28</v>
          </cell>
          <cell r="R197">
            <v>0</v>
          </cell>
          <cell r="S197" t="str">
            <v>27W</v>
          </cell>
          <cell r="T197">
            <v>0</v>
          </cell>
          <cell r="U197">
            <v>5</v>
          </cell>
          <cell r="V197">
            <v>2</v>
          </cell>
        </row>
        <row r="198">
          <cell r="A198">
            <v>29</v>
          </cell>
          <cell r="B198">
            <v>0</v>
          </cell>
          <cell r="C198">
            <v>4</v>
          </cell>
          <cell r="D198">
            <v>25.566000000000003</v>
          </cell>
          <cell r="E198">
            <v>4</v>
          </cell>
          <cell r="F198">
            <v>26.831000000000003</v>
          </cell>
          <cell r="G198">
            <v>38</v>
          </cell>
          <cell r="H198">
            <v>0</v>
          </cell>
          <cell r="I198">
            <v>38</v>
          </cell>
          <cell r="J198">
            <v>0</v>
          </cell>
          <cell r="K198">
            <v>38</v>
          </cell>
          <cell r="L198">
            <v>0</v>
          </cell>
          <cell r="M198">
            <v>38</v>
          </cell>
          <cell r="N198">
            <v>0</v>
          </cell>
          <cell r="O198">
            <v>38</v>
          </cell>
          <cell r="P198">
            <v>0</v>
          </cell>
          <cell r="Q198">
            <v>38</v>
          </cell>
          <cell r="R198">
            <v>0</v>
          </cell>
          <cell r="S198">
            <v>10</v>
          </cell>
          <cell r="T198">
            <v>4</v>
          </cell>
          <cell r="U198">
            <v>0</v>
          </cell>
          <cell r="V198">
            <v>0</v>
          </cell>
        </row>
        <row r="199">
          <cell r="A199">
            <v>30</v>
          </cell>
          <cell r="B199">
            <v>0</v>
          </cell>
          <cell r="C199">
            <v>29</v>
          </cell>
          <cell r="D199">
            <v>0</v>
          </cell>
          <cell r="E199">
            <v>29</v>
          </cell>
          <cell r="F199">
            <v>0</v>
          </cell>
          <cell r="G199">
            <v>4</v>
          </cell>
          <cell r="H199">
            <v>4.820999999999998</v>
          </cell>
          <cell r="I199">
            <v>4</v>
          </cell>
          <cell r="J199">
            <v>0</v>
          </cell>
          <cell r="K199">
            <v>4</v>
          </cell>
          <cell r="L199">
            <v>0</v>
          </cell>
          <cell r="M199">
            <v>4</v>
          </cell>
          <cell r="N199">
            <v>0</v>
          </cell>
          <cell r="O199">
            <v>4</v>
          </cell>
          <cell r="P199">
            <v>0</v>
          </cell>
          <cell r="Q199">
            <v>4</v>
          </cell>
          <cell r="R199">
            <v>0</v>
          </cell>
          <cell r="S199">
            <v>26</v>
          </cell>
          <cell r="T199">
            <v>0</v>
          </cell>
          <cell r="U199" t="str">
            <v>5o1</v>
          </cell>
          <cell r="V199">
            <v>34.64</v>
          </cell>
        </row>
        <row r="200">
          <cell r="A200">
            <v>11</v>
          </cell>
          <cell r="B200">
            <v>6.5410000000000004</v>
          </cell>
          <cell r="C200">
            <v>30</v>
          </cell>
          <cell r="D200">
            <v>0</v>
          </cell>
          <cell r="E200">
            <v>30</v>
          </cell>
          <cell r="F200">
            <v>0</v>
          </cell>
          <cell r="G200">
            <v>29</v>
          </cell>
          <cell r="H200">
            <v>0</v>
          </cell>
          <cell r="I200">
            <v>29</v>
          </cell>
          <cell r="J200">
            <v>0</v>
          </cell>
          <cell r="K200">
            <v>29</v>
          </cell>
          <cell r="L200">
            <v>0</v>
          </cell>
          <cell r="M200">
            <v>29</v>
          </cell>
          <cell r="N200">
            <v>0</v>
          </cell>
          <cell r="O200">
            <v>29</v>
          </cell>
          <cell r="P200">
            <v>0</v>
          </cell>
          <cell r="Q200">
            <v>29</v>
          </cell>
          <cell r="R200">
            <v>0</v>
          </cell>
          <cell r="S200">
            <v>0</v>
          </cell>
          <cell r="T200">
            <v>5.3299999999999841</v>
          </cell>
          <cell r="U200" t="str">
            <v>5o2</v>
          </cell>
          <cell r="V200">
            <v>0</v>
          </cell>
        </row>
        <row r="201">
          <cell r="A201">
            <v>0</v>
          </cell>
          <cell r="B201">
            <v>0</v>
          </cell>
          <cell r="C201">
            <v>11</v>
          </cell>
          <cell r="D201">
            <v>4.4770000000000021</v>
          </cell>
          <cell r="E201">
            <v>11</v>
          </cell>
          <cell r="F201">
            <v>5.4049999999999976</v>
          </cell>
          <cell r="G201">
            <v>30</v>
          </cell>
          <cell r="H201">
            <v>0</v>
          </cell>
          <cell r="I201">
            <v>30</v>
          </cell>
          <cell r="J201">
            <v>0</v>
          </cell>
          <cell r="K201">
            <v>30</v>
          </cell>
          <cell r="L201">
            <v>0</v>
          </cell>
          <cell r="M201">
            <v>30</v>
          </cell>
          <cell r="N201">
            <v>0</v>
          </cell>
          <cell r="O201">
            <v>30</v>
          </cell>
          <cell r="P201">
            <v>0</v>
          </cell>
          <cell r="Q201">
            <v>30</v>
          </cell>
          <cell r="R201">
            <v>0</v>
          </cell>
          <cell r="S201">
            <v>0</v>
          </cell>
          <cell r="T201">
            <v>4.0179999999999723</v>
          </cell>
          <cell r="U201">
            <v>31</v>
          </cell>
          <cell r="V201">
            <v>17.370000000000005</v>
          </cell>
        </row>
        <row r="202">
          <cell r="A202">
            <v>0</v>
          </cell>
          <cell r="B202">
            <v>0</v>
          </cell>
          <cell r="C202">
            <v>0</v>
          </cell>
          <cell r="D202">
            <v>0</v>
          </cell>
          <cell r="E202">
            <v>0</v>
          </cell>
          <cell r="F202">
            <v>0</v>
          </cell>
          <cell r="G202">
            <v>11</v>
          </cell>
          <cell r="H202">
            <v>0.98700000000000188</v>
          </cell>
          <cell r="I202">
            <v>11</v>
          </cell>
          <cell r="J202">
            <v>0</v>
          </cell>
          <cell r="K202">
            <v>11</v>
          </cell>
          <cell r="L202">
            <v>0</v>
          </cell>
          <cell r="M202">
            <v>11</v>
          </cell>
          <cell r="N202">
            <v>0</v>
          </cell>
          <cell r="O202">
            <v>11</v>
          </cell>
          <cell r="P202">
            <v>0</v>
          </cell>
          <cell r="Q202">
            <v>11</v>
          </cell>
          <cell r="R202">
            <v>0</v>
          </cell>
          <cell r="S202">
            <v>0</v>
          </cell>
          <cell r="T202">
            <v>5.0470000000000255</v>
          </cell>
          <cell r="U202" t="str">
            <v>31W</v>
          </cell>
          <cell r="V202">
            <v>5.1899999999999977</v>
          </cell>
        </row>
        <row r="203">
          <cell r="A203">
            <v>0</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t="str">
            <v>26а</v>
          </cell>
          <cell r="T203">
            <v>4.5299999999999727</v>
          </cell>
          <cell r="U203">
            <v>0</v>
          </cell>
          <cell r="V203">
            <v>0</v>
          </cell>
        </row>
        <row r="204">
          <cell r="A204">
            <v>0</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28</v>
          </cell>
          <cell r="T204">
            <v>0</v>
          </cell>
          <cell r="U204">
            <v>189</v>
          </cell>
          <cell r="V204">
            <v>43.089999999999918</v>
          </cell>
        </row>
        <row r="205">
          <cell r="A205">
            <v>0</v>
          </cell>
          <cell r="B205">
            <v>0</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38</v>
          </cell>
          <cell r="T205">
            <v>0</v>
          </cell>
          <cell r="U205" t="str">
            <v>189W</v>
          </cell>
          <cell r="V205">
            <v>1.6400000000000006</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4</v>
          </cell>
          <cell r="T206">
            <v>7.2390000000000043</v>
          </cell>
          <cell r="U206" t="str">
            <v>189O</v>
          </cell>
          <cell r="V206">
            <v>0.5</v>
          </cell>
        </row>
        <row r="207">
          <cell r="A207">
            <v>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29</v>
          </cell>
          <cell r="T207">
            <v>0</v>
          </cell>
          <cell r="U207">
            <v>188</v>
          </cell>
          <cell r="V207">
            <v>53.279999999999973</v>
          </cell>
        </row>
        <row r="208">
          <cell r="A208">
            <v>0</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30</v>
          </cell>
          <cell r="T208">
            <v>0</v>
          </cell>
          <cell r="U208">
            <v>269</v>
          </cell>
          <cell r="V208">
            <v>126.86999999999989</v>
          </cell>
        </row>
        <row r="209">
          <cell r="A209">
            <v>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11</v>
          </cell>
          <cell r="T209">
            <v>0</v>
          </cell>
          <cell r="U209">
            <v>27</v>
          </cell>
          <cell r="V209">
            <v>0</v>
          </cell>
        </row>
        <row r="210">
          <cell r="A210">
            <v>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129.03900000000004</v>
          </cell>
        </row>
        <row r="211">
          <cell r="A211">
            <v>0</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64.771000000000015</v>
          </cell>
        </row>
        <row r="212">
          <cell r="A212">
            <v>0</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t="str">
            <v>27W</v>
          </cell>
          <cell r="V212">
            <v>0</v>
          </cell>
        </row>
        <row r="213">
          <cell r="A213">
            <v>0</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10</v>
          </cell>
          <cell r="V213">
            <v>3</v>
          </cell>
        </row>
        <row r="214">
          <cell r="A214">
            <v>0</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26</v>
          </cell>
          <cell r="V214">
            <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10.329000000000008</v>
          </cell>
        </row>
        <row r="216">
          <cell r="A216">
            <v>0</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11.857000000000028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10.282999999999902</v>
          </cell>
        </row>
        <row r="218">
          <cell r="A218">
            <v>0</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t="str">
            <v>26а</v>
          </cell>
          <cell r="V218">
            <v>10.870000000000118</v>
          </cell>
        </row>
        <row r="219">
          <cell r="A219">
            <v>0</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28</v>
          </cell>
          <cell r="V219">
            <v>16.777999999999992</v>
          </cell>
        </row>
        <row r="220">
          <cell r="A220">
            <v>0</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38</v>
          </cell>
          <cell r="V220">
            <v>0</v>
          </cell>
        </row>
        <row r="221">
          <cell r="A221">
            <v>0</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4</v>
          </cell>
          <cell r="V221">
            <v>20.739000000000004</v>
          </cell>
        </row>
        <row r="222">
          <cell r="A222">
            <v>0</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29</v>
          </cell>
          <cell r="V222">
            <v>0</v>
          </cell>
        </row>
        <row r="223">
          <cell r="A223">
            <v>0</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30</v>
          </cell>
          <cell r="V223">
            <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11</v>
          </cell>
          <cell r="V224">
            <v>4.5529999999999973</v>
          </cell>
        </row>
        <row r="225">
          <cell r="A225">
            <v>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row>
        <row r="226">
          <cell r="A226">
            <v>0</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row>
        <row r="227">
          <cell r="A227">
            <v>0</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row>
        <row r="228">
          <cell r="A228">
            <v>0</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row>
        <row r="229">
          <cell r="A229">
            <v>0</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row>
        <row r="230">
          <cell r="A230">
            <v>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row>
        <row r="231">
          <cell r="A231">
            <v>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row>
        <row r="232">
          <cell r="A232">
            <v>0</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row>
        <row r="233">
          <cell r="A233">
            <v>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row>
        <row r="234">
          <cell r="A234">
            <v>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row>
        <row r="235">
          <cell r="A235">
            <v>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row>
        <row r="236">
          <cell r="A236">
            <v>0</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row>
        <row r="237">
          <cell r="A237">
            <v>0</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row>
        <row r="238">
          <cell r="A238">
            <v>0</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row>
        <row r="239">
          <cell r="A239">
            <v>0</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row>
        <row r="240">
          <cell r="A240">
            <v>0</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row>
        <row r="241">
          <cell r="A241">
            <v>0</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row>
        <row r="242">
          <cell r="A242">
            <v>0</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row>
        <row r="243">
          <cell r="A243">
            <v>0</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row>
        <row r="244">
          <cell r="A244">
            <v>0</v>
          </cell>
          <cell r="B244">
            <v>0</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row>
        <row r="245">
          <cell r="A245">
            <v>0</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row>
        <row r="246">
          <cell r="A246">
            <v>0</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A247">
            <v>0</v>
          </cell>
          <cell r="B247">
            <v>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row>
      </sheetData>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1_Структура по елементах"/>
      <sheetName val="Inform"/>
      <sheetName val="3 утв."/>
      <sheetName val="Л змін"/>
      <sheetName val="Заповнення"/>
      <sheetName val="Баланс САО"/>
      <sheetName val="Зв. баланс Джер."/>
      <sheetName val="Зв. баланс ТП"/>
      <sheetName val="Зв.бал.мер"/>
      <sheetName val="Корисний м2"/>
      <sheetName val="Баланс 7 та 8 ="/>
      <sheetName val="Корисний мер"/>
      <sheetName val="Додаток2000"/>
      <sheetName val="Послуга М3"/>
      <sheetName val="МЗК"/>
      <sheetName val="Q max"/>
      <sheetName val="ДСТУ"/>
      <sheetName val="Списки"/>
      <sheetName val="QфактОП "/>
      <sheetName val="ФактГВП М3"/>
      <sheetName val="МЗК база"/>
      <sheetName val="СНИП82+КТМ"/>
      <sheetName val="t ДСТУ"/>
      <sheetName val="дати ОП МОП"/>
      <sheetName val="2 Корисний дсту"/>
      <sheetName val="Послуга Д2_ реєстр"/>
      <sheetName val="Послуга Д3_ОП"/>
      <sheetName val="Послуга Д4_ГВП(нас)"/>
      <sheetName val="Послуга Д5_ГВП(БІРО)"/>
      <sheetName val="Додаток_2"/>
      <sheetName val="Баланс 7 та 8"/>
      <sheetName val="Перехід КВ-Втр-Пал"/>
      <sheetName val="head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812"/>
      <sheetName val="факт"/>
      <sheetName val="v9_06_12"/>
      <sheetName val="Inform"/>
      <sheetName val="Perio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v>0.38669999999999999</v>
          </cell>
          <cell r="D2">
            <v>0.43690000000000001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3 утв."/>
      <sheetName val="МТР Газ України"/>
    </sheetNames>
    <sheetDataSet>
      <sheetData sheetId="0" refreshError="1">
        <row r="4">
          <cell r="F4" t="str">
            <v>сентябрь</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Лист1"/>
      <sheetName val="січ-лют."/>
      <sheetName val="430 сыч-лютий"/>
      <sheetName val="бер"/>
      <sheetName val="430 бер"/>
      <sheetName val="січ-бер"/>
      <sheetName val="430 сыч-бер"/>
      <sheetName val="Ini"/>
      <sheetName val="Sum_pok"/>
      <sheetName val="Ëčńň1"/>
      <sheetName val="Sum_pok.xls"/>
      <sheetName val="Ф2"/>
      <sheetName val="7  Інші витрати"/>
      <sheetName val="2013"/>
      <sheetName val="2014"/>
      <sheetName val="2015"/>
      <sheetName val="база  "/>
    </sheetNames>
    <definedNames>
      <definedName name="ShowFil"/>
    </defined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Лист1"/>
      <sheetName val="Ini"/>
      <sheetName val="Ëčńň1"/>
      <sheetName val="Sum_pok"/>
      <sheetName val="Sum_pok.xls"/>
      <sheetName val="#REF!"/>
      <sheetName val="січ-лют."/>
      <sheetName val="430 сыч-лютий"/>
      <sheetName val="бер"/>
      <sheetName val="430 бер"/>
      <sheetName val="січ-бер"/>
      <sheetName val="430 сыч-бер"/>
      <sheetName val="Inform"/>
      <sheetName val="L4"/>
      <sheetName val="L10"/>
      <sheetName val="KOEF"/>
      <sheetName val="7  Інші витрати"/>
      <sheetName val="ОСВ МСФЗ"/>
      <sheetName val="База"/>
      <sheetName val="попер_роз"/>
    </sheetNames>
    <definedNames>
      <definedName name="ShowFil"/>
    </defined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_Т1"/>
      <sheetName val="_Т10"/>
      <sheetName val="_Т2"/>
      <sheetName val="_Т4"/>
      <sheetName val="_Т5"/>
      <sheetName val="_Т6"/>
      <sheetName val="_Т7"/>
      <sheetName val="_Т8"/>
      <sheetName val="_Т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3">
          <cell r="B3">
            <v>2007</v>
          </cell>
        </row>
        <row r="5">
          <cell r="B5">
            <v>12</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движение комб. скр.конв."/>
      <sheetName val="assump"/>
      <sheetName val="МТР Газ України"/>
    </sheetNames>
    <sheetDataSet>
      <sheetData sheetId="0"/>
      <sheetData sheetId="1" refreshError="1"/>
      <sheetData sheetId="2"/>
      <sheetData sheetId="3" refreshError="1"/>
      <sheetData sheetId="4" refreshError="1"/>
      <sheetData sheetId="5" refreshError="1"/>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v>0</v>
          </cell>
          <cell r="AJ207">
            <v>0</v>
          </cell>
          <cell r="AK207">
            <v>182.35</v>
          </cell>
          <cell r="AL207">
            <v>231.06</v>
          </cell>
          <cell r="AM207">
            <v>169.16</v>
          </cell>
          <cell r="AN207">
            <v>41.55</v>
          </cell>
          <cell r="AO207">
            <v>41.55</v>
          </cell>
          <cell r="AP207">
            <v>41.55</v>
          </cell>
          <cell r="AQ207">
            <v>0</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Разом  2010"/>
      <sheetName val="амортизация"/>
      <sheetName val="Ремонти"/>
      <sheetName val="812 дет"/>
      <sheetName val="Ремонт НУ"/>
      <sheetName val="Лист7"/>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газ"/>
      <sheetName val="рік"/>
      <sheetName val="ОП"/>
      <sheetName val="темп. квітень жовтень"/>
      <sheetName val="Списки"/>
    </sheetNames>
    <sheetDataSet>
      <sheetData sheetId="0" refreshError="1"/>
      <sheetData sheetId="1"/>
      <sheetData sheetId="2" refreshError="1"/>
      <sheetData sheetId="3"/>
      <sheetData sheetId="4"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 val="KOEF"/>
      <sheetName val="Типи данних філії"/>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tar ee 99"/>
      <sheetName val="січ-лют."/>
      <sheetName val="430 сыч-лютий"/>
      <sheetName val="бер"/>
      <sheetName val="430 бер"/>
      <sheetName val="січ-бер"/>
      <sheetName val="430 сыч-бер"/>
      <sheetName val="Ф2"/>
      <sheetName val="Лист1"/>
      <sheetName val="tar  ee 99"/>
      <sheetName val="Експл"/>
      <sheetName val="ПЛАН_1вар"/>
      <sheetName val="Інші витрати"/>
      <sheetName val="списки"/>
      <sheetName val="assump"/>
      <sheetName val="Setup"/>
      <sheetName val="МТР Газ України"/>
      <sheetName val="Типи данних філії"/>
      <sheetName val="1_структура по елементах"/>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СІСТ (2)"/>
      <sheetName val="СІСТ"/>
      <sheetName val="Відомість проведень"/>
      <sheetName val="Data"/>
      <sheetName val="Лист1"/>
    </sheetNames>
    <sheetDataSet>
      <sheetData sheetId="0" refreshError="1"/>
      <sheetData sheetId="1" refreshError="1"/>
      <sheetData sheetId="2" refreshError="1"/>
      <sheetData sheetId="3"/>
      <sheetData sheetId="4"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assump"/>
      <sheetName val="м_812"/>
      <sheetName val="СправСтатей"/>
      <sheetName val="СправСтатейРасхУК"/>
      <sheetName val="IAS Trial Balance"/>
      <sheetName val="DICTS"/>
      <sheetName val="Витрати 2014"/>
      <sheetName val="Години - 2014 (по месяцам)"/>
      <sheetName val="01.2014"/>
      <sheetName val="02.2014"/>
      <sheetName val="Отчет за смену - КЕМ 01.2014"/>
      <sheetName val="Справочник ЦФО"/>
      <sheetName val="справочник"/>
      <sheetName val="Протокол заседания 1"/>
      <sheetName val="tar ee 99"/>
      <sheetName val="Основн информ"/>
      <sheetName val="Dirs"/>
      <sheetName val="Ф2"/>
      <sheetName val="Total"/>
      <sheetName val="Setup"/>
      <sheetName val="МТР Газ України"/>
      <sheetName val="PEV20002"/>
      <sheetName val="KOEF"/>
      <sheetName val="PEV20002.xls"/>
      <sheetName val="факт"/>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Т/Е</v>
          </cell>
        </row>
        <row r="35">
          <cell r="AL35">
            <v>395</v>
          </cell>
        </row>
        <row r="36">
          <cell r="AL36">
            <v>336</v>
          </cell>
        </row>
        <row r="37">
          <cell r="AL37">
            <v>0</v>
          </cell>
        </row>
        <row r="39">
          <cell r="AL39">
            <v>0</v>
          </cell>
        </row>
        <row r="40">
          <cell r="AL40">
            <v>0</v>
          </cell>
        </row>
        <row r="41">
          <cell r="AL41">
            <v>395.6</v>
          </cell>
        </row>
        <row r="42">
          <cell r="P42" t="e">
            <v>#REF!</v>
          </cell>
          <cell r="AL42">
            <v>395.6</v>
          </cell>
        </row>
        <row r="43">
          <cell r="AL43">
            <v>1580</v>
          </cell>
        </row>
        <row r="44">
          <cell r="AL44">
            <v>0</v>
          </cell>
        </row>
        <row r="45">
          <cell r="AL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0</v>
          </cell>
          <cell r="G49" t="e">
            <v>#DIV/0!</v>
          </cell>
          <cell r="H49" t="e">
            <v>#DIV/0!</v>
          </cell>
          <cell r="P49">
            <v>401.6</v>
          </cell>
          <cell r="S49">
            <v>19500</v>
          </cell>
          <cell r="T49">
            <v>19500</v>
          </cell>
          <cell r="U49">
            <v>0</v>
          </cell>
          <cell r="X49">
            <v>24969</v>
          </cell>
          <cell r="Y49">
            <v>11255</v>
          </cell>
          <cell r="Z49">
            <v>13714</v>
          </cell>
          <cell r="AC49">
            <v>24028</v>
          </cell>
          <cell r="AD49">
            <v>11813</v>
          </cell>
          <cell r="AE49">
            <v>12215</v>
          </cell>
          <cell r="AF49">
            <v>468.8</v>
          </cell>
          <cell r="AG49">
            <v>469</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1424</v>
          </cell>
          <cell r="AL50">
            <v>158</v>
          </cell>
        </row>
        <row r="51">
          <cell r="F51">
            <v>0</v>
          </cell>
          <cell r="G51" t="e">
            <v>#DIV/0!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136175</v>
          </cell>
          <cell r="AL52">
            <v>136175</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836</v>
          </cell>
          <cell r="AL53">
            <v>836</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349815</v>
          </cell>
          <cell r="AL54">
            <v>349815</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270163</v>
          </cell>
          <cell r="AL55">
            <v>270163</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-79652</v>
          </cell>
          <cell r="AL56">
            <v>-79652</v>
          </cell>
        </row>
        <row r="57">
          <cell r="F57">
            <v>0</v>
          </cell>
          <cell r="G57">
            <v>0</v>
          </cell>
          <cell r="H57">
            <v>0</v>
          </cell>
          <cell r="T57">
            <v>0</v>
          </cell>
          <cell r="U57">
            <v>0</v>
          </cell>
          <cell r="AF57">
            <v>0</v>
          </cell>
          <cell r="AH57">
            <v>0</v>
          </cell>
          <cell r="AK57">
            <v>0</v>
          </cell>
          <cell r="AL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row>
        <row r="64">
          <cell r="G64">
            <v>0</v>
          </cell>
          <cell r="T64">
            <v>21</v>
          </cell>
          <cell r="U64">
            <v>109</v>
          </cell>
          <cell r="AH64">
            <v>0</v>
          </cell>
          <cell r="AI64">
            <v>0</v>
          </cell>
          <cell r="AJ64">
            <v>0</v>
          </cell>
          <cell r="AK64">
            <v>0</v>
          </cell>
        </row>
        <row r="65">
          <cell r="F65">
            <v>0</v>
          </cell>
          <cell r="G65" t="e">
            <v>#DIV/0!</v>
          </cell>
          <cell r="H65" t="e">
            <v>#DIV/0!</v>
          </cell>
          <cell r="P65">
            <v>627.20000000000005</v>
          </cell>
          <cell r="S65">
            <v>0</v>
          </cell>
          <cell r="T65">
            <v>0</v>
          </cell>
          <cell r="U65">
            <v>0</v>
          </cell>
          <cell r="X65">
            <v>0</v>
          </cell>
          <cell r="Y65">
            <v>0</v>
          </cell>
          <cell r="Z65">
            <v>0</v>
          </cell>
          <cell r="AC65">
            <v>0</v>
          </cell>
          <cell r="AD65">
            <v>0</v>
          </cell>
          <cell r="AE65">
            <v>0</v>
          </cell>
          <cell r="AF65">
            <v>444.2</v>
          </cell>
          <cell r="AG65">
            <v>367.2</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row>
        <row r="67">
          <cell r="F67">
            <v>0</v>
          </cell>
          <cell r="G67" t="e">
            <v>#DIV/0!</v>
          </cell>
          <cell r="H67" t="e">
            <v>#DIV/0!</v>
          </cell>
          <cell r="P67">
            <v>-41.200000000000045</v>
          </cell>
          <cell r="S67">
            <v>-70.599999999999909</v>
          </cell>
          <cell r="T67">
            <v>0</v>
          </cell>
          <cell r="U67">
            <v>0</v>
          </cell>
          <cell r="X67">
            <v>576.79999999999995</v>
          </cell>
          <cell r="Y67">
            <v>233</v>
          </cell>
          <cell r="Z67">
            <v>519</v>
          </cell>
          <cell r="AC67">
            <v>574.79999999999995</v>
          </cell>
          <cell r="AD67">
            <v>240</v>
          </cell>
          <cell r="AE67">
            <v>494</v>
          </cell>
          <cell r="AF67">
            <v>0</v>
          </cell>
          <cell r="AG67">
            <v>170.8</v>
          </cell>
          <cell r="AH67">
            <v>0</v>
          </cell>
          <cell r="AI67">
            <v>0</v>
          </cell>
          <cell r="AJ67">
            <v>0</v>
          </cell>
          <cell r="AK67">
            <v>1220.5999999999999</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136175</v>
          </cell>
          <cell r="AL68">
            <v>136175</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836</v>
          </cell>
          <cell r="AL69">
            <v>836</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349815</v>
          </cell>
          <cell r="AL70">
            <v>349815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270163</v>
          </cell>
          <cell r="AL71">
            <v>270163</v>
          </cell>
        </row>
        <row r="72">
          <cell r="F72">
            <v>0</v>
          </cell>
          <cell r="G72">
            <v>0</v>
          </cell>
          <cell r="X72">
            <v>0</v>
          </cell>
          <cell r="AC72">
            <v>0</v>
          </cell>
          <cell r="AF72">
            <v>0</v>
          </cell>
          <cell r="AG72">
            <v>0</v>
          </cell>
          <cell r="AH72">
            <v>0</v>
          </cell>
          <cell r="AK72">
            <v>-79652</v>
          </cell>
          <cell r="AL72">
            <v>-79652</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row>
        <row r="74">
          <cell r="G74">
            <v>0</v>
          </cell>
          <cell r="P74">
            <v>0</v>
          </cell>
          <cell r="S74">
            <v>0</v>
          </cell>
          <cell r="X74">
            <v>0</v>
          </cell>
          <cell r="Z74">
            <v>0</v>
          </cell>
          <cell r="AC74">
            <v>0</v>
          </cell>
          <cell r="AD74">
            <v>0</v>
          </cell>
          <cell r="AE74">
            <v>0</v>
          </cell>
          <cell r="AH74">
            <v>0</v>
          </cell>
          <cell r="AK74">
            <v>0</v>
          </cell>
          <cell r="AL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row>
        <row r="76">
          <cell r="F76">
            <v>105</v>
          </cell>
          <cell r="G76">
            <v>23</v>
          </cell>
          <cell r="H76">
            <v>82</v>
          </cell>
          <cell r="T76">
            <v>0</v>
          </cell>
          <cell r="U76">
            <v>0</v>
          </cell>
          <cell r="Y76">
            <v>0</v>
          </cell>
          <cell r="Z76">
            <v>0</v>
          </cell>
          <cell r="AE76">
            <v>0</v>
          </cell>
          <cell r="AH76">
            <v>0</v>
          </cell>
          <cell r="AK76">
            <v>105</v>
          </cell>
          <cell r="AL76">
            <v>23</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row>
        <row r="79">
          <cell r="H79">
            <v>0</v>
          </cell>
          <cell r="S79">
            <v>0</v>
          </cell>
          <cell r="AK79">
            <v>363.66666666666663</v>
          </cell>
          <cell r="AL79">
            <v>158</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row>
        <row r="82">
          <cell r="H82">
            <v>0</v>
          </cell>
          <cell r="Y82">
            <v>0</v>
          </cell>
          <cell r="Z82">
            <v>0</v>
          </cell>
          <cell r="AK82">
            <v>0</v>
          </cell>
          <cell r="AL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row>
        <row r="86">
          <cell r="AL86">
            <v>21837.195939509984</v>
          </cell>
        </row>
        <row r="87">
          <cell r="F87">
            <v>11292</v>
          </cell>
          <cell r="G87">
            <v>11292</v>
          </cell>
          <cell r="AK87">
            <v>11292</v>
          </cell>
          <cell r="AL87">
            <v>11292</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row>
        <row r="89">
          <cell r="F89">
            <v>0</v>
          </cell>
          <cell r="G89">
            <v>0</v>
          </cell>
          <cell r="H89">
            <v>0</v>
          </cell>
          <cell r="AH89">
            <v>0</v>
          </cell>
        </row>
        <row r="90">
          <cell r="F90">
            <v>1390</v>
          </cell>
          <cell r="G90">
            <v>810</v>
          </cell>
          <cell r="H90">
            <v>580</v>
          </cell>
          <cell r="AH90">
            <v>0</v>
          </cell>
          <cell r="AK90">
            <v>1390</v>
          </cell>
          <cell r="AL90">
            <v>810</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row>
        <row r="131">
          <cell r="AK131">
            <v>1706.6864545454591</v>
          </cell>
        </row>
        <row r="134">
          <cell r="AK134">
            <v>56002</v>
          </cell>
        </row>
        <row r="135">
          <cell r="AK135">
            <v>-7447.9201558602144</v>
          </cell>
        </row>
        <row r="136">
          <cell r="AK136">
            <v>35.44</v>
          </cell>
        </row>
        <row r="137">
          <cell r="AK137">
            <v>40.159999999999997</v>
          </cell>
        </row>
        <row r="138">
          <cell r="AK138">
            <v>0</v>
          </cell>
        </row>
        <row r="140">
          <cell r="AK140">
            <v>10.96</v>
          </cell>
        </row>
        <row r="142">
          <cell r="AJ142">
            <v>0</v>
          </cell>
          <cell r="AK142">
            <v>8.6199999999999992</v>
          </cell>
        </row>
        <row r="143">
          <cell r="AK143">
            <v>43363</v>
          </cell>
          <cell r="AL143">
            <v>43363</v>
          </cell>
        </row>
        <row r="145">
          <cell r="AJ145">
            <v>300</v>
          </cell>
        </row>
        <row r="146">
          <cell r="AK146">
            <v>15283.523809523811</v>
          </cell>
          <cell r="AL146">
            <v>-34114.374995654944</v>
          </cell>
        </row>
        <row r="147">
          <cell r="S147">
            <v>0</v>
          </cell>
          <cell r="AK147">
            <v>865.25</v>
          </cell>
        </row>
        <row r="149">
          <cell r="AJ149">
            <v>0</v>
          </cell>
          <cell r="AK149">
            <v>99365</v>
          </cell>
          <cell r="AL149">
            <v>43363</v>
          </cell>
        </row>
        <row r="150">
          <cell r="AK150">
            <v>0</v>
          </cell>
        </row>
        <row r="151">
          <cell r="AK151">
            <v>102388</v>
          </cell>
          <cell r="AL151">
            <v>46386</v>
          </cell>
        </row>
        <row r="152">
          <cell r="AK152">
            <v>0</v>
          </cell>
        </row>
        <row r="153">
          <cell r="AK153">
            <v>5.8</v>
          </cell>
          <cell r="AL153">
            <v>36</v>
          </cell>
        </row>
        <row r="154">
          <cell r="AK154">
            <v>15.66507889570549</v>
          </cell>
          <cell r="AL154">
            <v>-100</v>
          </cell>
        </row>
        <row r="155">
          <cell r="AL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row>
        <row r="188">
          <cell r="S188">
            <v>101.3</v>
          </cell>
          <cell r="X188">
            <v>116.9</v>
          </cell>
          <cell r="AC188">
            <v>111.7</v>
          </cell>
          <cell r="AK188">
            <v>329.90000000000003</v>
          </cell>
        </row>
        <row r="189">
          <cell r="P189">
            <v>0</v>
          </cell>
          <cell r="S189">
            <v>116</v>
          </cell>
          <cell r="X189">
            <v>133.9</v>
          </cell>
          <cell r="AC189">
            <v>127.8</v>
          </cell>
          <cell r="AK189">
            <v>377.7</v>
          </cell>
        </row>
        <row r="190">
          <cell r="P190">
            <v>0</v>
          </cell>
          <cell r="S190">
            <v>0</v>
          </cell>
          <cell r="X190">
            <v>0</v>
          </cell>
          <cell r="AC190">
            <v>0</v>
          </cell>
          <cell r="AK190">
            <v>194.5</v>
          </cell>
        </row>
        <row r="191">
          <cell r="P191">
            <v>0</v>
          </cell>
          <cell r="S191">
            <v>192.5</v>
          </cell>
          <cell r="X191">
            <v>192.5</v>
          </cell>
          <cell r="AC191">
            <v>192.5</v>
          </cell>
          <cell r="AK191">
            <v>192.5</v>
          </cell>
        </row>
        <row r="192">
          <cell r="S192">
            <v>19500</v>
          </cell>
          <cell r="X192">
            <v>22503</v>
          </cell>
          <cell r="AC192">
            <v>21502</v>
          </cell>
          <cell r="AK192">
            <v>63506</v>
          </cell>
        </row>
        <row r="193">
          <cell r="X193">
            <v>0</v>
          </cell>
          <cell r="AC193">
            <v>0</v>
          </cell>
          <cell r="AK193">
            <v>63505</v>
          </cell>
        </row>
        <row r="194">
          <cell r="X194">
            <v>0</v>
          </cell>
          <cell r="AC194">
            <v>0</v>
          </cell>
          <cell r="AK194">
            <v>0</v>
          </cell>
        </row>
        <row r="195">
          <cell r="X195">
            <v>0</v>
          </cell>
          <cell r="AC195">
            <v>0</v>
          </cell>
          <cell r="AK195">
            <v>0</v>
          </cell>
        </row>
        <row r="196">
          <cell r="X196">
            <v>82.5</v>
          </cell>
          <cell r="AC196">
            <v>82.5</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row>
        <row r="200">
          <cell r="X200">
            <v>4.0999999999999996</v>
          </cell>
          <cell r="AC200">
            <v>4.2</v>
          </cell>
          <cell r="AK200">
            <v>8.3000000000000007</v>
          </cell>
        </row>
        <row r="201">
          <cell r="F201">
            <v>75</v>
          </cell>
          <cell r="P201">
            <v>75</v>
          </cell>
          <cell r="X201">
            <v>5.7</v>
          </cell>
          <cell r="AC201">
            <v>5.9</v>
          </cell>
          <cell r="AJ201">
            <v>0</v>
          </cell>
          <cell r="AK201">
            <v>11.600000000000001</v>
          </cell>
        </row>
        <row r="202">
          <cell r="F202">
            <v>75</v>
          </cell>
          <cell r="S202">
            <v>385</v>
          </cell>
          <cell r="X202">
            <v>385</v>
          </cell>
          <cell r="AC202">
            <v>385</v>
          </cell>
          <cell r="AJ202">
            <v>0</v>
          </cell>
          <cell r="AK202">
            <v>385</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S205">
            <v>111.9</v>
          </cell>
          <cell r="X205">
            <v>121</v>
          </cell>
          <cell r="Y205">
            <v>37.5</v>
          </cell>
          <cell r="Z205">
            <v>83.5</v>
          </cell>
          <cell r="AC205">
            <v>106.4</v>
          </cell>
          <cell r="AD205">
            <v>34.799999999999997</v>
          </cell>
          <cell r="AE205">
            <v>71.600000000000009</v>
          </cell>
          <cell r="AK205">
            <v>4992</v>
          </cell>
          <cell r="AL205">
            <v>72.3</v>
          </cell>
        </row>
        <row r="206">
          <cell r="S206">
            <v>116</v>
          </cell>
          <cell r="X206">
            <v>139.6</v>
          </cell>
          <cell r="Y206">
            <v>58</v>
          </cell>
          <cell r="Z206">
            <v>81.600000000000009</v>
          </cell>
          <cell r="AA206">
            <v>14133.90243902439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I207">
            <v>0</v>
          </cell>
          <cell r="AJ207">
            <v>0</v>
          </cell>
          <cell r="AK207">
            <v>68498</v>
          </cell>
          <cell r="AL207">
            <v>45429</v>
          </cell>
        </row>
        <row r="208">
          <cell r="S208">
            <v>168.1</v>
          </cell>
          <cell r="X208">
            <v>178.86</v>
          </cell>
          <cell r="Y208">
            <v>194.05</v>
          </cell>
          <cell r="Z208">
            <v>168.06</v>
          </cell>
          <cell r="AC208">
            <v>179.72</v>
          </cell>
          <cell r="AD208">
            <v>193.34</v>
          </cell>
          <cell r="AE208">
            <v>168.25</v>
          </cell>
          <cell r="AJ208">
            <v>0</v>
          </cell>
          <cell r="AK208">
            <v>175.95</v>
          </cell>
          <cell r="AL208">
            <v>168.13</v>
          </cell>
        </row>
        <row r="209">
          <cell r="X209">
            <v>22509</v>
          </cell>
          <cell r="AC209">
            <v>20437</v>
          </cell>
          <cell r="AK209">
            <v>61870</v>
          </cell>
          <cell r="AL209" t="e">
            <v>#REF!</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t="str">
            <v>ВИКОН.ДИР.</v>
          </cell>
          <cell r="G259" t="str">
            <v>АПАРАТ ЕЛЕКТРО</v>
          </cell>
          <cell r="H259" t="str">
            <v>АПАРАТ ТЕПЛО</v>
          </cell>
          <cell r="P259" t="str">
            <v>КМ</v>
          </cell>
          <cell r="Q259" t="str">
            <v>ТМ</v>
          </cell>
          <cell r="R259">
            <v>0</v>
          </cell>
          <cell r="S259" t="str">
            <v>КТМ</v>
          </cell>
          <cell r="T259" t="str">
            <v>ВИРОБН</v>
          </cell>
          <cell r="U259" t="str">
            <v>ПЕРЕД</v>
          </cell>
          <cell r="V259">
            <v>0</v>
          </cell>
          <cell r="W259">
            <v>0</v>
          </cell>
          <cell r="X259" t="str">
            <v>ТЕЦ-5 ВСЬОГО</v>
          </cell>
          <cell r="Y259" t="str">
            <v>Е/Е</v>
          </cell>
          <cell r="Z259" t="str">
            <v xml:space="preserve"> Т/Е</v>
          </cell>
          <cell r="AA259">
            <v>0</v>
          </cell>
          <cell r="AB259">
            <v>0</v>
          </cell>
          <cell r="AC259" t="str">
            <v>ТЕЦ-6 ВСЬОГО</v>
          </cell>
          <cell r="AD259" t="str">
            <v>Е/Е</v>
          </cell>
          <cell r="AE259" t="str">
            <v xml:space="preserve"> Т/Е</v>
          </cell>
          <cell r="AF259" t="str">
            <v>ТРМ ВСЬОГО</v>
          </cell>
          <cell r="AG259" t="str">
            <v>ТРМ  АК КЕ</v>
          </cell>
          <cell r="AH259" t="str">
            <v>ТРМ СТОР</v>
          </cell>
          <cell r="AI259">
            <v>850.10909090909092</v>
          </cell>
          <cell r="AJ259" t="str">
            <v>ДОП.ВИР. СТ.ОРГ.</v>
          </cell>
          <cell r="AK259" t="str">
            <v>АК КЕ осн.вир.</v>
          </cell>
          <cell r="AL259" t="str">
            <v xml:space="preserve"> Т/Е</v>
          </cell>
        </row>
        <row r="260">
          <cell r="F260">
            <v>0</v>
          </cell>
          <cell r="G260">
            <v>1354</v>
          </cell>
          <cell r="H260">
            <v>2522.6333333333332</v>
          </cell>
          <cell r="P260">
            <v>0</v>
          </cell>
          <cell r="S260">
            <v>0</v>
          </cell>
          <cell r="T260">
            <v>3361.1583636363644</v>
          </cell>
          <cell r="U260">
            <v>392.98709090909097</v>
          </cell>
          <cell r="X260">
            <v>0</v>
          </cell>
          <cell r="Y260">
            <v>342</v>
          </cell>
          <cell r="Z260">
            <v>760.63636363636419</v>
          </cell>
          <cell r="AC260">
            <v>0</v>
          </cell>
          <cell r="AD260">
            <v>31</v>
          </cell>
          <cell r="AE260">
            <v>57</v>
          </cell>
          <cell r="AF260">
            <v>0</v>
          </cell>
          <cell r="AG260">
            <v>0</v>
          </cell>
          <cell r="AH260">
            <v>0</v>
          </cell>
          <cell r="AI260">
            <v>571.20000000000005</v>
          </cell>
          <cell r="AJ260">
            <v>7599</v>
          </cell>
          <cell r="AK260">
            <v>0</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P270">
            <v>0</v>
          </cell>
          <cell r="S270">
            <v>0</v>
          </cell>
          <cell r="X270">
            <v>0</v>
          </cell>
          <cell r="AC270">
            <v>0</v>
          </cell>
          <cell r="AF270">
            <v>0</v>
          </cell>
          <cell r="AG270">
            <v>0</v>
          </cell>
          <cell r="AH270">
            <v>0</v>
          </cell>
          <cell r="AI270">
            <v>0</v>
          </cell>
          <cell r="AK270">
            <v>0</v>
          </cell>
        </row>
        <row r="271">
          <cell r="F271">
            <v>3500</v>
          </cell>
          <cell r="AK271">
            <v>3500</v>
          </cell>
        </row>
        <row r="272">
          <cell r="F272">
            <v>212804</v>
          </cell>
          <cell r="P272">
            <v>0</v>
          </cell>
          <cell r="S272">
            <v>0</v>
          </cell>
          <cell r="X272">
            <v>0</v>
          </cell>
          <cell r="AC272">
            <v>0</v>
          </cell>
          <cell r="AF272">
            <v>0</v>
          </cell>
          <cell r="AG272">
            <v>0</v>
          </cell>
          <cell r="AH272">
            <v>0</v>
          </cell>
          <cell r="AI272">
            <v>0</v>
          </cell>
          <cell r="AK272">
            <v>212804</v>
          </cell>
        </row>
        <row r="273">
          <cell r="F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K273">
            <v>0</v>
          </cell>
        </row>
        <row r="274">
          <cell r="F274">
            <v>0</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0</v>
          </cell>
        </row>
        <row r="275">
          <cell r="F275">
            <v>0</v>
          </cell>
          <cell r="G275">
            <v>84</v>
          </cell>
          <cell r="H275">
            <v>300</v>
          </cell>
          <cell r="P275">
            <v>0</v>
          </cell>
          <cell r="S275">
            <v>0</v>
          </cell>
          <cell r="T275">
            <v>625.85363636363627</v>
          </cell>
          <cell r="U275">
            <v>650.41909090909098</v>
          </cell>
          <cell r="X275">
            <v>0</v>
          </cell>
          <cell r="Y275">
            <v>117</v>
          </cell>
          <cell r="Z275">
            <v>257.81818181818181</v>
          </cell>
          <cell r="AC275">
            <v>0</v>
          </cell>
          <cell r="AD275">
            <v>108</v>
          </cell>
          <cell r="AE275">
            <v>224</v>
          </cell>
          <cell r="AF275">
            <v>0</v>
          </cell>
          <cell r="AG275">
            <v>0</v>
          </cell>
          <cell r="AH275">
            <v>0</v>
          </cell>
          <cell r="AI275">
            <v>278.90909090909088</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v>0</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I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v>0</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Q282">
            <v>0</v>
          </cell>
          <cell r="R282">
            <v>0</v>
          </cell>
          <cell r="S282" t="e">
            <v>#REF!</v>
          </cell>
          <cell r="T282">
            <v>0</v>
          </cell>
          <cell r="U282">
            <v>0</v>
          </cell>
          <cell r="V282">
            <v>0</v>
          </cell>
          <cell r="W282">
            <v>0</v>
          </cell>
          <cell r="X282" t="e">
            <v>#REF!</v>
          </cell>
          <cell r="Y282">
            <v>0</v>
          </cell>
          <cell r="Z282">
            <v>0</v>
          </cell>
          <cell r="AA282">
            <v>0</v>
          </cell>
          <cell r="AB282">
            <v>0</v>
          </cell>
          <cell r="AC282" t="e">
            <v>#REF!</v>
          </cell>
          <cell r="AD282">
            <v>0</v>
          </cell>
          <cell r="AE282">
            <v>0</v>
          </cell>
          <cell r="AF282" t="e">
            <v>#REF!</v>
          </cell>
          <cell r="AG282" t="e">
            <v>#REF!</v>
          </cell>
          <cell r="AH282" t="e">
            <v>#REF!</v>
          </cell>
          <cell r="AI282">
            <v>0</v>
          </cell>
          <cell r="AK282" t="e">
            <v>#REF!</v>
          </cell>
        </row>
        <row r="283">
          <cell r="F283">
            <v>60</v>
          </cell>
          <cell r="P283">
            <v>370</v>
          </cell>
          <cell r="S283">
            <v>480</v>
          </cell>
          <cell r="X283">
            <v>100</v>
          </cell>
          <cell r="AC283">
            <v>100</v>
          </cell>
          <cell r="AF283">
            <v>0</v>
          </cell>
          <cell r="AG283">
            <v>0</v>
          </cell>
          <cell r="AH283">
            <v>0</v>
          </cell>
          <cell r="AI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I286">
            <v>0</v>
          </cell>
          <cell r="AK286" t="e">
            <v>#REF!</v>
          </cell>
        </row>
        <row r="287">
          <cell r="F287">
            <v>0</v>
          </cell>
          <cell r="P287">
            <v>0</v>
          </cell>
          <cell r="Q287">
            <v>0</v>
          </cell>
          <cell r="R287">
            <v>0</v>
          </cell>
          <cell r="S287">
            <v>0</v>
          </cell>
          <cell r="T287">
            <v>-642.65363636363622</v>
          </cell>
          <cell r="U287">
            <v>-650.41909090909098</v>
          </cell>
          <cell r="V287">
            <v>0</v>
          </cell>
          <cell r="W287">
            <v>0</v>
          </cell>
          <cell r="X287">
            <v>0</v>
          </cell>
          <cell r="Y287">
            <v>-358</v>
          </cell>
          <cell r="Z287">
            <v>-794.41818181818189</v>
          </cell>
          <cell r="AA287">
            <v>0</v>
          </cell>
          <cell r="AB287">
            <v>0</v>
          </cell>
          <cell r="AC287">
            <v>0</v>
          </cell>
          <cell r="AD287">
            <v>-112</v>
          </cell>
          <cell r="AE287">
            <v>-231.2</v>
          </cell>
          <cell r="AF287">
            <v>0</v>
          </cell>
          <cell r="AG287">
            <v>0</v>
          </cell>
          <cell r="AH287">
            <v>0</v>
          </cell>
          <cell r="AI287">
            <v>-278.90909090909088</v>
          </cell>
          <cell r="AK287">
            <v>0</v>
          </cell>
        </row>
        <row r="288">
          <cell r="AK288">
            <v>0</v>
          </cell>
        </row>
        <row r="289">
          <cell r="F289">
            <v>2621.6333333333337</v>
          </cell>
          <cell r="P289">
            <v>1520.8</v>
          </cell>
          <cell r="Q289">
            <v>0</v>
          </cell>
          <cell r="R289">
            <v>0</v>
          </cell>
          <cell r="S289">
            <v>250</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0</v>
          </cell>
          <cell r="AI289">
            <v>625.6</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v>118.4</v>
          </cell>
          <cell r="AK290" t="e">
            <v>#REF!</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I292">
            <v>0</v>
          </cell>
          <cell r="AK292" t="e">
            <v>#REF!</v>
          </cell>
        </row>
        <row r="293">
          <cell r="F293">
            <v>0</v>
          </cell>
          <cell r="P293">
            <v>-370</v>
          </cell>
          <cell r="S293">
            <v>-730</v>
          </cell>
          <cell r="X293">
            <v>-100</v>
          </cell>
          <cell r="AC293">
            <v>-100</v>
          </cell>
          <cell r="AF293">
            <v>0</v>
          </cell>
          <cell r="AG293">
            <v>0</v>
          </cell>
          <cell r="AH293">
            <v>0</v>
          </cell>
          <cell r="AI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507.20000000000005</v>
          </cell>
          <cell r="AK294">
            <v>0</v>
          </cell>
        </row>
        <row r="295">
          <cell r="F295">
            <v>0</v>
          </cell>
          <cell r="P295">
            <v>0</v>
          </cell>
          <cell r="S295">
            <v>0</v>
          </cell>
          <cell r="X295">
            <v>0</v>
          </cell>
          <cell r="AC295">
            <v>0</v>
          </cell>
          <cell r="AF295">
            <v>0</v>
          </cell>
          <cell r="AG295">
            <v>0</v>
          </cell>
          <cell r="AH295">
            <v>0</v>
          </cell>
          <cell r="AI295">
            <v>0</v>
          </cell>
          <cell r="AK295">
            <v>0</v>
          </cell>
        </row>
        <row r="296">
          <cell r="F296">
            <v>0</v>
          </cell>
          <cell r="P296">
            <v>0</v>
          </cell>
          <cell r="S296">
            <v>0</v>
          </cell>
          <cell r="X296">
            <v>0</v>
          </cell>
          <cell r="AC296">
            <v>0</v>
          </cell>
          <cell r="AF296">
            <v>0</v>
          </cell>
          <cell r="AG296">
            <v>0</v>
          </cell>
          <cell r="AH296">
            <v>0</v>
          </cell>
          <cell r="AI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I297">
            <v>507.20000000000005</v>
          </cell>
          <cell r="AK297" t="e">
            <v>#REF!</v>
          </cell>
        </row>
        <row r="298">
          <cell r="F298" t="e">
            <v>#REF!</v>
          </cell>
          <cell r="P298" t="e">
            <v>#REF!</v>
          </cell>
          <cell r="S298" t="e">
            <v>#REF!</v>
          </cell>
          <cell r="X298" t="e">
            <v>#REF!</v>
          </cell>
          <cell r="AC298" t="e">
            <v>#REF!</v>
          </cell>
          <cell r="AF298" t="e">
            <v>#REF!</v>
          </cell>
          <cell r="AG298" t="e">
            <v>#REF!</v>
          </cell>
          <cell r="AH298" t="e">
            <v>#REF!</v>
          </cell>
          <cell r="AI298">
            <v>0</v>
          </cell>
          <cell r="AK298" t="e">
            <v>#REF!</v>
          </cell>
        </row>
        <row r="299">
          <cell r="F299" t="e">
            <v>#REF!</v>
          </cell>
          <cell r="P299" t="e">
            <v>#REF!</v>
          </cell>
          <cell r="S299" t="e">
            <v>#REF!</v>
          </cell>
          <cell r="X299" t="e">
            <v>#REF!</v>
          </cell>
          <cell r="AC299" t="e">
            <v>#REF!</v>
          </cell>
          <cell r="AF299" t="e">
            <v>#REF!</v>
          </cell>
          <cell r="AG299" t="e">
            <v>#REF!</v>
          </cell>
          <cell r="AH299" t="e">
            <v>#REF!</v>
          </cell>
          <cell r="AI299">
            <v>0</v>
          </cell>
          <cell r="AK299" t="e">
            <v>#REF!</v>
          </cell>
        </row>
        <row r="300">
          <cell r="F300">
            <v>0</v>
          </cell>
          <cell r="P300">
            <v>0</v>
          </cell>
          <cell r="Q300">
            <v>0</v>
          </cell>
          <cell r="R300">
            <v>0</v>
          </cell>
          <cell r="S300">
            <v>0</v>
          </cell>
          <cell r="T300">
            <v>-642.65363636363622</v>
          </cell>
          <cell r="U300">
            <v>-650.41909090909098</v>
          </cell>
          <cell r="V300">
            <v>0</v>
          </cell>
          <cell r="W300">
            <v>0</v>
          </cell>
          <cell r="X300">
            <v>0</v>
          </cell>
          <cell r="Y300">
            <v>-358</v>
          </cell>
          <cell r="Z300">
            <v>-794.41818181818189</v>
          </cell>
          <cell r="AA300">
            <v>0</v>
          </cell>
          <cell r="AB300">
            <v>0</v>
          </cell>
          <cell r="AC300">
            <v>0</v>
          </cell>
          <cell r="AD300">
            <v>-112</v>
          </cell>
          <cell r="AE300">
            <v>-231.2</v>
          </cell>
          <cell r="AF300">
            <v>0</v>
          </cell>
          <cell r="AG300">
            <v>0</v>
          </cell>
          <cell r="AH300">
            <v>0</v>
          </cell>
          <cell r="AI300">
            <v>-278.90909090909088</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G303">
            <v>0</v>
          </cell>
          <cell r="H303">
            <v>0</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I306">
            <v>0</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-278.90909090909088</v>
          </cell>
          <cell r="AK308">
            <v>0</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F312">
            <v>8992</v>
          </cell>
          <cell r="AK312">
            <v>0</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row>
        <row r="329">
          <cell r="F329">
            <v>103</v>
          </cell>
          <cell r="P329">
            <v>198</v>
          </cell>
          <cell r="S329">
            <v>460</v>
          </cell>
          <cell r="X329">
            <v>178</v>
          </cell>
          <cell r="AC329">
            <v>146</v>
          </cell>
          <cell r="AF329">
            <v>393</v>
          </cell>
          <cell r="AG329">
            <v>373</v>
          </cell>
          <cell r="AH329">
            <v>20</v>
          </cell>
          <cell r="AI329">
            <v>76</v>
          </cell>
          <cell r="AK329">
            <v>1570</v>
          </cell>
        </row>
        <row r="330">
          <cell r="AJ330">
            <v>36</v>
          </cell>
          <cell r="AK330">
            <v>10408.151428571429</v>
          </cell>
        </row>
        <row r="331">
          <cell r="AJ331">
            <v>2455</v>
          </cell>
          <cell r="AK331">
            <v>0</v>
          </cell>
          <cell r="AL331">
            <v>0</v>
          </cell>
        </row>
        <row r="332">
          <cell r="F332">
            <v>0</v>
          </cell>
          <cell r="P332">
            <v>0</v>
          </cell>
          <cell r="S332">
            <v>0</v>
          </cell>
          <cell r="X332">
            <v>0</v>
          </cell>
          <cell r="AC332">
            <v>0</v>
          </cell>
          <cell r="AF332">
            <v>0</v>
          </cell>
          <cell r="AG332">
            <v>0</v>
          </cell>
          <cell r="AH332">
            <v>0</v>
          </cell>
          <cell r="AJ332">
            <v>36</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P352">
            <v>225</v>
          </cell>
          <cell r="S352">
            <v>296</v>
          </cell>
          <cell r="X352">
            <v>56</v>
          </cell>
          <cell r="AC352">
            <v>95</v>
          </cell>
          <cell r="AF352">
            <v>317.8</v>
          </cell>
          <cell r="AG352">
            <v>317.8</v>
          </cell>
          <cell r="AH352">
            <v>0</v>
          </cell>
          <cell r="AK352">
            <v>0</v>
          </cell>
          <cell r="AL352">
            <v>0</v>
          </cell>
        </row>
        <row r="353">
          <cell r="AK353" t="e">
            <v>#REF!</v>
          </cell>
          <cell r="AL353" t="e">
            <v>#REF!</v>
          </cell>
        </row>
        <row r="354">
          <cell r="F354">
            <v>0</v>
          </cell>
          <cell r="P354">
            <v>0</v>
          </cell>
          <cell r="S354">
            <v>0</v>
          </cell>
          <cell r="X354">
            <v>0</v>
          </cell>
          <cell r="AC354">
            <v>0</v>
          </cell>
          <cell r="AF354">
            <v>0</v>
          </cell>
          <cell r="AG354">
            <v>0</v>
          </cell>
          <cell r="AH354">
            <v>0</v>
          </cell>
          <cell r="AI354">
            <v>0</v>
          </cell>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J358">
            <v>-2491</v>
          </cell>
          <cell r="AK358">
            <v>0</v>
          </cell>
          <cell r="AL358">
            <v>0</v>
          </cell>
        </row>
        <row r="359">
          <cell r="AK359">
            <v>0</v>
          </cell>
          <cell r="AL359">
            <v>0</v>
          </cell>
        </row>
        <row r="360">
          <cell r="AK360">
            <v>0</v>
          </cell>
          <cell r="AL360">
            <v>0</v>
          </cell>
        </row>
        <row r="361">
          <cell r="AJ361">
            <v>-2491</v>
          </cell>
          <cell r="AK361" t="e">
            <v>#REF!</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t="str">
            <v>лютий</v>
          </cell>
          <cell r="G386">
            <v>35</v>
          </cell>
          <cell r="H386">
            <v>35</v>
          </cell>
          <cell r="P386" t="str">
            <v>лютий</v>
          </cell>
          <cell r="S386">
            <v>14.333333333333332</v>
          </cell>
          <cell r="X386" t="str">
            <v>лютий</v>
          </cell>
          <cell r="Y386">
            <v>56</v>
          </cell>
          <cell r="Z386">
            <v>56</v>
          </cell>
          <cell r="AC386" t="str">
            <v>лютий</v>
          </cell>
          <cell r="AD386">
            <v>106</v>
          </cell>
          <cell r="AE386">
            <v>105</v>
          </cell>
          <cell r="AK386">
            <v>735.30000000000018</v>
          </cell>
          <cell r="AL386">
            <v>305.73333333333335</v>
          </cell>
        </row>
        <row r="387">
          <cell r="F387" t="str">
            <v>АППАРАТ</v>
          </cell>
          <cell r="G387">
            <v>6</v>
          </cell>
          <cell r="P387" t="str">
            <v>ККМ</v>
          </cell>
          <cell r="X387" t="str">
            <v>ТЕЦ5</v>
          </cell>
          <cell r="Y387">
            <v>0</v>
          </cell>
          <cell r="AC387" t="str">
            <v>ТЕЦ6</v>
          </cell>
          <cell r="AD387">
            <v>1</v>
          </cell>
          <cell r="AK387" t="str">
            <v>АК "КЕ"</v>
          </cell>
          <cell r="AL387">
            <v>10</v>
          </cell>
        </row>
        <row r="388">
          <cell r="F388" t="str">
            <v>ПЛАН</v>
          </cell>
          <cell r="G388">
            <v>0</v>
          </cell>
          <cell r="P388" t="str">
            <v>ПЛАН</v>
          </cell>
          <cell r="X388" t="str">
            <v>ПЛАН</v>
          </cell>
          <cell r="Y388">
            <v>45</v>
          </cell>
          <cell r="AC388" t="str">
            <v>ПЛАН</v>
          </cell>
          <cell r="AD388">
            <v>92</v>
          </cell>
          <cell r="AK388" t="str">
            <v>ПЛАН</v>
          </cell>
          <cell r="AL388">
            <v>137.66666666666666</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cell r="AL390">
            <v>8</v>
          </cell>
        </row>
        <row r="391">
          <cell r="F391">
            <v>0</v>
          </cell>
          <cell r="G391" t="e">
            <v>#REF!</v>
          </cell>
          <cell r="P391">
            <v>0.66666666666666663</v>
          </cell>
          <cell r="X391">
            <v>146.66666666666666</v>
          </cell>
          <cell r="Y391">
            <v>61</v>
          </cell>
          <cell r="AC391">
            <v>280.66666666666669</v>
          </cell>
          <cell r="AD391">
            <v>128</v>
          </cell>
          <cell r="AK391">
            <v>428</v>
          </cell>
          <cell r="AL391">
            <v>28</v>
          </cell>
        </row>
        <row r="392">
          <cell r="F392">
            <v>0</v>
          </cell>
          <cell r="G392" t="e">
            <v>#REF!</v>
          </cell>
          <cell r="P392">
            <v>2</v>
          </cell>
          <cell r="X392">
            <v>0</v>
          </cell>
          <cell r="Y392">
            <v>0</v>
          </cell>
          <cell r="AC392">
            <v>25</v>
          </cell>
          <cell r="AD392">
            <v>11</v>
          </cell>
          <cell r="AK392">
            <v>33.666666666666671</v>
          </cell>
          <cell r="AL392">
            <v>0</v>
          </cell>
        </row>
        <row r="393">
          <cell r="F393">
            <v>0</v>
          </cell>
          <cell r="G393" t="e">
            <v>#REF!</v>
          </cell>
          <cell r="P393">
            <v>0</v>
          </cell>
          <cell r="X393">
            <v>25.333333333333332</v>
          </cell>
          <cell r="Y393">
            <v>11</v>
          </cell>
          <cell r="AC393">
            <v>0.66666666666666663</v>
          </cell>
          <cell r="AD393">
            <v>0</v>
          </cell>
          <cell r="AK393">
            <v>26</v>
          </cell>
          <cell r="AL393">
            <v>15.333333333333332</v>
          </cell>
        </row>
        <row r="394">
          <cell r="F394">
            <v>120.63333333333333</v>
          </cell>
          <cell r="G394" t="e">
            <v>#REF!</v>
          </cell>
          <cell r="P394">
            <v>0</v>
          </cell>
          <cell r="X394">
            <v>0</v>
          </cell>
          <cell r="Y394">
            <v>0</v>
          </cell>
          <cell r="AC394">
            <v>0</v>
          </cell>
          <cell r="AD394">
            <v>0</v>
          </cell>
          <cell r="AK394">
            <v>120.63333333333333</v>
          </cell>
          <cell r="AL394">
            <v>1</v>
          </cell>
        </row>
        <row r="395">
          <cell r="F395">
            <v>8.6666666666666661</v>
          </cell>
          <cell r="G395" t="e">
            <v>#REF!</v>
          </cell>
          <cell r="P395">
            <v>0</v>
          </cell>
          <cell r="X395">
            <v>0</v>
          </cell>
          <cell r="Y395">
            <v>0</v>
          </cell>
          <cell r="AC395">
            <v>0</v>
          </cell>
          <cell r="AD395">
            <v>0</v>
          </cell>
          <cell r="AK395">
            <v>8.6666666666666661</v>
          </cell>
          <cell r="AL395">
            <v>4.333333333333333</v>
          </cell>
        </row>
        <row r="396">
          <cell r="F396">
            <v>0</v>
          </cell>
          <cell r="G396" t="e">
            <v>#REF!</v>
          </cell>
          <cell r="P396">
            <v>5.333333333333333</v>
          </cell>
          <cell r="X396">
            <v>0</v>
          </cell>
          <cell r="Y396">
            <v>0</v>
          </cell>
          <cell r="AC396">
            <v>0</v>
          </cell>
          <cell r="AD396">
            <v>0</v>
          </cell>
          <cell r="AK396">
            <v>22</v>
          </cell>
          <cell r="AL396">
            <v>9</v>
          </cell>
        </row>
        <row r="397">
          <cell r="F397">
            <v>5.333333333333333</v>
          </cell>
          <cell r="G397" t="e">
            <v>#REF!</v>
          </cell>
          <cell r="P397">
            <v>0</v>
          </cell>
          <cell r="X397">
            <v>0</v>
          </cell>
          <cell r="Y397">
            <v>0</v>
          </cell>
          <cell r="AC397">
            <v>0</v>
          </cell>
          <cell r="AD397">
            <v>0</v>
          </cell>
          <cell r="AK397">
            <v>5.333333333333333</v>
          </cell>
          <cell r="AL397">
            <v>2</v>
          </cell>
        </row>
        <row r="398">
          <cell r="F398">
            <v>0.33333333333333331</v>
          </cell>
          <cell r="G398" t="e">
            <v>#REF!</v>
          </cell>
          <cell r="P398">
            <v>4.333333333333333</v>
          </cell>
          <cell r="X398">
            <v>0</v>
          </cell>
          <cell r="Y398">
            <v>0</v>
          </cell>
          <cell r="AC398">
            <v>0</v>
          </cell>
          <cell r="AD398">
            <v>0</v>
          </cell>
          <cell r="AK398">
            <v>4.6666666666666661</v>
          </cell>
          <cell r="AL398">
            <v>196.5</v>
          </cell>
        </row>
        <row r="399">
          <cell r="F399">
            <v>0.33333333333333331</v>
          </cell>
          <cell r="G399" t="e">
            <v>#REF!</v>
          </cell>
          <cell r="P399">
            <v>2</v>
          </cell>
          <cell r="X399">
            <v>10</v>
          </cell>
          <cell r="Y399">
            <v>4</v>
          </cell>
          <cell r="AC399">
            <v>13.666666666666666</v>
          </cell>
          <cell r="AD399">
            <v>6</v>
          </cell>
          <cell r="AK399">
            <v>26</v>
          </cell>
          <cell r="AL399">
            <v>0</v>
          </cell>
        </row>
        <row r="400">
          <cell r="F400">
            <v>0</v>
          </cell>
          <cell r="G400" t="e">
            <v>#REF!</v>
          </cell>
          <cell r="P400">
            <v>0</v>
          </cell>
          <cell r="X400">
            <v>0</v>
          </cell>
          <cell r="Y400">
            <v>0</v>
          </cell>
          <cell r="AC400">
            <v>0</v>
          </cell>
          <cell r="AD400">
            <v>0</v>
          </cell>
          <cell r="AK400">
            <v>0</v>
          </cell>
          <cell r="AL400">
            <v>153</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cell r="AL402">
            <v>43.833333333333336</v>
          </cell>
        </row>
        <row r="403">
          <cell r="F403">
            <v>0</v>
          </cell>
          <cell r="G403" t="e">
            <v>#REF!</v>
          </cell>
          <cell r="P403">
            <v>0</v>
          </cell>
          <cell r="X403">
            <v>480.66666666666669</v>
          </cell>
          <cell r="Y403">
            <v>200</v>
          </cell>
          <cell r="AC403">
            <v>11</v>
          </cell>
          <cell r="AD403">
            <v>5</v>
          </cell>
          <cell r="AK403">
            <v>491.66666666666669</v>
          </cell>
          <cell r="AL403">
            <v>0</v>
          </cell>
        </row>
        <row r="404">
          <cell r="F404">
            <v>0</v>
          </cell>
          <cell r="G404" t="e">
            <v>#REF!</v>
          </cell>
          <cell r="P404">
            <v>0</v>
          </cell>
          <cell r="X404">
            <v>0</v>
          </cell>
          <cell r="Y404">
            <v>0</v>
          </cell>
          <cell r="AC404">
            <v>0</v>
          </cell>
          <cell r="AD404">
            <v>0</v>
          </cell>
          <cell r="AK404">
            <v>0</v>
          </cell>
          <cell r="AL404">
            <v>0</v>
          </cell>
        </row>
        <row r="405">
          <cell r="F405">
            <v>1.1666666666666667</v>
          </cell>
          <cell r="G405" t="e">
            <v>#REF!</v>
          </cell>
          <cell r="P405">
            <v>15.833333333333334</v>
          </cell>
          <cell r="X405">
            <v>41.666666666666664</v>
          </cell>
          <cell r="Y405">
            <v>17</v>
          </cell>
          <cell r="AC405">
            <v>32</v>
          </cell>
          <cell r="AD405">
            <v>15</v>
          </cell>
          <cell r="AK405">
            <v>91</v>
          </cell>
          <cell r="AL405">
            <v>41</v>
          </cell>
        </row>
        <row r="406">
          <cell r="F406">
            <v>0</v>
          </cell>
          <cell r="G406" t="e">
            <v>#REF!</v>
          </cell>
          <cell r="P406">
            <v>4.666666666666667</v>
          </cell>
          <cell r="X406">
            <v>0</v>
          </cell>
          <cell r="Y406">
            <v>0</v>
          </cell>
          <cell r="AC406">
            <v>0</v>
          </cell>
          <cell r="AD406">
            <v>0</v>
          </cell>
          <cell r="AK406">
            <v>4.666666666666667</v>
          </cell>
          <cell r="AL406">
            <v>4.3333333333333339</v>
          </cell>
        </row>
        <row r="407">
          <cell r="F407">
            <v>0</v>
          </cell>
          <cell r="G407" t="e">
            <v>#REF!</v>
          </cell>
          <cell r="P407">
            <v>0</v>
          </cell>
          <cell r="X407">
            <v>0</v>
          </cell>
          <cell r="Y407">
            <v>0</v>
          </cell>
          <cell r="AC407">
            <v>0</v>
          </cell>
          <cell r="AD407">
            <v>0</v>
          </cell>
          <cell r="AK407">
            <v>0</v>
          </cell>
          <cell r="AL407">
            <v>37.666666666666664</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H409">
            <v>43</v>
          </cell>
          <cell r="P409">
            <v>3.3333333333333335</v>
          </cell>
          <cell r="S409">
            <v>50.166666666666671</v>
          </cell>
          <cell r="X409">
            <v>0</v>
          </cell>
          <cell r="Y409">
            <v>0</v>
          </cell>
          <cell r="AC409">
            <v>0</v>
          </cell>
          <cell r="AD409">
            <v>0</v>
          </cell>
          <cell r="AK409">
            <v>6</v>
          </cell>
          <cell r="AL409">
            <v>373.16666666666663</v>
          </cell>
        </row>
        <row r="410">
          <cell r="F410">
            <v>7.333333333333333</v>
          </cell>
          <cell r="G410" t="e">
            <v>#REF!</v>
          </cell>
          <cell r="P410">
            <v>35.666666666666664</v>
          </cell>
          <cell r="X410">
            <v>0</v>
          </cell>
          <cell r="Y410">
            <v>0</v>
          </cell>
          <cell r="AC410">
            <v>0</v>
          </cell>
          <cell r="AD410">
            <v>0</v>
          </cell>
          <cell r="AK410">
            <v>43</v>
          </cell>
          <cell r="AL410">
            <v>0</v>
          </cell>
        </row>
        <row r="411">
          <cell r="F411">
            <v>0</v>
          </cell>
          <cell r="G411" t="e">
            <v>#REF!</v>
          </cell>
          <cell r="P411">
            <v>0</v>
          </cell>
          <cell r="X411">
            <v>0</v>
          </cell>
          <cell r="Y411">
            <v>0</v>
          </cell>
          <cell r="AC411">
            <v>0</v>
          </cell>
          <cell r="AD411">
            <v>0</v>
          </cell>
          <cell r="AK411">
            <v>0</v>
          </cell>
          <cell r="AL411">
            <v>95</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cell r="AL413">
            <v>12.333333333333334</v>
          </cell>
        </row>
        <row r="414">
          <cell r="F414">
            <v>0</v>
          </cell>
          <cell r="G414" t="e">
            <v>#REF!</v>
          </cell>
          <cell r="P414">
            <v>0</v>
          </cell>
          <cell r="X414">
            <v>0</v>
          </cell>
          <cell r="Y414">
            <v>0</v>
          </cell>
          <cell r="AC414">
            <v>0</v>
          </cell>
          <cell r="AD414">
            <v>0</v>
          </cell>
          <cell r="AK414">
            <v>95</v>
          </cell>
          <cell r="AL414">
            <v>0</v>
          </cell>
        </row>
        <row r="415">
          <cell r="F415">
            <v>0</v>
          </cell>
          <cell r="G415" t="e">
            <v>#REF!</v>
          </cell>
          <cell r="P415">
            <v>0</v>
          </cell>
          <cell r="X415">
            <v>0</v>
          </cell>
          <cell r="Y415">
            <v>0</v>
          </cell>
          <cell r="AC415">
            <v>0</v>
          </cell>
          <cell r="AD415">
            <v>0</v>
          </cell>
          <cell r="AK415">
            <v>0</v>
          </cell>
          <cell r="AL415">
            <v>47</v>
          </cell>
        </row>
        <row r="416">
          <cell r="F416">
            <v>0</v>
          </cell>
          <cell r="G416" t="e">
            <v>#REF!</v>
          </cell>
          <cell r="P416">
            <v>12.333333333333334</v>
          </cell>
          <cell r="X416">
            <v>0</v>
          </cell>
          <cell r="Y416">
            <v>0</v>
          </cell>
          <cell r="AC416">
            <v>0</v>
          </cell>
          <cell r="AD416">
            <v>0</v>
          </cell>
          <cell r="AK416">
            <v>12.333333333333334</v>
          </cell>
          <cell r="AL416">
            <v>0</v>
          </cell>
        </row>
        <row r="417">
          <cell r="F417">
            <v>0</v>
          </cell>
          <cell r="G417" t="e">
            <v>#REF!</v>
          </cell>
          <cell r="P417">
            <v>0</v>
          </cell>
          <cell r="X417">
            <v>0</v>
          </cell>
          <cell r="Y417">
            <v>0</v>
          </cell>
          <cell r="AC417">
            <v>0</v>
          </cell>
          <cell r="AD417">
            <v>0</v>
          </cell>
          <cell r="AK417">
            <v>0</v>
          </cell>
          <cell r="AL417">
            <v>0</v>
          </cell>
        </row>
        <row r="418">
          <cell r="F418">
            <v>1.6666666666666667</v>
          </cell>
          <cell r="G418" t="e">
            <v>#REF!</v>
          </cell>
          <cell r="P418">
            <v>5</v>
          </cell>
          <cell r="X418">
            <v>3</v>
          </cell>
          <cell r="Y418">
            <v>1</v>
          </cell>
          <cell r="AC418">
            <v>3</v>
          </cell>
          <cell r="AD418">
            <v>1</v>
          </cell>
          <cell r="AK418">
            <v>57.666666666666664</v>
          </cell>
          <cell r="AL418">
            <v>23.5</v>
          </cell>
        </row>
        <row r="419">
          <cell r="F419">
            <v>0</v>
          </cell>
          <cell r="G419" t="e">
            <v>#REF!</v>
          </cell>
          <cell r="P419">
            <v>0</v>
          </cell>
          <cell r="X419">
            <v>0</v>
          </cell>
          <cell r="Y419">
            <v>0</v>
          </cell>
          <cell r="AC419">
            <v>0</v>
          </cell>
          <cell r="AD419">
            <v>0</v>
          </cell>
          <cell r="AK419">
            <v>4</v>
          </cell>
          <cell r="AL419">
            <v>52.333333333333336</v>
          </cell>
        </row>
        <row r="420">
          <cell r="F420">
            <v>0</v>
          </cell>
          <cell r="G420" t="e">
            <v>#REF!</v>
          </cell>
          <cell r="P420">
            <v>0</v>
          </cell>
          <cell r="X420">
            <v>0</v>
          </cell>
          <cell r="Y420">
            <v>0</v>
          </cell>
          <cell r="AC420">
            <v>0</v>
          </cell>
          <cell r="AD420">
            <v>0</v>
          </cell>
          <cell r="AK420">
            <v>0</v>
          </cell>
          <cell r="AL420">
            <v>38</v>
          </cell>
        </row>
        <row r="421">
          <cell r="F421">
            <v>0</v>
          </cell>
          <cell r="G421" t="e">
            <v>#REF!</v>
          </cell>
          <cell r="P421">
            <v>18.5</v>
          </cell>
          <cell r="X421">
            <v>4.5</v>
          </cell>
          <cell r="Y421">
            <v>2</v>
          </cell>
          <cell r="AC421">
            <v>1.3333333333333333</v>
          </cell>
          <cell r="AD421">
            <v>1</v>
          </cell>
          <cell r="AK421">
            <v>28.5</v>
          </cell>
          <cell r="AL421">
            <v>6</v>
          </cell>
        </row>
        <row r="422">
          <cell r="F422">
            <v>0</v>
          </cell>
          <cell r="G422" t="e">
            <v>#REF!</v>
          </cell>
          <cell r="P422">
            <v>1.3333333333333333</v>
          </cell>
          <cell r="X422">
            <v>0</v>
          </cell>
          <cell r="Y422">
            <v>0</v>
          </cell>
          <cell r="AC422">
            <v>1.6666666666666667</v>
          </cell>
          <cell r="AD422">
            <v>1</v>
          </cell>
          <cell r="AK422">
            <v>69</v>
          </cell>
          <cell r="AL422">
            <v>2</v>
          </cell>
        </row>
        <row r="423">
          <cell r="F423">
            <v>177</v>
          </cell>
          <cell r="G423" t="e">
            <v>#REF!</v>
          </cell>
          <cell r="P423">
            <v>0</v>
          </cell>
          <cell r="X423">
            <v>0</v>
          </cell>
          <cell r="Y423">
            <v>0</v>
          </cell>
          <cell r="AC423">
            <v>0</v>
          </cell>
          <cell r="AD423">
            <v>0</v>
          </cell>
          <cell r="AK423">
            <v>177</v>
          </cell>
          <cell r="AL423">
            <v>3.3333333333333335</v>
          </cell>
        </row>
        <row r="424">
          <cell r="F424">
            <v>0</v>
          </cell>
          <cell r="G424" t="e">
            <v>#REF!</v>
          </cell>
          <cell r="P424">
            <v>0</v>
          </cell>
          <cell r="X424">
            <v>10</v>
          </cell>
          <cell r="Y424">
            <v>4</v>
          </cell>
          <cell r="AC424">
            <v>7.666666666666667</v>
          </cell>
          <cell r="AD424">
            <v>4</v>
          </cell>
          <cell r="AK424">
            <v>17.666666666666668</v>
          </cell>
          <cell r="AL424">
            <v>6.3333333333333339</v>
          </cell>
        </row>
        <row r="425">
          <cell r="F425">
            <v>0.66666666666666663</v>
          </cell>
          <cell r="G425" t="e">
            <v>#REF!</v>
          </cell>
          <cell r="P425">
            <v>2</v>
          </cell>
          <cell r="X425">
            <v>1.3333333333333333</v>
          </cell>
          <cell r="Y425">
            <v>1</v>
          </cell>
          <cell r="AC425">
            <v>1</v>
          </cell>
          <cell r="AD425">
            <v>0</v>
          </cell>
          <cell r="AK425">
            <v>6</v>
          </cell>
          <cell r="AL425">
            <v>0</v>
          </cell>
        </row>
        <row r="426">
          <cell r="F426">
            <v>2.6666666666666665</v>
          </cell>
          <cell r="G426" t="e">
            <v>#REF!</v>
          </cell>
          <cell r="P426">
            <v>0.33333333333333331</v>
          </cell>
          <cell r="X426">
            <v>1</v>
          </cell>
          <cell r="Y426">
            <v>0</v>
          </cell>
          <cell r="AC426">
            <v>0.66666666666666663</v>
          </cell>
          <cell r="AD426">
            <v>0</v>
          </cell>
          <cell r="AK426">
            <v>9.3333333333333339</v>
          </cell>
          <cell r="AL426">
            <v>0</v>
          </cell>
        </row>
        <row r="427">
          <cell r="F427">
            <v>0</v>
          </cell>
          <cell r="G427" t="e">
            <v>#REF!</v>
          </cell>
          <cell r="P427">
            <v>2.3333333333333335</v>
          </cell>
          <cell r="X427">
            <v>6</v>
          </cell>
          <cell r="Y427">
            <v>2</v>
          </cell>
          <cell r="AC427">
            <v>5</v>
          </cell>
          <cell r="AD427">
            <v>2</v>
          </cell>
          <cell r="AK427">
            <v>13.333333333333334</v>
          </cell>
          <cell r="AL427">
            <v>4</v>
          </cell>
        </row>
        <row r="428">
          <cell r="F428">
            <v>0</v>
          </cell>
          <cell r="G428" t="e">
            <v>#REF!</v>
          </cell>
          <cell r="P428">
            <v>0</v>
          </cell>
          <cell r="X428">
            <v>0</v>
          </cell>
          <cell r="Y428">
            <v>0</v>
          </cell>
          <cell r="AC428">
            <v>0</v>
          </cell>
          <cell r="AD428">
            <v>0</v>
          </cell>
          <cell r="AK428">
            <v>0</v>
          </cell>
          <cell r="AL428">
            <v>0</v>
          </cell>
        </row>
        <row r="429">
          <cell r="F429">
            <v>0</v>
          </cell>
          <cell r="G429" t="e">
            <v>#REF!</v>
          </cell>
          <cell r="P429">
            <v>0</v>
          </cell>
          <cell r="X429">
            <v>0</v>
          </cell>
          <cell r="Y429">
            <v>0</v>
          </cell>
          <cell r="AC429">
            <v>0</v>
          </cell>
          <cell r="AD429">
            <v>0</v>
          </cell>
          <cell r="AK429">
            <v>0</v>
          </cell>
          <cell r="AL429">
            <v>0.66666666666666663</v>
          </cell>
        </row>
        <row r="430">
          <cell r="F430">
            <v>9.6666666666666661</v>
          </cell>
          <cell r="G430" t="e">
            <v>#REF!</v>
          </cell>
          <cell r="P430">
            <v>1</v>
          </cell>
          <cell r="X430">
            <v>0</v>
          </cell>
          <cell r="Y430">
            <v>0</v>
          </cell>
          <cell r="AC430">
            <v>0</v>
          </cell>
          <cell r="AD430">
            <v>0</v>
          </cell>
          <cell r="AK430">
            <v>12</v>
          </cell>
          <cell r="AL430">
            <v>0.66666666666666663</v>
          </cell>
        </row>
        <row r="431">
          <cell r="F431">
            <v>0</v>
          </cell>
          <cell r="G431" t="e">
            <v>#REF!</v>
          </cell>
          <cell r="P431">
            <v>0</v>
          </cell>
          <cell r="X431">
            <v>0</v>
          </cell>
          <cell r="Y431">
            <v>0</v>
          </cell>
          <cell r="AC431">
            <v>0</v>
          </cell>
          <cell r="AD431">
            <v>0</v>
          </cell>
          <cell r="AK431">
            <v>0</v>
          </cell>
          <cell r="AL431">
            <v>17.666666666666668</v>
          </cell>
        </row>
        <row r="432">
          <cell r="F432">
            <v>2.3333333333333335</v>
          </cell>
          <cell r="G432" t="e">
            <v>#REF!</v>
          </cell>
          <cell r="P432">
            <v>0.66666666666666663</v>
          </cell>
          <cell r="X432">
            <v>0.66666666666666663</v>
          </cell>
          <cell r="Y432">
            <v>0</v>
          </cell>
          <cell r="AC432">
            <v>0.66666666666666663</v>
          </cell>
          <cell r="AD432">
            <v>0</v>
          </cell>
          <cell r="AK432">
            <v>4.333333333333333</v>
          </cell>
          <cell r="AL432">
            <v>0</v>
          </cell>
        </row>
        <row r="433">
          <cell r="F433">
            <v>1.6666666666666667</v>
          </cell>
          <cell r="G433" t="e">
            <v>#REF!</v>
          </cell>
          <cell r="P433">
            <v>0.66666666666666663</v>
          </cell>
          <cell r="X433">
            <v>0.66666666666666663</v>
          </cell>
          <cell r="Y433">
            <v>0</v>
          </cell>
          <cell r="AC433">
            <v>0.66666666666666663</v>
          </cell>
          <cell r="AD433">
            <v>0</v>
          </cell>
          <cell r="AK433">
            <v>3.6666666666666665</v>
          </cell>
          <cell r="AL433">
            <v>53</v>
          </cell>
        </row>
        <row r="434">
          <cell r="F434">
            <v>6.666666666666667</v>
          </cell>
          <cell r="G434" t="e">
            <v>#REF!</v>
          </cell>
          <cell r="P434">
            <v>4.666666666666667</v>
          </cell>
          <cell r="X434">
            <v>3</v>
          </cell>
          <cell r="Y434">
            <v>1</v>
          </cell>
          <cell r="AC434">
            <v>2</v>
          </cell>
          <cell r="AD434">
            <v>1</v>
          </cell>
          <cell r="AK434">
            <v>33</v>
          </cell>
          <cell r="AL434">
            <v>1</v>
          </cell>
        </row>
        <row r="435">
          <cell r="F435">
            <v>0</v>
          </cell>
          <cell r="G435" t="e">
            <v>#REF!</v>
          </cell>
          <cell r="P435">
            <v>0</v>
          </cell>
          <cell r="X435">
            <v>0</v>
          </cell>
          <cell r="Y435">
            <v>0</v>
          </cell>
          <cell r="AC435">
            <v>0</v>
          </cell>
          <cell r="AD435">
            <v>0</v>
          </cell>
          <cell r="AK435">
            <v>0</v>
          </cell>
          <cell r="AL435">
            <v>0</v>
          </cell>
        </row>
        <row r="436">
          <cell r="F436">
            <v>0</v>
          </cell>
          <cell r="G436" t="e">
            <v>#REF!</v>
          </cell>
          <cell r="P436">
            <v>0</v>
          </cell>
          <cell r="X436">
            <v>0</v>
          </cell>
          <cell r="Y436">
            <v>0</v>
          </cell>
          <cell r="AC436">
            <v>0</v>
          </cell>
          <cell r="AD436">
            <v>0</v>
          </cell>
          <cell r="AK436">
            <v>0</v>
          </cell>
          <cell r="AL436">
            <v>0</v>
          </cell>
        </row>
        <row r="437">
          <cell r="F437">
            <v>1</v>
          </cell>
          <cell r="G437" t="e">
            <v>#REF!</v>
          </cell>
          <cell r="P437">
            <v>0</v>
          </cell>
          <cell r="X437">
            <v>0</v>
          </cell>
          <cell r="Y437">
            <v>0</v>
          </cell>
          <cell r="AC437">
            <v>0</v>
          </cell>
          <cell r="AD437">
            <v>0</v>
          </cell>
          <cell r="AK437">
            <v>1</v>
          </cell>
          <cell r="AL437">
            <v>7</v>
          </cell>
        </row>
        <row r="438">
          <cell r="F438">
            <v>0</v>
          </cell>
          <cell r="G438" t="e">
            <v>#REF!</v>
          </cell>
          <cell r="P438">
            <v>0</v>
          </cell>
          <cell r="X438">
            <v>0</v>
          </cell>
          <cell r="Y438">
            <v>0</v>
          </cell>
          <cell r="AC438">
            <v>0</v>
          </cell>
          <cell r="AD438">
            <v>0</v>
          </cell>
          <cell r="AK438">
            <v>0</v>
          </cell>
          <cell r="AL438">
            <v>0</v>
          </cell>
        </row>
        <row r="439">
          <cell r="F439">
            <v>0</v>
          </cell>
          <cell r="G439" t="e">
            <v>#REF!</v>
          </cell>
          <cell r="P439">
            <v>0</v>
          </cell>
          <cell r="X439">
            <v>0</v>
          </cell>
          <cell r="Y439">
            <v>0</v>
          </cell>
          <cell r="AC439">
            <v>0</v>
          </cell>
          <cell r="AD439">
            <v>0</v>
          </cell>
          <cell r="AK439">
            <v>0</v>
          </cell>
          <cell r="AL439">
            <v>1</v>
          </cell>
        </row>
        <row r="440">
          <cell r="F440">
            <v>2.6666666666666665</v>
          </cell>
          <cell r="G440" t="e">
            <v>#REF!</v>
          </cell>
          <cell r="P440">
            <v>1</v>
          </cell>
          <cell r="X440">
            <v>4</v>
          </cell>
          <cell r="Y440">
            <v>2</v>
          </cell>
          <cell r="AC440">
            <v>2</v>
          </cell>
          <cell r="AD440">
            <v>1</v>
          </cell>
          <cell r="AK440">
            <v>15.666666666666666</v>
          </cell>
          <cell r="AL440">
            <v>0.33333333333333331</v>
          </cell>
        </row>
        <row r="441">
          <cell r="F441">
            <v>0</v>
          </cell>
          <cell r="G441" t="e">
            <v>#REF!</v>
          </cell>
          <cell r="P441">
            <v>0</v>
          </cell>
          <cell r="X441">
            <v>0</v>
          </cell>
          <cell r="Y441">
            <v>0</v>
          </cell>
          <cell r="AC441">
            <v>0</v>
          </cell>
          <cell r="AD441">
            <v>0</v>
          </cell>
          <cell r="AK441">
            <v>0</v>
          </cell>
          <cell r="AL441">
            <v>0</v>
          </cell>
        </row>
        <row r="442">
          <cell r="F442">
            <v>0</v>
          </cell>
          <cell r="G442" t="e">
            <v>#REF!</v>
          </cell>
          <cell r="P442">
            <v>0</v>
          </cell>
          <cell r="X442">
            <v>3.3333333333333335</v>
          </cell>
          <cell r="Y442">
            <v>1</v>
          </cell>
          <cell r="AC442">
            <v>0</v>
          </cell>
          <cell r="AD442">
            <v>0</v>
          </cell>
          <cell r="AK442">
            <v>3.3333333333333335</v>
          </cell>
          <cell r="AL442">
            <v>0</v>
          </cell>
        </row>
        <row r="443">
          <cell r="F443">
            <v>0.33333333333333331</v>
          </cell>
          <cell r="G443" t="e">
            <v>#REF!</v>
          </cell>
          <cell r="P443">
            <v>0.33333333333333331</v>
          </cell>
          <cell r="X443">
            <v>0.33333333333333331</v>
          </cell>
          <cell r="Y443">
            <v>0</v>
          </cell>
          <cell r="AC443">
            <v>0.33333333333333331</v>
          </cell>
          <cell r="AD443">
            <v>0</v>
          </cell>
          <cell r="AK443">
            <v>1.9999999999999998</v>
          </cell>
          <cell r="AL443">
            <v>0</v>
          </cell>
        </row>
        <row r="444">
          <cell r="F444">
            <v>0</v>
          </cell>
          <cell r="G444" t="e">
            <v>#REF!</v>
          </cell>
          <cell r="P444">
            <v>0</v>
          </cell>
          <cell r="X444">
            <v>0</v>
          </cell>
          <cell r="Y444">
            <v>0</v>
          </cell>
          <cell r="AC444">
            <v>0</v>
          </cell>
          <cell r="AD444">
            <v>0</v>
          </cell>
          <cell r="AK444">
            <v>0</v>
          </cell>
          <cell r="AL444">
            <v>0</v>
          </cell>
        </row>
        <row r="445">
          <cell r="F445">
            <v>0</v>
          </cell>
          <cell r="G445" t="e">
            <v>#REF!</v>
          </cell>
          <cell r="P445">
            <v>0</v>
          </cell>
          <cell r="X445">
            <v>0</v>
          </cell>
          <cell r="Y445">
            <v>0</v>
          </cell>
          <cell r="AC445">
            <v>0</v>
          </cell>
          <cell r="AD445">
            <v>0</v>
          </cell>
          <cell r="AK445">
            <v>0</v>
          </cell>
          <cell r="AL445">
            <v>0</v>
          </cell>
        </row>
        <row r="446">
          <cell r="F446">
            <v>0</v>
          </cell>
          <cell r="G446" t="e">
            <v>#REF!</v>
          </cell>
          <cell r="P446">
            <v>0</v>
          </cell>
          <cell r="X446">
            <v>0</v>
          </cell>
          <cell r="Y446">
            <v>0</v>
          </cell>
          <cell r="AC446">
            <v>0</v>
          </cell>
          <cell r="AD446">
            <v>0</v>
          </cell>
          <cell r="AK446">
            <v>0</v>
          </cell>
          <cell r="AL446">
            <v>0</v>
          </cell>
        </row>
        <row r="447">
          <cell r="F447">
            <v>0</v>
          </cell>
          <cell r="G447" t="e">
            <v>#REF!</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cell r="AL449">
            <v>0</v>
          </cell>
        </row>
        <row r="450">
          <cell r="G450" t="e">
            <v>#REF!</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1" refreshError="1">
        <row r="8">
          <cell r="AF8" t="str">
            <v>ЗАТВЕРДЖУЮ</v>
          </cell>
        </row>
        <row r="21">
          <cell r="AI21" t="str">
            <v xml:space="preserve">         Затверджую</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v>0</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refreshError="1">
        <row r="8">
          <cell r="AF8" t="str">
            <v>ЗАТВЕРДЖУЮ</v>
          </cell>
        </row>
        <row r="19">
          <cell r="AC19" t="str">
            <v>звіт</v>
          </cell>
        </row>
        <row r="23">
          <cell r="AF23" t="str">
            <v>ЗАТВЕРДЖУЮ</v>
          </cell>
        </row>
        <row r="24">
          <cell r="AF24" t="str">
            <v>ГОЛОВА ПРАЛІННЯ  КЕ</v>
          </cell>
        </row>
        <row r="27">
          <cell r="AF27" t="str">
            <v xml:space="preserve">                   ПЛАЧКОВ І.В.</v>
          </cell>
          <cell r="AG27" t="str">
            <v>І.В.ПЛАЧКОВ</v>
          </cell>
        </row>
        <row r="31">
          <cell r="D31" t="str">
            <v>ВИК.ДИР.</v>
          </cell>
          <cell r="E31" t="str">
            <v>Е/Е</v>
          </cell>
          <cell r="F31" t="str">
            <v xml:space="preserve"> Т/Е</v>
          </cell>
          <cell r="L31" t="str">
            <v>КМ план</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row>
        <row r="32">
          <cell r="T32">
            <v>427</v>
          </cell>
          <cell r="X32">
            <v>353</v>
          </cell>
        </row>
        <row r="33">
          <cell r="T33">
            <v>388.95</v>
          </cell>
          <cell r="X33">
            <v>323.55</v>
          </cell>
        </row>
        <row r="39">
          <cell r="L39">
            <v>0</v>
          </cell>
        </row>
        <row r="40">
          <cell r="U40">
            <v>667</v>
          </cell>
          <cell r="Y40">
            <v>585</v>
          </cell>
        </row>
        <row r="42">
          <cell r="D42">
            <v>2558.727272727273</v>
          </cell>
          <cell r="L42">
            <v>2094.727272727273</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row>
        <row r="44">
          <cell r="D44">
            <v>488</v>
          </cell>
          <cell r="E44">
            <v>180</v>
          </cell>
          <cell r="F44">
            <v>308</v>
          </cell>
          <cell r="L44">
            <v>388</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row>
        <row r="45">
          <cell r="D45">
            <v>67.833333333333343</v>
          </cell>
          <cell r="E45">
            <v>20</v>
          </cell>
          <cell r="F45">
            <v>47.833333333333343</v>
          </cell>
          <cell r="L45">
            <v>336.7</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row>
        <row r="46">
          <cell r="D46">
            <v>0</v>
          </cell>
          <cell r="E46">
            <v>0</v>
          </cell>
          <cell r="F46">
            <v>0</v>
          </cell>
          <cell r="L46">
            <v>0</v>
          </cell>
          <cell r="R46">
            <v>56.666666666666664</v>
          </cell>
          <cell r="T46">
            <v>24</v>
          </cell>
          <cell r="U46">
            <v>32.666666666666664</v>
          </cell>
          <cell r="V46">
            <v>160</v>
          </cell>
          <cell r="X46">
            <v>65</v>
          </cell>
          <cell r="Y46">
            <v>95</v>
          </cell>
          <cell r="AB46">
            <v>0</v>
          </cell>
        </row>
        <row r="47">
          <cell r="D47">
            <v>343.60666666666663</v>
          </cell>
          <cell r="E47">
            <v>103</v>
          </cell>
          <cell r="F47">
            <v>240.60666666666663</v>
          </cell>
          <cell r="L47">
            <v>9.6199999999999992</v>
          </cell>
          <cell r="R47">
            <v>32.666666666666664</v>
          </cell>
          <cell r="T47">
            <v>15</v>
          </cell>
          <cell r="U47">
            <v>17.666666666666664</v>
          </cell>
          <cell r="V47">
            <v>32.56</v>
          </cell>
          <cell r="X47">
            <v>13</v>
          </cell>
          <cell r="Y47">
            <v>19.560000000000002</v>
          </cell>
          <cell r="Z47">
            <v>17.266666666666666</v>
          </cell>
          <cell r="AA47">
            <v>17.266666666666666</v>
          </cell>
          <cell r="AB47">
            <v>0</v>
          </cell>
        </row>
        <row r="48">
          <cell r="D48">
            <v>1</v>
          </cell>
          <cell r="E48">
            <v>0</v>
          </cell>
          <cell r="F48">
            <v>1</v>
          </cell>
          <cell r="L48">
            <v>35</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row>
        <row r="49">
          <cell r="D49">
            <v>0</v>
          </cell>
          <cell r="E49">
            <v>0</v>
          </cell>
          <cell r="F49">
            <v>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row>
        <row r="50">
          <cell r="D50">
            <v>0</v>
          </cell>
          <cell r="E50">
            <v>0</v>
          </cell>
          <cell r="F50">
            <v>0</v>
          </cell>
          <cell r="L50">
            <v>0</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row>
        <row r="51">
          <cell r="D51">
            <v>0</v>
          </cell>
          <cell r="E51">
            <v>0</v>
          </cell>
          <cell r="F51">
            <v>0</v>
          </cell>
          <cell r="L51">
            <v>0</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row>
        <row r="53">
          <cell r="D53">
            <v>7</v>
          </cell>
          <cell r="E53">
            <v>2</v>
          </cell>
          <cell r="F53">
            <v>5</v>
          </cell>
          <cell r="L53">
            <v>59</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row>
        <row r="54">
          <cell r="D54">
            <v>260.72727272727275</v>
          </cell>
          <cell r="E54">
            <v>78</v>
          </cell>
          <cell r="F54">
            <v>182.72727272727275</v>
          </cell>
          <cell r="L54">
            <v>475.72727272727275</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row>
        <row r="55">
          <cell r="D55">
            <v>14</v>
          </cell>
          <cell r="E55">
            <v>4</v>
          </cell>
          <cell r="F55">
            <v>10</v>
          </cell>
          <cell r="L55">
            <v>26</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row>
        <row r="56">
          <cell r="D56">
            <v>83</v>
          </cell>
          <cell r="E56">
            <v>44</v>
          </cell>
          <cell r="F56">
            <v>39</v>
          </cell>
          <cell r="L56">
            <v>152</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row>
        <row r="57">
          <cell r="D57">
            <v>0</v>
          </cell>
          <cell r="E57">
            <v>0</v>
          </cell>
          <cell r="F57">
            <v>0</v>
          </cell>
          <cell r="L57">
            <v>0</v>
          </cell>
          <cell r="P57">
            <v>0</v>
          </cell>
          <cell r="Q57">
            <v>0</v>
          </cell>
          <cell r="R57">
            <v>0</v>
          </cell>
          <cell r="T57">
            <v>0</v>
          </cell>
          <cell r="U57">
            <v>0</v>
          </cell>
          <cell r="V57">
            <v>0</v>
          </cell>
          <cell r="X57">
            <v>0</v>
          </cell>
          <cell r="Y57">
            <v>0</v>
          </cell>
          <cell r="Z57">
            <v>0</v>
          </cell>
          <cell r="AA57">
            <v>0</v>
          </cell>
          <cell r="AB57">
            <v>0</v>
          </cell>
          <cell r="AC57">
            <v>0</v>
          </cell>
          <cell r="AG57">
            <v>0</v>
          </cell>
        </row>
        <row r="58">
          <cell r="D58">
            <v>87</v>
          </cell>
          <cell r="E58">
            <v>26</v>
          </cell>
          <cell r="F58">
            <v>61</v>
          </cell>
          <cell r="L58">
            <v>586</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row>
        <row r="59">
          <cell r="D59">
            <v>0</v>
          </cell>
          <cell r="L59">
            <v>0</v>
          </cell>
          <cell r="R59">
            <v>0</v>
          </cell>
          <cell r="V59">
            <v>0</v>
          </cell>
          <cell r="Z59">
            <v>0</v>
          </cell>
          <cell r="AA59">
            <v>0</v>
          </cell>
          <cell r="AB59">
            <v>0</v>
          </cell>
          <cell r="AC59">
            <v>0</v>
          </cell>
        </row>
        <row r="60">
          <cell r="D60">
            <v>87</v>
          </cell>
          <cell r="E60">
            <v>26</v>
          </cell>
          <cell r="F60">
            <v>61</v>
          </cell>
          <cell r="L60">
            <v>432</v>
          </cell>
          <cell r="P60">
            <v>266.08</v>
          </cell>
          <cell r="Q60">
            <v>1396.92</v>
          </cell>
          <cell r="R60">
            <v>123</v>
          </cell>
          <cell r="T60">
            <v>53</v>
          </cell>
          <cell r="U60">
            <v>70</v>
          </cell>
          <cell r="V60">
            <v>99</v>
          </cell>
          <cell r="X60">
            <v>40</v>
          </cell>
          <cell r="Y60">
            <v>59</v>
          </cell>
          <cell r="Z60">
            <v>74</v>
          </cell>
          <cell r="AA60">
            <v>74</v>
          </cell>
          <cell r="AB60">
            <v>0</v>
          </cell>
          <cell r="AC60">
            <v>0</v>
          </cell>
          <cell r="AG60">
            <v>0</v>
          </cell>
        </row>
        <row r="61">
          <cell r="D61">
            <v>0</v>
          </cell>
          <cell r="E61">
            <v>0</v>
          </cell>
          <cell r="L61">
            <v>0</v>
          </cell>
          <cell r="P61">
            <v>0</v>
          </cell>
          <cell r="Q61">
            <v>0</v>
          </cell>
          <cell r="R61">
            <v>0</v>
          </cell>
          <cell r="T61">
            <v>0</v>
          </cell>
          <cell r="U61">
            <v>0</v>
          </cell>
          <cell r="V61">
            <v>0</v>
          </cell>
          <cell r="X61">
            <v>0</v>
          </cell>
          <cell r="Y61">
            <v>0</v>
          </cell>
          <cell r="AB61">
            <v>0</v>
          </cell>
          <cell r="AC61">
            <v>0</v>
          </cell>
          <cell r="AG61">
            <v>0</v>
          </cell>
        </row>
        <row r="62">
          <cell r="D62">
            <v>0</v>
          </cell>
          <cell r="E62">
            <v>0</v>
          </cell>
          <cell r="F62">
            <v>0</v>
          </cell>
          <cell r="L62">
            <v>154</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row>
        <row r="63">
          <cell r="D63">
            <v>63</v>
          </cell>
          <cell r="E63">
            <v>19</v>
          </cell>
          <cell r="F63">
            <v>44</v>
          </cell>
          <cell r="L63">
            <v>396</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row>
        <row r="64">
          <cell r="L64">
            <v>52</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row>
        <row r="65">
          <cell r="D65">
            <v>0</v>
          </cell>
          <cell r="L65">
            <v>3</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row>
        <row r="66">
          <cell r="D66">
            <v>0</v>
          </cell>
          <cell r="L66">
            <v>17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row>
        <row r="67">
          <cell r="D67">
            <v>0</v>
          </cell>
          <cell r="L67">
            <v>0</v>
          </cell>
          <cell r="P67">
            <v>0</v>
          </cell>
          <cell r="Q67">
            <v>0</v>
          </cell>
          <cell r="R67">
            <v>0</v>
          </cell>
          <cell r="T67">
            <v>0</v>
          </cell>
          <cell r="U67">
            <v>0</v>
          </cell>
          <cell r="V67">
            <v>0</v>
          </cell>
          <cell r="X67">
            <v>0</v>
          </cell>
          <cell r="Y67">
            <v>0</v>
          </cell>
          <cell r="Z67">
            <v>0</v>
          </cell>
          <cell r="AA67">
            <v>0</v>
          </cell>
          <cell r="AB67">
            <v>0</v>
          </cell>
          <cell r="AC67">
            <v>0</v>
          </cell>
          <cell r="AG67">
            <v>0</v>
          </cell>
        </row>
        <row r="68">
          <cell r="D68">
            <v>63</v>
          </cell>
          <cell r="L68">
            <v>283</v>
          </cell>
          <cell r="P68">
            <v>194</v>
          </cell>
          <cell r="Q68">
            <v>582</v>
          </cell>
          <cell r="R68">
            <v>527</v>
          </cell>
          <cell r="T68">
            <v>225</v>
          </cell>
          <cell r="U68">
            <v>302</v>
          </cell>
          <cell r="V68">
            <v>417</v>
          </cell>
          <cell r="X68">
            <v>170</v>
          </cell>
          <cell r="Y68">
            <v>247</v>
          </cell>
          <cell r="Z68">
            <v>265</v>
          </cell>
          <cell r="AA68">
            <v>265</v>
          </cell>
          <cell r="AB68">
            <v>0</v>
          </cell>
          <cell r="AC68">
            <v>0</v>
          </cell>
          <cell r="AG68">
            <v>0</v>
          </cell>
        </row>
        <row r="69">
          <cell r="D69">
            <v>0</v>
          </cell>
          <cell r="L69">
            <v>0</v>
          </cell>
          <cell r="P69">
            <v>0</v>
          </cell>
          <cell r="Q69">
            <v>0</v>
          </cell>
          <cell r="R69">
            <v>0</v>
          </cell>
          <cell r="U69">
            <v>0</v>
          </cell>
          <cell r="V69">
            <v>0</v>
          </cell>
          <cell r="X69">
            <v>0</v>
          </cell>
          <cell r="Y69">
            <v>0</v>
          </cell>
          <cell r="AB69">
            <v>0</v>
          </cell>
          <cell r="AC69">
            <v>0</v>
          </cell>
          <cell r="AG69">
            <v>0</v>
          </cell>
        </row>
        <row r="70">
          <cell r="D70">
            <v>1454</v>
          </cell>
          <cell r="E70">
            <v>434</v>
          </cell>
          <cell r="F70">
            <v>1020</v>
          </cell>
          <cell r="L70">
            <v>70</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row>
        <row r="71">
          <cell r="D71">
            <v>62</v>
          </cell>
          <cell r="E71">
            <v>19</v>
          </cell>
          <cell r="F71">
            <v>43</v>
          </cell>
          <cell r="P71">
            <v>0</v>
          </cell>
          <cell r="Q71">
            <v>0</v>
          </cell>
          <cell r="T71">
            <v>0</v>
          </cell>
          <cell r="U71">
            <v>0</v>
          </cell>
          <cell r="AB71">
            <v>0</v>
          </cell>
          <cell r="AC71">
            <v>0</v>
          </cell>
          <cell r="AG71">
            <v>0</v>
          </cell>
        </row>
        <row r="72">
          <cell r="D72">
            <v>1392</v>
          </cell>
          <cell r="E72">
            <v>415</v>
          </cell>
          <cell r="F72">
            <v>977</v>
          </cell>
          <cell r="L72">
            <v>70</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row>
        <row r="73">
          <cell r="D73">
            <v>383</v>
          </cell>
          <cell r="E73">
            <v>114</v>
          </cell>
          <cell r="F73">
            <v>269</v>
          </cell>
          <cell r="L73">
            <v>44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row>
        <row r="74">
          <cell r="E74">
            <v>0</v>
          </cell>
          <cell r="F74">
            <v>0</v>
          </cell>
          <cell r="AC74">
            <v>0</v>
          </cell>
          <cell r="AG74">
            <v>0</v>
          </cell>
        </row>
        <row r="75">
          <cell r="D75">
            <v>348</v>
          </cell>
          <cell r="E75">
            <v>104</v>
          </cell>
          <cell r="F75">
            <v>244</v>
          </cell>
          <cell r="R75">
            <v>0</v>
          </cell>
          <cell r="V75">
            <v>0</v>
          </cell>
          <cell r="AC75">
            <v>0</v>
          </cell>
          <cell r="AI75">
            <v>0</v>
          </cell>
        </row>
        <row r="76">
          <cell r="E76">
            <v>0</v>
          </cell>
          <cell r="F76">
            <v>0</v>
          </cell>
          <cell r="R76">
            <v>0</v>
          </cell>
          <cell r="V76">
            <v>0</v>
          </cell>
          <cell r="Z76">
            <v>6</v>
          </cell>
          <cell r="AA76">
            <v>6</v>
          </cell>
          <cell r="AC76">
            <v>0</v>
          </cell>
          <cell r="AG76">
            <v>0</v>
          </cell>
        </row>
        <row r="77">
          <cell r="E77">
            <v>0</v>
          </cell>
          <cell r="F77">
            <v>0</v>
          </cell>
          <cell r="S77">
            <v>36</v>
          </cell>
          <cell r="W77">
            <v>32</v>
          </cell>
          <cell r="AC77">
            <v>92</v>
          </cell>
          <cell r="AD77">
            <v>92</v>
          </cell>
          <cell r="AE77">
            <v>0</v>
          </cell>
          <cell r="AF77">
            <v>362</v>
          </cell>
        </row>
        <row r="78">
          <cell r="D78">
            <v>286</v>
          </cell>
          <cell r="E78">
            <v>85</v>
          </cell>
          <cell r="F78">
            <v>201</v>
          </cell>
          <cell r="L78">
            <v>12</v>
          </cell>
          <cell r="R78">
            <v>19</v>
          </cell>
          <cell r="S78">
            <v>18</v>
          </cell>
          <cell r="V78">
            <v>5</v>
          </cell>
          <cell r="W78">
            <v>21</v>
          </cell>
          <cell r="Z78">
            <v>34</v>
          </cell>
          <cell r="AA78">
            <v>34</v>
          </cell>
          <cell r="AB78">
            <v>0</v>
          </cell>
          <cell r="AC78">
            <v>4</v>
          </cell>
          <cell r="AD78">
            <v>4</v>
          </cell>
          <cell r="AF78">
            <v>39</v>
          </cell>
        </row>
        <row r="79">
          <cell r="D79">
            <v>375</v>
          </cell>
          <cell r="E79">
            <v>112</v>
          </cell>
          <cell r="F79">
            <v>263</v>
          </cell>
          <cell r="L79">
            <v>14</v>
          </cell>
          <cell r="R79">
            <v>18</v>
          </cell>
          <cell r="S79">
            <v>1</v>
          </cell>
          <cell r="V79">
            <v>19</v>
          </cell>
          <cell r="Z79">
            <v>30</v>
          </cell>
          <cell r="AA79">
            <v>30</v>
          </cell>
          <cell r="AB79">
            <v>0</v>
          </cell>
          <cell r="AC79">
            <v>15</v>
          </cell>
          <cell r="AD79">
            <v>15</v>
          </cell>
          <cell r="AF79">
            <v>595</v>
          </cell>
        </row>
        <row r="80">
          <cell r="D80">
            <v>2457.727272727273</v>
          </cell>
          <cell r="E80">
            <v>787</v>
          </cell>
          <cell r="F80">
            <v>1670.7272727272727</v>
          </cell>
          <cell r="L80">
            <v>2187.727272727273</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v>0</v>
          </cell>
          <cell r="AD80">
            <v>2792</v>
          </cell>
          <cell r="AE80">
            <v>818</v>
          </cell>
          <cell r="AF80">
            <v>996</v>
          </cell>
          <cell r="AG80">
            <v>0</v>
          </cell>
        </row>
        <row r="81">
          <cell r="D81">
            <v>2457.727272727273</v>
          </cell>
          <cell r="E81">
            <v>787</v>
          </cell>
          <cell r="F81">
            <v>1670.7272727272727</v>
          </cell>
          <cell r="L81">
            <v>2187.727272727273</v>
          </cell>
          <cell r="R81">
            <v>2743.9090909090883</v>
          </cell>
          <cell r="V81">
            <v>1877.6363636363603</v>
          </cell>
          <cell r="Z81">
            <v>3618.212121212121</v>
          </cell>
          <cell r="AA81">
            <v>2959.5454545454545</v>
          </cell>
          <cell r="AB81">
            <v>658.66666666666674</v>
          </cell>
          <cell r="AG81">
            <v>0</v>
          </cell>
        </row>
        <row r="82">
          <cell r="AG82">
            <v>0</v>
          </cell>
        </row>
        <row r="83">
          <cell r="D83">
            <v>0</v>
          </cell>
          <cell r="E83">
            <v>0</v>
          </cell>
          <cell r="AG83">
            <v>0</v>
          </cell>
        </row>
        <row r="84">
          <cell r="D84">
            <v>2457.727272727273</v>
          </cell>
          <cell r="E84">
            <v>787</v>
          </cell>
          <cell r="F84">
            <v>1670.7272727272727</v>
          </cell>
          <cell r="L84">
            <v>2187.727272727273</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row>
        <row r="85">
          <cell r="D85">
            <v>0</v>
          </cell>
          <cell r="E85">
            <v>0</v>
          </cell>
          <cell r="F85">
            <v>0</v>
          </cell>
          <cell r="AG85">
            <v>0</v>
          </cell>
        </row>
        <row r="86">
          <cell r="D86">
            <v>1166</v>
          </cell>
          <cell r="E86">
            <v>590</v>
          </cell>
          <cell r="F86">
            <v>576</v>
          </cell>
          <cell r="AG86">
            <v>0</v>
          </cell>
        </row>
        <row r="87">
          <cell r="D87">
            <v>600</v>
          </cell>
          <cell r="E87">
            <v>179</v>
          </cell>
          <cell r="F87">
            <v>421</v>
          </cell>
          <cell r="P87">
            <v>0</v>
          </cell>
          <cell r="Q87">
            <v>0</v>
          </cell>
          <cell r="R87">
            <v>0</v>
          </cell>
          <cell r="S87">
            <v>0</v>
          </cell>
          <cell r="T87">
            <v>0</v>
          </cell>
          <cell r="U87">
            <v>0</v>
          </cell>
          <cell r="V87">
            <v>0</v>
          </cell>
          <cell r="W87">
            <v>0</v>
          </cell>
          <cell r="X87">
            <v>0</v>
          </cell>
          <cell r="Y87">
            <v>0</v>
          </cell>
          <cell r="Z87">
            <v>0</v>
          </cell>
          <cell r="AA87">
            <v>0</v>
          </cell>
          <cell r="AB87">
            <v>0</v>
          </cell>
          <cell r="AG87">
            <v>0</v>
          </cell>
        </row>
        <row r="88">
          <cell r="D88">
            <v>15</v>
          </cell>
          <cell r="E88">
            <v>4</v>
          </cell>
          <cell r="F88">
            <v>11</v>
          </cell>
          <cell r="L88">
            <v>61</v>
          </cell>
          <cell r="R88">
            <v>150</v>
          </cell>
          <cell r="T88">
            <v>72</v>
          </cell>
          <cell r="U88">
            <v>78</v>
          </cell>
          <cell r="V88">
            <v>27</v>
          </cell>
          <cell r="X88">
            <v>11</v>
          </cell>
          <cell r="Y88">
            <v>16</v>
          </cell>
          <cell r="Z88">
            <v>12.333333333333334</v>
          </cell>
          <cell r="AA88">
            <v>0</v>
          </cell>
          <cell r="AB88">
            <v>12.333333333333334</v>
          </cell>
          <cell r="AC88">
            <v>28</v>
          </cell>
          <cell r="AE88">
            <v>28</v>
          </cell>
        </row>
        <row r="89">
          <cell r="D89">
            <v>4238.727272727273</v>
          </cell>
          <cell r="E89">
            <v>1560</v>
          </cell>
          <cell r="F89">
            <v>2678.727272727273</v>
          </cell>
          <cell r="L89">
            <v>2248.727272727273</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row>
        <row r="90">
          <cell r="D90">
            <v>4238.727272727273</v>
          </cell>
          <cell r="E90">
            <v>1560</v>
          </cell>
          <cell r="F90">
            <v>2678.727272727273</v>
          </cell>
          <cell r="L90">
            <v>2248.727272727273</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row>
        <row r="91">
          <cell r="D91">
            <v>202</v>
          </cell>
          <cell r="L91">
            <v>432</v>
          </cell>
          <cell r="R91">
            <v>123</v>
          </cell>
          <cell r="V91">
            <v>99</v>
          </cell>
          <cell r="Z91">
            <v>74</v>
          </cell>
          <cell r="AA91">
            <v>74</v>
          </cell>
          <cell r="AF91">
            <v>0</v>
          </cell>
          <cell r="AG91">
            <v>0</v>
          </cell>
        </row>
        <row r="92">
          <cell r="D92">
            <v>87</v>
          </cell>
          <cell r="L92">
            <v>432</v>
          </cell>
          <cell r="R92">
            <v>123</v>
          </cell>
          <cell r="V92">
            <v>99</v>
          </cell>
          <cell r="Z92">
            <v>74</v>
          </cell>
          <cell r="AA92">
            <v>74</v>
          </cell>
          <cell r="AF92">
            <v>0</v>
          </cell>
          <cell r="AG92">
            <v>0</v>
          </cell>
        </row>
        <row r="93">
          <cell r="D93">
            <v>0</v>
          </cell>
          <cell r="L93">
            <v>0</v>
          </cell>
          <cell r="R93">
            <v>0</v>
          </cell>
          <cell r="V93">
            <v>0</v>
          </cell>
          <cell r="Z93">
            <v>0</v>
          </cell>
          <cell r="AA93">
            <v>0</v>
          </cell>
          <cell r="AF93">
            <v>0</v>
          </cell>
          <cell r="AG93">
            <v>0</v>
          </cell>
        </row>
        <row r="94">
          <cell r="D94">
            <v>115</v>
          </cell>
          <cell r="L94">
            <v>0</v>
          </cell>
          <cell r="R94">
            <v>0</v>
          </cell>
          <cell r="V94">
            <v>0</v>
          </cell>
          <cell r="Z94">
            <v>0</v>
          </cell>
          <cell r="AA94">
            <v>0</v>
          </cell>
          <cell r="AF94">
            <v>0</v>
          </cell>
          <cell r="AG94">
            <v>0</v>
          </cell>
        </row>
        <row r="95">
          <cell r="AG95">
            <v>0</v>
          </cell>
        </row>
        <row r="96">
          <cell r="AG96">
            <v>0</v>
          </cell>
        </row>
        <row r="97">
          <cell r="D97">
            <v>115</v>
          </cell>
          <cell r="L97">
            <v>0</v>
          </cell>
          <cell r="R97">
            <v>0</v>
          </cell>
          <cell r="V97">
            <v>5</v>
          </cell>
          <cell r="Z97">
            <v>0</v>
          </cell>
          <cell r="AA97">
            <v>0</v>
          </cell>
          <cell r="AF97">
            <v>39</v>
          </cell>
          <cell r="AG97">
            <v>0</v>
          </cell>
        </row>
        <row r="98">
          <cell r="D98">
            <v>115</v>
          </cell>
          <cell r="L98">
            <v>0</v>
          </cell>
          <cell r="R98">
            <v>0</v>
          </cell>
          <cell r="V98">
            <v>0</v>
          </cell>
          <cell r="Z98">
            <v>0</v>
          </cell>
          <cell r="AA98">
            <v>0</v>
          </cell>
          <cell r="AF98">
            <v>0</v>
          </cell>
          <cell r="AG98">
            <v>0</v>
          </cell>
        </row>
        <row r="99">
          <cell r="L99">
            <v>0</v>
          </cell>
          <cell r="R99">
            <v>0</v>
          </cell>
          <cell r="V99">
            <v>0</v>
          </cell>
          <cell r="Z99">
            <v>0</v>
          </cell>
          <cell r="AA99">
            <v>0</v>
          </cell>
          <cell r="AF99">
            <v>0</v>
          </cell>
          <cell r="AG99">
            <v>0</v>
          </cell>
        </row>
        <row r="100">
          <cell r="D100">
            <v>0</v>
          </cell>
          <cell r="L100">
            <v>0</v>
          </cell>
          <cell r="R100">
            <v>0</v>
          </cell>
          <cell r="V100">
            <v>5</v>
          </cell>
          <cell r="Z100">
            <v>0</v>
          </cell>
          <cell r="AA100">
            <v>0</v>
          </cell>
          <cell r="AF100">
            <v>39</v>
          </cell>
          <cell r="AG100">
            <v>0</v>
          </cell>
        </row>
        <row r="101">
          <cell r="D101">
            <v>31</v>
          </cell>
          <cell r="L101">
            <v>0</v>
          </cell>
          <cell r="R101">
            <v>0</v>
          </cell>
          <cell r="V101">
            <v>19</v>
          </cell>
          <cell r="Z101">
            <v>0</v>
          </cell>
          <cell r="AA101">
            <v>0</v>
          </cell>
          <cell r="AF101">
            <v>595</v>
          </cell>
          <cell r="AG101">
            <v>0</v>
          </cell>
        </row>
        <row r="102">
          <cell r="D102">
            <v>31</v>
          </cell>
          <cell r="L102">
            <v>0</v>
          </cell>
          <cell r="V102">
            <v>0</v>
          </cell>
          <cell r="Z102">
            <v>0</v>
          </cell>
          <cell r="AA102">
            <v>0</v>
          </cell>
          <cell r="AG102">
            <v>0</v>
          </cell>
        </row>
        <row r="103">
          <cell r="D103">
            <v>0</v>
          </cell>
          <cell r="L103">
            <v>0</v>
          </cell>
          <cell r="R103">
            <v>0</v>
          </cell>
          <cell r="V103">
            <v>19</v>
          </cell>
          <cell r="Z103">
            <v>0</v>
          </cell>
          <cell r="AA103">
            <v>0</v>
          </cell>
          <cell r="AF103">
            <v>595</v>
          </cell>
          <cell r="AG103">
            <v>0</v>
          </cell>
        </row>
        <row r="104">
          <cell r="D104">
            <v>605.41409090909156</v>
          </cell>
          <cell r="L104">
            <v>0</v>
          </cell>
          <cell r="P104">
            <v>0</v>
          </cell>
          <cell r="V104">
            <v>0</v>
          </cell>
          <cell r="Z104">
            <v>0</v>
          </cell>
          <cell r="AA104">
            <v>0</v>
          </cell>
          <cell r="AG104">
            <v>0</v>
          </cell>
        </row>
        <row r="105">
          <cell r="D105">
            <v>0</v>
          </cell>
          <cell r="L105">
            <v>0</v>
          </cell>
          <cell r="AG105">
            <v>0</v>
          </cell>
        </row>
        <row r="106">
          <cell r="D106">
            <v>0</v>
          </cell>
          <cell r="R106">
            <v>0</v>
          </cell>
          <cell r="V106">
            <v>0</v>
          </cell>
          <cell r="Z106">
            <v>0</v>
          </cell>
          <cell r="AA106">
            <v>0</v>
          </cell>
          <cell r="AG106">
            <v>0</v>
          </cell>
        </row>
        <row r="107">
          <cell r="L107">
            <v>0</v>
          </cell>
          <cell r="R107">
            <v>0</v>
          </cell>
          <cell r="V107">
            <v>0</v>
          </cell>
          <cell r="Z107">
            <v>0</v>
          </cell>
          <cell r="AA107">
            <v>0</v>
          </cell>
          <cell r="AG107">
            <v>0</v>
          </cell>
        </row>
        <row r="108">
          <cell r="D108">
            <v>0</v>
          </cell>
          <cell r="L108">
            <v>0</v>
          </cell>
          <cell r="R108">
            <v>0</v>
          </cell>
          <cell r="V108">
            <v>38</v>
          </cell>
          <cell r="Z108">
            <v>0</v>
          </cell>
          <cell r="AA108">
            <v>0</v>
          </cell>
          <cell r="AF108">
            <v>363</v>
          </cell>
          <cell r="AG108">
            <v>0</v>
          </cell>
        </row>
        <row r="109">
          <cell r="D109">
            <v>2</v>
          </cell>
          <cell r="L109">
            <v>0</v>
          </cell>
          <cell r="R109">
            <v>28</v>
          </cell>
          <cell r="V109">
            <v>0</v>
          </cell>
          <cell r="Z109">
            <v>0</v>
          </cell>
          <cell r="AA109">
            <v>0</v>
          </cell>
          <cell r="AF109">
            <v>7</v>
          </cell>
          <cell r="AG109">
            <v>0</v>
          </cell>
        </row>
        <row r="110">
          <cell r="D110">
            <v>401.20704545454578</v>
          </cell>
          <cell r="AG110">
            <v>0</v>
          </cell>
        </row>
        <row r="111">
          <cell r="D111">
            <v>0</v>
          </cell>
        </row>
        <row r="112">
          <cell r="D112">
            <v>3725</v>
          </cell>
          <cell r="AG112">
            <v>0</v>
          </cell>
        </row>
        <row r="114">
          <cell r="D114">
            <v>0</v>
          </cell>
          <cell r="AG114">
            <v>0</v>
          </cell>
        </row>
        <row r="115">
          <cell r="D115">
            <v>4879.6211363636376</v>
          </cell>
          <cell r="E115">
            <v>0</v>
          </cell>
          <cell r="F115">
            <v>0</v>
          </cell>
          <cell r="L115">
            <v>0</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row>
        <row r="116">
          <cell r="D116">
            <v>868.41409090909156</v>
          </cell>
          <cell r="E116">
            <v>0</v>
          </cell>
          <cell r="F116">
            <v>0</v>
          </cell>
          <cell r="L116">
            <v>0</v>
          </cell>
          <cell r="R116">
            <v>28</v>
          </cell>
          <cell r="T116">
            <v>0</v>
          </cell>
          <cell r="U116">
            <v>0</v>
          </cell>
          <cell r="V116">
            <v>62</v>
          </cell>
          <cell r="Z116">
            <v>0</v>
          </cell>
          <cell r="AA116">
            <v>0</v>
          </cell>
          <cell r="AF116">
            <v>1004</v>
          </cell>
          <cell r="AG116">
            <v>0</v>
          </cell>
        </row>
        <row r="117">
          <cell r="AG117">
            <v>0</v>
          </cell>
        </row>
        <row r="118">
          <cell r="AG118">
            <v>0</v>
          </cell>
        </row>
        <row r="119">
          <cell r="AG119">
            <v>0</v>
          </cell>
        </row>
        <row r="120">
          <cell r="AG120">
            <v>0</v>
          </cell>
        </row>
        <row r="121">
          <cell r="AG121">
            <v>0</v>
          </cell>
        </row>
        <row r="122">
          <cell r="AG122">
            <v>0</v>
          </cell>
        </row>
        <row r="123">
          <cell r="AG123">
            <v>0</v>
          </cell>
        </row>
        <row r="124">
          <cell r="AG124">
            <v>0</v>
          </cell>
        </row>
        <row r="125">
          <cell r="AG125">
            <v>0</v>
          </cell>
        </row>
        <row r="126">
          <cell r="AG126">
            <v>0</v>
          </cell>
        </row>
        <row r="127">
          <cell r="AG127">
            <v>0</v>
          </cell>
        </row>
        <row r="128">
          <cell r="AG128">
            <v>0</v>
          </cell>
        </row>
        <row r="129">
          <cell r="AG129">
            <v>0</v>
          </cell>
        </row>
        <row r="130">
          <cell r="AG130">
            <v>0</v>
          </cell>
        </row>
        <row r="131">
          <cell r="AG131">
            <v>0</v>
          </cell>
        </row>
        <row r="132">
          <cell r="AG132">
            <v>0</v>
          </cell>
        </row>
        <row r="133">
          <cell r="AG133">
            <v>0</v>
          </cell>
        </row>
        <row r="134">
          <cell r="AG134">
            <v>0</v>
          </cell>
        </row>
        <row r="135">
          <cell r="AG135">
            <v>0</v>
          </cell>
        </row>
        <row r="136">
          <cell r="AG136">
            <v>0</v>
          </cell>
        </row>
        <row r="137">
          <cell r="AG137">
            <v>0</v>
          </cell>
        </row>
        <row r="138">
          <cell r="AG138">
            <v>0</v>
          </cell>
        </row>
        <row r="139">
          <cell r="AG139">
            <v>0</v>
          </cell>
        </row>
        <row r="140">
          <cell r="AG140">
            <v>0</v>
          </cell>
        </row>
        <row r="141">
          <cell r="AG141">
            <v>0</v>
          </cell>
        </row>
        <row r="142">
          <cell r="AG142">
            <v>0</v>
          </cell>
        </row>
        <row r="143">
          <cell r="AG143">
            <v>0</v>
          </cell>
        </row>
        <row r="144">
          <cell r="AG144">
            <v>0</v>
          </cell>
        </row>
        <row r="145">
          <cell r="AG145">
            <v>0</v>
          </cell>
        </row>
        <row r="146">
          <cell r="AG146">
            <v>0</v>
          </cell>
        </row>
        <row r="147">
          <cell r="AG147">
            <v>0</v>
          </cell>
        </row>
        <row r="148">
          <cell r="AG148">
            <v>0</v>
          </cell>
        </row>
        <row r="149">
          <cell r="D149">
            <v>0</v>
          </cell>
          <cell r="L149">
            <v>0</v>
          </cell>
          <cell r="R149">
            <v>0</v>
          </cell>
          <cell r="V149">
            <v>0</v>
          </cell>
          <cell r="AF149">
            <v>0</v>
          </cell>
          <cell r="AG149">
            <v>0</v>
          </cell>
        </row>
        <row r="150">
          <cell r="D150">
            <v>63</v>
          </cell>
          <cell r="L150">
            <v>396</v>
          </cell>
          <cell r="R150">
            <v>527</v>
          </cell>
          <cell r="V150">
            <v>417</v>
          </cell>
          <cell r="Z150">
            <v>265</v>
          </cell>
          <cell r="AA150">
            <v>265</v>
          </cell>
          <cell r="AG150">
            <v>0</v>
          </cell>
        </row>
        <row r="151">
          <cell r="D151">
            <v>63</v>
          </cell>
          <cell r="L151">
            <v>145</v>
          </cell>
          <cell r="R151">
            <v>226</v>
          </cell>
          <cell r="V151">
            <v>198</v>
          </cell>
          <cell r="Z151">
            <v>84</v>
          </cell>
          <cell r="AA151">
            <v>84</v>
          </cell>
          <cell r="AG151">
            <v>0</v>
          </cell>
        </row>
        <row r="152">
          <cell r="L152">
            <v>283</v>
          </cell>
          <cell r="R152">
            <v>263</v>
          </cell>
          <cell r="V152">
            <v>219</v>
          </cell>
          <cell r="Z152">
            <v>133</v>
          </cell>
          <cell r="AA152">
            <v>133</v>
          </cell>
        </row>
        <row r="153">
          <cell r="L153">
            <v>72</v>
          </cell>
          <cell r="R153">
            <v>264</v>
          </cell>
          <cell r="V153">
            <v>198</v>
          </cell>
          <cell r="Z153">
            <v>121</v>
          </cell>
          <cell r="AA153">
            <v>121</v>
          </cell>
        </row>
        <row r="155">
          <cell r="L155">
            <v>0</v>
          </cell>
          <cell r="V155">
            <v>369</v>
          </cell>
        </row>
        <row r="156">
          <cell r="L156">
            <v>0</v>
          </cell>
          <cell r="R156">
            <v>0</v>
          </cell>
          <cell r="V156">
            <v>0</v>
          </cell>
        </row>
        <row r="157">
          <cell r="D157">
            <v>17.179166666666667</v>
          </cell>
          <cell r="L157">
            <v>502</v>
          </cell>
          <cell r="R157">
            <v>213</v>
          </cell>
        </row>
        <row r="158">
          <cell r="L158">
            <v>0</v>
          </cell>
          <cell r="R158">
            <v>0</v>
          </cell>
        </row>
        <row r="159">
          <cell r="D159">
            <v>0</v>
          </cell>
          <cell r="L159">
            <v>396</v>
          </cell>
          <cell r="R159">
            <v>527</v>
          </cell>
          <cell r="V159">
            <v>417</v>
          </cell>
          <cell r="Z159">
            <v>265</v>
          </cell>
          <cell r="AA159">
            <v>265</v>
          </cell>
        </row>
        <row r="160">
          <cell r="L160">
            <v>396</v>
          </cell>
          <cell r="R160">
            <v>527</v>
          </cell>
          <cell r="V160">
            <v>417</v>
          </cell>
        </row>
        <row r="161">
          <cell r="D161">
            <v>80</v>
          </cell>
          <cell r="L161">
            <v>0</v>
          </cell>
          <cell r="R161">
            <v>0</v>
          </cell>
          <cell r="V161">
            <v>0</v>
          </cell>
        </row>
        <row r="162">
          <cell r="L162">
            <v>0</v>
          </cell>
          <cell r="R162">
            <v>1530</v>
          </cell>
          <cell r="V162">
            <v>0</v>
          </cell>
          <cell r="Z162">
            <v>0</v>
          </cell>
          <cell r="AA162">
            <v>0</v>
          </cell>
        </row>
        <row r="163">
          <cell r="L163">
            <v>0</v>
          </cell>
        </row>
        <row r="164">
          <cell r="D164">
            <v>233</v>
          </cell>
          <cell r="E164">
            <v>0</v>
          </cell>
          <cell r="F164">
            <v>0</v>
          </cell>
          <cell r="L164">
            <v>432</v>
          </cell>
          <cell r="P164">
            <v>0</v>
          </cell>
          <cell r="Q164">
            <v>0</v>
          </cell>
          <cell r="R164">
            <v>123</v>
          </cell>
          <cell r="T164">
            <v>0</v>
          </cell>
          <cell r="U164">
            <v>0</v>
          </cell>
          <cell r="V164">
            <v>99</v>
          </cell>
          <cell r="X164">
            <v>0</v>
          </cell>
          <cell r="Y164">
            <v>0</v>
          </cell>
          <cell r="Z164">
            <v>74</v>
          </cell>
          <cell r="AA164">
            <v>74</v>
          </cell>
          <cell r="AF164">
            <v>0</v>
          </cell>
          <cell r="AG164">
            <v>0</v>
          </cell>
        </row>
        <row r="165">
          <cell r="D165">
            <v>357.72727272727275</v>
          </cell>
          <cell r="E165">
            <v>126</v>
          </cell>
          <cell r="F165">
            <v>231.72727272727275</v>
          </cell>
          <cell r="L165">
            <v>725.72727272727275</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row>
        <row r="166">
          <cell r="D166">
            <v>1888.0000000000002</v>
          </cell>
          <cell r="E166">
            <v>-130</v>
          </cell>
          <cell r="F166">
            <v>-242.72727272727275</v>
          </cell>
          <cell r="L166">
            <v>480.00000000000023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row>
        <row r="167">
          <cell r="D167">
            <v>17</v>
          </cell>
          <cell r="E167">
            <v>4</v>
          </cell>
          <cell r="F167">
            <v>11</v>
          </cell>
          <cell r="L167">
            <v>61</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row>
        <row r="193">
          <cell r="D193" t="str">
            <v>АПАРАТ ВСЬОГО</v>
          </cell>
          <cell r="E193" t="str">
            <v>АПАРАТ ЕЛЕКТРО</v>
          </cell>
          <cell r="F193" t="str">
            <v>АПАРАТ ТЕПЛО</v>
          </cell>
          <cell r="L193" t="str">
            <v>ККМ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row>
        <row r="194">
          <cell r="D194">
            <v>2.78</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row>
        <row r="196">
          <cell r="R196">
            <v>81.3</v>
          </cell>
          <cell r="V196">
            <v>66</v>
          </cell>
        </row>
        <row r="197">
          <cell r="R197">
            <v>93.5</v>
          </cell>
          <cell r="V197">
            <v>75.900000000000006</v>
          </cell>
        </row>
        <row r="198">
          <cell r="L198">
            <v>0</v>
          </cell>
        </row>
        <row r="199">
          <cell r="L199">
            <v>0</v>
          </cell>
          <cell r="R199">
            <v>141.5</v>
          </cell>
          <cell r="V199">
            <v>141.5</v>
          </cell>
          <cell r="W199">
            <v>178</v>
          </cell>
          <cell r="Z199">
            <v>178</v>
          </cell>
          <cell r="AA199">
            <v>141.5</v>
          </cell>
          <cell r="AB199">
            <v>141.5</v>
          </cell>
          <cell r="AC199">
            <v>141.5</v>
          </cell>
          <cell r="AD199">
            <v>178</v>
          </cell>
          <cell r="AF199">
            <v>178</v>
          </cell>
          <cell r="AG199">
            <v>178</v>
          </cell>
          <cell r="AI199">
            <v>178</v>
          </cell>
        </row>
        <row r="200">
          <cell r="R200">
            <v>11504</v>
          </cell>
          <cell r="V200">
            <v>9339</v>
          </cell>
        </row>
        <row r="202">
          <cell r="R202">
            <v>0</v>
          </cell>
          <cell r="V202">
            <v>0</v>
          </cell>
        </row>
        <row r="203">
          <cell r="R203">
            <v>0</v>
          </cell>
          <cell r="V203">
            <v>0</v>
          </cell>
        </row>
        <row r="205">
          <cell r="R205">
            <v>141.5</v>
          </cell>
          <cell r="V205">
            <v>141.5</v>
          </cell>
        </row>
        <row r="206">
          <cell r="R206">
            <v>0</v>
          </cell>
          <cell r="V206">
            <v>0</v>
          </cell>
        </row>
        <row r="208">
          <cell r="R208">
            <v>61.9</v>
          </cell>
          <cell r="V208">
            <v>48.8</v>
          </cell>
        </row>
        <row r="209">
          <cell r="R209">
            <v>85.5</v>
          </cell>
          <cell r="V209">
            <v>67.400000000000006</v>
          </cell>
        </row>
        <row r="210">
          <cell r="D210">
            <v>75</v>
          </cell>
          <cell r="L210">
            <v>75</v>
          </cell>
          <cell r="R210">
            <v>82</v>
          </cell>
          <cell r="V210">
            <v>82</v>
          </cell>
          <cell r="AG210">
            <v>0</v>
          </cell>
        </row>
        <row r="211">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row>
        <row r="212">
          <cell r="R212">
            <v>30950</v>
          </cell>
          <cell r="V212">
            <v>24400</v>
          </cell>
        </row>
        <row r="214">
          <cell r="R214">
            <v>179</v>
          </cell>
          <cell r="T214">
            <v>76.5</v>
          </cell>
          <cell r="U214">
            <v>102.5</v>
          </cell>
          <cell r="V214">
            <v>143.30000000000001</v>
          </cell>
          <cell r="X214">
            <v>58.3</v>
          </cell>
          <cell r="Y214">
            <v>85.000000000000014</v>
          </cell>
        </row>
        <row r="215">
          <cell r="R215">
            <v>42454</v>
          </cell>
          <cell r="T215">
            <v>27692</v>
          </cell>
          <cell r="U215">
            <v>14762</v>
          </cell>
          <cell r="V215">
            <v>33739</v>
          </cell>
          <cell r="X215">
            <v>21106</v>
          </cell>
          <cell r="Y215">
            <v>12633</v>
          </cell>
        </row>
        <row r="216">
          <cell r="R216">
            <v>237.17</v>
          </cell>
          <cell r="T216">
            <v>361.99</v>
          </cell>
          <cell r="U216">
            <v>144.02000000000001</v>
          </cell>
          <cell r="V216">
            <v>235.44</v>
          </cell>
          <cell r="X216">
            <v>362.02</v>
          </cell>
          <cell r="Y216">
            <v>148.62</v>
          </cell>
          <cell r="AF216">
            <v>0</v>
          </cell>
          <cell r="AG216">
            <v>0</v>
          </cell>
        </row>
        <row r="218">
          <cell r="R218">
            <v>42455</v>
          </cell>
          <cell r="V218">
            <v>33739</v>
          </cell>
        </row>
        <row r="239">
          <cell r="D239" t="str">
            <v>ВИКОН.ДИР.</v>
          </cell>
          <cell r="L239" t="str">
            <v>ККМ</v>
          </cell>
          <cell r="R239" t="str">
            <v>ТЕЦ-5 ВСЬОГО</v>
          </cell>
          <cell r="V239" t="str">
            <v>ТЕЦ-6 ВСЬОГО</v>
          </cell>
          <cell r="AA239" t="str">
            <v>ТРМ ВСЬОГО</v>
          </cell>
        </row>
        <row r="240">
          <cell r="D240">
            <v>3546.727272727273</v>
          </cell>
          <cell r="L240">
            <v>2094.727272727273</v>
          </cell>
          <cell r="R240">
            <v>2382.9090909090883</v>
          </cell>
          <cell r="V240">
            <v>-72</v>
          </cell>
          <cell r="AA240">
            <v>2527.5454545454545</v>
          </cell>
        </row>
        <row r="242">
          <cell r="D242">
            <v>9597.141363636365</v>
          </cell>
          <cell r="L242">
            <v>2094.727272727273</v>
          </cell>
          <cell r="R242">
            <v>2382.9090909090883</v>
          </cell>
          <cell r="V242">
            <v>-72</v>
          </cell>
          <cell r="AA242">
            <v>2527.5454545454545</v>
          </cell>
        </row>
        <row r="243">
          <cell r="D243">
            <v>4089.3529545454548</v>
          </cell>
          <cell r="L243">
            <v>645.68000000000029</v>
          </cell>
          <cell r="R243">
            <v>1767.9999999999977</v>
          </cell>
          <cell r="V243">
            <v>36754.003030303029</v>
          </cell>
          <cell r="AA243">
            <v>655.5333333333333</v>
          </cell>
        </row>
        <row r="244">
          <cell r="D244">
            <v>58857.621136363639</v>
          </cell>
          <cell r="L244">
            <v>0</v>
          </cell>
          <cell r="R244">
            <v>0</v>
          </cell>
          <cell r="V244">
            <v>35616.63636363636</v>
          </cell>
          <cell r="AA244">
            <v>0</v>
          </cell>
        </row>
        <row r="245">
          <cell r="D245">
            <v>48798</v>
          </cell>
        </row>
        <row r="246">
          <cell r="D246">
            <v>0</v>
          </cell>
        </row>
        <row r="247">
          <cell r="D247">
            <v>5266</v>
          </cell>
          <cell r="L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R253">
            <v>0</v>
          </cell>
          <cell r="V253">
            <v>35616.63636363636</v>
          </cell>
          <cell r="AA253">
            <v>0</v>
          </cell>
        </row>
        <row r="254">
          <cell r="D254">
            <v>4731.6211363636376</v>
          </cell>
        </row>
        <row r="255">
          <cell r="D255">
            <v>62</v>
          </cell>
          <cell r="L255">
            <v>0</v>
          </cell>
          <cell r="R255">
            <v>0</v>
          </cell>
          <cell r="V255">
            <v>0</v>
          </cell>
          <cell r="AA255">
            <v>0</v>
          </cell>
        </row>
        <row r="256">
          <cell r="D256">
            <v>62404.348409090911</v>
          </cell>
          <cell r="L256">
            <v>2094.727272727273</v>
          </cell>
          <cell r="R256">
            <v>2382.9090909090883</v>
          </cell>
          <cell r="V256">
            <v>35544.63636363636</v>
          </cell>
          <cell r="AA256">
            <v>2527.5454545454545</v>
          </cell>
        </row>
        <row r="257">
          <cell r="D257">
            <v>1362.1672727272726</v>
          </cell>
          <cell r="L257">
            <v>1781.0472727272727</v>
          </cell>
          <cell r="R257">
            <v>1817.909090909091</v>
          </cell>
          <cell r="V257">
            <v>35634.829696969697</v>
          </cell>
          <cell r="AA257">
            <v>2055.0121212121212</v>
          </cell>
        </row>
        <row r="258">
          <cell r="D258">
            <v>357.72727272727275</v>
          </cell>
          <cell r="L258">
            <v>725.72727272727275</v>
          </cell>
          <cell r="R258">
            <v>653.90909090909099</v>
          </cell>
          <cell r="V258">
            <v>1465.6363636363635</v>
          </cell>
          <cell r="AA258">
            <v>1439.5454545454545</v>
          </cell>
        </row>
        <row r="259">
          <cell r="D259">
            <v>0</v>
          </cell>
          <cell r="L259">
            <v>0</v>
          </cell>
          <cell r="R259">
            <v>839</v>
          </cell>
          <cell r="V259">
            <v>32.56</v>
          </cell>
          <cell r="AA259">
            <v>0</v>
          </cell>
        </row>
        <row r="260">
          <cell r="D260">
            <v>997.43999999999994</v>
          </cell>
          <cell r="L260">
            <v>696.31999999999994</v>
          </cell>
          <cell r="R260">
            <v>268.33333333333331</v>
          </cell>
          <cell r="V260">
            <v>130.63333333333333</v>
          </cell>
          <cell r="AA260">
            <v>173.46666666666667</v>
          </cell>
        </row>
        <row r="261">
          <cell r="D261">
            <v>67.833333333333343</v>
          </cell>
          <cell r="L261">
            <v>336.7</v>
          </cell>
          <cell r="R261">
            <v>55.666666666666664</v>
          </cell>
          <cell r="V261">
            <v>0</v>
          </cell>
          <cell r="AA261">
            <v>125.2</v>
          </cell>
        </row>
        <row r="262">
          <cell r="D262">
            <v>343.60666666666663</v>
          </cell>
          <cell r="L262">
            <v>9.6199999999999992</v>
          </cell>
          <cell r="R262">
            <v>32.666666666666664</v>
          </cell>
          <cell r="V262">
            <v>45.633333333333333</v>
          </cell>
          <cell r="AA262">
            <v>17.266666666666666</v>
          </cell>
        </row>
        <row r="263">
          <cell r="L263">
            <v>220</v>
          </cell>
          <cell r="R263">
            <v>130</v>
          </cell>
          <cell r="V263">
            <v>85</v>
          </cell>
          <cell r="AA263">
            <v>0</v>
          </cell>
        </row>
        <row r="264">
          <cell r="D264">
            <v>586</v>
          </cell>
          <cell r="L264">
            <v>130</v>
          </cell>
          <cell r="R264">
            <v>50</v>
          </cell>
          <cell r="V264">
            <v>0</v>
          </cell>
          <cell r="AA264">
            <v>31</v>
          </cell>
        </row>
        <row r="265">
          <cell r="D265">
            <v>7</v>
          </cell>
          <cell r="L265">
            <v>59</v>
          </cell>
          <cell r="R265">
            <v>56.666666666666664</v>
          </cell>
          <cell r="V265">
            <v>34006</v>
          </cell>
          <cell r="AA265">
            <v>442</v>
          </cell>
        </row>
        <row r="266">
          <cell r="D266">
            <v>0</v>
          </cell>
          <cell r="L266">
            <v>0</v>
          </cell>
          <cell r="R266">
            <v>56.666666666666664</v>
          </cell>
          <cell r="V266">
            <v>267</v>
          </cell>
          <cell r="AA266">
            <v>0</v>
          </cell>
        </row>
        <row r="267">
          <cell r="D267">
            <v>7</v>
          </cell>
          <cell r="L267">
            <v>59</v>
          </cell>
          <cell r="R267">
            <v>0</v>
          </cell>
          <cell r="V267">
            <v>33739</v>
          </cell>
          <cell r="AA267">
            <v>442</v>
          </cell>
        </row>
        <row r="269">
          <cell r="L269">
            <v>300</v>
          </cell>
          <cell r="R269">
            <v>0</v>
          </cell>
          <cell r="V269">
            <v>0</v>
          </cell>
          <cell r="AA269">
            <v>0</v>
          </cell>
        </row>
        <row r="270">
          <cell r="D270">
            <v>61042.181136363637</v>
          </cell>
          <cell r="L270">
            <v>313.68000000000029</v>
          </cell>
          <cell r="R270">
            <v>564.99999999999727</v>
          </cell>
          <cell r="V270">
            <v>-90.193333333336341</v>
          </cell>
          <cell r="AA270">
            <v>472.5333333333333</v>
          </cell>
        </row>
        <row r="272">
          <cell r="D272">
            <v>1503.7391666666665</v>
          </cell>
          <cell r="L272">
            <v>-12.319999999999993</v>
          </cell>
          <cell r="R272">
            <v>128.00000000000003</v>
          </cell>
          <cell r="V272">
            <v>648.44303030302694</v>
          </cell>
          <cell r="AA272">
            <v>133.5333333333333</v>
          </cell>
        </row>
        <row r="273">
          <cell r="D273">
            <v>17.179166666666667</v>
          </cell>
          <cell r="L273">
            <v>-18</v>
          </cell>
          <cell r="R273">
            <v>83</v>
          </cell>
          <cell r="V273">
            <v>284</v>
          </cell>
          <cell r="AA273">
            <v>0</v>
          </cell>
        </row>
        <row r="274">
          <cell r="D274">
            <v>0</v>
          </cell>
          <cell r="L274">
            <v>-202</v>
          </cell>
          <cell r="R274">
            <v>-314</v>
          </cell>
          <cell r="V274">
            <v>-1195</v>
          </cell>
          <cell r="AA274">
            <v>-152</v>
          </cell>
        </row>
        <row r="275">
          <cell r="D275">
            <v>0</v>
          </cell>
          <cell r="L275">
            <v>0</v>
          </cell>
          <cell r="R275">
            <v>0</v>
          </cell>
          <cell r="V275">
            <v>-5</v>
          </cell>
          <cell r="AA275">
            <v>0</v>
          </cell>
        </row>
        <row r="276">
          <cell r="D276">
            <v>0</v>
          </cell>
          <cell r="L276">
            <v>0</v>
          </cell>
          <cell r="R276">
            <v>0</v>
          </cell>
          <cell r="V276">
            <v>0</v>
          </cell>
          <cell r="AA276">
            <v>0</v>
          </cell>
        </row>
        <row r="277">
          <cell r="D277">
            <v>1469.56</v>
          </cell>
          <cell r="L277">
            <v>146.68</v>
          </cell>
          <cell r="R277">
            <v>181.00000000000003</v>
          </cell>
          <cell r="V277">
            <v>1564.4430303030269</v>
          </cell>
          <cell r="AA277">
            <v>285.5333333333333</v>
          </cell>
        </row>
        <row r="278">
          <cell r="D278">
            <v>76.56</v>
          </cell>
          <cell r="L278">
            <v>41.680000000000014</v>
          </cell>
          <cell r="R278">
            <v>12.000000000000021</v>
          </cell>
          <cell r="V278">
            <v>1020.0030303030269</v>
          </cell>
          <cell r="AA278">
            <v>12.533333333333331</v>
          </cell>
        </row>
        <row r="279">
          <cell r="D279">
            <v>1</v>
          </cell>
          <cell r="L279">
            <v>35</v>
          </cell>
          <cell r="R279">
            <v>87</v>
          </cell>
          <cell r="V279">
            <v>127.44</v>
          </cell>
          <cell r="AA279">
            <v>112</v>
          </cell>
        </row>
        <row r="280">
          <cell r="D280">
            <v>1392</v>
          </cell>
          <cell r="L280">
            <v>70</v>
          </cell>
          <cell r="R280">
            <v>82</v>
          </cell>
          <cell r="V280">
            <v>417</v>
          </cell>
          <cell r="AA280">
            <v>161</v>
          </cell>
        </row>
        <row r="281">
          <cell r="L281">
            <v>0</v>
          </cell>
          <cell r="AA281">
            <v>0</v>
          </cell>
        </row>
        <row r="282">
          <cell r="D282">
            <v>17</v>
          </cell>
          <cell r="L282">
            <v>61</v>
          </cell>
          <cell r="R282">
            <v>178</v>
          </cell>
          <cell r="V282">
            <v>0</v>
          </cell>
          <cell r="AA282">
            <v>0</v>
          </cell>
        </row>
        <row r="283">
          <cell r="D283">
            <v>61042.181136363637</v>
          </cell>
          <cell r="L283">
            <v>313.68000000000029</v>
          </cell>
          <cell r="R283">
            <v>564.99999999999727</v>
          </cell>
          <cell r="V283">
            <v>-90.193333333336341</v>
          </cell>
          <cell r="AA283">
            <v>472.5333333333333</v>
          </cell>
        </row>
        <row r="284">
          <cell r="AA284">
            <v>0</v>
          </cell>
        </row>
        <row r="286">
          <cell r="D286">
            <v>61042.181136363637</v>
          </cell>
          <cell r="L286">
            <v>313.68000000000029</v>
          </cell>
          <cell r="R286">
            <v>564.99999999999727</v>
          </cell>
          <cell r="V286">
            <v>-90.193333333336341</v>
          </cell>
          <cell r="AA286">
            <v>472.5333333333333</v>
          </cell>
        </row>
        <row r="287">
          <cell r="D287">
            <v>0</v>
          </cell>
        </row>
        <row r="288">
          <cell r="D288">
            <v>0</v>
          </cell>
          <cell r="L288">
            <v>0</v>
          </cell>
          <cell r="R288">
            <v>0</v>
          </cell>
          <cell r="V288">
            <v>0</v>
          </cell>
          <cell r="AA288">
            <v>0</v>
          </cell>
        </row>
        <row r="289">
          <cell r="D289">
            <v>0</v>
          </cell>
          <cell r="L289">
            <v>0</v>
          </cell>
          <cell r="R289">
            <v>0</v>
          </cell>
          <cell r="V289">
            <v>0</v>
          </cell>
          <cell r="AA289">
            <v>0</v>
          </cell>
        </row>
        <row r="291">
          <cell r="D291">
            <v>61042.181136363637</v>
          </cell>
          <cell r="L291">
            <v>313.68000000000029</v>
          </cell>
          <cell r="R291">
            <v>564.99999999999727</v>
          </cell>
          <cell r="V291">
            <v>-90.193333333336341</v>
          </cell>
          <cell r="AA291">
            <v>472.5333333333333</v>
          </cell>
        </row>
        <row r="293">
          <cell r="L293">
            <v>300</v>
          </cell>
        </row>
        <row r="295">
          <cell r="V295">
            <v>417</v>
          </cell>
        </row>
        <row r="296">
          <cell r="D296">
            <v>990</v>
          </cell>
        </row>
        <row r="300">
          <cell r="D300">
            <v>61042.181136363637</v>
          </cell>
          <cell r="L300">
            <v>313.68000000000029</v>
          </cell>
          <cell r="R300">
            <v>564.99999999999727</v>
          </cell>
          <cell r="V300">
            <v>-90.193333333336341</v>
          </cell>
          <cell r="AA300">
            <v>472.5333333333333</v>
          </cell>
        </row>
        <row r="321">
          <cell r="T321" t="str">
            <v>ФМЗ ( з відрахуван)</v>
          </cell>
          <cell r="V321">
            <v>25</v>
          </cell>
        </row>
      </sheetData>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v>0</v>
          </cell>
          <cell r="AK20" t="str">
            <v>ПЛАЧКОВ І.В.</v>
          </cell>
        </row>
        <row r="21">
          <cell r="N21" t="str">
            <v xml:space="preserve">                   ПЛАЧКОВ І.В.</v>
          </cell>
          <cell r="AI21" t="str">
            <v xml:space="preserve">         Затверджую</v>
          </cell>
          <cell r="AJ21" t="str">
            <v>ЗАТВЕРДЖУЮ</v>
          </cell>
        </row>
        <row r="22">
          <cell r="AI22" t="str">
            <v xml:space="preserve"> Голова правління </v>
          </cell>
          <cell r="AJ22" t="str">
            <v xml:space="preserve">                   ПЛАЧКОВ І.В.</v>
          </cell>
        </row>
        <row r="23">
          <cell r="AF23" t="str">
            <v>ЗАТВЕРДЖУЮ</v>
          </cell>
        </row>
        <row r="24">
          <cell r="AF24" t="str">
            <v>ГОЛОВА ПРАЛІННЯ  КЕ</v>
          </cell>
          <cell r="AI24" t="str">
            <v xml:space="preserve">                        І.В.Плачков</v>
          </cell>
        </row>
        <row r="25">
          <cell r="F25" t="e">
            <v>#REF!</v>
          </cell>
          <cell r="AI25" t="str">
            <v xml:space="preserve">   "_____" ________2000 р.</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F33" t="str">
            <v>ВИКОН.ДИР.</v>
          </cell>
          <cell r="P33" t="str">
            <v xml:space="preserve">КМ </v>
          </cell>
          <cell r="S33" t="str">
            <v xml:space="preserve">ТМ </v>
          </cell>
          <cell r="T33">
            <v>388.95</v>
          </cell>
          <cell r="U33" t="str">
            <v>ПЕРЕД</v>
          </cell>
          <cell r="X33">
            <v>323.55</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v>712.5</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K34">
            <v>712.5</v>
          </cell>
          <cell r="AL34">
            <v>605</v>
          </cell>
        </row>
        <row r="35">
          <cell r="AK35">
            <v>0</v>
          </cell>
          <cell r="AL35">
            <v>536.20000000000005</v>
          </cell>
        </row>
        <row r="36">
          <cell r="AK36">
            <v>160</v>
          </cell>
          <cell r="AL36">
            <v>0</v>
          </cell>
        </row>
        <row r="37">
          <cell r="AK37">
            <v>0</v>
          </cell>
        </row>
        <row r="38">
          <cell r="AK38">
            <v>619.1</v>
          </cell>
          <cell r="AL38">
            <v>0</v>
          </cell>
        </row>
        <row r="39">
          <cell r="L39">
            <v>0</v>
          </cell>
          <cell r="AK39">
            <v>459.1</v>
          </cell>
          <cell r="AL39">
            <v>0</v>
          </cell>
        </row>
        <row r="40">
          <cell r="N40">
            <v>850</v>
          </cell>
          <cell r="U40">
            <v>667</v>
          </cell>
          <cell r="Y40">
            <v>585</v>
          </cell>
          <cell r="AL40">
            <v>2102</v>
          </cell>
        </row>
        <row r="41">
          <cell r="P41">
            <v>0</v>
          </cell>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cell r="AM42">
            <v>1840</v>
          </cell>
        </row>
        <row r="43">
          <cell r="AM43">
            <v>0</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P45">
            <v>2175</v>
          </cell>
          <cell r="R45">
            <v>55.666666666666664</v>
          </cell>
          <cell r="S45">
            <v>7897</v>
          </cell>
          <cell r="T45">
            <v>24</v>
          </cell>
          <cell r="U45">
            <v>31.666666666666664</v>
          </cell>
          <cell r="V45">
            <v>45.633333333333333</v>
          </cell>
          <cell r="X45">
            <v>19</v>
          </cell>
          <cell r="Y45">
            <v>26.633333333333333</v>
          </cell>
          <cell r="Z45">
            <v>187.79999999999998</v>
          </cell>
          <cell r="AA45">
            <v>125.2</v>
          </cell>
          <cell r="AB45">
            <v>62.59999999999998</v>
          </cell>
          <cell r="AC45">
            <v>1464</v>
          </cell>
          <cell r="AF45">
            <v>4071.2424242424245</v>
          </cell>
          <cell r="AG45">
            <v>3280.4969696969697</v>
          </cell>
          <cell r="AH45">
            <v>790.74545454545455</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P47">
            <v>353</v>
          </cell>
          <cell r="R47">
            <v>32.666666666666664</v>
          </cell>
          <cell r="S47">
            <v>486</v>
          </cell>
          <cell r="T47">
            <v>15</v>
          </cell>
          <cell r="U47">
            <v>17.666666666666664</v>
          </cell>
          <cell r="V47">
            <v>32.56</v>
          </cell>
          <cell r="X47">
            <v>13</v>
          </cell>
          <cell r="Y47">
            <v>19.560000000000002</v>
          </cell>
          <cell r="Z47">
            <v>17.266666666666666</v>
          </cell>
          <cell r="AA47">
            <v>17.266666666666666</v>
          </cell>
          <cell r="AB47">
            <v>0</v>
          </cell>
          <cell r="AC47">
            <v>299</v>
          </cell>
          <cell r="AD47">
            <v>114</v>
          </cell>
          <cell r="AE47">
            <v>185</v>
          </cell>
          <cell r="AF47">
            <v>226.33333333333334</v>
          </cell>
          <cell r="AG47">
            <v>155</v>
          </cell>
          <cell r="AH47">
            <v>71.333333333333343</v>
          </cell>
          <cell r="AJ47">
            <v>469.05333333333328</v>
          </cell>
          <cell r="AK47">
            <v>140.62</v>
          </cell>
          <cell r="AL47">
            <v>328.43333333333328</v>
          </cell>
          <cell r="AM47">
            <v>0</v>
          </cell>
          <cell r="AN47">
            <v>167</v>
          </cell>
          <cell r="AO47">
            <v>420</v>
          </cell>
          <cell r="AP47">
            <v>611.6</v>
          </cell>
          <cell r="AQ47">
            <v>800.06666666666661</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F48">
            <v>206.95333333333335</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D49">
            <v>74</v>
          </cell>
          <cell r="AE49">
            <v>121</v>
          </cell>
          <cell r="AH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D50">
            <v>11</v>
          </cell>
          <cell r="AE50">
            <v>18</v>
          </cell>
          <cell r="AF50">
            <v>17.266666666666666</v>
          </cell>
          <cell r="AG50">
            <v>11.824742268041236</v>
          </cell>
          <cell r="AH50">
            <v>5.4419243986254298</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D51">
            <v>26</v>
          </cell>
          <cell r="AE51">
            <v>41</v>
          </cell>
          <cell r="AF51">
            <v>0</v>
          </cell>
          <cell r="AG51">
            <v>111.66666666666667</v>
          </cell>
          <cell r="AH51">
            <v>50.666666666666671</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S52">
            <v>22</v>
          </cell>
          <cell r="T52">
            <v>0</v>
          </cell>
          <cell r="U52">
            <v>0</v>
          </cell>
          <cell r="V52">
            <v>0</v>
          </cell>
          <cell r="X52">
            <v>0</v>
          </cell>
          <cell r="Y52">
            <v>0</v>
          </cell>
          <cell r="Z52">
            <v>0</v>
          </cell>
          <cell r="AA52">
            <v>0</v>
          </cell>
          <cell r="AB52">
            <v>0</v>
          </cell>
          <cell r="AC52">
            <v>0</v>
          </cell>
          <cell r="AD52">
            <v>5</v>
          </cell>
          <cell r="AE52">
            <v>8</v>
          </cell>
          <cell r="AH52">
            <v>0</v>
          </cell>
          <cell r="AJ52">
            <v>0</v>
          </cell>
          <cell r="AK52">
            <v>0</v>
          </cell>
          <cell r="AL52">
            <v>0</v>
          </cell>
          <cell r="AM52">
            <v>0</v>
          </cell>
          <cell r="AN52">
            <v>348</v>
          </cell>
          <cell r="AO52">
            <v>0</v>
          </cell>
          <cell r="AP52">
            <v>0</v>
          </cell>
          <cell r="AQ52">
            <v>15</v>
          </cell>
        </row>
        <row r="53">
          <cell r="D53">
            <v>7</v>
          </cell>
          <cell r="E53">
            <v>2</v>
          </cell>
          <cell r="F53">
            <v>5</v>
          </cell>
          <cell r="L53">
            <v>59</v>
          </cell>
          <cell r="M53">
            <v>46</v>
          </cell>
          <cell r="N53">
            <v>3197</v>
          </cell>
          <cell r="O53">
            <v>3166</v>
          </cell>
          <cell r="P53">
            <v>3197</v>
          </cell>
          <cell r="Q53">
            <v>0</v>
          </cell>
          <cell r="R53">
            <v>0</v>
          </cell>
          <cell r="S53">
            <v>19250</v>
          </cell>
          <cell r="T53">
            <v>0</v>
          </cell>
          <cell r="U53">
            <v>0</v>
          </cell>
          <cell r="V53">
            <v>0</v>
          </cell>
          <cell r="X53">
            <v>0</v>
          </cell>
          <cell r="Y53">
            <v>0</v>
          </cell>
          <cell r="Z53">
            <v>890</v>
          </cell>
          <cell r="AA53">
            <v>442</v>
          </cell>
          <cell r="AB53">
            <v>448</v>
          </cell>
          <cell r="AC53">
            <v>612</v>
          </cell>
          <cell r="AD53">
            <v>199</v>
          </cell>
          <cell r="AE53">
            <v>413</v>
          </cell>
          <cell r="AH53">
            <v>0</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E54">
            <v>13842.727272727279</v>
          </cell>
          <cell r="AG54">
            <v>0</v>
          </cell>
          <cell r="AH54">
            <v>0</v>
          </cell>
          <cell r="AI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H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E56">
            <v>0</v>
          </cell>
          <cell r="AF56">
            <v>0</v>
          </cell>
          <cell r="AG56">
            <v>0</v>
          </cell>
          <cell r="AH56">
            <v>448</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S57">
            <v>816</v>
          </cell>
          <cell r="T57">
            <v>0</v>
          </cell>
          <cell r="U57">
            <v>0</v>
          </cell>
          <cell r="V57">
            <v>0</v>
          </cell>
          <cell r="X57">
            <v>0</v>
          </cell>
          <cell r="Y57">
            <v>0</v>
          </cell>
          <cell r="Z57">
            <v>0</v>
          </cell>
          <cell r="AA57">
            <v>0</v>
          </cell>
          <cell r="AB57">
            <v>0</v>
          </cell>
          <cell r="AC57">
            <v>0</v>
          </cell>
          <cell r="AD57">
            <v>80</v>
          </cell>
          <cell r="AE57">
            <v>130</v>
          </cell>
          <cell r="AF57">
            <v>960.90909090909088</v>
          </cell>
          <cell r="AG57">
            <v>0</v>
          </cell>
          <cell r="AH57">
            <v>153.74545454545455</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F58">
            <v>53</v>
          </cell>
          <cell r="AG58">
            <v>0</v>
          </cell>
          <cell r="AH58">
            <v>9</v>
          </cell>
          <cell r="AJ58">
            <v>4012</v>
          </cell>
          <cell r="AK58">
            <v>1203</v>
          </cell>
          <cell r="AL58">
            <v>2809</v>
          </cell>
          <cell r="AM58">
            <v>3918</v>
          </cell>
          <cell r="AN58">
            <v>581</v>
          </cell>
          <cell r="AO58">
            <v>1299</v>
          </cell>
          <cell r="AP58">
            <v>622</v>
          </cell>
          <cell r="AQ58">
            <v>1510</v>
          </cell>
        </row>
        <row r="59">
          <cell r="D59">
            <v>0</v>
          </cell>
          <cell r="F59">
            <v>92</v>
          </cell>
          <cell r="L59">
            <v>0</v>
          </cell>
          <cell r="N59">
            <v>0</v>
          </cell>
          <cell r="P59">
            <v>144</v>
          </cell>
          <cell r="R59">
            <v>0</v>
          </cell>
          <cell r="S59">
            <v>261</v>
          </cell>
          <cell r="T59">
            <v>128</v>
          </cell>
          <cell r="U59">
            <v>133</v>
          </cell>
          <cell r="V59">
            <v>0</v>
          </cell>
          <cell r="X59">
            <v>76</v>
          </cell>
          <cell r="Y59">
            <v>33</v>
          </cell>
          <cell r="Z59">
            <v>0</v>
          </cell>
          <cell r="AA59">
            <v>0</v>
          </cell>
          <cell r="AB59">
            <v>0</v>
          </cell>
          <cell r="AC59">
            <v>0</v>
          </cell>
          <cell r="AD59">
            <v>26</v>
          </cell>
          <cell r="AE59">
            <v>41</v>
          </cell>
          <cell r="AF59">
            <v>307</v>
          </cell>
          <cell r="AG59">
            <v>258</v>
          </cell>
          <cell r="AH59">
            <v>49</v>
          </cell>
          <cell r="AI59">
            <v>0</v>
          </cell>
          <cell r="AK59">
            <v>970</v>
          </cell>
          <cell r="AL59">
            <v>293</v>
          </cell>
          <cell r="AM59">
            <v>0</v>
          </cell>
          <cell r="AN59">
            <v>0</v>
          </cell>
          <cell r="AO59">
            <v>0</v>
          </cell>
          <cell r="AP59">
            <v>0</v>
          </cell>
          <cell r="AQ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H60">
            <v>0</v>
          </cell>
          <cell r="AJ60">
            <v>2489</v>
          </cell>
          <cell r="AK60">
            <v>551</v>
          </cell>
          <cell r="AL60">
            <v>1938</v>
          </cell>
          <cell r="AM60">
            <v>0</v>
          </cell>
          <cell r="AO60">
            <v>586</v>
          </cell>
        </row>
        <row r="61">
          <cell r="D61">
            <v>0</v>
          </cell>
          <cell r="E61">
            <v>0</v>
          </cell>
          <cell r="F61">
            <v>87.333333333333329</v>
          </cell>
          <cell r="L61">
            <v>0</v>
          </cell>
          <cell r="N61">
            <v>0</v>
          </cell>
          <cell r="P61">
            <v>0</v>
          </cell>
          <cell r="Q61">
            <v>0</v>
          </cell>
          <cell r="R61">
            <v>0</v>
          </cell>
          <cell r="S61">
            <v>1427</v>
          </cell>
          <cell r="T61">
            <v>0</v>
          </cell>
          <cell r="U61">
            <v>0</v>
          </cell>
          <cell r="V61">
            <v>0</v>
          </cell>
          <cell r="X61">
            <v>0</v>
          </cell>
          <cell r="Y61">
            <v>0</v>
          </cell>
          <cell r="Z61">
            <v>401</v>
          </cell>
          <cell r="AB61">
            <v>0</v>
          </cell>
          <cell r="AC61">
            <v>0</v>
          </cell>
          <cell r="AD61">
            <v>280</v>
          </cell>
          <cell r="AE61">
            <v>454</v>
          </cell>
          <cell r="AF61">
            <v>586.33333333333337</v>
          </cell>
          <cell r="AG61">
            <v>0</v>
          </cell>
          <cell r="AH61">
            <v>56</v>
          </cell>
          <cell r="AJ61">
            <v>0</v>
          </cell>
          <cell r="AK61">
            <v>0</v>
          </cell>
          <cell r="AL61">
            <v>0</v>
          </cell>
          <cell r="AM61">
            <v>0</v>
          </cell>
          <cell r="AN61">
            <v>587</v>
          </cell>
          <cell r="AO61">
            <v>0</v>
          </cell>
          <cell r="AP61">
            <v>637</v>
          </cell>
          <cell r="AQ61">
            <v>1519.666666666667</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H62">
            <v>0</v>
          </cell>
          <cell r="AI62">
            <v>0</v>
          </cell>
          <cell r="AJ62">
            <v>1523</v>
          </cell>
          <cell r="AK62">
            <v>652</v>
          </cell>
          <cell r="AL62">
            <v>871</v>
          </cell>
          <cell r="AM62">
            <v>0</v>
          </cell>
          <cell r="AN62">
            <v>59</v>
          </cell>
          <cell r="AO62">
            <v>134</v>
          </cell>
          <cell r="AP62">
            <v>64</v>
          </cell>
          <cell r="AQ62">
            <v>152</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F63">
            <v>250</v>
          </cell>
          <cell r="AG63">
            <v>0</v>
          </cell>
          <cell r="AH63">
            <v>0</v>
          </cell>
          <cell r="AJ63">
            <v>2450</v>
          </cell>
          <cell r="AK63">
            <v>773</v>
          </cell>
          <cell r="AL63">
            <v>1677</v>
          </cell>
          <cell r="AM63">
            <v>2322</v>
          </cell>
          <cell r="AN63">
            <v>354</v>
          </cell>
          <cell r="AO63">
            <v>854</v>
          </cell>
          <cell r="AP63">
            <v>419</v>
          </cell>
          <cell r="AQ63">
            <v>823</v>
          </cell>
        </row>
        <row r="64">
          <cell r="F64">
            <v>0</v>
          </cell>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F64">
            <v>0</v>
          </cell>
          <cell r="AG64">
            <v>0</v>
          </cell>
          <cell r="AH64">
            <v>0</v>
          </cell>
          <cell r="AJ64">
            <v>811</v>
          </cell>
          <cell r="AK64">
            <v>193</v>
          </cell>
          <cell r="AL64">
            <v>618</v>
          </cell>
          <cell r="AM64">
            <v>485</v>
          </cell>
          <cell r="AO64">
            <v>0</v>
          </cell>
        </row>
        <row r="65">
          <cell r="D65">
            <v>0</v>
          </cell>
          <cell r="F65">
            <v>19.333333333333329</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E65">
            <v>454</v>
          </cell>
          <cell r="AF65">
            <v>336.33333333333337</v>
          </cell>
          <cell r="AG65">
            <v>0</v>
          </cell>
          <cell r="AH65">
            <v>56</v>
          </cell>
          <cell r="AI65">
            <v>0</v>
          </cell>
          <cell r="AJ65">
            <v>45</v>
          </cell>
          <cell r="AK65">
            <v>11</v>
          </cell>
          <cell r="AL65">
            <v>34</v>
          </cell>
          <cell r="AM65">
            <v>27</v>
          </cell>
          <cell r="AN65">
            <v>528</v>
          </cell>
          <cell r="AO65">
            <v>953</v>
          </cell>
          <cell r="AP65">
            <v>573</v>
          </cell>
          <cell r="AQ65">
            <v>1367.666666666667</v>
          </cell>
        </row>
        <row r="66">
          <cell r="D66">
            <v>0</v>
          </cell>
          <cell r="F66">
            <v>63</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E66">
            <v>297</v>
          </cell>
          <cell r="AF66">
            <v>506</v>
          </cell>
          <cell r="AG66">
            <v>0</v>
          </cell>
          <cell r="AH66">
            <v>0</v>
          </cell>
          <cell r="AJ66">
            <v>259</v>
          </cell>
          <cell r="AK66">
            <v>62</v>
          </cell>
          <cell r="AL66">
            <v>197</v>
          </cell>
          <cell r="AM66">
            <v>153</v>
          </cell>
          <cell r="AN66">
            <v>422</v>
          </cell>
          <cell r="AO66">
            <v>852</v>
          </cell>
          <cell r="AP66">
            <v>400</v>
          </cell>
          <cell r="AQ66">
            <v>1014</v>
          </cell>
        </row>
        <row r="67">
          <cell r="D67">
            <v>0</v>
          </cell>
          <cell r="F67">
            <v>0</v>
          </cell>
          <cell r="L67">
            <v>0</v>
          </cell>
          <cell r="N67">
            <v>0</v>
          </cell>
          <cell r="P67">
            <v>0</v>
          </cell>
          <cell r="Q67">
            <v>0</v>
          </cell>
          <cell r="R67">
            <v>0</v>
          </cell>
          <cell r="S67">
            <v>296</v>
          </cell>
          <cell r="T67">
            <v>0</v>
          </cell>
          <cell r="U67">
            <v>0</v>
          </cell>
          <cell r="V67">
            <v>0</v>
          </cell>
          <cell r="X67">
            <v>0</v>
          </cell>
          <cell r="Y67">
            <v>0</v>
          </cell>
          <cell r="Z67">
            <v>0</v>
          </cell>
          <cell r="AA67">
            <v>0</v>
          </cell>
          <cell r="AB67">
            <v>0</v>
          </cell>
          <cell r="AC67">
            <v>0</v>
          </cell>
          <cell r="AD67">
            <v>55</v>
          </cell>
          <cell r="AE67">
            <v>89</v>
          </cell>
          <cell r="AF67">
            <v>85.090909090909093</v>
          </cell>
          <cell r="AG67">
            <v>0</v>
          </cell>
          <cell r="AH67">
            <v>0</v>
          </cell>
          <cell r="AJ67">
            <v>0</v>
          </cell>
          <cell r="AK67">
            <v>0</v>
          </cell>
          <cell r="AL67">
            <v>0</v>
          </cell>
          <cell r="AM67">
            <v>0</v>
          </cell>
        </row>
        <row r="68">
          <cell r="D68">
            <v>63</v>
          </cell>
          <cell r="F68">
            <v>0</v>
          </cell>
          <cell r="L68">
            <v>283</v>
          </cell>
          <cell r="N68">
            <v>776</v>
          </cell>
          <cell r="P68">
            <v>194</v>
          </cell>
          <cell r="Q68">
            <v>582</v>
          </cell>
          <cell r="R68">
            <v>527</v>
          </cell>
          <cell r="S68">
            <v>16</v>
          </cell>
          <cell r="T68">
            <v>225</v>
          </cell>
          <cell r="U68">
            <v>302</v>
          </cell>
          <cell r="V68">
            <v>417</v>
          </cell>
          <cell r="X68">
            <v>170</v>
          </cell>
          <cell r="Y68">
            <v>247</v>
          </cell>
          <cell r="Z68">
            <v>265</v>
          </cell>
          <cell r="AA68">
            <v>265</v>
          </cell>
          <cell r="AB68">
            <v>0</v>
          </cell>
          <cell r="AC68">
            <v>0</v>
          </cell>
          <cell r="AD68">
            <v>3</v>
          </cell>
          <cell r="AE68">
            <v>5</v>
          </cell>
          <cell r="AF68">
            <v>5</v>
          </cell>
          <cell r="AG68">
            <v>0</v>
          </cell>
          <cell r="AH68">
            <v>0</v>
          </cell>
          <cell r="AJ68">
            <v>2337</v>
          </cell>
          <cell r="AK68">
            <v>688</v>
          </cell>
          <cell r="AL68">
            <v>1649</v>
          </cell>
          <cell r="AM68">
            <v>0</v>
          </cell>
        </row>
        <row r="69">
          <cell r="D69">
            <v>0</v>
          </cell>
          <cell r="F69">
            <v>0</v>
          </cell>
          <cell r="L69">
            <v>0</v>
          </cell>
          <cell r="N69">
            <v>0</v>
          </cell>
          <cell r="P69">
            <v>0</v>
          </cell>
          <cell r="Q69">
            <v>0</v>
          </cell>
          <cell r="R69">
            <v>0</v>
          </cell>
          <cell r="S69">
            <v>95</v>
          </cell>
          <cell r="U69">
            <v>0</v>
          </cell>
          <cell r="V69">
            <v>0</v>
          </cell>
          <cell r="X69">
            <v>0</v>
          </cell>
          <cell r="Y69">
            <v>0</v>
          </cell>
          <cell r="Z69">
            <v>36</v>
          </cell>
          <cell r="AB69">
            <v>0</v>
          </cell>
          <cell r="AC69">
            <v>0</v>
          </cell>
          <cell r="AD69">
            <v>17</v>
          </cell>
          <cell r="AE69">
            <v>28</v>
          </cell>
          <cell r="AF69">
            <v>27</v>
          </cell>
          <cell r="AG69">
            <v>0</v>
          </cell>
          <cell r="AH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S71">
            <v>719</v>
          </cell>
          <cell r="T71">
            <v>0</v>
          </cell>
          <cell r="U71">
            <v>0</v>
          </cell>
          <cell r="X71">
            <v>550</v>
          </cell>
          <cell r="Y71">
            <v>239</v>
          </cell>
          <cell r="Z71">
            <v>311</v>
          </cell>
          <cell r="AB71">
            <v>0</v>
          </cell>
          <cell r="AC71">
            <v>0</v>
          </cell>
          <cell r="AD71">
            <v>183</v>
          </cell>
          <cell r="AE71">
            <v>297</v>
          </cell>
          <cell r="AF71">
            <v>506</v>
          </cell>
          <cell r="AG71">
            <v>0</v>
          </cell>
          <cell r="AH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H72">
            <v>0</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F73">
            <v>105.66666666666667</v>
          </cell>
          <cell r="AG73">
            <v>0</v>
          </cell>
          <cell r="AH73">
            <v>9</v>
          </cell>
          <cell r="AI73">
            <v>1236.3661129568106</v>
          </cell>
          <cell r="AJ73">
            <v>762</v>
          </cell>
          <cell r="AK73">
            <v>238</v>
          </cell>
          <cell r="AL73">
            <v>524</v>
          </cell>
          <cell r="AM73">
            <v>1369</v>
          </cell>
          <cell r="AN73">
            <v>40</v>
          </cell>
          <cell r="AO73">
            <v>92</v>
          </cell>
          <cell r="AP73">
            <v>378</v>
          </cell>
          <cell r="AQ73">
            <v>524</v>
          </cell>
        </row>
        <row r="74">
          <cell r="E74">
            <v>0</v>
          </cell>
          <cell r="F74">
            <v>0</v>
          </cell>
          <cell r="N74">
            <v>0</v>
          </cell>
          <cell r="P74">
            <v>0</v>
          </cell>
          <cell r="T74">
            <v>0</v>
          </cell>
          <cell r="U74">
            <v>0</v>
          </cell>
          <cell r="Y74">
            <v>0</v>
          </cell>
          <cell r="Z74">
            <v>0</v>
          </cell>
          <cell r="AC74">
            <v>0</v>
          </cell>
          <cell r="AE74">
            <v>0</v>
          </cell>
          <cell r="AG74">
            <v>0</v>
          </cell>
          <cell r="AH74">
            <v>0</v>
          </cell>
          <cell r="AJ74">
            <v>269</v>
          </cell>
          <cell r="AK74">
            <v>83</v>
          </cell>
          <cell r="AL74">
            <v>186</v>
          </cell>
          <cell r="AM74">
            <v>0</v>
          </cell>
          <cell r="AN74">
            <v>0</v>
          </cell>
          <cell r="AO74">
            <v>0</v>
          </cell>
          <cell r="AP74">
            <v>29</v>
          </cell>
          <cell r="AQ74">
            <v>186</v>
          </cell>
        </row>
        <row r="75">
          <cell r="D75">
            <v>348</v>
          </cell>
          <cell r="E75">
            <v>104</v>
          </cell>
          <cell r="F75">
            <v>244</v>
          </cell>
          <cell r="P75">
            <v>45</v>
          </cell>
          <cell r="R75">
            <v>0</v>
          </cell>
          <cell r="S75">
            <v>110</v>
          </cell>
          <cell r="T75">
            <v>72.600000000000009</v>
          </cell>
          <cell r="U75">
            <v>37.399999999999991</v>
          </cell>
          <cell r="V75">
            <v>0</v>
          </cell>
          <cell r="X75">
            <v>68</v>
          </cell>
          <cell r="Y75">
            <v>30</v>
          </cell>
          <cell r="Z75">
            <v>38</v>
          </cell>
          <cell r="AC75">
            <v>0</v>
          </cell>
          <cell r="AD75">
            <v>10</v>
          </cell>
          <cell r="AE75">
            <v>17</v>
          </cell>
          <cell r="AF75">
            <v>105.66666666666667</v>
          </cell>
          <cell r="AG75">
            <v>96.666666666666671</v>
          </cell>
          <cell r="AH75">
            <v>9</v>
          </cell>
          <cell r="AI75">
            <v>0</v>
          </cell>
          <cell r="AJ75">
            <v>348</v>
          </cell>
          <cell r="AK75">
            <v>104</v>
          </cell>
          <cell r="AL75">
            <v>244</v>
          </cell>
          <cell r="AM75">
            <v>0</v>
          </cell>
          <cell r="AN75">
            <v>40</v>
          </cell>
          <cell r="AO75">
            <v>92</v>
          </cell>
          <cell r="AP75">
            <v>349</v>
          </cell>
          <cell r="AQ75">
            <v>570.33333333333348</v>
          </cell>
        </row>
        <row r="76">
          <cell r="E76">
            <v>0</v>
          </cell>
          <cell r="F76">
            <v>0</v>
          </cell>
          <cell r="N76">
            <v>12</v>
          </cell>
          <cell r="P76">
            <v>45</v>
          </cell>
          <cell r="R76">
            <v>0</v>
          </cell>
          <cell r="S76">
            <v>110</v>
          </cell>
          <cell r="T76">
            <v>72.600000000000009</v>
          </cell>
          <cell r="U76">
            <v>37.399999999999991</v>
          </cell>
          <cell r="V76">
            <v>0</v>
          </cell>
          <cell r="X76">
            <v>68</v>
          </cell>
          <cell r="Y76">
            <v>30</v>
          </cell>
          <cell r="Z76">
            <v>6</v>
          </cell>
          <cell r="AA76">
            <v>6</v>
          </cell>
          <cell r="AC76">
            <v>0</v>
          </cell>
          <cell r="AD76">
            <v>10</v>
          </cell>
          <cell r="AE76">
            <v>17</v>
          </cell>
          <cell r="AF76">
            <v>105.66666666666667</v>
          </cell>
          <cell r="AG76">
            <v>0</v>
          </cell>
          <cell r="AH76">
            <v>9</v>
          </cell>
          <cell r="AJ76">
            <v>18</v>
          </cell>
          <cell r="AK76">
            <v>0</v>
          </cell>
          <cell r="AL76">
            <v>18</v>
          </cell>
          <cell r="AM76">
            <v>0</v>
          </cell>
          <cell r="AQ76">
            <v>476.33333333333337</v>
          </cell>
        </row>
        <row r="77">
          <cell r="E77">
            <v>0</v>
          </cell>
          <cell r="F77">
            <v>0</v>
          </cell>
          <cell r="M77">
            <v>42</v>
          </cell>
          <cell r="O77">
            <v>118</v>
          </cell>
          <cell r="P77">
            <v>0</v>
          </cell>
          <cell r="S77">
            <v>36</v>
          </cell>
          <cell r="W77">
            <v>32</v>
          </cell>
          <cell r="AC77">
            <v>92</v>
          </cell>
          <cell r="AD77">
            <v>92</v>
          </cell>
          <cell r="AE77">
            <v>0</v>
          </cell>
          <cell r="AF77">
            <v>362</v>
          </cell>
          <cell r="AJ77">
            <v>362</v>
          </cell>
          <cell r="AK77">
            <v>108.07884828349945</v>
          </cell>
          <cell r="AL77">
            <v>253.92115171650056</v>
          </cell>
          <cell r="AM77">
            <v>572</v>
          </cell>
          <cell r="AQ77">
            <v>186</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P79">
            <v>14.700000000000003</v>
          </cell>
          <cell r="R79">
            <v>18</v>
          </cell>
          <cell r="S79">
            <v>1</v>
          </cell>
          <cell r="V79">
            <v>19</v>
          </cell>
          <cell r="Z79">
            <v>30</v>
          </cell>
          <cell r="AA79">
            <v>30</v>
          </cell>
          <cell r="AB79">
            <v>0</v>
          </cell>
          <cell r="AC79">
            <v>15</v>
          </cell>
          <cell r="AD79">
            <v>15</v>
          </cell>
          <cell r="AF79">
            <v>595</v>
          </cell>
          <cell r="AH79">
            <v>0</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v>0</v>
          </cell>
          <cell r="AD80">
            <v>2792</v>
          </cell>
          <cell r="AE80">
            <v>818</v>
          </cell>
          <cell r="AF80">
            <v>996</v>
          </cell>
          <cell r="AG80">
            <v>0</v>
          </cell>
          <cell r="AH80">
            <v>846.74545454545455</v>
          </cell>
          <cell r="AI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P81">
            <v>502</v>
          </cell>
          <cell r="Q81">
            <v>0</v>
          </cell>
          <cell r="R81">
            <v>2743.9090909090883</v>
          </cell>
          <cell r="S81">
            <v>1112</v>
          </cell>
          <cell r="T81">
            <v>399.84</v>
          </cell>
          <cell r="U81">
            <v>416.16</v>
          </cell>
          <cell r="V81">
            <v>1877.6363636363603</v>
          </cell>
          <cell r="W81">
            <v>0</v>
          </cell>
          <cell r="X81">
            <v>436</v>
          </cell>
          <cell r="Y81">
            <v>189</v>
          </cell>
          <cell r="Z81">
            <v>3618.212121212121</v>
          </cell>
          <cell r="AA81">
            <v>2959.5454545454545</v>
          </cell>
          <cell r="AB81">
            <v>658.66666666666674</v>
          </cell>
          <cell r="AC81">
            <v>354</v>
          </cell>
          <cell r="AD81">
            <v>135</v>
          </cell>
          <cell r="AE81">
            <v>219</v>
          </cell>
          <cell r="AF81">
            <v>1046</v>
          </cell>
          <cell r="AG81">
            <v>0</v>
          </cell>
          <cell r="AH81">
            <v>153.74545454545455</v>
          </cell>
          <cell r="AI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L82">
            <v>57353.122727272712</v>
          </cell>
          <cell r="AM82">
            <v>0</v>
          </cell>
        </row>
        <row r="83">
          <cell r="D83">
            <v>0</v>
          </cell>
          <cell r="E83">
            <v>0</v>
          </cell>
          <cell r="F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H84">
            <v>846.74545454545455</v>
          </cell>
          <cell r="AI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H85">
            <v>0</v>
          </cell>
          <cell r="AK85">
            <v>834</v>
          </cell>
          <cell r="AL85">
            <v>0</v>
          </cell>
          <cell r="AM85">
            <v>0</v>
          </cell>
          <cell r="AN85">
            <v>0</v>
          </cell>
          <cell r="AO85">
            <v>0</v>
          </cell>
          <cell r="AP85">
            <v>0</v>
          </cell>
          <cell r="AQ85">
            <v>0</v>
          </cell>
        </row>
        <row r="86">
          <cell r="D86">
            <v>1166</v>
          </cell>
          <cell r="E86">
            <v>590</v>
          </cell>
          <cell r="F86">
            <v>576</v>
          </cell>
          <cell r="AG86">
            <v>0</v>
          </cell>
          <cell r="AH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P88">
            <v>60</v>
          </cell>
          <cell r="R88">
            <v>150</v>
          </cell>
          <cell r="S88">
            <v>1</v>
          </cell>
          <cell r="T88">
            <v>72</v>
          </cell>
          <cell r="U88">
            <v>78</v>
          </cell>
          <cell r="V88">
            <v>27</v>
          </cell>
          <cell r="X88">
            <v>11</v>
          </cell>
          <cell r="Y88">
            <v>16</v>
          </cell>
          <cell r="Z88">
            <v>12.333333333333334</v>
          </cell>
          <cell r="AA88">
            <v>0</v>
          </cell>
          <cell r="AB88">
            <v>12.333333333333334</v>
          </cell>
          <cell r="AC88">
            <v>28</v>
          </cell>
          <cell r="AD88">
            <v>16</v>
          </cell>
          <cell r="AE88">
            <v>28</v>
          </cell>
          <cell r="AF88">
            <v>12</v>
          </cell>
          <cell r="AG88">
            <v>11</v>
          </cell>
          <cell r="AH88">
            <v>1</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F91">
            <v>4323.0000000000009</v>
          </cell>
          <cell r="L91">
            <v>432</v>
          </cell>
          <cell r="N91">
            <v>1663</v>
          </cell>
          <cell r="P91">
            <v>2117</v>
          </cell>
          <cell r="Q91">
            <v>0</v>
          </cell>
          <cell r="R91">
            <v>123</v>
          </cell>
          <cell r="S91">
            <v>26672</v>
          </cell>
          <cell r="T91">
            <v>23991.85</v>
          </cell>
          <cell r="U91">
            <v>2679.15</v>
          </cell>
          <cell r="V91">
            <v>99</v>
          </cell>
          <cell r="W91">
            <v>0</v>
          </cell>
          <cell r="X91">
            <v>47372.181818181816</v>
          </cell>
          <cell r="Y91">
            <v>31246.25</v>
          </cell>
          <cell r="Z91">
            <v>74</v>
          </cell>
          <cell r="AA91">
            <v>74</v>
          </cell>
          <cell r="AB91">
            <v>0</v>
          </cell>
          <cell r="AC91">
            <v>38073</v>
          </cell>
          <cell r="AD91">
            <v>23048.272727272721</v>
          </cell>
          <cell r="AE91">
            <v>15024.727272727279</v>
          </cell>
          <cell r="AF91">
            <v>0</v>
          </cell>
          <cell r="AG91">
            <v>0</v>
          </cell>
          <cell r="AH91">
            <v>847.74545454545455</v>
          </cell>
          <cell r="AI91">
            <v>0</v>
          </cell>
          <cell r="AJ91">
            <v>2605</v>
          </cell>
          <cell r="AK91">
            <v>115399.1090909091</v>
          </cell>
          <cell r="AL91">
            <v>54938.514270702588</v>
          </cell>
          <cell r="AM91">
            <v>2605</v>
          </cell>
          <cell r="AN91">
            <v>100351</v>
          </cell>
          <cell r="AO91">
            <v>52743</v>
          </cell>
          <cell r="AP91">
            <v>3319.7203422122484</v>
          </cell>
          <cell r="AQ91">
            <v>8590.5498152297569</v>
          </cell>
        </row>
        <row r="92">
          <cell r="D92">
            <v>87</v>
          </cell>
          <cell r="F92">
            <v>4323.0000000000009</v>
          </cell>
          <cell r="L92">
            <v>432</v>
          </cell>
          <cell r="N92">
            <v>1663</v>
          </cell>
          <cell r="P92">
            <v>2117</v>
          </cell>
          <cell r="Q92">
            <v>0</v>
          </cell>
          <cell r="R92">
            <v>123</v>
          </cell>
          <cell r="S92">
            <v>7422</v>
          </cell>
          <cell r="T92">
            <v>4741.8499999999985</v>
          </cell>
          <cell r="U92">
            <v>2679.15</v>
          </cell>
          <cell r="V92">
            <v>99</v>
          </cell>
          <cell r="W92">
            <v>0</v>
          </cell>
          <cell r="X92">
            <v>2775.1818181818162</v>
          </cell>
          <cell r="Y92">
            <v>1205</v>
          </cell>
          <cell r="Z92">
            <v>74</v>
          </cell>
          <cell r="AA92">
            <v>74</v>
          </cell>
          <cell r="AB92">
            <v>0</v>
          </cell>
          <cell r="AC92">
            <v>1922</v>
          </cell>
          <cell r="AD92">
            <v>740</v>
          </cell>
          <cell r="AE92">
            <v>1182</v>
          </cell>
          <cell r="AF92">
            <v>0</v>
          </cell>
          <cell r="AG92">
            <v>0</v>
          </cell>
          <cell r="AH92">
            <v>847.74545454545455</v>
          </cell>
          <cell r="AI92">
            <v>0</v>
          </cell>
          <cell r="AJ92">
            <v>2489</v>
          </cell>
          <cell r="AK92">
            <v>115399.1090909091</v>
          </cell>
          <cell r="AL92">
            <v>6596.1999999999971</v>
          </cell>
          <cell r="AM92">
            <v>2489</v>
          </cell>
          <cell r="AN92">
            <v>1886</v>
          </cell>
          <cell r="AO92">
            <v>5095</v>
          </cell>
          <cell r="AP92">
            <v>3319.7203422122484</v>
          </cell>
          <cell r="AQ92">
            <v>8590.0725425024775</v>
          </cell>
        </row>
        <row r="93">
          <cell r="D93">
            <v>0</v>
          </cell>
          <cell r="F93">
            <v>357</v>
          </cell>
          <cell r="L93">
            <v>0</v>
          </cell>
          <cell r="N93">
            <v>0</v>
          </cell>
          <cell r="P93">
            <v>350</v>
          </cell>
          <cell r="R93">
            <v>0</v>
          </cell>
          <cell r="S93">
            <v>920</v>
          </cell>
          <cell r="V93">
            <v>0</v>
          </cell>
          <cell r="X93">
            <v>110</v>
          </cell>
          <cell r="Y93">
            <v>47372.181818181816</v>
          </cell>
          <cell r="Z93">
            <v>0</v>
          </cell>
          <cell r="AA93">
            <v>0</v>
          </cell>
          <cell r="AC93">
            <v>80</v>
          </cell>
          <cell r="AD93">
            <v>38073</v>
          </cell>
          <cell r="AF93">
            <v>0</v>
          </cell>
          <cell r="AG93">
            <v>0</v>
          </cell>
          <cell r="AH93">
            <v>0</v>
          </cell>
          <cell r="AI93">
            <v>269</v>
          </cell>
          <cell r="AJ93">
            <v>1</v>
          </cell>
          <cell r="AK93">
            <v>2349</v>
          </cell>
          <cell r="AL93">
            <v>122256.01212121213</v>
          </cell>
          <cell r="AM93">
            <v>1</v>
          </cell>
        </row>
        <row r="94">
          <cell r="D94">
            <v>115</v>
          </cell>
          <cell r="F94">
            <v>68</v>
          </cell>
          <cell r="L94">
            <v>0</v>
          </cell>
          <cell r="N94">
            <v>0</v>
          </cell>
          <cell r="P94">
            <v>350</v>
          </cell>
          <cell r="R94">
            <v>0</v>
          </cell>
          <cell r="S94">
            <v>920</v>
          </cell>
          <cell r="V94">
            <v>0</v>
          </cell>
          <cell r="X94">
            <v>110</v>
          </cell>
          <cell r="Z94">
            <v>0</v>
          </cell>
          <cell r="AA94">
            <v>0</v>
          </cell>
          <cell r="AC94">
            <v>80</v>
          </cell>
          <cell r="AF94">
            <v>0</v>
          </cell>
          <cell r="AG94">
            <v>0</v>
          </cell>
          <cell r="AH94">
            <v>0</v>
          </cell>
          <cell r="AI94">
            <v>5</v>
          </cell>
          <cell r="AJ94">
            <v>115</v>
          </cell>
          <cell r="AK94">
            <v>1796</v>
          </cell>
          <cell r="AL94">
            <v>122256.01212121212</v>
          </cell>
          <cell r="AM94">
            <v>115</v>
          </cell>
        </row>
        <row r="95">
          <cell r="P95">
            <v>0</v>
          </cell>
          <cell r="AG95">
            <v>0</v>
          </cell>
          <cell r="AJ95">
            <v>0</v>
          </cell>
          <cell r="AK95">
            <v>0</v>
          </cell>
          <cell r="AM95">
            <v>0</v>
          </cell>
        </row>
        <row r="96">
          <cell r="F96">
            <v>289</v>
          </cell>
          <cell r="S96">
            <v>0</v>
          </cell>
          <cell r="X96">
            <v>0</v>
          </cell>
          <cell r="AC96">
            <v>0</v>
          </cell>
          <cell r="AF96">
            <v>0</v>
          </cell>
          <cell r="AG96">
            <v>0</v>
          </cell>
          <cell r="AH96">
            <v>0</v>
          </cell>
          <cell r="AI96">
            <v>264</v>
          </cell>
          <cell r="AJ96">
            <v>0</v>
          </cell>
          <cell r="AK96">
            <v>553</v>
          </cell>
          <cell r="AM96">
            <v>0</v>
          </cell>
        </row>
        <row r="97">
          <cell r="D97">
            <v>115</v>
          </cell>
          <cell r="L97">
            <v>0</v>
          </cell>
          <cell r="N97">
            <v>0</v>
          </cell>
          <cell r="P97">
            <v>0</v>
          </cell>
          <cell r="R97">
            <v>0</v>
          </cell>
          <cell r="S97">
            <v>0</v>
          </cell>
          <cell r="V97">
            <v>5</v>
          </cell>
          <cell r="Z97">
            <v>0</v>
          </cell>
          <cell r="AA97">
            <v>0</v>
          </cell>
          <cell r="AF97">
            <v>39</v>
          </cell>
          <cell r="AG97">
            <v>0</v>
          </cell>
          <cell r="AJ97">
            <v>160</v>
          </cell>
          <cell r="AM97">
            <v>160</v>
          </cell>
        </row>
        <row r="98">
          <cell r="D98">
            <v>115</v>
          </cell>
          <cell r="L98">
            <v>0</v>
          </cell>
          <cell r="N98">
            <v>0</v>
          </cell>
          <cell r="R98">
            <v>0</v>
          </cell>
          <cell r="S98">
            <v>0</v>
          </cell>
          <cell r="V98">
            <v>0</v>
          </cell>
          <cell r="X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K100">
            <v>0</v>
          </cell>
          <cell r="AM100">
            <v>44</v>
          </cell>
        </row>
        <row r="101">
          <cell r="D101">
            <v>31</v>
          </cell>
          <cell r="L101">
            <v>0</v>
          </cell>
          <cell r="N101">
            <v>123</v>
          </cell>
          <cell r="R101">
            <v>0</v>
          </cell>
          <cell r="V101">
            <v>19</v>
          </cell>
          <cell r="Z101">
            <v>0</v>
          </cell>
          <cell r="AA101">
            <v>0</v>
          </cell>
          <cell r="AF101">
            <v>595</v>
          </cell>
          <cell r="AG101">
            <v>0</v>
          </cell>
          <cell r="AJ101">
            <v>768</v>
          </cell>
          <cell r="AK101">
            <v>0</v>
          </cell>
          <cell r="AM101">
            <v>768</v>
          </cell>
        </row>
        <row r="102">
          <cell r="D102">
            <v>31</v>
          </cell>
          <cell r="F102">
            <v>575.33333333333326</v>
          </cell>
          <cell r="L102">
            <v>0</v>
          </cell>
          <cell r="N102">
            <v>123</v>
          </cell>
          <cell r="P102">
            <v>7</v>
          </cell>
          <cell r="S102">
            <v>30</v>
          </cell>
          <cell r="V102">
            <v>0</v>
          </cell>
          <cell r="X102">
            <v>18</v>
          </cell>
          <cell r="Z102">
            <v>0</v>
          </cell>
          <cell r="AA102">
            <v>0</v>
          </cell>
          <cell r="AC102">
            <v>5</v>
          </cell>
          <cell r="AF102">
            <v>33.666666666666664</v>
          </cell>
          <cell r="AG102">
            <v>0</v>
          </cell>
          <cell r="AH102">
            <v>0</v>
          </cell>
          <cell r="AI102">
            <v>343</v>
          </cell>
          <cell r="AJ102">
            <v>154</v>
          </cell>
          <cell r="AK102">
            <v>1014.3333333333333</v>
          </cell>
          <cell r="AM102">
            <v>154</v>
          </cell>
        </row>
        <row r="103">
          <cell r="D103">
            <v>0</v>
          </cell>
          <cell r="F103">
            <v>289</v>
          </cell>
          <cell r="L103">
            <v>0</v>
          </cell>
          <cell r="N103">
            <v>0</v>
          </cell>
          <cell r="P103">
            <v>0</v>
          </cell>
          <cell r="R103">
            <v>0</v>
          </cell>
          <cell r="V103">
            <v>19</v>
          </cell>
          <cell r="X103">
            <v>0</v>
          </cell>
          <cell r="Z103">
            <v>0</v>
          </cell>
          <cell r="AA103">
            <v>0</v>
          </cell>
          <cell r="AC103">
            <v>0</v>
          </cell>
          <cell r="AF103">
            <v>595</v>
          </cell>
          <cell r="AG103">
            <v>0</v>
          </cell>
          <cell r="AH103">
            <v>0</v>
          </cell>
          <cell r="AI103">
            <v>264</v>
          </cell>
          <cell r="AJ103">
            <v>614</v>
          </cell>
          <cell r="AK103">
            <v>553</v>
          </cell>
          <cell r="AM103">
            <v>614</v>
          </cell>
        </row>
        <row r="104">
          <cell r="D104">
            <v>605.41409090909156</v>
          </cell>
          <cell r="F104">
            <v>0</v>
          </cell>
          <cell r="L104">
            <v>0</v>
          </cell>
          <cell r="N104">
            <v>197</v>
          </cell>
          <cell r="P104">
            <v>0</v>
          </cell>
          <cell r="S104">
            <v>0</v>
          </cell>
          <cell r="V104">
            <v>0</v>
          </cell>
          <cell r="X104">
            <v>0</v>
          </cell>
          <cell r="Z104">
            <v>0</v>
          </cell>
          <cell r="AA104">
            <v>0</v>
          </cell>
          <cell r="AC104">
            <v>0</v>
          </cell>
          <cell r="AF104">
            <v>0</v>
          </cell>
          <cell r="AG104">
            <v>0</v>
          </cell>
          <cell r="AH104">
            <v>0</v>
          </cell>
          <cell r="AI104">
            <v>0</v>
          </cell>
          <cell r="AJ104">
            <v>802.41409090909156</v>
          </cell>
          <cell r="AK104">
            <v>0</v>
          </cell>
          <cell r="AL104">
            <v>0</v>
          </cell>
          <cell r="AM104">
            <v>802.41409090909156</v>
          </cell>
        </row>
        <row r="105">
          <cell r="D105">
            <v>0</v>
          </cell>
          <cell r="F105">
            <v>286.33333333333331</v>
          </cell>
          <cell r="L105">
            <v>0</v>
          </cell>
          <cell r="N105">
            <v>197</v>
          </cell>
          <cell r="P105">
            <v>7</v>
          </cell>
          <cell r="S105">
            <v>30</v>
          </cell>
          <cell r="X105">
            <v>18</v>
          </cell>
          <cell r="AC105">
            <v>5</v>
          </cell>
          <cell r="AF105">
            <v>33.666666666666664</v>
          </cell>
          <cell r="AG105">
            <v>0</v>
          </cell>
          <cell r="AH105">
            <v>0</v>
          </cell>
          <cell r="AI105">
            <v>79</v>
          </cell>
          <cell r="AJ105">
            <v>197</v>
          </cell>
          <cell r="AK105">
            <v>461.33333333333331</v>
          </cell>
          <cell r="AM105">
            <v>197</v>
          </cell>
        </row>
        <row r="106">
          <cell r="D106">
            <v>0</v>
          </cell>
          <cell r="F106">
            <v>375</v>
          </cell>
          <cell r="P106">
            <v>14</v>
          </cell>
          <cell r="R106">
            <v>0</v>
          </cell>
          <cell r="S106">
            <v>157</v>
          </cell>
          <cell r="V106">
            <v>0</v>
          </cell>
          <cell r="X106">
            <v>17.666666666666668</v>
          </cell>
          <cell r="Z106">
            <v>0</v>
          </cell>
          <cell r="AA106">
            <v>0</v>
          </cell>
          <cell r="AC106">
            <v>19</v>
          </cell>
          <cell r="AF106">
            <v>30.333333333333332</v>
          </cell>
          <cell r="AG106">
            <v>0</v>
          </cell>
          <cell r="AH106">
            <v>0</v>
          </cell>
          <cell r="AI106">
            <v>843</v>
          </cell>
          <cell r="AJ106">
            <v>0</v>
          </cell>
          <cell r="AK106">
            <v>0</v>
          </cell>
          <cell r="AL106">
            <v>0</v>
          </cell>
          <cell r="AM106">
            <v>0</v>
          </cell>
        </row>
        <row r="107">
          <cell r="F107">
            <v>0</v>
          </cell>
          <cell r="L107">
            <v>0</v>
          </cell>
          <cell r="N107">
            <v>0</v>
          </cell>
          <cell r="P107">
            <v>0</v>
          </cell>
          <cell r="R107">
            <v>0</v>
          </cell>
          <cell r="S107">
            <v>120</v>
          </cell>
          <cell r="V107">
            <v>0</v>
          </cell>
          <cell r="Z107">
            <v>0</v>
          </cell>
          <cell r="AA107">
            <v>0</v>
          </cell>
          <cell r="AC107">
            <v>0</v>
          </cell>
          <cell r="AF107">
            <v>0</v>
          </cell>
          <cell r="AG107">
            <v>0</v>
          </cell>
          <cell r="AH107">
            <v>0</v>
          </cell>
          <cell r="AI107">
            <v>0</v>
          </cell>
          <cell r="AJ107">
            <v>0</v>
          </cell>
          <cell r="AK107">
            <v>120</v>
          </cell>
          <cell r="AM107">
            <v>0</v>
          </cell>
        </row>
        <row r="108">
          <cell r="D108">
            <v>0</v>
          </cell>
          <cell r="F108">
            <v>375</v>
          </cell>
          <cell r="L108">
            <v>0</v>
          </cell>
          <cell r="N108">
            <v>0</v>
          </cell>
          <cell r="P108">
            <v>14</v>
          </cell>
          <cell r="R108">
            <v>0</v>
          </cell>
          <cell r="S108">
            <v>37</v>
          </cell>
          <cell r="V108">
            <v>38</v>
          </cell>
          <cell r="X108">
            <v>17.666666666666668</v>
          </cell>
          <cell r="Z108">
            <v>0</v>
          </cell>
          <cell r="AA108">
            <v>0</v>
          </cell>
          <cell r="AC108">
            <v>19</v>
          </cell>
          <cell r="AF108">
            <v>363</v>
          </cell>
          <cell r="AG108">
            <v>0</v>
          </cell>
          <cell r="AH108">
            <v>0</v>
          </cell>
          <cell r="AI108">
            <v>843</v>
          </cell>
          <cell r="AJ108">
            <v>401</v>
          </cell>
          <cell r="AK108">
            <v>1343</v>
          </cell>
          <cell r="AM108">
            <v>401</v>
          </cell>
        </row>
        <row r="109">
          <cell r="D109">
            <v>2</v>
          </cell>
          <cell r="F109">
            <v>0</v>
          </cell>
          <cell r="L109">
            <v>0</v>
          </cell>
          <cell r="N109">
            <v>7</v>
          </cell>
          <cell r="P109">
            <v>0</v>
          </cell>
          <cell r="R109">
            <v>28</v>
          </cell>
          <cell r="S109">
            <v>250</v>
          </cell>
          <cell r="V109">
            <v>0</v>
          </cell>
          <cell r="Z109">
            <v>0</v>
          </cell>
          <cell r="AA109">
            <v>0</v>
          </cell>
          <cell r="AC109">
            <v>0</v>
          </cell>
          <cell r="AF109">
            <v>7</v>
          </cell>
          <cell r="AG109">
            <v>0</v>
          </cell>
          <cell r="AH109">
            <v>0</v>
          </cell>
          <cell r="AJ109">
            <v>44</v>
          </cell>
          <cell r="AK109">
            <v>250</v>
          </cell>
          <cell r="AM109">
            <v>44</v>
          </cell>
        </row>
        <row r="110">
          <cell r="D110">
            <v>401.20704545454578</v>
          </cell>
          <cell r="F110">
            <v>0</v>
          </cell>
          <cell r="P110">
            <v>0</v>
          </cell>
          <cell r="S110">
            <v>250</v>
          </cell>
          <cell r="AG110">
            <v>0</v>
          </cell>
          <cell r="AH110">
            <v>0</v>
          </cell>
          <cell r="AJ110">
            <v>401.20704545454578</v>
          </cell>
          <cell r="AK110">
            <v>250</v>
          </cell>
          <cell r="AM110">
            <v>401.20704545454578</v>
          </cell>
        </row>
        <row r="111">
          <cell r="D111">
            <v>0</v>
          </cell>
          <cell r="F111">
            <v>0</v>
          </cell>
          <cell r="P111">
            <v>0</v>
          </cell>
          <cell r="S111">
            <v>0</v>
          </cell>
          <cell r="X111">
            <v>0</v>
          </cell>
          <cell r="AC111">
            <v>0</v>
          </cell>
          <cell r="AF111">
            <v>0</v>
          </cell>
          <cell r="AG111">
            <v>0</v>
          </cell>
          <cell r="AH111">
            <v>0</v>
          </cell>
          <cell r="AJ111">
            <v>0</v>
          </cell>
          <cell r="AK111">
            <v>1722.5197727272771</v>
          </cell>
          <cell r="AL111">
            <v>0</v>
          </cell>
          <cell r="AM111">
            <v>0</v>
          </cell>
        </row>
        <row r="112">
          <cell r="D112">
            <v>3725</v>
          </cell>
          <cell r="P112">
            <v>0</v>
          </cell>
          <cell r="S112">
            <v>0</v>
          </cell>
          <cell r="X112">
            <v>0</v>
          </cell>
          <cell r="AC112">
            <v>0</v>
          </cell>
          <cell r="AF112">
            <v>0</v>
          </cell>
          <cell r="AG112">
            <v>0</v>
          </cell>
          <cell r="AH112">
            <v>0</v>
          </cell>
          <cell r="AJ112">
            <v>3725</v>
          </cell>
          <cell r="AK112">
            <v>0</v>
          </cell>
          <cell r="AM112">
            <v>3725</v>
          </cell>
        </row>
        <row r="113">
          <cell r="F113">
            <v>196</v>
          </cell>
          <cell r="P113">
            <v>273</v>
          </cell>
          <cell r="S113">
            <v>538</v>
          </cell>
          <cell r="X113">
            <v>237</v>
          </cell>
          <cell r="AC113">
            <v>172</v>
          </cell>
          <cell r="AF113">
            <v>535</v>
          </cell>
          <cell r="AG113">
            <v>535</v>
          </cell>
          <cell r="AH113">
            <v>0</v>
          </cell>
          <cell r="AI113">
            <v>952</v>
          </cell>
          <cell r="AJ113">
            <v>-3990</v>
          </cell>
          <cell r="AK113">
            <v>2987</v>
          </cell>
          <cell r="AM113">
            <v>0</v>
          </cell>
        </row>
        <row r="114">
          <cell r="D114">
            <v>0</v>
          </cell>
          <cell r="F114">
            <v>2</v>
          </cell>
          <cell r="P114">
            <v>0</v>
          </cell>
          <cell r="S114">
            <v>7</v>
          </cell>
          <cell r="X114">
            <v>40</v>
          </cell>
          <cell r="AC114">
            <v>0</v>
          </cell>
          <cell r="AF114">
            <v>0</v>
          </cell>
          <cell r="AG114">
            <v>0</v>
          </cell>
          <cell r="AH114">
            <v>0</v>
          </cell>
          <cell r="AI114">
            <v>6.7</v>
          </cell>
          <cell r="AJ114">
            <v>0</v>
          </cell>
          <cell r="AK114">
            <v>55.7</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K115">
            <v>588.33333333333337</v>
          </cell>
          <cell r="AN115">
            <v>0</v>
          </cell>
          <cell r="AO115">
            <v>0</v>
          </cell>
          <cell r="AP115">
            <v>0</v>
          </cell>
          <cell r="AQ115">
            <v>0</v>
          </cell>
        </row>
        <row r="116">
          <cell r="D116">
            <v>868.41409090909156</v>
          </cell>
          <cell r="E116">
            <v>0</v>
          </cell>
          <cell r="F116">
            <v>0</v>
          </cell>
          <cell r="L116">
            <v>0</v>
          </cell>
          <cell r="N116">
            <v>327</v>
          </cell>
          <cell r="R116">
            <v>28</v>
          </cell>
          <cell r="S116">
            <v>0</v>
          </cell>
          <cell r="T116">
            <v>0</v>
          </cell>
          <cell r="U116">
            <v>0</v>
          </cell>
          <cell r="V116">
            <v>62</v>
          </cell>
          <cell r="X116">
            <v>0</v>
          </cell>
          <cell r="Z116">
            <v>0</v>
          </cell>
          <cell r="AA116">
            <v>0</v>
          </cell>
          <cell r="AF116">
            <v>1004</v>
          </cell>
          <cell r="AG116">
            <v>0</v>
          </cell>
          <cell r="AJ116">
            <v>8024.1409090909146</v>
          </cell>
          <cell r="AK116">
            <v>0</v>
          </cell>
        </row>
        <row r="117">
          <cell r="F117">
            <v>5733.333333333333</v>
          </cell>
          <cell r="AG117">
            <v>0</v>
          </cell>
          <cell r="AJ117">
            <v>8024.1409090909146</v>
          </cell>
          <cell r="AK117">
            <v>5733.333333333333</v>
          </cell>
        </row>
        <row r="118">
          <cell r="F118">
            <v>0</v>
          </cell>
          <cell r="AG118">
            <v>0</v>
          </cell>
          <cell r="AJ118">
            <v>8024.1409090909146</v>
          </cell>
          <cell r="AK118">
            <v>6301.6211363636376</v>
          </cell>
        </row>
        <row r="119">
          <cell r="F119">
            <v>-20223</v>
          </cell>
          <cell r="AG119">
            <v>0</v>
          </cell>
          <cell r="AJ119">
            <v>11463.140909090915</v>
          </cell>
          <cell r="AK119">
            <v>3558.2157052250041</v>
          </cell>
          <cell r="AL119">
            <v>7039.6752038659033</v>
          </cell>
        </row>
        <row r="120">
          <cell r="F120">
            <v>0</v>
          </cell>
          <cell r="AG120">
            <v>0</v>
          </cell>
          <cell r="AK120">
            <v>-3990</v>
          </cell>
        </row>
        <row r="121">
          <cell r="F121">
            <v>7470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0</v>
          </cell>
          <cell r="AH121">
            <v>0</v>
          </cell>
          <cell r="AI121">
            <v>2144.6999999999998</v>
          </cell>
          <cell r="AJ121">
            <v>3439</v>
          </cell>
          <cell r="AK121">
            <v>12091.699999999999</v>
          </cell>
          <cell r="AN121">
            <v>0</v>
          </cell>
          <cell r="AO121">
            <v>0</v>
          </cell>
          <cell r="AP121">
            <v>0</v>
          </cell>
          <cell r="AQ121">
            <v>0</v>
          </cell>
        </row>
        <row r="122">
          <cell r="F122">
            <v>7470</v>
          </cell>
          <cell r="P122">
            <v>294</v>
          </cell>
          <cell r="S122">
            <v>982</v>
          </cell>
          <cell r="X122">
            <v>312.66666666666669</v>
          </cell>
          <cell r="Y122">
            <v>0</v>
          </cell>
          <cell r="Z122">
            <v>0</v>
          </cell>
          <cell r="AC122">
            <v>196</v>
          </cell>
          <cell r="AD122">
            <v>0</v>
          </cell>
          <cell r="AE122">
            <v>0</v>
          </cell>
          <cell r="AF122">
            <v>599</v>
          </cell>
          <cell r="AG122">
            <v>0</v>
          </cell>
          <cell r="AH122">
            <v>0</v>
          </cell>
          <cell r="AI122">
            <v>2144.6999999999998</v>
          </cell>
          <cell r="AJ122">
            <v>0</v>
          </cell>
          <cell r="AK122">
            <v>-8131.3000000000011</v>
          </cell>
        </row>
        <row r="123">
          <cell r="AG123">
            <v>0</v>
          </cell>
          <cell r="AK123">
            <v>-8308.373484848491</v>
          </cell>
          <cell r="AL123">
            <v>12091.699999999997</v>
          </cell>
        </row>
        <row r="124">
          <cell r="AG124">
            <v>0</v>
          </cell>
          <cell r="AJ124">
            <v>66995</v>
          </cell>
          <cell r="AK124">
            <v>-4318.373484848491</v>
          </cell>
          <cell r="AL124">
            <v>66995</v>
          </cell>
          <cell r="AN124">
            <v>0</v>
          </cell>
          <cell r="AP124">
            <v>0</v>
          </cell>
        </row>
        <row r="125">
          <cell r="AG125">
            <v>0</v>
          </cell>
          <cell r="AJ125">
            <v>7039.6752038659033</v>
          </cell>
          <cell r="AK125">
            <v>-6480.7621212121303</v>
          </cell>
          <cell r="AL125">
            <v>-3043.7227272727177</v>
          </cell>
          <cell r="AM125">
            <v>-4302.289393939398</v>
          </cell>
          <cell r="AN125">
            <v>0</v>
          </cell>
        </row>
        <row r="126">
          <cell r="AG126">
            <v>0</v>
          </cell>
          <cell r="AJ126">
            <v>35.409999999999997</v>
          </cell>
          <cell r="AN126" t="e">
            <v>#DIV/0!</v>
          </cell>
        </row>
        <row r="127">
          <cell r="AG127">
            <v>0</v>
          </cell>
          <cell r="AJ127">
            <v>31.69</v>
          </cell>
          <cell r="AK127">
            <v>-2162.3886363636389</v>
          </cell>
          <cell r="AN127" t="e">
            <v>#DIV/0!</v>
          </cell>
        </row>
        <row r="128">
          <cell r="AG128">
            <v>0</v>
          </cell>
          <cell r="AJ128">
            <v>0</v>
          </cell>
          <cell r="AN128">
            <v>0</v>
          </cell>
        </row>
        <row r="129">
          <cell r="AG129">
            <v>0</v>
          </cell>
        </row>
        <row r="130">
          <cell r="AG130">
            <v>0</v>
          </cell>
          <cell r="AJ130">
            <v>9.5299999999999994</v>
          </cell>
          <cell r="AK130">
            <v>59008</v>
          </cell>
          <cell r="AM130">
            <v>59008</v>
          </cell>
          <cell r="AN130" t="e">
            <v>#DIV/0!</v>
          </cell>
          <cell r="AP130">
            <v>0</v>
          </cell>
        </row>
        <row r="131">
          <cell r="AG131">
            <v>0</v>
          </cell>
          <cell r="AJ131">
            <v>0</v>
          </cell>
          <cell r="AK131">
            <v>-4302.289393939398</v>
          </cell>
          <cell r="AN131">
            <v>0</v>
          </cell>
        </row>
        <row r="132">
          <cell r="AG132">
            <v>0</v>
          </cell>
          <cell r="AJ132">
            <v>8.9600000000000009</v>
          </cell>
          <cell r="AK132">
            <v>35.549999999999997</v>
          </cell>
          <cell r="AN132" t="e">
            <v>#DIV/0!</v>
          </cell>
        </row>
        <row r="133">
          <cell r="AG133">
            <v>0</v>
          </cell>
          <cell r="AJ133">
            <v>59002</v>
          </cell>
          <cell r="AK133">
            <v>59002</v>
          </cell>
          <cell r="AN133" t="e">
            <v>#DIV/0!</v>
          </cell>
        </row>
        <row r="134">
          <cell r="AG134">
            <v>0</v>
          </cell>
          <cell r="AK134">
            <v>0</v>
          </cell>
          <cell r="AN134">
            <v>0</v>
          </cell>
        </row>
        <row r="135">
          <cell r="AG135">
            <v>0</v>
          </cell>
          <cell r="AJ135">
            <v>865.25</v>
          </cell>
        </row>
        <row r="136">
          <cell r="AG136">
            <v>0</v>
          </cell>
          <cell r="AJ136">
            <v>0</v>
          </cell>
          <cell r="AK136">
            <v>11.69</v>
          </cell>
          <cell r="AN136" t="e">
            <v>#DIV/0!</v>
          </cell>
        </row>
        <row r="137">
          <cell r="AG137">
            <v>0</v>
          </cell>
        </row>
        <row r="138">
          <cell r="AG138">
            <v>0</v>
          </cell>
          <cell r="AJ138">
            <v>125997</v>
          </cell>
          <cell r="AK138">
            <v>59002</v>
          </cell>
          <cell r="AL138">
            <v>66995</v>
          </cell>
          <cell r="AN138">
            <v>0</v>
          </cell>
        </row>
        <row r="139">
          <cell r="AG139">
            <v>0</v>
          </cell>
          <cell r="AJ139">
            <v>0</v>
          </cell>
          <cell r="AK139">
            <v>0</v>
          </cell>
          <cell r="AL139">
            <v>55902</v>
          </cell>
        </row>
        <row r="140">
          <cell r="AG140">
            <v>0</v>
          </cell>
          <cell r="AJ140">
            <v>125997</v>
          </cell>
          <cell r="AK140">
            <v>59002</v>
          </cell>
          <cell r="AL140">
            <v>66995</v>
          </cell>
        </row>
        <row r="141">
          <cell r="AG141">
            <v>0</v>
          </cell>
          <cell r="AJ141">
            <v>300</v>
          </cell>
          <cell r="AN141">
            <v>1908</v>
          </cell>
          <cell r="AO141">
            <v>5242</v>
          </cell>
          <cell r="AP141">
            <v>4447.7842947749923</v>
          </cell>
          <cell r="AQ141">
            <v>10724.3247961341</v>
          </cell>
        </row>
        <row r="142">
          <cell r="AG142">
            <v>0</v>
          </cell>
          <cell r="AK142">
            <v>17273.857142857141</v>
          </cell>
          <cell r="AL142">
            <v>20710.896536796539</v>
          </cell>
          <cell r="AM142">
            <v>-4302.289393939398</v>
          </cell>
        </row>
        <row r="143">
          <cell r="S143">
            <v>0</v>
          </cell>
          <cell r="AG143">
            <v>0</v>
          </cell>
          <cell r="AK143">
            <v>865.25</v>
          </cell>
          <cell r="AL143">
            <v>16408.607142857141</v>
          </cell>
        </row>
        <row r="144">
          <cell r="AG144">
            <v>0</v>
          </cell>
        </row>
        <row r="145">
          <cell r="AG145">
            <v>0</v>
          </cell>
          <cell r="AJ145">
            <v>0</v>
          </cell>
          <cell r="AK145">
            <v>114910</v>
          </cell>
          <cell r="AL145">
            <v>55902</v>
          </cell>
          <cell r="AM145">
            <v>59008</v>
          </cell>
          <cell r="AN145">
            <v>0</v>
          </cell>
        </row>
        <row r="146">
          <cell r="AG146">
            <v>0</v>
          </cell>
          <cell r="AK146">
            <v>0</v>
          </cell>
        </row>
        <row r="147">
          <cell r="AG147">
            <v>0</v>
          </cell>
          <cell r="AJ147">
            <v>9.93</v>
          </cell>
          <cell r="AK147">
            <v>6.42</v>
          </cell>
          <cell r="AL147">
            <v>11.74</v>
          </cell>
          <cell r="AM147">
            <v>59008</v>
          </cell>
        </row>
        <row r="148">
          <cell r="AG148">
            <v>0</v>
          </cell>
          <cell r="AK148">
            <v>138664.61926406925</v>
          </cell>
          <cell r="AL148">
            <v>79656.619264069261</v>
          </cell>
          <cell r="AM148">
            <v>59008</v>
          </cell>
          <cell r="AN148">
            <v>1886</v>
          </cell>
          <cell r="AO148">
            <v>5095</v>
          </cell>
          <cell r="AP148">
            <v>3319.7203422122484</v>
          </cell>
          <cell r="AQ148">
            <v>8590.0725425024775</v>
          </cell>
        </row>
        <row r="149">
          <cell r="D149">
            <v>0</v>
          </cell>
          <cell r="L149">
            <v>0</v>
          </cell>
          <cell r="N149">
            <v>0</v>
          </cell>
          <cell r="R149">
            <v>0</v>
          </cell>
          <cell r="V149">
            <v>0</v>
          </cell>
          <cell r="AF149">
            <v>0</v>
          </cell>
          <cell r="AG149">
            <v>0</v>
          </cell>
          <cell r="AJ149">
            <v>0</v>
          </cell>
          <cell r="AK149">
            <v>-5.3</v>
          </cell>
          <cell r="AL149">
            <v>-5.2</v>
          </cell>
          <cell r="AM149">
            <v>-6.8</v>
          </cell>
        </row>
        <row r="150">
          <cell r="D150">
            <v>63</v>
          </cell>
          <cell r="L150">
            <v>396</v>
          </cell>
          <cell r="N150">
            <v>776</v>
          </cell>
          <cell r="R150">
            <v>527</v>
          </cell>
          <cell r="V150">
            <v>417</v>
          </cell>
          <cell r="Z150">
            <v>265</v>
          </cell>
          <cell r="AA150">
            <v>265</v>
          </cell>
          <cell r="AG150">
            <v>0</v>
          </cell>
          <cell r="AJ150">
            <v>2463</v>
          </cell>
          <cell r="AK150">
            <v>14.129249632100526</v>
          </cell>
          <cell r="AL150">
            <v>35.135537539544195</v>
          </cell>
          <cell r="AM150">
            <v>-6.7955610930302432</v>
          </cell>
        </row>
        <row r="151">
          <cell r="D151">
            <v>63</v>
          </cell>
          <cell r="L151">
            <v>145</v>
          </cell>
          <cell r="N151">
            <v>211</v>
          </cell>
          <cell r="R151">
            <v>226</v>
          </cell>
          <cell r="V151">
            <v>198</v>
          </cell>
          <cell r="Z151">
            <v>84</v>
          </cell>
          <cell r="AA151">
            <v>84</v>
          </cell>
          <cell r="AG151">
            <v>0</v>
          </cell>
          <cell r="AJ151">
            <v>946</v>
          </cell>
          <cell r="AL151">
            <v>16.65759499457743</v>
          </cell>
          <cell r="AM151">
            <v>35.546987951807232</v>
          </cell>
        </row>
        <row r="152">
          <cell r="L152">
            <v>283</v>
          </cell>
          <cell r="N152">
            <v>314</v>
          </cell>
          <cell r="R152">
            <v>263</v>
          </cell>
          <cell r="V152">
            <v>219</v>
          </cell>
          <cell r="Z152">
            <v>133</v>
          </cell>
          <cell r="AA152">
            <v>133</v>
          </cell>
          <cell r="AJ152">
            <v>1212</v>
          </cell>
        </row>
        <row r="153">
          <cell r="F153">
            <v>0</v>
          </cell>
          <cell r="L153">
            <v>72</v>
          </cell>
          <cell r="N153">
            <v>460</v>
          </cell>
          <cell r="P153">
            <v>0</v>
          </cell>
          <cell r="R153">
            <v>264</v>
          </cell>
          <cell r="S153">
            <v>0</v>
          </cell>
          <cell r="V153">
            <v>198</v>
          </cell>
          <cell r="X153">
            <v>0</v>
          </cell>
          <cell r="Z153">
            <v>121</v>
          </cell>
          <cell r="AA153">
            <v>121</v>
          </cell>
          <cell r="AC153">
            <v>0</v>
          </cell>
          <cell r="AI153">
            <v>0</v>
          </cell>
          <cell r="AJ153">
            <v>1115</v>
          </cell>
          <cell r="AK153">
            <v>0</v>
          </cell>
        </row>
        <row r="154">
          <cell r="F154">
            <v>63</v>
          </cell>
          <cell r="P154">
            <v>370</v>
          </cell>
          <cell r="S154">
            <v>719</v>
          </cell>
          <cell r="X154">
            <v>550</v>
          </cell>
          <cell r="AC154">
            <v>480</v>
          </cell>
          <cell r="AF154">
            <v>506</v>
          </cell>
          <cell r="AG154">
            <v>506</v>
          </cell>
          <cell r="AH154">
            <v>0</v>
          </cell>
          <cell r="AJ154">
            <v>0</v>
          </cell>
          <cell r="AK154">
            <v>2688</v>
          </cell>
        </row>
        <row r="155">
          <cell r="F155">
            <v>63</v>
          </cell>
          <cell r="L155">
            <v>0</v>
          </cell>
          <cell r="P155">
            <v>160</v>
          </cell>
          <cell r="S155">
            <v>215</v>
          </cell>
          <cell r="V155">
            <v>369</v>
          </cell>
          <cell r="X155">
            <v>225</v>
          </cell>
          <cell r="AC155">
            <v>250</v>
          </cell>
          <cell r="AF155">
            <v>300</v>
          </cell>
          <cell r="AG155">
            <v>300</v>
          </cell>
          <cell r="AH155">
            <v>0</v>
          </cell>
          <cell r="AJ155">
            <v>369</v>
          </cell>
          <cell r="AK155">
            <v>913</v>
          </cell>
        </row>
        <row r="156">
          <cell r="F156">
            <v>63</v>
          </cell>
          <cell r="L156">
            <v>0</v>
          </cell>
          <cell r="N156">
            <v>0</v>
          </cell>
          <cell r="P156">
            <v>40</v>
          </cell>
          <cell r="R156">
            <v>0</v>
          </cell>
          <cell r="S156">
            <v>93</v>
          </cell>
          <cell r="V156">
            <v>0</v>
          </cell>
          <cell r="X156">
            <v>49</v>
          </cell>
          <cell r="AC156">
            <v>65</v>
          </cell>
          <cell r="AF156">
            <v>30</v>
          </cell>
          <cell r="AG156">
            <v>30</v>
          </cell>
          <cell r="AH156">
            <v>0</v>
          </cell>
          <cell r="AI156">
            <v>125</v>
          </cell>
          <cell r="AJ156">
            <v>0</v>
          </cell>
          <cell r="AK156">
            <v>465</v>
          </cell>
        </row>
        <row r="157">
          <cell r="D157">
            <v>17.179166666666667</v>
          </cell>
          <cell r="L157">
            <v>502</v>
          </cell>
          <cell r="N157">
            <v>1041.8333333333333</v>
          </cell>
          <cell r="R157">
            <v>213</v>
          </cell>
          <cell r="AJ157">
            <v>1774.0124999999998</v>
          </cell>
          <cell r="AK157">
            <v>0</v>
          </cell>
        </row>
        <row r="158">
          <cell r="L158">
            <v>0</v>
          </cell>
          <cell r="N158">
            <v>0</v>
          </cell>
          <cell r="R158">
            <v>0</v>
          </cell>
          <cell r="AJ158">
            <v>0</v>
          </cell>
          <cell r="AK158">
            <v>0</v>
          </cell>
        </row>
        <row r="159">
          <cell r="D159">
            <v>0</v>
          </cell>
          <cell r="F159">
            <v>14.170833333333334</v>
          </cell>
          <cell r="L159">
            <v>396</v>
          </cell>
          <cell r="N159">
            <v>776</v>
          </cell>
          <cell r="R159">
            <v>527</v>
          </cell>
          <cell r="V159">
            <v>417</v>
          </cell>
          <cell r="Z159">
            <v>265</v>
          </cell>
          <cell r="AA159">
            <v>265</v>
          </cell>
          <cell r="AJ159">
            <v>2381</v>
          </cell>
          <cell r="AK159">
            <v>14.170833333333334</v>
          </cell>
        </row>
        <row r="160">
          <cell r="L160">
            <v>396</v>
          </cell>
          <cell r="N160">
            <v>776</v>
          </cell>
          <cell r="P160">
            <v>73</v>
          </cell>
          <cell r="R160">
            <v>527</v>
          </cell>
          <cell r="S160">
            <v>407</v>
          </cell>
          <cell r="V160">
            <v>417</v>
          </cell>
          <cell r="X160">
            <v>271.81818181818181</v>
          </cell>
          <cell r="AC160">
            <v>197</v>
          </cell>
          <cell r="AG160">
            <v>117.09090909090909</v>
          </cell>
          <cell r="AJ160">
            <v>2135</v>
          </cell>
          <cell r="AK160">
            <v>948.81818181818176</v>
          </cell>
        </row>
        <row r="161">
          <cell r="D161">
            <v>80</v>
          </cell>
          <cell r="F161">
            <v>-396</v>
          </cell>
          <cell r="L161">
            <v>0</v>
          </cell>
          <cell r="N161">
            <v>0</v>
          </cell>
          <cell r="R161">
            <v>0</v>
          </cell>
          <cell r="S161">
            <v>312</v>
          </cell>
          <cell r="V161">
            <v>0</v>
          </cell>
          <cell r="X161">
            <v>278.18181818181819</v>
          </cell>
          <cell r="AC161">
            <v>283</v>
          </cell>
          <cell r="AJ161">
            <v>80</v>
          </cell>
          <cell r="AK161">
            <v>477.18181818181819</v>
          </cell>
        </row>
        <row r="162">
          <cell r="L162">
            <v>0</v>
          </cell>
          <cell r="N162">
            <v>0</v>
          </cell>
          <cell r="R162">
            <v>1530</v>
          </cell>
          <cell r="S162">
            <v>719</v>
          </cell>
          <cell r="V162">
            <v>0</v>
          </cell>
          <cell r="X162">
            <v>550</v>
          </cell>
          <cell r="Z162">
            <v>0</v>
          </cell>
          <cell r="AA162">
            <v>0</v>
          </cell>
          <cell r="AC162">
            <v>480</v>
          </cell>
          <cell r="AJ162">
            <v>1530</v>
          </cell>
        </row>
        <row r="163">
          <cell r="F163">
            <v>459</v>
          </cell>
          <cell r="L163">
            <v>0</v>
          </cell>
          <cell r="P163">
            <v>0</v>
          </cell>
          <cell r="S163">
            <v>0</v>
          </cell>
          <cell r="X163">
            <v>0</v>
          </cell>
          <cell r="AC163">
            <v>0</v>
          </cell>
          <cell r="AJ163">
            <v>0</v>
          </cell>
          <cell r="AK163">
            <v>459</v>
          </cell>
        </row>
        <row r="164">
          <cell r="D164">
            <v>233</v>
          </cell>
          <cell r="E164">
            <v>0</v>
          </cell>
          <cell r="F164">
            <v>0</v>
          </cell>
          <cell r="L164">
            <v>432</v>
          </cell>
          <cell r="N164">
            <v>1983</v>
          </cell>
          <cell r="P164">
            <v>0</v>
          </cell>
          <cell r="Q164">
            <v>0</v>
          </cell>
          <cell r="R164">
            <v>123</v>
          </cell>
          <cell r="S164">
            <v>296</v>
          </cell>
          <cell r="T164">
            <v>0</v>
          </cell>
          <cell r="U164">
            <v>0</v>
          </cell>
          <cell r="V164">
            <v>99</v>
          </cell>
          <cell r="X164">
            <v>0</v>
          </cell>
          <cell r="Y164">
            <v>0</v>
          </cell>
          <cell r="Z164">
            <v>74</v>
          </cell>
          <cell r="AA164">
            <v>74</v>
          </cell>
          <cell r="AC164">
            <v>444</v>
          </cell>
          <cell r="AF164">
            <v>0</v>
          </cell>
          <cell r="AG164">
            <v>0</v>
          </cell>
          <cell r="AH164">
            <v>0</v>
          </cell>
          <cell r="AJ164">
            <v>2956</v>
          </cell>
          <cell r="AK164">
            <v>1365</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E165">
            <v>0</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E166">
            <v>0</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E167">
            <v>0</v>
          </cell>
          <cell r="AF167">
            <v>7</v>
          </cell>
          <cell r="AG167">
            <v>0</v>
          </cell>
          <cell r="AH167">
            <v>0</v>
          </cell>
          <cell r="AI167">
            <v>0</v>
          </cell>
          <cell r="AJ167">
            <v>1144.2</v>
          </cell>
          <cell r="AK167">
            <v>513</v>
          </cell>
          <cell r="AL167">
            <v>587.20000000000005</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cell r="AO189" t="e">
            <v>#REF!</v>
          </cell>
        </row>
        <row r="190">
          <cell r="X190">
            <v>0</v>
          </cell>
          <cell r="AC190">
            <v>0</v>
          </cell>
          <cell r="AK190">
            <v>0</v>
          </cell>
          <cell r="AN190" t="str">
            <v>ОЧИК.18.02.</v>
          </cell>
        </row>
        <row r="191">
          <cell r="S191">
            <v>0</v>
          </cell>
          <cell r="X191">
            <v>0</v>
          </cell>
          <cell r="AC191">
            <v>0</v>
          </cell>
          <cell r="AK191">
            <v>0</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C193">
            <v>36.700000000000003</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C194">
            <v>50.6</v>
          </cell>
          <cell r="AF194">
            <v>3.427</v>
          </cell>
          <cell r="AG194">
            <v>3.427</v>
          </cell>
          <cell r="AH194">
            <v>3.427</v>
          </cell>
          <cell r="AI194">
            <v>3.427</v>
          </cell>
          <cell r="AJ194">
            <v>3.427</v>
          </cell>
          <cell r="AK194">
            <v>112.5</v>
          </cell>
          <cell r="AN194">
            <v>2.1804999999999999</v>
          </cell>
          <cell r="AO194">
            <v>2.1804999999999999</v>
          </cell>
          <cell r="AP194">
            <v>2.1804999999999999</v>
          </cell>
          <cell r="AQ194">
            <v>1.905</v>
          </cell>
        </row>
        <row r="195">
          <cell r="F195">
            <v>75</v>
          </cell>
          <cell r="P195">
            <v>75</v>
          </cell>
          <cell r="AJ195">
            <v>0</v>
          </cell>
          <cell r="AN195" t="e">
            <v>#DIV/0!</v>
          </cell>
          <cell r="AQ195">
            <v>75</v>
          </cell>
        </row>
        <row r="196">
          <cell r="N196">
            <v>112.4</v>
          </cell>
          <cell r="R196">
            <v>81.3</v>
          </cell>
          <cell r="S196">
            <v>653</v>
          </cell>
          <cell r="V196">
            <v>66</v>
          </cell>
          <cell r="X196">
            <v>653</v>
          </cell>
          <cell r="AC196">
            <v>653</v>
          </cell>
          <cell r="AJ196">
            <v>259.70000000000005</v>
          </cell>
          <cell r="AK196">
            <v>653</v>
          </cell>
          <cell r="AN196">
            <v>221.49122807017542</v>
          </cell>
        </row>
        <row r="197">
          <cell r="N197">
            <v>129.19999999999999</v>
          </cell>
          <cell r="R197">
            <v>93.5</v>
          </cell>
          <cell r="S197">
            <v>0</v>
          </cell>
          <cell r="V197">
            <v>75.900000000000006</v>
          </cell>
          <cell r="X197">
            <v>29254</v>
          </cell>
          <cell r="AC197">
            <v>23966</v>
          </cell>
          <cell r="AJ197">
            <v>298.60000000000002</v>
          </cell>
          <cell r="AK197">
            <v>53220</v>
          </cell>
          <cell r="AN197">
            <v>252.49999999999997</v>
          </cell>
        </row>
        <row r="198">
          <cell r="L198">
            <v>0</v>
          </cell>
          <cell r="AK198">
            <v>53220</v>
          </cell>
          <cell r="AN198">
            <v>66</v>
          </cell>
        </row>
        <row r="199">
          <cell r="L199">
            <v>0</v>
          </cell>
          <cell r="N199">
            <v>141.5</v>
          </cell>
          <cell r="R199">
            <v>141.5</v>
          </cell>
          <cell r="S199">
            <v>114.9</v>
          </cell>
          <cell r="V199">
            <v>141.5</v>
          </cell>
          <cell r="W199">
            <v>178</v>
          </cell>
          <cell r="X199">
            <v>153.5</v>
          </cell>
          <cell r="Y199">
            <v>66.599999999999994</v>
          </cell>
          <cell r="Z199">
            <v>178</v>
          </cell>
          <cell r="AA199">
            <v>141.5</v>
          </cell>
          <cell r="AB199">
            <v>141.5</v>
          </cell>
          <cell r="AC199">
            <v>141.5</v>
          </cell>
          <cell r="AD199">
            <v>178</v>
          </cell>
          <cell r="AE199">
            <v>76.300000000000011</v>
          </cell>
          <cell r="AF199">
            <v>178</v>
          </cell>
          <cell r="AG199">
            <v>178</v>
          </cell>
          <cell r="AI199">
            <v>178</v>
          </cell>
          <cell r="AJ199">
            <v>141.5</v>
          </cell>
          <cell r="AK199">
            <v>391.79999999999995</v>
          </cell>
          <cell r="AL199">
            <v>113.69999999999999</v>
          </cell>
          <cell r="AM199">
            <v>178</v>
          </cell>
          <cell r="AN199">
            <v>178</v>
          </cell>
          <cell r="AO199">
            <v>74.900000000000006</v>
          </cell>
          <cell r="AP199">
            <v>281.5</v>
          </cell>
        </row>
        <row r="200">
          <cell r="N200">
            <v>15905</v>
          </cell>
          <cell r="R200">
            <v>11504</v>
          </cell>
          <cell r="S200">
            <v>19250</v>
          </cell>
          <cell r="V200">
            <v>9339</v>
          </cell>
          <cell r="X200">
            <v>44597</v>
          </cell>
          <cell r="Y200">
            <v>30041.25</v>
          </cell>
          <cell r="Z200">
            <v>14555.750000000002</v>
          </cell>
          <cell r="AA200">
            <v>14555.750000000004</v>
          </cell>
          <cell r="AC200">
            <v>36151</v>
          </cell>
          <cell r="AD200">
            <v>22308.272727272721</v>
          </cell>
          <cell r="AE200">
            <v>13842.727272727279</v>
          </cell>
          <cell r="AJ200">
            <v>36748</v>
          </cell>
          <cell r="AK200">
            <v>99998</v>
          </cell>
          <cell r="AL200">
            <v>52349.522727272721</v>
          </cell>
          <cell r="AM200">
            <v>47648.477272727279</v>
          </cell>
          <cell r="AN200">
            <v>39425</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v>0</v>
          </cell>
          <cell r="AJ201">
            <v>36748</v>
          </cell>
          <cell r="AK201">
            <v>255.23</v>
          </cell>
          <cell r="AL201">
            <v>460.42</v>
          </cell>
          <cell r="AM201">
            <v>171.34</v>
          </cell>
          <cell r="AN201">
            <v>41.55</v>
          </cell>
          <cell r="AO201">
            <v>41.55</v>
          </cell>
          <cell r="AP201">
            <v>41.55</v>
          </cell>
          <cell r="AQ201">
            <v>0</v>
          </cell>
        </row>
        <row r="202">
          <cell r="N202">
            <v>0</v>
          </cell>
          <cell r="R202">
            <v>0</v>
          </cell>
          <cell r="V202">
            <v>0</v>
          </cell>
          <cell r="AJ202">
            <v>0</v>
          </cell>
          <cell r="AM202">
            <v>0</v>
          </cell>
          <cell r="AN202">
            <v>52</v>
          </cell>
          <cell r="AO202">
            <v>52</v>
          </cell>
        </row>
        <row r="203">
          <cell r="N203">
            <v>0</v>
          </cell>
          <cell r="R203">
            <v>0</v>
          </cell>
          <cell r="V203">
            <v>0</v>
          </cell>
          <cell r="X203">
            <v>44597</v>
          </cell>
          <cell r="AC203">
            <v>36151</v>
          </cell>
          <cell r="AJ203">
            <v>0</v>
          </cell>
          <cell r="AK203">
            <v>99998</v>
          </cell>
          <cell r="AL203">
            <v>52349.522727272721</v>
          </cell>
          <cell r="AM203">
            <v>47648.477272727279</v>
          </cell>
          <cell r="AN203">
            <v>14862</v>
          </cell>
          <cell r="AO203">
            <v>3164.427048260382</v>
          </cell>
          <cell r="AP203">
            <v>11697.572951739618</v>
          </cell>
        </row>
        <row r="205">
          <cell r="N205">
            <v>141.5</v>
          </cell>
          <cell r="R205">
            <v>141.5</v>
          </cell>
          <cell r="V205">
            <v>141.5</v>
          </cell>
          <cell r="AJ205">
            <v>141.5</v>
          </cell>
          <cell r="AK205">
            <v>99998</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v>0</v>
          </cell>
          <cell r="AG216">
            <v>0</v>
          </cell>
          <cell r="AJ216">
            <v>203.98</v>
          </cell>
          <cell r="AK216">
            <v>362</v>
          </cell>
          <cell r="AL216">
            <v>136.72</v>
          </cell>
          <cell r="AN216">
            <v>152.16999999999999</v>
          </cell>
          <cell r="AO216">
            <v>152.16999999999999</v>
          </cell>
          <cell r="AP216">
            <v>152.16999999999999</v>
          </cell>
          <cell r="AQ216">
            <v>0</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D239" t="str">
            <v>ВИКОН.ДИР.</v>
          </cell>
          <cell r="L239" t="str">
            <v>ККМ</v>
          </cell>
          <cell r="N239" t="str">
            <v>КТМ</v>
          </cell>
          <cell r="R239" t="str">
            <v>ТЕЦ-5 ВСЬОГО</v>
          </cell>
          <cell r="V239" t="str">
            <v>ТЕЦ-6 ВСЬОГО</v>
          </cell>
          <cell r="AA239" t="str">
            <v>ТРМ ВСЬОГО</v>
          </cell>
          <cell r="AG239" t="str">
            <v xml:space="preserve">   "_____" ________2000 р.</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F243" t="str">
            <v>РОЗРАХУНОК ФІНАНСОВИХ ПОТОКІВ НА   лютий  2000 року</v>
          </cell>
          <cell r="L243">
            <v>645.68000000000029</v>
          </cell>
          <cell r="N243">
            <v>3164.8333333333326</v>
          </cell>
          <cell r="R243">
            <v>1767.9999999999977</v>
          </cell>
          <cell r="V243">
            <v>36754.003030303029</v>
          </cell>
          <cell r="AA243">
            <v>655.5333333333333</v>
          </cell>
        </row>
        <row r="244">
          <cell r="D244">
            <v>58857.621136363639</v>
          </cell>
          <cell r="F244" t="str">
            <v>ПО ФІЛІАЛАХ АК КИЇВЕНЕРГО</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cell r="AI249" t="str">
            <v>ТИС.ГРН.</v>
          </cell>
          <cell r="AK249" t="str">
            <v>тис.грн.</v>
          </cell>
        </row>
        <row r="250">
          <cell r="D250">
            <v>0</v>
          </cell>
          <cell r="F250" t="str">
            <v>ВИКОН.ДИР.</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D251">
            <v>3500</v>
          </cell>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2">
          <cell r="D252">
            <v>0</v>
          </cell>
        </row>
        <row r="253">
          <cell r="D253">
            <v>1766</v>
          </cell>
          <cell r="F253">
            <v>40160.608095238102</v>
          </cell>
          <cell r="L253">
            <v>0</v>
          </cell>
          <cell r="N253">
            <v>0</v>
          </cell>
          <cell r="P253">
            <v>2175</v>
          </cell>
          <cell r="Q253">
            <v>0</v>
          </cell>
          <cell r="R253">
            <v>0</v>
          </cell>
          <cell r="S253">
            <v>7897</v>
          </cell>
          <cell r="T253">
            <v>4513.5299999999988</v>
          </cell>
          <cell r="U253">
            <v>1480.47</v>
          </cell>
          <cell r="V253">
            <v>35616.63636363636</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D254">
            <v>4731.6211363636376</v>
          </cell>
          <cell r="F254">
            <v>31766.748095238101</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D255">
            <v>62</v>
          </cell>
          <cell r="F255">
            <v>118194.27476190477</v>
          </cell>
          <cell r="L255">
            <v>0</v>
          </cell>
          <cell r="N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D256">
            <v>62404.348409090911</v>
          </cell>
          <cell r="F256">
            <v>99998</v>
          </cell>
          <cell r="L256">
            <v>2094.727272727273</v>
          </cell>
          <cell r="N256">
            <v>8290.4545454545441</v>
          </cell>
          <cell r="R256">
            <v>2382.9090909090883</v>
          </cell>
          <cell r="V256">
            <v>35544.63636363636</v>
          </cell>
          <cell r="AA256">
            <v>2527.5454545454545</v>
          </cell>
          <cell r="AK256">
            <v>99998</v>
          </cell>
        </row>
        <row r="257">
          <cell r="D257">
            <v>1362.1672727272726</v>
          </cell>
          <cell r="F257">
            <v>0</v>
          </cell>
          <cell r="L257">
            <v>1781.0472727272727</v>
          </cell>
          <cell r="N257">
            <v>6107.621212121212</v>
          </cell>
          <cell r="R257">
            <v>1817.909090909091</v>
          </cell>
          <cell r="V257">
            <v>35634.829696969697</v>
          </cell>
          <cell r="AA257">
            <v>2055.0121212121212</v>
          </cell>
          <cell r="AK257">
            <v>0</v>
          </cell>
        </row>
        <row r="258">
          <cell r="D258">
            <v>357.72727272727275</v>
          </cell>
          <cell r="F258">
            <v>11812.941428571428</v>
          </cell>
          <cell r="L258">
            <v>725.72727272727275</v>
          </cell>
          <cell r="N258">
            <v>1684.4545454545455</v>
          </cell>
          <cell r="P258">
            <v>0</v>
          </cell>
          <cell r="Q258">
            <v>0</v>
          </cell>
          <cell r="R258">
            <v>653.90909090909099</v>
          </cell>
          <cell r="S258">
            <v>0</v>
          </cell>
          <cell r="T258">
            <v>0</v>
          </cell>
          <cell r="U258">
            <v>0</v>
          </cell>
          <cell r="V258">
            <v>1465.6363636363635</v>
          </cell>
          <cell r="W258">
            <v>0</v>
          </cell>
          <cell r="X258">
            <v>0</v>
          </cell>
          <cell r="Y258">
            <v>0</v>
          </cell>
          <cell r="Z258">
            <v>0</v>
          </cell>
          <cell r="AA258">
            <v>1439.5454545454545</v>
          </cell>
          <cell r="AB258">
            <v>0</v>
          </cell>
          <cell r="AC258">
            <v>0</v>
          </cell>
          <cell r="AD258">
            <v>0</v>
          </cell>
          <cell r="AE258">
            <v>0</v>
          </cell>
          <cell r="AF258">
            <v>0</v>
          </cell>
          <cell r="AG258">
            <v>0</v>
          </cell>
          <cell r="AH258">
            <v>0</v>
          </cell>
          <cell r="AI258">
            <v>0</v>
          </cell>
          <cell r="AK258">
            <v>11812.941428571428</v>
          </cell>
        </row>
        <row r="259">
          <cell r="D259">
            <v>0</v>
          </cell>
          <cell r="F259">
            <v>825</v>
          </cell>
          <cell r="L259">
            <v>0</v>
          </cell>
          <cell r="N259">
            <v>22</v>
          </cell>
          <cell r="R259">
            <v>839</v>
          </cell>
          <cell r="V259">
            <v>32.56</v>
          </cell>
          <cell r="AA259">
            <v>0</v>
          </cell>
          <cell r="AK259">
            <v>825</v>
          </cell>
        </row>
        <row r="260">
          <cell r="D260">
            <v>997.43999999999994</v>
          </cell>
          <cell r="F260">
            <v>0</v>
          </cell>
          <cell r="L260">
            <v>696.31999999999994</v>
          </cell>
          <cell r="N260">
            <v>804.16666666666663</v>
          </cell>
          <cell r="R260">
            <v>268.33333333333331</v>
          </cell>
          <cell r="V260">
            <v>130.63333333333333</v>
          </cell>
          <cell r="AA260">
            <v>173.46666666666667</v>
          </cell>
          <cell r="AK260">
            <v>0</v>
          </cell>
        </row>
        <row r="261">
          <cell r="D261">
            <v>67.833333333333343</v>
          </cell>
          <cell r="F261">
            <v>4663.9414285714283</v>
          </cell>
          <cell r="L261">
            <v>336.7</v>
          </cell>
          <cell r="N261">
            <v>400.83333333333331</v>
          </cell>
          <cell r="R261">
            <v>55.666666666666664</v>
          </cell>
          <cell r="V261">
            <v>0</v>
          </cell>
          <cell r="AA261">
            <v>125.2</v>
          </cell>
          <cell r="AK261">
            <v>4663.9414285714283</v>
          </cell>
        </row>
        <row r="262">
          <cell r="D262">
            <v>343.60666666666663</v>
          </cell>
          <cell r="F262">
            <v>3500</v>
          </cell>
          <cell r="L262">
            <v>9.6199999999999992</v>
          </cell>
          <cell r="N262">
            <v>33.333333333333336</v>
          </cell>
          <cell r="R262">
            <v>32.666666666666664</v>
          </cell>
          <cell r="V262">
            <v>45.633333333333333</v>
          </cell>
          <cell r="AA262">
            <v>17.266666666666666</v>
          </cell>
          <cell r="AK262">
            <v>3500</v>
          </cell>
        </row>
        <row r="263">
          <cell r="F263">
            <v>0</v>
          </cell>
          <cell r="L263">
            <v>220</v>
          </cell>
          <cell r="N263">
            <v>120</v>
          </cell>
          <cell r="R263">
            <v>130</v>
          </cell>
          <cell r="V263">
            <v>85</v>
          </cell>
          <cell r="AA263">
            <v>0</v>
          </cell>
          <cell r="AK263">
            <v>0</v>
          </cell>
        </row>
        <row r="264">
          <cell r="D264">
            <v>586</v>
          </cell>
          <cell r="F264">
            <v>2824</v>
          </cell>
          <cell r="L264">
            <v>130</v>
          </cell>
          <cell r="N264">
            <v>250</v>
          </cell>
          <cell r="P264">
            <v>0</v>
          </cell>
          <cell r="R264">
            <v>50</v>
          </cell>
          <cell r="S264">
            <v>0</v>
          </cell>
          <cell r="V264">
            <v>0</v>
          </cell>
          <cell r="X264">
            <v>0</v>
          </cell>
          <cell r="AA264">
            <v>31</v>
          </cell>
          <cell r="AC264">
            <v>0</v>
          </cell>
          <cell r="AF264">
            <v>0</v>
          </cell>
          <cell r="AG264">
            <v>0</v>
          </cell>
          <cell r="AH264">
            <v>0</v>
          </cell>
          <cell r="AI264">
            <v>0</v>
          </cell>
          <cell r="AK264">
            <v>2824</v>
          </cell>
        </row>
        <row r="265">
          <cell r="D265">
            <v>7</v>
          </cell>
          <cell r="F265">
            <v>6321.6666666666661</v>
          </cell>
          <cell r="L265">
            <v>59</v>
          </cell>
          <cell r="N265">
            <v>3197</v>
          </cell>
          <cell r="R265">
            <v>56.666666666666664</v>
          </cell>
          <cell r="V265">
            <v>34006</v>
          </cell>
          <cell r="AA265">
            <v>442</v>
          </cell>
          <cell r="AK265">
            <v>6321.6666666666661</v>
          </cell>
        </row>
        <row r="266">
          <cell r="D266">
            <v>0</v>
          </cell>
          <cell r="F266">
            <v>61.666666666666664</v>
          </cell>
          <cell r="L266">
            <v>0</v>
          </cell>
          <cell r="N266">
            <v>0</v>
          </cell>
          <cell r="P266">
            <v>0</v>
          </cell>
          <cell r="R266">
            <v>56.666666666666664</v>
          </cell>
          <cell r="S266">
            <v>0</v>
          </cell>
          <cell r="V266">
            <v>267</v>
          </cell>
          <cell r="X266">
            <v>0</v>
          </cell>
          <cell r="AA266">
            <v>0</v>
          </cell>
          <cell r="AC266">
            <v>0</v>
          </cell>
          <cell r="AF266">
            <v>0</v>
          </cell>
          <cell r="AG266">
            <v>0</v>
          </cell>
          <cell r="AH266">
            <v>0</v>
          </cell>
          <cell r="AI266">
            <v>0</v>
          </cell>
          <cell r="AK266">
            <v>61.666666666666664</v>
          </cell>
        </row>
        <row r="267">
          <cell r="D267">
            <v>7</v>
          </cell>
          <cell r="F267">
            <v>120758.6080952381</v>
          </cell>
          <cell r="L267">
            <v>59</v>
          </cell>
          <cell r="N267">
            <v>3197</v>
          </cell>
          <cell r="P267">
            <v>2175</v>
          </cell>
          <cell r="Q267">
            <v>0</v>
          </cell>
          <cell r="R267">
            <v>0</v>
          </cell>
          <cell r="S267">
            <v>7897</v>
          </cell>
          <cell r="T267">
            <v>0</v>
          </cell>
          <cell r="U267">
            <v>0</v>
          </cell>
          <cell r="V267">
            <v>33739</v>
          </cell>
          <cell r="W267">
            <v>0</v>
          </cell>
          <cell r="X267">
            <v>2489.8484848484827</v>
          </cell>
          <cell r="Y267">
            <v>0</v>
          </cell>
          <cell r="Z267">
            <v>0</v>
          </cell>
          <cell r="AA267">
            <v>442</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L269">
            <v>300</v>
          </cell>
          <cell r="N269">
            <v>400</v>
          </cell>
          <cell r="P269">
            <v>964</v>
          </cell>
          <cell r="R269">
            <v>0</v>
          </cell>
          <cell r="S269">
            <v>2067</v>
          </cell>
          <cell r="T269">
            <v>549.83999999999992</v>
          </cell>
          <cell r="U269">
            <v>572.16000000000008</v>
          </cell>
          <cell r="V269">
            <v>0</v>
          </cell>
          <cell r="X269">
            <v>836</v>
          </cell>
          <cell r="Y269">
            <v>142</v>
          </cell>
          <cell r="Z269">
            <v>185.18181818181819</v>
          </cell>
          <cell r="AA269">
            <v>0</v>
          </cell>
          <cell r="AC269">
            <v>658</v>
          </cell>
          <cell r="AD269">
            <v>111</v>
          </cell>
          <cell r="AE269">
            <v>178</v>
          </cell>
          <cell r="AF269">
            <v>1973</v>
          </cell>
          <cell r="AG269">
            <v>1761.2545454545452</v>
          </cell>
          <cell r="AH269">
            <v>211.74545454545455</v>
          </cell>
          <cell r="AI269">
            <v>952</v>
          </cell>
          <cell r="AK269">
            <v>7482</v>
          </cell>
        </row>
        <row r="270">
          <cell r="D270">
            <v>61042.181136363637</v>
          </cell>
          <cell r="F270">
            <v>0</v>
          </cell>
          <cell r="L270">
            <v>313.68000000000029</v>
          </cell>
          <cell r="N270">
            <v>2182.8333333333321</v>
          </cell>
          <cell r="P270">
            <v>0</v>
          </cell>
          <cell r="Q270">
            <v>0</v>
          </cell>
          <cell r="R270">
            <v>564.99999999999727</v>
          </cell>
          <cell r="S270">
            <v>22</v>
          </cell>
          <cell r="T270">
            <v>22</v>
          </cell>
          <cell r="U270">
            <v>0</v>
          </cell>
          <cell r="V270">
            <v>-90.193333333336341</v>
          </cell>
          <cell r="W270">
            <v>0</v>
          </cell>
          <cell r="X270">
            <v>790</v>
          </cell>
          <cell r="Y270">
            <v>343</v>
          </cell>
          <cell r="Z270">
            <v>447</v>
          </cell>
          <cell r="AA270">
            <v>472.5333333333333</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D272">
            <v>1503.7391666666665</v>
          </cell>
          <cell r="F272">
            <v>67.833333333333329</v>
          </cell>
          <cell r="L272">
            <v>-12.319999999999993</v>
          </cell>
          <cell r="N272">
            <v>465.66666666666663</v>
          </cell>
          <cell r="P272">
            <v>336.7</v>
          </cell>
          <cell r="R272">
            <v>128.00000000000003</v>
          </cell>
          <cell r="S272">
            <v>367</v>
          </cell>
          <cell r="V272">
            <v>648.44303030302694</v>
          </cell>
          <cell r="X272">
            <v>32</v>
          </cell>
          <cell r="AA272">
            <v>133.5333333333333</v>
          </cell>
          <cell r="AC272">
            <v>32</v>
          </cell>
          <cell r="AF272">
            <v>206.95333333333335</v>
          </cell>
          <cell r="AG272">
            <v>141.72798232695141</v>
          </cell>
          <cell r="AH272">
            <v>65.225351006381942</v>
          </cell>
          <cell r="AI272">
            <v>0</v>
          </cell>
          <cell r="AK272">
            <v>1096.4866666666667</v>
          </cell>
        </row>
        <row r="273">
          <cell r="D273">
            <v>17.179166666666667</v>
          </cell>
          <cell r="F273">
            <v>417.35999999999996</v>
          </cell>
          <cell r="L273">
            <v>-18</v>
          </cell>
          <cell r="N273">
            <v>521.83333333333326</v>
          </cell>
          <cell r="P273">
            <v>4</v>
          </cell>
          <cell r="R273">
            <v>83</v>
          </cell>
          <cell r="S273">
            <v>80</v>
          </cell>
          <cell r="V273">
            <v>284</v>
          </cell>
          <cell r="X273">
            <v>35</v>
          </cell>
          <cell r="AA273">
            <v>0</v>
          </cell>
          <cell r="AC273">
            <v>29</v>
          </cell>
          <cell r="AF273">
            <v>17.266666666666666</v>
          </cell>
          <cell r="AG273">
            <v>11.824742268041236</v>
          </cell>
          <cell r="AH273">
            <v>5.4419243986254298</v>
          </cell>
          <cell r="AI273">
            <v>0</v>
          </cell>
          <cell r="AK273">
            <v>582.62666666666655</v>
          </cell>
        </row>
        <row r="274">
          <cell r="D274">
            <v>0</v>
          </cell>
          <cell r="F274">
            <v>100</v>
          </cell>
          <cell r="L274">
            <v>-202</v>
          </cell>
          <cell r="N274">
            <v>-710</v>
          </cell>
          <cell r="P274">
            <v>250</v>
          </cell>
          <cell r="R274">
            <v>-314</v>
          </cell>
          <cell r="S274">
            <v>50</v>
          </cell>
          <cell r="V274">
            <v>-1195</v>
          </cell>
          <cell r="X274">
            <v>10</v>
          </cell>
          <cell r="AA274">
            <v>-152</v>
          </cell>
          <cell r="AC274">
            <v>60</v>
          </cell>
          <cell r="AF274">
            <v>250</v>
          </cell>
          <cell r="AG274">
            <v>250</v>
          </cell>
          <cell r="AK274">
            <v>720</v>
          </cell>
        </row>
        <row r="275">
          <cell r="D275">
            <v>0</v>
          </cell>
          <cell r="F275">
            <v>63</v>
          </cell>
          <cell r="L275">
            <v>0</v>
          </cell>
          <cell r="N275">
            <v>0</v>
          </cell>
          <cell r="P275">
            <v>40</v>
          </cell>
          <cell r="R275">
            <v>0</v>
          </cell>
          <cell r="S275">
            <v>93</v>
          </cell>
          <cell r="V275">
            <v>-5</v>
          </cell>
          <cell r="X275">
            <v>49</v>
          </cell>
          <cell r="AA275">
            <v>0</v>
          </cell>
          <cell r="AC275">
            <v>65</v>
          </cell>
          <cell r="AF275">
            <v>30</v>
          </cell>
          <cell r="AG275">
            <v>30</v>
          </cell>
          <cell r="AH275">
            <v>0</v>
          </cell>
          <cell r="AK275">
            <v>340</v>
          </cell>
        </row>
        <row r="276">
          <cell r="D276">
            <v>0</v>
          </cell>
          <cell r="F276">
            <v>7</v>
          </cell>
          <cell r="L276">
            <v>0</v>
          </cell>
          <cell r="N276">
            <v>0</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D277">
            <v>1469.56</v>
          </cell>
          <cell r="F277">
            <v>0</v>
          </cell>
          <cell r="L277">
            <v>146.68</v>
          </cell>
          <cell r="N277">
            <v>646.83333333333337</v>
          </cell>
          <cell r="P277">
            <v>1</v>
          </cell>
          <cell r="R277">
            <v>181.00000000000003</v>
          </cell>
          <cell r="S277">
            <v>0</v>
          </cell>
          <cell r="V277">
            <v>1564.4430303030269</v>
          </cell>
          <cell r="X277">
            <v>46</v>
          </cell>
          <cell r="AA277">
            <v>285.5333333333333</v>
          </cell>
          <cell r="AC277">
            <v>195</v>
          </cell>
          <cell r="AF277">
            <v>0</v>
          </cell>
          <cell r="AG277">
            <v>0</v>
          </cell>
          <cell r="AH277">
            <v>0</v>
          </cell>
          <cell r="AI277">
            <v>0</v>
          </cell>
          <cell r="AK277">
            <v>242</v>
          </cell>
        </row>
        <row r="278">
          <cell r="D278">
            <v>76.56</v>
          </cell>
          <cell r="F278">
            <v>7</v>
          </cell>
          <cell r="L278">
            <v>41.680000000000014</v>
          </cell>
          <cell r="N278">
            <v>64.833333333333343</v>
          </cell>
          <cell r="P278">
            <v>56</v>
          </cell>
          <cell r="R278">
            <v>12.000000000000021</v>
          </cell>
          <cell r="S278">
            <v>3154</v>
          </cell>
          <cell r="V278">
            <v>1020.0030303030269</v>
          </cell>
          <cell r="X278">
            <v>0</v>
          </cell>
          <cell r="AA278">
            <v>12.533333333333331</v>
          </cell>
          <cell r="AC278">
            <v>0</v>
          </cell>
          <cell r="AF278">
            <v>890</v>
          </cell>
          <cell r="AG278">
            <v>442</v>
          </cell>
          <cell r="AH278">
            <v>448</v>
          </cell>
          <cell r="AI278">
            <v>0</v>
          </cell>
          <cell r="AK278">
            <v>4107</v>
          </cell>
        </row>
        <row r="279">
          <cell r="D279">
            <v>1</v>
          </cell>
          <cell r="L279">
            <v>35</v>
          </cell>
          <cell r="N279">
            <v>402</v>
          </cell>
          <cell r="R279">
            <v>87</v>
          </cell>
          <cell r="V279">
            <v>127.44</v>
          </cell>
          <cell r="AA279">
            <v>112</v>
          </cell>
          <cell r="AK279">
            <v>269</v>
          </cell>
        </row>
        <row r="280">
          <cell r="D280">
            <v>1392</v>
          </cell>
          <cell r="L280">
            <v>70</v>
          </cell>
          <cell r="N280">
            <v>180</v>
          </cell>
          <cell r="R280">
            <v>82</v>
          </cell>
          <cell r="S280">
            <v>250</v>
          </cell>
          <cell r="V280">
            <v>417</v>
          </cell>
          <cell r="AA280">
            <v>161</v>
          </cell>
          <cell r="AH280">
            <v>0</v>
          </cell>
          <cell r="AI280">
            <v>0</v>
          </cell>
          <cell r="AK280">
            <v>250</v>
          </cell>
        </row>
        <row r="281">
          <cell r="F281">
            <v>119511.41476190477</v>
          </cell>
          <cell r="L281">
            <v>0</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D282">
            <v>17</v>
          </cell>
          <cell r="L282">
            <v>61</v>
          </cell>
          <cell r="N282">
            <v>7</v>
          </cell>
          <cell r="R282">
            <v>178</v>
          </cell>
          <cell r="V282">
            <v>0</v>
          </cell>
          <cell r="AA282">
            <v>0</v>
          </cell>
          <cell r="AK282">
            <v>0</v>
          </cell>
        </row>
        <row r="283">
          <cell r="D283">
            <v>61042.181136363637</v>
          </cell>
          <cell r="F283">
            <v>1482.14</v>
          </cell>
          <cell r="L283">
            <v>313.68000000000029</v>
          </cell>
          <cell r="N283">
            <v>2182.8333333333321</v>
          </cell>
          <cell r="P283">
            <v>523.29999999999995</v>
          </cell>
          <cell r="Q283">
            <v>0</v>
          </cell>
          <cell r="R283">
            <v>564.99999999999727</v>
          </cell>
          <cell r="S283">
            <v>1814</v>
          </cell>
          <cell r="T283">
            <v>0</v>
          </cell>
          <cell r="U283">
            <v>0</v>
          </cell>
          <cell r="V283">
            <v>-90.193333333336341</v>
          </cell>
          <cell r="W283">
            <v>0</v>
          </cell>
          <cell r="X283">
            <v>691.84848484848487</v>
          </cell>
          <cell r="Y283">
            <v>0</v>
          </cell>
          <cell r="Z283">
            <v>0</v>
          </cell>
          <cell r="AA283">
            <v>472.5333333333333</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A284">
            <v>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D286">
            <v>61042.181136363637</v>
          </cell>
          <cell r="F286">
            <v>375</v>
          </cell>
          <cell r="L286">
            <v>313.68000000000029</v>
          </cell>
          <cell r="N286">
            <v>2182.8333333333321</v>
          </cell>
          <cell r="P286">
            <v>14</v>
          </cell>
          <cell r="R286">
            <v>564.99999999999727</v>
          </cell>
          <cell r="S286">
            <v>37</v>
          </cell>
          <cell r="V286">
            <v>-90.193333333336341</v>
          </cell>
          <cell r="X286">
            <v>17.666666666666668</v>
          </cell>
          <cell r="AA286">
            <v>472.5333333333333</v>
          </cell>
          <cell r="AC286">
            <v>19</v>
          </cell>
          <cell r="AF286">
            <v>30.333333333333332</v>
          </cell>
          <cell r="AG286">
            <v>30.333333333333332</v>
          </cell>
          <cell r="AH286">
            <v>0</v>
          </cell>
          <cell r="AI286">
            <v>843</v>
          </cell>
          <cell r="AK286">
            <v>500</v>
          </cell>
        </row>
        <row r="287">
          <cell r="D287">
            <v>0</v>
          </cell>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D288">
            <v>0</v>
          </cell>
          <cell r="F288">
            <v>386.1400000000001</v>
          </cell>
          <cell r="L288">
            <v>0</v>
          </cell>
          <cell r="N288">
            <v>0</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D289">
            <v>0</v>
          </cell>
          <cell r="F289">
            <v>2.4733333333334144</v>
          </cell>
          <cell r="L289">
            <v>0</v>
          </cell>
          <cell r="N289">
            <v>0</v>
          </cell>
          <cell r="P289">
            <v>11.300000000000011</v>
          </cell>
          <cell r="R289">
            <v>0</v>
          </cell>
          <cell r="S289">
            <v>39</v>
          </cell>
          <cell r="V289">
            <v>0</v>
          </cell>
          <cell r="X289">
            <v>10</v>
          </cell>
          <cell r="AA289">
            <v>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D291">
            <v>61042.181136363637</v>
          </cell>
          <cell r="F291">
            <v>382.66666666666669</v>
          </cell>
          <cell r="L291">
            <v>313.68000000000029</v>
          </cell>
          <cell r="N291">
            <v>2182.8333333333321</v>
          </cell>
          <cell r="P291">
            <v>45</v>
          </cell>
          <cell r="R291">
            <v>564.99999999999727</v>
          </cell>
          <cell r="S291">
            <v>110</v>
          </cell>
          <cell r="V291">
            <v>-90.193333333336341</v>
          </cell>
          <cell r="X291">
            <v>68</v>
          </cell>
          <cell r="AA291">
            <v>472.5333333333333</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L293">
            <v>300</v>
          </cell>
          <cell r="P293">
            <v>60</v>
          </cell>
          <cell r="S293">
            <v>8</v>
          </cell>
          <cell r="X293">
            <v>150</v>
          </cell>
          <cell r="AC293">
            <v>26</v>
          </cell>
          <cell r="AF293">
            <v>12</v>
          </cell>
          <cell r="AG293">
            <v>11</v>
          </cell>
          <cell r="AH293">
            <v>1</v>
          </cell>
          <cell r="AI293">
            <v>6.7</v>
          </cell>
          <cell r="AK293">
            <v>270.66666666666669</v>
          </cell>
        </row>
        <row r="294">
          <cell r="F294">
            <v>119511.41476190477</v>
          </cell>
          <cell r="N294">
            <v>400</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V295">
            <v>417</v>
          </cell>
          <cell r="AH295">
            <v>191</v>
          </cell>
          <cell r="AK295">
            <v>0</v>
          </cell>
        </row>
        <row r="296">
          <cell r="D296">
            <v>990</v>
          </cell>
        </row>
        <row r="297">
          <cell r="F297">
            <v>119511.41476190477</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D300">
            <v>61042.181136363637</v>
          </cell>
          <cell r="F300">
            <v>0</v>
          </cell>
          <cell r="L300">
            <v>313.68000000000029</v>
          </cell>
          <cell r="N300">
            <v>2182.8333333333321</v>
          </cell>
          <cell r="P300">
            <v>0</v>
          </cell>
          <cell r="R300">
            <v>564.99999999999727</v>
          </cell>
          <cell r="S300">
            <v>296</v>
          </cell>
          <cell r="V300">
            <v>-90.193333333336341</v>
          </cell>
          <cell r="X300">
            <v>625</v>
          </cell>
          <cell r="AA300">
            <v>472.5333333333333</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1">
          <cell r="T321" t="str">
            <v>ФМЗ ( з відрахуван)</v>
          </cell>
          <cell r="V321">
            <v>25</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P381">
            <v>0</v>
          </cell>
          <cell r="X381">
            <v>0</v>
          </cell>
          <cell r="Y381">
            <v>0</v>
          </cell>
          <cell r="AC381">
            <v>3.6666666666666665</v>
          </cell>
          <cell r="AD381">
            <v>1</v>
          </cell>
          <cell r="AK381">
            <v>46</v>
          </cell>
          <cell r="AL381">
            <v>12</v>
          </cell>
        </row>
        <row r="382">
          <cell r="F382">
            <v>0</v>
          </cell>
          <cell r="P382">
            <v>0.66666666666666663</v>
          </cell>
          <cell r="X382">
            <v>146.66666666666666</v>
          </cell>
          <cell r="Y382">
            <v>64</v>
          </cell>
          <cell r="AC382">
            <v>280.66666666666669</v>
          </cell>
          <cell r="AD382">
            <v>107</v>
          </cell>
          <cell r="AK382">
            <v>428</v>
          </cell>
          <cell r="AL382">
            <v>171.66666666666669</v>
          </cell>
        </row>
        <row r="383">
          <cell r="F383">
            <v>0</v>
          </cell>
          <cell r="P383">
            <v>2</v>
          </cell>
          <cell r="X383">
            <v>0</v>
          </cell>
          <cell r="Y383">
            <v>0</v>
          </cell>
          <cell r="AC383">
            <v>25</v>
          </cell>
          <cell r="AD383">
            <v>10</v>
          </cell>
          <cell r="AK383">
            <v>33.666666666666671</v>
          </cell>
          <cell r="AL383">
            <v>15</v>
          </cell>
        </row>
        <row r="384">
          <cell r="F384">
            <v>0</v>
          </cell>
          <cell r="P384">
            <v>0</v>
          </cell>
          <cell r="X384">
            <v>25.333333333333332</v>
          </cell>
          <cell r="Y384">
            <v>11</v>
          </cell>
          <cell r="AC384">
            <v>0.66666666666666663</v>
          </cell>
          <cell r="AD384">
            <v>0</v>
          </cell>
          <cell r="AK384">
            <v>26</v>
          </cell>
          <cell r="AL384">
            <v>11</v>
          </cell>
        </row>
        <row r="385">
          <cell r="F385">
            <v>120.63333333333333</v>
          </cell>
          <cell r="P385">
            <v>0</v>
          </cell>
          <cell r="X385">
            <v>0</v>
          </cell>
          <cell r="Y385">
            <v>0</v>
          </cell>
          <cell r="AC385">
            <v>0</v>
          </cell>
          <cell r="AD385">
            <v>0</v>
          </cell>
          <cell r="AK385">
            <v>120.63333333333333</v>
          </cell>
          <cell r="AL385">
            <v>37</v>
          </cell>
        </row>
        <row r="386">
          <cell r="F386">
            <v>8.6666666666666661</v>
          </cell>
          <cell r="P386">
            <v>0</v>
          </cell>
          <cell r="X386">
            <v>0</v>
          </cell>
          <cell r="Y386">
            <v>0</v>
          </cell>
          <cell r="AC386">
            <v>0</v>
          </cell>
          <cell r="AD386">
            <v>0</v>
          </cell>
          <cell r="AK386">
            <v>8.6666666666666661</v>
          </cell>
          <cell r="AL386">
            <v>0</v>
          </cell>
        </row>
        <row r="387">
          <cell r="F387">
            <v>0</v>
          </cell>
          <cell r="P387">
            <v>5.333333333333333</v>
          </cell>
          <cell r="X387">
            <v>0</v>
          </cell>
          <cell r="Y387">
            <v>0</v>
          </cell>
          <cell r="AC387">
            <v>0</v>
          </cell>
          <cell r="AD387">
            <v>0</v>
          </cell>
          <cell r="AK387">
            <v>22</v>
          </cell>
          <cell r="AL387">
            <v>15.333333333333332</v>
          </cell>
        </row>
        <row r="388">
          <cell r="F388">
            <v>5.333333333333333</v>
          </cell>
          <cell r="P388">
            <v>0</v>
          </cell>
          <cell r="X388">
            <v>0</v>
          </cell>
          <cell r="Y388">
            <v>0</v>
          </cell>
          <cell r="AC388">
            <v>0</v>
          </cell>
          <cell r="AD388">
            <v>0</v>
          </cell>
          <cell r="AK388">
            <v>5.333333333333333</v>
          </cell>
          <cell r="AL388">
            <v>2</v>
          </cell>
        </row>
        <row r="389">
          <cell r="F389">
            <v>0.33333333333333331</v>
          </cell>
          <cell r="P389">
            <v>4.333333333333333</v>
          </cell>
          <cell r="X389">
            <v>0</v>
          </cell>
          <cell r="Y389">
            <v>0</v>
          </cell>
          <cell r="AC389">
            <v>0</v>
          </cell>
          <cell r="AD389">
            <v>0</v>
          </cell>
          <cell r="AK389">
            <v>4.6666666666666661</v>
          </cell>
          <cell r="AL389">
            <v>4.333333333333333</v>
          </cell>
        </row>
        <row r="390">
          <cell r="F390">
            <v>0.33333333333333331</v>
          </cell>
          <cell r="P390">
            <v>2</v>
          </cell>
          <cell r="X390">
            <v>10</v>
          </cell>
          <cell r="Y390">
            <v>4</v>
          </cell>
          <cell r="AC390">
            <v>13.666666666666666</v>
          </cell>
          <cell r="AD390">
            <v>5</v>
          </cell>
          <cell r="AK390">
            <v>26</v>
          </cell>
          <cell r="AL390">
            <v>11</v>
          </cell>
        </row>
        <row r="391">
          <cell r="F391">
            <v>0</v>
          </cell>
          <cell r="P391">
            <v>0</v>
          </cell>
          <cell r="X391">
            <v>0</v>
          </cell>
          <cell r="Y391">
            <v>0</v>
          </cell>
          <cell r="AC391">
            <v>0</v>
          </cell>
          <cell r="AD391">
            <v>0</v>
          </cell>
          <cell r="AK391">
            <v>0</v>
          </cell>
        </row>
        <row r="392">
          <cell r="F392">
            <v>1.1666666666666667</v>
          </cell>
          <cell r="P392">
            <v>20.5</v>
          </cell>
          <cell r="X392">
            <v>522.33333333333337</v>
          </cell>
          <cell r="Y392">
            <v>227</v>
          </cell>
          <cell r="AC392">
            <v>43</v>
          </cell>
          <cell r="AD392">
            <v>16</v>
          </cell>
          <cell r="AK392">
            <v>587.33333333333337</v>
          </cell>
          <cell r="AL392">
            <v>263.5</v>
          </cell>
          <cell r="AM392">
            <v>263.83333333333331</v>
          </cell>
        </row>
        <row r="393">
          <cell r="F393">
            <v>0</v>
          </cell>
          <cell r="P393">
            <v>0</v>
          </cell>
          <cell r="X393">
            <v>0</v>
          </cell>
          <cell r="Y393">
            <v>0</v>
          </cell>
          <cell r="AC393">
            <v>0</v>
          </cell>
          <cell r="AD393">
            <v>0</v>
          </cell>
          <cell r="AK393">
            <v>0</v>
          </cell>
          <cell r="AL393">
            <v>0</v>
          </cell>
        </row>
        <row r="394">
          <cell r="F394">
            <v>0</v>
          </cell>
          <cell r="P394">
            <v>0</v>
          </cell>
          <cell r="X394">
            <v>480.66666666666669</v>
          </cell>
          <cell r="Y394">
            <v>209</v>
          </cell>
          <cell r="AC394">
            <v>11</v>
          </cell>
          <cell r="AD394">
            <v>4</v>
          </cell>
          <cell r="AK394">
            <v>491.66666666666669</v>
          </cell>
          <cell r="AL394">
            <v>213</v>
          </cell>
        </row>
        <row r="395">
          <cell r="F395">
            <v>0</v>
          </cell>
          <cell r="P395">
            <v>0</v>
          </cell>
          <cell r="X395">
            <v>0</v>
          </cell>
          <cell r="Y395">
            <v>0</v>
          </cell>
          <cell r="AC395">
            <v>0</v>
          </cell>
          <cell r="AD395">
            <v>0</v>
          </cell>
          <cell r="AK395">
            <v>0</v>
          </cell>
          <cell r="AL395">
            <v>0</v>
          </cell>
        </row>
        <row r="396">
          <cell r="F396">
            <v>1.1666666666666667</v>
          </cell>
          <cell r="P396">
            <v>15.833333333333334</v>
          </cell>
          <cell r="X396">
            <v>41.666666666666664</v>
          </cell>
          <cell r="Y396">
            <v>18</v>
          </cell>
          <cell r="AC396">
            <v>32</v>
          </cell>
          <cell r="AD396">
            <v>12</v>
          </cell>
          <cell r="AK396">
            <v>91</v>
          </cell>
          <cell r="AL396">
            <v>50.833333333333336</v>
          </cell>
        </row>
        <row r="397">
          <cell r="F397">
            <v>0</v>
          </cell>
          <cell r="P397">
            <v>4.666666666666667</v>
          </cell>
          <cell r="X397">
            <v>0</v>
          </cell>
          <cell r="Y397">
            <v>0</v>
          </cell>
          <cell r="AC397">
            <v>0</v>
          </cell>
          <cell r="AD397">
            <v>0</v>
          </cell>
          <cell r="AK397">
            <v>4.666666666666667</v>
          </cell>
          <cell r="AL397">
            <v>0</v>
          </cell>
        </row>
        <row r="398">
          <cell r="F398">
            <v>0</v>
          </cell>
          <cell r="P398">
            <v>0</v>
          </cell>
          <cell r="X398">
            <v>0</v>
          </cell>
          <cell r="Y398">
            <v>0</v>
          </cell>
          <cell r="AC398">
            <v>0</v>
          </cell>
          <cell r="AD398">
            <v>0</v>
          </cell>
          <cell r="AK398">
            <v>0</v>
          </cell>
        </row>
        <row r="399">
          <cell r="F399">
            <v>10</v>
          </cell>
          <cell r="P399">
            <v>39</v>
          </cell>
          <cell r="X399">
            <v>0</v>
          </cell>
          <cell r="Y399">
            <v>0</v>
          </cell>
          <cell r="AC399">
            <v>0</v>
          </cell>
          <cell r="AD399">
            <v>0</v>
          </cell>
          <cell r="AK399">
            <v>49</v>
          </cell>
          <cell r="AL399">
            <v>42</v>
          </cell>
          <cell r="AM399">
            <v>42</v>
          </cell>
        </row>
        <row r="400">
          <cell r="F400">
            <v>2.6666666666666665</v>
          </cell>
          <cell r="P400">
            <v>3.3333333333333335</v>
          </cell>
          <cell r="X400">
            <v>0</v>
          </cell>
          <cell r="Y400">
            <v>0</v>
          </cell>
          <cell r="AC400">
            <v>0</v>
          </cell>
          <cell r="AD400">
            <v>0</v>
          </cell>
          <cell r="AK400">
            <v>6</v>
          </cell>
          <cell r="AL400">
            <v>4.3333333333333339</v>
          </cell>
        </row>
        <row r="401">
          <cell r="F401">
            <v>7.333333333333333</v>
          </cell>
          <cell r="P401">
            <v>35.666666666666664</v>
          </cell>
          <cell r="X401">
            <v>0</v>
          </cell>
          <cell r="Y401">
            <v>0</v>
          </cell>
          <cell r="AC401">
            <v>0</v>
          </cell>
          <cell r="AD401">
            <v>0</v>
          </cell>
          <cell r="AK401">
            <v>43</v>
          </cell>
          <cell r="AL401">
            <v>37.666666666666664</v>
          </cell>
        </row>
        <row r="402">
          <cell r="F402">
            <v>0</v>
          </cell>
          <cell r="P402">
            <v>0</v>
          </cell>
          <cell r="X402">
            <v>0</v>
          </cell>
          <cell r="Y402">
            <v>0</v>
          </cell>
          <cell r="AC402">
            <v>0</v>
          </cell>
          <cell r="AD402">
            <v>0</v>
          </cell>
          <cell r="AK402">
            <v>0</v>
          </cell>
        </row>
        <row r="403">
          <cell r="F403">
            <v>206.33333333333329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P404">
            <v>0</v>
          </cell>
          <cell r="X404">
            <v>0</v>
          </cell>
          <cell r="Y404">
            <v>0</v>
          </cell>
          <cell r="AC404">
            <v>0</v>
          </cell>
          <cell r="AD404">
            <v>0</v>
          </cell>
          <cell r="AK404">
            <v>1350</v>
          </cell>
          <cell r="AL404">
            <v>0</v>
          </cell>
        </row>
        <row r="405">
          <cell r="F405">
            <v>0</v>
          </cell>
          <cell r="P405">
            <v>0</v>
          </cell>
          <cell r="X405">
            <v>0</v>
          </cell>
          <cell r="Y405">
            <v>0</v>
          </cell>
          <cell r="AC405">
            <v>0</v>
          </cell>
          <cell r="AD405">
            <v>0</v>
          </cell>
          <cell r="AK405">
            <v>95</v>
          </cell>
          <cell r="AL405">
            <v>95</v>
          </cell>
        </row>
        <row r="406">
          <cell r="F406">
            <v>0</v>
          </cell>
          <cell r="P406">
            <v>0</v>
          </cell>
          <cell r="X406">
            <v>0</v>
          </cell>
          <cell r="Y406">
            <v>0</v>
          </cell>
          <cell r="AC406">
            <v>0</v>
          </cell>
          <cell r="AD406">
            <v>0</v>
          </cell>
          <cell r="AK406">
            <v>0</v>
          </cell>
          <cell r="AL406">
            <v>0</v>
          </cell>
        </row>
        <row r="407">
          <cell r="F407">
            <v>0</v>
          </cell>
          <cell r="P407">
            <v>12.333333333333334</v>
          </cell>
          <cell r="X407">
            <v>0</v>
          </cell>
          <cell r="Y407">
            <v>0</v>
          </cell>
          <cell r="AC407">
            <v>0</v>
          </cell>
          <cell r="AD407">
            <v>0</v>
          </cell>
          <cell r="AK407">
            <v>12.333333333333334</v>
          </cell>
          <cell r="AL407">
            <v>12.333333333333334</v>
          </cell>
        </row>
        <row r="408">
          <cell r="F408">
            <v>0</v>
          </cell>
          <cell r="P408">
            <v>0</v>
          </cell>
          <cell r="X408">
            <v>0</v>
          </cell>
          <cell r="Y408">
            <v>0</v>
          </cell>
          <cell r="AC408">
            <v>0</v>
          </cell>
          <cell r="AD408">
            <v>0</v>
          </cell>
          <cell r="AK408">
            <v>0</v>
          </cell>
          <cell r="AL408">
            <v>0</v>
          </cell>
        </row>
        <row r="409">
          <cell r="F409">
            <v>1.6666666666666667</v>
          </cell>
          <cell r="P409">
            <v>5</v>
          </cell>
          <cell r="X409">
            <v>3</v>
          </cell>
          <cell r="Y409">
            <v>1</v>
          </cell>
          <cell r="AC409">
            <v>3</v>
          </cell>
          <cell r="AD409">
            <v>1</v>
          </cell>
          <cell r="AK409">
            <v>57.666666666666664</v>
          </cell>
          <cell r="AL409">
            <v>47</v>
          </cell>
        </row>
        <row r="410">
          <cell r="F410">
            <v>0</v>
          </cell>
          <cell r="P410">
            <v>0</v>
          </cell>
          <cell r="X410">
            <v>0</v>
          </cell>
          <cell r="Y410">
            <v>0</v>
          </cell>
          <cell r="AC410">
            <v>0</v>
          </cell>
          <cell r="AD410">
            <v>0</v>
          </cell>
          <cell r="AK410">
            <v>4</v>
          </cell>
          <cell r="AL410">
            <v>0</v>
          </cell>
        </row>
        <row r="411">
          <cell r="F411">
            <v>0</v>
          </cell>
          <cell r="P411">
            <v>0</v>
          </cell>
          <cell r="X411">
            <v>0</v>
          </cell>
          <cell r="Y411">
            <v>0</v>
          </cell>
          <cell r="AC411">
            <v>0</v>
          </cell>
          <cell r="AD411">
            <v>0</v>
          </cell>
          <cell r="AK411">
            <v>0</v>
          </cell>
          <cell r="AL411">
            <v>0</v>
          </cell>
        </row>
        <row r="412">
          <cell r="F412">
            <v>0</v>
          </cell>
          <cell r="P412">
            <v>18.5</v>
          </cell>
          <cell r="X412">
            <v>4.5</v>
          </cell>
          <cell r="Y412">
            <v>2</v>
          </cell>
          <cell r="AC412">
            <v>1.3333333333333333</v>
          </cell>
          <cell r="AD412">
            <v>1</v>
          </cell>
          <cell r="AK412">
            <v>28.5</v>
          </cell>
          <cell r="AL412">
            <v>25.5</v>
          </cell>
        </row>
        <row r="413">
          <cell r="F413">
            <v>0</v>
          </cell>
          <cell r="P413">
            <v>1.3333333333333333</v>
          </cell>
          <cell r="X413">
            <v>0</v>
          </cell>
          <cell r="Y413">
            <v>0</v>
          </cell>
          <cell r="AC413">
            <v>1.6666666666666667</v>
          </cell>
          <cell r="AD413">
            <v>1</v>
          </cell>
          <cell r="AK413">
            <v>69</v>
          </cell>
          <cell r="AL413">
            <v>52.333333333333336</v>
          </cell>
        </row>
        <row r="414">
          <cell r="F414">
            <v>177</v>
          </cell>
          <cell r="P414">
            <v>0</v>
          </cell>
          <cell r="X414">
            <v>0</v>
          </cell>
          <cell r="Y414">
            <v>0</v>
          </cell>
          <cell r="AC414">
            <v>0</v>
          </cell>
          <cell r="AD414">
            <v>0</v>
          </cell>
          <cell r="AK414">
            <v>177</v>
          </cell>
          <cell r="AL414">
            <v>51</v>
          </cell>
        </row>
        <row r="415">
          <cell r="F415">
            <v>0</v>
          </cell>
          <cell r="P415">
            <v>0</v>
          </cell>
          <cell r="X415">
            <v>10</v>
          </cell>
          <cell r="Y415">
            <v>4</v>
          </cell>
          <cell r="AC415">
            <v>7.666666666666667</v>
          </cell>
          <cell r="AD415">
            <v>3</v>
          </cell>
          <cell r="AK415">
            <v>17.666666666666668</v>
          </cell>
          <cell r="AL415">
            <v>7</v>
          </cell>
        </row>
        <row r="416">
          <cell r="F416">
            <v>0.66666666666666663</v>
          </cell>
          <cell r="P416">
            <v>2</v>
          </cell>
          <cell r="X416">
            <v>1.3333333333333333</v>
          </cell>
          <cell r="Y416">
            <v>1</v>
          </cell>
          <cell r="AC416">
            <v>1</v>
          </cell>
          <cell r="AD416">
            <v>0</v>
          </cell>
          <cell r="AK416">
            <v>6</v>
          </cell>
          <cell r="AL416">
            <v>3</v>
          </cell>
        </row>
        <row r="417">
          <cell r="F417">
            <v>2.6666666666666665</v>
          </cell>
          <cell r="P417">
            <v>0.33333333333333331</v>
          </cell>
          <cell r="X417">
            <v>1</v>
          </cell>
          <cell r="Y417">
            <v>0</v>
          </cell>
          <cell r="AC417">
            <v>0.66666666666666663</v>
          </cell>
          <cell r="AD417">
            <v>0</v>
          </cell>
          <cell r="AK417">
            <v>9.3333333333333339</v>
          </cell>
          <cell r="AL417">
            <v>3.3333333333333335</v>
          </cell>
        </row>
        <row r="418">
          <cell r="F418">
            <v>0</v>
          </cell>
          <cell r="P418">
            <v>2.3333333333333335</v>
          </cell>
          <cell r="X418">
            <v>6</v>
          </cell>
          <cell r="Y418">
            <v>3</v>
          </cell>
          <cell r="AC418">
            <v>5</v>
          </cell>
          <cell r="AD418">
            <v>2</v>
          </cell>
          <cell r="AK418">
            <v>13.333333333333334</v>
          </cell>
          <cell r="AL418">
            <v>7.3333333333333339</v>
          </cell>
        </row>
        <row r="419">
          <cell r="F419">
            <v>0</v>
          </cell>
          <cell r="P419">
            <v>0</v>
          </cell>
          <cell r="X419">
            <v>0</v>
          </cell>
          <cell r="Y419">
            <v>0</v>
          </cell>
          <cell r="AC419">
            <v>0</v>
          </cell>
          <cell r="AD419">
            <v>0</v>
          </cell>
          <cell r="AK419">
            <v>0</v>
          </cell>
          <cell r="AL419">
            <v>0</v>
          </cell>
        </row>
        <row r="420">
          <cell r="F420">
            <v>0</v>
          </cell>
          <cell r="P420">
            <v>0</v>
          </cell>
          <cell r="X420">
            <v>0</v>
          </cell>
          <cell r="Y420">
            <v>0</v>
          </cell>
          <cell r="AC420">
            <v>0</v>
          </cell>
          <cell r="AD420">
            <v>0</v>
          </cell>
          <cell r="AK420">
            <v>0</v>
          </cell>
          <cell r="AL420">
            <v>0</v>
          </cell>
        </row>
        <row r="421">
          <cell r="F421">
            <v>9.6666666666666661</v>
          </cell>
          <cell r="P421">
            <v>1</v>
          </cell>
          <cell r="X421">
            <v>0</v>
          </cell>
          <cell r="Y421">
            <v>0</v>
          </cell>
          <cell r="AC421">
            <v>0</v>
          </cell>
          <cell r="AD421">
            <v>0</v>
          </cell>
          <cell r="AK421">
            <v>12</v>
          </cell>
          <cell r="AL421">
            <v>5</v>
          </cell>
        </row>
        <row r="422">
          <cell r="F422">
            <v>0</v>
          </cell>
          <cell r="P422">
            <v>0</v>
          </cell>
          <cell r="X422">
            <v>0</v>
          </cell>
          <cell r="Y422">
            <v>0</v>
          </cell>
          <cell r="AC422">
            <v>0</v>
          </cell>
          <cell r="AD422">
            <v>0</v>
          </cell>
          <cell r="AK422">
            <v>0</v>
          </cell>
          <cell r="AL422">
            <v>0</v>
          </cell>
        </row>
        <row r="423">
          <cell r="F423">
            <v>2.3333333333333335</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P425">
            <v>4.666666666666667</v>
          </cell>
          <cell r="X425">
            <v>3</v>
          </cell>
          <cell r="Y425">
            <v>1</v>
          </cell>
          <cell r="AC425">
            <v>2</v>
          </cell>
          <cell r="AD425">
            <v>1</v>
          </cell>
          <cell r="AK425">
            <v>33</v>
          </cell>
          <cell r="AL425">
            <v>18.666666666666668</v>
          </cell>
        </row>
        <row r="426">
          <cell r="F426">
            <v>0</v>
          </cell>
          <cell r="P426">
            <v>0</v>
          </cell>
          <cell r="X426">
            <v>0</v>
          </cell>
          <cell r="Y426">
            <v>0</v>
          </cell>
          <cell r="AC426">
            <v>0</v>
          </cell>
          <cell r="AD426">
            <v>0</v>
          </cell>
          <cell r="AK426">
            <v>0</v>
          </cell>
          <cell r="AL426">
            <v>0</v>
          </cell>
        </row>
        <row r="427">
          <cell r="F427">
            <v>0</v>
          </cell>
          <cell r="P427">
            <v>0</v>
          </cell>
          <cell r="X427">
            <v>0</v>
          </cell>
          <cell r="Y427">
            <v>0</v>
          </cell>
          <cell r="AC427">
            <v>0</v>
          </cell>
          <cell r="AD427">
            <v>0</v>
          </cell>
          <cell r="AK427">
            <v>0</v>
          </cell>
          <cell r="AL427">
            <v>53</v>
          </cell>
        </row>
        <row r="428">
          <cell r="F428">
            <v>1</v>
          </cell>
          <cell r="P428">
            <v>0</v>
          </cell>
          <cell r="X428">
            <v>0</v>
          </cell>
          <cell r="Y428">
            <v>0</v>
          </cell>
          <cell r="AC428">
            <v>0</v>
          </cell>
          <cell r="AD428">
            <v>0</v>
          </cell>
          <cell r="AK428">
            <v>1</v>
          </cell>
          <cell r="AL428">
            <v>1</v>
          </cell>
        </row>
        <row r="429">
          <cell r="F429">
            <v>0</v>
          </cell>
          <cell r="P429">
            <v>0</v>
          </cell>
          <cell r="X429">
            <v>0</v>
          </cell>
          <cell r="Y429">
            <v>0</v>
          </cell>
          <cell r="AC429">
            <v>0</v>
          </cell>
          <cell r="AD429">
            <v>0</v>
          </cell>
          <cell r="AK429">
            <v>0</v>
          </cell>
          <cell r="AL429">
            <v>0</v>
          </cell>
        </row>
        <row r="430">
          <cell r="F430">
            <v>0</v>
          </cell>
          <cell r="P430">
            <v>0</v>
          </cell>
          <cell r="X430">
            <v>0</v>
          </cell>
          <cell r="Y430">
            <v>0</v>
          </cell>
          <cell r="AC430">
            <v>0</v>
          </cell>
          <cell r="AD430">
            <v>0</v>
          </cell>
          <cell r="AK430">
            <v>0</v>
          </cell>
          <cell r="AL430">
            <v>0</v>
          </cell>
        </row>
        <row r="431">
          <cell r="F431">
            <v>2.6666666666666665</v>
          </cell>
          <cell r="P431">
            <v>1</v>
          </cell>
          <cell r="X431">
            <v>4</v>
          </cell>
          <cell r="Y431">
            <v>2</v>
          </cell>
          <cell r="AC431">
            <v>2</v>
          </cell>
          <cell r="AD431">
            <v>1</v>
          </cell>
          <cell r="AK431">
            <v>15.666666666666666</v>
          </cell>
          <cell r="AL431">
            <v>8</v>
          </cell>
        </row>
        <row r="432">
          <cell r="F432">
            <v>0</v>
          </cell>
          <cell r="P432">
            <v>0</v>
          </cell>
          <cell r="X432">
            <v>0</v>
          </cell>
          <cell r="Y432">
            <v>0</v>
          </cell>
          <cell r="AC432">
            <v>0</v>
          </cell>
          <cell r="AD432">
            <v>0</v>
          </cell>
          <cell r="AK432">
            <v>0</v>
          </cell>
          <cell r="AL432">
            <v>0</v>
          </cell>
        </row>
        <row r="433">
          <cell r="F433">
            <v>0</v>
          </cell>
          <cell r="P433">
            <v>0</v>
          </cell>
          <cell r="X433">
            <v>3.3333333333333335</v>
          </cell>
          <cell r="Y433">
            <v>1</v>
          </cell>
          <cell r="AC433">
            <v>0</v>
          </cell>
          <cell r="AD433">
            <v>0</v>
          </cell>
          <cell r="AK433">
            <v>3.3333333333333335</v>
          </cell>
          <cell r="AL433">
            <v>1</v>
          </cell>
        </row>
        <row r="434">
          <cell r="F434">
            <v>0.33333333333333331</v>
          </cell>
          <cell r="P434">
            <v>0.33333333333333331</v>
          </cell>
          <cell r="X434">
            <v>0.33333333333333331</v>
          </cell>
          <cell r="Y434">
            <v>0</v>
          </cell>
          <cell r="AC434">
            <v>0.33333333333333331</v>
          </cell>
          <cell r="AD434">
            <v>0</v>
          </cell>
          <cell r="AK434">
            <v>1.9999999999999998</v>
          </cell>
          <cell r="AL434">
            <v>0.33333333333333331</v>
          </cell>
        </row>
        <row r="435">
          <cell r="F435">
            <v>0</v>
          </cell>
          <cell r="P435">
            <v>0</v>
          </cell>
          <cell r="X435">
            <v>0</v>
          </cell>
          <cell r="Y435">
            <v>0</v>
          </cell>
          <cell r="AC435">
            <v>0</v>
          </cell>
          <cell r="AD435">
            <v>0</v>
          </cell>
          <cell r="AK435">
            <v>0</v>
          </cell>
          <cell r="AL435">
            <v>0</v>
          </cell>
        </row>
        <row r="436">
          <cell r="F436">
            <v>0</v>
          </cell>
          <cell r="P436">
            <v>0</v>
          </cell>
          <cell r="X436">
            <v>0</v>
          </cell>
          <cell r="Y436">
            <v>0</v>
          </cell>
          <cell r="AC436">
            <v>0</v>
          </cell>
          <cell r="AD436">
            <v>0</v>
          </cell>
          <cell r="AK436">
            <v>0</v>
          </cell>
          <cell r="AL436">
            <v>0</v>
          </cell>
        </row>
        <row r="437">
          <cell r="F437">
            <v>0</v>
          </cell>
          <cell r="P437">
            <v>0</v>
          </cell>
          <cell r="X437">
            <v>0</v>
          </cell>
          <cell r="Y437">
            <v>0</v>
          </cell>
          <cell r="AC437">
            <v>0</v>
          </cell>
          <cell r="AD437">
            <v>0</v>
          </cell>
          <cell r="AK437">
            <v>0</v>
          </cell>
          <cell r="AL437">
            <v>0</v>
          </cell>
        </row>
        <row r="438">
          <cell r="F438">
            <v>0</v>
          </cell>
          <cell r="P438">
            <v>0</v>
          </cell>
          <cell r="X438">
            <v>0</v>
          </cell>
          <cell r="Y438">
            <v>0</v>
          </cell>
          <cell r="AC438">
            <v>0</v>
          </cell>
          <cell r="AD438">
            <v>0</v>
          </cell>
          <cell r="AK438">
            <v>0</v>
          </cell>
          <cell r="AL438">
            <v>0</v>
          </cell>
        </row>
        <row r="439">
          <cell r="F439">
            <v>0</v>
          </cell>
          <cell r="P439">
            <v>0</v>
          </cell>
          <cell r="X439">
            <v>0</v>
          </cell>
          <cell r="Y439">
            <v>0</v>
          </cell>
          <cell r="AC439">
            <v>0</v>
          </cell>
          <cell r="AD439">
            <v>0</v>
          </cell>
          <cell r="AK439">
            <v>0</v>
          </cell>
          <cell r="AL439">
            <v>0</v>
          </cell>
        </row>
        <row r="440">
          <cell r="F440">
            <v>0</v>
          </cell>
          <cell r="P440">
            <v>0</v>
          </cell>
          <cell r="X440">
            <v>0</v>
          </cell>
          <cell r="Y440">
            <v>0</v>
          </cell>
          <cell r="AC440">
            <v>0</v>
          </cell>
          <cell r="AD440">
            <v>0</v>
          </cell>
          <cell r="AK440">
            <v>0</v>
          </cell>
          <cell r="AL440">
            <v>0</v>
          </cell>
        </row>
        <row r="441">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4" refreshError="1">
        <row r="21">
          <cell r="AI21" t="str">
            <v xml:space="preserve">         Затверджую</v>
          </cell>
        </row>
        <row r="22">
          <cell r="AI22" t="str">
            <v xml:space="preserve"> Голова правління </v>
          </cell>
        </row>
        <row r="23">
          <cell r="AI23" t="str">
            <v xml:space="preserve"> Голова правління </v>
          </cell>
        </row>
        <row r="24">
          <cell r="AI24" t="str">
            <v xml:space="preserve">                        І.В.Плачков</v>
          </cell>
        </row>
        <row r="25">
          <cell r="AI25" t="str">
            <v xml:space="preserve">   "_____" ________2000 р.</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I47">
            <v>0.45600000000000002</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H49">
            <v>120.376</v>
          </cell>
          <cell r="P49">
            <v>1</v>
          </cell>
          <cell r="S49">
            <v>558.61599999999999</v>
          </cell>
          <cell r="T49">
            <v>279.30799999999999</v>
          </cell>
          <cell r="U49">
            <v>279.30799999999999</v>
          </cell>
          <cell r="X49">
            <v>46</v>
          </cell>
          <cell r="Y49">
            <v>20</v>
          </cell>
          <cell r="Z49">
            <v>26</v>
          </cell>
          <cell r="AC49">
            <v>195</v>
          </cell>
          <cell r="AD49">
            <v>74</v>
          </cell>
          <cell r="AE49">
            <v>121</v>
          </cell>
          <cell r="AF49">
            <v>303.20800000000003</v>
          </cell>
          <cell r="AG49">
            <v>220.68</v>
          </cell>
          <cell r="AH49">
            <v>0</v>
          </cell>
          <cell r="AK49">
            <v>242</v>
          </cell>
          <cell r="AL49">
            <v>95</v>
          </cell>
          <cell r="AM49">
            <v>147</v>
          </cell>
        </row>
        <row r="50">
          <cell r="F50">
            <v>417.35999999999996</v>
          </cell>
          <cell r="G50">
            <v>197</v>
          </cell>
          <cell r="H50">
            <v>36.833333333333329</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P52">
            <v>4</v>
          </cell>
          <cell r="S52">
            <v>22</v>
          </cell>
          <cell r="T52">
            <v>22</v>
          </cell>
          <cell r="U52">
            <v>0</v>
          </cell>
          <cell r="X52">
            <v>790</v>
          </cell>
          <cell r="Y52">
            <v>343</v>
          </cell>
          <cell r="Z52">
            <v>447</v>
          </cell>
          <cell r="AC52">
            <v>13</v>
          </cell>
          <cell r="AD52">
            <v>5</v>
          </cell>
          <cell r="AE52">
            <v>8</v>
          </cell>
          <cell r="AF52">
            <v>7.8735999999999997</v>
          </cell>
          <cell r="AG52">
            <v>5.7305415688240409</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F53">
            <v>120.024</v>
          </cell>
          <cell r="AG53">
            <v>96.92</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P55">
            <v>0</v>
          </cell>
          <cell r="S55">
            <v>19250</v>
          </cell>
          <cell r="T55">
            <v>0</v>
          </cell>
          <cell r="U55">
            <v>0</v>
          </cell>
          <cell r="X55">
            <v>44597</v>
          </cell>
          <cell r="Y55">
            <v>30041.25</v>
          </cell>
          <cell r="Z55">
            <v>14555.75</v>
          </cell>
          <cell r="AC55">
            <v>36151</v>
          </cell>
          <cell r="AD55">
            <v>22308.272727272721</v>
          </cell>
          <cell r="AE55">
            <v>13842.727272727279</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I56">
            <v>0</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F60">
            <v>20</v>
          </cell>
          <cell r="G60">
            <v>0</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0</v>
          </cell>
          <cell r="AI60">
            <v>38</v>
          </cell>
          <cell r="AK60">
            <v>0</v>
          </cell>
          <cell r="AL60">
            <v>81</v>
          </cell>
          <cell r="AM60">
            <v>195</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I61">
            <v>222</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T63">
            <v>228.32</v>
          </cell>
          <cell r="U63">
            <v>1198.68</v>
          </cell>
          <cell r="X63">
            <v>110</v>
          </cell>
          <cell r="Y63">
            <v>307</v>
          </cell>
          <cell r="Z63">
            <v>401</v>
          </cell>
          <cell r="AC63">
            <v>80</v>
          </cell>
          <cell r="AD63">
            <v>31</v>
          </cell>
          <cell r="AE63">
            <v>454</v>
          </cell>
          <cell r="AF63">
            <v>250</v>
          </cell>
          <cell r="AG63">
            <v>250</v>
          </cell>
          <cell r="AH63">
            <v>0</v>
          </cell>
          <cell r="AK63">
            <v>1791</v>
          </cell>
          <cell r="AL63">
            <v>426</v>
          </cell>
          <cell r="AM63">
            <v>1365</v>
          </cell>
          <cell r="AO63">
            <v>253</v>
          </cell>
        </row>
        <row r="64">
          <cell r="F64">
            <v>0</v>
          </cell>
          <cell r="G64">
            <v>0</v>
          </cell>
          <cell r="P64">
            <v>0</v>
          </cell>
          <cell r="S64">
            <v>0</v>
          </cell>
          <cell r="T64">
            <v>23</v>
          </cell>
          <cell r="U64">
            <v>120</v>
          </cell>
          <cell r="AC64">
            <v>0</v>
          </cell>
          <cell r="AD64">
            <v>0</v>
          </cell>
          <cell r="AF64">
            <v>0</v>
          </cell>
          <cell r="AG64">
            <v>0</v>
          </cell>
          <cell r="AH64">
            <v>0</v>
          </cell>
          <cell r="AI64">
            <v>0</v>
          </cell>
          <cell r="AJ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H67">
            <v>10.333333333333329</v>
          </cell>
          <cell r="P67">
            <v>53</v>
          </cell>
          <cell r="S67">
            <v>296</v>
          </cell>
          <cell r="T67">
            <v>205.32</v>
          </cell>
          <cell r="U67">
            <v>1078.68</v>
          </cell>
          <cell r="X67">
            <v>197.81818181818181</v>
          </cell>
          <cell r="Y67">
            <v>86</v>
          </cell>
          <cell r="Z67">
            <v>111.81818181818181</v>
          </cell>
          <cell r="AC67">
            <v>144</v>
          </cell>
          <cell r="AD67">
            <v>55</v>
          </cell>
          <cell r="AE67">
            <v>89</v>
          </cell>
          <cell r="AF67">
            <v>85.090909090909093</v>
          </cell>
          <cell r="AG67">
            <v>85.090909090909093</v>
          </cell>
          <cell r="AH67">
            <v>0</v>
          </cell>
          <cell r="AI67">
            <v>0</v>
          </cell>
          <cell r="AJ67">
            <v>0</v>
          </cell>
          <cell r="AK67">
            <v>775.90909090909088</v>
          </cell>
          <cell r="AL67">
            <v>194</v>
          </cell>
          <cell r="AM67">
            <v>581.90909090909088</v>
          </cell>
        </row>
        <row r="68">
          <cell r="F68">
            <v>0</v>
          </cell>
          <cell r="G68">
            <v>0</v>
          </cell>
          <cell r="H68">
            <v>18.641999999999996</v>
          </cell>
          <cell r="P68">
            <v>3</v>
          </cell>
          <cell r="S68">
            <v>16</v>
          </cell>
          <cell r="T68">
            <v>125.15</v>
          </cell>
          <cell r="U68">
            <v>375.45000000000005</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S74">
            <v>0</v>
          </cell>
          <cell r="T74">
            <v>0</v>
          </cell>
          <cell r="U74">
            <v>0</v>
          </cell>
          <cell r="X74">
            <v>0</v>
          </cell>
          <cell r="Y74">
            <v>0</v>
          </cell>
          <cell r="Z74">
            <v>0</v>
          </cell>
          <cell r="AC74">
            <v>0</v>
          </cell>
          <cell r="AD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I75">
            <v>370</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G77">
            <v>474</v>
          </cell>
          <cell r="H77">
            <v>0</v>
          </cell>
          <cell r="P77">
            <v>0</v>
          </cell>
          <cell r="S77">
            <v>0</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269</v>
          </cell>
          <cell r="AL77">
            <v>83</v>
          </cell>
          <cell r="AM77">
            <v>186</v>
          </cell>
          <cell r="AQ77">
            <v>186</v>
          </cell>
        </row>
        <row r="78">
          <cell r="F78">
            <v>0</v>
          </cell>
          <cell r="G78">
            <v>80</v>
          </cell>
          <cell r="H78">
            <v>0</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0</v>
          </cell>
          <cell r="AL78">
            <v>0</v>
          </cell>
          <cell r="AM78">
            <v>0</v>
          </cell>
        </row>
        <row r="79">
          <cell r="F79">
            <v>1</v>
          </cell>
          <cell r="G79">
            <v>0</v>
          </cell>
          <cell r="H79">
            <v>1</v>
          </cell>
          <cell r="P79">
            <v>14.700000000000003</v>
          </cell>
          <cell r="S79">
            <v>0</v>
          </cell>
          <cell r="Y79">
            <v>0</v>
          </cell>
          <cell r="Z79">
            <v>0</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F82">
            <v>0</v>
          </cell>
          <cell r="H82">
            <v>0</v>
          </cell>
          <cell r="AK82">
            <v>0</v>
          </cell>
          <cell r="AL82">
            <v>57353.122727272712</v>
          </cell>
          <cell r="AM82">
            <v>0</v>
          </cell>
        </row>
        <row r="83">
          <cell r="F83">
            <v>0</v>
          </cell>
          <cell r="G83">
            <v>0</v>
          </cell>
          <cell r="H83">
            <v>1</v>
          </cell>
          <cell r="AH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0</v>
          </cell>
          <cell r="AI85">
            <v>692.36363636363637</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Q88">
            <v>0</v>
          </cell>
          <cell r="R88">
            <v>0</v>
          </cell>
          <cell r="S88">
            <v>1</v>
          </cell>
          <cell r="T88">
            <v>24329.410276363637</v>
          </cell>
          <cell r="U88">
            <v>2847.2304509090909</v>
          </cell>
          <cell r="V88">
            <v>0</v>
          </cell>
          <cell r="W88">
            <v>0</v>
          </cell>
          <cell r="X88">
            <v>110</v>
          </cell>
          <cell r="Y88">
            <v>48</v>
          </cell>
          <cell r="Z88">
            <v>62</v>
          </cell>
          <cell r="AA88">
            <v>0</v>
          </cell>
          <cell r="AB88">
            <v>0</v>
          </cell>
          <cell r="AC88">
            <v>26</v>
          </cell>
          <cell r="AD88">
            <v>16</v>
          </cell>
          <cell r="AE88">
            <v>10</v>
          </cell>
          <cell r="AF88">
            <v>12</v>
          </cell>
          <cell r="AG88">
            <v>11</v>
          </cell>
          <cell r="AH88">
            <v>1</v>
          </cell>
          <cell r="AI88">
            <v>1322.3636363636365</v>
          </cell>
          <cell r="AK88">
            <v>220.66666666666669</v>
          </cell>
          <cell r="AL88">
            <v>128</v>
          </cell>
          <cell r="AM88">
            <v>92.666666666666686</v>
          </cell>
          <cell r="AN88">
            <v>64</v>
          </cell>
          <cell r="AO88">
            <v>72</v>
          </cell>
          <cell r="AP88">
            <v>64</v>
          </cell>
          <cell r="AQ88">
            <v>20.666666666666686</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F95">
            <v>3715.6352121212121</v>
          </cell>
          <cell r="G95">
            <v>1632</v>
          </cell>
          <cell r="H95">
            <v>2083.6352121212117</v>
          </cell>
          <cell r="P95">
            <v>0</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0</v>
          </cell>
          <cell r="AL95">
            <v>58830.66674564944</v>
          </cell>
          <cell r="AM95">
            <v>65411.053799805093</v>
          </cell>
        </row>
        <row r="96">
          <cell r="F96">
            <v>289</v>
          </cell>
          <cell r="G96">
            <v>1632</v>
          </cell>
          <cell r="H96">
            <v>2083.6352121212117</v>
          </cell>
          <cell r="P96">
            <v>2235.8934545454545</v>
          </cell>
          <cell r="Q96">
            <v>0</v>
          </cell>
          <cell r="R96">
            <v>0</v>
          </cell>
          <cell r="S96">
            <v>0</v>
          </cell>
          <cell r="T96">
            <v>5079.4102763636365</v>
          </cell>
          <cell r="U96">
            <v>2847.2304509090909</v>
          </cell>
          <cell r="V96">
            <v>0</v>
          </cell>
          <cell r="W96">
            <v>0</v>
          </cell>
          <cell r="X96">
            <v>0</v>
          </cell>
          <cell r="Y96">
            <v>1135</v>
          </cell>
          <cell r="Z96">
            <v>1483.5127272727277</v>
          </cell>
          <cell r="AA96">
            <v>0</v>
          </cell>
          <cell r="AB96">
            <v>0</v>
          </cell>
          <cell r="AC96">
            <v>0</v>
          </cell>
          <cell r="AD96">
            <v>680</v>
          </cell>
          <cell r="AE96">
            <v>1085.2709090909102</v>
          </cell>
          <cell r="AF96">
            <v>0</v>
          </cell>
          <cell r="AG96">
            <v>0</v>
          </cell>
          <cell r="AH96">
            <v>0</v>
          </cell>
          <cell r="AI96">
            <v>264</v>
          </cell>
          <cell r="AJ96">
            <v>0</v>
          </cell>
          <cell r="AK96">
            <v>553</v>
          </cell>
          <cell r="AL96">
            <v>6481.144018376719</v>
          </cell>
          <cell r="AM96">
            <v>17762.576527077814</v>
          </cell>
        </row>
        <row r="97">
          <cell r="F97">
            <v>674.74900000000002</v>
          </cell>
          <cell r="G97">
            <v>3715.6352121212117</v>
          </cell>
          <cell r="P97">
            <v>0</v>
          </cell>
          <cell r="S97">
            <v>0</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0</v>
          </cell>
          <cell r="X98">
            <v>0</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0</v>
          </cell>
        </row>
        <row r="101">
          <cell r="P101">
            <v>0</v>
          </cell>
          <cell r="S101">
            <v>0</v>
          </cell>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G106">
            <v>244</v>
          </cell>
          <cell r="H106">
            <v>598.31700000000001</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G107">
            <v>176</v>
          </cell>
          <cell r="H107">
            <v>430.74900000000002</v>
          </cell>
          <cell r="P107">
            <v>0</v>
          </cell>
          <cell r="S107">
            <v>120</v>
          </cell>
          <cell r="X107">
            <v>0</v>
          </cell>
          <cell r="AC107">
            <v>0</v>
          </cell>
          <cell r="AF107">
            <v>0</v>
          </cell>
          <cell r="AG107">
            <v>0</v>
          </cell>
          <cell r="AH107">
            <v>0</v>
          </cell>
          <cell r="AI107">
            <v>0</v>
          </cell>
          <cell r="AK107">
            <v>120</v>
          </cell>
        </row>
        <row r="108">
          <cell r="F108">
            <v>375</v>
          </cell>
          <cell r="G108">
            <v>68</v>
          </cell>
          <cell r="H108">
            <v>168</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G109">
            <v>0</v>
          </cell>
          <cell r="H109">
            <v>-0.43200000000001637</v>
          </cell>
          <cell r="P109">
            <v>0</v>
          </cell>
          <cell r="S109">
            <v>250</v>
          </cell>
          <cell r="X109">
            <v>-0.3360000000000003</v>
          </cell>
          <cell r="AC109">
            <v>0</v>
          </cell>
          <cell r="AF109">
            <v>0</v>
          </cell>
          <cell r="AG109">
            <v>0</v>
          </cell>
          <cell r="AH109">
            <v>0</v>
          </cell>
          <cell r="AI109">
            <v>88.560000000000016</v>
          </cell>
          <cell r="AK109">
            <v>250</v>
          </cell>
          <cell r="AL109">
            <v>25.641990811638593</v>
          </cell>
          <cell r="AM109">
            <v>0</v>
          </cell>
        </row>
        <row r="110">
          <cell r="F110">
            <v>0</v>
          </cell>
          <cell r="G110">
            <v>163</v>
          </cell>
          <cell r="H110">
            <v>397.5</v>
          </cell>
          <cell r="P110">
            <v>0</v>
          </cell>
          <cell r="S110">
            <v>250</v>
          </cell>
          <cell r="X110">
            <v>-0.42800000000000082</v>
          </cell>
          <cell r="AC110">
            <v>30.067999999999998</v>
          </cell>
          <cell r="AF110">
            <v>0.28399999999999892</v>
          </cell>
          <cell r="AG110">
            <v>0.28399999999999892</v>
          </cell>
          <cell r="AH110">
            <v>0</v>
          </cell>
          <cell r="AI110">
            <v>336.596</v>
          </cell>
          <cell r="AK110">
            <v>250</v>
          </cell>
        </row>
        <row r="111">
          <cell r="F111">
            <v>0</v>
          </cell>
          <cell r="G111">
            <v>163</v>
          </cell>
          <cell r="H111">
            <v>398</v>
          </cell>
          <cell r="P111">
            <v>0</v>
          </cell>
          <cell r="S111">
            <v>0</v>
          </cell>
          <cell r="X111">
            <v>0</v>
          </cell>
          <cell r="AC111">
            <v>0</v>
          </cell>
          <cell r="AF111">
            <v>0</v>
          </cell>
          <cell r="AG111">
            <v>0</v>
          </cell>
          <cell r="AH111">
            <v>0</v>
          </cell>
          <cell r="AI111">
            <v>56</v>
          </cell>
          <cell r="AK111">
            <v>0</v>
          </cell>
          <cell r="AL111">
            <v>0</v>
          </cell>
          <cell r="AM111">
            <v>0</v>
          </cell>
        </row>
        <row r="112">
          <cell r="F112">
            <v>-0.5</v>
          </cell>
          <cell r="G112">
            <v>0</v>
          </cell>
          <cell r="H112">
            <v>-0.5</v>
          </cell>
          <cell r="P112">
            <v>0</v>
          </cell>
          <cell r="S112">
            <v>0</v>
          </cell>
          <cell r="X112">
            <v>0</v>
          </cell>
          <cell r="AC112">
            <v>0</v>
          </cell>
          <cell r="AF112">
            <v>0</v>
          </cell>
          <cell r="AG112">
            <v>0</v>
          </cell>
          <cell r="AH112">
            <v>0</v>
          </cell>
          <cell r="AI112">
            <v>280.596</v>
          </cell>
          <cell r="AK112">
            <v>0</v>
          </cell>
          <cell r="AL112">
            <v>89.844474732006134</v>
          </cell>
          <cell r="AM112">
            <v>219.75152526799388</v>
          </cell>
        </row>
        <row r="113">
          <cell r="F113">
            <v>196</v>
          </cell>
          <cell r="G113">
            <v>0</v>
          </cell>
          <cell r="H113">
            <v>0</v>
          </cell>
          <cell r="P113">
            <v>273</v>
          </cell>
          <cell r="S113">
            <v>538</v>
          </cell>
          <cell r="X113">
            <v>237</v>
          </cell>
          <cell r="AC113">
            <v>172</v>
          </cell>
          <cell r="AF113">
            <v>535</v>
          </cell>
          <cell r="AG113">
            <v>535</v>
          </cell>
          <cell r="AH113">
            <v>0</v>
          </cell>
          <cell r="AI113">
            <v>952</v>
          </cell>
          <cell r="AK113">
            <v>2987</v>
          </cell>
          <cell r="AM113">
            <v>0</v>
          </cell>
        </row>
        <row r="114">
          <cell r="F114">
            <v>2</v>
          </cell>
          <cell r="G114">
            <v>0</v>
          </cell>
          <cell r="H114">
            <v>0</v>
          </cell>
          <cell r="P114">
            <v>0</v>
          </cell>
          <cell r="S114">
            <v>7</v>
          </cell>
          <cell r="X114">
            <v>40</v>
          </cell>
          <cell r="AC114">
            <v>0</v>
          </cell>
          <cell r="AF114">
            <v>0</v>
          </cell>
          <cell r="AG114">
            <v>0</v>
          </cell>
          <cell r="AH114">
            <v>0</v>
          </cell>
          <cell r="AI114">
            <v>6.7</v>
          </cell>
          <cell r="AK114">
            <v>55.7</v>
          </cell>
        </row>
        <row r="115">
          <cell r="F115">
            <v>588.33333333333337</v>
          </cell>
          <cell r="G115">
            <v>0</v>
          </cell>
          <cell r="H115">
            <v>0</v>
          </cell>
          <cell r="P115">
            <v>0</v>
          </cell>
          <cell r="S115">
            <v>0</v>
          </cell>
          <cell r="X115">
            <v>0</v>
          </cell>
          <cell r="AC115">
            <v>0</v>
          </cell>
          <cell r="AF115">
            <v>0</v>
          </cell>
          <cell r="AG115">
            <v>0</v>
          </cell>
          <cell r="AH115">
            <v>0</v>
          </cell>
          <cell r="AK115">
            <v>588.33333333333337</v>
          </cell>
          <cell r="AL115">
            <v>0</v>
          </cell>
          <cell r="AM115">
            <v>0</v>
          </cell>
        </row>
        <row r="116">
          <cell r="F116">
            <v>0</v>
          </cell>
          <cell r="G116">
            <v>0</v>
          </cell>
          <cell r="H116">
            <v>0</v>
          </cell>
          <cell r="P116">
            <v>0</v>
          </cell>
          <cell r="S116">
            <v>0</v>
          </cell>
          <cell r="X116">
            <v>0</v>
          </cell>
          <cell r="AC116">
            <v>0</v>
          </cell>
          <cell r="AF116">
            <v>0</v>
          </cell>
          <cell r="AG116">
            <v>0</v>
          </cell>
          <cell r="AH116">
            <v>0</v>
          </cell>
          <cell r="AK116">
            <v>0</v>
          </cell>
        </row>
        <row r="117">
          <cell r="F117">
            <v>5733.333333333333</v>
          </cell>
          <cell r="G117">
            <v>0</v>
          </cell>
          <cell r="H117">
            <v>0</v>
          </cell>
          <cell r="P117">
            <v>0</v>
          </cell>
          <cell r="S117">
            <v>0</v>
          </cell>
          <cell r="X117">
            <v>0</v>
          </cell>
          <cell r="AC117">
            <v>0</v>
          </cell>
          <cell r="AF117">
            <v>0</v>
          </cell>
          <cell r="AG117">
            <v>0</v>
          </cell>
          <cell r="AH117">
            <v>0</v>
          </cell>
          <cell r="AI117">
            <v>952</v>
          </cell>
          <cell r="AK117">
            <v>5733.333333333333</v>
          </cell>
          <cell r="AL117">
            <v>276.26952526799386</v>
          </cell>
          <cell r="AM117">
            <v>675.73047473200609</v>
          </cell>
        </row>
        <row r="118">
          <cell r="F118">
            <v>0</v>
          </cell>
          <cell r="P118">
            <v>0</v>
          </cell>
          <cell r="X118">
            <v>0</v>
          </cell>
          <cell r="AC118">
            <v>0</v>
          </cell>
          <cell r="AF118">
            <v>0</v>
          </cell>
          <cell r="AG118">
            <v>0</v>
          </cell>
          <cell r="AH118">
            <v>0</v>
          </cell>
          <cell r="AI118">
            <v>6.7</v>
          </cell>
          <cell r="AK118">
            <v>0</v>
          </cell>
        </row>
        <row r="119">
          <cell r="F119">
            <v>-20223</v>
          </cell>
          <cell r="AK119">
            <v>-20223</v>
          </cell>
          <cell r="AL119">
            <v>-20400.07348484849</v>
          </cell>
        </row>
        <row r="120">
          <cell r="F120">
            <v>0</v>
          </cell>
          <cell r="S120">
            <v>0</v>
          </cell>
          <cell r="X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F123">
            <v>-13094</v>
          </cell>
          <cell r="AK123">
            <v>-8308.373484848491</v>
          </cell>
          <cell r="AL123">
            <v>12091.699999999997</v>
          </cell>
        </row>
        <row r="124">
          <cell r="F124">
            <v>0</v>
          </cell>
          <cell r="AK124">
            <v>-4318.373484848491</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-6480.7621212121303</v>
          </cell>
          <cell r="AL125">
            <v>-3043.7227272727177</v>
          </cell>
          <cell r="AM125">
            <v>-4302.289393939398</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-2162.3886363636389</v>
          </cell>
          <cell r="AL127">
            <v>7980.1429999999991</v>
          </cell>
          <cell r="AN127">
            <v>0</v>
          </cell>
        </row>
        <row r="128">
          <cell r="AK128">
            <v>0</v>
          </cell>
        </row>
        <row r="129">
          <cell r="AK129">
            <v>-8466.4705454545474</v>
          </cell>
          <cell r="AL129">
            <v>-2928.6667456494397</v>
          </cell>
          <cell r="AM129">
            <v>-6403.0537998050931</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M134">
            <v>59008</v>
          </cell>
          <cell r="AN134">
            <v>0</v>
          </cell>
        </row>
        <row r="135">
          <cell r="AK135">
            <v>-6403.0537998050931</v>
          </cell>
        </row>
        <row r="136">
          <cell r="AK136">
            <v>11.69</v>
          </cell>
          <cell r="AN136" t="e">
            <v>#DIV/0!</v>
          </cell>
        </row>
        <row r="137">
          <cell r="AK137">
            <v>39.4</v>
          </cell>
        </row>
        <row r="138">
          <cell r="AJ138">
            <v>0</v>
          </cell>
          <cell r="AK138">
            <v>12.33</v>
          </cell>
          <cell r="AN138" t="e">
            <v>#DIV/0!</v>
          </cell>
        </row>
        <row r="139">
          <cell r="AK139">
            <v>55902</v>
          </cell>
          <cell r="AL139">
            <v>55902</v>
          </cell>
        </row>
        <row r="140">
          <cell r="AK140">
            <v>11.69</v>
          </cell>
        </row>
        <row r="141">
          <cell r="AJ141">
            <v>300</v>
          </cell>
        </row>
        <row r="142">
          <cell r="AJ142">
            <v>0</v>
          </cell>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cell r="AL146">
            <v>16936.579514090809</v>
          </cell>
          <cell r="AM146">
            <v>-6403.0537998050931</v>
          </cell>
        </row>
        <row r="147">
          <cell r="S147">
            <v>0</v>
          </cell>
          <cell r="AH147">
            <v>7980.143</v>
          </cell>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J149">
            <v>0</v>
          </cell>
          <cell r="AK149">
            <v>-5.3</v>
          </cell>
          <cell r="AL149">
            <v>-5.2</v>
          </cell>
          <cell r="AM149">
            <v>-6.8</v>
          </cell>
        </row>
        <row r="150">
          <cell r="AK150">
            <v>14.129249632100526</v>
          </cell>
          <cell r="AL150">
            <v>35.135537539544195</v>
          </cell>
          <cell r="AM150">
            <v>-6.7955610930302432</v>
          </cell>
        </row>
        <row r="151">
          <cell r="AK151">
            <v>114910</v>
          </cell>
          <cell r="AL151">
            <v>16.65759499457743</v>
          </cell>
          <cell r="AM151">
            <v>35.546987951807232</v>
          </cell>
        </row>
        <row r="152">
          <cell r="AK152">
            <v>134775.24625974026</v>
          </cell>
          <cell r="AL152">
            <v>75767.246259740248</v>
          </cell>
          <cell r="AM152">
            <v>59008</v>
          </cell>
        </row>
        <row r="153">
          <cell r="F153">
            <v>0</v>
          </cell>
          <cell r="P153">
            <v>0</v>
          </cell>
          <cell r="S153">
            <v>0</v>
          </cell>
          <cell r="X153">
            <v>0</v>
          </cell>
          <cell r="AC153">
            <v>0</v>
          </cell>
          <cell r="AI153">
            <v>0</v>
          </cell>
          <cell r="AJ153">
            <v>142</v>
          </cell>
          <cell r="AK153">
            <v>0</v>
          </cell>
          <cell r="AL153">
            <v>-5</v>
          </cell>
          <cell r="AM153">
            <v>-9.8000000000000007</v>
          </cell>
        </row>
        <row r="154">
          <cell r="F154">
            <v>63</v>
          </cell>
          <cell r="P154">
            <v>370</v>
          </cell>
          <cell r="S154">
            <v>719</v>
          </cell>
          <cell r="X154">
            <v>550</v>
          </cell>
          <cell r="AC154">
            <v>480</v>
          </cell>
          <cell r="AF154">
            <v>506</v>
          </cell>
          <cell r="AG154">
            <v>506</v>
          </cell>
          <cell r="AH154">
            <v>0</v>
          </cell>
          <cell r="AK154">
            <v>2688</v>
          </cell>
          <cell r="AL154">
            <v>28.788692107323904</v>
          </cell>
          <cell r="AM154">
            <v>-9.7889476286409742</v>
          </cell>
        </row>
        <row r="155">
          <cell r="F155">
            <v>63</v>
          </cell>
          <cell r="P155">
            <v>160</v>
          </cell>
          <cell r="S155">
            <v>215</v>
          </cell>
          <cell r="X155">
            <v>225</v>
          </cell>
          <cell r="AC155">
            <v>250</v>
          </cell>
          <cell r="AF155">
            <v>300</v>
          </cell>
          <cell r="AG155">
            <v>300</v>
          </cell>
          <cell r="AH155">
            <v>0</v>
          </cell>
          <cell r="AK155">
            <v>913</v>
          </cell>
          <cell r="AL155">
            <v>15.84425894181101</v>
          </cell>
          <cell r="AM155">
            <v>35.546987951807232</v>
          </cell>
        </row>
        <row r="156">
          <cell r="F156">
            <v>63</v>
          </cell>
          <cell r="P156">
            <v>40</v>
          </cell>
          <cell r="S156">
            <v>93</v>
          </cell>
          <cell r="X156">
            <v>49</v>
          </cell>
          <cell r="AC156">
            <v>65</v>
          </cell>
          <cell r="AF156">
            <v>30</v>
          </cell>
          <cell r="AG156">
            <v>30</v>
          </cell>
          <cell r="AH156">
            <v>0</v>
          </cell>
          <cell r="AI156">
            <v>125</v>
          </cell>
          <cell r="AK156">
            <v>465</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0</v>
          </cell>
        </row>
        <row r="159">
          <cell r="F159">
            <v>14.170833333333334</v>
          </cell>
          <cell r="P159">
            <v>48</v>
          </cell>
          <cell r="S159">
            <v>64.5</v>
          </cell>
          <cell r="X159">
            <v>82.5</v>
          </cell>
          <cell r="AC159">
            <v>75</v>
          </cell>
          <cell r="AF159">
            <v>90</v>
          </cell>
          <cell r="AG159">
            <v>90</v>
          </cell>
          <cell r="AH159">
            <v>0</v>
          </cell>
          <cell r="AK159">
            <v>14.170833333333334</v>
          </cell>
        </row>
        <row r="160">
          <cell r="F160">
            <v>269.642</v>
          </cell>
          <cell r="P160">
            <v>73</v>
          </cell>
          <cell r="S160">
            <v>407</v>
          </cell>
          <cell r="X160">
            <v>271.81818181818181</v>
          </cell>
          <cell r="AC160">
            <v>197</v>
          </cell>
          <cell r="AF160">
            <v>9</v>
          </cell>
          <cell r="AG160">
            <v>117.09090909090909</v>
          </cell>
          <cell r="AH160">
            <v>0</v>
          </cell>
          <cell r="AI160">
            <v>125</v>
          </cell>
          <cell r="AK160">
            <v>948.81818181818176</v>
          </cell>
        </row>
        <row r="161">
          <cell r="F161">
            <v>-396</v>
          </cell>
          <cell r="S161">
            <v>312</v>
          </cell>
          <cell r="X161">
            <v>278.18181818181819</v>
          </cell>
          <cell r="AC161">
            <v>283</v>
          </cell>
          <cell r="AK161">
            <v>477.18181818181819</v>
          </cell>
        </row>
        <row r="162">
          <cell r="S162">
            <v>719</v>
          </cell>
          <cell r="X162">
            <v>550</v>
          </cell>
          <cell r="AC162">
            <v>480</v>
          </cell>
          <cell r="AK162">
            <v>0</v>
          </cell>
        </row>
        <row r="163">
          <cell r="F163">
            <v>459</v>
          </cell>
          <cell r="P163">
            <v>0</v>
          </cell>
          <cell r="S163">
            <v>0</v>
          </cell>
          <cell r="X163">
            <v>0</v>
          </cell>
          <cell r="AC163">
            <v>0</v>
          </cell>
          <cell r="AK163">
            <v>459</v>
          </cell>
        </row>
        <row r="164">
          <cell r="P164">
            <v>73</v>
          </cell>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X168">
            <v>0</v>
          </cell>
          <cell r="AC168">
            <v>1000</v>
          </cell>
          <cell r="AF168">
            <v>100</v>
          </cell>
          <cell r="AG168">
            <v>100</v>
          </cell>
          <cell r="AH168">
            <v>0</v>
          </cell>
          <cell r="AK168">
            <v>5100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0</v>
          </cell>
        </row>
        <row r="170">
          <cell r="F170">
            <v>5733.333333333333</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200</v>
          </cell>
          <cell r="AD170">
            <v>37916.270909090912</v>
          </cell>
          <cell r="AE170">
            <v>0</v>
          </cell>
          <cell r="AF170">
            <v>491.25</v>
          </cell>
          <cell r="AG170">
            <v>491.25</v>
          </cell>
          <cell r="AH170">
            <v>0</v>
          </cell>
          <cell r="AI170">
            <v>515.13300000000004</v>
          </cell>
          <cell r="AJ170">
            <v>0</v>
          </cell>
          <cell r="AK170">
            <v>5933.333333333333</v>
          </cell>
        </row>
        <row r="171">
          <cell r="F171">
            <v>592</v>
          </cell>
          <cell r="G171">
            <v>0</v>
          </cell>
          <cell r="H171">
            <v>0</v>
          </cell>
          <cell r="P171">
            <v>964</v>
          </cell>
          <cell r="Q171">
            <v>0</v>
          </cell>
          <cell r="R171">
            <v>0</v>
          </cell>
          <cell r="S171">
            <v>2067</v>
          </cell>
          <cell r="T171">
            <v>549.83999999999992</v>
          </cell>
          <cell r="U171">
            <v>572.16000000000008</v>
          </cell>
          <cell r="V171">
            <v>0</v>
          </cell>
          <cell r="W171">
            <v>0</v>
          </cell>
          <cell r="X171">
            <v>836</v>
          </cell>
          <cell r="Y171">
            <v>0</v>
          </cell>
          <cell r="Z171">
            <v>0</v>
          </cell>
          <cell r="AA171">
            <v>0</v>
          </cell>
          <cell r="AB171">
            <v>0</v>
          </cell>
          <cell r="AC171">
            <v>658</v>
          </cell>
          <cell r="AE171">
            <v>0</v>
          </cell>
          <cell r="AF171">
            <v>1973</v>
          </cell>
          <cell r="AG171">
            <v>1761.2545454545452</v>
          </cell>
          <cell r="AH171">
            <v>211.74545454545455</v>
          </cell>
          <cell r="AI171">
            <v>0</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cell r="AK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K174">
            <v>4683.4666666666662</v>
          </cell>
          <cell r="AO174">
            <v>1507.2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cell r="AN175" t="str">
            <v>ОЧИК.18.02.</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H178">
            <v>433.02400000000011</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F183" t="str">
            <v>АПАРАТ ВСЬОГО</v>
          </cell>
          <cell r="G183" t="str">
            <v>АПАРАТ ЕЛЕКТРО</v>
          </cell>
          <cell r="H183" t="str">
            <v>АПАРАТ ТЕПЛО</v>
          </cell>
          <cell r="P183">
            <v>0</v>
          </cell>
          <cell r="S183">
            <v>0</v>
          </cell>
          <cell r="X183">
            <v>0</v>
          </cell>
          <cell r="Y183" t="str">
            <v>Е/Е</v>
          </cell>
          <cell r="Z183" t="str">
            <v xml:space="preserve"> Т/Е</v>
          </cell>
          <cell r="AC183">
            <v>0</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S186">
            <v>100</v>
          </cell>
          <cell r="X186">
            <v>79.7</v>
          </cell>
          <cell r="AC186">
            <v>63.3</v>
          </cell>
          <cell r="AK186">
            <v>46778</v>
          </cell>
        </row>
        <row r="187">
          <cell r="S187">
            <v>114.9</v>
          </cell>
          <cell r="X187">
            <v>0</v>
          </cell>
          <cell r="AC187">
            <v>0</v>
          </cell>
          <cell r="AK187">
            <v>0</v>
          </cell>
        </row>
        <row r="188">
          <cell r="P188">
            <v>0</v>
          </cell>
          <cell r="S188">
            <v>0</v>
          </cell>
          <cell r="X188">
            <v>0</v>
          </cell>
          <cell r="AC188">
            <v>0</v>
          </cell>
          <cell r="AK188">
            <v>0</v>
          </cell>
        </row>
        <row r="189">
          <cell r="P189">
            <v>0</v>
          </cell>
          <cell r="S189">
            <v>192.5</v>
          </cell>
          <cell r="X189">
            <v>82.5</v>
          </cell>
          <cell r="AC189">
            <v>82.5</v>
          </cell>
          <cell r="AK189">
            <v>192.5</v>
          </cell>
        </row>
        <row r="190">
          <cell r="S190">
            <v>19250</v>
          </cell>
          <cell r="X190">
            <v>0</v>
          </cell>
          <cell r="AC190">
            <v>0</v>
          </cell>
          <cell r="AK190">
            <v>0</v>
          </cell>
        </row>
        <row r="191">
          <cell r="S191">
            <v>0</v>
          </cell>
          <cell r="X191">
            <v>0</v>
          </cell>
          <cell r="AC191">
            <v>0</v>
          </cell>
          <cell r="AK191">
            <v>0</v>
          </cell>
        </row>
        <row r="192">
          <cell r="X192">
            <v>0</v>
          </cell>
          <cell r="AC192">
            <v>0</v>
          </cell>
          <cell r="AK192">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X195">
            <v>0</v>
          </cell>
          <cell r="AC195">
            <v>0</v>
          </cell>
          <cell r="AJ195">
            <v>0</v>
          </cell>
          <cell r="AK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X198">
            <v>44.8</v>
          </cell>
          <cell r="AC198">
            <v>36.700000000000003</v>
          </cell>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F200">
            <v>75</v>
          </cell>
          <cell r="P200">
            <v>75</v>
          </cell>
          <cell r="S200">
            <v>19250</v>
          </cell>
          <cell r="X200">
            <v>44597</v>
          </cell>
          <cell r="Y200">
            <v>30041.25</v>
          </cell>
          <cell r="Z200">
            <v>14555.750000000002</v>
          </cell>
          <cell r="AA200">
            <v>14555.750000000004</v>
          </cell>
          <cell r="AC200">
            <v>36151</v>
          </cell>
          <cell r="AD200">
            <v>22308.272727272721</v>
          </cell>
          <cell r="AE200">
            <v>13842.727272727279</v>
          </cell>
          <cell r="AJ200">
            <v>0</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v>0</v>
          </cell>
          <cell r="AJ201">
            <v>0</v>
          </cell>
          <cell r="AK201">
            <v>255.23</v>
          </cell>
          <cell r="AL201">
            <v>460.42</v>
          </cell>
          <cell r="AM201">
            <v>171.34</v>
          </cell>
          <cell r="AN201">
            <v>41.55</v>
          </cell>
          <cell r="AO201">
            <v>41.55</v>
          </cell>
          <cell r="AP201">
            <v>41.55</v>
          </cell>
          <cell r="AQ201">
            <v>0</v>
          </cell>
        </row>
        <row r="202">
          <cell r="S202">
            <v>0</v>
          </cell>
          <cell r="X202">
            <v>29254</v>
          </cell>
          <cell r="AC202">
            <v>23966</v>
          </cell>
          <cell r="AK202">
            <v>53220</v>
          </cell>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v>0</v>
          </cell>
          <cell r="AJ206">
            <v>0</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09">
          <cell r="G209" t="str">
            <v xml:space="preserve"> В.О.НОВОСАД</v>
          </cell>
        </row>
        <row r="210">
          <cell r="AK210">
            <v>99998</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18">
          <cell r="G218" t="str">
            <v>М.В.ТЕРПИЛО</v>
          </cell>
        </row>
        <row r="219">
          <cell r="G219" t="str">
            <v xml:space="preserve">В.І.МИРГОРОДСЬКИЙ                                  </v>
          </cell>
        </row>
        <row r="220">
          <cell r="G220" t="str">
            <v xml:space="preserve">М.І.ШЕВЧЕНКО                                 </v>
          </cell>
        </row>
        <row r="221">
          <cell r="G221" t="str">
            <v>В.Ю.МОНТЬЕВ</v>
          </cell>
          <cell r="AO221">
            <v>1507.2</v>
          </cell>
        </row>
        <row r="222">
          <cell r="G222" t="str">
            <v xml:space="preserve">О.М.НИКОЛЕНКО      </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1">
          <cell r="AG241" t="str">
            <v xml:space="preserve">         Затверджую</v>
          </cell>
        </row>
        <row r="242">
          <cell r="AG242" t="str">
            <v xml:space="preserve"> Голова правління -</v>
          </cell>
        </row>
        <row r="243">
          <cell r="F243" t="str">
            <v>РОЗРАХУНОК ФІНАНСОВИХ ПОТОКІВ НА   лютий  2000 року</v>
          </cell>
          <cell r="AG243" t="str">
            <v xml:space="preserve"> генеральний директор</v>
          </cell>
        </row>
        <row r="244">
          <cell r="F244" t="str">
            <v>ПО ФІЛІАЛАХ АК КИЇВЕНЕРГО</v>
          </cell>
          <cell r="AG244" t="str">
            <v xml:space="preserve">                        І.В.Плачков</v>
          </cell>
        </row>
        <row r="245">
          <cell r="AG245" t="str">
            <v xml:space="preserve">   "_____" ________2000 р.</v>
          </cell>
        </row>
        <row r="249">
          <cell r="F249" t="str">
            <v>РОЗРАХУНОК ФІНАНСОВИХ ПОТОКІВ НА   лютий  2000 року</v>
          </cell>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v>99998</v>
          </cell>
          <cell r="AL256" t="str">
            <v>АК КЕ ВСЬОГО</v>
          </cell>
          <cell r="AM256" t="str">
            <v xml:space="preserve"> Т/Е</v>
          </cell>
        </row>
        <row r="257">
          <cell r="F257">
            <v>0</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825</v>
          </cell>
          <cell r="AM259">
            <v>111785.25</v>
          </cell>
        </row>
        <row r="260">
          <cell r="F260">
            <v>0</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0</v>
          </cell>
          <cell r="AM260">
            <v>23577.368640000012</v>
          </cell>
        </row>
        <row r="261">
          <cell r="F261">
            <v>4663.9414285714283</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4663.9414285714283</v>
          </cell>
        </row>
        <row r="262">
          <cell r="F262">
            <v>3500</v>
          </cell>
          <cell r="AK262">
            <v>3500</v>
          </cell>
        </row>
        <row r="263">
          <cell r="F263">
            <v>0</v>
          </cell>
          <cell r="AK263">
            <v>0</v>
          </cell>
        </row>
        <row r="264">
          <cell r="F264">
            <v>2824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Q273">
            <v>0</v>
          </cell>
          <cell r="R273">
            <v>0</v>
          </cell>
          <cell r="S273">
            <v>80</v>
          </cell>
          <cell r="T273">
            <v>0</v>
          </cell>
          <cell r="U273">
            <v>0</v>
          </cell>
          <cell r="V273">
            <v>0</v>
          </cell>
          <cell r="W273">
            <v>0</v>
          </cell>
          <cell r="X273">
            <v>35</v>
          </cell>
          <cell r="Y273">
            <v>0</v>
          </cell>
          <cell r="Z273">
            <v>0</v>
          </cell>
          <cell r="AA273">
            <v>0</v>
          </cell>
          <cell r="AB273">
            <v>0</v>
          </cell>
          <cell r="AC273">
            <v>29</v>
          </cell>
          <cell r="AD273">
            <v>0</v>
          </cell>
          <cell r="AE273">
            <v>0</v>
          </cell>
          <cell r="AF273">
            <v>17.266666666666666</v>
          </cell>
          <cell r="AG273">
            <v>11.824742268041236</v>
          </cell>
          <cell r="AH273">
            <v>5.4419243986254298</v>
          </cell>
          <cell r="AI273">
            <v>0</v>
          </cell>
          <cell r="AK273">
            <v>582.62666666666655</v>
          </cell>
        </row>
        <row r="274">
          <cell r="F274">
            <v>100</v>
          </cell>
          <cell r="P274">
            <v>250</v>
          </cell>
          <cell r="Q274">
            <v>0</v>
          </cell>
          <cell r="R274">
            <v>0</v>
          </cell>
          <cell r="S274">
            <v>50</v>
          </cell>
          <cell r="T274">
            <v>835.56363636363631</v>
          </cell>
          <cell r="U274">
            <v>846.70909090909095</v>
          </cell>
          <cell r="V274">
            <v>0</v>
          </cell>
          <cell r="W274">
            <v>0</v>
          </cell>
          <cell r="X274">
            <v>10</v>
          </cell>
          <cell r="Y274">
            <v>588</v>
          </cell>
          <cell r="Z274">
            <v>768</v>
          </cell>
          <cell r="AA274">
            <v>0</v>
          </cell>
          <cell r="AB274">
            <v>0</v>
          </cell>
          <cell r="AC274">
            <v>60</v>
          </cell>
          <cell r="AD274">
            <v>181</v>
          </cell>
          <cell r="AE274">
            <v>292.09090909090912</v>
          </cell>
          <cell r="AF274">
            <v>250</v>
          </cell>
          <cell r="AG274">
            <v>250</v>
          </cell>
          <cell r="AH274">
            <v>633.11927828850958</v>
          </cell>
          <cell r="AI274">
            <v>1904.3636363636365</v>
          </cell>
          <cell r="AK274">
            <v>720</v>
          </cell>
        </row>
        <row r="275">
          <cell r="F275">
            <v>63</v>
          </cell>
          <cell r="G275">
            <v>233</v>
          </cell>
          <cell r="H275">
            <v>274.45454545454538</v>
          </cell>
          <cell r="P275">
            <v>40</v>
          </cell>
          <cell r="S275">
            <v>93</v>
          </cell>
          <cell r="T275">
            <v>813.56363636363631</v>
          </cell>
          <cell r="U275">
            <v>846.70909090909095</v>
          </cell>
          <cell r="X275">
            <v>49</v>
          </cell>
          <cell r="Y275">
            <v>245</v>
          </cell>
          <cell r="Z275">
            <v>321</v>
          </cell>
          <cell r="AC275">
            <v>65</v>
          </cell>
          <cell r="AD275">
            <v>176</v>
          </cell>
          <cell r="AE275">
            <v>284.09090909090912</v>
          </cell>
          <cell r="AF275">
            <v>30</v>
          </cell>
          <cell r="AG275">
            <v>30</v>
          </cell>
          <cell r="AH275">
            <v>0</v>
          </cell>
          <cell r="AI275">
            <v>1904.3636363636365</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Q277">
            <v>0</v>
          </cell>
          <cell r="R277">
            <v>0</v>
          </cell>
          <cell r="S277">
            <v>0</v>
          </cell>
          <cell r="T277">
            <v>0</v>
          </cell>
          <cell r="U277">
            <v>0</v>
          </cell>
          <cell r="V277">
            <v>0</v>
          </cell>
          <cell r="W277">
            <v>0</v>
          </cell>
          <cell r="X277">
            <v>46</v>
          </cell>
          <cell r="Y277">
            <v>0</v>
          </cell>
          <cell r="Z277">
            <v>0</v>
          </cell>
          <cell r="AA277">
            <v>0</v>
          </cell>
          <cell r="AB277">
            <v>0</v>
          </cell>
          <cell r="AC277">
            <v>195</v>
          </cell>
          <cell r="AD277">
            <v>0</v>
          </cell>
          <cell r="AE277">
            <v>0</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269</v>
          </cell>
        </row>
        <row r="280">
          <cell r="F280">
            <v>25.7</v>
          </cell>
          <cell r="P280">
            <v>64.25</v>
          </cell>
          <cell r="S280">
            <v>250</v>
          </cell>
          <cell r="X280">
            <v>2.5700000000000003</v>
          </cell>
          <cell r="AC280">
            <v>15.42</v>
          </cell>
          <cell r="AF280">
            <v>64.25</v>
          </cell>
          <cell r="AG280">
            <v>64.25</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Q287">
            <v>0</v>
          </cell>
          <cell r="R287">
            <v>0</v>
          </cell>
          <cell r="S287">
            <v>30</v>
          </cell>
          <cell r="T287">
            <v>-835.56363636363631</v>
          </cell>
          <cell r="U287">
            <v>-846.70909090909095</v>
          </cell>
          <cell r="V287">
            <v>0</v>
          </cell>
          <cell r="W287">
            <v>0</v>
          </cell>
          <cell r="X287">
            <v>18</v>
          </cell>
          <cell r="Y287">
            <v>-588</v>
          </cell>
          <cell r="Z287">
            <v>-768</v>
          </cell>
          <cell r="AA287">
            <v>0</v>
          </cell>
          <cell r="AB287">
            <v>0</v>
          </cell>
          <cell r="AC287">
            <v>5</v>
          </cell>
          <cell r="AD287">
            <v>-181</v>
          </cell>
          <cell r="AE287">
            <v>-292.09090909090912</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Q289">
            <v>0</v>
          </cell>
          <cell r="R289">
            <v>0</v>
          </cell>
          <cell r="S289">
            <v>39</v>
          </cell>
          <cell r="T289">
            <v>0</v>
          </cell>
          <cell r="U289">
            <v>0</v>
          </cell>
          <cell r="V289">
            <v>0</v>
          </cell>
          <cell r="W289">
            <v>0</v>
          </cell>
          <cell r="X289">
            <v>10</v>
          </cell>
          <cell r="Y289">
            <v>0</v>
          </cell>
          <cell r="Z289">
            <v>0</v>
          </cell>
          <cell r="AA289">
            <v>0</v>
          </cell>
          <cell r="AB289">
            <v>0</v>
          </cell>
          <cell r="AC289">
            <v>43</v>
          </cell>
          <cell r="AD289">
            <v>0</v>
          </cell>
          <cell r="AE289">
            <v>0</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Q291">
            <v>0</v>
          </cell>
          <cell r="R291">
            <v>0</v>
          </cell>
          <cell r="S291">
            <v>110</v>
          </cell>
          <cell r="T291">
            <v>0</v>
          </cell>
          <cell r="U291">
            <v>0</v>
          </cell>
          <cell r="V291">
            <v>0</v>
          </cell>
          <cell r="W291">
            <v>0</v>
          </cell>
          <cell r="X291">
            <v>68</v>
          </cell>
          <cell r="Y291">
            <v>0</v>
          </cell>
          <cell r="Z291">
            <v>0</v>
          </cell>
          <cell r="AA291">
            <v>0</v>
          </cell>
          <cell r="AB291">
            <v>0</v>
          </cell>
          <cell r="AC291">
            <v>27</v>
          </cell>
          <cell r="AD291">
            <v>0</v>
          </cell>
          <cell r="AE291">
            <v>0</v>
          </cell>
          <cell r="AF291">
            <v>105.66666666666667</v>
          </cell>
          <cell r="AG291">
            <v>96.666666666666671</v>
          </cell>
          <cell r="AH291">
            <v>9</v>
          </cell>
          <cell r="AI291">
            <v>0</v>
          </cell>
          <cell r="AK291">
            <v>791.33333333333337</v>
          </cell>
        </row>
        <row r="292">
          <cell r="F292">
            <v>-0.5</v>
          </cell>
          <cell r="P292">
            <v>0</v>
          </cell>
          <cell r="S292">
            <v>-0.23600000000000065</v>
          </cell>
          <cell r="X292">
            <v>-0.42800000000000082</v>
          </cell>
          <cell r="AC292">
            <v>30.067999999999998</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F295">
            <v>14.226506666666666</v>
          </cell>
          <cell r="P295">
            <v>413.43280000000004</v>
          </cell>
          <cell r="S295">
            <v>31.26400000000001</v>
          </cell>
          <cell r="X295">
            <v>4.5600000000000023</v>
          </cell>
          <cell r="AC295">
            <v>54</v>
          </cell>
          <cell r="AF295">
            <v>220.96368000000001</v>
          </cell>
          <cell r="AG295">
            <v>150.26695828850956</v>
          </cell>
          <cell r="AH295">
            <v>191</v>
          </cell>
          <cell r="AI295">
            <v>0</v>
          </cell>
          <cell r="AK295">
            <v>0</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I297">
            <v>370</v>
          </cell>
          <cell r="AK297">
            <v>123773.91900432901</v>
          </cell>
        </row>
        <row r="298">
          <cell r="F298">
            <v>0</v>
          </cell>
          <cell r="P298">
            <v>0</v>
          </cell>
          <cell r="AF298">
            <v>0</v>
          </cell>
          <cell r="AG298">
            <v>0</v>
          </cell>
          <cell r="AH298">
            <v>0</v>
          </cell>
          <cell r="AI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Q300">
            <v>0</v>
          </cell>
          <cell r="R300">
            <v>0</v>
          </cell>
          <cell r="S300">
            <v>296</v>
          </cell>
          <cell r="T300">
            <v>-835.56363636363631</v>
          </cell>
          <cell r="U300">
            <v>-846.70909090909095</v>
          </cell>
          <cell r="V300">
            <v>0</v>
          </cell>
          <cell r="W300">
            <v>0</v>
          </cell>
          <cell r="X300">
            <v>625</v>
          </cell>
          <cell r="Y300">
            <v>-588</v>
          </cell>
          <cell r="Z300">
            <v>-768</v>
          </cell>
          <cell r="AA300">
            <v>0</v>
          </cell>
          <cell r="AB300">
            <v>0</v>
          </cell>
          <cell r="AC300">
            <v>444</v>
          </cell>
          <cell r="AD300">
            <v>-181</v>
          </cell>
          <cell r="AE300">
            <v>-292.09090909090912</v>
          </cell>
          <cell r="AF300">
            <v>180</v>
          </cell>
          <cell r="AG300">
            <v>180</v>
          </cell>
          <cell r="AH300">
            <v>0</v>
          </cell>
          <cell r="AI300">
            <v>0</v>
          </cell>
          <cell r="AK300">
            <v>1545</v>
          </cell>
        </row>
        <row r="301">
          <cell r="AH301">
            <v>191</v>
          </cell>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0</v>
          </cell>
        </row>
        <row r="304">
          <cell r="F304">
            <v>0</v>
          </cell>
          <cell r="P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5733.333333333333</v>
          </cell>
          <cell r="P306">
            <v>0</v>
          </cell>
          <cell r="S306">
            <v>0</v>
          </cell>
          <cell r="X306">
            <v>0</v>
          </cell>
          <cell r="AC306">
            <v>0</v>
          </cell>
          <cell r="AF306">
            <v>0</v>
          </cell>
          <cell r="AG306">
            <v>0</v>
          </cell>
          <cell r="AH306">
            <v>0</v>
          </cell>
          <cell r="AI306">
            <v>0</v>
          </cell>
          <cell r="AK306">
            <v>5733.333333333333</v>
          </cell>
        </row>
        <row r="307">
          <cell r="S307">
            <v>0</v>
          </cell>
          <cell r="AK307">
            <v>0</v>
          </cell>
        </row>
        <row r="308">
          <cell r="F308">
            <v>0</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0</v>
          </cell>
        </row>
        <row r="309">
          <cell r="AK309">
            <v>0</v>
          </cell>
        </row>
        <row r="310">
          <cell r="P310">
            <v>0</v>
          </cell>
          <cell r="AK310">
            <v>0</v>
          </cell>
        </row>
        <row r="311">
          <cell r="S311">
            <v>0</v>
          </cell>
          <cell r="AK311">
            <v>0</v>
          </cell>
        </row>
        <row r="312">
          <cell r="F312">
            <v>4483.4666666666662</v>
          </cell>
          <cell r="S312">
            <v>0</v>
          </cell>
          <cell r="AK312">
            <v>4483.4666666666662</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J328">
            <v>2455</v>
          </cell>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2">
          <cell r="AI22" t="str">
            <v xml:space="preserve"> Голова правління -</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2">
          <cell r="Q32" t="str">
            <v>КТМ</v>
          </cell>
          <cell r="V32" t="str">
            <v xml:space="preserve">ТЕЦ-5 </v>
          </cell>
          <cell r="AA32"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v>605</v>
          </cell>
          <cell r="AM34" t="str">
            <v xml:space="preserve"> Т/Е</v>
          </cell>
        </row>
        <row r="35">
          <cell r="AL35">
            <v>536.20000000000005</v>
          </cell>
        </row>
        <row r="36">
          <cell r="AL36">
            <v>0</v>
          </cell>
        </row>
        <row r="37">
          <cell r="AL37">
            <v>0</v>
          </cell>
        </row>
        <row r="38">
          <cell r="AL38">
            <v>0</v>
          </cell>
        </row>
        <row r="39">
          <cell r="AL39">
            <v>0</v>
          </cell>
        </row>
        <row r="40">
          <cell r="AL40">
            <v>478.2</v>
          </cell>
        </row>
        <row r="41">
          <cell r="P41">
            <v>0</v>
          </cell>
          <cell r="AL41">
            <v>478.2</v>
          </cell>
        </row>
        <row r="42">
          <cell r="P42">
            <v>0</v>
          </cell>
          <cell r="AL42">
            <v>395.6</v>
          </cell>
          <cell r="AM42">
            <v>1840</v>
          </cell>
        </row>
        <row r="43">
          <cell r="AM43">
            <v>0</v>
          </cell>
        </row>
        <row r="44">
          <cell r="AM44">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H47">
            <v>0.8</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F56">
            <v>0</v>
          </cell>
          <cell r="AG56">
            <v>0</v>
          </cell>
          <cell r="AH56">
            <v>0</v>
          </cell>
          <cell r="AI56">
            <v>0</v>
          </cell>
          <cell r="AK56">
            <v>99998</v>
          </cell>
          <cell r="AL56">
            <v>52349.522727272721</v>
          </cell>
          <cell r="AM56">
            <v>47648.477272727279</v>
          </cell>
        </row>
        <row r="57">
          <cell r="F57">
            <v>0</v>
          </cell>
          <cell r="G57">
            <v>0</v>
          </cell>
          <cell r="H57">
            <v>0</v>
          </cell>
          <cell r="T57">
            <v>0</v>
          </cell>
          <cell r="U57">
            <v>0</v>
          </cell>
          <cell r="AF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F62">
            <v>0</v>
          </cell>
          <cell r="G62">
            <v>0</v>
          </cell>
          <cell r="P62">
            <v>0</v>
          </cell>
          <cell r="X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X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H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H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H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X72">
            <v>0</v>
          </cell>
          <cell r="AC72">
            <v>0</v>
          </cell>
          <cell r="AF72">
            <v>0</v>
          </cell>
          <cell r="A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Y82">
            <v>0</v>
          </cell>
          <cell r="Z82">
            <v>0</v>
          </cell>
          <cell r="AK82">
            <v>0</v>
          </cell>
          <cell r="AL82">
            <v>0</v>
          </cell>
          <cell r="AM82">
            <v>0</v>
          </cell>
        </row>
        <row r="83">
          <cell r="F83">
            <v>1</v>
          </cell>
          <cell r="G83">
            <v>0</v>
          </cell>
          <cell r="H83">
            <v>1</v>
          </cell>
          <cell r="P83">
            <v>3.1</v>
          </cell>
          <cell r="S83">
            <v>7.5</v>
          </cell>
          <cell r="X83">
            <v>3.1</v>
          </cell>
          <cell r="Y83">
            <v>1</v>
          </cell>
          <cell r="Z83">
            <v>2.1</v>
          </cell>
          <cell r="AC83">
            <v>1.7</v>
          </cell>
          <cell r="AF83">
            <v>4.8</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Y97">
            <v>25490.454545454544</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F99">
            <v>0</v>
          </cell>
          <cell r="P99">
            <v>0</v>
          </cell>
          <cell r="X99">
            <v>0</v>
          </cell>
          <cell r="AK99">
            <v>0</v>
          </cell>
        </row>
        <row r="100">
          <cell r="F100">
            <v>606.74900000000002</v>
          </cell>
          <cell r="P100">
            <v>0</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S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F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cell r="AK188">
            <v>298.60000000000002</v>
          </cell>
        </row>
        <row r="189">
          <cell r="P189">
            <v>0</v>
          </cell>
          <cell r="S189">
            <v>192.5</v>
          </cell>
          <cell r="X189">
            <v>192.5</v>
          </cell>
          <cell r="AC189">
            <v>192.5</v>
          </cell>
          <cell r="AK189">
            <v>192.5</v>
          </cell>
        </row>
        <row r="190">
          <cell r="P190">
            <v>0</v>
          </cell>
          <cell r="S190">
            <v>19250</v>
          </cell>
          <cell r="X190">
            <v>15343</v>
          </cell>
          <cell r="AC190">
            <v>12185</v>
          </cell>
          <cell r="AK190">
            <v>46778</v>
          </cell>
        </row>
        <row r="191">
          <cell r="S191">
            <v>18925</v>
          </cell>
          <cell r="X191">
            <v>17350</v>
          </cell>
          <cell r="AC191">
            <v>14237</v>
          </cell>
          <cell r="AK191">
            <v>46778</v>
          </cell>
        </row>
        <row r="192">
          <cell r="X192">
            <v>0</v>
          </cell>
          <cell r="AC192">
            <v>0</v>
          </cell>
          <cell r="AK192">
            <v>0</v>
          </cell>
        </row>
        <row r="193">
          <cell r="X193">
            <v>0</v>
          </cell>
          <cell r="AC193">
            <v>0</v>
          </cell>
          <cell r="AK193">
            <v>0</v>
          </cell>
        </row>
        <row r="194">
          <cell r="X194">
            <v>82.5</v>
          </cell>
          <cell r="AC194">
            <v>82.5</v>
          </cell>
          <cell r="AK194">
            <v>0</v>
          </cell>
        </row>
        <row r="195">
          <cell r="X195">
            <v>0</v>
          </cell>
          <cell r="AC195">
            <v>0</v>
          </cell>
          <cell r="AK195">
            <v>0</v>
          </cell>
        </row>
        <row r="196">
          <cell r="S196">
            <v>0</v>
          </cell>
          <cell r="X196">
            <v>0</v>
          </cell>
          <cell r="AC196">
            <v>0</v>
          </cell>
          <cell r="AK196">
            <v>0</v>
          </cell>
        </row>
        <row r="197">
          <cell r="S197">
            <v>0</v>
          </cell>
          <cell r="X197">
            <v>0</v>
          </cell>
          <cell r="AC197">
            <v>0</v>
          </cell>
          <cell r="AK197">
            <v>0</v>
          </cell>
        </row>
        <row r="198">
          <cell r="X198">
            <v>44.8</v>
          </cell>
          <cell r="AC198">
            <v>36.700000000000003</v>
          </cell>
          <cell r="AK198">
            <v>81.5</v>
          </cell>
        </row>
        <row r="199">
          <cell r="X199">
            <v>61.9</v>
          </cell>
          <cell r="AC199">
            <v>50.6</v>
          </cell>
          <cell r="AK199">
            <v>112.5</v>
          </cell>
        </row>
        <row r="200">
          <cell r="F200">
            <v>75</v>
          </cell>
          <cell r="P200">
            <v>75</v>
          </cell>
          <cell r="X200">
            <v>18.5</v>
          </cell>
          <cell r="AC200">
            <v>22.2</v>
          </cell>
          <cell r="AJ200">
            <v>0</v>
          </cell>
          <cell r="AK200">
            <v>40.700000000000003</v>
          </cell>
        </row>
        <row r="201">
          <cell r="F201">
            <v>75</v>
          </cell>
          <cell r="P201">
            <v>75</v>
          </cell>
          <cell r="S201">
            <v>653</v>
          </cell>
          <cell r="X201">
            <v>653</v>
          </cell>
          <cell r="AC201">
            <v>653</v>
          </cell>
          <cell r="AJ201">
            <v>0</v>
          </cell>
          <cell r="AK201">
            <v>653</v>
          </cell>
        </row>
        <row r="202">
          <cell r="S202">
            <v>0</v>
          </cell>
          <cell r="X202">
            <v>29254</v>
          </cell>
          <cell r="AC202">
            <v>23966</v>
          </cell>
          <cell r="AK202">
            <v>53220</v>
          </cell>
        </row>
        <row r="203">
          <cell r="S203">
            <v>0</v>
          </cell>
          <cell r="X203">
            <v>5159</v>
          </cell>
          <cell r="AC203">
            <v>6200</v>
          </cell>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A206">
            <v>14133.90243902439</v>
          </cell>
          <cell r="AC206">
            <v>292.95999999999998</v>
          </cell>
          <cell r="AD206">
            <v>473.64</v>
          </cell>
          <cell r="AE206">
            <v>181.42</v>
          </cell>
          <cell r="AI206">
            <v>0</v>
          </cell>
          <cell r="AJ206">
            <v>0</v>
          </cell>
          <cell r="AK206">
            <v>255.23</v>
          </cell>
          <cell r="AL206">
            <v>460.42</v>
          </cell>
          <cell r="AM206">
            <v>171.34</v>
          </cell>
        </row>
        <row r="207">
          <cell r="S207">
            <v>169.12</v>
          </cell>
          <cell r="X207">
            <v>186.02</v>
          </cell>
          <cell r="Y207">
            <v>223.34</v>
          </cell>
          <cell r="Z207">
            <v>169.27</v>
          </cell>
          <cell r="AC207">
            <v>192.08</v>
          </cell>
          <cell r="AD207">
            <v>239.38</v>
          </cell>
          <cell r="AE207">
            <v>169.09</v>
          </cell>
          <cell r="AI207">
            <v>0</v>
          </cell>
          <cell r="AJ207">
            <v>0</v>
          </cell>
          <cell r="AK207">
            <v>182.35</v>
          </cell>
          <cell r="AL207">
            <v>231.06</v>
          </cell>
          <cell r="AM207">
            <v>0</v>
          </cell>
        </row>
        <row r="208">
          <cell r="X208">
            <v>44597</v>
          </cell>
          <cell r="AC208">
            <v>36151</v>
          </cell>
          <cell r="AK208">
            <v>99998</v>
          </cell>
          <cell r="AL208">
            <v>52349.522727272721</v>
          </cell>
          <cell r="AM208">
            <v>47648.477272727279</v>
          </cell>
        </row>
        <row r="209">
          <cell r="X209">
            <v>22509</v>
          </cell>
          <cell r="AC209">
            <v>20437</v>
          </cell>
          <cell r="AK209">
            <v>61870</v>
          </cell>
          <cell r="AL209">
            <v>16705.574995654941</v>
          </cell>
          <cell r="AM209">
            <v>45164.425004345059</v>
          </cell>
        </row>
        <row r="210">
          <cell r="AK210">
            <v>99998</v>
          </cell>
        </row>
        <row r="211">
          <cell r="AK211">
            <v>61871</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23">
          <cell r="G223"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v>0</v>
          </cell>
          <cell r="AJ207">
            <v>0</v>
          </cell>
          <cell r="AK207">
            <v>182.35</v>
          </cell>
          <cell r="AL207">
            <v>231.06</v>
          </cell>
          <cell r="AM207">
            <v>169.16</v>
          </cell>
          <cell r="AN207">
            <v>41.55</v>
          </cell>
          <cell r="AO207">
            <v>41.55</v>
          </cell>
          <cell r="AP207">
            <v>41.55</v>
          </cell>
          <cell r="AQ207">
            <v>0</v>
          </cell>
        </row>
        <row r="208">
          <cell r="S208">
            <v>168.1</v>
          </cell>
          <cell r="X208">
            <v>178.86</v>
          </cell>
          <cell r="Y208">
            <v>194.05</v>
          </cell>
          <cell r="Z208">
            <v>168.06</v>
          </cell>
          <cell r="AC208">
            <v>179.72</v>
          </cell>
          <cell r="AD208">
            <v>193.34</v>
          </cell>
          <cell r="AE208">
            <v>168.25</v>
          </cell>
          <cell r="AJ208">
            <v>0</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v>0</v>
          </cell>
          <cell r="AJ207">
            <v>0</v>
          </cell>
          <cell r="AK207">
            <v>205.65</v>
          </cell>
          <cell r="AL207">
            <v>340.4</v>
          </cell>
          <cell r="AM207">
            <v>169.16</v>
          </cell>
          <cell r="AN207">
            <v>41.55</v>
          </cell>
          <cell r="AO207">
            <v>41.55</v>
          </cell>
          <cell r="AP207">
            <v>41.55</v>
          </cell>
          <cell r="AQ207">
            <v>0</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v>0</v>
          </cell>
          <cell r="AG206">
            <v>0</v>
          </cell>
          <cell r="AH206">
            <v>182.35</v>
          </cell>
          <cell r="AJ206">
            <v>231.04</v>
          </cell>
          <cell r="AK206">
            <v>169.16</v>
          </cell>
          <cell r="AL206">
            <v>121.7</v>
          </cell>
          <cell r="AM206">
            <v>121.7</v>
          </cell>
          <cell r="AN206">
            <v>121.7</v>
          </cell>
          <cell r="AO206">
            <v>0</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v>0</v>
          </cell>
          <cell r="AJ207">
            <v>0</v>
          </cell>
          <cell r="AK207">
            <v>169.91</v>
          </cell>
          <cell r="AL207">
            <v>169.8</v>
          </cell>
          <cell r="AM207">
            <v>169.97</v>
          </cell>
          <cell r="AO207">
            <v>41.55</v>
          </cell>
          <cell r="AP207">
            <v>41.55</v>
          </cell>
          <cell r="AQ207">
            <v>41.55</v>
          </cell>
          <cell r="AR207">
            <v>0</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sheetData sheetId="11"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v>336</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0</v>
          </cell>
        </row>
        <row r="38">
          <cell r="AL38">
            <v>336</v>
          </cell>
        </row>
        <row r="39">
          <cell r="AL39">
            <v>0</v>
          </cell>
        </row>
        <row r="40">
          <cell r="AL40">
            <v>0</v>
          </cell>
        </row>
        <row r="41">
          <cell r="AL41">
            <v>395.6</v>
          </cell>
        </row>
        <row r="42">
          <cell r="P42">
            <v>0</v>
          </cell>
          <cell r="AL42">
            <v>395.6</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0</v>
          </cell>
          <cell r="H51">
            <v>408</v>
          </cell>
          <cell r="P51">
            <v>0</v>
          </cell>
          <cell r="S51">
            <v>1069.6666666666665</v>
          </cell>
          <cell r="T51">
            <v>534.83333333333326</v>
          </cell>
          <cell r="U51">
            <v>534.83333333333326</v>
          </cell>
          <cell r="X51">
            <v>0</v>
          </cell>
          <cell r="Y51">
            <v>0</v>
          </cell>
          <cell r="Z51">
            <v>0</v>
          </cell>
          <cell r="AC51">
            <v>0</v>
          </cell>
          <cell r="AD51">
            <v>0</v>
          </cell>
          <cell r="AE51">
            <v>0</v>
          </cell>
          <cell r="AF51">
            <v>635.25</v>
          </cell>
          <cell r="AG51">
            <v>456.25</v>
          </cell>
          <cell r="AH51">
            <v>0</v>
          </cell>
          <cell r="AK51">
            <v>0</v>
          </cell>
          <cell r="AL51">
            <v>0</v>
          </cell>
          <cell r="AM51">
            <v>0</v>
          </cell>
          <cell r="AN51">
            <v>0</v>
          </cell>
          <cell r="AO51">
            <v>543</v>
          </cell>
          <cell r="AP51">
            <v>583</v>
          </cell>
          <cell r="AQ51">
            <v>519.59999999999991</v>
          </cell>
          <cell r="AR51">
            <v>1728.3000000000002</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P54">
            <v>30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G54">
            <v>3</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P55">
            <v>27.766666666666676</v>
          </cell>
          <cell r="S55">
            <v>2830</v>
          </cell>
          <cell r="T55">
            <v>2830</v>
          </cell>
          <cell r="U55">
            <v>0</v>
          </cell>
          <cell r="X55">
            <v>12455</v>
          </cell>
          <cell r="Y55">
            <v>8146</v>
          </cell>
          <cell r="Z55">
            <v>4309</v>
          </cell>
          <cell r="AC55">
            <v>10588</v>
          </cell>
          <cell r="AD55">
            <v>6279</v>
          </cell>
          <cell r="AE55">
            <v>4309</v>
          </cell>
          <cell r="AF55">
            <v>160.93333333333328</v>
          </cell>
          <cell r="AG55">
            <v>150</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S57">
            <v>2945</v>
          </cell>
          <cell r="T57">
            <v>0</v>
          </cell>
          <cell r="U57">
            <v>0</v>
          </cell>
          <cell r="X57">
            <v>12359</v>
          </cell>
          <cell r="Y57">
            <v>8878</v>
          </cell>
          <cell r="Z57">
            <v>3481</v>
          </cell>
          <cell r="AC57">
            <v>10357</v>
          </cell>
          <cell r="AD57">
            <v>7369</v>
          </cell>
          <cell r="AE57">
            <v>2988</v>
          </cell>
          <cell r="AF57">
            <v>0</v>
          </cell>
          <cell r="AH57">
            <v>0</v>
          </cell>
          <cell r="AK57">
            <v>0</v>
          </cell>
          <cell r="AL57">
            <v>0</v>
          </cell>
          <cell r="AM57">
            <v>0</v>
          </cell>
          <cell r="AN57">
            <v>0</v>
          </cell>
          <cell r="AO57">
            <v>16247</v>
          </cell>
          <cell r="AP57">
            <v>0</v>
          </cell>
          <cell r="AQ57">
            <v>0</v>
          </cell>
          <cell r="AR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H62">
            <v>12</v>
          </cell>
          <cell r="P62">
            <v>0</v>
          </cell>
          <cell r="S62">
            <v>54</v>
          </cell>
          <cell r="T62">
            <v>26</v>
          </cell>
          <cell r="U62">
            <v>27</v>
          </cell>
          <cell r="X62">
            <v>0</v>
          </cell>
          <cell r="Y62">
            <v>11</v>
          </cell>
          <cell r="Z62">
            <v>5</v>
          </cell>
          <cell r="AC62">
            <v>16</v>
          </cell>
          <cell r="AD62">
            <v>11</v>
          </cell>
          <cell r="AE62">
            <v>5</v>
          </cell>
          <cell r="AF62">
            <v>61</v>
          </cell>
          <cell r="AG62">
            <v>55</v>
          </cell>
          <cell r="AH62">
            <v>0</v>
          </cell>
          <cell r="AK62">
            <v>0</v>
          </cell>
          <cell r="AL62">
            <v>74</v>
          </cell>
          <cell r="AM62">
            <v>135</v>
          </cell>
          <cell r="AN62">
            <v>0</v>
          </cell>
          <cell r="AO62">
            <v>22</v>
          </cell>
          <cell r="AP62">
            <v>20</v>
          </cell>
          <cell r="AQ62">
            <v>52</v>
          </cell>
          <cell r="AR62">
            <v>115</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F64">
            <v>0</v>
          </cell>
          <cell r="G64">
            <v>0</v>
          </cell>
          <cell r="P64">
            <v>0</v>
          </cell>
          <cell r="T64">
            <v>18</v>
          </cell>
          <cell r="U64">
            <v>95</v>
          </cell>
          <cell r="X64">
            <v>0</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T65">
            <v>87.84</v>
          </cell>
          <cell r="U65">
            <v>461.15999999999997</v>
          </cell>
          <cell r="X65">
            <v>218</v>
          </cell>
          <cell r="Y65">
            <v>359</v>
          </cell>
          <cell r="Z65">
            <v>141.33333333333337</v>
          </cell>
          <cell r="AC65">
            <v>195</v>
          </cell>
          <cell r="AD65">
            <v>289</v>
          </cell>
          <cell r="AE65">
            <v>117</v>
          </cell>
          <cell r="AF65">
            <v>400</v>
          </cell>
          <cell r="AG65">
            <v>400</v>
          </cell>
          <cell r="AH65">
            <v>0</v>
          </cell>
          <cell r="AK65">
            <v>3860</v>
          </cell>
          <cell r="AL65">
            <v>696</v>
          </cell>
          <cell r="AM65">
            <v>3164</v>
          </cell>
          <cell r="AN65">
            <v>2751</v>
          </cell>
          <cell r="AO65">
            <v>648</v>
          </cell>
          <cell r="AP65">
            <v>646</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0</v>
          </cell>
          <cell r="AQ66">
            <v>40</v>
          </cell>
          <cell r="AR66">
            <v>100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L67">
            <v>398</v>
          </cell>
          <cell r="AM67">
            <v>953</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T69">
            <v>78.84</v>
          </cell>
          <cell r="U69">
            <v>415.15999999999997</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cell r="AO69">
            <v>583</v>
          </cell>
          <cell r="AP69">
            <v>249</v>
          </cell>
          <cell r="AQ69">
            <v>362</v>
          </cell>
          <cell r="AR69">
            <v>898.33333333333348</v>
          </cell>
        </row>
        <row r="70">
          <cell r="F70">
            <v>0</v>
          </cell>
          <cell r="G70">
            <v>0</v>
          </cell>
          <cell r="H70">
            <v>0</v>
          </cell>
          <cell r="P70">
            <v>5</v>
          </cell>
          <cell r="S70">
            <v>25</v>
          </cell>
          <cell r="T70">
            <v>304.9375</v>
          </cell>
          <cell r="U70">
            <v>914.8125</v>
          </cell>
          <cell r="X70">
            <v>12</v>
          </cell>
          <cell r="Y70">
            <v>8</v>
          </cell>
          <cell r="Z70">
            <v>4</v>
          </cell>
          <cell r="AC70">
            <v>8</v>
          </cell>
          <cell r="AD70">
            <v>5</v>
          </cell>
          <cell r="AE70">
            <v>3</v>
          </cell>
          <cell r="AF70">
            <v>12</v>
          </cell>
          <cell r="AG70">
            <v>12</v>
          </cell>
          <cell r="AH70">
            <v>0</v>
          </cell>
          <cell r="AK70">
            <v>62</v>
          </cell>
          <cell r="AL70">
            <v>18</v>
          </cell>
          <cell r="AM70">
            <v>44</v>
          </cell>
          <cell r="AN70">
            <v>44</v>
          </cell>
          <cell r="AO70">
            <v>1816</v>
          </cell>
          <cell r="AP70">
            <v>1135</v>
          </cell>
          <cell r="AQ70">
            <v>835.59999999999991</v>
          </cell>
          <cell r="AR70">
            <v>1816.6</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H72">
            <v>0</v>
          </cell>
          <cell r="P72">
            <v>5</v>
          </cell>
          <cell r="S72">
            <v>23</v>
          </cell>
          <cell r="X72">
            <v>0</v>
          </cell>
          <cell r="Y72">
            <v>9</v>
          </cell>
          <cell r="Z72">
            <v>4</v>
          </cell>
          <cell r="AC72">
            <v>0</v>
          </cell>
          <cell r="AD72">
            <v>6</v>
          </cell>
          <cell r="AE72">
            <v>2</v>
          </cell>
          <cell r="AF72">
            <v>0</v>
          </cell>
          <cell r="AG72">
            <v>0</v>
          </cell>
          <cell r="AH72">
            <v>0</v>
          </cell>
          <cell r="AK72">
            <v>0</v>
          </cell>
          <cell r="AL72">
            <v>0</v>
          </cell>
          <cell r="AM72">
            <v>0</v>
          </cell>
          <cell r="AN72">
            <v>0</v>
          </cell>
        </row>
        <row r="73">
          <cell r="F73">
            <v>0</v>
          </cell>
          <cell r="G73">
            <v>0</v>
          </cell>
          <cell r="H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F74">
            <v>0</v>
          </cell>
          <cell r="G74">
            <v>0</v>
          </cell>
          <cell r="P74">
            <v>0</v>
          </cell>
          <cell r="S74">
            <v>0</v>
          </cell>
          <cell r="X74">
            <v>0</v>
          </cell>
          <cell r="Z74">
            <v>0</v>
          </cell>
          <cell r="AC74">
            <v>0</v>
          </cell>
          <cell r="AD74">
            <v>0</v>
          </cell>
          <cell r="AE74">
            <v>0</v>
          </cell>
          <cell r="AF74">
            <v>0</v>
          </cell>
          <cell r="AG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P76">
            <v>289</v>
          </cell>
          <cell r="S76">
            <v>1765.45</v>
          </cell>
          <cell r="T76">
            <v>0</v>
          </cell>
          <cell r="U76">
            <v>0</v>
          </cell>
          <cell r="X76">
            <v>0</v>
          </cell>
          <cell r="Y76">
            <v>0</v>
          </cell>
          <cell r="Z76">
            <v>0</v>
          </cell>
          <cell r="AC76">
            <v>0</v>
          </cell>
          <cell r="AD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O78">
            <v>0</v>
          </cell>
          <cell r="AP78">
            <v>0</v>
          </cell>
          <cell r="AQ78">
            <v>71</v>
          </cell>
          <cell r="AR78">
            <v>614.33333333333337</v>
          </cell>
        </row>
        <row r="79">
          <cell r="F79">
            <v>2822</v>
          </cell>
          <cell r="G79">
            <v>0</v>
          </cell>
          <cell r="H79">
            <v>0</v>
          </cell>
          <cell r="P79">
            <v>0</v>
          </cell>
          <cell r="S79">
            <v>0</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364</v>
          </cell>
          <cell r="AL79">
            <v>206</v>
          </cell>
          <cell r="AM79">
            <v>158</v>
          </cell>
          <cell r="AN79">
            <v>158</v>
          </cell>
          <cell r="AO79">
            <v>115</v>
          </cell>
          <cell r="AP79">
            <v>125</v>
          </cell>
          <cell r="AQ79">
            <v>1656.8833333333332</v>
          </cell>
          <cell r="AR79">
            <v>158</v>
          </cell>
        </row>
        <row r="80">
          <cell r="F80">
            <v>42</v>
          </cell>
          <cell r="G80">
            <v>16</v>
          </cell>
          <cell r="H80">
            <v>26</v>
          </cell>
          <cell r="P80">
            <v>8.6666666666666661</v>
          </cell>
          <cell r="S80">
            <v>222.33333333333334</v>
          </cell>
          <cell r="T80">
            <v>85.458999999999975</v>
          </cell>
          <cell r="U80">
            <v>44.024333333333317</v>
          </cell>
          <cell r="X80">
            <v>18.666666666666668</v>
          </cell>
          <cell r="Y80">
            <v>44</v>
          </cell>
          <cell r="Z80">
            <v>17</v>
          </cell>
          <cell r="AC80">
            <v>13.333333333333334</v>
          </cell>
          <cell r="AD80">
            <v>14</v>
          </cell>
          <cell r="AE80">
            <v>10.649999999999999</v>
          </cell>
          <cell r="AF80">
            <v>45.666666666666664</v>
          </cell>
          <cell r="AG80">
            <v>27.4</v>
          </cell>
          <cell r="AH80">
            <v>18.266666666666666</v>
          </cell>
          <cell r="AI80">
            <v>18.600000000000001</v>
          </cell>
          <cell r="AK80">
            <v>332.4</v>
          </cell>
          <cell r="AL80">
            <v>24.666666666666664</v>
          </cell>
          <cell r="AM80">
            <v>307.73333333333329</v>
          </cell>
          <cell r="AN80">
            <v>275.73333333333335</v>
          </cell>
          <cell r="AR80">
            <v>653.13333333333344</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cell r="AR81">
            <v>194</v>
          </cell>
        </row>
        <row r="82">
          <cell r="F82">
            <v>265</v>
          </cell>
          <cell r="G82">
            <v>0</v>
          </cell>
          <cell r="H82">
            <v>0</v>
          </cell>
          <cell r="P82">
            <v>7.0833333333333348</v>
          </cell>
          <cell r="S82">
            <v>72</v>
          </cell>
          <cell r="X82">
            <v>15.866666666666662</v>
          </cell>
          <cell r="AC82">
            <v>11.616666666666664</v>
          </cell>
          <cell r="AF82">
            <v>38.816666666666677</v>
          </cell>
          <cell r="AG82">
            <v>23.290000000000006</v>
          </cell>
          <cell r="AH82">
            <v>15.526666666666671</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S85">
            <v>7.5</v>
          </cell>
          <cell r="T85">
            <v>452.808109090909</v>
          </cell>
          <cell r="U85">
            <v>471.29007272727262</v>
          </cell>
          <cell r="V85">
            <v>0</v>
          </cell>
          <cell r="W85">
            <v>0</v>
          </cell>
          <cell r="X85">
            <v>5</v>
          </cell>
          <cell r="Y85">
            <v>351</v>
          </cell>
          <cell r="Z85">
            <v>185.2</v>
          </cell>
          <cell r="AA85">
            <v>0</v>
          </cell>
          <cell r="AB85">
            <v>0</v>
          </cell>
          <cell r="AC85">
            <v>1.7</v>
          </cell>
          <cell r="AD85">
            <v>253</v>
          </cell>
          <cell r="AE85">
            <v>174.18</v>
          </cell>
          <cell r="AF85">
            <v>85</v>
          </cell>
          <cell r="AG85">
            <v>85</v>
          </cell>
          <cell r="AH85">
            <v>113.89272727272737</v>
          </cell>
          <cell r="AI85">
            <v>274</v>
          </cell>
          <cell r="AK85">
            <v>4652.1072727272731</v>
          </cell>
          <cell r="AL85">
            <v>1544.6200000000001</v>
          </cell>
          <cell r="AM85">
            <v>3107.4872727272732</v>
          </cell>
          <cell r="AN85">
            <v>664.48</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23824.62</v>
          </cell>
          <cell r="AM86">
            <v>22746.654999999999</v>
          </cell>
          <cell r="AN86">
            <v>0</v>
          </cell>
          <cell r="AO86">
            <v>20189</v>
          </cell>
          <cell r="AP86">
            <v>12601</v>
          </cell>
          <cell r="AQ86">
            <v>4508.7866666666669</v>
          </cell>
          <cell r="AR86">
            <v>9356.6550000000025</v>
          </cell>
        </row>
        <row r="87">
          <cell r="F87">
            <v>7538</v>
          </cell>
          <cell r="G87">
            <v>7538</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K89">
            <v>4189</v>
          </cell>
          <cell r="AL89">
            <v>4189</v>
          </cell>
          <cell r="AM89">
            <v>0</v>
          </cell>
          <cell r="AN89">
            <v>0</v>
          </cell>
          <cell r="AO89">
            <v>0</v>
          </cell>
          <cell r="AP89">
            <v>0</v>
          </cell>
          <cell r="AQ89">
            <v>0</v>
          </cell>
          <cell r="AR89">
            <v>-1</v>
          </cell>
        </row>
        <row r="90">
          <cell r="F90">
            <v>479</v>
          </cell>
          <cell r="G90">
            <v>378</v>
          </cell>
          <cell r="H90">
            <v>101</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0</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0</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H97">
            <v>2263.6374345549739</v>
          </cell>
          <cell r="P97">
            <v>689</v>
          </cell>
          <cell r="Q97">
            <v>0</v>
          </cell>
          <cell r="R97">
            <v>0</v>
          </cell>
          <cell r="S97">
            <v>2408</v>
          </cell>
          <cell r="T97">
            <v>5158.0368969696974</v>
          </cell>
          <cell r="U97">
            <v>2874.9620424242421</v>
          </cell>
          <cell r="V97">
            <v>0</v>
          </cell>
          <cell r="W97">
            <v>0</v>
          </cell>
          <cell r="X97">
            <v>218</v>
          </cell>
          <cell r="Y97">
            <v>17514.503030303029</v>
          </cell>
          <cell r="Z97">
            <v>4504.2409090909096</v>
          </cell>
          <cell r="AA97">
            <v>0</v>
          </cell>
          <cell r="AB97">
            <v>0</v>
          </cell>
          <cell r="AC97">
            <v>195</v>
          </cell>
          <cell r="AD97">
            <v>13622.695151515152</v>
          </cell>
          <cell r="AE97">
            <v>3712.8751515151521</v>
          </cell>
          <cell r="AF97">
            <v>400</v>
          </cell>
          <cell r="AG97">
            <v>400</v>
          </cell>
          <cell r="AH97">
            <v>0</v>
          </cell>
          <cell r="AI97">
            <v>54.400000000000006</v>
          </cell>
          <cell r="AJ97">
            <v>0</v>
          </cell>
          <cell r="AK97">
            <v>4914.3999999999996</v>
          </cell>
          <cell r="AL97">
            <v>59776.883030303026</v>
          </cell>
          <cell r="AM97">
            <v>23080.292434554973</v>
          </cell>
          <cell r="AN97">
            <v>23081.292434554976</v>
          </cell>
          <cell r="AO97">
            <v>20499</v>
          </cell>
          <cell r="AP97">
            <v>12746</v>
          </cell>
          <cell r="AQ97">
            <v>4539.1670630816652</v>
          </cell>
          <cell r="AR97">
            <v>9446.6320413742123</v>
          </cell>
        </row>
        <row r="98">
          <cell r="F98">
            <v>0</v>
          </cell>
          <cell r="G98">
            <v>2806.3625654450261</v>
          </cell>
          <cell r="H98">
            <v>2263.6374345549739</v>
          </cell>
          <cell r="P98">
            <v>689</v>
          </cell>
          <cell r="Q98">
            <v>0</v>
          </cell>
          <cell r="R98">
            <v>0</v>
          </cell>
          <cell r="S98">
            <v>2348</v>
          </cell>
          <cell r="T98">
            <v>2213.0368969696974</v>
          </cell>
          <cell r="U98">
            <v>2874.9620424242421</v>
          </cell>
          <cell r="V98">
            <v>0</v>
          </cell>
          <cell r="W98">
            <v>0</v>
          </cell>
          <cell r="X98">
            <v>218</v>
          </cell>
          <cell r="Y98">
            <v>2602</v>
          </cell>
          <cell r="Z98">
            <v>1023.2409090909096</v>
          </cell>
          <cell r="AA98">
            <v>0</v>
          </cell>
          <cell r="AB98">
            <v>0</v>
          </cell>
          <cell r="AC98">
            <v>195</v>
          </cell>
          <cell r="AD98">
            <v>1785</v>
          </cell>
          <cell r="AE98">
            <v>724.87515151515208</v>
          </cell>
          <cell r="AF98">
            <v>400</v>
          </cell>
          <cell r="AG98">
            <v>400</v>
          </cell>
          <cell r="AH98">
            <v>0</v>
          </cell>
          <cell r="AI98">
            <v>54.400000000000006</v>
          </cell>
          <cell r="AK98">
            <v>3914.4</v>
          </cell>
          <cell r="AL98">
            <v>58993.683030303029</v>
          </cell>
          <cell r="AM98">
            <v>31922.973706111836</v>
          </cell>
          <cell r="AN98">
            <v>13667.292434554976</v>
          </cell>
          <cell r="AO98">
            <v>4252</v>
          </cell>
          <cell r="AP98">
            <v>3332</v>
          </cell>
          <cell r="AQ98">
            <v>4539.1670630816652</v>
          </cell>
          <cell r="AR98">
            <v>9446.6320413742123</v>
          </cell>
        </row>
        <row r="99">
          <cell r="F99">
            <v>0</v>
          </cell>
          <cell r="P99">
            <v>0</v>
          </cell>
          <cell r="S99">
            <v>1948.2</v>
          </cell>
          <cell r="X99">
            <v>0</v>
          </cell>
          <cell r="Y99">
            <v>15984.24090909091</v>
          </cell>
          <cell r="AC99">
            <v>229.5</v>
          </cell>
          <cell r="AD99">
            <v>12866.875151515153</v>
          </cell>
          <cell r="AF99">
            <v>202.29999999999998</v>
          </cell>
          <cell r="AG99">
            <v>119</v>
          </cell>
          <cell r="AH99">
            <v>83.299999999999983</v>
          </cell>
          <cell r="AK99">
            <v>0</v>
          </cell>
          <cell r="AL99">
            <v>53480.441666666673</v>
          </cell>
        </row>
        <row r="100">
          <cell r="F100">
            <v>850</v>
          </cell>
          <cell r="P100">
            <v>0</v>
          </cell>
          <cell r="S100">
            <v>60</v>
          </cell>
          <cell r="X100">
            <v>0</v>
          </cell>
          <cell r="AC100">
            <v>0</v>
          </cell>
          <cell r="AF100">
            <v>0</v>
          </cell>
          <cell r="AG100">
            <v>0</v>
          </cell>
          <cell r="AH100">
            <v>0</v>
          </cell>
          <cell r="AI100">
            <v>0</v>
          </cell>
          <cell r="AK100">
            <v>1000</v>
          </cell>
          <cell r="AL100">
            <v>53480.441666666666</v>
          </cell>
          <cell r="AM100">
            <v>30399.149232111693</v>
          </cell>
        </row>
        <row r="101">
          <cell r="F101">
            <v>0</v>
          </cell>
          <cell r="P101">
            <v>0</v>
          </cell>
          <cell r="S101">
            <v>0</v>
          </cell>
          <cell r="X101">
            <v>9</v>
          </cell>
          <cell r="AK101">
            <v>287</v>
          </cell>
        </row>
        <row r="102">
          <cell r="F102">
            <v>0</v>
          </cell>
          <cell r="P102">
            <v>344.5</v>
          </cell>
          <cell r="S102">
            <v>0</v>
          </cell>
          <cell r="X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X105">
            <v>0</v>
          </cell>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cell r="AM113">
            <v>0</v>
          </cell>
        </row>
        <row r="114">
          <cell r="F114">
            <v>0</v>
          </cell>
          <cell r="P114">
            <v>0</v>
          </cell>
          <cell r="S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cell r="AL115">
            <v>0</v>
          </cell>
          <cell r="AM115">
            <v>0</v>
          </cell>
        </row>
        <row r="116">
          <cell r="F116">
            <v>0</v>
          </cell>
          <cell r="P116">
            <v>0</v>
          </cell>
          <cell r="S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C118">
            <v>0</v>
          </cell>
          <cell r="AG118">
            <v>0</v>
          </cell>
          <cell r="AH118">
            <v>0</v>
          </cell>
          <cell r="AK118">
            <v>0</v>
          </cell>
          <cell r="AL118">
            <v>0</v>
          </cell>
          <cell r="AM118">
            <v>0</v>
          </cell>
        </row>
        <row r="119">
          <cell r="F119">
            <v>700</v>
          </cell>
          <cell r="P119">
            <v>0</v>
          </cell>
          <cell r="S119">
            <v>0</v>
          </cell>
          <cell r="AC119">
            <v>0</v>
          </cell>
          <cell r="AG119">
            <v>0</v>
          </cell>
          <cell r="AH119">
            <v>0</v>
          </cell>
          <cell r="AK119">
            <v>700</v>
          </cell>
        </row>
        <row r="120">
          <cell r="F120">
            <v>1000</v>
          </cell>
          <cell r="P120">
            <v>0</v>
          </cell>
          <cell r="S120">
            <v>0</v>
          </cell>
          <cell r="X120">
            <v>0</v>
          </cell>
          <cell r="AC120">
            <v>0</v>
          </cell>
          <cell r="AF120">
            <v>0</v>
          </cell>
          <cell r="AG120">
            <v>0</v>
          </cell>
          <cell r="AH120">
            <v>0</v>
          </cell>
          <cell r="AK120">
            <v>1000</v>
          </cell>
        </row>
        <row r="121">
          <cell r="F121">
            <v>3500</v>
          </cell>
          <cell r="P121">
            <v>0</v>
          </cell>
          <cell r="S121">
            <v>0</v>
          </cell>
          <cell r="X121">
            <v>0</v>
          </cell>
          <cell r="AC121">
            <v>0</v>
          </cell>
          <cell r="AG121">
            <v>0</v>
          </cell>
          <cell r="AH121">
            <v>0</v>
          </cell>
          <cell r="AK121">
            <v>3500</v>
          </cell>
        </row>
        <row r="122">
          <cell r="F122">
            <v>595</v>
          </cell>
          <cell r="AK122">
            <v>0</v>
          </cell>
        </row>
        <row r="123">
          <cell r="S123">
            <v>0</v>
          </cell>
          <cell r="X123">
            <v>0</v>
          </cell>
          <cell r="AF123">
            <v>0</v>
          </cell>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cell r="AL126">
            <v>-13112.934166666666</v>
          </cell>
        </row>
        <row r="127">
          <cell r="F127">
            <v>0</v>
          </cell>
          <cell r="AK127">
            <v>-7171.8031212121205</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-7171.8031212121205</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-10245.433030303029</v>
          </cell>
          <cell r="AL129">
            <v>5888.0262938881679</v>
          </cell>
          <cell r="AM129">
            <v>-16998.709324191197</v>
          </cell>
        </row>
        <row r="130">
          <cell r="AK130">
            <v>-7506.2341666666662</v>
          </cell>
          <cell r="AL130">
            <v>5716.7</v>
          </cell>
        </row>
        <row r="131">
          <cell r="AK131">
            <v>-3073.6299090909088</v>
          </cell>
          <cell r="AO131">
            <v>0</v>
          </cell>
        </row>
        <row r="132">
          <cell r="AK132">
            <v>-10723.191666666666</v>
          </cell>
          <cell r="AL132">
            <v>2697.850767888307</v>
          </cell>
          <cell r="AM132">
            <v>-14286.292434554973</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M137">
            <v>8794</v>
          </cell>
          <cell r="AO137" t="e">
            <v>#DIV/0!</v>
          </cell>
          <cell r="AQ137">
            <v>0</v>
          </cell>
        </row>
        <row r="138">
          <cell r="AK138">
            <v>0</v>
          </cell>
          <cell r="AO138">
            <v>0</v>
          </cell>
        </row>
        <row r="139">
          <cell r="AK139">
            <v>5.57</v>
          </cell>
          <cell r="AO139" t="e">
            <v>#DIV/0!</v>
          </cell>
        </row>
        <row r="140">
          <cell r="AK140">
            <v>9.56</v>
          </cell>
          <cell r="AO140" t="e">
            <v>#DIV/0!</v>
          </cell>
        </row>
        <row r="141">
          <cell r="AK141">
            <v>0</v>
          </cell>
          <cell r="AO141">
            <v>0</v>
          </cell>
        </row>
        <row r="142">
          <cell r="AJ142">
            <v>0</v>
          </cell>
          <cell r="AK142">
            <v>8.07</v>
          </cell>
          <cell r="AO142" t="e">
            <v>#DIV/0!</v>
          </cell>
        </row>
        <row r="143">
          <cell r="AK143">
            <v>37810</v>
          </cell>
          <cell r="AL143">
            <v>37810</v>
          </cell>
          <cell r="AO143" t="e">
            <v>#DIV/0!</v>
          </cell>
        </row>
        <row r="145">
          <cell r="AJ145">
            <v>300</v>
          </cell>
          <cell r="AK145">
            <v>7.68</v>
          </cell>
          <cell r="AO145" t="e">
            <v>#DIV/0!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S150">
            <v>0</v>
          </cell>
          <cell r="AK150">
            <v>0</v>
          </cell>
        </row>
        <row r="151">
          <cell r="AK151">
            <v>47883</v>
          </cell>
          <cell r="AL151">
            <v>37810</v>
          </cell>
          <cell r="AM151">
            <v>10073</v>
          </cell>
        </row>
        <row r="152">
          <cell r="AK152">
            <v>0</v>
          </cell>
          <cell r="AL152">
            <v>33098</v>
          </cell>
          <cell r="AM152">
            <v>8794</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0</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F161">
            <v>204</v>
          </cell>
          <cell r="P161">
            <v>110</v>
          </cell>
          <cell r="S161">
            <v>59</v>
          </cell>
          <cell r="X161">
            <v>74</v>
          </cell>
          <cell r="AB161">
            <v>9</v>
          </cell>
          <cell r="AC161">
            <v>34</v>
          </cell>
          <cell r="AF161">
            <v>115</v>
          </cell>
          <cell r="AG161">
            <v>115</v>
          </cell>
          <cell r="AH161">
            <v>0</v>
          </cell>
          <cell r="AK161">
            <v>277</v>
          </cell>
        </row>
        <row r="162">
          <cell r="F162">
            <v>204</v>
          </cell>
          <cell r="P162">
            <v>497.6</v>
          </cell>
          <cell r="S162">
            <v>916.75</v>
          </cell>
          <cell r="X162">
            <v>1694.1499999999999</v>
          </cell>
          <cell r="AF162">
            <v>242</v>
          </cell>
          <cell r="AG162">
            <v>242</v>
          </cell>
          <cell r="AH162">
            <v>0</v>
          </cell>
          <cell r="AK162">
            <v>0</v>
          </cell>
        </row>
        <row r="163">
          <cell r="F163">
            <v>14.170833333333334</v>
          </cell>
          <cell r="P163">
            <v>247</v>
          </cell>
          <cell r="S163">
            <v>303</v>
          </cell>
          <cell r="X163">
            <v>73</v>
          </cell>
          <cell r="AC163">
            <v>87</v>
          </cell>
          <cell r="AF163">
            <v>99</v>
          </cell>
          <cell r="AG163">
            <v>99</v>
          </cell>
          <cell r="AH163">
            <v>0</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F166">
            <v>14.170833333333334</v>
          </cell>
          <cell r="S166">
            <v>1487</v>
          </cell>
          <cell r="X166">
            <v>2754</v>
          </cell>
          <cell r="AC166">
            <v>1364</v>
          </cell>
          <cell r="AK166">
            <v>14.170833333333334</v>
          </cell>
        </row>
        <row r="167">
          <cell r="F167">
            <v>60</v>
          </cell>
          <cell r="P167">
            <v>0</v>
          </cell>
          <cell r="S167">
            <v>0</v>
          </cell>
          <cell r="X167">
            <v>0</v>
          </cell>
          <cell r="AC167">
            <v>0</v>
          </cell>
          <cell r="AF167">
            <v>187</v>
          </cell>
          <cell r="AG167">
            <v>187</v>
          </cell>
          <cell r="AK167">
            <v>60</v>
          </cell>
        </row>
        <row r="168">
          <cell r="F168">
            <v>-255</v>
          </cell>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0</v>
          </cell>
          <cell r="AH172">
            <v>83.299999999999983</v>
          </cell>
          <cell r="AK172">
            <v>0</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0</v>
          </cell>
        </row>
        <row r="174">
          <cell r="F174">
            <v>3500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8302</v>
          </cell>
          <cell r="P180">
            <v>386.99999999999977</v>
          </cell>
          <cell r="Q180">
            <v>0</v>
          </cell>
          <cell r="R180">
            <v>0</v>
          </cell>
          <cell r="S180">
            <v>2471</v>
          </cell>
          <cell r="T180">
            <v>13.666666666666666</v>
          </cell>
          <cell r="U180">
            <v>0</v>
          </cell>
          <cell r="V180">
            <v>0</v>
          </cell>
          <cell r="W180">
            <v>0</v>
          </cell>
          <cell r="X180">
            <v>523.33333333333189</v>
          </cell>
          <cell r="AA180">
            <v>0</v>
          </cell>
          <cell r="AB180">
            <v>0</v>
          </cell>
          <cell r="AC180">
            <v>535.66666666666731</v>
          </cell>
          <cell r="AF180">
            <v>1453.6666666666665</v>
          </cell>
          <cell r="AG180">
            <v>733</v>
          </cell>
          <cell r="AH180">
            <v>721.66666666666663</v>
          </cell>
          <cell r="AK180">
            <v>-2374.9574999999995</v>
          </cell>
          <cell r="AO180">
            <v>518</v>
          </cell>
          <cell r="AP180">
            <v>1507.2</v>
          </cell>
          <cell r="AQ180">
            <v>7.9613874345549789</v>
          </cell>
          <cell r="AR180">
            <v>85.038612565445021</v>
          </cell>
        </row>
        <row r="181">
          <cell r="AO181" t="str">
            <v>ОЧИК.18.02.</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v>14.7</v>
          </cell>
          <cell r="X187">
            <v>64.7</v>
          </cell>
          <cell r="Y187" t="str">
            <v>Е/Е</v>
          </cell>
          <cell r="Z187" t="str">
            <v xml:space="preserve"> Т/Е</v>
          </cell>
          <cell r="AC187">
            <v>55</v>
          </cell>
          <cell r="AD187" t="str">
            <v>Е/Е</v>
          </cell>
          <cell r="AE187" t="str">
            <v xml:space="preserve"> Т/Е</v>
          </cell>
          <cell r="AF187" t="str">
            <v>Е/Е</v>
          </cell>
          <cell r="AG187" t="str">
            <v xml:space="preserve"> Т/Е</v>
          </cell>
          <cell r="AK187">
            <v>134.4</v>
          </cell>
          <cell r="AL187" t="str">
            <v>Е/Е</v>
          </cell>
          <cell r="AM187" t="str">
            <v xml:space="preserve"> Т/Е</v>
          </cell>
          <cell r="AO187">
            <v>221.49122807017542</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P192">
            <v>0</v>
          </cell>
          <cell r="S192">
            <v>0</v>
          </cell>
          <cell r="X192">
            <v>0</v>
          </cell>
          <cell r="AC192">
            <v>0</v>
          </cell>
          <cell r="AK192">
            <v>25873</v>
          </cell>
          <cell r="AO192">
            <v>66</v>
          </cell>
        </row>
        <row r="193">
          <cell r="P193">
            <v>0</v>
          </cell>
          <cell r="S193">
            <v>192.5</v>
          </cell>
          <cell r="X193">
            <v>0</v>
          </cell>
          <cell r="AC193">
            <v>0</v>
          </cell>
          <cell r="AK193">
            <v>0</v>
          </cell>
          <cell r="AO193">
            <v>0</v>
          </cell>
        </row>
        <row r="194">
          <cell r="S194">
            <v>2945</v>
          </cell>
          <cell r="X194">
            <v>0</v>
          </cell>
          <cell r="AC194">
            <v>0</v>
          </cell>
          <cell r="AK194">
            <v>0</v>
          </cell>
          <cell r="AO194">
            <v>0</v>
          </cell>
        </row>
        <row r="195">
          <cell r="X195">
            <v>82.5</v>
          </cell>
          <cell r="AC195">
            <v>82.5</v>
          </cell>
          <cell r="AK195">
            <v>25661</v>
          </cell>
        </row>
        <row r="196">
          <cell r="X196">
            <v>0</v>
          </cell>
          <cell r="AC196">
            <v>0</v>
          </cell>
          <cell r="AK196">
            <v>0</v>
          </cell>
        </row>
        <row r="197">
          <cell r="S197">
            <v>0</v>
          </cell>
          <cell r="X197">
            <v>0</v>
          </cell>
          <cell r="AC197">
            <v>0</v>
          </cell>
          <cell r="AK197">
            <v>0</v>
          </cell>
        </row>
        <row r="198">
          <cell r="X198">
            <v>82.5</v>
          </cell>
          <cell r="AC198">
            <v>82.5</v>
          </cell>
        </row>
        <row r="199">
          <cell r="X199">
            <v>0</v>
          </cell>
          <cell r="AC199">
            <v>0</v>
          </cell>
          <cell r="AK199">
            <v>0</v>
          </cell>
          <cell r="AO199">
            <v>75.839416058394164</v>
          </cell>
        </row>
        <row r="200">
          <cell r="S200">
            <v>0</v>
          </cell>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F204">
            <v>75</v>
          </cell>
          <cell r="P204">
            <v>75</v>
          </cell>
          <cell r="AK204">
            <v>0</v>
          </cell>
          <cell r="AO204" t="e">
            <v>#DIV/0!</v>
          </cell>
          <cell r="AR204">
            <v>75</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v>0</v>
          </cell>
          <cell r="AJ207">
            <v>0</v>
          </cell>
          <cell r="AK207">
            <v>168.22</v>
          </cell>
          <cell r="AL207">
            <v>168.32</v>
          </cell>
          <cell r="AM207">
            <v>168.11</v>
          </cell>
          <cell r="AO207">
            <v>41.55</v>
          </cell>
          <cell r="AP207">
            <v>41.55</v>
          </cell>
          <cell r="AQ207">
            <v>41.55</v>
          </cell>
          <cell r="AR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0</v>
          </cell>
          <cell r="AO208">
            <v>52</v>
          </cell>
          <cell r="AP208">
            <v>52</v>
          </cell>
          <cell r="AQ208">
            <v>281.5</v>
          </cell>
        </row>
        <row r="209">
          <cell r="S209">
            <v>2945</v>
          </cell>
          <cell r="X209">
            <v>12455</v>
          </cell>
          <cell r="Y209">
            <v>8878</v>
          </cell>
          <cell r="Z209">
            <v>3481</v>
          </cell>
          <cell r="AA209">
            <v>3481</v>
          </cell>
          <cell r="AC209">
            <v>10588</v>
          </cell>
          <cell r="AD209">
            <v>7369</v>
          </cell>
          <cell r="AE209">
            <v>2988</v>
          </cell>
          <cell r="AK209">
            <v>25872</v>
          </cell>
          <cell r="AL209">
            <v>14425</v>
          </cell>
          <cell r="AM209">
            <v>11447</v>
          </cell>
          <cell r="AO209">
            <v>14862</v>
          </cell>
          <cell r="AP209">
            <v>3164.427048260382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v>0</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t="str">
            <v>тис.грн.</v>
          </cell>
          <cell r="AM255">
            <v>42757.25</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Q257">
            <v>0</v>
          </cell>
          <cell r="R257">
            <v>0</v>
          </cell>
          <cell r="S257">
            <v>7710.7648484848487</v>
          </cell>
          <cell r="T257">
            <v>0</v>
          </cell>
          <cell r="U257">
            <v>0</v>
          </cell>
          <cell r="V257">
            <v>0</v>
          </cell>
          <cell r="W257">
            <v>0</v>
          </cell>
          <cell r="X257">
            <v>4714.5030303030289</v>
          </cell>
          <cell r="Y257">
            <v>0</v>
          </cell>
          <cell r="Z257">
            <v>0</v>
          </cell>
          <cell r="AA257">
            <v>0</v>
          </cell>
          <cell r="AB257">
            <v>0</v>
          </cell>
          <cell r="AC257">
            <v>2516.6951515151522</v>
          </cell>
          <cell r="AD257">
            <v>0</v>
          </cell>
          <cell r="AE257">
            <v>0</v>
          </cell>
          <cell r="AF257">
            <v>4357.5593939393939</v>
          </cell>
          <cell r="AG257">
            <v>3406</v>
          </cell>
          <cell r="AH257">
            <v>952.89272727272737</v>
          </cell>
          <cell r="AI257">
            <v>1531</v>
          </cell>
          <cell r="AJ257">
            <v>7599</v>
          </cell>
          <cell r="AK257">
            <v>27115.242424242424</v>
          </cell>
          <cell r="AL257" t="b">
            <v>1</v>
          </cell>
          <cell r="AM257" t="e">
            <v>#NULL!</v>
          </cell>
          <cell r="AN257" t="b">
            <v>1</v>
          </cell>
          <cell r="AO257">
            <v>0</v>
          </cell>
          <cell r="AP257">
            <v>0</v>
          </cell>
          <cell r="AQ257">
            <v>0</v>
          </cell>
          <cell r="AR257">
            <v>0</v>
          </cell>
        </row>
        <row r="258">
          <cell r="F258">
            <v>25661</v>
          </cell>
          <cell r="AK258">
            <v>25661</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Q260">
            <v>0</v>
          </cell>
          <cell r="R260">
            <v>0</v>
          </cell>
          <cell r="S260">
            <v>2828</v>
          </cell>
          <cell r="T260">
            <v>1887.8566666666666</v>
          </cell>
          <cell r="U260">
            <v>1017.81</v>
          </cell>
          <cell r="V260">
            <v>0</v>
          </cell>
          <cell r="W260">
            <v>0</v>
          </cell>
          <cell r="X260">
            <v>1333.6666666666656</v>
          </cell>
          <cell r="Y260">
            <v>2289</v>
          </cell>
          <cell r="Z260">
            <v>1210.6666666666672</v>
          </cell>
          <cell r="AA260">
            <v>0</v>
          </cell>
          <cell r="AB260">
            <v>0</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P266">
            <v>0</v>
          </cell>
          <cell r="S266">
            <v>0</v>
          </cell>
          <cell r="X266">
            <v>0</v>
          </cell>
          <cell r="AC266">
            <v>0</v>
          </cell>
          <cell r="AF266">
            <v>0</v>
          </cell>
          <cell r="AG266">
            <v>0</v>
          </cell>
          <cell r="AH266">
            <v>0</v>
          </cell>
          <cell r="AK266">
            <v>0</v>
          </cell>
        </row>
        <row r="267">
          <cell r="F267">
            <v>2381.4</v>
          </cell>
          <cell r="AK267">
            <v>2381.4</v>
          </cell>
        </row>
        <row r="268">
          <cell r="F268">
            <v>3500</v>
          </cell>
          <cell r="P268">
            <v>0</v>
          </cell>
          <cell r="S268">
            <v>0</v>
          </cell>
          <cell r="X268">
            <v>0</v>
          </cell>
          <cell r="AC268">
            <v>0</v>
          </cell>
          <cell r="AF268">
            <v>0</v>
          </cell>
          <cell r="AG268">
            <v>0</v>
          </cell>
          <cell r="AH268">
            <v>0</v>
          </cell>
          <cell r="AK268">
            <v>3500</v>
          </cell>
        </row>
        <row r="269">
          <cell r="F269">
            <v>0</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0</v>
          </cell>
        </row>
        <row r="270">
          <cell r="F270">
            <v>606</v>
          </cell>
          <cell r="P270">
            <v>0</v>
          </cell>
          <cell r="Q270">
            <v>0</v>
          </cell>
          <cell r="R270">
            <v>0</v>
          </cell>
          <cell r="S270">
            <v>0</v>
          </cell>
          <cell r="T270">
            <v>670.49373030303025</v>
          </cell>
          <cell r="U270">
            <v>683.33020909090919</v>
          </cell>
          <cell r="V270">
            <v>0</v>
          </cell>
          <cell r="W270">
            <v>0</v>
          </cell>
          <cell r="X270">
            <v>0</v>
          </cell>
          <cell r="Y270">
            <v>494</v>
          </cell>
          <cell r="Z270">
            <v>194.2409090909091</v>
          </cell>
          <cell r="AA270">
            <v>0</v>
          </cell>
          <cell r="AB270">
            <v>0</v>
          </cell>
          <cell r="AC270">
            <v>0</v>
          </cell>
          <cell r="AD270">
            <v>293</v>
          </cell>
          <cell r="AE270">
            <v>120.37515151515153</v>
          </cell>
          <cell r="AF270">
            <v>0</v>
          </cell>
          <cell r="AG270">
            <v>0</v>
          </cell>
          <cell r="AH270">
            <v>0</v>
          </cell>
          <cell r="AI270">
            <v>0</v>
          </cell>
          <cell r="AK270">
            <v>606</v>
          </cell>
        </row>
        <row r="271">
          <cell r="F271">
            <v>4200</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4200</v>
          </cell>
        </row>
        <row r="272">
          <cell r="F272">
            <v>83</v>
          </cell>
          <cell r="P272">
            <v>0</v>
          </cell>
          <cell r="Q272">
            <v>0</v>
          </cell>
          <cell r="R272">
            <v>0</v>
          </cell>
          <cell r="S272">
            <v>0</v>
          </cell>
          <cell r="T272">
            <v>13.666666666666666</v>
          </cell>
          <cell r="U272">
            <v>0</v>
          </cell>
          <cell r="V272">
            <v>0</v>
          </cell>
          <cell r="W272">
            <v>0</v>
          </cell>
          <cell r="X272">
            <v>0</v>
          </cell>
          <cell r="Y272">
            <v>199</v>
          </cell>
          <cell r="Z272">
            <v>78</v>
          </cell>
          <cell r="AA272">
            <v>0</v>
          </cell>
          <cell r="AB272">
            <v>0</v>
          </cell>
          <cell r="AC272">
            <v>0</v>
          </cell>
          <cell r="AD272">
            <v>9</v>
          </cell>
          <cell r="AE272">
            <v>4.3333333333333339</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Q278">
            <v>0</v>
          </cell>
          <cell r="R278">
            <v>0</v>
          </cell>
          <cell r="S278">
            <v>750</v>
          </cell>
          <cell r="T278">
            <v>0</v>
          </cell>
          <cell r="U278">
            <v>0</v>
          </cell>
          <cell r="V278">
            <v>0</v>
          </cell>
          <cell r="W278">
            <v>0</v>
          </cell>
          <cell r="X278">
            <v>102</v>
          </cell>
          <cell r="Y278">
            <v>0</v>
          </cell>
          <cell r="Z278">
            <v>0</v>
          </cell>
          <cell r="AA278">
            <v>0</v>
          </cell>
          <cell r="AB278">
            <v>0</v>
          </cell>
          <cell r="AC278">
            <v>97</v>
          </cell>
          <cell r="AD278">
            <v>0</v>
          </cell>
          <cell r="AE278">
            <v>0</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H280">
            <v>499.81666666666649</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Q283">
            <v>0</v>
          </cell>
          <cell r="R283">
            <v>0</v>
          </cell>
          <cell r="S283">
            <v>0</v>
          </cell>
          <cell r="T283">
            <v>-670.49373030303025</v>
          </cell>
          <cell r="U283">
            <v>-683.33020909090919</v>
          </cell>
          <cell r="V283">
            <v>0</v>
          </cell>
          <cell r="W283">
            <v>0</v>
          </cell>
          <cell r="X283">
            <v>0</v>
          </cell>
          <cell r="Y283">
            <v>-494</v>
          </cell>
          <cell r="Z283">
            <v>-194.2409090909091</v>
          </cell>
          <cell r="AA283">
            <v>0</v>
          </cell>
          <cell r="AB283">
            <v>0</v>
          </cell>
          <cell r="AC283">
            <v>0</v>
          </cell>
          <cell r="AD283">
            <v>-293</v>
          </cell>
          <cell r="AE283">
            <v>-120.37515151515153</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364</v>
          </cell>
        </row>
        <row r="286">
          <cell r="F286">
            <v>555</v>
          </cell>
          <cell r="P286">
            <v>205.5</v>
          </cell>
          <cell r="S286">
            <v>250</v>
          </cell>
          <cell r="X286">
            <v>-91.5</v>
          </cell>
          <cell r="AC286">
            <v>99.5</v>
          </cell>
          <cell r="AF286">
            <v>52.299999999999983</v>
          </cell>
          <cell r="AG286">
            <v>-31</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F288">
            <v>0</v>
          </cell>
          <cell r="P288">
            <v>0</v>
          </cell>
          <cell r="S288">
            <v>0</v>
          </cell>
          <cell r="X288">
            <v>0</v>
          </cell>
          <cell r="AC288">
            <v>0</v>
          </cell>
          <cell r="AF288">
            <v>0</v>
          </cell>
          <cell r="AG288">
            <v>0</v>
          </cell>
          <cell r="AH288">
            <v>0</v>
          </cell>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Q290">
            <v>0</v>
          </cell>
          <cell r="R290">
            <v>0</v>
          </cell>
          <cell r="S290">
            <v>1738</v>
          </cell>
          <cell r="T290">
            <v>0</v>
          </cell>
          <cell r="U290">
            <v>0</v>
          </cell>
          <cell r="V290">
            <v>0</v>
          </cell>
          <cell r="W290">
            <v>0</v>
          </cell>
          <cell r="X290">
            <v>118</v>
          </cell>
          <cell r="Y290">
            <v>0</v>
          </cell>
          <cell r="Z290">
            <v>0</v>
          </cell>
          <cell r="AA290">
            <v>0</v>
          </cell>
          <cell r="AB290">
            <v>0</v>
          </cell>
          <cell r="AC290">
            <v>95</v>
          </cell>
          <cell r="AD290">
            <v>0</v>
          </cell>
          <cell r="AE290">
            <v>0</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Q296">
            <v>0</v>
          </cell>
          <cell r="R296">
            <v>0</v>
          </cell>
          <cell r="S296">
            <v>355</v>
          </cell>
          <cell r="T296">
            <v>-670.49373030303025</v>
          </cell>
          <cell r="U296">
            <v>-683.33020909090919</v>
          </cell>
          <cell r="V296">
            <v>0</v>
          </cell>
          <cell r="W296">
            <v>0</v>
          </cell>
          <cell r="X296">
            <v>221.66666666666663</v>
          </cell>
          <cell r="Y296">
            <v>-494</v>
          </cell>
          <cell r="Z296">
            <v>-194.2409090909091</v>
          </cell>
          <cell r="AA296">
            <v>0</v>
          </cell>
          <cell r="AB296">
            <v>0</v>
          </cell>
          <cell r="AC296">
            <v>84.333333333333329</v>
          </cell>
          <cell r="AD296">
            <v>-293</v>
          </cell>
          <cell r="AE296">
            <v>-120.37515151515153</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G299">
            <v>0</v>
          </cell>
          <cell r="H299">
            <v>0</v>
          </cell>
          <cell r="P299">
            <v>66</v>
          </cell>
          <cell r="Q299">
            <v>0</v>
          </cell>
          <cell r="R299">
            <v>0</v>
          </cell>
          <cell r="S299">
            <v>0</v>
          </cell>
          <cell r="T299">
            <v>-670.49373030303025</v>
          </cell>
          <cell r="U299">
            <v>-683.33020909090919</v>
          </cell>
          <cell r="V299">
            <v>0</v>
          </cell>
          <cell r="W299">
            <v>0</v>
          </cell>
          <cell r="X299">
            <v>28.333333333333332</v>
          </cell>
          <cell r="Y299">
            <v>-494</v>
          </cell>
          <cell r="Z299">
            <v>-194.2409090909091</v>
          </cell>
          <cell r="AA299">
            <v>0</v>
          </cell>
          <cell r="AB299">
            <v>0</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cell r="AM335">
            <v>2176.6999999999998</v>
          </cell>
        </row>
        <row r="336">
          <cell r="AK336">
            <v>606</v>
          </cell>
          <cell r="AM336">
            <v>606</v>
          </cell>
        </row>
        <row r="337">
          <cell r="AK337">
            <v>4200</v>
          </cell>
          <cell r="AM337">
            <v>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cell r="AM347">
            <v>89.416666666666657</v>
          </cell>
        </row>
        <row r="348">
          <cell r="P348">
            <v>225</v>
          </cell>
          <cell r="S348">
            <v>296</v>
          </cell>
          <cell r="X348">
            <v>56</v>
          </cell>
          <cell r="AC348">
            <v>561.88181818181829</v>
          </cell>
          <cell r="AF348">
            <v>470</v>
          </cell>
          <cell r="AG348">
            <v>470</v>
          </cell>
          <cell r="AH348">
            <v>0</v>
          </cell>
          <cell r="AK348">
            <v>712</v>
          </cell>
        </row>
        <row r="349">
          <cell r="AK349">
            <v>0</v>
          </cell>
          <cell r="AM349">
            <v>0</v>
          </cell>
        </row>
        <row r="350">
          <cell r="F350">
            <v>33</v>
          </cell>
          <cell r="P350">
            <v>0</v>
          </cell>
          <cell r="S350">
            <v>0</v>
          </cell>
          <cell r="X350">
            <v>0</v>
          </cell>
          <cell r="AC350">
            <v>0</v>
          </cell>
          <cell r="AF350">
            <v>0</v>
          </cell>
          <cell r="AG350">
            <v>0</v>
          </cell>
          <cell r="AH350">
            <v>0</v>
          </cell>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лютий</v>
          </cell>
          <cell r="P383" t="str">
            <v>лютий</v>
          </cell>
          <cell r="X383" t="str">
            <v>лютий</v>
          </cell>
          <cell r="AC383" t="str">
            <v>лютий</v>
          </cell>
          <cell r="AK383" t="str">
            <v>ПЛАН</v>
          </cell>
          <cell r="AL383" t="str">
            <v>ПЛАН</v>
          </cell>
        </row>
        <row r="384">
          <cell r="F384" t="str">
            <v>АППАРАТ</v>
          </cell>
          <cell r="G384">
            <v>104</v>
          </cell>
          <cell r="H384">
            <v>102</v>
          </cell>
          <cell r="P384" t="str">
            <v>ККМ</v>
          </cell>
          <cell r="S384">
            <v>14.333333333333332</v>
          </cell>
          <cell r="X384" t="str">
            <v>ТЕЦ5</v>
          </cell>
          <cell r="Y384">
            <v>131</v>
          </cell>
          <cell r="Z384">
            <v>130</v>
          </cell>
          <cell r="AC384" t="str">
            <v>ТЕЦ6</v>
          </cell>
          <cell r="AD384">
            <v>230</v>
          </cell>
          <cell r="AE384">
            <v>231</v>
          </cell>
          <cell r="AK384" t="str">
            <v>АК "КЕ"</v>
          </cell>
          <cell r="AL384" t="str">
            <v>Е/Е</v>
          </cell>
          <cell r="AM384">
            <v>490.33333333333331</v>
          </cell>
        </row>
        <row r="385">
          <cell r="F385" t="str">
            <v>ПЛАН</v>
          </cell>
          <cell r="G385">
            <v>18</v>
          </cell>
          <cell r="P385" t="str">
            <v>ПЛАН</v>
          </cell>
          <cell r="X385" t="str">
            <v>ПЛАН</v>
          </cell>
          <cell r="Y385">
            <v>0</v>
          </cell>
          <cell r="AC385" t="str">
            <v>ПЛАН</v>
          </cell>
          <cell r="AD385">
            <v>3</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cell r="AM396">
            <v>427.83333333333337</v>
          </cell>
        </row>
        <row r="397">
          <cell r="F397">
            <v>0</v>
          </cell>
          <cell r="G397">
            <v>0</v>
          </cell>
          <cell r="P397">
            <v>0</v>
          </cell>
          <cell r="X397">
            <v>0</v>
          </cell>
          <cell r="Y397">
            <v>0</v>
          </cell>
          <cell r="AC397">
            <v>0</v>
          </cell>
          <cell r="AD397">
            <v>0</v>
          </cell>
          <cell r="AK397">
            <v>0</v>
          </cell>
          <cell r="AL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cell r="AM403">
            <v>46</v>
          </cell>
        </row>
        <row r="404">
          <cell r="F404">
            <v>0</v>
          </cell>
          <cell r="G404">
            <v>0</v>
          </cell>
          <cell r="P404">
            <v>0</v>
          </cell>
          <cell r="X404">
            <v>0</v>
          </cell>
          <cell r="Y404">
            <v>0</v>
          </cell>
          <cell r="AC404">
            <v>0</v>
          </cell>
          <cell r="AD404">
            <v>0</v>
          </cell>
          <cell r="AK404">
            <v>0</v>
          </cell>
          <cell r="AL404">
            <v>5.3333333333333339</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H407">
            <v>130</v>
          </cell>
          <cell r="P407">
            <v>35.666666666666664</v>
          </cell>
          <cell r="S407">
            <v>50.166666666666671</v>
          </cell>
          <cell r="X407">
            <v>0</v>
          </cell>
          <cell r="Y407">
            <v>0</v>
          </cell>
          <cell r="AC407">
            <v>0</v>
          </cell>
          <cell r="AD407">
            <v>0</v>
          </cell>
          <cell r="AK407">
            <v>43</v>
          </cell>
          <cell r="AL407">
            <v>39.666666666666664</v>
          </cell>
          <cell r="AM407">
            <v>481.16666666666663</v>
          </cell>
        </row>
        <row r="408">
          <cell r="F408">
            <v>0</v>
          </cell>
          <cell r="G408">
            <v>0</v>
          </cell>
          <cell r="P408">
            <v>0</v>
          </cell>
          <cell r="X408">
            <v>0</v>
          </cell>
          <cell r="Y408">
            <v>0</v>
          </cell>
          <cell r="AC408">
            <v>0</v>
          </cell>
          <cell r="AD408">
            <v>0</v>
          </cell>
          <cell r="AK408">
            <v>0</v>
          </cell>
          <cell r="AL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2"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V48">
            <v>2576.1318181818187</v>
          </cell>
          <cell r="X48">
            <v>3133.4075757575761</v>
          </cell>
          <cell r="AA48">
            <v>2709.5690909090908</v>
          </cell>
          <cell r="AC48">
            <v>2333.3751515151525</v>
          </cell>
          <cell r="AF48">
            <v>4511.4533333333329</v>
          </cell>
          <cell r="AG48">
            <v>3609.54</v>
          </cell>
          <cell r="AH48">
            <v>856.9133333333333</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327</v>
          </cell>
          <cell r="H51">
            <v>408</v>
          </cell>
          <cell r="P51">
            <v>145.6</v>
          </cell>
          <cell r="S51">
            <v>1069.6666666666665</v>
          </cell>
          <cell r="T51">
            <v>534.83333333333326</v>
          </cell>
          <cell r="U51">
            <v>534.83333333333326</v>
          </cell>
          <cell r="V51">
            <v>187</v>
          </cell>
          <cell r="W51">
            <v>152</v>
          </cell>
          <cell r="X51">
            <v>223.4</v>
          </cell>
          <cell r="Y51">
            <v>160</v>
          </cell>
          <cell r="Z51">
            <v>63.400000000000006</v>
          </cell>
          <cell r="AA51">
            <v>48</v>
          </cell>
          <cell r="AB51">
            <v>38</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V52">
            <v>132</v>
          </cell>
          <cell r="W52">
            <v>107</v>
          </cell>
          <cell r="X52">
            <v>128</v>
          </cell>
          <cell r="Y52">
            <v>92</v>
          </cell>
          <cell r="Z52">
            <v>36</v>
          </cell>
          <cell r="AA52">
            <v>100</v>
          </cell>
          <cell r="AB52">
            <v>79</v>
          </cell>
          <cell r="AC52">
            <v>89</v>
          </cell>
          <cell r="AD52">
            <v>63</v>
          </cell>
          <cell r="AE52">
            <v>26</v>
          </cell>
          <cell r="AF52">
            <v>616</v>
          </cell>
          <cell r="AG52">
            <v>616</v>
          </cell>
          <cell r="AH52">
            <v>0</v>
          </cell>
          <cell r="AK52">
            <v>1849</v>
          </cell>
          <cell r="AL52">
            <v>375</v>
          </cell>
          <cell r="AM52">
            <v>1474</v>
          </cell>
          <cell r="AN52">
            <v>1474</v>
          </cell>
        </row>
        <row r="53">
          <cell r="F53">
            <v>20</v>
          </cell>
          <cell r="G53">
            <v>0</v>
          </cell>
          <cell r="H53">
            <v>12</v>
          </cell>
          <cell r="P53">
            <v>0</v>
          </cell>
          <cell r="S53">
            <v>368.66666666666669</v>
          </cell>
          <cell r="T53">
            <v>287.56</v>
          </cell>
          <cell r="U53">
            <v>81.106666666666683</v>
          </cell>
          <cell r="V53">
            <v>0</v>
          </cell>
          <cell r="W53">
            <v>0</v>
          </cell>
          <cell r="X53">
            <v>2.5499999999999998</v>
          </cell>
          <cell r="Y53">
            <v>2</v>
          </cell>
          <cell r="Z53">
            <v>0.54999999999999982</v>
          </cell>
          <cell r="AA53">
            <v>-300</v>
          </cell>
          <cell r="AB53">
            <v>-238</v>
          </cell>
          <cell r="AC53">
            <v>0</v>
          </cell>
          <cell r="AD53">
            <v>0</v>
          </cell>
          <cell r="AE53">
            <v>0</v>
          </cell>
          <cell r="AF53">
            <v>189.33333333333334</v>
          </cell>
          <cell r="AG53">
            <v>110</v>
          </cell>
          <cell r="AH53">
            <v>0</v>
          </cell>
          <cell r="AI53">
            <v>36</v>
          </cell>
          <cell r="AK53">
            <v>2.5499999999999998</v>
          </cell>
          <cell r="AL53">
            <v>2</v>
          </cell>
          <cell r="AM53">
            <v>0.54999999999999982</v>
          </cell>
          <cell r="AN53">
            <v>0.54999999999999982</v>
          </cell>
          <cell r="AO53">
            <v>690</v>
          </cell>
          <cell r="AP53">
            <v>498</v>
          </cell>
          <cell r="AQ53">
            <v>61.666666666666629</v>
          </cell>
          <cell r="AR53">
            <v>365.66666666666663</v>
          </cell>
        </row>
        <row r="54">
          <cell r="F54">
            <v>561</v>
          </cell>
          <cell r="G54">
            <v>249</v>
          </cell>
          <cell r="H54">
            <v>312</v>
          </cell>
          <cell r="P54">
            <v>30</v>
          </cell>
          <cell r="S54">
            <v>79</v>
          </cell>
          <cell r="T54">
            <v>13.666666666666666</v>
          </cell>
          <cell r="U54">
            <v>0</v>
          </cell>
          <cell r="V54">
            <v>44</v>
          </cell>
          <cell r="W54">
            <v>36</v>
          </cell>
          <cell r="X54">
            <v>69</v>
          </cell>
          <cell r="Y54">
            <v>50</v>
          </cell>
          <cell r="Z54">
            <v>19</v>
          </cell>
          <cell r="AA54">
            <v>47</v>
          </cell>
          <cell r="AB54">
            <v>37</v>
          </cell>
          <cell r="AC54">
            <v>55</v>
          </cell>
          <cell r="AD54">
            <v>39</v>
          </cell>
          <cell r="AE54">
            <v>16</v>
          </cell>
          <cell r="AF54">
            <v>4</v>
          </cell>
          <cell r="AG54">
            <v>3</v>
          </cell>
          <cell r="AH54">
            <v>0</v>
          </cell>
          <cell r="AK54">
            <v>954</v>
          </cell>
          <cell r="AL54">
            <v>404</v>
          </cell>
          <cell r="AM54">
            <v>550</v>
          </cell>
          <cell r="AN54">
            <v>550</v>
          </cell>
          <cell r="AO54">
            <v>503</v>
          </cell>
          <cell r="AP54">
            <v>272</v>
          </cell>
          <cell r="AQ54">
            <v>0</v>
          </cell>
          <cell r="AR54">
            <v>9</v>
          </cell>
        </row>
        <row r="55">
          <cell r="F55">
            <v>1</v>
          </cell>
          <cell r="G55">
            <v>0</v>
          </cell>
          <cell r="H55">
            <v>1</v>
          </cell>
          <cell r="P55">
            <v>27.766666666666676</v>
          </cell>
          <cell r="S55">
            <v>613</v>
          </cell>
          <cell r="T55">
            <v>478.14000000000004</v>
          </cell>
          <cell r="U55">
            <v>134.85999999999996</v>
          </cell>
          <cell r="V55">
            <v>995</v>
          </cell>
          <cell r="W55">
            <v>807</v>
          </cell>
          <cell r="X55">
            <v>453</v>
          </cell>
          <cell r="Y55">
            <v>325</v>
          </cell>
          <cell r="Z55">
            <v>128</v>
          </cell>
          <cell r="AA55">
            <v>84</v>
          </cell>
          <cell r="AB55">
            <v>67</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P56">
            <v>0</v>
          </cell>
          <cell r="S56">
            <v>13.666666666666666</v>
          </cell>
          <cell r="T56">
            <v>13.666666666666666</v>
          </cell>
          <cell r="U56">
            <v>0</v>
          </cell>
          <cell r="V56">
            <v>910</v>
          </cell>
          <cell r="W56">
            <v>738</v>
          </cell>
          <cell r="X56">
            <v>277</v>
          </cell>
          <cell r="Y56">
            <v>199</v>
          </cell>
          <cell r="Z56">
            <v>78</v>
          </cell>
          <cell r="AA56">
            <v>13.333333333333334</v>
          </cell>
          <cell r="AB56">
            <v>11</v>
          </cell>
          <cell r="AC56">
            <v>13.333333333333334</v>
          </cell>
          <cell r="AD56">
            <v>9</v>
          </cell>
          <cell r="AE56">
            <v>4.3333333333333339</v>
          </cell>
          <cell r="AF56">
            <v>0.33333333333333331</v>
          </cell>
          <cell r="AG56">
            <v>2</v>
          </cell>
          <cell r="AH56">
            <v>0.33333333333333331</v>
          </cell>
          <cell r="AI56">
            <v>0</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V57">
            <v>11300</v>
          </cell>
          <cell r="W57">
            <v>9168</v>
          </cell>
          <cell r="X57">
            <v>12359</v>
          </cell>
          <cell r="Y57">
            <v>8878</v>
          </cell>
          <cell r="Z57">
            <v>3481</v>
          </cell>
          <cell r="AA57">
            <v>10588</v>
          </cell>
          <cell r="AB57">
            <v>8403</v>
          </cell>
          <cell r="AC57">
            <v>10357</v>
          </cell>
          <cell r="AD57">
            <v>7369</v>
          </cell>
          <cell r="AE57">
            <v>2988</v>
          </cell>
          <cell r="AF57">
            <v>0</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V58">
            <v>11300</v>
          </cell>
          <cell r="W58">
            <v>9168</v>
          </cell>
          <cell r="X58">
            <v>12359</v>
          </cell>
          <cell r="Y58">
            <v>8878</v>
          </cell>
          <cell r="Z58">
            <v>3481</v>
          </cell>
          <cell r="AA58">
            <v>10588</v>
          </cell>
          <cell r="AB58">
            <v>8403</v>
          </cell>
          <cell r="AC58">
            <v>10357</v>
          </cell>
          <cell r="AD58">
            <v>7369</v>
          </cell>
          <cell r="AE58">
            <v>2988</v>
          </cell>
          <cell r="AF58">
            <v>0</v>
          </cell>
          <cell r="AG58">
            <v>0</v>
          </cell>
          <cell r="AH58">
            <v>0</v>
          </cell>
          <cell r="AI58">
            <v>241</v>
          </cell>
          <cell r="AK58">
            <v>25661</v>
          </cell>
          <cell r="AL58">
            <v>16247</v>
          </cell>
          <cell r="AM58">
            <v>9414</v>
          </cell>
          <cell r="AN58">
            <v>9414</v>
          </cell>
          <cell r="AO58">
            <v>16247</v>
          </cell>
          <cell r="AP58">
            <v>9414</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164</v>
          </cell>
          <cell r="AE59">
            <v>113.36181818181819</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18.416666666666661</v>
          </cell>
          <cell r="S60">
            <v>65</v>
          </cell>
          <cell r="T60">
            <v>65</v>
          </cell>
          <cell r="U60">
            <v>0</v>
          </cell>
          <cell r="V60">
            <v>0</v>
          </cell>
          <cell r="W60">
            <v>0</v>
          </cell>
          <cell r="X60">
            <v>0</v>
          </cell>
          <cell r="Y60">
            <v>0</v>
          </cell>
          <cell r="Z60">
            <v>0</v>
          </cell>
          <cell r="AA60">
            <v>0</v>
          </cell>
          <cell r="AB60">
            <v>0</v>
          </cell>
          <cell r="AC60">
            <v>0</v>
          </cell>
          <cell r="AD60">
            <v>0</v>
          </cell>
          <cell r="AE60">
            <v>0</v>
          </cell>
          <cell r="AF60">
            <v>837.81666666666649</v>
          </cell>
          <cell r="AG60">
            <v>338</v>
          </cell>
          <cell r="AH60">
            <v>499.81666666666649</v>
          </cell>
          <cell r="AI60">
            <v>15</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V61">
            <v>191.13181818181818</v>
          </cell>
          <cell r="W61">
            <v>155</v>
          </cell>
          <cell r="X61">
            <v>299.2409090909091</v>
          </cell>
          <cell r="Y61">
            <v>215</v>
          </cell>
          <cell r="Z61">
            <v>84.240909090909099</v>
          </cell>
          <cell r="AA61">
            <v>277.5690909090909</v>
          </cell>
          <cell r="AB61">
            <v>220</v>
          </cell>
          <cell r="AC61">
            <v>291.0418181818182</v>
          </cell>
          <cell r="AD61">
            <v>207</v>
          </cell>
          <cell r="AE61">
            <v>84.041818181818201</v>
          </cell>
          <cell r="AF61">
            <v>1109.0700000000002</v>
          </cell>
          <cell r="AG61">
            <v>1000</v>
          </cell>
          <cell r="AH61">
            <v>109.07000000000016</v>
          </cell>
          <cell r="AI61">
            <v>88</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V62">
            <v>11</v>
          </cell>
          <cell r="W62">
            <v>9</v>
          </cell>
          <cell r="X62">
            <v>16</v>
          </cell>
          <cell r="Y62">
            <v>11</v>
          </cell>
          <cell r="Z62">
            <v>5</v>
          </cell>
          <cell r="AA62">
            <v>15</v>
          </cell>
          <cell r="AB62">
            <v>12</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V63">
            <v>61</v>
          </cell>
          <cell r="W63">
            <v>49</v>
          </cell>
          <cell r="X63">
            <v>96</v>
          </cell>
          <cell r="Y63">
            <v>69</v>
          </cell>
          <cell r="Z63">
            <v>27</v>
          </cell>
          <cell r="AA63">
            <v>89</v>
          </cell>
          <cell r="AB63">
            <v>71</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T64">
            <v>18</v>
          </cell>
          <cell r="U64">
            <v>95</v>
          </cell>
          <cell r="V64">
            <v>0</v>
          </cell>
          <cell r="X64">
            <v>0</v>
          </cell>
          <cell r="AH64">
            <v>0</v>
          </cell>
          <cell r="AI64">
            <v>0</v>
          </cell>
          <cell r="AJ64">
            <v>0</v>
          </cell>
          <cell r="AK64">
            <v>0</v>
          </cell>
          <cell r="AN64">
            <v>0</v>
          </cell>
          <cell r="AO64">
            <v>79</v>
          </cell>
          <cell r="AP64">
            <v>87</v>
          </cell>
          <cell r="AQ64">
            <v>61</v>
          </cell>
          <cell r="AR64">
            <v>132</v>
          </cell>
        </row>
        <row r="65">
          <cell r="F65">
            <v>92</v>
          </cell>
          <cell r="G65">
            <v>41</v>
          </cell>
          <cell r="H65">
            <v>51</v>
          </cell>
          <cell r="P65">
            <v>361</v>
          </cell>
          <cell r="S65">
            <v>549</v>
          </cell>
          <cell r="T65">
            <v>87.84</v>
          </cell>
          <cell r="U65">
            <v>461.15999999999997</v>
          </cell>
          <cell r="V65">
            <v>551</v>
          </cell>
          <cell r="W65">
            <v>447</v>
          </cell>
          <cell r="X65">
            <v>500.33333333333337</v>
          </cell>
          <cell r="Y65">
            <v>359</v>
          </cell>
          <cell r="Z65">
            <v>141.33333333333337</v>
          </cell>
          <cell r="AA65">
            <v>573</v>
          </cell>
          <cell r="AB65">
            <v>455</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45</v>
          </cell>
          <cell r="AQ66">
            <v>40</v>
          </cell>
          <cell r="AR66">
            <v>100</v>
          </cell>
        </row>
        <row r="67">
          <cell r="F67">
            <v>84</v>
          </cell>
          <cell r="G67">
            <v>37</v>
          </cell>
          <cell r="H67">
            <v>47</v>
          </cell>
          <cell r="P67">
            <v>361</v>
          </cell>
          <cell r="S67">
            <v>549</v>
          </cell>
          <cell r="T67">
            <v>162.16</v>
          </cell>
          <cell r="U67">
            <v>850.84</v>
          </cell>
          <cell r="V67">
            <v>80</v>
          </cell>
          <cell r="X67">
            <v>8.5</v>
          </cell>
          <cell r="Y67">
            <v>368</v>
          </cell>
          <cell r="Z67">
            <v>195</v>
          </cell>
          <cell r="AA67">
            <v>300</v>
          </cell>
          <cell r="AC67">
            <v>229.5</v>
          </cell>
          <cell r="AD67">
            <v>423</v>
          </cell>
          <cell r="AE67">
            <v>290</v>
          </cell>
          <cell r="AF67">
            <v>202</v>
          </cell>
          <cell r="AG67">
            <v>119</v>
          </cell>
          <cell r="AH67">
            <v>83</v>
          </cell>
          <cell r="AI67">
            <v>0</v>
          </cell>
          <cell r="AJ67">
            <v>0</v>
          </cell>
          <cell r="AK67">
            <v>1351</v>
          </cell>
          <cell r="AL67">
            <v>398</v>
          </cell>
          <cell r="AM67">
            <v>953</v>
          </cell>
          <cell r="AN67">
            <v>715</v>
          </cell>
          <cell r="AO67">
            <v>712</v>
          </cell>
          <cell r="AP67">
            <v>151</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555</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4</v>
          </cell>
          <cell r="P69">
            <v>0</v>
          </cell>
          <cell r="S69">
            <v>0</v>
          </cell>
          <cell r="T69">
            <v>78.84</v>
          </cell>
          <cell r="U69">
            <v>415.15999999999997</v>
          </cell>
          <cell r="V69">
            <v>471</v>
          </cell>
          <cell r="W69">
            <v>447</v>
          </cell>
          <cell r="X69">
            <v>491.83333333333337</v>
          </cell>
          <cell r="Y69">
            <v>359</v>
          </cell>
          <cell r="Z69">
            <v>141.33333333333337</v>
          </cell>
          <cell r="AA69">
            <v>273</v>
          </cell>
          <cell r="AB69">
            <v>455</v>
          </cell>
          <cell r="AC69">
            <v>176.5</v>
          </cell>
          <cell r="AD69">
            <v>289</v>
          </cell>
          <cell r="AE69">
            <v>117</v>
          </cell>
          <cell r="AF69">
            <v>383</v>
          </cell>
          <cell r="AG69">
            <v>383</v>
          </cell>
          <cell r="AH69">
            <v>0</v>
          </cell>
          <cell r="AK69">
            <v>1051.3333333333335</v>
          </cell>
          <cell r="AL69">
            <v>323</v>
          </cell>
          <cell r="AM69">
            <v>812.09090909090924</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V70">
            <v>1070</v>
          </cell>
          <cell r="W70">
            <v>868</v>
          </cell>
          <cell r="X70">
            <v>1767.1499999999999</v>
          </cell>
          <cell r="Y70">
            <v>1269</v>
          </cell>
          <cell r="Z70">
            <v>498.14999999999986</v>
          </cell>
          <cell r="AA70">
            <v>1777</v>
          </cell>
          <cell r="AB70">
            <v>1410</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F71">
            <v>0</v>
          </cell>
          <cell r="G71">
            <v>0</v>
          </cell>
          <cell r="H71">
            <v>0</v>
          </cell>
          <cell r="P71">
            <v>90</v>
          </cell>
          <cell r="S71">
            <v>419.63636363636363</v>
          </cell>
          <cell r="V71">
            <v>333.81818181818181</v>
          </cell>
          <cell r="W71">
            <v>271</v>
          </cell>
          <cell r="X71">
            <v>242.90909090909091</v>
          </cell>
          <cell r="Y71">
            <v>174</v>
          </cell>
          <cell r="Z71">
            <v>68.909090909090907</v>
          </cell>
          <cell r="AA71">
            <v>157.09090909090909</v>
          </cell>
          <cell r="AB71">
            <v>125</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V72">
            <v>18</v>
          </cell>
          <cell r="W72">
            <v>15</v>
          </cell>
          <cell r="X72">
            <v>13</v>
          </cell>
          <cell r="Y72">
            <v>9</v>
          </cell>
          <cell r="Z72">
            <v>4</v>
          </cell>
          <cell r="AA72">
            <v>9</v>
          </cell>
          <cell r="AB72">
            <v>7</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V73">
            <v>107</v>
          </cell>
          <cell r="W73">
            <v>87</v>
          </cell>
          <cell r="X73">
            <v>78</v>
          </cell>
          <cell r="Y73">
            <v>56</v>
          </cell>
          <cell r="Z73">
            <v>22</v>
          </cell>
          <cell r="AA73">
            <v>50</v>
          </cell>
          <cell r="AB73">
            <v>40</v>
          </cell>
          <cell r="AC73">
            <v>49</v>
          </cell>
          <cell r="AD73">
            <v>35</v>
          </cell>
          <cell r="AE73">
            <v>14</v>
          </cell>
          <cell r="AF73">
            <v>44</v>
          </cell>
          <cell r="AG73">
            <v>44</v>
          </cell>
          <cell r="AH73">
            <v>0</v>
          </cell>
          <cell r="AK73">
            <v>334</v>
          </cell>
          <cell r="AL73">
            <v>120</v>
          </cell>
          <cell r="AM73">
            <v>214</v>
          </cell>
          <cell r="AN73">
            <v>214</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0</v>
          </cell>
          <cell r="AL74">
            <v>0</v>
          </cell>
          <cell r="AM74">
            <v>0</v>
          </cell>
          <cell r="AN74">
            <v>0</v>
          </cell>
        </row>
        <row r="75">
          <cell r="F75">
            <v>1689</v>
          </cell>
          <cell r="G75">
            <v>0</v>
          </cell>
          <cell r="H75">
            <v>1029</v>
          </cell>
          <cell r="P75">
            <v>744.6</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744.6</v>
          </cell>
          <cell r="AL75">
            <v>744.6</v>
          </cell>
          <cell r="AM75">
            <v>0</v>
          </cell>
          <cell r="AN75">
            <v>0</v>
          </cell>
          <cell r="AO75">
            <v>115</v>
          </cell>
          <cell r="AP75">
            <v>213</v>
          </cell>
          <cell r="AQ75">
            <v>960.66666666666652</v>
          </cell>
          <cell r="AR75">
            <v>1708.3333333333335</v>
          </cell>
        </row>
        <row r="76">
          <cell r="F76">
            <v>83</v>
          </cell>
          <cell r="G76">
            <v>0</v>
          </cell>
          <cell r="H76">
            <v>51</v>
          </cell>
          <cell r="P76">
            <v>289</v>
          </cell>
          <cell r="S76">
            <v>1765.45</v>
          </cell>
          <cell r="T76">
            <v>0</v>
          </cell>
          <cell r="U76">
            <v>0</v>
          </cell>
          <cell r="V76">
            <v>0</v>
          </cell>
          <cell r="X76">
            <v>0</v>
          </cell>
          <cell r="Y76">
            <v>0</v>
          </cell>
          <cell r="Z76">
            <v>0</v>
          </cell>
          <cell r="AA76">
            <v>0</v>
          </cell>
          <cell r="AB76">
            <v>0</v>
          </cell>
          <cell r="AC76">
            <v>0</v>
          </cell>
          <cell r="AD76">
            <v>0</v>
          </cell>
          <cell r="AE76">
            <v>0</v>
          </cell>
          <cell r="AH76">
            <v>0</v>
          </cell>
          <cell r="AK76">
            <v>2054.4499999999998</v>
          </cell>
          <cell r="AL76">
            <v>289</v>
          </cell>
          <cell r="AM76">
            <v>1765.4499999999998</v>
          </cell>
          <cell r="AN76">
            <v>1765.45</v>
          </cell>
          <cell r="AO76">
            <v>0</v>
          </cell>
          <cell r="AP76">
            <v>0</v>
          </cell>
          <cell r="AQ76">
            <v>32</v>
          </cell>
          <cell r="AR76">
            <v>51</v>
          </cell>
        </row>
        <row r="77">
          <cell r="F77">
            <v>2982</v>
          </cell>
          <cell r="G77">
            <v>1718</v>
          </cell>
          <cell r="H77">
            <v>1264</v>
          </cell>
          <cell r="P77">
            <v>98.883333333333326</v>
          </cell>
          <cell r="S77">
            <v>231.42499999999998</v>
          </cell>
          <cell r="T77">
            <v>85.458999999999975</v>
          </cell>
          <cell r="U77">
            <v>145.96600000000001</v>
          </cell>
          <cell r="V77">
            <v>110</v>
          </cell>
          <cell r="W77">
            <v>89</v>
          </cell>
          <cell r="X77">
            <v>98.11666666666666</v>
          </cell>
          <cell r="Y77">
            <v>70</v>
          </cell>
          <cell r="Z77">
            <v>28.11666666666666</v>
          </cell>
          <cell r="AA77">
            <v>119</v>
          </cell>
          <cell r="AB77">
            <v>80</v>
          </cell>
          <cell r="AC77">
            <v>63.466666666666669</v>
          </cell>
          <cell r="AD77">
            <v>45</v>
          </cell>
          <cell r="AE77">
            <v>18.466666666666669</v>
          </cell>
          <cell r="AF77">
            <v>193.38333333333335</v>
          </cell>
          <cell r="AG77">
            <v>176.29000000000002</v>
          </cell>
          <cell r="AH77">
            <v>17.093333333333334</v>
          </cell>
          <cell r="AI77">
            <v>59</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P78">
            <v>66</v>
          </cell>
          <cell r="S78">
            <v>152.33333333333334</v>
          </cell>
          <cell r="T78">
            <v>0</v>
          </cell>
          <cell r="U78">
            <v>0</v>
          </cell>
          <cell r="W78">
            <v>0</v>
          </cell>
          <cell r="X78">
            <v>0</v>
          </cell>
          <cell r="Y78">
            <v>0</v>
          </cell>
          <cell r="Z78">
            <v>0</v>
          </cell>
          <cell r="AA78">
            <v>18</v>
          </cell>
          <cell r="AC78">
            <v>18</v>
          </cell>
          <cell r="AD78">
            <v>51</v>
          </cell>
          <cell r="AE78">
            <v>0</v>
          </cell>
          <cell r="AF78">
            <v>141</v>
          </cell>
          <cell r="AG78">
            <v>119</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V79">
            <v>110</v>
          </cell>
          <cell r="W79">
            <v>89</v>
          </cell>
          <cell r="X79">
            <v>98.11666666666666</v>
          </cell>
          <cell r="Y79">
            <v>70</v>
          </cell>
          <cell r="Z79">
            <v>28.11666666666666</v>
          </cell>
          <cell r="AA79">
            <v>101</v>
          </cell>
          <cell r="AB79">
            <v>80</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V80">
            <v>74</v>
          </cell>
          <cell r="W80">
            <v>60</v>
          </cell>
          <cell r="X80">
            <v>61</v>
          </cell>
          <cell r="Y80">
            <v>44</v>
          </cell>
          <cell r="Z80">
            <v>17</v>
          </cell>
          <cell r="AA80">
            <v>36</v>
          </cell>
          <cell r="AB80">
            <v>29</v>
          </cell>
          <cell r="AC80">
            <v>24.65</v>
          </cell>
          <cell r="AD80">
            <v>14</v>
          </cell>
          <cell r="AE80">
            <v>10.649999999999999</v>
          </cell>
          <cell r="AF80">
            <v>119.85</v>
          </cell>
          <cell r="AG80">
            <v>127</v>
          </cell>
          <cell r="AH80">
            <v>-7.1500000000000057</v>
          </cell>
          <cell r="AI80">
            <v>18.600000000000001</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X81">
            <v>25</v>
          </cell>
          <cell r="AC81">
            <v>32</v>
          </cell>
          <cell r="AF81">
            <v>39.666666666666664</v>
          </cell>
          <cell r="AG81">
            <v>26</v>
          </cell>
          <cell r="AH81">
            <v>13.666666666666664</v>
          </cell>
          <cell r="AI81">
            <v>15.3</v>
          </cell>
          <cell r="AK81">
            <v>342</v>
          </cell>
          <cell r="AL81">
            <v>148</v>
          </cell>
          <cell r="AM81">
            <v>194</v>
          </cell>
          <cell r="AN81">
            <v>194</v>
          </cell>
          <cell r="AR81">
            <v>194</v>
          </cell>
        </row>
        <row r="82">
          <cell r="F82">
            <v>265</v>
          </cell>
          <cell r="G82">
            <v>118</v>
          </cell>
          <cell r="H82">
            <v>147</v>
          </cell>
          <cell r="P82">
            <v>7.0833333333333348</v>
          </cell>
          <cell r="S82">
            <v>72</v>
          </cell>
          <cell r="T82">
            <v>33</v>
          </cell>
          <cell r="U82">
            <v>17</v>
          </cell>
          <cell r="V82">
            <v>11</v>
          </cell>
          <cell r="W82">
            <v>9</v>
          </cell>
          <cell r="X82">
            <v>15.866666666666662</v>
          </cell>
          <cell r="AA82">
            <v>26</v>
          </cell>
          <cell r="AB82">
            <v>21</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T83">
            <v>33.660000000000004</v>
          </cell>
          <cell r="U83">
            <v>17.339999999999996</v>
          </cell>
          <cell r="V83">
            <v>25</v>
          </cell>
          <cell r="W83">
            <v>20</v>
          </cell>
          <cell r="X83">
            <v>21.25</v>
          </cell>
          <cell r="AA83">
            <v>39</v>
          </cell>
          <cell r="AB83">
            <v>31</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392</v>
          </cell>
          <cell r="AM84">
            <v>489</v>
          </cell>
          <cell r="AN84">
            <v>489</v>
          </cell>
          <cell r="AO84">
            <v>19380</v>
          </cell>
          <cell r="AP84">
            <v>16419</v>
          </cell>
          <cell r="AQ84">
            <v>4052.62</v>
          </cell>
          <cell r="AR84">
            <v>9718.3963636363642</v>
          </cell>
        </row>
        <row r="85">
          <cell r="F85">
            <v>13</v>
          </cell>
          <cell r="G85">
            <v>0</v>
          </cell>
          <cell r="H85">
            <v>0</v>
          </cell>
          <cell r="P85">
            <v>18</v>
          </cell>
          <cell r="Q85">
            <v>0</v>
          </cell>
          <cell r="R85">
            <v>0</v>
          </cell>
          <cell r="S85">
            <v>7.5</v>
          </cell>
          <cell r="T85">
            <v>452.808109090909</v>
          </cell>
          <cell r="U85">
            <v>471.29007272727262</v>
          </cell>
          <cell r="V85">
            <v>0</v>
          </cell>
          <cell r="W85">
            <v>0</v>
          </cell>
          <cell r="X85">
            <v>5</v>
          </cell>
          <cell r="Y85">
            <v>351</v>
          </cell>
          <cell r="Z85">
            <v>185.2</v>
          </cell>
          <cell r="AA85">
            <v>4</v>
          </cell>
          <cell r="AB85">
            <v>0</v>
          </cell>
          <cell r="AC85">
            <v>1.7</v>
          </cell>
          <cell r="AD85">
            <v>253</v>
          </cell>
          <cell r="AE85">
            <v>174.18</v>
          </cell>
          <cell r="AF85">
            <v>85</v>
          </cell>
          <cell r="AG85">
            <v>85</v>
          </cell>
          <cell r="AH85">
            <v>0</v>
          </cell>
          <cell r="AI85">
            <v>274</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V86">
            <v>14476.131818181819</v>
          </cell>
          <cell r="W86">
            <v>11744</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X87">
            <v>98.949999999999989</v>
          </cell>
          <cell r="Y87">
            <v>389</v>
          </cell>
          <cell r="Z87">
            <v>153.15</v>
          </cell>
          <cell r="AA87">
            <v>0</v>
          </cell>
          <cell r="AB87">
            <v>0</v>
          </cell>
          <cell r="AC87">
            <v>89.66</v>
          </cell>
          <cell r="AD87">
            <v>314</v>
          </cell>
          <cell r="AE87">
            <v>126.86000000000001</v>
          </cell>
          <cell r="AH87">
            <v>109.07000000000016</v>
          </cell>
          <cell r="AK87">
            <v>4846.3236363636361</v>
          </cell>
          <cell r="AL87">
            <v>1715.52</v>
          </cell>
          <cell r="AM87">
            <v>3130.8036363636365</v>
          </cell>
          <cell r="AN87">
            <v>600.01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25518.786666666667</v>
          </cell>
          <cell r="AM88">
            <v>26872.396363636362</v>
          </cell>
          <cell r="AN88">
            <v>0</v>
          </cell>
          <cell r="AO88">
            <v>19380</v>
          </cell>
          <cell r="AP88">
            <v>16419</v>
          </cell>
          <cell r="AQ88">
            <v>4052.62</v>
          </cell>
          <cell r="AR88">
            <v>9718.3963636363642</v>
          </cell>
        </row>
        <row r="89">
          <cell r="F89">
            <v>4189</v>
          </cell>
          <cell r="G89">
            <v>4189</v>
          </cell>
          <cell r="H89">
            <v>0</v>
          </cell>
          <cell r="AA89" t="str">
            <v>`</v>
          </cell>
          <cell r="AH89">
            <v>0</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419</v>
          </cell>
          <cell r="G92">
            <v>331</v>
          </cell>
          <cell r="H92">
            <v>88</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V94">
            <v>-129</v>
          </cell>
          <cell r="W94">
            <v>-105</v>
          </cell>
          <cell r="X94">
            <v>172</v>
          </cell>
          <cell r="Y94">
            <v>124</v>
          </cell>
          <cell r="Z94">
            <v>48</v>
          </cell>
          <cell r="AA94">
            <v>0</v>
          </cell>
          <cell r="AB94">
            <v>0</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I97">
            <v>54.400000000000006</v>
          </cell>
          <cell r="AJ97">
            <v>0</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I98">
            <v>54.400000000000006</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V99">
            <v>80</v>
          </cell>
          <cell r="W99">
            <v>14347.131818181819</v>
          </cell>
          <cell r="X99">
            <v>8.5</v>
          </cell>
          <cell r="Y99">
            <v>15984.24090909091</v>
          </cell>
          <cell r="AA99">
            <v>300</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V100">
            <v>80</v>
          </cell>
          <cell r="X100">
            <v>9</v>
          </cell>
          <cell r="AA100">
            <v>300</v>
          </cell>
          <cell r="AC100">
            <v>230</v>
          </cell>
          <cell r="AF100">
            <v>202</v>
          </cell>
          <cell r="AG100">
            <v>119</v>
          </cell>
          <cell r="AH100">
            <v>0</v>
          </cell>
          <cell r="AI100">
            <v>0</v>
          </cell>
          <cell r="AK100">
            <v>1360</v>
          </cell>
          <cell r="AL100">
            <v>53480.441666666666</v>
          </cell>
          <cell r="AM100">
            <v>30399.149232111693</v>
          </cell>
        </row>
        <row r="101">
          <cell r="F101">
            <v>0</v>
          </cell>
          <cell r="P101">
            <v>600</v>
          </cell>
          <cell r="S101">
            <v>278</v>
          </cell>
          <cell r="V101">
            <v>80</v>
          </cell>
          <cell r="X101">
            <v>9</v>
          </cell>
          <cell r="AA101">
            <v>300</v>
          </cell>
          <cell r="AF101">
            <v>0</v>
          </cell>
          <cell r="AK101">
            <v>287</v>
          </cell>
        </row>
        <row r="102">
          <cell r="F102">
            <v>463</v>
          </cell>
          <cell r="P102">
            <v>344.5</v>
          </cell>
          <cell r="S102">
            <v>1399.2</v>
          </cell>
          <cell r="V102">
            <v>0</v>
          </cell>
          <cell r="X102">
            <v>0</v>
          </cell>
          <cell r="AA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V105">
            <v>0</v>
          </cell>
          <cell r="X105">
            <v>0</v>
          </cell>
          <cell r="AK105">
            <v>0</v>
          </cell>
        </row>
        <row r="106">
          <cell r="F106">
            <v>850</v>
          </cell>
          <cell r="P106">
            <v>550</v>
          </cell>
          <cell r="S106">
            <v>530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463</v>
          </cell>
          <cell r="P109">
            <v>344.5</v>
          </cell>
          <cell r="S109">
            <v>1369.2</v>
          </cell>
          <cell r="V109">
            <v>0</v>
          </cell>
          <cell r="X109">
            <v>0</v>
          </cell>
          <cell r="AA109">
            <v>0</v>
          </cell>
          <cell r="AC109">
            <v>0</v>
          </cell>
          <cell r="AF109">
            <v>0</v>
          </cell>
          <cell r="AG109">
            <v>0</v>
          </cell>
          <cell r="AH109">
            <v>0</v>
          </cell>
          <cell r="AK109">
            <v>2176.6999999999998</v>
          </cell>
        </row>
        <row r="110">
          <cell r="F110">
            <v>463</v>
          </cell>
          <cell r="P110">
            <v>344.5</v>
          </cell>
          <cell r="S110">
            <v>1369.2</v>
          </cell>
          <cell r="X110">
            <v>0</v>
          </cell>
          <cell r="AA110">
            <v>0</v>
          </cell>
          <cell r="AC110">
            <v>0</v>
          </cell>
          <cell r="AF110">
            <v>0</v>
          </cell>
          <cell r="AG110">
            <v>0</v>
          </cell>
          <cell r="AH110">
            <v>0</v>
          </cell>
          <cell r="AI110">
            <v>64</v>
          </cell>
          <cell r="AK110">
            <v>2176.6999999999998</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30</v>
          </cell>
          <cell r="V113">
            <v>0</v>
          </cell>
          <cell r="X113">
            <v>0</v>
          </cell>
          <cell r="AA113">
            <v>0</v>
          </cell>
          <cell r="AC113">
            <v>0</v>
          </cell>
          <cell r="AF113">
            <v>0</v>
          </cell>
          <cell r="AG113">
            <v>0</v>
          </cell>
          <cell r="AH113">
            <v>0</v>
          </cell>
          <cell r="AK113">
            <v>30</v>
          </cell>
          <cell r="AM113">
            <v>0</v>
          </cell>
        </row>
        <row r="114">
          <cell r="F114">
            <v>0</v>
          </cell>
          <cell r="P114">
            <v>0</v>
          </cell>
          <cell r="S114">
            <v>30</v>
          </cell>
          <cell r="AA114">
            <v>0</v>
          </cell>
          <cell r="AC114">
            <v>0</v>
          </cell>
          <cell r="AF114">
            <v>0</v>
          </cell>
          <cell r="AG114">
            <v>0</v>
          </cell>
          <cell r="AH114">
            <v>0</v>
          </cell>
          <cell r="AK114">
            <v>30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AA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A118">
            <v>0</v>
          </cell>
          <cell r="AC118">
            <v>0</v>
          </cell>
          <cell r="AG118">
            <v>0</v>
          </cell>
          <cell r="AH118">
            <v>0</v>
          </cell>
          <cell r="AK118">
            <v>0</v>
          </cell>
          <cell r="AL118">
            <v>0</v>
          </cell>
          <cell r="AM118">
            <v>0</v>
          </cell>
        </row>
        <row r="119">
          <cell r="F119">
            <v>700</v>
          </cell>
          <cell r="P119">
            <v>0</v>
          </cell>
          <cell r="S119">
            <v>0</v>
          </cell>
          <cell r="AA119">
            <v>0</v>
          </cell>
          <cell r="AC119">
            <v>0</v>
          </cell>
          <cell r="AG119">
            <v>0</v>
          </cell>
          <cell r="AH119">
            <v>0</v>
          </cell>
          <cell r="AK119">
            <v>0</v>
          </cell>
        </row>
        <row r="120">
          <cell r="F120">
            <v>0</v>
          </cell>
          <cell r="P120">
            <v>0</v>
          </cell>
          <cell r="S120">
            <v>0</v>
          </cell>
          <cell r="X120">
            <v>0</v>
          </cell>
          <cell r="AA120">
            <v>0</v>
          </cell>
          <cell r="AC120">
            <v>0</v>
          </cell>
          <cell r="AF120">
            <v>0</v>
          </cell>
          <cell r="AG120">
            <v>0</v>
          </cell>
          <cell r="AH120">
            <v>0</v>
          </cell>
          <cell r="AK120">
            <v>0</v>
          </cell>
        </row>
        <row r="121">
          <cell r="F121">
            <v>3500</v>
          </cell>
          <cell r="P121">
            <v>0</v>
          </cell>
          <cell r="S121">
            <v>0</v>
          </cell>
          <cell r="V121">
            <v>0</v>
          </cell>
          <cell r="X121">
            <v>0</v>
          </cell>
          <cell r="AA121">
            <v>0</v>
          </cell>
          <cell r="AC121">
            <v>0</v>
          </cell>
          <cell r="AG121">
            <v>0</v>
          </cell>
          <cell r="AH121">
            <v>0</v>
          </cell>
          <cell r="AK121">
            <v>0</v>
          </cell>
        </row>
        <row r="122">
          <cell r="F122">
            <v>595</v>
          </cell>
          <cell r="AK122">
            <v>595</v>
          </cell>
        </row>
        <row r="123">
          <cell r="S123">
            <v>0</v>
          </cell>
          <cell r="V123">
            <v>0</v>
          </cell>
          <cell r="X123">
            <v>0</v>
          </cell>
          <cell r="AF123">
            <v>0</v>
          </cell>
          <cell r="AK123">
            <v>0</v>
          </cell>
          <cell r="AL123">
            <v>-13345.80312121212</v>
          </cell>
        </row>
        <row r="124">
          <cell r="F124">
            <v>2805</v>
          </cell>
          <cell r="AK124">
            <v>2805</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-13112.934166666666</v>
          </cell>
        </row>
        <row r="127">
          <cell r="F127">
            <v>0</v>
          </cell>
          <cell r="AK127">
            <v>0</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V129">
            <v>0</v>
          </cell>
          <cell r="W129">
            <v>0</v>
          </cell>
          <cell r="X129">
            <v>0</v>
          </cell>
          <cell r="Y129">
            <v>0</v>
          </cell>
          <cell r="Z129">
            <v>0</v>
          </cell>
          <cell r="AA129">
            <v>0</v>
          </cell>
          <cell r="AB129">
            <v>0</v>
          </cell>
          <cell r="AC129">
            <v>0</v>
          </cell>
          <cell r="AD129">
            <v>0</v>
          </cell>
          <cell r="AE129">
            <v>0</v>
          </cell>
          <cell r="AF129">
            <v>0.29999999999998295</v>
          </cell>
          <cell r="AG129">
            <v>0</v>
          </cell>
          <cell r="AH129">
            <v>83.299999999999983</v>
          </cell>
          <cell r="AK129">
            <v>5606.7</v>
          </cell>
          <cell r="AL129">
            <v>5888.0262938881679</v>
          </cell>
          <cell r="AM129">
            <v>-16998.709324191197</v>
          </cell>
        </row>
        <row r="130">
          <cell r="AK130">
            <v>-7506.2341666666662</v>
          </cell>
          <cell r="AL130">
            <v>5716.7</v>
          </cell>
        </row>
        <row r="131">
          <cell r="AK131">
            <v>-7506.2341666666662</v>
          </cell>
          <cell r="AO131">
            <v>0</v>
          </cell>
        </row>
        <row r="132">
          <cell r="AK132">
            <v>-10723.191666666666</v>
          </cell>
          <cell r="AL132">
            <v>2697.850767888307</v>
          </cell>
          <cell r="AM132">
            <v>-14286.292434554973</v>
          </cell>
        </row>
        <row r="134">
          <cell r="AK134">
            <v>-3216.9574999999995</v>
          </cell>
          <cell r="AM134">
            <v>10073</v>
          </cell>
          <cell r="AO134">
            <v>0</v>
          </cell>
          <cell r="AQ134">
            <v>0</v>
          </cell>
        </row>
        <row r="135">
          <cell r="AK135">
            <v>-16998.709324191197</v>
          </cell>
          <cell r="AO135">
            <v>0</v>
          </cell>
        </row>
        <row r="136">
          <cell r="AK136">
            <v>6.38</v>
          </cell>
          <cell r="AO136" t="e">
            <v>#DIV/0!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2">
          <cell r="AJ142">
            <v>0</v>
          </cell>
          <cell r="AK142">
            <v>8.07</v>
          </cell>
          <cell r="AO142" t="e">
            <v>#DIV/0!</v>
          </cell>
        </row>
        <row r="143">
          <cell r="AK143">
            <v>8.3699999999999992</v>
          </cell>
          <cell r="AL143">
            <v>37810</v>
          </cell>
          <cell r="AO143" t="e">
            <v>#DIV/0!</v>
          </cell>
        </row>
        <row r="145">
          <cell r="AJ145">
            <v>300</v>
          </cell>
          <cell r="AK145">
            <v>7.68</v>
          </cell>
          <cell r="AO145" t="e">
            <v>#DIV/0!</v>
          </cell>
        </row>
        <row r="146">
          <cell r="AK146">
            <v>33098</v>
          </cell>
          <cell r="AL146">
            <v>33098</v>
          </cell>
          <cell r="AM146">
            <v>-27071.709324191197</v>
          </cell>
        </row>
        <row r="147">
          <cell r="S147">
            <v>0</v>
          </cell>
          <cell r="AK147">
            <v>865.25</v>
          </cell>
        </row>
        <row r="149">
          <cell r="AJ149">
            <v>0</v>
          </cell>
          <cell r="AK149">
            <v>8009.5714285714284</v>
          </cell>
          <cell r="AL149">
            <v>-30400.149232111693</v>
          </cell>
          <cell r="AM149">
            <v>-23080.292434554973</v>
          </cell>
          <cell r="AO149">
            <v>0</v>
          </cell>
        </row>
        <row r="150">
          <cell r="S150">
            <v>0</v>
          </cell>
          <cell r="AK150">
            <v>865.25</v>
          </cell>
        </row>
        <row r="151">
          <cell r="AK151">
            <v>47883</v>
          </cell>
          <cell r="AL151">
            <v>37810</v>
          </cell>
          <cell r="AM151">
            <v>10073</v>
          </cell>
        </row>
        <row r="152">
          <cell r="AK152">
            <v>41892</v>
          </cell>
          <cell r="AL152">
            <v>33098</v>
          </cell>
          <cell r="AM152">
            <v>8794</v>
          </cell>
          <cell r="AO152">
            <v>0</v>
          </cell>
          <cell r="AP152">
            <v>4992</v>
          </cell>
          <cell r="AQ152">
            <v>4153.252222919521</v>
          </cell>
          <cell r="AR152">
            <v>9754.6660308805876</v>
          </cell>
        </row>
        <row r="153">
          <cell r="AK153">
            <v>0</v>
          </cell>
          <cell r="AL153">
            <v>18.399999999999999</v>
          </cell>
          <cell r="AM153">
            <v>-62.8</v>
          </cell>
        </row>
        <row r="154">
          <cell r="AK154">
            <v>41892</v>
          </cell>
          <cell r="AL154">
            <v>33098</v>
          </cell>
          <cell r="AM154">
            <v>8794</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14.976636652504762</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0</v>
          </cell>
          <cell r="P160">
            <v>0</v>
          </cell>
          <cell r="S160">
            <v>0</v>
          </cell>
          <cell r="V160">
            <v>0</v>
          </cell>
          <cell r="X160">
            <v>0</v>
          </cell>
          <cell r="AA160">
            <v>0</v>
          </cell>
          <cell r="AC160">
            <v>0</v>
          </cell>
          <cell r="AF160">
            <v>125</v>
          </cell>
          <cell r="AG160">
            <v>125</v>
          </cell>
          <cell r="AH160">
            <v>0</v>
          </cell>
          <cell r="AI160">
            <v>210</v>
          </cell>
          <cell r="AK160">
            <v>0</v>
          </cell>
        </row>
        <row r="161">
          <cell r="F161">
            <v>204</v>
          </cell>
          <cell r="P161">
            <v>744.6</v>
          </cell>
          <cell r="S161">
            <v>1219.75</v>
          </cell>
          <cell r="V161">
            <v>1070</v>
          </cell>
          <cell r="X161">
            <v>1767.1499999999999</v>
          </cell>
          <cell r="AA161">
            <v>1777</v>
          </cell>
          <cell r="AB161">
            <v>9</v>
          </cell>
          <cell r="AC161">
            <v>768.7</v>
          </cell>
          <cell r="AF161">
            <v>899</v>
          </cell>
          <cell r="AG161">
            <v>899</v>
          </cell>
          <cell r="AH161">
            <v>0</v>
          </cell>
          <cell r="AK161">
            <v>5603.2</v>
          </cell>
        </row>
        <row r="162">
          <cell r="F162">
            <v>204</v>
          </cell>
          <cell r="P162">
            <v>497.6</v>
          </cell>
          <cell r="S162">
            <v>916.75</v>
          </cell>
          <cell r="V162">
            <v>1070</v>
          </cell>
          <cell r="X162">
            <v>1694.1499999999999</v>
          </cell>
          <cell r="AA162">
            <v>1639</v>
          </cell>
          <cell r="AF162">
            <v>242</v>
          </cell>
          <cell r="AG162">
            <v>242</v>
          </cell>
          <cell r="AH162">
            <v>0</v>
          </cell>
          <cell r="AK162">
            <v>3312.5</v>
          </cell>
        </row>
        <row r="163">
          <cell r="F163">
            <v>204</v>
          </cell>
          <cell r="P163">
            <v>247</v>
          </cell>
          <cell r="S163">
            <v>303</v>
          </cell>
          <cell r="V163">
            <v>0</v>
          </cell>
          <cell r="X163">
            <v>73</v>
          </cell>
          <cell r="AA163">
            <v>138</v>
          </cell>
          <cell r="AC163">
            <v>87</v>
          </cell>
          <cell r="AF163">
            <v>99</v>
          </cell>
          <cell r="AG163">
            <v>99</v>
          </cell>
          <cell r="AH163">
            <v>0</v>
          </cell>
          <cell r="AK163">
            <v>1013</v>
          </cell>
        </row>
        <row r="164">
          <cell r="P164">
            <v>100</v>
          </cell>
          <cell r="S164">
            <v>107</v>
          </cell>
          <cell r="V164">
            <v>0</v>
          </cell>
          <cell r="X164">
            <v>54</v>
          </cell>
          <cell r="AA164">
            <v>12</v>
          </cell>
          <cell r="AC164">
            <v>206.81818181818181</v>
          </cell>
          <cell r="AF164">
            <v>92</v>
          </cell>
          <cell r="AG164">
            <v>308.72727272727275</v>
          </cell>
          <cell r="AK164">
            <v>161</v>
          </cell>
        </row>
        <row r="165">
          <cell r="F165">
            <v>260</v>
          </cell>
          <cell r="S165">
            <v>868.81818181818176</v>
          </cell>
          <cell r="X165">
            <v>2450.6363636363635</v>
          </cell>
          <cell r="AC165">
            <v>1157.1818181818182</v>
          </cell>
          <cell r="AK165">
            <v>0</v>
          </cell>
        </row>
        <row r="166">
          <cell r="F166">
            <v>14.170833333333334</v>
          </cell>
          <cell r="S166">
            <v>1487</v>
          </cell>
          <cell r="X166">
            <v>2754</v>
          </cell>
          <cell r="AC166">
            <v>1364</v>
          </cell>
          <cell r="AK166">
            <v>14.170833333333334</v>
          </cell>
        </row>
        <row r="167">
          <cell r="F167">
            <v>60</v>
          </cell>
          <cell r="P167">
            <v>124</v>
          </cell>
          <cell r="S167">
            <v>576.63636363636363</v>
          </cell>
          <cell r="V167">
            <v>458.81818181818181</v>
          </cell>
          <cell r="X167">
            <v>333.90909090909088</v>
          </cell>
          <cell r="AA167">
            <v>216.09090909090909</v>
          </cell>
          <cell r="AC167">
            <v>206.81818181818181</v>
          </cell>
          <cell r="AF167">
            <v>187</v>
          </cell>
          <cell r="AG167">
            <v>187</v>
          </cell>
          <cell r="AK167">
            <v>1241.3636363636363</v>
          </cell>
        </row>
        <row r="168">
          <cell r="F168">
            <v>-255</v>
          </cell>
          <cell r="S168">
            <v>643.11363636363637</v>
          </cell>
          <cell r="V168">
            <v>611.18181818181824</v>
          </cell>
          <cell r="X168">
            <v>1433.2409090909091</v>
          </cell>
          <cell r="AA168">
            <v>1560.909090909091</v>
          </cell>
          <cell r="AC168">
            <v>561.88181818181829</v>
          </cell>
          <cell r="AF168">
            <v>0</v>
          </cell>
          <cell r="AG168">
            <v>0</v>
          </cell>
          <cell r="AH168">
            <v>0</v>
          </cell>
          <cell r="AK168">
            <v>2383.2363636363639</v>
          </cell>
        </row>
        <row r="169">
          <cell r="F169">
            <v>850</v>
          </cell>
          <cell r="G169">
            <v>11562.099999999999</v>
          </cell>
          <cell r="H169">
            <v>0</v>
          </cell>
          <cell r="P169">
            <v>689</v>
          </cell>
          <cell r="Q169">
            <v>0</v>
          </cell>
          <cell r="R169">
            <v>0</v>
          </cell>
          <cell r="S169">
            <v>1219.75</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5038.3999999999996</v>
          </cell>
        </row>
        <row r="170">
          <cell r="F170">
            <v>459</v>
          </cell>
          <cell r="G170">
            <v>11562.099999999999</v>
          </cell>
          <cell r="H170">
            <v>0</v>
          </cell>
          <cell r="P170">
            <v>0</v>
          </cell>
          <cell r="Q170">
            <v>0</v>
          </cell>
          <cell r="R170">
            <v>0</v>
          </cell>
          <cell r="S170">
            <v>0</v>
          </cell>
          <cell r="T170">
            <v>0</v>
          </cell>
          <cell r="U170">
            <v>0</v>
          </cell>
          <cell r="V170">
            <v>0</v>
          </cell>
          <cell r="W170">
            <v>0</v>
          </cell>
          <cell r="X170">
            <v>0</v>
          </cell>
          <cell r="Y170">
            <v>17514.503030303029</v>
          </cell>
          <cell r="Z170">
            <v>0</v>
          </cell>
          <cell r="AA170">
            <v>0</v>
          </cell>
          <cell r="AB170">
            <v>0</v>
          </cell>
          <cell r="AC170">
            <v>0</v>
          </cell>
          <cell r="AD170">
            <v>13622.695151515152</v>
          </cell>
          <cell r="AE170">
            <v>0</v>
          </cell>
          <cell r="AF170">
            <v>400</v>
          </cell>
          <cell r="AG170">
            <v>400</v>
          </cell>
          <cell r="AH170">
            <v>0</v>
          </cell>
          <cell r="AI170">
            <v>118.4</v>
          </cell>
          <cell r="AJ170">
            <v>0</v>
          </cell>
          <cell r="AK170">
            <v>459</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0</v>
          </cell>
          <cell r="AH175">
            <v>157.89272727272737</v>
          </cell>
          <cell r="AJ175">
            <v>0</v>
          </cell>
          <cell r="AK175">
            <v>0</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2805</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2805</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Y178">
            <v>0</v>
          </cell>
          <cell r="Z178">
            <v>0</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Y180">
            <v>0</v>
          </cell>
          <cell r="Z180">
            <v>0</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1">
          <cell r="AO181" t="str">
            <v>ОЧИК.18.02.</v>
          </cell>
        </row>
        <row r="183">
          <cell r="F183">
            <v>11799</v>
          </cell>
          <cell r="P183">
            <v>290.6666666666664</v>
          </cell>
          <cell r="S183">
            <v>1936.4249999999993</v>
          </cell>
          <cell r="V183">
            <v>382.00000000000051</v>
          </cell>
          <cell r="X183">
            <v>497.51666666666711</v>
          </cell>
          <cell r="AA183">
            <v>237.66666666666663</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ТЕЦ-5 ВСЬОГО</v>
          </cell>
          <cell r="Y187" t="str">
            <v>Е/Е</v>
          </cell>
          <cell r="Z187" t="str">
            <v xml:space="preserve"> Т/Е</v>
          </cell>
          <cell r="AA187" t="str">
            <v>ТЕЦ-6 ВСЬОГО</v>
          </cell>
          <cell r="AB187" t="str">
            <v>Е/Е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15.3</v>
          </cell>
          <cell r="V190">
            <v>58.7</v>
          </cell>
          <cell r="X190">
            <v>64.2</v>
          </cell>
          <cell r="AA190">
            <v>55</v>
          </cell>
          <cell r="AC190">
            <v>53.8</v>
          </cell>
          <cell r="AK190">
            <v>133.30000000000001</v>
          </cell>
          <cell r="AO190">
            <v>221.49122807017542</v>
          </cell>
        </row>
        <row r="191">
          <cell r="S191">
            <v>17.600000000000001</v>
          </cell>
          <cell r="V191">
            <v>67.3</v>
          </cell>
          <cell r="X191">
            <v>73.5</v>
          </cell>
          <cell r="AA191">
            <v>63</v>
          </cell>
          <cell r="AC191">
            <v>61.7</v>
          </cell>
          <cell r="AK191">
            <v>152.79999999999998</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192.5</v>
          </cell>
          <cell r="AA193">
            <v>192.5</v>
          </cell>
          <cell r="AC193">
            <v>192.5</v>
          </cell>
          <cell r="AK193">
            <v>192.5</v>
          </cell>
          <cell r="AO193">
            <v>0</v>
          </cell>
        </row>
        <row r="194">
          <cell r="S194">
            <v>2945</v>
          </cell>
          <cell r="V194">
            <v>11300</v>
          </cell>
          <cell r="X194">
            <v>12359</v>
          </cell>
          <cell r="AA194">
            <v>10588</v>
          </cell>
          <cell r="AC194">
            <v>10357</v>
          </cell>
          <cell r="AK194">
            <v>25661</v>
          </cell>
          <cell r="AO194">
            <v>0</v>
          </cell>
        </row>
        <row r="195">
          <cell r="X195">
            <v>82.5</v>
          </cell>
          <cell r="AC195">
            <v>82.5</v>
          </cell>
          <cell r="AK195">
            <v>25661</v>
          </cell>
        </row>
        <row r="196">
          <cell r="V196">
            <v>0</v>
          </cell>
          <cell r="X196">
            <v>0</v>
          </cell>
          <cell r="AA196">
            <v>0</v>
          </cell>
          <cell r="AC196">
            <v>0</v>
          </cell>
          <cell r="AK196">
            <v>0</v>
          </cell>
        </row>
        <row r="197">
          <cell r="S197">
            <v>0</v>
          </cell>
          <cell r="V197">
            <v>0</v>
          </cell>
          <cell r="X197">
            <v>0</v>
          </cell>
          <cell r="AA197">
            <v>0</v>
          </cell>
          <cell r="AC197">
            <v>0</v>
          </cell>
          <cell r="AK197">
            <v>0</v>
          </cell>
        </row>
        <row r="198">
          <cell r="V198">
            <v>82.5</v>
          </cell>
          <cell r="X198">
            <v>82.5</v>
          </cell>
          <cell r="AA198">
            <v>82.5</v>
          </cell>
          <cell r="AC198">
            <v>82.5</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385</v>
          </cell>
          <cell r="Y205">
            <v>48.4</v>
          </cell>
          <cell r="Z205">
            <v>25.6</v>
          </cell>
          <cell r="AA205">
            <v>385</v>
          </cell>
          <cell r="AC205">
            <v>385</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v>0</v>
          </cell>
          <cell r="AJ207">
            <v>0</v>
          </cell>
          <cell r="AK207">
            <v>0</v>
          </cell>
          <cell r="AL207">
            <v>168.32</v>
          </cell>
          <cell r="AM207">
            <v>168.11</v>
          </cell>
          <cell r="AO207">
            <v>41.55</v>
          </cell>
          <cell r="AP207">
            <v>41.55</v>
          </cell>
          <cell r="AQ207">
            <v>41.55</v>
          </cell>
          <cell r="AR207">
            <v>0</v>
          </cell>
        </row>
        <row r="208">
          <cell r="S208">
            <v>17.600000000000001</v>
          </cell>
          <cell r="V208">
            <v>67.3</v>
          </cell>
          <cell r="W208">
            <v>54.6</v>
          </cell>
          <cell r="X208">
            <v>73.5</v>
          </cell>
          <cell r="Y208">
            <v>52.8</v>
          </cell>
          <cell r="Z208">
            <v>20.700000000000003</v>
          </cell>
          <cell r="AA208">
            <v>63</v>
          </cell>
          <cell r="AB208">
            <v>50</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V209">
            <v>11300</v>
          </cell>
          <cell r="W209">
            <v>9168</v>
          </cell>
          <cell r="X209">
            <v>12359</v>
          </cell>
          <cell r="Y209">
            <v>8878</v>
          </cell>
          <cell r="Z209">
            <v>3481</v>
          </cell>
          <cell r="AA209">
            <v>3481</v>
          </cell>
          <cell r="AB209">
            <v>8403</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V210">
            <v>167.9</v>
          </cell>
          <cell r="W210">
            <v>167.91</v>
          </cell>
          <cell r="X210">
            <v>168.15</v>
          </cell>
          <cell r="Y210">
            <v>168.14</v>
          </cell>
          <cell r="Z210">
            <v>168.16</v>
          </cell>
          <cell r="AA210">
            <v>168.06</v>
          </cell>
          <cell r="AB210">
            <v>168.06</v>
          </cell>
          <cell r="AC210">
            <v>167.86</v>
          </cell>
          <cell r="AD210">
            <v>167.86</v>
          </cell>
          <cell r="AE210">
            <v>167.87</v>
          </cell>
          <cell r="AK210">
            <v>167.94</v>
          </cell>
          <cell r="AL210">
            <v>168.01</v>
          </cell>
          <cell r="AM210">
            <v>167.81</v>
          </cell>
          <cell r="AO210">
            <v>41.55</v>
          </cell>
          <cell r="AP210">
            <v>41.55</v>
          </cell>
          <cell r="AQ210">
            <v>41.55</v>
          </cell>
          <cell r="AR210">
            <v>0</v>
          </cell>
        </row>
        <row r="211">
          <cell r="AM211">
            <v>0</v>
          </cell>
          <cell r="AO211">
            <v>52</v>
          </cell>
          <cell r="AP211">
            <v>52</v>
          </cell>
        </row>
        <row r="212">
          <cell r="V212">
            <v>11300</v>
          </cell>
          <cell r="X212">
            <v>12359</v>
          </cell>
          <cell r="AA212">
            <v>10588</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ТЕЦ-5 ВСЬОГО</v>
          </cell>
          <cell r="Y252" t="str">
            <v>Е/Е</v>
          </cell>
          <cell r="Z252" t="str">
            <v xml:space="preserve"> Т/Е</v>
          </cell>
          <cell r="AA252" t="str">
            <v>ТЕЦ-6 ВСЬОГО</v>
          </cell>
          <cell r="AB252" t="str">
            <v>Е/Е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V253">
            <v>2576.1318181818187</v>
          </cell>
          <cell r="X253">
            <v>3133.4075757575761</v>
          </cell>
          <cell r="AA253">
            <v>2709.5690909090908</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v>61359.725952380955</v>
          </cell>
          <cell r="AM255">
            <v>42757.25</v>
          </cell>
        </row>
        <row r="256">
          <cell r="F256">
            <v>9158.2509523809513</v>
          </cell>
          <cell r="G256">
            <v>2560.3625654450261</v>
          </cell>
          <cell r="H256">
            <v>1952.6374345549739</v>
          </cell>
          <cell r="P256">
            <v>475.74999999999989</v>
          </cell>
          <cell r="Q256" t="str">
            <v>ТМ</v>
          </cell>
          <cell r="S256">
            <v>2876.2916666666656</v>
          </cell>
          <cell r="T256">
            <v>1380.5298333333337</v>
          </cell>
          <cell r="U256">
            <v>1269.3118333333332</v>
          </cell>
          <cell r="V256">
            <v>1033.0000000000005</v>
          </cell>
          <cell r="W256">
            <v>1364</v>
          </cell>
          <cell r="X256">
            <v>721.46666666666692</v>
          </cell>
          <cell r="Y256">
            <v>1589</v>
          </cell>
          <cell r="Z256">
            <v>624.33333333333371</v>
          </cell>
          <cell r="AA256">
            <v>624</v>
          </cell>
          <cell r="AB256">
            <v>1140</v>
          </cell>
          <cell r="AC256">
            <v>940.63333333333412</v>
          </cell>
          <cell r="AD256">
            <v>923</v>
          </cell>
          <cell r="AE256">
            <v>374.83333333333388</v>
          </cell>
          <cell r="AF256">
            <v>578.56666666666615</v>
          </cell>
          <cell r="AG256">
            <v>327.53999999999996</v>
          </cell>
          <cell r="AH256">
            <v>207.02666666666664</v>
          </cell>
          <cell r="AI256" t="str">
            <v xml:space="preserve">ДОП.ВИР. </v>
          </cell>
          <cell r="AJ256" t="str">
            <v>ДОП.ВИР. СТ.ОРГ.</v>
          </cell>
          <cell r="AK256">
            <v>45600.045952380948</v>
          </cell>
          <cell r="AL256" t="str">
            <v>АК КЕ ВСЬОГО</v>
          </cell>
          <cell r="AM256">
            <v>14494.392619047618</v>
          </cell>
          <cell r="AO256" t="str">
            <v>СТАНЦІї ЕЛЕКТРО</v>
          </cell>
          <cell r="AP256" t="str">
            <v>СТАНЦІІ ТЕПЛОВІ</v>
          </cell>
          <cell r="AQ256" t="str">
            <v>МЕРЕЖІ ЕЛЕКТРО</v>
          </cell>
          <cell r="AR256" t="str">
            <v>МЕРЕЖІ ТЕПЛОВІ</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J257">
            <v>7599</v>
          </cell>
          <cell r="AK257">
            <v>39848.917619047621</v>
          </cell>
        </row>
        <row r="258">
          <cell r="F258">
            <v>25661</v>
          </cell>
          <cell r="AK258">
            <v>25661</v>
          </cell>
        </row>
        <row r="259">
          <cell r="F259">
            <v>4189</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4189</v>
          </cell>
          <cell r="AM259">
            <v>48748.25</v>
          </cell>
        </row>
        <row r="260">
          <cell r="F260">
            <v>6438.9176190476192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6438.9176190476192</v>
          </cell>
          <cell r="AM260">
            <v>14653.6</v>
          </cell>
        </row>
        <row r="261">
          <cell r="F261">
            <v>290.33333333333331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290.33333333333331</v>
          </cell>
        </row>
        <row r="262">
          <cell r="F262">
            <v>0</v>
          </cell>
          <cell r="AK262">
            <v>0</v>
          </cell>
        </row>
        <row r="263">
          <cell r="F263">
            <v>2162.5842857142857</v>
          </cell>
          <cell r="AK263">
            <v>2162.5842857142857</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486</v>
          </cell>
          <cell r="P266">
            <v>0</v>
          </cell>
          <cell r="S266">
            <v>0</v>
          </cell>
          <cell r="V266">
            <v>0</v>
          </cell>
          <cell r="X266">
            <v>0</v>
          </cell>
          <cell r="AA266">
            <v>0</v>
          </cell>
          <cell r="AC266">
            <v>0</v>
          </cell>
          <cell r="AF266">
            <v>0</v>
          </cell>
          <cell r="AG266">
            <v>0</v>
          </cell>
          <cell r="AH266">
            <v>0</v>
          </cell>
          <cell r="AK266">
            <v>486</v>
          </cell>
        </row>
        <row r="267">
          <cell r="F267">
            <v>3400</v>
          </cell>
          <cell r="AK267">
            <v>3400</v>
          </cell>
        </row>
        <row r="268">
          <cell r="F268">
            <v>160</v>
          </cell>
          <cell r="P268">
            <v>0</v>
          </cell>
          <cell r="S268">
            <v>0</v>
          </cell>
          <cell r="V268">
            <v>0</v>
          </cell>
          <cell r="X268">
            <v>0</v>
          </cell>
          <cell r="AA268">
            <v>18</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I270">
            <v>0</v>
          </cell>
          <cell r="AK270">
            <v>13676.510303030303</v>
          </cell>
        </row>
        <row r="271">
          <cell r="F271">
            <v>553</v>
          </cell>
          <cell r="G271">
            <v>246</v>
          </cell>
          <cell r="H271">
            <v>307</v>
          </cell>
          <cell r="P271">
            <v>871.5200000000001</v>
          </cell>
          <cell r="S271">
            <v>1917.7936363636363</v>
          </cell>
          <cell r="T271">
            <v>656.82706363636362</v>
          </cell>
          <cell r="U271">
            <v>683.33020909090919</v>
          </cell>
          <cell r="V271">
            <v>721.95</v>
          </cell>
          <cell r="W271">
            <v>213</v>
          </cell>
          <cell r="X271">
            <v>745.15</v>
          </cell>
          <cell r="Y271">
            <v>295</v>
          </cell>
          <cell r="Z271">
            <v>116.2409090909091</v>
          </cell>
          <cell r="AA271">
            <v>597.66</v>
          </cell>
          <cell r="AB271">
            <v>303</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I272">
            <v>0</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I273">
            <v>0</v>
          </cell>
          <cell r="AK273">
            <v>5083</v>
          </cell>
        </row>
        <row r="274">
          <cell r="F274">
            <v>163</v>
          </cell>
          <cell r="P274">
            <v>118</v>
          </cell>
          <cell r="Q274">
            <v>0</v>
          </cell>
          <cell r="R274">
            <v>0</v>
          </cell>
          <cell r="S274">
            <v>703</v>
          </cell>
          <cell r="T274">
            <v>636.47477575757569</v>
          </cell>
          <cell r="U274">
            <v>648.29007272727267</v>
          </cell>
          <cell r="V274">
            <v>132</v>
          </cell>
          <cell r="W274">
            <v>0</v>
          </cell>
          <cell r="X274">
            <v>128</v>
          </cell>
          <cell r="Y274">
            <v>779</v>
          </cell>
          <cell r="Z274">
            <v>411.83636363636361</v>
          </cell>
          <cell r="AA274">
            <v>100</v>
          </cell>
          <cell r="AB274">
            <v>9</v>
          </cell>
          <cell r="AC274">
            <v>89</v>
          </cell>
          <cell r="AD274">
            <v>234</v>
          </cell>
          <cell r="AE274">
            <v>160.69515151515154</v>
          </cell>
          <cell r="AF274">
            <v>616</v>
          </cell>
          <cell r="AG274">
            <v>616</v>
          </cell>
          <cell r="AH274">
            <v>0</v>
          </cell>
          <cell r="AI274">
            <v>618</v>
          </cell>
          <cell r="AK274">
            <v>1849</v>
          </cell>
        </row>
        <row r="275">
          <cell r="F275">
            <v>761</v>
          </cell>
          <cell r="G275">
            <v>197</v>
          </cell>
          <cell r="H275">
            <v>307.10000000000002</v>
          </cell>
          <cell r="P275">
            <v>30</v>
          </cell>
          <cell r="S275">
            <v>79</v>
          </cell>
          <cell r="T275">
            <v>622.80810909090906</v>
          </cell>
          <cell r="U275">
            <v>648.29007272727267</v>
          </cell>
          <cell r="V275">
            <v>44</v>
          </cell>
          <cell r="X275">
            <v>69</v>
          </cell>
          <cell r="Y275">
            <v>284</v>
          </cell>
          <cell r="Z275">
            <v>149.83636363636361</v>
          </cell>
          <cell r="AA275">
            <v>47</v>
          </cell>
          <cell r="AC275">
            <v>55</v>
          </cell>
          <cell r="AD275">
            <v>226</v>
          </cell>
          <cell r="AE275">
            <v>155.36181818181819</v>
          </cell>
          <cell r="AF275">
            <v>4</v>
          </cell>
          <cell r="AG275">
            <v>3</v>
          </cell>
          <cell r="AH275">
            <v>0</v>
          </cell>
          <cell r="AI275">
            <v>377</v>
          </cell>
          <cell r="AK275">
            <v>1155</v>
          </cell>
        </row>
        <row r="276">
          <cell r="F276">
            <v>60</v>
          </cell>
          <cell r="P276">
            <v>500</v>
          </cell>
          <cell r="Q276">
            <v>0</v>
          </cell>
          <cell r="R276">
            <v>0</v>
          </cell>
          <cell r="S276">
            <v>430</v>
          </cell>
          <cell r="T276">
            <v>13.666666666666666</v>
          </cell>
          <cell r="U276">
            <v>0</v>
          </cell>
          <cell r="V276">
            <v>100</v>
          </cell>
          <cell r="W276">
            <v>0</v>
          </cell>
          <cell r="X276">
            <v>100</v>
          </cell>
          <cell r="Y276">
            <v>495</v>
          </cell>
          <cell r="Z276">
            <v>262</v>
          </cell>
          <cell r="AA276">
            <v>130</v>
          </cell>
          <cell r="AB276">
            <v>0</v>
          </cell>
          <cell r="AC276">
            <v>130</v>
          </cell>
          <cell r="AD276">
            <v>8</v>
          </cell>
          <cell r="AE276">
            <v>5.3333333333333339</v>
          </cell>
          <cell r="AF276">
            <v>150</v>
          </cell>
          <cell r="AG276">
            <v>150</v>
          </cell>
          <cell r="AH276">
            <v>0.33333333333333331</v>
          </cell>
          <cell r="AI276">
            <v>0</v>
          </cell>
          <cell r="AK276">
            <v>1370</v>
          </cell>
        </row>
        <row r="277">
          <cell r="F277">
            <v>204</v>
          </cell>
          <cell r="P277">
            <v>145</v>
          </cell>
          <cell r="Q277">
            <v>0</v>
          </cell>
          <cell r="R277">
            <v>0</v>
          </cell>
          <cell r="S277">
            <v>145</v>
          </cell>
          <cell r="T277">
            <v>0</v>
          </cell>
          <cell r="U277">
            <v>0</v>
          </cell>
          <cell r="V277">
            <v>66</v>
          </cell>
          <cell r="W277">
            <v>0</v>
          </cell>
          <cell r="X277">
            <v>66</v>
          </cell>
          <cell r="Y277">
            <v>0</v>
          </cell>
          <cell r="Z277">
            <v>0</v>
          </cell>
          <cell r="AA277">
            <v>50</v>
          </cell>
          <cell r="AB277">
            <v>9</v>
          </cell>
          <cell r="AC277">
            <v>50</v>
          </cell>
          <cell r="AD277">
            <v>0</v>
          </cell>
          <cell r="AE277">
            <v>0</v>
          </cell>
          <cell r="AF277">
            <v>99</v>
          </cell>
          <cell r="AG277">
            <v>99</v>
          </cell>
          <cell r="AH277">
            <v>0</v>
          </cell>
          <cell r="AI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I278">
            <v>0</v>
          </cell>
          <cell r="AK278">
            <v>1238.7833333333333</v>
          </cell>
        </row>
        <row r="279">
          <cell r="F279">
            <v>0</v>
          </cell>
          <cell r="P279">
            <v>0</v>
          </cell>
          <cell r="S279">
            <v>0</v>
          </cell>
          <cell r="V279">
            <v>0</v>
          </cell>
          <cell r="X279">
            <v>2.5499999999999998</v>
          </cell>
          <cell r="AA279">
            <v>-300</v>
          </cell>
          <cell r="AC279">
            <v>0</v>
          </cell>
          <cell r="AF279">
            <v>0</v>
          </cell>
          <cell r="AG279">
            <v>0</v>
          </cell>
          <cell r="AH279">
            <v>0</v>
          </cell>
          <cell r="AI279">
            <v>0</v>
          </cell>
          <cell r="AK279">
            <v>2.5499999999999998</v>
          </cell>
        </row>
        <row r="280">
          <cell r="F280">
            <v>6</v>
          </cell>
          <cell r="P280">
            <v>18.416666666666661</v>
          </cell>
          <cell r="S280">
            <v>65</v>
          </cell>
          <cell r="V280">
            <v>0</v>
          </cell>
          <cell r="X280">
            <v>0</v>
          </cell>
          <cell r="AA280">
            <v>0</v>
          </cell>
          <cell r="AC280">
            <v>0</v>
          </cell>
          <cell r="AF280">
            <v>837.81666666666649</v>
          </cell>
          <cell r="AG280">
            <v>338</v>
          </cell>
          <cell r="AH280">
            <v>499.81666666666649</v>
          </cell>
          <cell r="AK280">
            <v>927.23333333333312</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309</v>
          </cell>
        </row>
        <row r="282">
          <cell r="F282">
            <v>8</v>
          </cell>
          <cell r="P282">
            <v>21.666666666666668</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0</v>
          </cell>
          <cell r="AI282">
            <v>241</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I283">
            <v>0</v>
          </cell>
          <cell r="AK283">
            <v>51324.128982683971</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V286">
            <v>-20</v>
          </cell>
          <cell r="X286">
            <v>-91.5</v>
          </cell>
          <cell r="AA286">
            <v>170</v>
          </cell>
          <cell r="AC286">
            <v>99.5</v>
          </cell>
          <cell r="AF286">
            <v>52.299999999999983</v>
          </cell>
          <cell r="AG286">
            <v>-31</v>
          </cell>
          <cell r="AH286">
            <v>83.299999999999983</v>
          </cell>
          <cell r="AI286">
            <v>0</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I287">
            <v>-618</v>
          </cell>
          <cell r="AK287">
            <v>3669.8363636363633</v>
          </cell>
        </row>
        <row r="288">
          <cell r="F288">
            <v>0</v>
          </cell>
          <cell r="P288">
            <v>0</v>
          </cell>
          <cell r="S288">
            <v>0</v>
          </cell>
          <cell r="V288">
            <v>0</v>
          </cell>
          <cell r="X288">
            <v>0</v>
          </cell>
          <cell r="AA288">
            <v>0</v>
          </cell>
          <cell r="AC288">
            <v>0</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283.60000000000002</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I290">
            <v>118.4</v>
          </cell>
          <cell r="AK290">
            <v>5453.0083333333332</v>
          </cell>
        </row>
        <row r="291">
          <cell r="F291">
            <v>11</v>
          </cell>
          <cell r="P291">
            <v>-2.4000000000000057</v>
          </cell>
          <cell r="Q291">
            <v>0</v>
          </cell>
          <cell r="R291">
            <v>0</v>
          </cell>
          <cell r="S291">
            <v>287.66666666666652</v>
          </cell>
          <cell r="T291">
            <v>0</v>
          </cell>
          <cell r="U291">
            <v>0</v>
          </cell>
          <cell r="V291">
            <v>11</v>
          </cell>
          <cell r="W291">
            <v>0</v>
          </cell>
          <cell r="X291">
            <v>23.850000000000005</v>
          </cell>
          <cell r="Y291">
            <v>0</v>
          </cell>
          <cell r="Z291">
            <v>0</v>
          </cell>
          <cell r="AA291">
            <v>201</v>
          </cell>
          <cell r="AB291">
            <v>0</v>
          </cell>
          <cell r="AC291">
            <v>394.98333333333346</v>
          </cell>
          <cell r="AD291">
            <v>0</v>
          </cell>
          <cell r="AE291">
            <v>0</v>
          </cell>
          <cell r="AF291">
            <v>15.25</v>
          </cell>
          <cell r="AG291">
            <v>-162.75</v>
          </cell>
          <cell r="AH291">
            <v>179</v>
          </cell>
          <cell r="AI291">
            <v>0</v>
          </cell>
          <cell r="AK291">
            <v>746.35</v>
          </cell>
        </row>
        <row r="292">
          <cell r="F292">
            <v>1</v>
          </cell>
          <cell r="P292">
            <v>27.766666666666676</v>
          </cell>
          <cell r="S292">
            <v>599.33333333333337</v>
          </cell>
          <cell r="V292">
            <v>85</v>
          </cell>
          <cell r="X292">
            <v>176</v>
          </cell>
          <cell r="AA292">
            <v>84</v>
          </cell>
          <cell r="AC292">
            <v>71.683333333333351</v>
          </cell>
          <cell r="AF292">
            <v>160.59999999999994</v>
          </cell>
          <cell r="AG292">
            <v>150</v>
          </cell>
          <cell r="AH292">
            <v>10.599999999999946</v>
          </cell>
          <cell r="AI292">
            <v>0</v>
          </cell>
          <cell r="AK292">
            <v>1036.3833333333334</v>
          </cell>
        </row>
        <row r="293">
          <cell r="F293">
            <v>2789</v>
          </cell>
          <cell r="P293">
            <v>98.883333333333326</v>
          </cell>
          <cell r="S293">
            <v>231.42499999999998</v>
          </cell>
          <cell r="V293">
            <v>110</v>
          </cell>
          <cell r="X293">
            <v>98.11666666666666</v>
          </cell>
          <cell r="AA293">
            <v>101</v>
          </cell>
          <cell r="AC293">
            <v>63.466666666666669</v>
          </cell>
          <cell r="AF293">
            <v>193.38333333333335</v>
          </cell>
          <cell r="AG293">
            <v>176.29000000000002</v>
          </cell>
          <cell r="AH293">
            <v>17.093333333333334</v>
          </cell>
          <cell r="AI293">
            <v>0</v>
          </cell>
          <cell r="AK293">
            <v>3670.2750000000001</v>
          </cell>
        </row>
        <row r="294">
          <cell r="F294">
            <v>1626</v>
          </cell>
          <cell r="P294">
            <v>0</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0</v>
          </cell>
          <cell r="AG294">
            <v>0</v>
          </cell>
          <cell r="AH294">
            <v>0</v>
          </cell>
          <cell r="AI294">
            <v>165.2</v>
          </cell>
          <cell r="AK294">
            <v>0</v>
          </cell>
        </row>
        <row r="295">
          <cell r="F295">
            <v>11</v>
          </cell>
          <cell r="P295">
            <v>1</v>
          </cell>
          <cell r="S295">
            <v>81</v>
          </cell>
          <cell r="V295">
            <v>-129</v>
          </cell>
          <cell r="X295">
            <v>172</v>
          </cell>
          <cell r="AA295">
            <v>0</v>
          </cell>
          <cell r="AC295">
            <v>261</v>
          </cell>
          <cell r="AF295">
            <v>58</v>
          </cell>
          <cell r="AG295">
            <v>13</v>
          </cell>
          <cell r="AH295">
            <v>0</v>
          </cell>
          <cell r="AI295">
            <v>70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I296">
            <v>36</v>
          </cell>
          <cell r="AK296">
            <v>51324.128982683971</v>
          </cell>
        </row>
        <row r="297">
          <cell r="F297">
            <v>1606</v>
          </cell>
          <cell r="P297">
            <v>91.666666666666671</v>
          </cell>
          <cell r="S297">
            <v>425.33333333333337</v>
          </cell>
          <cell r="X297">
            <v>97.666666666666671</v>
          </cell>
          <cell r="AC297">
            <v>85.333333333333343</v>
          </cell>
          <cell r="AF297">
            <v>226.33333333333331</v>
          </cell>
          <cell r="AG297">
            <v>173</v>
          </cell>
          <cell r="AH297">
            <v>191</v>
          </cell>
          <cell r="AI297">
            <v>59.2</v>
          </cell>
          <cell r="AK297">
            <v>0</v>
          </cell>
        </row>
        <row r="298">
          <cell r="P298">
            <v>0</v>
          </cell>
          <cell r="AF298">
            <v>0</v>
          </cell>
          <cell r="AG298">
            <v>0</v>
          </cell>
          <cell r="AH298">
            <v>0</v>
          </cell>
          <cell r="AI298">
            <v>0</v>
          </cell>
          <cell r="AK298">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I299">
            <v>0</v>
          </cell>
          <cell r="AK299">
            <v>51324.128982683971</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V302">
            <v>0</v>
          </cell>
          <cell r="X302">
            <v>0</v>
          </cell>
          <cell r="AA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2805</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2805</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V325">
            <v>197</v>
          </cell>
          <cell r="X325">
            <v>203</v>
          </cell>
          <cell r="AA325">
            <v>163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584</v>
          </cell>
          <cell r="AM328">
            <v>526</v>
          </cell>
        </row>
        <row r="329">
          <cell r="F329">
            <v>137</v>
          </cell>
          <cell r="P329">
            <v>237</v>
          </cell>
          <cell r="S329">
            <v>515</v>
          </cell>
          <cell r="X329">
            <v>201</v>
          </cell>
          <cell r="AC329">
            <v>161</v>
          </cell>
          <cell r="AF329">
            <v>444</v>
          </cell>
          <cell r="AG329">
            <v>400</v>
          </cell>
          <cell r="AH329">
            <v>44</v>
          </cell>
          <cell r="AI329">
            <v>103</v>
          </cell>
          <cell r="AK329">
            <v>2162.5842857142857</v>
          </cell>
          <cell r="AM329">
            <v>2162.5842857142857</v>
          </cell>
        </row>
        <row r="330">
          <cell r="AJ330">
            <v>36</v>
          </cell>
          <cell r="AK330">
            <v>3500</v>
          </cell>
          <cell r="AM330">
            <v>3500</v>
          </cell>
        </row>
        <row r="331">
          <cell r="AK331">
            <v>0</v>
          </cell>
          <cell r="AM331">
            <v>770.33333333333337</v>
          </cell>
        </row>
        <row r="332">
          <cell r="AJ332">
            <v>36</v>
          </cell>
          <cell r="AK332">
            <v>486</v>
          </cell>
          <cell r="AM332">
            <v>486</v>
          </cell>
        </row>
        <row r="333">
          <cell r="AK333">
            <v>3400</v>
          </cell>
          <cell r="AM333">
            <v>2381.4</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cell r="AM343">
            <v>0</v>
          </cell>
        </row>
        <row r="344">
          <cell r="AK344">
            <v>709</v>
          </cell>
          <cell r="AM344">
            <v>4338</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V348">
            <v>56</v>
          </cell>
          <cell r="X348">
            <v>56</v>
          </cell>
          <cell r="AA348">
            <v>-78.090909090909093</v>
          </cell>
          <cell r="AC348">
            <v>561.88181818181829</v>
          </cell>
          <cell r="AF348">
            <v>470</v>
          </cell>
          <cell r="AG348">
            <v>470</v>
          </cell>
          <cell r="AH348">
            <v>0</v>
          </cell>
          <cell r="AK348">
            <v>1608.8818181818183</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342</v>
          </cell>
          <cell r="AM350">
            <v>342</v>
          </cell>
        </row>
        <row r="351">
          <cell r="AK351">
            <v>160</v>
          </cell>
          <cell r="AM351">
            <v>160</v>
          </cell>
        </row>
        <row r="352">
          <cell r="P352">
            <v>225</v>
          </cell>
          <cell r="S352">
            <v>296</v>
          </cell>
          <cell r="X352">
            <v>56</v>
          </cell>
          <cell r="AC352">
            <v>76.181818181818187</v>
          </cell>
          <cell r="AF352">
            <v>304.27272727272725</v>
          </cell>
          <cell r="AG352">
            <v>291.27272727272725</v>
          </cell>
          <cell r="AH352">
            <v>13</v>
          </cell>
          <cell r="AK352">
            <v>0</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5453.0083333333332</v>
          </cell>
          <cell r="AM354" t="e">
            <v>#REF!</v>
          </cell>
        </row>
        <row r="355">
          <cell r="AK355">
            <v>746.35</v>
          </cell>
          <cell r="AM355">
            <v>83</v>
          </cell>
        </row>
        <row r="356">
          <cell r="AK356">
            <v>1036.3833333333334</v>
          </cell>
          <cell r="AM356">
            <v>0</v>
          </cell>
        </row>
        <row r="357">
          <cell r="AK357">
            <v>3670.2750000000001</v>
          </cell>
          <cell r="AM357">
            <v>0</v>
          </cell>
        </row>
        <row r="358">
          <cell r="F358">
            <v>0</v>
          </cell>
          <cell r="P358">
            <v>0</v>
          </cell>
          <cell r="S358">
            <v>0</v>
          </cell>
          <cell r="T358">
            <v>87.84</v>
          </cell>
          <cell r="U358">
            <v>461.15999999999997</v>
          </cell>
          <cell r="V358">
            <v>471</v>
          </cell>
          <cell r="W358">
            <v>447</v>
          </cell>
          <cell r="X358">
            <v>491.83333333333337</v>
          </cell>
          <cell r="Y358">
            <v>359</v>
          </cell>
          <cell r="Z358">
            <v>141.33333333333337</v>
          </cell>
          <cell r="AA358">
            <v>273</v>
          </cell>
          <cell r="AB358">
            <v>455</v>
          </cell>
          <cell r="AC358">
            <v>176.5</v>
          </cell>
          <cell r="AD358">
            <v>289</v>
          </cell>
          <cell r="AE358">
            <v>117</v>
          </cell>
          <cell r="AF358">
            <v>383</v>
          </cell>
          <cell r="AG358">
            <v>383</v>
          </cell>
          <cell r="AH358">
            <v>0</v>
          </cell>
          <cell r="AJ358">
            <v>-2491</v>
          </cell>
          <cell r="AK358">
            <v>1051.3333333333335</v>
          </cell>
          <cell r="AM358">
            <v>668.33333333333337</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V384">
            <v>182</v>
          </cell>
          <cell r="W384">
            <v>148</v>
          </cell>
          <cell r="X384">
            <v>182</v>
          </cell>
          <cell r="Y384">
            <v>131</v>
          </cell>
          <cell r="Z384">
            <v>130</v>
          </cell>
          <cell r="AA384">
            <v>323.66666666666674</v>
          </cell>
          <cell r="AB384">
            <v>257</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V385">
            <v>0</v>
          </cell>
          <cell r="W385">
            <v>0</v>
          </cell>
          <cell r="X385">
            <v>0</v>
          </cell>
          <cell r="Y385">
            <v>0</v>
          </cell>
          <cell r="AA385">
            <v>3.6666666666666665</v>
          </cell>
          <cell r="AB385">
            <v>3</v>
          </cell>
          <cell r="AC385">
            <v>3.6666666666666665</v>
          </cell>
          <cell r="AD385">
            <v>3</v>
          </cell>
          <cell r="AK385">
            <v>46</v>
          </cell>
          <cell r="AL385">
            <v>24</v>
          </cell>
        </row>
        <row r="386">
          <cell r="F386">
            <v>0</v>
          </cell>
          <cell r="G386">
            <v>0</v>
          </cell>
          <cell r="H386">
            <v>91</v>
          </cell>
          <cell r="P386">
            <v>0.66666666666666663</v>
          </cell>
          <cell r="S386">
            <v>14.333333333333332</v>
          </cell>
          <cell r="V386">
            <v>146.66666666666666</v>
          </cell>
          <cell r="W386">
            <v>119</v>
          </cell>
          <cell r="X386">
            <v>146.66666666666666</v>
          </cell>
          <cell r="Y386">
            <v>105</v>
          </cell>
          <cell r="Z386">
            <v>120</v>
          </cell>
          <cell r="AA386">
            <v>280.66666666666669</v>
          </cell>
          <cell r="AB386">
            <v>223</v>
          </cell>
          <cell r="AC386">
            <v>280.66666666666669</v>
          </cell>
          <cell r="AD386">
            <v>200</v>
          </cell>
          <cell r="AE386">
            <v>191</v>
          </cell>
          <cell r="AK386">
            <v>428</v>
          </cell>
          <cell r="AL386">
            <v>305.66666666666669</v>
          </cell>
          <cell r="AM386">
            <v>429.33333333333331</v>
          </cell>
        </row>
        <row r="387">
          <cell r="F387">
            <v>0</v>
          </cell>
          <cell r="G387">
            <v>0</v>
          </cell>
          <cell r="P387">
            <v>2</v>
          </cell>
          <cell r="V387">
            <v>0</v>
          </cell>
          <cell r="W387">
            <v>0</v>
          </cell>
          <cell r="X387">
            <v>0</v>
          </cell>
          <cell r="Y387">
            <v>0</v>
          </cell>
          <cell r="AA387">
            <v>25</v>
          </cell>
          <cell r="AB387">
            <v>20</v>
          </cell>
          <cell r="AC387">
            <v>25</v>
          </cell>
          <cell r="AD387">
            <v>18</v>
          </cell>
          <cell r="AK387">
            <v>33.666666666666671</v>
          </cell>
          <cell r="AL387">
            <v>23</v>
          </cell>
        </row>
        <row r="388">
          <cell r="F388">
            <v>0</v>
          </cell>
          <cell r="G388">
            <v>0</v>
          </cell>
          <cell r="P388">
            <v>0</v>
          </cell>
          <cell r="V388">
            <v>25.333333333333332</v>
          </cell>
          <cell r="W388">
            <v>21</v>
          </cell>
          <cell r="X388">
            <v>25.333333333333332</v>
          </cell>
          <cell r="Y388">
            <v>18</v>
          </cell>
          <cell r="AA388">
            <v>0.66666666666666663</v>
          </cell>
          <cell r="AB388">
            <v>1</v>
          </cell>
          <cell r="AC388">
            <v>0.66666666666666663</v>
          </cell>
          <cell r="AD388">
            <v>0</v>
          </cell>
          <cell r="AK388">
            <v>26</v>
          </cell>
          <cell r="AL388">
            <v>18</v>
          </cell>
        </row>
        <row r="389">
          <cell r="F389">
            <v>120.63333333333333</v>
          </cell>
          <cell r="G389">
            <v>76</v>
          </cell>
          <cell r="P389">
            <v>0</v>
          </cell>
          <cell r="V389">
            <v>0</v>
          </cell>
          <cell r="W389">
            <v>0</v>
          </cell>
          <cell r="X389">
            <v>0</v>
          </cell>
          <cell r="Y389">
            <v>0</v>
          </cell>
          <cell r="AA389">
            <v>0</v>
          </cell>
          <cell r="AB389">
            <v>0</v>
          </cell>
          <cell r="AC389">
            <v>0</v>
          </cell>
          <cell r="AD389">
            <v>0</v>
          </cell>
          <cell r="AK389">
            <v>120.63333333333333</v>
          </cell>
          <cell r="AL389">
            <v>78</v>
          </cell>
        </row>
        <row r="390">
          <cell r="F390">
            <v>8.6666666666666661</v>
          </cell>
          <cell r="G390">
            <v>5</v>
          </cell>
          <cell r="P390">
            <v>0</v>
          </cell>
          <cell r="V390">
            <v>0</v>
          </cell>
          <cell r="W390">
            <v>0</v>
          </cell>
          <cell r="X390">
            <v>0</v>
          </cell>
          <cell r="Y390">
            <v>0</v>
          </cell>
          <cell r="AA390">
            <v>0</v>
          </cell>
          <cell r="AB390">
            <v>0</v>
          </cell>
          <cell r="AC390">
            <v>0</v>
          </cell>
          <cell r="AD390">
            <v>0</v>
          </cell>
          <cell r="AK390">
            <v>8.6666666666666661</v>
          </cell>
          <cell r="AL390">
            <v>0</v>
          </cell>
        </row>
        <row r="391">
          <cell r="F391">
            <v>0</v>
          </cell>
          <cell r="G391">
            <v>0</v>
          </cell>
          <cell r="P391">
            <v>5.333333333333333</v>
          </cell>
          <cell r="V391">
            <v>0</v>
          </cell>
          <cell r="W391">
            <v>0</v>
          </cell>
          <cell r="X391">
            <v>0</v>
          </cell>
          <cell r="Y391">
            <v>0</v>
          </cell>
          <cell r="AA391">
            <v>0</v>
          </cell>
          <cell r="AB391">
            <v>0</v>
          </cell>
          <cell r="AC391">
            <v>0</v>
          </cell>
          <cell r="AD391">
            <v>0</v>
          </cell>
          <cell r="AK391">
            <v>22</v>
          </cell>
          <cell r="AL391">
            <v>15.333333333333332</v>
          </cell>
        </row>
        <row r="392">
          <cell r="F392">
            <v>5.333333333333333</v>
          </cell>
          <cell r="G392">
            <v>3</v>
          </cell>
          <cell r="P392">
            <v>0</v>
          </cell>
          <cell r="V392">
            <v>0</v>
          </cell>
          <cell r="W392">
            <v>0</v>
          </cell>
          <cell r="X392">
            <v>0</v>
          </cell>
          <cell r="Y392">
            <v>0</v>
          </cell>
          <cell r="AA392">
            <v>0</v>
          </cell>
          <cell r="AB392">
            <v>0</v>
          </cell>
          <cell r="AC392">
            <v>0</v>
          </cell>
          <cell r="AD392">
            <v>0</v>
          </cell>
          <cell r="AK392">
            <v>5.333333333333333</v>
          </cell>
          <cell r="AL392">
            <v>3</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10</v>
          </cell>
          <cell r="Y394">
            <v>7</v>
          </cell>
          <cell r="AA394">
            <v>13.666666666666666</v>
          </cell>
          <cell r="AB394">
            <v>11</v>
          </cell>
          <cell r="AC394">
            <v>13.666666666666666</v>
          </cell>
          <cell r="AD394">
            <v>10</v>
          </cell>
          <cell r="AK394">
            <v>26</v>
          </cell>
          <cell r="AL394">
            <v>19</v>
          </cell>
        </row>
        <row r="395">
          <cell r="F395">
            <v>0</v>
          </cell>
          <cell r="G395">
            <v>0</v>
          </cell>
          <cell r="P395">
            <v>0</v>
          </cell>
          <cell r="V395">
            <v>0</v>
          </cell>
          <cell r="W395">
            <v>0</v>
          </cell>
          <cell r="X395">
            <v>0</v>
          </cell>
          <cell r="Y395">
            <v>0</v>
          </cell>
          <cell r="AA395">
            <v>0</v>
          </cell>
          <cell r="AB395">
            <v>0</v>
          </cell>
          <cell r="AC395">
            <v>0</v>
          </cell>
          <cell r="AD395">
            <v>0</v>
          </cell>
          <cell r="AK395">
            <v>0</v>
          </cell>
          <cell r="AL395">
            <v>4.333333333333333</v>
          </cell>
        </row>
        <row r="396">
          <cell r="F396">
            <v>1.1666666666666667</v>
          </cell>
          <cell r="G396">
            <v>1</v>
          </cell>
          <cell r="P396">
            <v>20.5</v>
          </cell>
          <cell r="V396">
            <v>522.33333333333337</v>
          </cell>
          <cell r="W396">
            <v>424</v>
          </cell>
          <cell r="X396">
            <v>522.33333333333337</v>
          </cell>
          <cell r="Y396">
            <v>375</v>
          </cell>
          <cell r="AA396">
            <v>43</v>
          </cell>
          <cell r="AB396">
            <v>34</v>
          </cell>
          <cell r="AC396">
            <v>43</v>
          </cell>
          <cell r="AD396">
            <v>31</v>
          </cell>
          <cell r="AK396">
            <v>587.33333333333337</v>
          </cell>
          <cell r="AL396">
            <v>427.5</v>
          </cell>
          <cell r="AM396">
            <v>427.83333333333337</v>
          </cell>
        </row>
        <row r="397">
          <cell r="F397">
            <v>0</v>
          </cell>
          <cell r="G397">
            <v>0</v>
          </cell>
          <cell r="P397">
            <v>0</v>
          </cell>
          <cell r="V397">
            <v>0</v>
          </cell>
          <cell r="W397">
            <v>0</v>
          </cell>
          <cell r="X397">
            <v>0</v>
          </cell>
          <cell r="Y397">
            <v>0</v>
          </cell>
          <cell r="AA397">
            <v>0</v>
          </cell>
          <cell r="AB397">
            <v>0</v>
          </cell>
          <cell r="AC397">
            <v>0</v>
          </cell>
          <cell r="AD397">
            <v>0</v>
          </cell>
          <cell r="AK397">
            <v>0</v>
          </cell>
          <cell r="AL397">
            <v>0</v>
          </cell>
        </row>
        <row r="398">
          <cell r="F398">
            <v>0</v>
          </cell>
          <cell r="G398">
            <v>0</v>
          </cell>
          <cell r="P398">
            <v>0</v>
          </cell>
          <cell r="V398">
            <v>480.66666666666669</v>
          </cell>
          <cell r="W398">
            <v>390</v>
          </cell>
          <cell r="X398">
            <v>480.66666666666669</v>
          </cell>
          <cell r="Y398">
            <v>345</v>
          </cell>
          <cell r="AA398">
            <v>11</v>
          </cell>
          <cell r="AB398">
            <v>9</v>
          </cell>
          <cell r="AC398">
            <v>11</v>
          </cell>
          <cell r="AD398">
            <v>8</v>
          </cell>
          <cell r="AK398">
            <v>491.66666666666669</v>
          </cell>
          <cell r="AL398">
            <v>353</v>
          </cell>
          <cell r="AM398">
            <v>388.83333333333337</v>
          </cell>
        </row>
        <row r="399">
          <cell r="F399">
            <v>0</v>
          </cell>
          <cell r="G399">
            <v>0</v>
          </cell>
          <cell r="P399">
            <v>0</v>
          </cell>
          <cell r="V399">
            <v>0</v>
          </cell>
          <cell r="W399">
            <v>0</v>
          </cell>
          <cell r="X399">
            <v>0</v>
          </cell>
          <cell r="Y399">
            <v>0</v>
          </cell>
          <cell r="AA399">
            <v>0</v>
          </cell>
          <cell r="AB399">
            <v>0</v>
          </cell>
          <cell r="AC399">
            <v>0</v>
          </cell>
          <cell r="AD399">
            <v>0</v>
          </cell>
          <cell r="AK399">
            <v>0</v>
          </cell>
          <cell r="AL399">
            <v>0</v>
          </cell>
        </row>
        <row r="400">
          <cell r="F400">
            <v>1.1666666666666667</v>
          </cell>
          <cell r="G400">
            <v>1</v>
          </cell>
          <cell r="P400">
            <v>15.833333333333334</v>
          </cell>
          <cell r="V400">
            <v>41.666666666666664</v>
          </cell>
          <cell r="W400">
            <v>34</v>
          </cell>
          <cell r="X400">
            <v>41.666666666666664</v>
          </cell>
          <cell r="Y400">
            <v>30</v>
          </cell>
          <cell r="AA400">
            <v>32</v>
          </cell>
          <cell r="AB400">
            <v>25</v>
          </cell>
          <cell r="AC400">
            <v>32</v>
          </cell>
          <cell r="AD400">
            <v>23</v>
          </cell>
          <cell r="AK400">
            <v>91</v>
          </cell>
          <cell r="AL400">
            <v>74.833333333333343</v>
          </cell>
        </row>
        <row r="401">
          <cell r="F401">
            <v>0</v>
          </cell>
          <cell r="G401">
            <v>0</v>
          </cell>
          <cell r="P401">
            <v>4.666666666666667</v>
          </cell>
          <cell r="V401">
            <v>0</v>
          </cell>
          <cell r="W401">
            <v>0</v>
          </cell>
          <cell r="X401">
            <v>0</v>
          </cell>
          <cell r="Y401">
            <v>0</v>
          </cell>
          <cell r="AA401">
            <v>0</v>
          </cell>
          <cell r="AB401">
            <v>0</v>
          </cell>
          <cell r="AC401">
            <v>0</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67.833333333333343</v>
          </cell>
        </row>
        <row r="403">
          <cell r="F403">
            <v>10</v>
          </cell>
          <cell r="G403">
            <v>6</v>
          </cell>
          <cell r="P403">
            <v>39</v>
          </cell>
          <cell r="V403">
            <v>0</v>
          </cell>
          <cell r="W403">
            <v>0</v>
          </cell>
          <cell r="X403">
            <v>0</v>
          </cell>
          <cell r="Y403">
            <v>0</v>
          </cell>
          <cell r="AA403">
            <v>0</v>
          </cell>
          <cell r="AB403">
            <v>0</v>
          </cell>
          <cell r="AC403">
            <v>0</v>
          </cell>
          <cell r="AD403">
            <v>0</v>
          </cell>
          <cell r="AK403">
            <v>49</v>
          </cell>
          <cell r="AL403">
            <v>45</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4.3333333333333339</v>
          </cell>
        </row>
        <row r="407">
          <cell r="F407">
            <v>206.33333333333329</v>
          </cell>
          <cell r="G407">
            <v>131</v>
          </cell>
          <cell r="H407">
            <v>130</v>
          </cell>
          <cell r="P407">
            <v>50.166666666666671</v>
          </cell>
          <cell r="S407">
            <v>50.166666666666671</v>
          </cell>
          <cell r="V407">
            <v>37.833333333333343</v>
          </cell>
          <cell r="W407">
            <v>31</v>
          </cell>
          <cell r="X407">
            <v>37.833333333333343</v>
          </cell>
          <cell r="Y407">
            <v>27</v>
          </cell>
          <cell r="AA407">
            <v>26.000000000000004</v>
          </cell>
          <cell r="AB407">
            <v>21</v>
          </cell>
          <cell r="AC407">
            <v>26.000000000000004</v>
          </cell>
          <cell r="AD407">
            <v>18</v>
          </cell>
          <cell r="AK407">
            <v>1965.0000000000002</v>
          </cell>
          <cell r="AL407">
            <v>481.16666666666663</v>
          </cell>
          <cell r="AM407">
            <v>481.16666666666663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P410">
            <v>0</v>
          </cell>
          <cell r="V410">
            <v>0</v>
          </cell>
          <cell r="W410">
            <v>0</v>
          </cell>
          <cell r="X410">
            <v>0</v>
          </cell>
          <cell r="Y410">
            <v>0</v>
          </cell>
          <cell r="AA410">
            <v>0</v>
          </cell>
          <cell r="AB410">
            <v>0</v>
          </cell>
          <cell r="AC410">
            <v>0</v>
          </cell>
          <cell r="AD410">
            <v>0</v>
          </cell>
          <cell r="AK410">
            <v>0</v>
          </cell>
          <cell r="AL410">
            <v>0</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3</v>
          </cell>
          <cell r="Y413">
            <v>2</v>
          </cell>
          <cell r="AA413">
            <v>3</v>
          </cell>
          <cell r="AB413">
            <v>2</v>
          </cell>
          <cell r="AC413">
            <v>3</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4.5</v>
          </cell>
          <cell r="Y416">
            <v>3</v>
          </cell>
          <cell r="AA416">
            <v>1.3333333333333333</v>
          </cell>
          <cell r="AB416">
            <v>1</v>
          </cell>
          <cell r="AC416">
            <v>1.3333333333333333</v>
          </cell>
          <cell r="AD416">
            <v>1</v>
          </cell>
          <cell r="AK416">
            <v>28.5</v>
          </cell>
          <cell r="AL416">
            <v>26.5</v>
          </cell>
        </row>
        <row r="417">
          <cell r="F417">
            <v>0</v>
          </cell>
          <cell r="G417">
            <v>0</v>
          </cell>
          <cell r="P417">
            <v>1.3333333333333333</v>
          </cell>
          <cell r="V417">
            <v>0</v>
          </cell>
          <cell r="W417">
            <v>0</v>
          </cell>
          <cell r="X417">
            <v>0</v>
          </cell>
          <cell r="Y417">
            <v>0</v>
          </cell>
          <cell r="AA417">
            <v>1.6666666666666667</v>
          </cell>
          <cell r="AB417">
            <v>1</v>
          </cell>
          <cell r="AC417">
            <v>1.6666666666666667</v>
          </cell>
          <cell r="AD417">
            <v>1</v>
          </cell>
          <cell r="AK417">
            <v>69</v>
          </cell>
          <cell r="AL417">
            <v>52.333333333333336</v>
          </cell>
        </row>
        <row r="418">
          <cell r="F418">
            <v>177</v>
          </cell>
          <cell r="G418">
            <v>112</v>
          </cell>
          <cell r="P418">
            <v>0</v>
          </cell>
          <cell r="V418">
            <v>0</v>
          </cell>
          <cell r="W418">
            <v>0</v>
          </cell>
          <cell r="X418">
            <v>0</v>
          </cell>
          <cell r="Y418">
            <v>0</v>
          </cell>
          <cell r="AA418">
            <v>0</v>
          </cell>
          <cell r="AB418">
            <v>0</v>
          </cell>
          <cell r="AC418">
            <v>0</v>
          </cell>
          <cell r="AD418">
            <v>0</v>
          </cell>
          <cell r="AK418">
            <v>177</v>
          </cell>
          <cell r="AL418">
            <v>112</v>
          </cell>
        </row>
        <row r="419">
          <cell r="F419">
            <v>0</v>
          </cell>
          <cell r="G419">
            <v>0</v>
          </cell>
          <cell r="P419">
            <v>0</v>
          </cell>
          <cell r="V419">
            <v>10</v>
          </cell>
          <cell r="W419">
            <v>8</v>
          </cell>
          <cell r="X419">
            <v>10</v>
          </cell>
          <cell r="Y419">
            <v>7</v>
          </cell>
          <cell r="AA419">
            <v>7.666666666666667</v>
          </cell>
          <cell r="AB419">
            <v>6</v>
          </cell>
          <cell r="AC419">
            <v>7.666666666666667</v>
          </cell>
          <cell r="AD419">
            <v>5</v>
          </cell>
          <cell r="AK419">
            <v>17.666666666666668</v>
          </cell>
          <cell r="AL419">
            <v>12</v>
          </cell>
        </row>
        <row r="420">
          <cell r="F420">
            <v>0.66666666666666663</v>
          </cell>
          <cell r="G420">
            <v>0</v>
          </cell>
          <cell r="P420">
            <v>2</v>
          </cell>
          <cell r="V420">
            <v>1.3333333333333333</v>
          </cell>
          <cell r="W420">
            <v>1</v>
          </cell>
          <cell r="X420">
            <v>1.3333333333333333</v>
          </cell>
          <cell r="Y420">
            <v>1</v>
          </cell>
          <cell r="AA420">
            <v>1</v>
          </cell>
          <cell r="AB420">
            <v>1</v>
          </cell>
          <cell r="AC420">
            <v>1</v>
          </cell>
          <cell r="AD420">
            <v>1</v>
          </cell>
          <cell r="AK420">
            <v>6</v>
          </cell>
          <cell r="AL420">
            <v>4</v>
          </cell>
        </row>
        <row r="421">
          <cell r="F421">
            <v>2.6666666666666665</v>
          </cell>
          <cell r="G421">
            <v>2</v>
          </cell>
          <cell r="P421">
            <v>0.33333333333333331</v>
          </cell>
          <cell r="V421">
            <v>1</v>
          </cell>
          <cell r="W421">
            <v>1</v>
          </cell>
          <cell r="X421">
            <v>1</v>
          </cell>
          <cell r="Y421">
            <v>1</v>
          </cell>
          <cell r="AA421">
            <v>0.66666666666666663</v>
          </cell>
          <cell r="AB421">
            <v>1</v>
          </cell>
          <cell r="AC421">
            <v>0.66666666666666663</v>
          </cell>
          <cell r="AD421">
            <v>0</v>
          </cell>
          <cell r="AK421">
            <v>9.3333333333333339</v>
          </cell>
          <cell r="AL421">
            <v>5.333333333333333</v>
          </cell>
        </row>
        <row r="422">
          <cell r="F422">
            <v>0</v>
          </cell>
          <cell r="G422">
            <v>0</v>
          </cell>
          <cell r="P422">
            <v>2.3333333333333335</v>
          </cell>
          <cell r="V422">
            <v>6</v>
          </cell>
          <cell r="W422">
            <v>5</v>
          </cell>
          <cell r="X422">
            <v>6</v>
          </cell>
          <cell r="Y422">
            <v>4</v>
          </cell>
          <cell r="AA422">
            <v>5</v>
          </cell>
          <cell r="AB422">
            <v>4</v>
          </cell>
          <cell r="AC422">
            <v>5</v>
          </cell>
          <cell r="AD422">
            <v>4</v>
          </cell>
          <cell r="AK422">
            <v>13.333333333333334</v>
          </cell>
          <cell r="AL422">
            <v>10.333333333333334</v>
          </cell>
        </row>
        <row r="423">
          <cell r="F423">
            <v>0</v>
          </cell>
          <cell r="G423">
            <v>0</v>
          </cell>
          <cell r="P423">
            <v>0</v>
          </cell>
          <cell r="V423">
            <v>0</v>
          </cell>
          <cell r="W423">
            <v>0</v>
          </cell>
          <cell r="X423">
            <v>0</v>
          </cell>
          <cell r="Y423">
            <v>0</v>
          </cell>
          <cell r="AA423">
            <v>0</v>
          </cell>
          <cell r="AB423">
            <v>0</v>
          </cell>
          <cell r="AC423">
            <v>0</v>
          </cell>
          <cell r="AD423">
            <v>0</v>
          </cell>
          <cell r="AK423">
            <v>0</v>
          </cell>
          <cell r="AL423">
            <v>0</v>
          </cell>
        </row>
        <row r="424">
          <cell r="F424">
            <v>0</v>
          </cell>
          <cell r="G424">
            <v>0</v>
          </cell>
          <cell r="P424">
            <v>0</v>
          </cell>
          <cell r="V424">
            <v>0</v>
          </cell>
          <cell r="W424">
            <v>0</v>
          </cell>
          <cell r="X424">
            <v>0</v>
          </cell>
          <cell r="Y424">
            <v>0</v>
          </cell>
          <cell r="AA424">
            <v>0</v>
          </cell>
          <cell r="AB424">
            <v>0</v>
          </cell>
          <cell r="AC424">
            <v>0</v>
          </cell>
          <cell r="AD424">
            <v>0</v>
          </cell>
          <cell r="AK424">
            <v>0</v>
          </cell>
          <cell r="AL424">
            <v>0</v>
          </cell>
        </row>
        <row r="425">
          <cell r="F425">
            <v>9.6666666666666661</v>
          </cell>
          <cell r="G425">
            <v>6</v>
          </cell>
          <cell r="P425">
            <v>1</v>
          </cell>
          <cell r="V425">
            <v>0</v>
          </cell>
          <cell r="W425">
            <v>0</v>
          </cell>
          <cell r="X425">
            <v>0</v>
          </cell>
          <cell r="Y425">
            <v>0</v>
          </cell>
          <cell r="AA425">
            <v>0</v>
          </cell>
          <cell r="AB425">
            <v>0</v>
          </cell>
          <cell r="AC425">
            <v>0</v>
          </cell>
          <cell r="AD425">
            <v>0</v>
          </cell>
          <cell r="AK425">
            <v>12</v>
          </cell>
          <cell r="AL425">
            <v>8</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1</v>
          </cell>
          <cell r="P427">
            <v>0.66666666666666663</v>
          </cell>
          <cell r="V427">
            <v>0.66666666666666663</v>
          </cell>
          <cell r="W427">
            <v>1</v>
          </cell>
          <cell r="X427">
            <v>0.66666666666666663</v>
          </cell>
          <cell r="Y427">
            <v>0</v>
          </cell>
          <cell r="AA427">
            <v>0.66666666666666663</v>
          </cell>
          <cell r="AB427">
            <v>1</v>
          </cell>
          <cell r="AC427">
            <v>0.66666666666666663</v>
          </cell>
          <cell r="AD427">
            <v>0</v>
          </cell>
          <cell r="AK427">
            <v>4.333333333333333</v>
          </cell>
          <cell r="AL427">
            <v>1.6666666666666665</v>
          </cell>
        </row>
        <row r="428">
          <cell r="F428">
            <v>1.6666666666666667</v>
          </cell>
          <cell r="G428">
            <v>1</v>
          </cell>
          <cell r="P428">
            <v>0.66666666666666663</v>
          </cell>
          <cell r="V428">
            <v>0.66666666666666663</v>
          </cell>
          <cell r="W428">
            <v>1</v>
          </cell>
          <cell r="X428">
            <v>0.66666666666666663</v>
          </cell>
          <cell r="Y428">
            <v>0</v>
          </cell>
          <cell r="AA428">
            <v>0.66666666666666663</v>
          </cell>
          <cell r="AB428">
            <v>1</v>
          </cell>
          <cell r="AC428">
            <v>0.66666666666666663</v>
          </cell>
          <cell r="AD428">
            <v>0</v>
          </cell>
          <cell r="AK428">
            <v>3.6666666666666665</v>
          </cell>
          <cell r="AL428">
            <v>1.6666666666666665</v>
          </cell>
        </row>
        <row r="429">
          <cell r="F429">
            <v>6.666666666666667</v>
          </cell>
          <cell r="G429">
            <v>4</v>
          </cell>
          <cell r="P429">
            <v>4.666666666666667</v>
          </cell>
          <cell r="V429">
            <v>3</v>
          </cell>
          <cell r="W429">
            <v>2</v>
          </cell>
          <cell r="X429">
            <v>3</v>
          </cell>
          <cell r="Y429">
            <v>2</v>
          </cell>
          <cell r="AA429">
            <v>2</v>
          </cell>
          <cell r="AB429">
            <v>2</v>
          </cell>
          <cell r="AC429">
            <v>2</v>
          </cell>
          <cell r="AD429">
            <v>1</v>
          </cell>
          <cell r="AK429">
            <v>33</v>
          </cell>
          <cell r="AL429">
            <v>21.666666666666668</v>
          </cell>
        </row>
        <row r="430">
          <cell r="F430">
            <v>0</v>
          </cell>
          <cell r="G430">
            <v>0</v>
          </cell>
          <cell r="P430">
            <v>0</v>
          </cell>
          <cell r="V430">
            <v>0</v>
          </cell>
          <cell r="W430">
            <v>0</v>
          </cell>
          <cell r="X430">
            <v>0</v>
          </cell>
          <cell r="Y430">
            <v>0</v>
          </cell>
          <cell r="AA430">
            <v>0</v>
          </cell>
          <cell r="AB430">
            <v>0</v>
          </cell>
          <cell r="AC430">
            <v>0</v>
          </cell>
          <cell r="AD430">
            <v>0</v>
          </cell>
          <cell r="AK430">
            <v>0</v>
          </cell>
          <cell r="AL430">
            <v>0</v>
          </cell>
        </row>
        <row r="431">
          <cell r="F431">
            <v>0</v>
          </cell>
          <cell r="G431">
            <v>0</v>
          </cell>
          <cell r="P431">
            <v>0</v>
          </cell>
          <cell r="V431">
            <v>0</v>
          </cell>
          <cell r="W431">
            <v>0</v>
          </cell>
          <cell r="X431">
            <v>0</v>
          </cell>
          <cell r="Y431">
            <v>0</v>
          </cell>
          <cell r="AA431">
            <v>0</v>
          </cell>
          <cell r="AB431">
            <v>0</v>
          </cell>
          <cell r="AC431">
            <v>0</v>
          </cell>
          <cell r="AD431">
            <v>0</v>
          </cell>
          <cell r="AK431">
            <v>0</v>
          </cell>
          <cell r="AL431">
            <v>53</v>
          </cell>
        </row>
        <row r="432">
          <cell r="F432">
            <v>1</v>
          </cell>
          <cell r="G432">
            <v>1</v>
          </cell>
          <cell r="P432">
            <v>0</v>
          </cell>
          <cell r="V432">
            <v>0</v>
          </cell>
          <cell r="W432">
            <v>0</v>
          </cell>
          <cell r="X432">
            <v>0</v>
          </cell>
          <cell r="Y432">
            <v>0</v>
          </cell>
          <cell r="AA432">
            <v>0</v>
          </cell>
          <cell r="AB432">
            <v>0</v>
          </cell>
          <cell r="AC432">
            <v>0</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4</v>
          </cell>
          <cell r="Y435">
            <v>3</v>
          </cell>
          <cell r="AA435">
            <v>2</v>
          </cell>
          <cell r="AB435">
            <v>2</v>
          </cell>
          <cell r="AC435">
            <v>2</v>
          </cell>
          <cell r="AD435">
            <v>1</v>
          </cell>
          <cell r="AK435">
            <v>15.666666666666666</v>
          </cell>
          <cell r="AL435">
            <v>10</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3.3333333333333335</v>
          </cell>
          <cell r="Y437">
            <v>2</v>
          </cell>
          <cell r="AA437">
            <v>0</v>
          </cell>
          <cell r="AB437">
            <v>0</v>
          </cell>
          <cell r="AC437">
            <v>0</v>
          </cell>
          <cell r="AD437">
            <v>0</v>
          </cell>
          <cell r="AK437">
            <v>3.3333333333333335</v>
          </cell>
          <cell r="AL437">
            <v>2</v>
          </cell>
        </row>
        <row r="438">
          <cell r="F438">
            <v>0.33333333333333331</v>
          </cell>
          <cell r="G438">
            <v>0</v>
          </cell>
          <cell r="P438">
            <v>0.33333333333333331</v>
          </cell>
          <cell r="V438">
            <v>0.33333333333333331</v>
          </cell>
          <cell r="W438">
            <v>0</v>
          </cell>
          <cell r="X438">
            <v>0.33333333333333331</v>
          </cell>
          <cell r="Y438">
            <v>0</v>
          </cell>
          <cell r="AA438">
            <v>0.33333333333333331</v>
          </cell>
          <cell r="AB438">
            <v>0</v>
          </cell>
          <cell r="AC438">
            <v>0.33333333333333331</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0</v>
          </cell>
          <cell r="Y440">
            <v>0</v>
          </cell>
          <cell r="AA440">
            <v>0</v>
          </cell>
          <cell r="AB440">
            <v>0</v>
          </cell>
          <cell r="AC440">
            <v>0</v>
          </cell>
          <cell r="AD440">
            <v>0</v>
          </cell>
          <cell r="AK440">
            <v>0</v>
          </cell>
          <cell r="AL440">
            <v>0</v>
          </cell>
        </row>
        <row r="441">
          <cell r="F441">
            <v>0</v>
          </cell>
          <cell r="G441">
            <v>0</v>
          </cell>
          <cell r="P441">
            <v>0</v>
          </cell>
          <cell r="V441">
            <v>0</v>
          </cell>
          <cell r="W441">
            <v>0</v>
          </cell>
          <cell r="X441">
            <v>0</v>
          </cell>
          <cell r="Y441">
            <v>0</v>
          </cell>
          <cell r="AA441">
            <v>0</v>
          </cell>
          <cell r="AB441">
            <v>0</v>
          </cell>
          <cell r="AC441">
            <v>0</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3"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52204</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Y36" t="str">
            <v>Е/Е</v>
          </cell>
          <cell r="Z36" t="str">
            <v xml:space="preserve"> Т/Е</v>
          </cell>
          <cell r="AA36" t="str">
            <v>ТЕЦ-6 ВСЬОГО</v>
          </cell>
          <cell r="AB36" t="str">
            <v>Е/Е</v>
          </cell>
          <cell r="AC36" t="str">
            <v xml:space="preserve"> Т/Е</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14901</v>
          </cell>
          <cell r="P48">
            <v>3080.62</v>
          </cell>
          <cell r="S48">
            <v>8423.52</v>
          </cell>
          <cell r="T48">
            <v>2620.8347999999996</v>
          </cell>
          <cell r="U48">
            <v>2617.6851999999999</v>
          </cell>
          <cell r="V48">
            <v>2576.1318181818187</v>
          </cell>
          <cell r="X48">
            <v>1941.8530303030293</v>
          </cell>
          <cell r="AA48">
            <v>2709.5690909090908</v>
          </cell>
          <cell r="AC48">
            <v>1753.5509090909086</v>
          </cell>
          <cell r="AF48">
            <v>4466.8781818181815</v>
          </cell>
          <cell r="AG48">
            <v>3618.3</v>
          </cell>
          <cell r="AH48">
            <v>848.57818181818175</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702</v>
          </cell>
          <cell r="G51">
            <v>336</v>
          </cell>
          <cell r="H51">
            <v>366</v>
          </cell>
          <cell r="P51">
            <v>320</v>
          </cell>
          <cell r="S51">
            <v>913</v>
          </cell>
          <cell r="T51">
            <v>456.5</v>
          </cell>
          <cell r="U51">
            <v>456.5</v>
          </cell>
          <cell r="V51">
            <v>187</v>
          </cell>
          <cell r="W51">
            <v>152</v>
          </cell>
          <cell r="X51">
            <v>35</v>
          </cell>
          <cell r="Y51">
            <v>136</v>
          </cell>
          <cell r="Z51">
            <v>48</v>
          </cell>
          <cell r="AA51">
            <v>48</v>
          </cell>
          <cell r="AB51">
            <v>38</v>
          </cell>
          <cell r="AC51">
            <v>10</v>
          </cell>
          <cell r="AD51">
            <v>-123</v>
          </cell>
          <cell r="AE51">
            <v>-77</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Y52">
            <v>85</v>
          </cell>
          <cell r="Z52">
            <v>30</v>
          </cell>
          <cell r="AA52">
            <v>100</v>
          </cell>
          <cell r="AB52">
            <v>79</v>
          </cell>
          <cell r="AC52">
            <v>21</v>
          </cell>
          <cell r="AD52">
            <v>68</v>
          </cell>
          <cell r="AE52">
            <v>42</v>
          </cell>
          <cell r="AF52">
            <v>343</v>
          </cell>
          <cell r="AG52">
            <v>300</v>
          </cell>
          <cell r="AH52">
            <v>43</v>
          </cell>
          <cell r="AK52">
            <v>1660</v>
          </cell>
          <cell r="AL52">
            <v>576</v>
          </cell>
          <cell r="AM52">
            <v>1084</v>
          </cell>
          <cell r="AN52">
            <v>1084</v>
          </cell>
        </row>
        <row r="53">
          <cell r="F53">
            <v>20</v>
          </cell>
          <cell r="G53">
            <v>0</v>
          </cell>
          <cell r="H53">
            <v>12</v>
          </cell>
          <cell r="P53">
            <v>0</v>
          </cell>
          <cell r="S53">
            <v>368.66666666666669</v>
          </cell>
          <cell r="T53">
            <v>287.56</v>
          </cell>
          <cell r="U53">
            <v>81.106666666666683</v>
          </cell>
          <cell r="V53">
            <v>0</v>
          </cell>
          <cell r="W53">
            <v>0</v>
          </cell>
          <cell r="X53">
            <v>0</v>
          </cell>
          <cell r="Y53">
            <v>0</v>
          </cell>
          <cell r="Z53">
            <v>0</v>
          </cell>
          <cell r="AA53">
            <v>-300</v>
          </cell>
          <cell r="AB53">
            <v>-238</v>
          </cell>
          <cell r="AC53">
            <v>-62</v>
          </cell>
          <cell r="AD53">
            <v>0</v>
          </cell>
          <cell r="AE53">
            <v>0</v>
          </cell>
          <cell r="AF53">
            <v>189.33333333333334</v>
          </cell>
          <cell r="AG53">
            <v>110</v>
          </cell>
          <cell r="AH53">
            <v>0</v>
          </cell>
          <cell r="AI53">
            <v>36</v>
          </cell>
          <cell r="AK53">
            <v>-300</v>
          </cell>
          <cell r="AL53">
            <v>-238</v>
          </cell>
          <cell r="AM53">
            <v>-62</v>
          </cell>
          <cell r="AN53">
            <v>-62</v>
          </cell>
          <cell r="AO53">
            <v>690</v>
          </cell>
          <cell r="AP53">
            <v>498</v>
          </cell>
          <cell r="AQ53">
            <v>61.666666666666629</v>
          </cell>
          <cell r="AR53">
            <v>365.66666666666663</v>
          </cell>
        </row>
        <row r="54">
          <cell r="F54">
            <v>562</v>
          </cell>
          <cell r="G54">
            <v>269</v>
          </cell>
          <cell r="H54">
            <v>293</v>
          </cell>
          <cell r="P54">
            <v>7</v>
          </cell>
          <cell r="S54">
            <v>65</v>
          </cell>
          <cell r="T54">
            <v>13.666666666666666</v>
          </cell>
          <cell r="U54">
            <v>0</v>
          </cell>
          <cell r="V54">
            <v>44</v>
          </cell>
          <cell r="W54">
            <v>36</v>
          </cell>
          <cell r="X54">
            <v>8</v>
          </cell>
          <cell r="Y54">
            <v>42</v>
          </cell>
          <cell r="Z54">
            <v>15</v>
          </cell>
          <cell r="AA54">
            <v>47</v>
          </cell>
          <cell r="AB54">
            <v>37</v>
          </cell>
          <cell r="AC54">
            <v>10</v>
          </cell>
          <cell r="AD54">
            <v>38</v>
          </cell>
          <cell r="AE54">
            <v>24</v>
          </cell>
          <cell r="AF54">
            <v>25</v>
          </cell>
          <cell r="AG54">
            <v>30</v>
          </cell>
          <cell r="AH54">
            <v>2</v>
          </cell>
          <cell r="AK54">
            <v>864</v>
          </cell>
          <cell r="AL54">
            <v>374</v>
          </cell>
          <cell r="AM54">
            <v>490</v>
          </cell>
          <cell r="AN54">
            <v>490</v>
          </cell>
          <cell r="AO54">
            <v>503</v>
          </cell>
          <cell r="AP54">
            <v>272</v>
          </cell>
          <cell r="AQ54">
            <v>0</v>
          </cell>
          <cell r="AR54">
            <v>9</v>
          </cell>
        </row>
        <row r="55">
          <cell r="F55">
            <v>2</v>
          </cell>
          <cell r="G55">
            <v>1</v>
          </cell>
          <cell r="H55">
            <v>1</v>
          </cell>
          <cell r="P55">
            <v>42</v>
          </cell>
          <cell r="S55">
            <v>329</v>
          </cell>
          <cell r="T55">
            <v>256.62</v>
          </cell>
          <cell r="U55">
            <v>72.38</v>
          </cell>
          <cell r="V55">
            <v>995</v>
          </cell>
          <cell r="W55">
            <v>807</v>
          </cell>
          <cell r="X55">
            <v>188</v>
          </cell>
          <cell r="Y55">
            <v>311</v>
          </cell>
          <cell r="Z55">
            <v>110</v>
          </cell>
          <cell r="AA55">
            <v>84</v>
          </cell>
          <cell r="AB55">
            <v>67</v>
          </cell>
          <cell r="AC55">
            <v>17</v>
          </cell>
          <cell r="AD55">
            <v>52</v>
          </cell>
          <cell r="AE55">
            <v>32</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P56">
            <v>0</v>
          </cell>
          <cell r="S56">
            <v>10</v>
          </cell>
          <cell r="T56">
            <v>10</v>
          </cell>
          <cell r="U56">
            <v>0</v>
          </cell>
          <cell r="V56">
            <v>910</v>
          </cell>
          <cell r="W56">
            <v>738</v>
          </cell>
          <cell r="X56">
            <v>172</v>
          </cell>
          <cell r="Y56">
            <v>248</v>
          </cell>
          <cell r="Z56">
            <v>88</v>
          </cell>
          <cell r="AA56">
            <v>13.333333333333334</v>
          </cell>
          <cell r="AB56">
            <v>11</v>
          </cell>
          <cell r="AC56">
            <v>2.3333333333333339</v>
          </cell>
          <cell r="AD56">
            <v>8</v>
          </cell>
          <cell r="AE56">
            <v>5.3333333333333339</v>
          </cell>
          <cell r="AF56">
            <v>2</v>
          </cell>
          <cell r="AG56">
            <v>2</v>
          </cell>
          <cell r="AH56">
            <v>0</v>
          </cell>
          <cell r="AI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Y57">
            <v>9289</v>
          </cell>
          <cell r="Z57">
            <v>3281</v>
          </cell>
          <cell r="AA57">
            <v>10588</v>
          </cell>
          <cell r="AB57">
            <v>8403</v>
          </cell>
          <cell r="AC57">
            <v>2185</v>
          </cell>
          <cell r="AD57">
            <v>6867</v>
          </cell>
          <cell r="AE57">
            <v>4298</v>
          </cell>
          <cell r="AF57">
            <v>0</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Y58">
            <v>9289</v>
          </cell>
          <cell r="Z58">
            <v>3281</v>
          </cell>
          <cell r="AA58">
            <v>10588</v>
          </cell>
          <cell r="AB58">
            <v>8403</v>
          </cell>
          <cell r="AC58">
            <v>2185</v>
          </cell>
          <cell r="AD58">
            <v>6867</v>
          </cell>
          <cell r="AE58">
            <v>4298</v>
          </cell>
          <cell r="AF58">
            <v>0</v>
          </cell>
          <cell r="AG58">
            <v>0</v>
          </cell>
          <cell r="AH58">
            <v>0</v>
          </cell>
          <cell r="AI58">
            <v>241</v>
          </cell>
          <cell r="AK58">
            <v>24063</v>
          </cell>
          <cell r="AL58">
            <v>17571</v>
          </cell>
          <cell r="AM58">
            <v>6492</v>
          </cell>
          <cell r="AN58">
            <v>6492</v>
          </cell>
          <cell r="AO58">
            <v>17571</v>
          </cell>
          <cell r="AP58">
            <v>6492</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0</v>
          </cell>
          <cell r="AE59">
            <v>0</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15</v>
          </cell>
          <cell r="S60">
            <v>506</v>
          </cell>
          <cell r="T60">
            <v>506</v>
          </cell>
          <cell r="U60">
            <v>0</v>
          </cell>
          <cell r="V60">
            <v>0</v>
          </cell>
          <cell r="W60">
            <v>0</v>
          </cell>
          <cell r="X60">
            <v>0</v>
          </cell>
          <cell r="Y60">
            <v>0</v>
          </cell>
          <cell r="Z60">
            <v>0</v>
          </cell>
          <cell r="AA60">
            <v>0</v>
          </cell>
          <cell r="AB60">
            <v>0</v>
          </cell>
          <cell r="AC60">
            <v>0</v>
          </cell>
          <cell r="AD60">
            <v>0</v>
          </cell>
          <cell r="AE60">
            <v>0</v>
          </cell>
          <cell r="AF60">
            <v>670</v>
          </cell>
          <cell r="AG60">
            <v>253</v>
          </cell>
          <cell r="AH60">
            <v>417</v>
          </cell>
          <cell r="AI60">
            <v>15</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Y61">
            <v>199</v>
          </cell>
          <cell r="Z61">
            <v>70.386363636363626</v>
          </cell>
          <cell r="AA61">
            <v>277.5690909090909</v>
          </cell>
          <cell r="AB61">
            <v>220</v>
          </cell>
          <cell r="AC61">
            <v>57.569090909090903</v>
          </cell>
          <cell r="AD61">
            <v>159</v>
          </cell>
          <cell r="AE61">
            <v>98.850909090909113</v>
          </cell>
          <cell r="AF61">
            <v>1135.8781818181817</v>
          </cell>
          <cell r="AG61">
            <v>969.3</v>
          </cell>
          <cell r="AH61">
            <v>166.57818181818175</v>
          </cell>
          <cell r="AI61">
            <v>88</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Y62">
            <v>11</v>
          </cell>
          <cell r="Z62">
            <v>4</v>
          </cell>
          <cell r="AA62">
            <v>15</v>
          </cell>
          <cell r="AB62">
            <v>12</v>
          </cell>
          <cell r="AC62">
            <v>3</v>
          </cell>
          <cell r="AD62">
            <v>9</v>
          </cell>
          <cell r="AE62">
            <v>5</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Y63">
            <v>64</v>
          </cell>
          <cell r="Z63">
            <v>22</v>
          </cell>
          <cell r="AA63">
            <v>89</v>
          </cell>
          <cell r="AB63">
            <v>71</v>
          </cell>
          <cell r="AC63">
            <v>18</v>
          </cell>
          <cell r="AD63">
            <v>51</v>
          </cell>
          <cell r="AE63">
            <v>32</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T64">
            <v>18</v>
          </cell>
          <cell r="U64">
            <v>95</v>
          </cell>
          <cell r="V64">
            <v>0</v>
          </cell>
          <cell r="X64">
            <v>0</v>
          </cell>
          <cell r="AD64">
            <v>0</v>
          </cell>
          <cell r="AE64">
            <v>0</v>
          </cell>
          <cell r="AH64">
            <v>0</v>
          </cell>
          <cell r="AI64">
            <v>0</v>
          </cell>
          <cell r="AJ64">
            <v>0</v>
          </cell>
          <cell r="AK64">
            <v>0</v>
          </cell>
          <cell r="AN64">
            <v>0</v>
          </cell>
          <cell r="AO64">
            <v>79</v>
          </cell>
          <cell r="AP64">
            <v>87</v>
          </cell>
          <cell r="AQ64">
            <v>61</v>
          </cell>
          <cell r="AR64">
            <v>132</v>
          </cell>
        </row>
        <row r="65">
          <cell r="F65">
            <v>79</v>
          </cell>
          <cell r="G65">
            <v>38</v>
          </cell>
          <cell r="H65">
            <v>41</v>
          </cell>
          <cell r="P65">
            <v>464</v>
          </cell>
          <cell r="S65">
            <v>1018</v>
          </cell>
          <cell r="T65">
            <v>162.88</v>
          </cell>
          <cell r="U65">
            <v>855.12</v>
          </cell>
          <cell r="V65">
            <v>551</v>
          </cell>
          <cell r="W65">
            <v>447</v>
          </cell>
          <cell r="X65">
            <v>104</v>
          </cell>
          <cell r="Y65">
            <v>407</v>
          </cell>
          <cell r="Z65">
            <v>144</v>
          </cell>
          <cell r="AA65">
            <v>573</v>
          </cell>
          <cell r="AB65">
            <v>455</v>
          </cell>
          <cell r="AC65">
            <v>118</v>
          </cell>
          <cell r="AD65">
            <v>359</v>
          </cell>
          <cell r="AE65">
            <v>224.66666666666663</v>
          </cell>
          <cell r="AF65">
            <v>526</v>
          </cell>
          <cell r="AG65">
            <v>526</v>
          </cell>
          <cell r="AH65">
            <v>0</v>
          </cell>
          <cell r="AK65">
            <v>3211</v>
          </cell>
          <cell r="AL65">
            <v>1404</v>
          </cell>
          <cell r="AM65">
            <v>1807</v>
          </cell>
          <cell r="AN65">
            <v>1807</v>
          </cell>
          <cell r="AO65">
            <v>902</v>
          </cell>
          <cell r="AP65">
            <v>568</v>
          </cell>
          <cell r="AQ65">
            <v>502</v>
          </cell>
          <cell r="AR65">
            <v>1239</v>
          </cell>
        </row>
        <row r="66">
          <cell r="F66">
            <v>0</v>
          </cell>
          <cell r="G66">
            <v>0</v>
          </cell>
          <cell r="P66">
            <v>0</v>
          </cell>
          <cell r="S66">
            <v>0</v>
          </cell>
          <cell r="T66">
            <v>16</v>
          </cell>
          <cell r="U66">
            <v>86</v>
          </cell>
          <cell r="X66">
            <v>0</v>
          </cell>
          <cell r="AC66">
            <v>0</v>
          </cell>
          <cell r="AD66">
            <v>0</v>
          </cell>
          <cell r="AE66">
            <v>0</v>
          </cell>
          <cell r="AH66">
            <v>0</v>
          </cell>
          <cell r="AK66">
            <v>0</v>
          </cell>
          <cell r="AL66">
            <v>0</v>
          </cell>
          <cell r="AM66">
            <v>0</v>
          </cell>
          <cell r="AN66">
            <v>0</v>
          </cell>
          <cell r="AO66">
            <v>90</v>
          </cell>
          <cell r="AP66">
            <v>57</v>
          </cell>
          <cell r="AQ66">
            <v>50</v>
          </cell>
          <cell r="AR66">
            <v>124</v>
          </cell>
        </row>
        <row r="67">
          <cell r="F67">
            <v>84</v>
          </cell>
          <cell r="G67">
            <v>40</v>
          </cell>
          <cell r="H67">
            <v>44</v>
          </cell>
          <cell r="P67">
            <v>464</v>
          </cell>
          <cell r="S67">
            <v>1018</v>
          </cell>
          <cell r="T67">
            <v>162.16</v>
          </cell>
          <cell r="U67">
            <v>850.84</v>
          </cell>
          <cell r="V67">
            <v>80</v>
          </cell>
          <cell r="X67">
            <v>85</v>
          </cell>
          <cell r="Y67">
            <v>368</v>
          </cell>
          <cell r="Z67">
            <v>195</v>
          </cell>
          <cell r="AA67">
            <v>300</v>
          </cell>
          <cell r="AC67">
            <v>60</v>
          </cell>
          <cell r="AD67">
            <v>37</v>
          </cell>
          <cell r="AE67">
            <v>23</v>
          </cell>
          <cell r="AF67">
            <v>554</v>
          </cell>
          <cell r="AG67">
            <v>554</v>
          </cell>
          <cell r="AH67">
            <v>0</v>
          </cell>
          <cell r="AI67">
            <v>0</v>
          </cell>
          <cell r="AJ67">
            <v>0</v>
          </cell>
          <cell r="AK67">
            <v>2500</v>
          </cell>
          <cell r="AL67">
            <v>504</v>
          </cell>
          <cell r="AM67">
            <v>1996</v>
          </cell>
          <cell r="AN67">
            <v>1616</v>
          </cell>
          <cell r="AO67">
            <v>712</v>
          </cell>
          <cell r="AP67">
            <v>280</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0</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0</v>
          </cell>
          <cell r="P69">
            <v>0</v>
          </cell>
          <cell r="S69">
            <v>0</v>
          </cell>
          <cell r="T69">
            <v>146.88</v>
          </cell>
          <cell r="U69">
            <v>769.12</v>
          </cell>
          <cell r="V69">
            <v>471</v>
          </cell>
          <cell r="W69">
            <v>447</v>
          </cell>
          <cell r="X69">
            <v>104</v>
          </cell>
          <cell r="Y69">
            <v>407</v>
          </cell>
          <cell r="Z69">
            <v>144</v>
          </cell>
          <cell r="AA69">
            <v>273</v>
          </cell>
          <cell r="AB69">
            <v>455</v>
          </cell>
          <cell r="AC69">
            <v>118</v>
          </cell>
          <cell r="AD69">
            <v>322</v>
          </cell>
          <cell r="AE69">
            <v>201.66666666666663</v>
          </cell>
          <cell r="AF69">
            <v>-28</v>
          </cell>
          <cell r="AG69">
            <v>-28</v>
          </cell>
          <cell r="AH69">
            <v>0</v>
          </cell>
          <cell r="AK69">
            <v>716</v>
          </cell>
          <cell r="AL69">
            <v>323</v>
          </cell>
          <cell r="AM69">
            <v>812.09090909090924</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Y70">
            <v>658</v>
          </cell>
          <cell r="Z70">
            <v>232.79999999999995</v>
          </cell>
          <cell r="AA70">
            <v>1777</v>
          </cell>
          <cell r="AB70">
            <v>1410</v>
          </cell>
          <cell r="AC70">
            <v>367</v>
          </cell>
          <cell r="AD70">
            <v>833</v>
          </cell>
          <cell r="AE70">
            <v>521.70000000000005</v>
          </cell>
          <cell r="AF70">
            <v>780</v>
          </cell>
          <cell r="AG70">
            <v>780</v>
          </cell>
          <cell r="AH70">
            <v>0</v>
          </cell>
          <cell r="AK70">
            <v>5957</v>
          </cell>
          <cell r="AL70">
            <v>3168</v>
          </cell>
          <cell r="AM70">
            <v>2789</v>
          </cell>
          <cell r="AN70">
            <v>2789</v>
          </cell>
          <cell r="AO70">
            <v>2278</v>
          </cell>
          <cell r="AP70">
            <v>1059</v>
          </cell>
          <cell r="AQ70">
            <v>890</v>
          </cell>
          <cell r="AR70">
            <v>1730</v>
          </cell>
        </row>
        <row r="71">
          <cell r="F71">
            <v>0</v>
          </cell>
          <cell r="G71">
            <v>0</v>
          </cell>
          <cell r="H71">
            <v>0</v>
          </cell>
          <cell r="P71">
            <v>65</v>
          </cell>
          <cell r="S71">
            <v>465</v>
          </cell>
          <cell r="V71">
            <v>333.81818181818181</v>
          </cell>
          <cell r="W71">
            <v>271</v>
          </cell>
          <cell r="X71">
            <v>62.818181818181813</v>
          </cell>
          <cell r="Y71">
            <v>145</v>
          </cell>
          <cell r="Z71">
            <v>51.363636363636374</v>
          </cell>
          <cell r="AA71">
            <v>157.09090909090909</v>
          </cell>
          <cell r="AB71">
            <v>125</v>
          </cell>
          <cell r="AC71">
            <v>32.090909090909093</v>
          </cell>
          <cell r="AD71">
            <v>81</v>
          </cell>
          <cell r="AE71">
            <v>49.909090909090907</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Y72">
            <v>8</v>
          </cell>
          <cell r="Z72">
            <v>3</v>
          </cell>
          <cell r="AA72">
            <v>9</v>
          </cell>
          <cell r="AB72">
            <v>7</v>
          </cell>
          <cell r="AC72">
            <v>2</v>
          </cell>
          <cell r="AD72">
            <v>4</v>
          </cell>
          <cell r="AE72">
            <v>3</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Y73">
            <v>47</v>
          </cell>
          <cell r="Z73">
            <v>16</v>
          </cell>
          <cell r="AA73">
            <v>50</v>
          </cell>
          <cell r="AB73">
            <v>40</v>
          </cell>
          <cell r="AC73">
            <v>10</v>
          </cell>
          <cell r="AD73">
            <v>26</v>
          </cell>
          <cell r="AE73">
            <v>16</v>
          </cell>
          <cell r="AF73">
            <v>70</v>
          </cell>
          <cell r="AG73">
            <v>70</v>
          </cell>
          <cell r="AH73">
            <v>0</v>
          </cell>
          <cell r="AK73">
            <v>397</v>
          </cell>
          <cell r="AL73">
            <v>148</v>
          </cell>
          <cell r="AM73">
            <v>249</v>
          </cell>
          <cell r="AN73">
            <v>249</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78</v>
          </cell>
          <cell r="AL74">
            <v>78</v>
          </cell>
          <cell r="AM74">
            <v>0</v>
          </cell>
          <cell r="AN74">
            <v>0</v>
          </cell>
        </row>
        <row r="75">
          <cell r="F75">
            <v>1689</v>
          </cell>
          <cell r="G75">
            <v>0</v>
          </cell>
          <cell r="H75">
            <v>1029</v>
          </cell>
          <cell r="P75">
            <v>890</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890</v>
          </cell>
          <cell r="AL75">
            <v>890</v>
          </cell>
          <cell r="AM75">
            <v>0</v>
          </cell>
          <cell r="AN75">
            <v>0</v>
          </cell>
          <cell r="AO75">
            <v>115</v>
          </cell>
          <cell r="AP75">
            <v>213</v>
          </cell>
          <cell r="AQ75">
            <v>960.66666666666652</v>
          </cell>
          <cell r="AR75">
            <v>1708.3333333333335</v>
          </cell>
        </row>
        <row r="76">
          <cell r="F76">
            <v>83</v>
          </cell>
          <cell r="G76">
            <v>0</v>
          </cell>
          <cell r="H76">
            <v>51</v>
          </cell>
          <cell r="P76">
            <v>570</v>
          </cell>
          <cell r="S76">
            <v>2910</v>
          </cell>
          <cell r="T76">
            <v>0</v>
          </cell>
          <cell r="U76">
            <v>0</v>
          </cell>
          <cell r="V76">
            <v>0</v>
          </cell>
          <cell r="X76">
            <v>0</v>
          </cell>
          <cell r="Y76">
            <v>0</v>
          </cell>
          <cell r="Z76">
            <v>0</v>
          </cell>
          <cell r="AA76">
            <v>0</v>
          </cell>
          <cell r="AB76">
            <v>0</v>
          </cell>
          <cell r="AC76">
            <v>0</v>
          </cell>
          <cell r="AD76">
            <v>185</v>
          </cell>
          <cell r="AE76">
            <v>115</v>
          </cell>
          <cell r="AH76">
            <v>0</v>
          </cell>
          <cell r="AK76">
            <v>3480</v>
          </cell>
          <cell r="AL76">
            <v>570</v>
          </cell>
          <cell r="AM76">
            <v>2910</v>
          </cell>
          <cell r="AN76">
            <v>2910</v>
          </cell>
          <cell r="AO76">
            <v>0</v>
          </cell>
          <cell r="AP76">
            <v>0</v>
          </cell>
          <cell r="AQ76">
            <v>32</v>
          </cell>
          <cell r="AR76">
            <v>51</v>
          </cell>
        </row>
        <row r="77">
          <cell r="F77">
            <v>2789</v>
          </cell>
          <cell r="G77">
            <v>1335</v>
          </cell>
          <cell r="H77">
            <v>1454</v>
          </cell>
          <cell r="P77">
            <v>151</v>
          </cell>
          <cell r="S77">
            <v>607</v>
          </cell>
          <cell r="T77">
            <v>333.96000000000004</v>
          </cell>
          <cell r="U77">
            <v>273.03999999999996</v>
          </cell>
          <cell r="V77">
            <v>110</v>
          </cell>
          <cell r="W77">
            <v>89</v>
          </cell>
          <cell r="X77">
            <v>21</v>
          </cell>
          <cell r="Y77">
            <v>89</v>
          </cell>
          <cell r="Z77">
            <v>31</v>
          </cell>
          <cell r="AA77">
            <v>119</v>
          </cell>
          <cell r="AB77">
            <v>80</v>
          </cell>
          <cell r="AC77">
            <v>39</v>
          </cell>
          <cell r="AD77">
            <v>62</v>
          </cell>
          <cell r="AE77">
            <v>38</v>
          </cell>
          <cell r="AF77">
            <v>210</v>
          </cell>
          <cell r="AG77">
            <v>151</v>
          </cell>
          <cell r="AH77">
            <v>59</v>
          </cell>
          <cell r="AI77">
            <v>59</v>
          </cell>
          <cell r="AK77">
            <v>4640</v>
          </cell>
          <cell r="AL77">
            <v>2547</v>
          </cell>
          <cell r="AM77">
            <v>2093</v>
          </cell>
          <cell r="AN77">
            <v>2515</v>
          </cell>
          <cell r="AO77">
            <v>169</v>
          </cell>
          <cell r="AP77">
            <v>266</v>
          </cell>
          <cell r="AQ77">
            <v>1956</v>
          </cell>
          <cell r="AR77">
            <v>1827</v>
          </cell>
        </row>
        <row r="78">
          <cell r="F78">
            <v>377</v>
          </cell>
          <cell r="G78">
            <v>180</v>
          </cell>
          <cell r="H78">
            <v>197</v>
          </cell>
          <cell r="P78">
            <v>66</v>
          </cell>
          <cell r="S78">
            <v>152.33333333333334</v>
          </cell>
          <cell r="T78">
            <v>0</v>
          </cell>
          <cell r="U78">
            <v>0</v>
          </cell>
          <cell r="W78">
            <v>0</v>
          </cell>
          <cell r="X78">
            <v>0</v>
          </cell>
          <cell r="Y78">
            <v>0</v>
          </cell>
          <cell r="Z78">
            <v>0</v>
          </cell>
          <cell r="AA78">
            <v>18</v>
          </cell>
          <cell r="AC78">
            <v>18</v>
          </cell>
          <cell r="AD78">
            <v>0</v>
          </cell>
          <cell r="AE78">
            <v>0</v>
          </cell>
          <cell r="AF78">
            <v>141</v>
          </cell>
          <cell r="AG78">
            <v>119</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Y79">
            <v>89</v>
          </cell>
          <cell r="Z79">
            <v>31</v>
          </cell>
          <cell r="AA79">
            <v>101</v>
          </cell>
          <cell r="AB79">
            <v>80</v>
          </cell>
          <cell r="AC79">
            <v>21</v>
          </cell>
          <cell r="AD79">
            <v>62</v>
          </cell>
          <cell r="AE79">
            <v>38</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Y80">
            <v>55</v>
          </cell>
          <cell r="Z80">
            <v>19</v>
          </cell>
          <cell r="AA80">
            <v>36</v>
          </cell>
          <cell r="AB80">
            <v>29</v>
          </cell>
          <cell r="AC80">
            <v>7</v>
          </cell>
          <cell r="AD80">
            <v>22</v>
          </cell>
          <cell r="AE80">
            <v>14</v>
          </cell>
          <cell r="AF80">
            <v>137</v>
          </cell>
          <cell r="AG80">
            <v>96</v>
          </cell>
          <cell r="AH80">
            <v>41</v>
          </cell>
          <cell r="AI80">
            <v>18.600000000000001</v>
          </cell>
          <cell r="AK80">
            <v>3548</v>
          </cell>
          <cell r="AL80">
            <v>1668</v>
          </cell>
          <cell r="AM80">
            <v>1880</v>
          </cell>
          <cell r="AN80">
            <v>1880</v>
          </cell>
          <cell r="AR80">
            <v>1880</v>
          </cell>
        </row>
        <row r="81">
          <cell r="F81">
            <v>33</v>
          </cell>
          <cell r="G81">
            <v>16</v>
          </cell>
          <cell r="H81">
            <v>17</v>
          </cell>
          <cell r="P81">
            <v>0</v>
          </cell>
          <cell r="S81">
            <v>0</v>
          </cell>
          <cell r="X81">
            <v>25</v>
          </cell>
          <cell r="AC81">
            <v>32</v>
          </cell>
          <cell r="AD81">
            <v>0</v>
          </cell>
          <cell r="AE81">
            <v>0</v>
          </cell>
          <cell r="AF81">
            <v>39.666666666666664</v>
          </cell>
          <cell r="AG81">
            <v>26</v>
          </cell>
          <cell r="AH81">
            <v>13.666666666666664</v>
          </cell>
          <cell r="AI81">
            <v>15.3</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Y82">
            <v>16</v>
          </cell>
          <cell r="Z82">
            <v>5</v>
          </cell>
          <cell r="AA82">
            <v>26</v>
          </cell>
          <cell r="AB82">
            <v>21</v>
          </cell>
          <cell r="AC82">
            <v>5</v>
          </cell>
          <cell r="AD82">
            <v>15</v>
          </cell>
          <cell r="AE82">
            <v>10</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Y83">
            <v>18</v>
          </cell>
          <cell r="Z83">
            <v>7</v>
          </cell>
          <cell r="AA83">
            <v>39</v>
          </cell>
          <cell r="AB83">
            <v>31</v>
          </cell>
          <cell r="AC83">
            <v>8</v>
          </cell>
          <cell r="AD83">
            <v>24</v>
          </cell>
          <cell r="AE83">
            <v>15</v>
          </cell>
          <cell r="AF83">
            <v>40</v>
          </cell>
          <cell r="AG83">
            <v>30</v>
          </cell>
          <cell r="AH83">
            <v>10</v>
          </cell>
          <cell r="AK83">
            <v>658</v>
          </cell>
          <cell r="AL83">
            <v>307</v>
          </cell>
          <cell r="AM83">
            <v>351</v>
          </cell>
          <cell r="AN83">
            <v>351</v>
          </cell>
        </row>
        <row r="84">
          <cell r="F84">
            <v>881</v>
          </cell>
          <cell r="G84">
            <v>422</v>
          </cell>
          <cell r="H84">
            <v>459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422</v>
          </cell>
          <cell r="AM84">
            <v>459</v>
          </cell>
          <cell r="AN84">
            <v>459</v>
          </cell>
          <cell r="AO84">
            <v>19380</v>
          </cell>
          <cell r="AP84">
            <v>16419</v>
          </cell>
          <cell r="AQ84">
            <v>4052.62</v>
          </cell>
          <cell r="AR84">
            <v>9718.3963636363642</v>
          </cell>
        </row>
        <row r="85">
          <cell r="F85">
            <v>13</v>
          </cell>
          <cell r="G85">
            <v>6</v>
          </cell>
          <cell r="H85">
            <v>7</v>
          </cell>
          <cell r="P85">
            <v>6</v>
          </cell>
          <cell r="Q85">
            <v>0</v>
          </cell>
          <cell r="R85">
            <v>0</v>
          </cell>
          <cell r="S85">
            <v>1</v>
          </cell>
          <cell r="T85">
            <v>452.808109090909</v>
          </cell>
          <cell r="U85">
            <v>471.29007272727262</v>
          </cell>
          <cell r="V85">
            <v>0</v>
          </cell>
          <cell r="W85">
            <v>0</v>
          </cell>
          <cell r="X85">
            <v>5</v>
          </cell>
          <cell r="Y85">
            <v>351</v>
          </cell>
          <cell r="Z85">
            <v>185.2</v>
          </cell>
          <cell r="AA85">
            <v>4</v>
          </cell>
          <cell r="AB85">
            <v>0</v>
          </cell>
          <cell r="AC85">
            <v>10</v>
          </cell>
          <cell r="AD85">
            <v>253</v>
          </cell>
          <cell r="AE85">
            <v>174.18</v>
          </cell>
          <cell r="AF85">
            <v>51</v>
          </cell>
          <cell r="AG85">
            <v>51</v>
          </cell>
          <cell r="AH85">
            <v>0</v>
          </cell>
          <cell r="AI85">
            <v>274</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D86">
            <v>8269</v>
          </cell>
          <cell r="AE86">
            <v>5173.217575757576</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V87">
            <v>0</v>
          </cell>
          <cell r="W87">
            <v>426</v>
          </cell>
          <cell r="X87">
            <v>98.949999999999989</v>
          </cell>
          <cell r="Y87">
            <v>0</v>
          </cell>
          <cell r="Z87">
            <v>0</v>
          </cell>
          <cell r="AA87">
            <v>0</v>
          </cell>
          <cell r="AB87">
            <v>345</v>
          </cell>
          <cell r="AC87">
            <v>89.66</v>
          </cell>
          <cell r="AD87">
            <v>314</v>
          </cell>
          <cell r="AE87">
            <v>126.86000000000001</v>
          </cell>
          <cell r="AH87">
            <v>166.75999999999993</v>
          </cell>
          <cell r="AK87">
            <v>4998.05</v>
          </cell>
          <cell r="AL87">
            <v>1821.62</v>
          </cell>
          <cell r="AM87">
            <v>3176.4300000000003</v>
          </cell>
          <cell r="AN87">
            <v>534.61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27960.62</v>
          </cell>
          <cell r="AM88">
            <v>26872.396363636362</v>
          </cell>
          <cell r="AN88">
            <v>0</v>
          </cell>
          <cell r="AO88">
            <v>19380</v>
          </cell>
          <cell r="AP88">
            <v>16419</v>
          </cell>
          <cell r="AQ88">
            <v>4052.62</v>
          </cell>
          <cell r="AR88">
            <v>9718.3963636363642</v>
          </cell>
        </row>
        <row r="89">
          <cell r="F89">
            <v>6512</v>
          </cell>
          <cell r="G89">
            <v>6512</v>
          </cell>
          <cell r="H89">
            <v>0</v>
          </cell>
          <cell r="AA89" t="str">
            <v>`</v>
          </cell>
          <cell r="AH89">
            <v>0</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D90">
            <v>8269</v>
          </cell>
          <cell r="AE90">
            <v>5173.217575757576</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401</v>
          </cell>
          <cell r="G92">
            <v>352</v>
          </cell>
          <cell r="H92">
            <v>49</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Y94">
            <v>-96</v>
          </cell>
          <cell r="Z94">
            <v>-33.333333333333343</v>
          </cell>
          <cell r="AA94">
            <v>0</v>
          </cell>
          <cell r="AB94">
            <v>0</v>
          </cell>
          <cell r="AC94">
            <v>0</v>
          </cell>
          <cell r="AD94">
            <v>0</v>
          </cell>
          <cell r="AE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D97">
            <v>8269</v>
          </cell>
          <cell r="AE97">
            <v>5173.217575757576</v>
          </cell>
          <cell r="AF97">
            <v>4438.8781818181815</v>
          </cell>
          <cell r="AG97">
            <v>3590.3</v>
          </cell>
          <cell r="AH97">
            <v>848.57818181818175</v>
          </cell>
          <cell r="AI97">
            <v>54.400000000000006</v>
          </cell>
          <cell r="AJ97">
            <v>0</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I98">
            <v>54.400000000000006</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G99">
            <v>2573.3582491582492</v>
          </cell>
          <cell r="H99">
            <v>2944.8417508417506</v>
          </cell>
          <cell r="P99">
            <v>830</v>
          </cell>
          <cell r="Q99">
            <v>0</v>
          </cell>
          <cell r="R99">
            <v>0</v>
          </cell>
          <cell r="S99">
            <v>3176</v>
          </cell>
          <cell r="T99">
            <v>2384.0618606060607</v>
          </cell>
          <cell r="U99">
            <v>3467.8793515151519</v>
          </cell>
          <cell r="V99">
            <v>80</v>
          </cell>
          <cell r="W99">
            <v>14347.131818181819</v>
          </cell>
          <cell r="X99">
            <v>2407.8530303030293</v>
          </cell>
          <cell r="Y99">
            <v>1779</v>
          </cell>
          <cell r="Z99">
            <v>628.85303030302975</v>
          </cell>
          <cell r="AA99">
            <v>300</v>
          </cell>
          <cell r="AB99">
            <v>0</v>
          </cell>
          <cell r="AC99">
            <v>2277.2175757575751</v>
          </cell>
          <cell r="AD99">
            <v>1402</v>
          </cell>
          <cell r="AE99">
            <v>875.21757575757601</v>
          </cell>
          <cell r="AF99">
            <v>554</v>
          </cell>
          <cell r="AG99">
            <v>554</v>
          </cell>
          <cell r="AH99">
            <v>0</v>
          </cell>
          <cell r="AK99">
            <v>4982</v>
          </cell>
          <cell r="AL99">
            <v>55030.140909090915</v>
          </cell>
          <cell r="AM99">
            <v>14321.203569023572</v>
          </cell>
          <cell r="AN99">
            <v>14701.20356902357</v>
          </cell>
          <cell r="AO99">
            <v>3066</v>
          </cell>
          <cell r="AP99">
            <v>3316</v>
          </cell>
          <cell r="AQ99">
            <v>5168.7494313394982</v>
          </cell>
          <cell r="AR99">
            <v>10162.313669924872</v>
          </cell>
        </row>
        <row r="100">
          <cell r="F100">
            <v>0</v>
          </cell>
          <cell r="P100">
            <v>464</v>
          </cell>
          <cell r="S100">
            <v>1018</v>
          </cell>
          <cell r="V100">
            <v>80</v>
          </cell>
          <cell r="X100">
            <v>85</v>
          </cell>
          <cell r="AA100">
            <v>300</v>
          </cell>
          <cell r="AC100">
            <v>60</v>
          </cell>
          <cell r="AF100">
            <v>554</v>
          </cell>
          <cell r="AG100">
            <v>554</v>
          </cell>
          <cell r="AH100">
            <v>0</v>
          </cell>
          <cell r="AI100">
            <v>0</v>
          </cell>
          <cell r="AK100">
            <v>2416</v>
          </cell>
          <cell r="AL100">
            <v>55030.1409090909</v>
          </cell>
          <cell r="AM100">
            <v>34771.290391061455</v>
          </cell>
        </row>
        <row r="101">
          <cell r="F101">
            <v>0</v>
          </cell>
          <cell r="P101">
            <v>600</v>
          </cell>
          <cell r="S101">
            <v>730</v>
          </cell>
          <cell r="V101">
            <v>80</v>
          </cell>
          <cell r="X101">
            <v>100</v>
          </cell>
          <cell r="AA101">
            <v>300</v>
          </cell>
          <cell r="AC101">
            <v>60</v>
          </cell>
          <cell r="AF101">
            <v>0</v>
          </cell>
          <cell r="AG101">
            <v>0</v>
          </cell>
          <cell r="AH101">
            <v>0</v>
          </cell>
          <cell r="AK101">
            <v>1710</v>
          </cell>
          <cell r="AL101">
            <v>53285.681818181823</v>
          </cell>
          <cell r="AM101">
            <v>29773.478249158248</v>
          </cell>
        </row>
        <row r="102">
          <cell r="F102">
            <v>0</v>
          </cell>
          <cell r="P102">
            <v>366</v>
          </cell>
          <cell r="S102">
            <v>2158</v>
          </cell>
          <cell r="V102">
            <v>0</v>
          </cell>
          <cell r="X102">
            <v>100</v>
          </cell>
          <cell r="AA102">
            <v>0</v>
          </cell>
          <cell r="AC102">
            <v>60</v>
          </cell>
          <cell r="AF102">
            <v>0</v>
          </cell>
          <cell r="AG102">
            <v>0</v>
          </cell>
          <cell r="AH102">
            <v>0</v>
          </cell>
          <cell r="AK102">
            <v>2566</v>
          </cell>
        </row>
        <row r="103">
          <cell r="F103">
            <v>-1308</v>
          </cell>
          <cell r="P103">
            <v>1223</v>
          </cell>
          <cell r="S103">
            <v>0</v>
          </cell>
          <cell r="X103">
            <v>0</v>
          </cell>
          <cell r="AC103">
            <v>0</v>
          </cell>
          <cell r="AF103">
            <v>-904.4</v>
          </cell>
          <cell r="AG103">
            <v>0</v>
          </cell>
          <cell r="AH103">
            <v>-904.4</v>
          </cell>
          <cell r="AK103">
            <v>-78.200000000000045</v>
          </cell>
        </row>
        <row r="104">
          <cell r="P104">
            <v>570</v>
          </cell>
          <cell r="S104">
            <v>2910</v>
          </cell>
          <cell r="AK104">
            <v>0</v>
          </cell>
        </row>
        <row r="105">
          <cell r="P105">
            <v>1075</v>
          </cell>
          <cell r="S105">
            <v>0</v>
          </cell>
          <cell r="V105">
            <v>0</v>
          </cell>
          <cell r="X105">
            <v>0</v>
          </cell>
          <cell r="AC105">
            <v>300</v>
          </cell>
          <cell r="AK105">
            <v>1375</v>
          </cell>
        </row>
        <row r="106">
          <cell r="F106">
            <v>850</v>
          </cell>
          <cell r="P106">
            <v>550</v>
          </cell>
          <cell r="S106">
            <v>530</v>
          </cell>
          <cell r="X106">
            <v>0</v>
          </cell>
          <cell r="AC106">
            <v>0</v>
          </cell>
          <cell r="AF106">
            <v>0</v>
          </cell>
          <cell r="AG106">
            <v>0</v>
          </cell>
          <cell r="AH106">
            <v>0</v>
          </cell>
          <cell r="AI106">
            <v>0</v>
          </cell>
          <cell r="AK106">
            <v>850</v>
          </cell>
        </row>
        <row r="107">
          <cell r="F107">
            <v>850</v>
          </cell>
          <cell r="P107">
            <v>800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0</v>
          </cell>
          <cell r="P109">
            <v>366</v>
          </cell>
          <cell r="S109">
            <v>2158</v>
          </cell>
          <cell r="V109">
            <v>0</v>
          </cell>
          <cell r="X109">
            <v>0</v>
          </cell>
          <cell r="AA109">
            <v>0</v>
          </cell>
          <cell r="AC109">
            <v>0</v>
          </cell>
          <cell r="AF109">
            <v>0</v>
          </cell>
          <cell r="AG109">
            <v>0</v>
          </cell>
          <cell r="AH109">
            <v>0</v>
          </cell>
          <cell r="AK109">
            <v>2524</v>
          </cell>
        </row>
        <row r="110">
          <cell r="F110">
            <v>0</v>
          </cell>
          <cell r="P110">
            <v>366</v>
          </cell>
          <cell r="S110">
            <v>2158</v>
          </cell>
          <cell r="X110">
            <v>0</v>
          </cell>
          <cell r="AA110">
            <v>0</v>
          </cell>
          <cell r="AC110">
            <v>0</v>
          </cell>
          <cell r="AF110">
            <v>0</v>
          </cell>
          <cell r="AG110">
            <v>0</v>
          </cell>
          <cell r="AH110">
            <v>0</v>
          </cell>
          <cell r="AI110">
            <v>64</v>
          </cell>
          <cell r="AK110">
            <v>2524</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cell r="AM113">
            <v>0</v>
          </cell>
        </row>
        <row r="114">
          <cell r="F114">
            <v>0</v>
          </cell>
          <cell r="P114">
            <v>0</v>
          </cell>
          <cell r="S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AC117">
            <v>0</v>
          </cell>
          <cell r="AF117">
            <v>0</v>
          </cell>
          <cell r="AG117">
            <v>0</v>
          </cell>
          <cell r="AH117">
            <v>0</v>
          </cell>
          <cell r="AK117">
            <v>0</v>
          </cell>
          <cell r="AM117">
            <v>0</v>
          </cell>
        </row>
        <row r="118">
          <cell r="F118">
            <v>0</v>
          </cell>
          <cell r="P118">
            <v>0</v>
          </cell>
          <cell r="S118">
            <v>0</v>
          </cell>
          <cell r="X118">
            <v>0</v>
          </cell>
          <cell r="AA118">
            <v>0</v>
          </cell>
          <cell r="AC118">
            <v>0</v>
          </cell>
          <cell r="AG118">
            <v>0</v>
          </cell>
          <cell r="AH118">
            <v>0</v>
          </cell>
          <cell r="AK118">
            <v>0</v>
          </cell>
          <cell r="AL118">
            <v>0</v>
          </cell>
          <cell r="AM118">
            <v>0</v>
          </cell>
        </row>
        <row r="119">
          <cell r="F119">
            <v>0</v>
          </cell>
          <cell r="P119">
            <v>0</v>
          </cell>
          <cell r="S119">
            <v>0</v>
          </cell>
          <cell r="AA119">
            <v>0</v>
          </cell>
          <cell r="AC119">
            <v>0</v>
          </cell>
          <cell r="AG119">
            <v>0</v>
          </cell>
          <cell r="AH119">
            <v>0</v>
          </cell>
          <cell r="AK119">
            <v>0</v>
          </cell>
          <cell r="AL119">
            <v>0</v>
          </cell>
          <cell r="AM119">
            <v>0</v>
          </cell>
        </row>
        <row r="120">
          <cell r="F120">
            <v>0</v>
          </cell>
          <cell r="P120">
            <v>0</v>
          </cell>
          <cell r="S120">
            <v>0</v>
          </cell>
          <cell r="X120">
            <v>0</v>
          </cell>
          <cell r="AA120">
            <v>0</v>
          </cell>
          <cell r="AC120">
            <v>0</v>
          </cell>
          <cell r="AF120">
            <v>0</v>
          </cell>
          <cell r="AG120">
            <v>0</v>
          </cell>
          <cell r="AH120">
            <v>0</v>
          </cell>
          <cell r="AK120">
            <v>0</v>
          </cell>
        </row>
        <row r="121">
          <cell r="F121">
            <v>0</v>
          </cell>
          <cell r="P121">
            <v>0</v>
          </cell>
          <cell r="S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595</v>
          </cell>
        </row>
        <row r="123">
          <cell r="F123">
            <v>100</v>
          </cell>
          <cell r="S123">
            <v>0</v>
          </cell>
          <cell r="V123">
            <v>0</v>
          </cell>
          <cell r="X123">
            <v>0</v>
          </cell>
          <cell r="AF123">
            <v>0</v>
          </cell>
          <cell r="AK123">
            <v>0</v>
          </cell>
          <cell r="AL123">
            <v>-13345.80312121212</v>
          </cell>
        </row>
        <row r="124">
          <cell r="F124">
            <v>3400</v>
          </cell>
          <cell r="S124">
            <v>0</v>
          </cell>
          <cell r="X124">
            <v>0</v>
          </cell>
          <cell r="AF124">
            <v>0</v>
          </cell>
          <cell r="AK124">
            <v>3400</v>
          </cell>
        </row>
        <row r="125">
          <cell r="F125">
            <v>3500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500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2000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-16343.423636363636</v>
          </cell>
        </row>
        <row r="127">
          <cell r="F127">
            <v>0</v>
          </cell>
          <cell r="AK127">
            <v>0</v>
          </cell>
          <cell r="AL127">
            <v>6264</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6519</v>
          </cell>
          <cell r="AL129">
            <v>-9671.302272727271</v>
          </cell>
          <cell r="AM129">
            <v>-16998.709324191197</v>
          </cell>
        </row>
        <row r="130">
          <cell r="F130">
            <v>0</v>
          </cell>
          <cell r="AK130">
            <v>-9824.4236363636355</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-9824.4236363636355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-14034.890909090907</v>
          </cell>
          <cell r="AL132">
            <v>35.709608938552265</v>
          </cell>
          <cell r="AM132">
            <v>-14935.850518029456</v>
          </cell>
        </row>
        <row r="133">
          <cell r="AK133">
            <v>-5656.302272727271</v>
          </cell>
          <cell r="AL133">
            <v>3521.8</v>
          </cell>
        </row>
        <row r="134">
          <cell r="AK134">
            <v>-4210.4672727272718</v>
          </cell>
          <cell r="AM134">
            <v>10073</v>
          </cell>
          <cell r="AO134">
            <v>0</v>
          </cell>
          <cell r="AQ134">
            <v>0</v>
          </cell>
        </row>
        <row r="135">
          <cell r="AK135">
            <v>-8080.4318181818162</v>
          </cell>
          <cell r="AL135">
            <v>6361.5217508417518</v>
          </cell>
          <cell r="AM135">
            <v>-15307.203569023572</v>
          </cell>
          <cell r="AO135">
            <v>0</v>
          </cell>
        </row>
        <row r="136">
          <cell r="AK136">
            <v>6.38</v>
          </cell>
          <cell r="AO136" t="e">
            <v>#DIV/0!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M140">
            <v>7825</v>
          </cell>
          <cell r="AO140" t="e">
            <v>#DIV/0!</v>
          </cell>
          <cell r="AQ140">
            <v>0</v>
          </cell>
        </row>
        <row r="141">
          <cell r="AK141">
            <v>0</v>
          </cell>
          <cell r="AO141">
            <v>0</v>
          </cell>
        </row>
        <row r="142">
          <cell r="AJ142">
            <v>0</v>
          </cell>
          <cell r="AK142">
            <v>4.95</v>
          </cell>
          <cell r="AO142" t="e">
            <v>#DIV/0!</v>
          </cell>
        </row>
        <row r="143">
          <cell r="AK143">
            <v>8.91</v>
          </cell>
          <cell r="AL143">
            <v>37810</v>
          </cell>
          <cell r="AO143" t="e">
            <v>#DIV/0!</v>
          </cell>
        </row>
        <row r="144">
          <cell r="AK144">
            <v>0</v>
          </cell>
          <cell r="AO144">
            <v>0</v>
          </cell>
        </row>
        <row r="145">
          <cell r="AJ145">
            <v>300</v>
          </cell>
          <cell r="AK145">
            <v>8.9</v>
          </cell>
          <cell r="AO145" t="e">
            <v>#DIV/0!</v>
          </cell>
        </row>
        <row r="146">
          <cell r="AK146">
            <v>35229</v>
          </cell>
          <cell r="AL146">
            <v>35229</v>
          </cell>
          <cell r="AM146">
            <v>-27071.709324191197</v>
          </cell>
          <cell r="AO146" t="e">
            <v>#DIV/0!</v>
          </cell>
        </row>
        <row r="147">
          <cell r="S147">
            <v>0</v>
          </cell>
          <cell r="AK147">
            <v>865.25</v>
          </cell>
        </row>
        <row r="148">
          <cell r="AK148">
            <v>7.62</v>
          </cell>
          <cell r="AO148" t="e">
            <v>#DIV/0!</v>
          </cell>
        </row>
        <row r="149">
          <cell r="AJ149">
            <v>0</v>
          </cell>
          <cell r="AK149">
            <v>9312.8571428571431</v>
          </cell>
          <cell r="AL149">
            <v>-35193.290391061448</v>
          </cell>
          <cell r="AM149">
            <v>-19836.850518029456</v>
          </cell>
          <cell r="AO149">
            <v>0</v>
          </cell>
        </row>
        <row r="150">
          <cell r="S150">
            <v>0</v>
          </cell>
          <cell r="AK150">
            <v>865.25</v>
          </cell>
        </row>
        <row r="151">
          <cell r="AK151">
            <v>47883</v>
          </cell>
          <cell r="AL151">
            <v>37810</v>
          </cell>
          <cell r="AM151">
            <v>10073</v>
          </cell>
        </row>
        <row r="152">
          <cell r="AK152">
            <v>40130</v>
          </cell>
          <cell r="AL152">
            <v>35229</v>
          </cell>
          <cell r="AM152">
            <v>4901</v>
          </cell>
          <cell r="AO152">
            <v>0</v>
          </cell>
          <cell r="AP152">
            <v>4992</v>
          </cell>
          <cell r="AQ152">
            <v>4153.252222919521</v>
          </cell>
          <cell r="AR152">
            <v>9754.6660308805876</v>
          </cell>
        </row>
        <row r="153">
          <cell r="S153">
            <v>0</v>
          </cell>
          <cell r="AK153">
            <v>0</v>
          </cell>
          <cell r="AL153">
            <v>18.399999999999999</v>
          </cell>
          <cell r="AM153">
            <v>-62.8</v>
          </cell>
        </row>
        <row r="154">
          <cell r="AK154">
            <v>40130</v>
          </cell>
          <cell r="AL154">
            <v>35229</v>
          </cell>
          <cell r="AM154">
            <v>4901</v>
          </cell>
        </row>
        <row r="155">
          <cell r="AK155">
            <v>0</v>
          </cell>
          <cell r="AL155">
            <v>36515</v>
          </cell>
          <cell r="AM155">
            <v>7825</v>
          </cell>
          <cell r="AO155">
            <v>4704</v>
          </cell>
          <cell r="AP155">
            <v>3182</v>
          </cell>
          <cell r="AQ155">
            <v>5179.5709186145641</v>
          </cell>
          <cell r="AR155">
            <v>9343.4348160198533</v>
          </cell>
        </row>
        <row r="156">
          <cell r="AK156">
            <v>-25.5</v>
          </cell>
          <cell r="AL156">
            <v>0.1</v>
          </cell>
          <cell r="AM156">
            <v>-75.3</v>
          </cell>
        </row>
        <row r="157">
          <cell r="F157">
            <v>0</v>
          </cell>
          <cell r="P157">
            <v>0</v>
          </cell>
          <cell r="S157">
            <v>0</v>
          </cell>
          <cell r="X157">
            <v>0</v>
          </cell>
          <cell r="AC157">
            <v>0</v>
          </cell>
          <cell r="AI157">
            <v>0</v>
          </cell>
          <cell r="AJ157">
            <v>142</v>
          </cell>
          <cell r="AK157">
            <v>16.923193342793478</v>
          </cell>
          <cell r="AL157">
            <v>-100</v>
          </cell>
          <cell r="AM157">
            <v>-100</v>
          </cell>
        </row>
        <row r="158">
          <cell r="F158">
            <v>320</v>
          </cell>
          <cell r="P158">
            <v>810</v>
          </cell>
          <cell r="S158">
            <v>1487</v>
          </cell>
          <cell r="X158">
            <v>2754</v>
          </cell>
          <cell r="AC158">
            <v>1364</v>
          </cell>
          <cell r="AF158">
            <v>1173</v>
          </cell>
          <cell r="AG158">
            <v>1100</v>
          </cell>
          <cell r="AH158">
            <v>73</v>
          </cell>
          <cell r="AK158">
            <v>0</v>
          </cell>
          <cell r="AL158">
            <v>0</v>
          </cell>
          <cell r="AM158">
            <v>0</v>
          </cell>
          <cell r="AO158">
            <v>3066</v>
          </cell>
          <cell r="AP158">
            <v>3316</v>
          </cell>
          <cell r="AQ158">
            <v>5168.7494313394982</v>
          </cell>
          <cell r="AR158">
            <v>10162.313669924872</v>
          </cell>
        </row>
        <row r="159">
          <cell r="F159">
            <v>320</v>
          </cell>
          <cell r="P159">
            <v>390</v>
          </cell>
          <cell r="S159">
            <v>512</v>
          </cell>
          <cell r="X159">
            <v>2374</v>
          </cell>
          <cell r="AC159">
            <v>1081</v>
          </cell>
          <cell r="AF159">
            <v>560</v>
          </cell>
          <cell r="AG159">
            <v>500</v>
          </cell>
          <cell r="AH159">
            <v>60</v>
          </cell>
          <cell r="AK159">
            <v>-15.2</v>
          </cell>
          <cell r="AL159">
            <v>21.1</v>
          </cell>
          <cell r="AM159">
            <v>-66.2</v>
          </cell>
        </row>
        <row r="160">
          <cell r="F160">
            <v>0</v>
          </cell>
          <cell r="P160">
            <v>0</v>
          </cell>
          <cell r="S160">
            <v>0</v>
          </cell>
          <cell r="V160">
            <v>0</v>
          </cell>
          <cell r="X160">
            <v>0</v>
          </cell>
          <cell r="AA160">
            <v>0</v>
          </cell>
          <cell r="AC160">
            <v>0</v>
          </cell>
          <cell r="AF160">
            <v>125</v>
          </cell>
          <cell r="AG160">
            <v>125</v>
          </cell>
          <cell r="AH160">
            <v>0</v>
          </cell>
          <cell r="AI160">
            <v>210</v>
          </cell>
          <cell r="AK160">
            <v>0</v>
          </cell>
          <cell r="AL160">
            <v>-100</v>
          </cell>
          <cell r="AM160">
            <v>-100</v>
          </cell>
        </row>
        <row r="161">
          <cell r="F161">
            <v>0</v>
          </cell>
          <cell r="P161">
            <v>890</v>
          </cell>
          <cell r="S161">
            <v>1440</v>
          </cell>
          <cell r="V161">
            <v>1070</v>
          </cell>
          <cell r="X161">
            <v>1767.1499999999999</v>
          </cell>
          <cell r="AA161">
            <v>1777</v>
          </cell>
          <cell r="AB161">
            <v>9</v>
          </cell>
          <cell r="AC161">
            <v>768.7</v>
          </cell>
          <cell r="AF161">
            <v>780</v>
          </cell>
          <cell r="AG161">
            <v>780</v>
          </cell>
          <cell r="AH161">
            <v>0</v>
          </cell>
          <cell r="AK161">
            <v>5957</v>
          </cell>
          <cell r="AL161">
            <v>0</v>
          </cell>
          <cell r="AM161">
            <v>0</v>
          </cell>
        </row>
        <row r="162">
          <cell r="F162">
            <v>0</v>
          </cell>
          <cell r="P162">
            <v>700</v>
          </cell>
          <cell r="S162">
            <v>1440</v>
          </cell>
          <cell r="V162">
            <v>1070</v>
          </cell>
          <cell r="X162">
            <v>1694.1499999999999</v>
          </cell>
          <cell r="AA162">
            <v>1639</v>
          </cell>
          <cell r="AF162">
            <v>730</v>
          </cell>
          <cell r="AG162">
            <v>730</v>
          </cell>
          <cell r="AH162">
            <v>0</v>
          </cell>
          <cell r="AK162">
            <v>4849</v>
          </cell>
        </row>
        <row r="163">
          <cell r="F163">
            <v>0</v>
          </cell>
          <cell r="P163">
            <v>190</v>
          </cell>
          <cell r="S163">
            <v>0</v>
          </cell>
          <cell r="V163">
            <v>0</v>
          </cell>
          <cell r="X163">
            <v>0</v>
          </cell>
          <cell r="AA163">
            <v>138</v>
          </cell>
          <cell r="AC163">
            <v>0</v>
          </cell>
          <cell r="AF163">
            <v>50</v>
          </cell>
          <cell r="AG163">
            <v>50</v>
          </cell>
          <cell r="AH163">
            <v>0</v>
          </cell>
          <cell r="AK163">
            <v>378</v>
          </cell>
        </row>
        <row r="164">
          <cell r="F164">
            <v>0</v>
          </cell>
          <cell r="P164">
            <v>100</v>
          </cell>
          <cell r="S164">
            <v>0</v>
          </cell>
          <cell r="V164">
            <v>0</v>
          </cell>
          <cell r="X164">
            <v>890.8</v>
          </cell>
          <cell r="AA164">
            <v>12</v>
          </cell>
          <cell r="AC164">
            <v>1354.7</v>
          </cell>
          <cell r="AF164">
            <v>10</v>
          </cell>
          <cell r="AG164">
            <v>665.35</v>
          </cell>
          <cell r="AH164">
            <v>0</v>
          </cell>
          <cell r="AK164">
            <v>112</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0</v>
          </cell>
        </row>
        <row r="166">
          <cell r="F166">
            <v>14.170833333333334</v>
          </cell>
          <cell r="P166">
            <v>119</v>
          </cell>
          <cell r="S166">
            <v>187</v>
          </cell>
          <cell r="X166">
            <v>197.2</v>
          </cell>
          <cell r="AC166">
            <v>62.05</v>
          </cell>
          <cell r="AF166">
            <v>130.04999999999998</v>
          </cell>
          <cell r="AG166">
            <v>130.04999999999998</v>
          </cell>
          <cell r="AH166">
            <v>0</v>
          </cell>
          <cell r="AK166">
            <v>14.170833333333334</v>
          </cell>
        </row>
        <row r="167">
          <cell r="F167">
            <v>295</v>
          </cell>
          <cell r="P167">
            <v>168</v>
          </cell>
          <cell r="S167">
            <v>640</v>
          </cell>
          <cell r="V167">
            <v>458.81818181818181</v>
          </cell>
          <cell r="X167">
            <v>154</v>
          </cell>
          <cell r="AA167">
            <v>216.09090909090909</v>
          </cell>
          <cell r="AC167">
            <v>22</v>
          </cell>
          <cell r="AF167">
            <v>300.18181818181819</v>
          </cell>
          <cell r="AG167">
            <v>300</v>
          </cell>
          <cell r="AK167">
            <v>1482.9090909090908</v>
          </cell>
        </row>
        <row r="168">
          <cell r="F168">
            <v>-459</v>
          </cell>
          <cell r="S168">
            <v>800</v>
          </cell>
          <cell r="V168">
            <v>611.18181818181824</v>
          </cell>
          <cell r="X168">
            <v>1433.2409090909091</v>
          </cell>
          <cell r="AA168">
            <v>1560.909090909091</v>
          </cell>
          <cell r="AC168">
            <v>561.88181818181829</v>
          </cell>
          <cell r="AF168">
            <v>0</v>
          </cell>
          <cell r="AG168">
            <v>0</v>
          </cell>
          <cell r="AH168">
            <v>0</v>
          </cell>
          <cell r="AK168">
            <v>2513.090909090909</v>
          </cell>
        </row>
        <row r="169">
          <cell r="F169">
            <v>14.170833333333334</v>
          </cell>
          <cell r="G169">
            <v>11562.099999999999</v>
          </cell>
          <cell r="H169">
            <v>0</v>
          </cell>
          <cell r="P169">
            <v>689</v>
          </cell>
          <cell r="Q169">
            <v>0</v>
          </cell>
          <cell r="R169">
            <v>0</v>
          </cell>
          <cell r="S169">
            <v>1440</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14.170833333333334</v>
          </cell>
        </row>
        <row r="170">
          <cell r="F170">
            <v>459</v>
          </cell>
          <cell r="G170">
            <v>11562.099999999999</v>
          </cell>
          <cell r="H170">
            <v>0</v>
          </cell>
          <cell r="P170">
            <v>0</v>
          </cell>
          <cell r="Q170">
            <v>0</v>
          </cell>
          <cell r="R170">
            <v>0</v>
          </cell>
          <cell r="S170">
            <v>0</v>
          </cell>
          <cell r="T170">
            <v>0</v>
          </cell>
          <cell r="U170">
            <v>0</v>
          </cell>
          <cell r="V170">
            <v>0</v>
          </cell>
          <cell r="W170">
            <v>0</v>
          </cell>
          <cell r="X170">
            <v>270.36363636363637</v>
          </cell>
          <cell r="Y170">
            <v>17514.503030303029</v>
          </cell>
          <cell r="Z170">
            <v>0</v>
          </cell>
          <cell r="AA170">
            <v>0</v>
          </cell>
          <cell r="AB170">
            <v>0</v>
          </cell>
          <cell r="AC170">
            <v>179.90909090909091</v>
          </cell>
          <cell r="AD170">
            <v>13622.695151515152</v>
          </cell>
          <cell r="AE170">
            <v>0</v>
          </cell>
          <cell r="AF170">
            <v>297.72727272727275</v>
          </cell>
          <cell r="AG170">
            <v>298</v>
          </cell>
          <cell r="AH170">
            <v>0</v>
          </cell>
          <cell r="AI170">
            <v>118.4</v>
          </cell>
          <cell r="AJ170">
            <v>0</v>
          </cell>
          <cell r="AK170">
            <v>459</v>
          </cell>
        </row>
        <row r="171">
          <cell r="F171">
            <v>-459</v>
          </cell>
          <cell r="G171">
            <v>0</v>
          </cell>
          <cell r="H171">
            <v>0</v>
          </cell>
          <cell r="P171">
            <v>0</v>
          </cell>
          <cell r="R171">
            <v>0</v>
          </cell>
          <cell r="S171">
            <v>0</v>
          </cell>
          <cell r="T171">
            <v>0</v>
          </cell>
          <cell r="U171">
            <v>0</v>
          </cell>
          <cell r="V171">
            <v>0</v>
          </cell>
          <cell r="W171">
            <v>0</v>
          </cell>
          <cell r="X171">
            <v>620.43636363636358</v>
          </cell>
          <cell r="Y171">
            <v>0</v>
          </cell>
          <cell r="Z171">
            <v>0</v>
          </cell>
          <cell r="AA171">
            <v>0</v>
          </cell>
          <cell r="AB171">
            <v>0</v>
          </cell>
          <cell r="AC171">
            <v>1174.7909090909091</v>
          </cell>
          <cell r="AE171">
            <v>0</v>
          </cell>
          <cell r="AF171">
            <v>0</v>
          </cell>
          <cell r="AG171">
            <v>0</v>
          </cell>
          <cell r="AH171">
            <v>0</v>
          </cell>
          <cell r="AI171">
            <v>0</v>
          </cell>
          <cell r="AJ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D172">
            <v>12866.875151515153</v>
          </cell>
          <cell r="AE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J175">
            <v>0</v>
          </cell>
          <cell r="AK175">
            <v>0</v>
          </cell>
          <cell r="AO175">
            <v>391</v>
          </cell>
          <cell r="AP175">
            <v>558</v>
          </cell>
          <cell r="AQ175">
            <v>897.62000000000012</v>
          </cell>
          <cell r="AR175">
            <v>1862.3963636363642</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D176">
            <v>123</v>
          </cell>
          <cell r="AE176">
            <v>83.818181818181813</v>
          </cell>
          <cell r="AF176">
            <v>-904.4</v>
          </cell>
          <cell r="AG176">
            <v>0</v>
          </cell>
          <cell r="AH176">
            <v>-904.4</v>
          </cell>
          <cell r="AK176">
            <v>0</v>
          </cell>
        </row>
        <row r="177">
          <cell r="F177">
            <v>3400</v>
          </cell>
          <cell r="G177">
            <v>0</v>
          </cell>
          <cell r="H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I177">
            <v>0</v>
          </cell>
          <cell r="AJ177">
            <v>0</v>
          </cell>
          <cell r="AK177">
            <v>3400</v>
          </cell>
          <cell r="AO177">
            <v>538</v>
          </cell>
          <cell r="AP177">
            <v>293</v>
          </cell>
          <cell r="AQ177">
            <v>76.587126137841352</v>
          </cell>
          <cell r="AR177">
            <v>30.079540528825305</v>
          </cell>
        </row>
        <row r="178">
          <cell r="F178">
            <v>426</v>
          </cell>
          <cell r="P178">
            <v>920.62</v>
          </cell>
          <cell r="Q178">
            <v>0</v>
          </cell>
          <cell r="R178">
            <v>0</v>
          </cell>
          <cell r="S178">
            <v>2085.52</v>
          </cell>
          <cell r="T178">
            <v>707.75479999999993</v>
          </cell>
          <cell r="U178">
            <v>735.76520000000005</v>
          </cell>
          <cell r="V178">
            <v>721.95</v>
          </cell>
          <cell r="W178">
            <v>0</v>
          </cell>
          <cell r="X178">
            <v>745.15</v>
          </cell>
          <cell r="Y178">
            <v>0</v>
          </cell>
          <cell r="Z178">
            <v>0</v>
          </cell>
          <cell r="AA178">
            <v>597.66</v>
          </cell>
          <cell r="AB178">
            <v>0</v>
          </cell>
          <cell r="AC178">
            <v>606.86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25</v>
          </cell>
          <cell r="P180">
            <v>2</v>
          </cell>
          <cell r="Q180">
            <v>0</v>
          </cell>
          <cell r="R180">
            <v>0</v>
          </cell>
          <cell r="S180">
            <v>17</v>
          </cell>
          <cell r="T180">
            <v>10</v>
          </cell>
          <cell r="U180">
            <v>0</v>
          </cell>
          <cell r="V180">
            <v>781</v>
          </cell>
          <cell r="W180">
            <v>0</v>
          </cell>
          <cell r="X180">
            <v>449</v>
          </cell>
          <cell r="Y180">
            <v>0</v>
          </cell>
          <cell r="Z180">
            <v>0</v>
          </cell>
          <cell r="AA180">
            <v>13.333333333333334</v>
          </cell>
          <cell r="AB180">
            <v>0</v>
          </cell>
          <cell r="AC180">
            <v>274.33333333333331</v>
          </cell>
          <cell r="AF180">
            <v>15</v>
          </cell>
          <cell r="AG180">
            <v>15</v>
          </cell>
          <cell r="AH180">
            <v>0</v>
          </cell>
          <cell r="AK180">
            <v>-3357.1339393939384</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14450</v>
          </cell>
          <cell r="P183">
            <v>527.99999999999989</v>
          </cell>
          <cell r="Q183">
            <v>0</v>
          </cell>
          <cell r="R183">
            <v>0</v>
          </cell>
          <cell r="S183">
            <v>2345.0000000000005</v>
          </cell>
          <cell r="T183">
            <v>10</v>
          </cell>
          <cell r="U183">
            <v>0</v>
          </cell>
          <cell r="V183">
            <v>382.00000000000051</v>
          </cell>
          <cell r="W183">
            <v>0</v>
          </cell>
          <cell r="X183">
            <v>206.66666666666666</v>
          </cell>
          <cell r="AA183">
            <v>237.66666666666663</v>
          </cell>
          <cell r="AB183">
            <v>0</v>
          </cell>
          <cell r="AC183">
            <v>13.333333333333334</v>
          </cell>
          <cell r="AF183">
            <v>1556.9999999999998</v>
          </cell>
          <cell r="AG183">
            <v>937.00000000000023</v>
          </cell>
          <cell r="AH183">
            <v>620</v>
          </cell>
          <cell r="AK183">
            <v>-2005.1295454545448</v>
          </cell>
          <cell r="AO183">
            <v>160</v>
          </cell>
          <cell r="AP183">
            <v>1507.2</v>
          </cell>
          <cell r="AQ183">
            <v>85.94410774410774</v>
          </cell>
          <cell r="AR183">
            <v>87.055892255892232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F190" t="str">
            <v>АПАРАТ ВСЬОГО</v>
          </cell>
          <cell r="G190" t="str">
            <v>АПАРАТ ЕЛЕКТРО</v>
          </cell>
          <cell r="H190" t="str">
            <v>АПАРАТ ТЕПЛО</v>
          </cell>
          <cell r="P190" t="str">
            <v>ККМ</v>
          </cell>
          <cell r="S190">
            <v>11.3</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v>125</v>
          </cell>
          <cell r="AL190" t="str">
            <v>Е/Е</v>
          </cell>
          <cell r="AM190" t="str">
            <v xml:space="preserve"> Т/Е</v>
          </cell>
          <cell r="AO190">
            <v>221.49122807017542</v>
          </cell>
          <cell r="AP190" t="str">
            <v>СТАНЦІІ ТЕПЛОВІ</v>
          </cell>
          <cell r="AQ190" t="str">
            <v>МЕРЕЖІ ЕЛЕКТРО</v>
          </cell>
          <cell r="AR190" t="str">
            <v>МЕРЕЖІ ТЕПЛОВІ</v>
          </cell>
        </row>
        <row r="191">
          <cell r="S191">
            <v>12.9</v>
          </cell>
          <cell r="V191">
            <v>67.3</v>
          </cell>
          <cell r="X191">
            <v>73.5</v>
          </cell>
          <cell r="AA191">
            <v>63</v>
          </cell>
          <cell r="AC191">
            <v>61.7</v>
          </cell>
          <cell r="AK191">
            <v>143.20000000000002</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65.3</v>
          </cell>
          <cell r="AA193">
            <v>192.5</v>
          </cell>
          <cell r="AC193">
            <v>58</v>
          </cell>
          <cell r="AK193">
            <v>192.5</v>
          </cell>
          <cell r="AO193">
            <v>0</v>
          </cell>
        </row>
        <row r="194">
          <cell r="S194">
            <v>2175</v>
          </cell>
          <cell r="V194">
            <v>11300</v>
          </cell>
          <cell r="X194">
            <v>74.7</v>
          </cell>
          <cell r="AA194">
            <v>10588</v>
          </cell>
          <cell r="AC194">
            <v>66.5</v>
          </cell>
          <cell r="AK194">
            <v>24063</v>
          </cell>
          <cell r="AO194">
            <v>0</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0</v>
          </cell>
          <cell r="AO196">
            <v>0</v>
          </cell>
        </row>
        <row r="197">
          <cell r="S197">
            <v>1232</v>
          </cell>
          <cell r="V197">
            <v>0</v>
          </cell>
          <cell r="X197">
            <v>12570</v>
          </cell>
          <cell r="AA197">
            <v>0</v>
          </cell>
          <cell r="AC197">
            <v>11165</v>
          </cell>
          <cell r="AK197">
            <v>0</v>
          </cell>
          <cell r="AO197">
            <v>0</v>
          </cell>
        </row>
        <row r="198">
          <cell r="V198">
            <v>82.5</v>
          </cell>
          <cell r="X198">
            <v>82.5</v>
          </cell>
          <cell r="AA198">
            <v>82.5</v>
          </cell>
          <cell r="AC198">
            <v>82.5</v>
          </cell>
          <cell r="AK198">
            <v>24967</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X201">
            <v>82.5</v>
          </cell>
          <cell r="AC201">
            <v>82.5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0</v>
          </cell>
          <cell r="Y205">
            <v>48.4</v>
          </cell>
          <cell r="Z205">
            <v>25.6</v>
          </cell>
          <cell r="AA205">
            <v>385</v>
          </cell>
          <cell r="AC205">
            <v>0</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F207">
            <v>75</v>
          </cell>
          <cell r="P207">
            <v>75</v>
          </cell>
          <cell r="S207">
            <v>167.46</v>
          </cell>
          <cell r="X207">
            <v>168.31</v>
          </cell>
          <cell r="Y207">
            <v>168.31</v>
          </cell>
          <cell r="Z207">
            <v>168.32</v>
          </cell>
          <cell r="AC207">
            <v>168.33</v>
          </cell>
          <cell r="AD207">
            <v>168.34</v>
          </cell>
          <cell r="AE207">
            <v>168.32</v>
          </cell>
          <cell r="AI207">
            <v>0</v>
          </cell>
          <cell r="AJ207">
            <v>0</v>
          </cell>
          <cell r="AK207">
            <v>0</v>
          </cell>
          <cell r="AL207">
            <v>168.32</v>
          </cell>
          <cell r="AM207">
            <v>168.11</v>
          </cell>
          <cell r="AO207" t="e">
            <v>#DIV/0!</v>
          </cell>
          <cell r="AP207">
            <v>41.55</v>
          </cell>
          <cell r="AQ207">
            <v>41.55</v>
          </cell>
          <cell r="AR207">
            <v>75</v>
          </cell>
        </row>
        <row r="208">
          <cell r="S208">
            <v>12.9</v>
          </cell>
          <cell r="V208">
            <v>67.3</v>
          </cell>
          <cell r="W208">
            <v>54.6</v>
          </cell>
          <cell r="X208">
            <v>12.699999999999996</v>
          </cell>
          <cell r="Y208">
            <v>52.8</v>
          </cell>
          <cell r="Z208">
            <v>20.700000000000003</v>
          </cell>
          <cell r="AA208">
            <v>63</v>
          </cell>
          <cell r="AB208">
            <v>50</v>
          </cell>
          <cell r="AC208">
            <v>13</v>
          </cell>
          <cell r="AD208">
            <v>43.9</v>
          </cell>
          <cell r="AE208">
            <v>17.8</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Z209">
            <v>3481</v>
          </cell>
          <cell r="AA209">
            <v>10588</v>
          </cell>
          <cell r="AB209">
            <v>8403</v>
          </cell>
          <cell r="AC209">
            <v>2185</v>
          </cell>
          <cell r="AD209">
            <v>7369</v>
          </cell>
          <cell r="AE209">
            <v>2988</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168.04</v>
          </cell>
          <cell r="AL210">
            <v>167.98</v>
          </cell>
          <cell r="AM210">
            <v>168.19</v>
          </cell>
          <cell r="AO210">
            <v>41.55</v>
          </cell>
          <cell r="AP210">
            <v>41.55</v>
          </cell>
          <cell r="AQ210">
            <v>41.55</v>
          </cell>
          <cell r="AR210">
            <v>0</v>
          </cell>
        </row>
        <row r="211">
          <cell r="S211">
            <v>7.3</v>
          </cell>
          <cell r="X211">
            <v>74.7</v>
          </cell>
          <cell r="Y211">
            <v>55.2</v>
          </cell>
          <cell r="Z211">
            <v>19.5</v>
          </cell>
          <cell r="AC211">
            <v>66.5</v>
          </cell>
          <cell r="AD211">
            <v>40.9</v>
          </cell>
          <cell r="AE211">
            <v>25.6</v>
          </cell>
          <cell r="AK211">
            <v>148.5</v>
          </cell>
          <cell r="AL211">
            <v>96.1</v>
          </cell>
          <cell r="AM211">
            <v>0</v>
          </cell>
          <cell r="AO211">
            <v>52</v>
          </cell>
          <cell r="AP211">
            <v>52</v>
          </cell>
          <cell r="AQ211">
            <v>281.5</v>
          </cell>
        </row>
        <row r="212">
          <cell r="S212">
            <v>1232</v>
          </cell>
          <cell r="V212">
            <v>11300</v>
          </cell>
          <cell r="X212">
            <v>12570</v>
          </cell>
          <cell r="Y212">
            <v>9289</v>
          </cell>
          <cell r="Z212">
            <v>3281</v>
          </cell>
          <cell r="AA212">
            <v>10588</v>
          </cell>
          <cell r="AC212">
            <v>11165</v>
          </cell>
          <cell r="AD212">
            <v>6867</v>
          </cell>
          <cell r="AE212">
            <v>4298</v>
          </cell>
          <cell r="AK212">
            <v>24063</v>
          </cell>
          <cell r="AL212">
            <v>17571</v>
          </cell>
          <cell r="AM212">
            <v>6492</v>
          </cell>
          <cell r="AO212">
            <v>14862</v>
          </cell>
          <cell r="AP212">
            <v>3164.427048260382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v>0</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6">
          <cell r="AP226">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Голова правління </v>
          </cell>
        </row>
        <row r="243">
          <cell r="AG243" t="str">
            <v xml:space="preserve">                        І.В.Плачков</v>
          </cell>
        </row>
        <row r="244">
          <cell r="AG244" t="str">
            <v xml:space="preserve">   "_____" ________2000 р.</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8">
          <cell r="F248" t="str">
            <v>РОЗРАХУНОК ФІНАНСОВИХ ПОТОКІВ НА   березень  2000 року</v>
          </cell>
        </row>
        <row r="249">
          <cell r="F249" t="str">
            <v>ПО ФІЛІАЛАХ АК КИЇВЕНЕРГО</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X253">
            <v>3133.4075757575761</v>
          </cell>
          <cell r="AA253">
            <v>2709.5690909090908</v>
          </cell>
          <cell r="AC253">
            <v>2333.3751515151525</v>
          </cell>
          <cell r="AF253">
            <v>4466.8781818181815</v>
          </cell>
          <cell r="AG253">
            <v>3618.3</v>
          </cell>
          <cell r="AH253">
            <v>848.57818181818175</v>
          </cell>
          <cell r="AK253">
            <v>26332.719090909093</v>
          </cell>
        </row>
        <row r="254">
          <cell r="AK254" t="str">
            <v>тис.грн.</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D255">
            <v>1496</v>
          </cell>
          <cell r="AE255">
            <v>607.87515151515208</v>
          </cell>
          <cell r="AF255">
            <v>4466.8781818181815</v>
          </cell>
          <cell r="AG255">
            <v>3618.3</v>
          </cell>
          <cell r="AH255">
            <v>848.57818181818175</v>
          </cell>
          <cell r="AI255" t="str">
            <v>ТИС.ГРН.</v>
          </cell>
          <cell r="AK255">
            <v>64105.612337662344</v>
          </cell>
          <cell r="AL255" t="str">
            <v>АК КЕ ВСЬОГО</v>
          </cell>
          <cell r="AM255">
            <v>40995.25</v>
          </cell>
          <cell r="AO255" t="str">
            <v>СТАНЦІї ЕЛЕКТРО</v>
          </cell>
          <cell r="AP255" t="str">
            <v>СТАНЦІІ ТЕПЛОВІ</v>
          </cell>
          <cell r="AQ255" t="str">
            <v>МЕРЕЖІ ЕЛЕКТРО</v>
          </cell>
          <cell r="AR255" t="str">
            <v>МЕРЕЖІ ТЕПЛОВІ</v>
          </cell>
        </row>
        <row r="256">
          <cell r="F256">
            <v>8174.138095238095</v>
          </cell>
          <cell r="G256">
            <v>2114.6703910614524</v>
          </cell>
          <cell r="H256">
            <v>1932.3296089385476</v>
          </cell>
          <cell r="P256">
            <v>605</v>
          </cell>
          <cell r="Q256" t="str">
            <v>ТМ</v>
          </cell>
          <cell r="S256">
            <v>4046</v>
          </cell>
          <cell r="T256">
            <v>1750.1999999999996</v>
          </cell>
          <cell r="U256">
            <v>1026.8</v>
          </cell>
          <cell r="V256">
            <v>1033.0000000000005</v>
          </cell>
          <cell r="W256">
            <v>1364</v>
          </cell>
          <cell r="X256">
            <v>318.00000000000011</v>
          </cell>
          <cell r="Y256">
            <v>1589</v>
          </cell>
          <cell r="Z256">
            <v>624.33333333333371</v>
          </cell>
          <cell r="AA256">
            <v>624</v>
          </cell>
          <cell r="AB256">
            <v>1140</v>
          </cell>
          <cell r="AC256">
            <v>314.99999999999994</v>
          </cell>
          <cell r="AD256">
            <v>923</v>
          </cell>
          <cell r="AE256">
            <v>374.83333333333388</v>
          </cell>
          <cell r="AF256">
            <v>987.99999999999977</v>
          </cell>
          <cell r="AG256">
            <v>823.00000000000023</v>
          </cell>
          <cell r="AH256">
            <v>158</v>
          </cell>
          <cell r="AI256" t="str">
            <v xml:space="preserve">ДОП.ВИР. </v>
          </cell>
          <cell r="AJ256" t="str">
            <v>ДОП.ВИР. СТ.ОРГ.</v>
          </cell>
          <cell r="AK256">
            <v>47832.559913419922</v>
          </cell>
          <cell r="AL256" t="str">
            <v>АК КЕ ВСЬОГО</v>
          </cell>
          <cell r="AM256">
            <v>14890.138095238095</v>
          </cell>
          <cell r="AO256" t="str">
            <v>СТАНЦІї ЕЛЕКТРО</v>
          </cell>
          <cell r="AP256" t="str">
            <v>СТАНЦІІ ТЕПЛОВІ</v>
          </cell>
          <cell r="AQ256" t="str">
            <v>МЕРЕЖІ ЕЛЕКТРО</v>
          </cell>
          <cell r="AR256" t="str">
            <v>МЕРЕЖІ ТЕПЛОВІ</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D257">
            <v>0</v>
          </cell>
          <cell r="AE257">
            <v>0</v>
          </cell>
          <cell r="AF257">
            <v>0</v>
          </cell>
          <cell r="AG257">
            <v>0</v>
          </cell>
          <cell r="AH257">
            <v>0</v>
          </cell>
          <cell r="AJ257">
            <v>7599</v>
          </cell>
          <cell r="AK257">
            <v>42344.804761904765</v>
          </cell>
        </row>
        <row r="258">
          <cell r="F258">
            <v>24063</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24063</v>
          </cell>
          <cell r="AM258">
            <v>45205.25</v>
          </cell>
        </row>
        <row r="259">
          <cell r="F259">
            <v>6512</v>
          </cell>
          <cell r="G259">
            <v>2277.3582491582492</v>
          </cell>
          <cell r="H259">
            <v>2559.6417508417508</v>
          </cell>
          <cell r="P259">
            <v>1403</v>
          </cell>
          <cell r="Q259">
            <v>0</v>
          </cell>
          <cell r="R259">
            <v>0</v>
          </cell>
          <cell r="S259">
            <v>323.66666666666629</v>
          </cell>
          <cell r="T259">
            <v>1413.9233333333332</v>
          </cell>
          <cell r="U259">
            <v>1087.1433333333339</v>
          </cell>
          <cell r="V259">
            <v>0</v>
          </cell>
          <cell r="W259">
            <v>0</v>
          </cell>
          <cell r="X259">
            <v>474.66666666666572</v>
          </cell>
          <cell r="Y259">
            <v>691</v>
          </cell>
          <cell r="Z259">
            <v>244.46666666666613</v>
          </cell>
          <cell r="AA259">
            <v>0</v>
          </cell>
          <cell r="AB259">
            <v>0</v>
          </cell>
          <cell r="AC259">
            <v>-208.00000000000045</v>
          </cell>
          <cell r="AD259">
            <v>1377</v>
          </cell>
          <cell r="AE259">
            <v>944.69515151515134</v>
          </cell>
          <cell r="AF259">
            <v>428.71666666666636</v>
          </cell>
          <cell r="AG259">
            <v>373.04999999999984</v>
          </cell>
          <cell r="AH259">
            <v>136.66666666666663</v>
          </cell>
          <cell r="AI259">
            <v>847.2</v>
          </cell>
          <cell r="AJ259">
            <v>0</v>
          </cell>
          <cell r="AK259">
            <v>6512</v>
          </cell>
          <cell r="AM259">
            <v>9679.4428571428543</v>
          </cell>
        </row>
        <row r="260">
          <cell r="F260">
            <v>7379.804761904762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7379.804761904762</v>
          </cell>
          <cell r="AM260">
            <v>14653.6</v>
          </cell>
        </row>
        <row r="261">
          <cell r="F261">
            <v>921.33333333333337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921.33333333333337</v>
          </cell>
        </row>
        <row r="262">
          <cell r="F262">
            <v>0</v>
          </cell>
          <cell r="AK262">
            <v>0</v>
          </cell>
        </row>
        <row r="263">
          <cell r="F263">
            <v>2514.4714285714285</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2514.4714285714285</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444</v>
          </cell>
          <cell r="P266">
            <v>0</v>
          </cell>
          <cell r="S266">
            <v>0</v>
          </cell>
          <cell r="V266">
            <v>0</v>
          </cell>
          <cell r="X266">
            <v>0</v>
          </cell>
          <cell r="AA266">
            <v>0</v>
          </cell>
          <cell r="AC266">
            <v>0</v>
          </cell>
          <cell r="AF266">
            <v>0</v>
          </cell>
          <cell r="AG266">
            <v>0</v>
          </cell>
          <cell r="AH266">
            <v>0</v>
          </cell>
          <cell r="AK266">
            <v>444</v>
          </cell>
        </row>
        <row r="267">
          <cell r="F267">
            <v>3995</v>
          </cell>
          <cell r="AK267">
            <v>3995</v>
          </cell>
        </row>
        <row r="268">
          <cell r="F268">
            <v>377</v>
          </cell>
          <cell r="P268">
            <v>0</v>
          </cell>
          <cell r="S268">
            <v>0</v>
          </cell>
          <cell r="V268">
            <v>0</v>
          </cell>
          <cell r="X268">
            <v>0</v>
          </cell>
          <cell r="AA268">
            <v>18</v>
          </cell>
          <cell r="AC268">
            <v>0</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I270">
            <v>0</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Y271">
            <v>295</v>
          </cell>
          <cell r="Z271">
            <v>116.2409090909091</v>
          </cell>
          <cell r="AA271">
            <v>597.66</v>
          </cell>
          <cell r="AB271">
            <v>303</v>
          </cell>
          <cell r="AC271">
            <v>78.569090909090903</v>
          </cell>
          <cell r="AD271">
            <v>284</v>
          </cell>
          <cell r="AE271">
            <v>116.0418181818182</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D272">
            <v>9</v>
          </cell>
          <cell r="AE272">
            <v>4.3333333333333339</v>
          </cell>
          <cell r="AF272">
            <v>2</v>
          </cell>
          <cell r="AG272">
            <v>2</v>
          </cell>
          <cell r="AH272">
            <v>0</v>
          </cell>
          <cell r="AI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D273">
            <v>0</v>
          </cell>
          <cell r="AE273">
            <v>0</v>
          </cell>
          <cell r="AF273">
            <v>568</v>
          </cell>
          <cell r="AG273">
            <v>530</v>
          </cell>
          <cell r="AH273">
            <v>45</v>
          </cell>
          <cell r="AI273">
            <v>0</v>
          </cell>
          <cell r="AK273">
            <v>4588</v>
          </cell>
        </row>
        <row r="274">
          <cell r="F274">
            <v>138</v>
          </cell>
          <cell r="G274">
            <v>296</v>
          </cell>
          <cell r="H274">
            <v>388.2</v>
          </cell>
          <cell r="P274">
            <v>300</v>
          </cell>
          <cell r="Q274">
            <v>0</v>
          </cell>
          <cell r="R274">
            <v>0</v>
          </cell>
          <cell r="S274">
            <v>636</v>
          </cell>
          <cell r="T274">
            <v>644.3785272727273</v>
          </cell>
          <cell r="U274">
            <v>670.49601818181827</v>
          </cell>
          <cell r="V274">
            <v>132</v>
          </cell>
          <cell r="W274">
            <v>0</v>
          </cell>
          <cell r="X274">
            <v>640.75</v>
          </cell>
          <cell r="Y274">
            <v>274</v>
          </cell>
          <cell r="Z274">
            <v>96.386363636363626</v>
          </cell>
          <cell r="AA274">
            <v>100</v>
          </cell>
          <cell r="AB274">
            <v>9</v>
          </cell>
          <cell r="AC274">
            <v>534.76</v>
          </cell>
          <cell r="AD274">
            <v>234</v>
          </cell>
          <cell r="AE274">
            <v>160.69515151515154</v>
          </cell>
          <cell r="AF274">
            <v>343</v>
          </cell>
          <cell r="AG274">
            <v>300</v>
          </cell>
          <cell r="AH274">
            <v>43</v>
          </cell>
          <cell r="AI274">
            <v>618</v>
          </cell>
          <cell r="AK274">
            <v>1703</v>
          </cell>
        </row>
        <row r="275">
          <cell r="F275">
            <v>762</v>
          </cell>
          <cell r="G275">
            <v>197</v>
          </cell>
          <cell r="H275">
            <v>307.10000000000002</v>
          </cell>
          <cell r="P275">
            <v>7</v>
          </cell>
          <cell r="Q275">
            <v>0</v>
          </cell>
          <cell r="R275">
            <v>0</v>
          </cell>
          <cell r="S275">
            <v>65</v>
          </cell>
          <cell r="T275">
            <v>10</v>
          </cell>
          <cell r="U275">
            <v>0</v>
          </cell>
          <cell r="V275">
            <v>44</v>
          </cell>
          <cell r="W275">
            <v>0</v>
          </cell>
          <cell r="X275">
            <v>336</v>
          </cell>
          <cell r="Y275">
            <v>248</v>
          </cell>
          <cell r="Z275">
            <v>88</v>
          </cell>
          <cell r="AA275">
            <v>47</v>
          </cell>
          <cell r="AB275">
            <v>0</v>
          </cell>
          <cell r="AC275">
            <v>-0.66666666666666607</v>
          </cell>
          <cell r="AD275">
            <v>226</v>
          </cell>
          <cell r="AE275">
            <v>155.36181818181819</v>
          </cell>
          <cell r="AF275">
            <v>25</v>
          </cell>
          <cell r="AG275">
            <v>30</v>
          </cell>
          <cell r="AH275">
            <v>2</v>
          </cell>
          <cell r="AI275">
            <v>377</v>
          </cell>
          <cell r="AK275">
            <v>1059</v>
          </cell>
        </row>
        <row r="276">
          <cell r="F276">
            <v>60</v>
          </cell>
          <cell r="P276">
            <v>500</v>
          </cell>
          <cell r="Q276">
            <v>0</v>
          </cell>
          <cell r="R276">
            <v>0</v>
          </cell>
          <cell r="S276">
            <v>430</v>
          </cell>
          <cell r="T276">
            <v>0</v>
          </cell>
          <cell r="U276">
            <v>0</v>
          </cell>
          <cell r="V276">
            <v>100</v>
          </cell>
          <cell r="W276">
            <v>0</v>
          </cell>
          <cell r="X276">
            <v>338</v>
          </cell>
          <cell r="Y276">
            <v>0</v>
          </cell>
          <cell r="Z276">
            <v>0</v>
          </cell>
          <cell r="AA276">
            <v>130</v>
          </cell>
          <cell r="AB276">
            <v>0</v>
          </cell>
          <cell r="AC276">
            <v>352</v>
          </cell>
          <cell r="AD276">
            <v>8</v>
          </cell>
          <cell r="AE276">
            <v>5.3333333333333339</v>
          </cell>
          <cell r="AF276">
            <v>150</v>
          </cell>
          <cell r="AG276">
            <v>150</v>
          </cell>
          <cell r="AH276">
            <v>-369</v>
          </cell>
          <cell r="AI276">
            <v>0</v>
          </cell>
          <cell r="AK276">
            <v>1370</v>
          </cell>
        </row>
        <row r="277">
          <cell r="F277">
            <v>0</v>
          </cell>
          <cell r="P277">
            <v>145</v>
          </cell>
          <cell r="Q277">
            <v>0</v>
          </cell>
          <cell r="R277">
            <v>0</v>
          </cell>
          <cell r="S277">
            <v>145</v>
          </cell>
          <cell r="T277">
            <v>0</v>
          </cell>
          <cell r="U277">
            <v>0</v>
          </cell>
          <cell r="V277">
            <v>66</v>
          </cell>
          <cell r="W277">
            <v>0</v>
          </cell>
          <cell r="X277">
            <v>115</v>
          </cell>
          <cell r="Y277">
            <v>0</v>
          </cell>
          <cell r="Z277">
            <v>0</v>
          </cell>
          <cell r="AA277">
            <v>50</v>
          </cell>
          <cell r="AB277">
            <v>9</v>
          </cell>
          <cell r="AC277">
            <v>110</v>
          </cell>
          <cell r="AD277">
            <v>0</v>
          </cell>
          <cell r="AE277">
            <v>0</v>
          </cell>
          <cell r="AF277">
            <v>50</v>
          </cell>
          <cell r="AG277">
            <v>50</v>
          </cell>
          <cell r="AH277">
            <v>0</v>
          </cell>
          <cell r="AI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D278">
            <v>0</v>
          </cell>
          <cell r="AE278">
            <v>0</v>
          </cell>
          <cell r="AF278">
            <v>670</v>
          </cell>
          <cell r="AG278">
            <v>253</v>
          </cell>
          <cell r="AH278">
            <v>417</v>
          </cell>
          <cell r="AI278">
            <v>0</v>
          </cell>
          <cell r="AK278">
            <v>1260</v>
          </cell>
        </row>
        <row r="279">
          <cell r="F279">
            <v>0</v>
          </cell>
          <cell r="P279">
            <v>0</v>
          </cell>
          <cell r="S279">
            <v>0</v>
          </cell>
          <cell r="V279">
            <v>0</v>
          </cell>
          <cell r="X279">
            <v>100</v>
          </cell>
          <cell r="AA279">
            <v>-300</v>
          </cell>
          <cell r="AC279">
            <v>130</v>
          </cell>
          <cell r="AF279">
            <v>0</v>
          </cell>
          <cell r="AG279">
            <v>0</v>
          </cell>
          <cell r="AH279">
            <v>0</v>
          </cell>
          <cell r="AI279">
            <v>0</v>
          </cell>
          <cell r="AK279">
            <v>-300</v>
          </cell>
        </row>
        <row r="280">
          <cell r="F280">
            <v>6</v>
          </cell>
          <cell r="P280">
            <v>15</v>
          </cell>
          <cell r="S280">
            <v>506</v>
          </cell>
          <cell r="V280">
            <v>0</v>
          </cell>
          <cell r="X280">
            <v>66</v>
          </cell>
          <cell r="AA280">
            <v>0</v>
          </cell>
          <cell r="AC280">
            <v>50</v>
          </cell>
          <cell r="AF280">
            <v>670</v>
          </cell>
          <cell r="AG280">
            <v>253</v>
          </cell>
          <cell r="AH280">
            <v>417</v>
          </cell>
          <cell r="AK280">
            <v>1197</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D281">
            <v>0</v>
          </cell>
          <cell r="AE281">
            <v>0</v>
          </cell>
          <cell r="AF281">
            <v>670</v>
          </cell>
          <cell r="AG281">
            <v>253</v>
          </cell>
          <cell r="AH281">
            <v>417</v>
          </cell>
          <cell r="AI281">
            <v>0</v>
          </cell>
          <cell r="AJ281">
            <v>0</v>
          </cell>
          <cell r="AK281">
            <v>363</v>
          </cell>
        </row>
        <row r="282">
          <cell r="F282">
            <v>0</v>
          </cell>
          <cell r="P282">
            <v>0</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241</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D283">
            <v>-293</v>
          </cell>
          <cell r="AE283">
            <v>-120.37515151515153</v>
          </cell>
          <cell r="AF283">
            <v>1365.8181818181815</v>
          </cell>
          <cell r="AG283">
            <v>1201</v>
          </cell>
          <cell r="AH283">
            <v>157.81818181818176</v>
          </cell>
          <cell r="AI283">
            <v>0</v>
          </cell>
          <cell r="AK283">
            <v>54477.380519480525</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157.81818181818181</v>
          </cell>
          <cell r="AK285">
            <v>12339.90909090909</v>
          </cell>
        </row>
        <row r="286">
          <cell r="F286">
            <v>0</v>
          </cell>
          <cell r="P286">
            <v>330</v>
          </cell>
          <cell r="Q286">
            <v>0</v>
          </cell>
          <cell r="R286">
            <v>0</v>
          </cell>
          <cell r="S286">
            <v>2496</v>
          </cell>
          <cell r="T286">
            <v>-654.3785272727273</v>
          </cell>
          <cell r="U286">
            <v>-670.49601818181827</v>
          </cell>
          <cell r="V286">
            <v>-20</v>
          </cell>
          <cell r="W286">
            <v>0</v>
          </cell>
          <cell r="X286">
            <v>627.1030303030293</v>
          </cell>
          <cell r="Y286">
            <v>-522</v>
          </cell>
          <cell r="Z286">
            <v>-184.38636363636363</v>
          </cell>
          <cell r="AA286">
            <v>170</v>
          </cell>
          <cell r="AB286">
            <v>0</v>
          </cell>
          <cell r="AC286">
            <v>867.45757575757523</v>
          </cell>
          <cell r="AF286">
            <v>404</v>
          </cell>
          <cell r="AG286">
            <v>404</v>
          </cell>
          <cell r="AH286">
            <v>0</v>
          </cell>
          <cell r="AI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I287">
            <v>-618</v>
          </cell>
          <cell r="AK287">
            <v>3795.909090909091</v>
          </cell>
        </row>
        <row r="288">
          <cell r="F288">
            <v>0</v>
          </cell>
          <cell r="P288">
            <v>0</v>
          </cell>
          <cell r="Q288">
            <v>0</v>
          </cell>
          <cell r="R288">
            <v>0</v>
          </cell>
          <cell r="S288">
            <v>0</v>
          </cell>
          <cell r="T288">
            <v>0</v>
          </cell>
          <cell r="U288">
            <v>0</v>
          </cell>
          <cell r="V288">
            <v>0</v>
          </cell>
          <cell r="W288">
            <v>0</v>
          </cell>
          <cell r="X288">
            <v>627.10303030303021</v>
          </cell>
          <cell r="Y288">
            <v>0</v>
          </cell>
          <cell r="Z288">
            <v>0</v>
          </cell>
          <cell r="AA288">
            <v>0</v>
          </cell>
          <cell r="AB288">
            <v>0</v>
          </cell>
          <cell r="AC288">
            <v>866.79090909090905</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-15</v>
          </cell>
          <cell r="Y289">
            <v>0</v>
          </cell>
          <cell r="Z289">
            <v>0</v>
          </cell>
          <cell r="AA289">
            <v>0</v>
          </cell>
          <cell r="AB289">
            <v>0</v>
          </cell>
          <cell r="AC289">
            <v>-70</v>
          </cell>
          <cell r="AD289">
            <v>0</v>
          </cell>
          <cell r="AE289">
            <v>0</v>
          </cell>
          <cell r="AF289">
            <v>0</v>
          </cell>
          <cell r="AG289">
            <v>0</v>
          </cell>
          <cell r="AH289">
            <v>0</v>
          </cell>
          <cell r="AI289">
            <v>283.60000000000002</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D290">
            <v>0</v>
          </cell>
          <cell r="AE290">
            <v>0</v>
          </cell>
          <cell r="AF290">
            <v>519</v>
          </cell>
          <cell r="AG290">
            <v>354</v>
          </cell>
          <cell r="AH290">
            <v>158</v>
          </cell>
          <cell r="AI290">
            <v>118.4</v>
          </cell>
          <cell r="AK290">
            <v>5204</v>
          </cell>
        </row>
        <row r="291">
          <cell r="F291">
            <v>2</v>
          </cell>
          <cell r="P291">
            <v>13</v>
          </cell>
          <cell r="Q291">
            <v>0</v>
          </cell>
          <cell r="R291">
            <v>0</v>
          </cell>
          <cell r="S291">
            <v>212</v>
          </cell>
          <cell r="T291">
            <v>0</v>
          </cell>
          <cell r="U291">
            <v>0</v>
          </cell>
          <cell r="V291">
            <v>11</v>
          </cell>
          <cell r="W291">
            <v>0</v>
          </cell>
          <cell r="X291">
            <v>0</v>
          </cell>
          <cell r="Y291">
            <v>0</v>
          </cell>
          <cell r="Z291">
            <v>0</v>
          </cell>
          <cell r="AA291">
            <v>201</v>
          </cell>
          <cell r="AB291">
            <v>0</v>
          </cell>
          <cell r="AC291">
            <v>0</v>
          </cell>
          <cell r="AD291">
            <v>0</v>
          </cell>
          <cell r="AE291">
            <v>0</v>
          </cell>
          <cell r="AF291">
            <v>115</v>
          </cell>
          <cell r="AG291">
            <v>70</v>
          </cell>
          <cell r="AH291">
            <v>38</v>
          </cell>
          <cell r="AI291">
            <v>0</v>
          </cell>
          <cell r="AK291">
            <v>570</v>
          </cell>
        </row>
        <row r="292">
          <cell r="F292">
            <v>2</v>
          </cell>
          <cell r="P292">
            <v>42</v>
          </cell>
          <cell r="S292">
            <v>319</v>
          </cell>
          <cell r="V292">
            <v>85</v>
          </cell>
          <cell r="X292">
            <v>0</v>
          </cell>
          <cell r="AA292">
            <v>84</v>
          </cell>
          <cell r="AC292">
            <v>0</v>
          </cell>
          <cell r="AF292">
            <v>194</v>
          </cell>
          <cell r="AG292">
            <v>133</v>
          </cell>
          <cell r="AH292">
            <v>61</v>
          </cell>
          <cell r="AI292">
            <v>0</v>
          </cell>
          <cell r="AK292">
            <v>726</v>
          </cell>
        </row>
        <row r="293">
          <cell r="F293">
            <v>2379</v>
          </cell>
          <cell r="P293">
            <v>151</v>
          </cell>
          <cell r="Q293">
            <v>0</v>
          </cell>
          <cell r="R293">
            <v>0</v>
          </cell>
          <cell r="S293">
            <v>607</v>
          </cell>
          <cell r="T293">
            <v>0</v>
          </cell>
          <cell r="U293">
            <v>0</v>
          </cell>
          <cell r="V293">
            <v>110</v>
          </cell>
          <cell r="W293">
            <v>0</v>
          </cell>
          <cell r="X293">
            <v>217</v>
          </cell>
          <cell r="Y293">
            <v>0</v>
          </cell>
          <cell r="Z293">
            <v>0</v>
          </cell>
          <cell r="AA293">
            <v>101</v>
          </cell>
          <cell r="AB293">
            <v>0</v>
          </cell>
          <cell r="AC293">
            <v>-188</v>
          </cell>
          <cell r="AF293">
            <v>210</v>
          </cell>
          <cell r="AG293">
            <v>151</v>
          </cell>
          <cell r="AH293">
            <v>59</v>
          </cell>
          <cell r="AI293">
            <v>0</v>
          </cell>
          <cell r="AK293">
            <v>3908</v>
          </cell>
        </row>
        <row r="294">
          <cell r="F294">
            <v>100</v>
          </cell>
          <cell r="P294">
            <v>0</v>
          </cell>
          <cell r="Q294">
            <v>0</v>
          </cell>
          <cell r="R294">
            <v>0</v>
          </cell>
          <cell r="S294">
            <v>97.666666666666629</v>
          </cell>
          <cell r="T294">
            <v>0</v>
          </cell>
          <cell r="U294">
            <v>0</v>
          </cell>
          <cell r="V294">
            <v>0</v>
          </cell>
          <cell r="W294">
            <v>0</v>
          </cell>
          <cell r="X294">
            <v>12</v>
          </cell>
          <cell r="Y294">
            <v>0</v>
          </cell>
          <cell r="Z294">
            <v>0</v>
          </cell>
          <cell r="AA294">
            <v>0</v>
          </cell>
          <cell r="AB294">
            <v>0</v>
          </cell>
          <cell r="AC294">
            <v>-372</v>
          </cell>
          <cell r="AD294">
            <v>0</v>
          </cell>
          <cell r="AE294">
            <v>0</v>
          </cell>
          <cell r="AF294">
            <v>0</v>
          </cell>
          <cell r="AG294">
            <v>0</v>
          </cell>
          <cell r="AH294">
            <v>0</v>
          </cell>
          <cell r="AI294">
            <v>165.2</v>
          </cell>
          <cell r="AK294">
            <v>0</v>
          </cell>
        </row>
        <row r="295">
          <cell r="F295">
            <v>25</v>
          </cell>
          <cell r="P295">
            <v>2</v>
          </cell>
          <cell r="S295">
            <v>7</v>
          </cell>
          <cell r="V295">
            <v>-129</v>
          </cell>
          <cell r="X295">
            <v>85</v>
          </cell>
          <cell r="AA295">
            <v>0</v>
          </cell>
          <cell r="AC295">
            <v>84</v>
          </cell>
          <cell r="AF295">
            <v>13</v>
          </cell>
          <cell r="AG295">
            <v>13</v>
          </cell>
          <cell r="AH295">
            <v>0</v>
          </cell>
          <cell r="AI295">
            <v>70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D296">
            <v>-293</v>
          </cell>
          <cell r="AE296">
            <v>-120.37515151515153</v>
          </cell>
          <cell r="AF296">
            <v>1365.8181818181815</v>
          </cell>
          <cell r="AG296">
            <v>1201</v>
          </cell>
          <cell r="AH296">
            <v>157.81818181818176</v>
          </cell>
          <cell r="AI296">
            <v>36</v>
          </cell>
          <cell r="AK296">
            <v>54477.380519480525</v>
          </cell>
        </row>
        <row r="297">
          <cell r="F297">
            <v>1606</v>
          </cell>
          <cell r="P297">
            <v>0</v>
          </cell>
          <cell r="S297">
            <v>425.33333333333337</v>
          </cell>
          <cell r="X297">
            <v>97.666666666666671</v>
          </cell>
          <cell r="AC297">
            <v>85.333333333333343</v>
          </cell>
          <cell r="AF297">
            <v>0</v>
          </cell>
          <cell r="AG297">
            <v>0</v>
          </cell>
          <cell r="AH297">
            <v>191</v>
          </cell>
          <cell r="AI297">
            <v>59.2</v>
          </cell>
          <cell r="AK297">
            <v>0</v>
          </cell>
        </row>
        <row r="298">
          <cell r="F298">
            <v>37</v>
          </cell>
          <cell r="P298">
            <v>62</v>
          </cell>
          <cell r="S298">
            <v>81</v>
          </cell>
          <cell r="X298">
            <v>-129.33333333333334</v>
          </cell>
          <cell r="AC298">
            <v>0</v>
          </cell>
          <cell r="AF298">
            <v>8</v>
          </cell>
          <cell r="AG298">
            <v>7</v>
          </cell>
          <cell r="AH298">
            <v>1</v>
          </cell>
          <cell r="AI298">
            <v>0</v>
          </cell>
          <cell r="AK298">
            <v>58.666666666666657</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B299">
            <v>0</v>
          </cell>
          <cell r="AC299">
            <v>867.45757575757523</v>
          </cell>
          <cell r="AF299">
            <v>1365.8181818181815</v>
          </cell>
          <cell r="AG299">
            <v>1016.9999999999998</v>
          </cell>
          <cell r="AH299">
            <v>348.81818181818176</v>
          </cell>
          <cell r="AI299">
            <v>0</v>
          </cell>
          <cell r="AK299">
            <v>54477.380519480525</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191</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G302">
            <v>0</v>
          </cell>
          <cell r="H302">
            <v>0</v>
          </cell>
          <cell r="P302">
            <v>0</v>
          </cell>
          <cell r="Q302">
            <v>0</v>
          </cell>
          <cell r="R302">
            <v>0</v>
          </cell>
          <cell r="S302">
            <v>0</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0</v>
          </cell>
          <cell r="AG302">
            <v>0</v>
          </cell>
          <cell r="AH302">
            <v>0</v>
          </cell>
          <cell r="AK302">
            <v>0</v>
          </cell>
        </row>
        <row r="303">
          <cell r="F303">
            <v>0</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D304">
            <v>-293</v>
          </cell>
          <cell r="AE304">
            <v>-120.37515151515153</v>
          </cell>
          <cell r="AF304">
            <v>1365.8181818181815</v>
          </cell>
          <cell r="AG304">
            <v>1016.9999999999998</v>
          </cell>
          <cell r="AH304">
            <v>348.81818181818176</v>
          </cell>
          <cell r="AK304">
            <v>54477.380519480525</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F307">
            <v>41158.976190476198</v>
          </cell>
          <cell r="P307">
            <v>1708.5</v>
          </cell>
          <cell r="Q307">
            <v>0</v>
          </cell>
          <cell r="R307">
            <v>0</v>
          </cell>
          <cell r="S307">
            <v>0</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0</v>
          </cell>
        </row>
        <row r="308">
          <cell r="F308">
            <v>3400</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3400</v>
          </cell>
        </row>
        <row r="309">
          <cell r="P309">
            <v>0</v>
          </cell>
          <cell r="S309">
            <v>0</v>
          </cell>
          <cell r="AK309">
            <v>0</v>
          </cell>
        </row>
        <row r="310">
          <cell r="F310">
            <v>0</v>
          </cell>
          <cell r="P310">
            <v>0</v>
          </cell>
          <cell r="S310">
            <v>0</v>
          </cell>
          <cell r="AK310">
            <v>0</v>
          </cell>
        </row>
        <row r="311">
          <cell r="F311">
            <v>3500</v>
          </cell>
          <cell r="S311">
            <v>0</v>
          </cell>
          <cell r="AK311">
            <v>0</v>
          </cell>
        </row>
        <row r="312">
          <cell r="F312">
            <v>3500</v>
          </cell>
          <cell r="S312">
            <v>0</v>
          </cell>
          <cell r="AK312">
            <v>3500</v>
          </cell>
        </row>
        <row r="313">
          <cell r="F313">
            <v>0</v>
          </cell>
          <cell r="S313">
            <v>0</v>
          </cell>
          <cell r="AK313">
            <v>0</v>
          </cell>
        </row>
        <row r="314">
          <cell r="F314">
            <v>0</v>
          </cell>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cell r="AK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F328">
            <v>186</v>
          </cell>
          <cell r="P328">
            <v>348</v>
          </cell>
          <cell r="S328">
            <v>517</v>
          </cell>
          <cell r="X328">
            <v>175</v>
          </cell>
          <cell r="AC328">
            <v>146</v>
          </cell>
          <cell r="AF328">
            <v>470</v>
          </cell>
          <cell r="AG328">
            <v>407</v>
          </cell>
          <cell r="AH328">
            <v>63</v>
          </cell>
          <cell r="AJ328">
            <v>2455</v>
          </cell>
          <cell r="AK328">
            <v>-82</v>
          </cell>
          <cell r="AM328">
            <v>-95</v>
          </cell>
        </row>
        <row r="329">
          <cell r="F329">
            <v>137</v>
          </cell>
          <cell r="P329">
            <v>237</v>
          </cell>
          <cell r="S329">
            <v>515</v>
          </cell>
          <cell r="X329">
            <v>201</v>
          </cell>
          <cell r="AC329">
            <v>161</v>
          </cell>
          <cell r="AF329">
            <v>444</v>
          </cell>
          <cell r="AG329">
            <v>400</v>
          </cell>
          <cell r="AH329">
            <v>44</v>
          </cell>
          <cell r="AI329">
            <v>103</v>
          </cell>
          <cell r="AK329">
            <v>2514.4714285714285</v>
          </cell>
          <cell r="AM329">
            <v>2514.4714285714285</v>
          </cell>
        </row>
        <row r="330">
          <cell r="AJ330">
            <v>36</v>
          </cell>
          <cell r="AK330">
            <v>3500</v>
          </cell>
          <cell r="AM330">
            <v>3500</v>
          </cell>
        </row>
        <row r="331">
          <cell r="AK331">
            <v>0</v>
          </cell>
          <cell r="AM331">
            <v>50.666666666666657</v>
          </cell>
        </row>
        <row r="332">
          <cell r="AJ332">
            <v>36</v>
          </cell>
          <cell r="AK332">
            <v>444</v>
          </cell>
          <cell r="AM332">
            <v>444</v>
          </cell>
        </row>
        <row r="333">
          <cell r="AK333">
            <v>3995</v>
          </cell>
          <cell r="AM333">
            <v>3500</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cell r="AM343">
            <v>4166</v>
          </cell>
        </row>
        <row r="344">
          <cell r="AK344">
            <v>456</v>
          </cell>
          <cell r="AM344">
            <v>1457</v>
          </cell>
        </row>
        <row r="345">
          <cell r="AK345">
            <v>0</v>
          </cell>
          <cell r="AM345">
            <v>0</v>
          </cell>
        </row>
        <row r="346">
          <cell r="AK346">
            <v>-300</v>
          </cell>
          <cell r="AM346">
            <v>-300</v>
          </cell>
        </row>
        <row r="347">
          <cell r="AK347">
            <v>1197</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248.72727272727269</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396</v>
          </cell>
          <cell r="AM350">
            <v>396</v>
          </cell>
        </row>
        <row r="351">
          <cell r="P351">
            <v>225</v>
          </cell>
          <cell r="S351">
            <v>296</v>
          </cell>
          <cell r="X351">
            <v>56</v>
          </cell>
          <cell r="AC351">
            <v>-117.85909090909095</v>
          </cell>
          <cell r="AF351">
            <v>-167.67727272727276</v>
          </cell>
          <cell r="AG351">
            <v>-167.95000000000005</v>
          </cell>
          <cell r="AH351">
            <v>0.27272727272728048</v>
          </cell>
          <cell r="AK351">
            <v>395</v>
          </cell>
          <cell r="AM351">
            <v>395</v>
          </cell>
        </row>
        <row r="352">
          <cell r="P352">
            <v>225</v>
          </cell>
          <cell r="S352">
            <v>296</v>
          </cell>
          <cell r="X352">
            <v>56</v>
          </cell>
          <cell r="AC352">
            <v>76.181818181818187</v>
          </cell>
          <cell r="AF352">
            <v>304.27272727272725</v>
          </cell>
          <cell r="AG352">
            <v>291.27272727272725</v>
          </cell>
          <cell r="AH352">
            <v>13</v>
          </cell>
          <cell r="AK352">
            <v>0</v>
          </cell>
          <cell r="AM352">
            <v>0</v>
          </cell>
        </row>
        <row r="353">
          <cell r="F353">
            <v>33</v>
          </cell>
          <cell r="P353">
            <v>0</v>
          </cell>
          <cell r="S353">
            <v>0</v>
          </cell>
          <cell r="X353">
            <v>0</v>
          </cell>
          <cell r="AC353">
            <v>0</v>
          </cell>
          <cell r="AF353">
            <v>0</v>
          </cell>
          <cell r="AG353">
            <v>0</v>
          </cell>
          <cell r="AH353">
            <v>0</v>
          </cell>
          <cell r="AK353">
            <v>0</v>
          </cell>
          <cell r="AM353">
            <v>0</v>
          </cell>
        </row>
        <row r="354">
          <cell r="F354">
            <v>0</v>
          </cell>
          <cell r="P354">
            <v>0</v>
          </cell>
          <cell r="S354">
            <v>0</v>
          </cell>
          <cell r="X354">
            <v>0</v>
          </cell>
          <cell r="AC354">
            <v>0</v>
          </cell>
          <cell r="AF354">
            <v>0</v>
          </cell>
          <cell r="AG354">
            <v>0</v>
          </cell>
          <cell r="AH354">
            <v>0</v>
          </cell>
          <cell r="AI354">
            <v>0</v>
          </cell>
          <cell r="AK354">
            <v>5204</v>
          </cell>
          <cell r="AM354" t="e">
            <v>#REF!</v>
          </cell>
        </row>
        <row r="355">
          <cell r="AK355">
            <v>570</v>
          </cell>
          <cell r="AM355">
            <v>0</v>
          </cell>
        </row>
        <row r="356">
          <cell r="AK356">
            <v>726</v>
          </cell>
          <cell r="AM356">
            <v>0</v>
          </cell>
        </row>
        <row r="357">
          <cell r="AK357">
            <v>3908</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J358">
            <v>-2491</v>
          </cell>
          <cell r="AK358">
            <v>716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0">
          <cell r="F370">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Y384">
            <v>131</v>
          </cell>
          <cell r="Z384">
            <v>130</v>
          </cell>
          <cell r="AA384">
            <v>323.66666666666674</v>
          </cell>
          <cell r="AB384">
            <v>257</v>
          </cell>
          <cell r="AC384">
            <v>258</v>
          </cell>
          <cell r="AD384">
            <v>230</v>
          </cell>
          <cell r="AE384">
            <v>231</v>
          </cell>
          <cell r="AK384">
            <v>735.30000000000018</v>
          </cell>
          <cell r="AL384">
            <v>580.33333333333337</v>
          </cell>
          <cell r="AM384">
            <v>551.33333333333337</v>
          </cell>
        </row>
        <row r="385">
          <cell r="F385">
            <v>29</v>
          </cell>
          <cell r="G385">
            <v>21</v>
          </cell>
          <cell r="P385">
            <v>0</v>
          </cell>
          <cell r="V385">
            <v>0</v>
          </cell>
          <cell r="W385">
            <v>0</v>
          </cell>
          <cell r="X385" t="str">
            <v>ТЕЦ5</v>
          </cell>
          <cell r="Y385">
            <v>0</v>
          </cell>
          <cell r="AA385">
            <v>3.6666666666666665</v>
          </cell>
          <cell r="AB385">
            <v>3</v>
          </cell>
          <cell r="AC385" t="str">
            <v>ТЕЦ6</v>
          </cell>
          <cell r="AD385">
            <v>3</v>
          </cell>
          <cell r="AK385">
            <v>46</v>
          </cell>
          <cell r="AL385">
            <v>27</v>
          </cell>
        </row>
        <row r="386">
          <cell r="F386">
            <v>0</v>
          </cell>
          <cell r="G386">
            <v>0</v>
          </cell>
          <cell r="H386">
            <v>91</v>
          </cell>
          <cell r="P386">
            <v>0.66666666666666663</v>
          </cell>
          <cell r="S386">
            <v>14.333333333333332</v>
          </cell>
          <cell r="V386">
            <v>146.66666666666666</v>
          </cell>
          <cell r="W386">
            <v>119</v>
          </cell>
          <cell r="X386" t="str">
            <v>ПЛАН</v>
          </cell>
          <cell r="Y386">
            <v>105</v>
          </cell>
          <cell r="Z386">
            <v>120</v>
          </cell>
          <cell r="AA386">
            <v>280.66666666666669</v>
          </cell>
          <cell r="AB386">
            <v>223</v>
          </cell>
          <cell r="AC386" t="str">
            <v>ПЛАН</v>
          </cell>
          <cell r="AD386">
            <v>200</v>
          </cell>
          <cell r="AE386">
            <v>191</v>
          </cell>
          <cell r="AK386">
            <v>428</v>
          </cell>
          <cell r="AL386">
            <v>342.66666666666669</v>
          </cell>
          <cell r="AM386">
            <v>429.33333333333331</v>
          </cell>
        </row>
        <row r="387">
          <cell r="F387">
            <v>0</v>
          </cell>
          <cell r="G387">
            <v>0</v>
          </cell>
          <cell r="H387">
            <v>106</v>
          </cell>
          <cell r="P387">
            <v>2</v>
          </cell>
          <cell r="S387">
            <v>14.333333333333332</v>
          </cell>
          <cell r="V387">
            <v>0</v>
          </cell>
          <cell r="W387">
            <v>0</v>
          </cell>
          <cell r="X387">
            <v>182</v>
          </cell>
          <cell r="Y387">
            <v>134</v>
          </cell>
          <cell r="Z387">
            <v>134</v>
          </cell>
          <cell r="AA387">
            <v>25</v>
          </cell>
          <cell r="AB387">
            <v>20</v>
          </cell>
          <cell r="AC387">
            <v>323.66666666666674</v>
          </cell>
          <cell r="AD387">
            <v>18</v>
          </cell>
          <cell r="AK387">
            <v>33.666666666666671</v>
          </cell>
          <cell r="AL387">
            <v>25</v>
          </cell>
          <cell r="AM387">
            <v>266.33333333333337</v>
          </cell>
        </row>
        <row r="388">
          <cell r="F388">
            <v>0</v>
          </cell>
          <cell r="G388">
            <v>0</v>
          </cell>
          <cell r="P388">
            <v>0</v>
          </cell>
          <cell r="V388">
            <v>25.333333333333332</v>
          </cell>
          <cell r="W388">
            <v>21</v>
          </cell>
          <cell r="X388">
            <v>0</v>
          </cell>
          <cell r="Y388">
            <v>0</v>
          </cell>
          <cell r="AA388">
            <v>0.66666666666666663</v>
          </cell>
          <cell r="AB388">
            <v>1</v>
          </cell>
          <cell r="AC388">
            <v>3.6666666666666665</v>
          </cell>
          <cell r="AD388">
            <v>0</v>
          </cell>
          <cell r="AK388">
            <v>26</v>
          </cell>
          <cell r="AL388">
            <v>22</v>
          </cell>
        </row>
        <row r="389">
          <cell r="F389">
            <v>120.63333333333333</v>
          </cell>
          <cell r="G389">
            <v>88</v>
          </cell>
          <cell r="P389">
            <v>0</v>
          </cell>
          <cell r="V389">
            <v>0</v>
          </cell>
          <cell r="W389">
            <v>0</v>
          </cell>
          <cell r="X389">
            <v>146.66666666666666</v>
          </cell>
          <cell r="Y389">
            <v>108</v>
          </cell>
          <cell r="AA389">
            <v>0</v>
          </cell>
          <cell r="AB389">
            <v>0</v>
          </cell>
          <cell r="AC389">
            <v>280.66666666666669</v>
          </cell>
          <cell r="AD389">
            <v>0</v>
          </cell>
          <cell r="AK389">
            <v>120.63333333333333</v>
          </cell>
          <cell r="AL389">
            <v>90</v>
          </cell>
        </row>
        <row r="390">
          <cell r="F390">
            <v>8.6666666666666661</v>
          </cell>
          <cell r="G390">
            <v>6</v>
          </cell>
          <cell r="P390">
            <v>0</v>
          </cell>
          <cell r="V390">
            <v>0</v>
          </cell>
          <cell r="W390">
            <v>0</v>
          </cell>
          <cell r="X390">
            <v>0</v>
          </cell>
          <cell r="Y390">
            <v>0</v>
          </cell>
          <cell r="AA390">
            <v>0</v>
          </cell>
          <cell r="AB390">
            <v>0</v>
          </cell>
          <cell r="AC390">
            <v>25</v>
          </cell>
          <cell r="AD390">
            <v>0</v>
          </cell>
          <cell r="AK390">
            <v>8.6666666666666661</v>
          </cell>
          <cell r="AL390">
            <v>0</v>
          </cell>
        </row>
        <row r="391">
          <cell r="F391">
            <v>0</v>
          </cell>
          <cell r="G391">
            <v>0</v>
          </cell>
          <cell r="P391">
            <v>5.333333333333333</v>
          </cell>
          <cell r="V391">
            <v>0</v>
          </cell>
          <cell r="W391">
            <v>0</v>
          </cell>
          <cell r="X391">
            <v>25.333333333333332</v>
          </cell>
          <cell r="Y391">
            <v>19</v>
          </cell>
          <cell r="AA391">
            <v>0</v>
          </cell>
          <cell r="AB391">
            <v>0</v>
          </cell>
          <cell r="AC391">
            <v>0.66666666666666663</v>
          </cell>
          <cell r="AD391">
            <v>0</v>
          </cell>
          <cell r="AK391">
            <v>22</v>
          </cell>
          <cell r="AL391">
            <v>15.333333333333332</v>
          </cell>
        </row>
        <row r="392">
          <cell r="F392">
            <v>5.333333333333333</v>
          </cell>
          <cell r="G392">
            <v>4</v>
          </cell>
          <cell r="P392">
            <v>0</v>
          </cell>
          <cell r="V392">
            <v>0</v>
          </cell>
          <cell r="W392">
            <v>0</v>
          </cell>
          <cell r="X392">
            <v>0</v>
          </cell>
          <cell r="Y392">
            <v>0</v>
          </cell>
          <cell r="AA392">
            <v>0</v>
          </cell>
          <cell r="AB392">
            <v>0</v>
          </cell>
          <cell r="AC392">
            <v>0</v>
          </cell>
          <cell r="AD392">
            <v>0</v>
          </cell>
          <cell r="AK392">
            <v>5.333333333333333</v>
          </cell>
          <cell r="AL392">
            <v>4</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0</v>
          </cell>
          <cell r="Y394">
            <v>0</v>
          </cell>
          <cell r="AA394">
            <v>13.666666666666666</v>
          </cell>
          <cell r="AB394">
            <v>11</v>
          </cell>
          <cell r="AC394">
            <v>0</v>
          </cell>
          <cell r="AD394">
            <v>10</v>
          </cell>
          <cell r="AK394">
            <v>26</v>
          </cell>
          <cell r="AL394">
            <v>21</v>
          </cell>
        </row>
        <row r="395">
          <cell r="F395">
            <v>0</v>
          </cell>
          <cell r="G395">
            <v>0</v>
          </cell>
          <cell r="P395">
            <v>0</v>
          </cell>
          <cell r="V395">
            <v>0</v>
          </cell>
          <cell r="W395">
            <v>0</v>
          </cell>
          <cell r="X395">
            <v>0</v>
          </cell>
          <cell r="Y395">
            <v>0</v>
          </cell>
          <cell r="AA395">
            <v>0</v>
          </cell>
          <cell r="AB395">
            <v>0</v>
          </cell>
          <cell r="AC395">
            <v>0</v>
          </cell>
          <cell r="AD395">
            <v>0</v>
          </cell>
          <cell r="AK395">
            <v>0</v>
          </cell>
          <cell r="AL395">
            <v>3</v>
          </cell>
        </row>
        <row r="396">
          <cell r="F396">
            <v>1.1666666666666667</v>
          </cell>
          <cell r="G396">
            <v>1</v>
          </cell>
          <cell r="P396">
            <v>20.5</v>
          </cell>
          <cell r="V396">
            <v>522.33333333333337</v>
          </cell>
          <cell r="W396">
            <v>424</v>
          </cell>
          <cell r="X396">
            <v>0</v>
          </cell>
          <cell r="Y396">
            <v>0</v>
          </cell>
          <cell r="AA396">
            <v>43</v>
          </cell>
          <cell r="AB396">
            <v>34</v>
          </cell>
          <cell r="AC396">
            <v>0</v>
          </cell>
          <cell r="AD396">
            <v>31</v>
          </cell>
          <cell r="AK396">
            <v>587.33333333333337</v>
          </cell>
          <cell r="AL396">
            <v>479.5</v>
          </cell>
          <cell r="AM396">
            <v>479.83333333333337</v>
          </cell>
        </row>
        <row r="397">
          <cell r="F397">
            <v>0</v>
          </cell>
          <cell r="G397">
            <v>0</v>
          </cell>
          <cell r="P397">
            <v>0</v>
          </cell>
          <cell r="V397">
            <v>0</v>
          </cell>
          <cell r="W397">
            <v>0</v>
          </cell>
          <cell r="X397">
            <v>10</v>
          </cell>
          <cell r="Y397">
            <v>7</v>
          </cell>
          <cell r="AA397">
            <v>0</v>
          </cell>
          <cell r="AB397">
            <v>0</v>
          </cell>
          <cell r="AC397">
            <v>13.666666666666666</v>
          </cell>
          <cell r="AD397">
            <v>0</v>
          </cell>
          <cell r="AK397">
            <v>0</v>
          </cell>
          <cell r="AL397">
            <v>0</v>
          </cell>
        </row>
        <row r="398">
          <cell r="F398">
            <v>0</v>
          </cell>
          <cell r="G398">
            <v>0</v>
          </cell>
          <cell r="P398">
            <v>0</v>
          </cell>
          <cell r="V398">
            <v>480.66666666666669</v>
          </cell>
          <cell r="W398">
            <v>390</v>
          </cell>
          <cell r="X398">
            <v>0</v>
          </cell>
          <cell r="Y398">
            <v>0</v>
          </cell>
          <cell r="AA398">
            <v>11</v>
          </cell>
          <cell r="AB398">
            <v>9</v>
          </cell>
          <cell r="AC398">
            <v>0</v>
          </cell>
          <cell r="AD398">
            <v>8</v>
          </cell>
          <cell r="AK398">
            <v>491.66666666666669</v>
          </cell>
          <cell r="AL398">
            <v>399</v>
          </cell>
          <cell r="AM398">
            <v>388.83333333333337</v>
          </cell>
        </row>
        <row r="399">
          <cell r="F399">
            <v>0</v>
          </cell>
          <cell r="G399">
            <v>0</v>
          </cell>
          <cell r="P399">
            <v>0</v>
          </cell>
          <cell r="V399">
            <v>0</v>
          </cell>
          <cell r="W399">
            <v>0</v>
          </cell>
          <cell r="X399">
            <v>522.33333333333337</v>
          </cell>
          <cell r="Y399">
            <v>386</v>
          </cell>
          <cell r="AA399">
            <v>0</v>
          </cell>
          <cell r="AB399">
            <v>0</v>
          </cell>
          <cell r="AC399">
            <v>43</v>
          </cell>
          <cell r="AD399">
            <v>0</v>
          </cell>
          <cell r="AK399">
            <v>0</v>
          </cell>
          <cell r="AL399">
            <v>0</v>
          </cell>
          <cell r="AM399">
            <v>407.83333333333331</v>
          </cell>
        </row>
        <row r="400">
          <cell r="F400">
            <v>1.1666666666666667</v>
          </cell>
          <cell r="G400">
            <v>1</v>
          </cell>
          <cell r="P400">
            <v>15.833333333333334</v>
          </cell>
          <cell r="V400">
            <v>41.666666666666664</v>
          </cell>
          <cell r="W400">
            <v>34</v>
          </cell>
          <cell r="X400">
            <v>0</v>
          </cell>
          <cell r="Y400">
            <v>0</v>
          </cell>
          <cell r="AA400">
            <v>32</v>
          </cell>
          <cell r="AB400">
            <v>25</v>
          </cell>
          <cell r="AC400">
            <v>0</v>
          </cell>
          <cell r="AD400">
            <v>23</v>
          </cell>
          <cell r="AK400">
            <v>91</v>
          </cell>
          <cell r="AL400">
            <v>80.833333333333343</v>
          </cell>
        </row>
        <row r="401">
          <cell r="F401">
            <v>0</v>
          </cell>
          <cell r="G401">
            <v>0</v>
          </cell>
          <cell r="P401">
            <v>4.666666666666667</v>
          </cell>
          <cell r="V401">
            <v>0</v>
          </cell>
          <cell r="W401">
            <v>0</v>
          </cell>
          <cell r="X401">
            <v>480.66666666666669</v>
          </cell>
          <cell r="Y401">
            <v>355</v>
          </cell>
          <cell r="AA401">
            <v>0</v>
          </cell>
          <cell r="AB401">
            <v>0</v>
          </cell>
          <cell r="AC401">
            <v>11</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10</v>
          </cell>
          <cell r="G403">
            <v>7</v>
          </cell>
          <cell r="P403">
            <v>39</v>
          </cell>
          <cell r="V403">
            <v>0</v>
          </cell>
          <cell r="W403">
            <v>0</v>
          </cell>
          <cell r="X403">
            <v>41.666666666666664</v>
          </cell>
          <cell r="Y403">
            <v>31</v>
          </cell>
          <cell r="AA403">
            <v>0</v>
          </cell>
          <cell r="AB403">
            <v>0</v>
          </cell>
          <cell r="AC403">
            <v>32</v>
          </cell>
          <cell r="AD403">
            <v>0</v>
          </cell>
          <cell r="AK403">
            <v>49</v>
          </cell>
          <cell r="AL403">
            <v>46</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45</v>
          </cell>
          <cell r="AM406">
            <v>46</v>
          </cell>
        </row>
        <row r="407">
          <cell r="F407">
            <v>206.33333333333329</v>
          </cell>
          <cell r="G407">
            <v>151</v>
          </cell>
          <cell r="H407">
            <v>150</v>
          </cell>
          <cell r="P407">
            <v>50.166666666666671</v>
          </cell>
          <cell r="S407">
            <v>50.166666666666671</v>
          </cell>
          <cell r="V407">
            <v>37.833333333333343</v>
          </cell>
          <cell r="W407">
            <v>31</v>
          </cell>
          <cell r="X407">
            <v>0</v>
          </cell>
          <cell r="Y407">
            <v>0</v>
          </cell>
          <cell r="AA407">
            <v>26.000000000000004</v>
          </cell>
          <cell r="AB407">
            <v>21</v>
          </cell>
          <cell r="AC407">
            <v>0</v>
          </cell>
          <cell r="AD407">
            <v>18</v>
          </cell>
          <cell r="AK407">
            <v>1965.0000000000002</v>
          </cell>
          <cell r="AL407">
            <v>513.16666666666663</v>
          </cell>
          <cell r="AM407">
            <v>513.16666666666663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H410">
            <v>134</v>
          </cell>
          <cell r="P410">
            <v>0</v>
          </cell>
          <cell r="S410">
            <v>50.166666666666671</v>
          </cell>
          <cell r="V410">
            <v>0</v>
          </cell>
          <cell r="W410">
            <v>0</v>
          </cell>
          <cell r="X410">
            <v>37.833333333333343</v>
          </cell>
          <cell r="Y410">
            <v>28</v>
          </cell>
          <cell r="AA410">
            <v>0</v>
          </cell>
          <cell r="AB410">
            <v>0</v>
          </cell>
          <cell r="AC410">
            <v>26.000000000000004</v>
          </cell>
          <cell r="AD410">
            <v>0</v>
          </cell>
          <cell r="AK410">
            <v>0</v>
          </cell>
          <cell r="AL410">
            <v>0</v>
          </cell>
          <cell r="AM410">
            <v>469.16666666666663</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0</v>
          </cell>
          <cell r="Y413">
            <v>0</v>
          </cell>
          <cell r="AA413">
            <v>3</v>
          </cell>
          <cell r="AB413">
            <v>2</v>
          </cell>
          <cell r="AC413">
            <v>0</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3</v>
          </cell>
          <cell r="Y416">
            <v>2</v>
          </cell>
          <cell r="AA416">
            <v>1.3333333333333333</v>
          </cell>
          <cell r="AB416">
            <v>1</v>
          </cell>
          <cell r="AC416">
            <v>3</v>
          </cell>
          <cell r="AD416">
            <v>1</v>
          </cell>
          <cell r="AK416">
            <v>28.5</v>
          </cell>
          <cell r="AL416">
            <v>27.5</v>
          </cell>
        </row>
        <row r="417">
          <cell r="F417">
            <v>0</v>
          </cell>
          <cell r="G417">
            <v>0</v>
          </cell>
          <cell r="P417">
            <v>1.3333333333333333</v>
          </cell>
          <cell r="V417">
            <v>0</v>
          </cell>
          <cell r="W417">
            <v>0</v>
          </cell>
          <cell r="X417">
            <v>0</v>
          </cell>
          <cell r="Y417">
            <v>0</v>
          </cell>
          <cell r="AA417">
            <v>1.6666666666666667</v>
          </cell>
          <cell r="AB417">
            <v>1</v>
          </cell>
          <cell r="AC417">
            <v>0</v>
          </cell>
          <cell r="AD417">
            <v>1</v>
          </cell>
          <cell r="AK417">
            <v>69</v>
          </cell>
          <cell r="AL417">
            <v>52.333333333333336</v>
          </cell>
        </row>
        <row r="418">
          <cell r="F418">
            <v>177</v>
          </cell>
          <cell r="G418">
            <v>129</v>
          </cell>
          <cell r="P418">
            <v>0</v>
          </cell>
          <cell r="V418">
            <v>0</v>
          </cell>
          <cell r="W418">
            <v>0</v>
          </cell>
          <cell r="X418">
            <v>0</v>
          </cell>
          <cell r="Y418">
            <v>0</v>
          </cell>
          <cell r="AA418">
            <v>0</v>
          </cell>
          <cell r="AB418">
            <v>0</v>
          </cell>
          <cell r="AC418">
            <v>0</v>
          </cell>
          <cell r="AD418">
            <v>0</v>
          </cell>
          <cell r="AK418">
            <v>177</v>
          </cell>
          <cell r="AL418">
            <v>129</v>
          </cell>
        </row>
        <row r="419">
          <cell r="F419">
            <v>0</v>
          </cell>
          <cell r="G419">
            <v>0</v>
          </cell>
          <cell r="P419">
            <v>0</v>
          </cell>
          <cell r="V419">
            <v>10</v>
          </cell>
          <cell r="W419">
            <v>8</v>
          </cell>
          <cell r="X419">
            <v>4.5</v>
          </cell>
          <cell r="Y419">
            <v>3</v>
          </cell>
          <cell r="AA419">
            <v>7.666666666666667</v>
          </cell>
          <cell r="AB419">
            <v>6</v>
          </cell>
          <cell r="AC419">
            <v>1.3333333333333333</v>
          </cell>
          <cell r="AD419">
            <v>5</v>
          </cell>
          <cell r="AK419">
            <v>17.666666666666668</v>
          </cell>
          <cell r="AL419">
            <v>14</v>
          </cell>
        </row>
        <row r="420">
          <cell r="F420">
            <v>0.66666666666666663</v>
          </cell>
          <cell r="G420">
            <v>0</v>
          </cell>
          <cell r="P420">
            <v>2</v>
          </cell>
          <cell r="V420">
            <v>1.3333333333333333</v>
          </cell>
          <cell r="W420">
            <v>1</v>
          </cell>
          <cell r="X420">
            <v>0</v>
          </cell>
          <cell r="Y420">
            <v>0</v>
          </cell>
          <cell r="AA420">
            <v>1</v>
          </cell>
          <cell r="AB420">
            <v>1</v>
          </cell>
          <cell r="AC420">
            <v>1.6666666666666667</v>
          </cell>
          <cell r="AD420">
            <v>1</v>
          </cell>
          <cell r="AK420">
            <v>6</v>
          </cell>
          <cell r="AL420">
            <v>4</v>
          </cell>
        </row>
        <row r="421">
          <cell r="F421">
            <v>2.6666666666666665</v>
          </cell>
          <cell r="G421">
            <v>2</v>
          </cell>
          <cell r="P421">
            <v>0.33333333333333331</v>
          </cell>
          <cell r="V421">
            <v>1</v>
          </cell>
          <cell r="W421">
            <v>1</v>
          </cell>
          <cell r="X421">
            <v>0</v>
          </cell>
          <cell r="Y421">
            <v>0</v>
          </cell>
          <cell r="AA421">
            <v>0.66666666666666663</v>
          </cell>
          <cell r="AB421">
            <v>1</v>
          </cell>
          <cell r="AC421">
            <v>0</v>
          </cell>
          <cell r="AD421">
            <v>0</v>
          </cell>
          <cell r="AK421">
            <v>9.3333333333333339</v>
          </cell>
          <cell r="AL421">
            <v>6.333333333333333</v>
          </cell>
        </row>
        <row r="422">
          <cell r="F422">
            <v>0</v>
          </cell>
          <cell r="G422">
            <v>0</v>
          </cell>
          <cell r="P422">
            <v>2.3333333333333335</v>
          </cell>
          <cell r="V422">
            <v>6</v>
          </cell>
          <cell r="W422">
            <v>5</v>
          </cell>
          <cell r="X422">
            <v>10</v>
          </cell>
          <cell r="Y422">
            <v>7</v>
          </cell>
          <cell r="AA422">
            <v>5</v>
          </cell>
          <cell r="AB422">
            <v>4</v>
          </cell>
          <cell r="AC422">
            <v>7.666666666666667</v>
          </cell>
          <cell r="AD422">
            <v>4</v>
          </cell>
          <cell r="AK422">
            <v>13.333333333333334</v>
          </cell>
          <cell r="AL422">
            <v>11.333333333333334</v>
          </cell>
        </row>
        <row r="423">
          <cell r="F423">
            <v>0</v>
          </cell>
          <cell r="G423">
            <v>0</v>
          </cell>
          <cell r="P423">
            <v>0</v>
          </cell>
          <cell r="V423">
            <v>0</v>
          </cell>
          <cell r="W423">
            <v>0</v>
          </cell>
          <cell r="X423">
            <v>1.3333333333333333</v>
          </cell>
          <cell r="Y423">
            <v>1</v>
          </cell>
          <cell r="AA423">
            <v>0</v>
          </cell>
          <cell r="AB423">
            <v>0</v>
          </cell>
          <cell r="AC423">
            <v>1</v>
          </cell>
          <cell r="AD423">
            <v>0</v>
          </cell>
          <cell r="AK423">
            <v>0</v>
          </cell>
          <cell r="AL423">
            <v>0</v>
          </cell>
        </row>
        <row r="424">
          <cell r="F424">
            <v>0</v>
          </cell>
          <cell r="G424">
            <v>0</v>
          </cell>
          <cell r="P424">
            <v>0</v>
          </cell>
          <cell r="V424">
            <v>0</v>
          </cell>
          <cell r="W424">
            <v>0</v>
          </cell>
          <cell r="X424">
            <v>1</v>
          </cell>
          <cell r="Y424">
            <v>1</v>
          </cell>
          <cell r="AA424">
            <v>0</v>
          </cell>
          <cell r="AB424">
            <v>0</v>
          </cell>
          <cell r="AC424">
            <v>0.66666666666666663</v>
          </cell>
          <cell r="AD424">
            <v>0</v>
          </cell>
          <cell r="AK424">
            <v>0</v>
          </cell>
          <cell r="AL424">
            <v>0</v>
          </cell>
        </row>
        <row r="425">
          <cell r="F425">
            <v>9.6666666666666661</v>
          </cell>
          <cell r="G425">
            <v>7</v>
          </cell>
          <cell r="P425">
            <v>1</v>
          </cell>
          <cell r="V425">
            <v>0</v>
          </cell>
          <cell r="W425">
            <v>0</v>
          </cell>
          <cell r="X425">
            <v>6</v>
          </cell>
          <cell r="Y425">
            <v>4</v>
          </cell>
          <cell r="AA425">
            <v>0</v>
          </cell>
          <cell r="AB425">
            <v>0</v>
          </cell>
          <cell r="AC425">
            <v>5</v>
          </cell>
          <cell r="AD425">
            <v>0</v>
          </cell>
          <cell r="AK425">
            <v>12</v>
          </cell>
          <cell r="AL425">
            <v>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2</v>
          </cell>
          <cell r="P427">
            <v>0.66666666666666663</v>
          </cell>
          <cell r="V427">
            <v>0.66666666666666663</v>
          </cell>
          <cell r="W427">
            <v>1</v>
          </cell>
          <cell r="X427">
            <v>0</v>
          </cell>
          <cell r="Y427">
            <v>0</v>
          </cell>
          <cell r="AA427">
            <v>0.66666666666666663</v>
          </cell>
          <cell r="AB427">
            <v>1</v>
          </cell>
          <cell r="AC427">
            <v>0</v>
          </cell>
          <cell r="AD427">
            <v>0</v>
          </cell>
          <cell r="AK427">
            <v>4.333333333333333</v>
          </cell>
          <cell r="AL427">
            <v>4.6666666666666661</v>
          </cell>
        </row>
        <row r="428">
          <cell r="F428">
            <v>1.6666666666666667</v>
          </cell>
          <cell r="G428">
            <v>1</v>
          </cell>
          <cell r="P428">
            <v>0.66666666666666663</v>
          </cell>
          <cell r="V428">
            <v>0.66666666666666663</v>
          </cell>
          <cell r="W428">
            <v>1</v>
          </cell>
          <cell r="X428">
            <v>0</v>
          </cell>
          <cell r="Y428">
            <v>0</v>
          </cell>
          <cell r="AA428">
            <v>0.66666666666666663</v>
          </cell>
          <cell r="AB428">
            <v>1</v>
          </cell>
          <cell r="AC428">
            <v>0</v>
          </cell>
          <cell r="AD428">
            <v>0</v>
          </cell>
          <cell r="AK428">
            <v>3.6666666666666665</v>
          </cell>
          <cell r="AL428">
            <v>3.6666666666666665</v>
          </cell>
        </row>
        <row r="429">
          <cell r="F429">
            <v>6.666666666666667</v>
          </cell>
          <cell r="G429">
            <v>5</v>
          </cell>
          <cell r="P429">
            <v>4.666666666666667</v>
          </cell>
          <cell r="V429">
            <v>3</v>
          </cell>
          <cell r="W429">
            <v>2</v>
          </cell>
          <cell r="X429">
            <v>0</v>
          </cell>
          <cell r="Y429">
            <v>0</v>
          </cell>
          <cell r="AA429">
            <v>2</v>
          </cell>
          <cell r="AB429">
            <v>2</v>
          </cell>
          <cell r="AC429">
            <v>0</v>
          </cell>
          <cell r="AD429">
            <v>1</v>
          </cell>
          <cell r="AK429">
            <v>33</v>
          </cell>
          <cell r="AL429">
            <v>23.666666666666668</v>
          </cell>
        </row>
        <row r="430">
          <cell r="F430">
            <v>0</v>
          </cell>
          <cell r="G430">
            <v>0</v>
          </cell>
          <cell r="P430">
            <v>0</v>
          </cell>
          <cell r="V430">
            <v>0</v>
          </cell>
          <cell r="W430">
            <v>0</v>
          </cell>
          <cell r="X430">
            <v>0.66666666666666663</v>
          </cell>
          <cell r="Y430">
            <v>0</v>
          </cell>
          <cell r="AA430">
            <v>0</v>
          </cell>
          <cell r="AB430">
            <v>0</v>
          </cell>
          <cell r="AC430">
            <v>0.66666666666666663</v>
          </cell>
          <cell r="AD430">
            <v>0</v>
          </cell>
          <cell r="AK430">
            <v>0</v>
          </cell>
          <cell r="AL430">
            <v>0</v>
          </cell>
        </row>
        <row r="431">
          <cell r="F431">
            <v>0</v>
          </cell>
          <cell r="G431">
            <v>0</v>
          </cell>
          <cell r="P431">
            <v>0</v>
          </cell>
          <cell r="V431">
            <v>0</v>
          </cell>
          <cell r="W431">
            <v>0</v>
          </cell>
          <cell r="X431">
            <v>0.66666666666666663</v>
          </cell>
          <cell r="Y431">
            <v>0</v>
          </cell>
          <cell r="AA431">
            <v>0</v>
          </cell>
          <cell r="AB431">
            <v>0</v>
          </cell>
          <cell r="AC431">
            <v>0.66666666666666663</v>
          </cell>
          <cell r="AD431">
            <v>0</v>
          </cell>
          <cell r="AK431">
            <v>0</v>
          </cell>
          <cell r="AL431">
            <v>53</v>
          </cell>
        </row>
        <row r="432">
          <cell r="F432">
            <v>1</v>
          </cell>
          <cell r="G432">
            <v>1</v>
          </cell>
          <cell r="P432">
            <v>0</v>
          </cell>
          <cell r="V432">
            <v>0</v>
          </cell>
          <cell r="W432">
            <v>0</v>
          </cell>
          <cell r="X432">
            <v>3</v>
          </cell>
          <cell r="Y432">
            <v>2</v>
          </cell>
          <cell r="AA432">
            <v>0</v>
          </cell>
          <cell r="AB432">
            <v>0</v>
          </cell>
          <cell r="AC432">
            <v>2</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0</v>
          </cell>
          <cell r="Y435">
            <v>0</v>
          </cell>
          <cell r="AA435">
            <v>2</v>
          </cell>
          <cell r="AB435">
            <v>2</v>
          </cell>
          <cell r="AC435">
            <v>0</v>
          </cell>
          <cell r="AD435">
            <v>1</v>
          </cell>
          <cell r="AK435">
            <v>15.666666666666666</v>
          </cell>
          <cell r="AL435">
            <v>11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3.3333333333333335</v>
          </cell>
          <cell r="AL437">
            <v>3</v>
          </cell>
        </row>
        <row r="438">
          <cell r="F438">
            <v>0.33333333333333331</v>
          </cell>
          <cell r="G438">
            <v>0</v>
          </cell>
          <cell r="P438">
            <v>0.33333333333333331</v>
          </cell>
          <cell r="V438">
            <v>0.33333333333333331</v>
          </cell>
          <cell r="W438">
            <v>0</v>
          </cell>
          <cell r="X438">
            <v>4</v>
          </cell>
          <cell r="Y438">
            <v>3</v>
          </cell>
          <cell r="AA438">
            <v>0.33333333333333331</v>
          </cell>
          <cell r="AB438">
            <v>0</v>
          </cell>
          <cell r="AC438">
            <v>2</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0</v>
          </cell>
          <cell r="AL440">
            <v>0</v>
          </cell>
        </row>
        <row r="441">
          <cell r="F441">
            <v>0</v>
          </cell>
          <cell r="G441">
            <v>0</v>
          </cell>
          <cell r="P441">
            <v>0</v>
          </cell>
          <cell r="V441">
            <v>0</v>
          </cell>
          <cell r="W441">
            <v>0</v>
          </cell>
          <cell r="X441">
            <v>0.33333333333333331</v>
          </cell>
          <cell r="Y441">
            <v>0</v>
          </cell>
          <cell r="AA441">
            <v>0</v>
          </cell>
          <cell r="AB441">
            <v>0</v>
          </cell>
          <cell r="AC441">
            <v>0.33333333333333331</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G448">
            <v>0</v>
          </cell>
          <cell r="P448">
            <v>0</v>
          </cell>
          <cell r="X448">
            <v>0</v>
          </cell>
          <cell r="Y448">
            <v>0</v>
          </cell>
          <cell r="AC448">
            <v>0</v>
          </cell>
          <cell r="AD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Q32">
            <v>248</v>
          </cell>
          <cell r="V32">
            <v>391</v>
          </cell>
        </row>
        <row r="33">
          <cell r="P33">
            <v>12306</v>
          </cell>
          <cell r="Q33">
            <v>233.6</v>
          </cell>
          <cell r="S33">
            <v>52204</v>
          </cell>
          <cell r="V33">
            <v>363.9</v>
          </cell>
          <cell r="X33">
            <v>13845</v>
          </cell>
          <cell r="AC33">
            <v>7693</v>
          </cell>
          <cell r="AF33">
            <v>19609</v>
          </cell>
        </row>
        <row r="34">
          <cell r="Q34" t="str">
            <v>КТМ</v>
          </cell>
          <cell r="V34" t="str">
            <v xml:space="preserve">ТЕЦ-5 </v>
          </cell>
          <cell r="Y34" t="str">
            <v xml:space="preserve">ТЕЦ-6 </v>
          </cell>
          <cell r="AA34" t="str">
            <v xml:space="preserve">ТЕЦ-6 </v>
          </cell>
        </row>
        <row r="35">
          <cell r="V35">
            <v>0</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v>3</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V37">
            <v>0</v>
          </cell>
          <cell r="AL37">
            <v>395</v>
          </cell>
        </row>
        <row r="38">
          <cell r="V38">
            <v>334</v>
          </cell>
          <cell r="AL38">
            <v>336</v>
          </cell>
        </row>
        <row r="39">
          <cell r="V39">
            <v>331</v>
          </cell>
          <cell r="AL39">
            <v>0</v>
          </cell>
        </row>
        <row r="40">
          <cell r="R40">
            <v>67</v>
          </cell>
          <cell r="W40">
            <v>261</v>
          </cell>
        </row>
        <row r="41">
          <cell r="W41">
            <v>0</v>
          </cell>
          <cell r="AL41">
            <v>0</v>
          </cell>
        </row>
        <row r="42">
          <cell r="R42">
            <v>67</v>
          </cell>
          <cell r="W42">
            <v>171</v>
          </cell>
          <cell r="AL42">
            <v>0</v>
          </cell>
        </row>
        <row r="43">
          <cell r="AL43">
            <v>395.6</v>
          </cell>
        </row>
        <row r="44">
          <cell r="P44">
            <v>0</v>
          </cell>
          <cell r="Q44" t="e">
            <v>#REF!</v>
          </cell>
          <cell r="R44" t="e">
            <v>#REF!</v>
          </cell>
          <cell r="T44">
            <v>16</v>
          </cell>
          <cell r="U44" t="e">
            <v>#REF!</v>
          </cell>
          <cell r="V44" t="e">
            <v>#REF!</v>
          </cell>
          <cell r="W44" t="e">
            <v>#REF!</v>
          </cell>
          <cell r="X44" t="e">
            <v>#REF!</v>
          </cell>
          <cell r="Y44">
            <v>0</v>
          </cell>
          <cell r="Z44" t="e">
            <v>#REF!</v>
          </cell>
          <cell r="AA44" t="e">
            <v>#REF!</v>
          </cell>
          <cell r="AL44">
            <v>395.6</v>
          </cell>
        </row>
        <row r="45">
          <cell r="P45" t="e">
            <v>#REF!</v>
          </cell>
          <cell r="Q45" t="e">
            <v>#REF!</v>
          </cell>
          <cell r="R45" t="e">
            <v>#REF!</v>
          </cell>
          <cell r="U45" t="e">
            <v>#REF!</v>
          </cell>
          <cell r="AM45">
            <v>1580</v>
          </cell>
        </row>
        <row r="46">
          <cell r="P46" t="e">
            <v>#REF!</v>
          </cell>
          <cell r="Q46" t="e">
            <v>#REF!</v>
          </cell>
          <cell r="R46" t="e">
            <v>#REF!</v>
          </cell>
          <cell r="U46" t="e">
            <v>#REF!</v>
          </cell>
          <cell r="AM46">
            <v>0</v>
          </cell>
        </row>
        <row r="47">
          <cell r="P47" t="e">
            <v>#REF!</v>
          </cell>
          <cell r="Q47" t="e">
            <v>#REF!</v>
          </cell>
          <cell r="U47" t="e">
            <v>#REF!</v>
          </cell>
          <cell r="AM47">
            <v>1580</v>
          </cell>
        </row>
        <row r="48">
          <cell r="F48">
            <v>12311.2</v>
          </cell>
          <cell r="P48">
            <v>3642.12</v>
          </cell>
          <cell r="Q48" t="e">
            <v>#REF!</v>
          </cell>
          <cell r="R48" t="e">
            <v>#REF!</v>
          </cell>
          <cell r="S48">
            <v>4914.9412121212117</v>
          </cell>
          <cell r="T48">
            <v>2221.1818606060606</v>
          </cell>
          <cell r="U48">
            <v>2612.759351515152</v>
          </cell>
          <cell r="V48" t="e">
            <v>#REF!</v>
          </cell>
          <cell r="W48" t="e">
            <v>#REF!</v>
          </cell>
          <cell r="X48">
            <v>1941.8530303030293</v>
          </cell>
          <cell r="Y48" t="e">
            <v>#REF!</v>
          </cell>
          <cell r="Z48" t="e">
            <v>#REF!</v>
          </cell>
          <cell r="AA48" t="e">
            <v>#REF!</v>
          </cell>
          <cell r="AC48">
            <v>1753.5509090909086</v>
          </cell>
          <cell r="AF48">
            <v>3698.0493939393937</v>
          </cell>
          <cell r="AG48">
            <v>3251.35</v>
          </cell>
          <cell r="AH48">
            <v>415.69939393939387</v>
          </cell>
        </row>
        <row r="49">
          <cell r="F49">
            <v>0.85</v>
          </cell>
          <cell r="P49" t="e">
            <v>#REF!</v>
          </cell>
          <cell r="Q49" t="e">
            <v>#REF!</v>
          </cell>
          <cell r="R49" t="e">
            <v>#REF!</v>
          </cell>
          <cell r="S49">
            <v>0.85</v>
          </cell>
          <cell r="U49" t="e">
            <v>#REF!</v>
          </cell>
          <cell r="V49" t="e">
            <v>#REF!</v>
          </cell>
          <cell r="W49" t="e">
            <v>#REF!</v>
          </cell>
          <cell r="X49" t="e">
            <v>#REF!</v>
          </cell>
          <cell r="Y49" t="e">
            <v>#REF!</v>
          </cell>
          <cell r="Z49" t="e">
            <v>#REF!</v>
          </cell>
          <cell r="AA49" t="e">
            <v>#REF!</v>
          </cell>
          <cell r="AC49">
            <v>0.85</v>
          </cell>
          <cell r="AF49">
            <v>0.85</v>
          </cell>
          <cell r="AG49">
            <v>0.85</v>
          </cell>
          <cell r="AH49">
            <v>0.85</v>
          </cell>
        </row>
        <row r="50">
          <cell r="P50" t="e">
            <v>#REF!</v>
          </cell>
          <cell r="Q50" t="e">
            <v>#REF!</v>
          </cell>
          <cell r="R50" t="e">
            <v>#REF!</v>
          </cell>
          <cell r="T50">
            <v>0</v>
          </cell>
          <cell r="U50" t="e">
            <v>#REF!</v>
          </cell>
          <cell r="V50" t="e">
            <v>#REF!</v>
          </cell>
          <cell r="W50" t="e">
            <v>#REF!</v>
          </cell>
          <cell r="X50" t="e">
            <v>#REF!</v>
          </cell>
          <cell r="Y50" t="e">
            <v>#REF!</v>
          </cell>
          <cell r="Z50" t="e">
            <v>#REF!</v>
          </cell>
          <cell r="AA50" t="e">
            <v>#REF!</v>
          </cell>
        </row>
        <row r="51">
          <cell r="F51">
            <v>743</v>
          </cell>
          <cell r="G51">
            <v>321</v>
          </cell>
          <cell r="H51">
            <v>422</v>
          </cell>
          <cell r="P51">
            <v>320</v>
          </cell>
          <cell r="Q51" t="e">
            <v>#REF!</v>
          </cell>
          <cell r="R51" t="e">
            <v>#REF!</v>
          </cell>
          <cell r="S51">
            <v>931.66666666666663</v>
          </cell>
          <cell r="T51">
            <v>465.83333333333331</v>
          </cell>
          <cell r="U51">
            <v>465.83333333333331</v>
          </cell>
          <cell r="V51" t="e">
            <v>#REF!</v>
          </cell>
          <cell r="W51" t="e">
            <v>#REF!</v>
          </cell>
          <cell r="X51">
            <v>184</v>
          </cell>
          <cell r="Y51">
            <v>136</v>
          </cell>
          <cell r="Z51">
            <v>48</v>
          </cell>
          <cell r="AA51" t="e">
            <v>#REF!</v>
          </cell>
          <cell r="AB51">
            <v>38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Q52" t="e">
            <v>#REF!</v>
          </cell>
          <cell r="R52">
            <v>0</v>
          </cell>
          <cell r="S52">
            <v>750</v>
          </cell>
          <cell r="U52" t="e">
            <v>#REF!</v>
          </cell>
          <cell r="V52" t="e">
            <v>#REF!</v>
          </cell>
          <cell r="W52" t="e">
            <v>#REF!</v>
          </cell>
          <cell r="X52">
            <v>115</v>
          </cell>
          <cell r="Y52">
            <v>85</v>
          </cell>
          <cell r="Z52">
            <v>30</v>
          </cell>
          <cell r="AA52">
            <v>100</v>
          </cell>
          <cell r="AB52">
            <v>79</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Q53" t="e">
            <v>#REF!</v>
          </cell>
          <cell r="R53" t="e">
            <v>#REF!</v>
          </cell>
          <cell r="T53">
            <v>29</v>
          </cell>
          <cell r="U53" t="e">
            <v>#REF!</v>
          </cell>
          <cell r="V53" t="e">
            <v>#REF!</v>
          </cell>
          <cell r="W53" t="e">
            <v>#REF!</v>
          </cell>
          <cell r="X53">
            <v>0</v>
          </cell>
          <cell r="Y53">
            <v>0</v>
          </cell>
          <cell r="Z53">
            <v>0</v>
          </cell>
          <cell r="AA53" t="e">
            <v>#REF!</v>
          </cell>
          <cell r="AB53">
            <v>-238</v>
          </cell>
          <cell r="AC53">
            <v>0</v>
          </cell>
          <cell r="AD53">
            <v>0</v>
          </cell>
          <cell r="AE53">
            <v>0</v>
          </cell>
          <cell r="AH53">
            <v>0</v>
          </cell>
          <cell r="AK53">
            <v>0</v>
          </cell>
          <cell r="AL53">
            <v>0</v>
          </cell>
          <cell r="AM53">
            <v>0</v>
          </cell>
          <cell r="AN53">
            <v>0</v>
          </cell>
        </row>
        <row r="54">
          <cell r="F54">
            <v>521</v>
          </cell>
          <cell r="G54">
            <v>225</v>
          </cell>
          <cell r="H54">
            <v>296</v>
          </cell>
          <cell r="P54">
            <v>9</v>
          </cell>
          <cell r="Q54" t="e">
            <v>#REF!</v>
          </cell>
          <cell r="R54" t="e">
            <v>#REF!</v>
          </cell>
          <cell r="S54">
            <v>84</v>
          </cell>
          <cell r="T54">
            <v>686</v>
          </cell>
          <cell r="U54" t="e">
            <v>#REF!</v>
          </cell>
          <cell r="V54" t="e">
            <v>#REF!</v>
          </cell>
          <cell r="W54" t="e">
            <v>#REF!</v>
          </cell>
          <cell r="X54">
            <v>57</v>
          </cell>
          <cell r="Y54">
            <v>42</v>
          </cell>
          <cell r="Z54">
            <v>15</v>
          </cell>
          <cell r="AA54" t="e">
            <v>#REF!</v>
          </cell>
          <cell r="AB54">
            <v>37</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Q55" t="e">
            <v>#REF!</v>
          </cell>
          <cell r="R55" t="e">
            <v>#REF!</v>
          </cell>
          <cell r="S55">
            <v>329</v>
          </cell>
          <cell r="T55">
            <v>256.62</v>
          </cell>
          <cell r="U55">
            <v>72.38</v>
          </cell>
          <cell r="V55" t="e">
            <v>#REF!</v>
          </cell>
          <cell r="W55" t="e">
            <v>#REF!</v>
          </cell>
          <cell r="X55">
            <v>421</v>
          </cell>
          <cell r="Y55">
            <v>311</v>
          </cell>
          <cell r="Z55">
            <v>110</v>
          </cell>
          <cell r="AA55" t="e">
            <v>#REF!</v>
          </cell>
          <cell r="AB55">
            <v>67</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P56" t="e">
            <v>#REF!</v>
          </cell>
          <cell r="Q56" t="e">
            <v>#REF!</v>
          </cell>
          <cell r="R56" t="e">
            <v>#REF!</v>
          </cell>
          <cell r="S56">
            <v>10</v>
          </cell>
          <cell r="T56">
            <v>10</v>
          </cell>
          <cell r="U56">
            <v>0</v>
          </cell>
          <cell r="V56" t="e">
            <v>#REF!</v>
          </cell>
          <cell r="W56" t="e">
            <v>#REF!</v>
          </cell>
          <cell r="X56">
            <v>336</v>
          </cell>
          <cell r="Y56">
            <v>248</v>
          </cell>
          <cell r="Z56">
            <v>88</v>
          </cell>
          <cell r="AA56">
            <v>0</v>
          </cell>
          <cell r="AB56">
            <v>11</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P57" t="e">
            <v>#REF!</v>
          </cell>
          <cell r="Q57" t="e">
            <v>#REF!</v>
          </cell>
          <cell r="R57" t="e">
            <v>#REF!</v>
          </cell>
          <cell r="S57">
            <v>1232</v>
          </cell>
          <cell r="T57">
            <v>1232</v>
          </cell>
          <cell r="U57">
            <v>0</v>
          </cell>
          <cell r="V57" t="e">
            <v>#REF!</v>
          </cell>
          <cell r="W57" t="e">
            <v>#REF!</v>
          </cell>
          <cell r="X57">
            <v>12570</v>
          </cell>
          <cell r="Y57">
            <v>9289</v>
          </cell>
          <cell r="Z57">
            <v>3281</v>
          </cell>
          <cell r="AA57" t="e">
            <v>#REF!</v>
          </cell>
          <cell r="AB57">
            <v>8403</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Q58" t="e">
            <v>#REF!</v>
          </cell>
          <cell r="R58" t="e">
            <v>#REF!</v>
          </cell>
          <cell r="S58">
            <v>1232</v>
          </cell>
          <cell r="T58">
            <v>1232</v>
          </cell>
          <cell r="U58">
            <v>0</v>
          </cell>
          <cell r="V58" t="e">
            <v>#REF!</v>
          </cell>
          <cell r="W58" t="e">
            <v>#REF!</v>
          </cell>
          <cell r="X58">
            <v>12570</v>
          </cell>
          <cell r="Y58">
            <v>9289</v>
          </cell>
          <cell r="Z58">
            <v>3281</v>
          </cell>
          <cell r="AA58" t="e">
            <v>#REF!</v>
          </cell>
          <cell r="AB58">
            <v>8403</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P59" t="e">
            <v>#REF!</v>
          </cell>
          <cell r="Q59" t="e">
            <v>#REF!</v>
          </cell>
          <cell r="R59" t="e">
            <v>#REF!</v>
          </cell>
          <cell r="T59">
            <v>0</v>
          </cell>
          <cell r="U59">
            <v>0</v>
          </cell>
          <cell r="V59" t="e">
            <v>#REF!</v>
          </cell>
          <cell r="W59" t="e">
            <v>#REF!</v>
          </cell>
          <cell r="Y59" t="e">
            <v>#REF!</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Q60" t="e">
            <v>#REF!</v>
          </cell>
          <cell r="R60" t="e">
            <v>#REF!</v>
          </cell>
          <cell r="S60">
            <v>420</v>
          </cell>
          <cell r="T60">
            <v>420</v>
          </cell>
          <cell r="U60">
            <v>0</v>
          </cell>
          <cell r="V60" t="e">
            <v>#REF!</v>
          </cell>
          <cell r="W60" t="e">
            <v>#REF!</v>
          </cell>
          <cell r="X60">
            <v>0</v>
          </cell>
          <cell r="Y60">
            <v>0</v>
          </cell>
          <cell r="Z60">
            <v>0</v>
          </cell>
          <cell r="AA60">
            <v>0</v>
          </cell>
          <cell r="AB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Q61" t="e">
            <v>#REF!</v>
          </cell>
          <cell r="R61" t="e">
            <v>#REF!</v>
          </cell>
          <cell r="S61">
            <v>955.87454545454557</v>
          </cell>
          <cell r="T61">
            <v>468.3785272727273</v>
          </cell>
          <cell r="U61">
            <v>487.49601818181827</v>
          </cell>
          <cell r="V61" t="e">
            <v>#REF!</v>
          </cell>
          <cell r="W61" t="e">
            <v>#REF!</v>
          </cell>
          <cell r="X61">
            <v>269.38636363636363</v>
          </cell>
          <cell r="Y61">
            <v>199</v>
          </cell>
          <cell r="Z61">
            <v>70.386363636363626</v>
          </cell>
          <cell r="AA61" t="e">
            <v>#REF!</v>
          </cell>
          <cell r="AB61">
            <v>220</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Q62" t="e">
            <v>#REF!</v>
          </cell>
          <cell r="R62" t="e">
            <v>#REF!</v>
          </cell>
          <cell r="S62">
            <v>53</v>
          </cell>
          <cell r="T62">
            <v>26</v>
          </cell>
          <cell r="U62">
            <v>27</v>
          </cell>
          <cell r="V62" t="e">
            <v>#REF!</v>
          </cell>
          <cell r="W62" t="e">
            <v>#REF!</v>
          </cell>
          <cell r="X62">
            <v>15</v>
          </cell>
          <cell r="Y62">
            <v>11</v>
          </cell>
          <cell r="Z62">
            <v>4</v>
          </cell>
          <cell r="AA62">
            <v>15</v>
          </cell>
          <cell r="AB62">
            <v>12</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Q63" t="e">
            <v>#REF!</v>
          </cell>
          <cell r="R63" t="e">
            <v>#REF!</v>
          </cell>
          <cell r="S63">
            <v>306</v>
          </cell>
          <cell r="T63">
            <v>150</v>
          </cell>
          <cell r="U63">
            <v>156</v>
          </cell>
          <cell r="V63" t="e">
            <v>#REF!</v>
          </cell>
          <cell r="W63" t="e">
            <v>#REF!</v>
          </cell>
          <cell r="X63">
            <v>86</v>
          </cell>
          <cell r="Y63">
            <v>64</v>
          </cell>
          <cell r="Z63">
            <v>22</v>
          </cell>
          <cell r="AA63">
            <v>89</v>
          </cell>
          <cell r="AB63">
            <v>71</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Q64" t="e">
            <v>#REF!</v>
          </cell>
          <cell r="R64" t="e">
            <v>#REF!</v>
          </cell>
          <cell r="U64" t="e">
            <v>#REF!</v>
          </cell>
          <cell r="V64" t="e">
            <v>#REF!</v>
          </cell>
          <cell r="W64" t="e">
            <v>#REF!</v>
          </cell>
          <cell r="X64">
            <v>0</v>
          </cell>
          <cell r="AD64">
            <v>0</v>
          </cell>
          <cell r="AE64">
            <v>0</v>
          </cell>
          <cell r="AH64">
            <v>0</v>
          </cell>
          <cell r="AK64">
            <v>0</v>
          </cell>
          <cell r="AN64">
            <v>0</v>
          </cell>
        </row>
        <row r="65">
          <cell r="F65">
            <v>79</v>
          </cell>
          <cell r="G65">
            <v>34</v>
          </cell>
          <cell r="H65">
            <v>45</v>
          </cell>
          <cell r="P65">
            <v>464</v>
          </cell>
          <cell r="Q65" t="e">
            <v>#REF!</v>
          </cell>
          <cell r="R65" t="e">
            <v>#REF!</v>
          </cell>
          <cell r="S65">
            <v>1018</v>
          </cell>
          <cell r="T65">
            <v>162.88</v>
          </cell>
          <cell r="U65">
            <v>855.12</v>
          </cell>
          <cell r="V65" t="e">
            <v>#REF!</v>
          </cell>
          <cell r="W65" t="e">
            <v>#REF!</v>
          </cell>
          <cell r="X65">
            <v>551</v>
          </cell>
          <cell r="Y65">
            <v>407</v>
          </cell>
          <cell r="Z65">
            <v>144</v>
          </cell>
          <cell r="AA65">
            <v>573</v>
          </cell>
          <cell r="AB65">
            <v>455</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P66" t="e">
            <v>#REF!</v>
          </cell>
          <cell r="Q66" t="e">
            <v>#REF!</v>
          </cell>
          <cell r="R66" t="e">
            <v>#REF!</v>
          </cell>
          <cell r="T66">
            <v>16</v>
          </cell>
          <cell r="U66">
            <v>86</v>
          </cell>
          <cell r="V66" t="e">
            <v>#REF!</v>
          </cell>
          <cell r="W66" t="e">
            <v>#REF!</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Q67" t="e">
            <v>#REF!</v>
          </cell>
          <cell r="R67" t="e">
            <v>#REF!</v>
          </cell>
          <cell r="S67">
            <v>1018</v>
          </cell>
          <cell r="U67" t="e">
            <v>#REF!</v>
          </cell>
          <cell r="V67" t="e">
            <v>#REF!</v>
          </cell>
          <cell r="W67" t="e">
            <v>#REF!</v>
          </cell>
          <cell r="X67">
            <v>85</v>
          </cell>
          <cell r="AA67">
            <v>300</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Q68" t="e">
            <v>#REF!</v>
          </cell>
          <cell r="R68" t="e">
            <v>#REF!</v>
          </cell>
          <cell r="S68">
            <v>0</v>
          </cell>
          <cell r="T68">
            <v>12</v>
          </cell>
          <cell r="U68" t="e">
            <v>#REF!</v>
          </cell>
          <cell r="V68" t="e">
            <v>#REF!</v>
          </cell>
          <cell r="W68" t="e">
            <v>#REF!</v>
          </cell>
          <cell r="X68">
            <v>0</v>
          </cell>
          <cell r="Y68" t="e">
            <v>#REF!</v>
          </cell>
          <cell r="Z68" t="e">
            <v>#REF!</v>
          </cell>
          <cell r="AA68" t="e">
            <v>#REF!</v>
          </cell>
          <cell r="AB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Q69" t="e">
            <v>#REF!</v>
          </cell>
          <cell r="S69">
            <v>1018</v>
          </cell>
          <cell r="T69">
            <v>146.88</v>
          </cell>
          <cell r="U69">
            <v>769.12</v>
          </cell>
          <cell r="V69" t="e">
            <v>#REF!</v>
          </cell>
          <cell r="W69" t="e">
            <v>#REF!</v>
          </cell>
          <cell r="X69">
            <v>466</v>
          </cell>
          <cell r="Y69">
            <v>407</v>
          </cell>
          <cell r="Z69">
            <v>144</v>
          </cell>
          <cell r="AA69" t="e">
            <v>#REF!</v>
          </cell>
          <cell r="AB69">
            <v>455</v>
          </cell>
          <cell r="AC69">
            <v>523.66666666666663</v>
          </cell>
          <cell r="AD69">
            <v>322</v>
          </cell>
          <cell r="AE69">
            <v>201.66666666666663</v>
          </cell>
          <cell r="AF69">
            <v>495</v>
          </cell>
          <cell r="AG69">
            <v>526</v>
          </cell>
          <cell r="AH69">
            <v>0</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Q70" t="e">
            <v>#REF!</v>
          </cell>
          <cell r="R70" t="e">
            <v>#REF!</v>
          </cell>
          <cell r="S70">
            <v>1737.3999999999999</v>
          </cell>
          <cell r="T70">
            <v>434.34999999999997</v>
          </cell>
          <cell r="U70">
            <v>1303.05</v>
          </cell>
          <cell r="V70" t="e">
            <v>#REF!</v>
          </cell>
          <cell r="W70" t="e">
            <v>#REF!</v>
          </cell>
          <cell r="X70">
            <v>890.8</v>
          </cell>
          <cell r="Y70">
            <v>658</v>
          </cell>
          <cell r="Z70">
            <v>232.79999999999995</v>
          </cell>
          <cell r="AA70" t="e">
            <v>#REF!</v>
          </cell>
          <cell r="AB70">
            <v>1410</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Q71" t="e">
            <v>#REF!</v>
          </cell>
          <cell r="R71" t="e">
            <v>#REF!</v>
          </cell>
          <cell r="S71">
            <v>422.54545454545456</v>
          </cell>
          <cell r="U71" t="e">
            <v>#REF!</v>
          </cell>
          <cell r="V71" t="e">
            <v>#REF!</v>
          </cell>
          <cell r="W71" t="e">
            <v>#REF!</v>
          </cell>
          <cell r="X71">
            <v>196.36363636363637</v>
          </cell>
          <cell r="Y71">
            <v>145</v>
          </cell>
          <cell r="Z71">
            <v>51.363636363636374</v>
          </cell>
          <cell r="AA71" t="e">
            <v>#REF!</v>
          </cell>
          <cell r="AB71">
            <v>125</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Q72" t="e">
            <v>#REF!</v>
          </cell>
          <cell r="S72">
            <v>23</v>
          </cell>
          <cell r="U72" t="e">
            <v>#REF!</v>
          </cell>
          <cell r="V72" t="e">
            <v>#REF!</v>
          </cell>
          <cell r="W72" t="e">
            <v>#REF!</v>
          </cell>
          <cell r="X72">
            <v>11</v>
          </cell>
          <cell r="Y72">
            <v>8</v>
          </cell>
          <cell r="Z72">
            <v>3</v>
          </cell>
          <cell r="AA72" t="e">
            <v>#REF!</v>
          </cell>
          <cell r="AB72">
            <v>7</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Q73" t="e">
            <v>#REF!</v>
          </cell>
          <cell r="S73">
            <v>135</v>
          </cell>
          <cell r="U73" t="e">
            <v>#REF!</v>
          </cell>
          <cell r="V73" t="e">
            <v>#REF!</v>
          </cell>
          <cell r="W73" t="e">
            <v>#REF!</v>
          </cell>
          <cell r="X73">
            <v>63</v>
          </cell>
          <cell r="Y73">
            <v>47</v>
          </cell>
          <cell r="Z73">
            <v>16</v>
          </cell>
          <cell r="AA73">
            <v>50</v>
          </cell>
          <cell r="AB73">
            <v>40</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Q74" t="e">
            <v>#REF!</v>
          </cell>
          <cell r="R74" t="e">
            <v>#REF!</v>
          </cell>
          <cell r="U74" t="e">
            <v>#REF!</v>
          </cell>
          <cell r="V74" t="e">
            <v>#REF!</v>
          </cell>
          <cell r="W74" t="e">
            <v>#REF!</v>
          </cell>
          <cell r="X74">
            <v>0</v>
          </cell>
          <cell r="AA74">
            <v>0</v>
          </cell>
          <cell r="AC74">
            <v>0</v>
          </cell>
          <cell r="AD74">
            <v>0</v>
          </cell>
          <cell r="AE74">
            <v>0</v>
          </cell>
          <cell r="AF74">
            <v>0</v>
          </cell>
          <cell r="AG74">
            <v>0</v>
          </cell>
          <cell r="AH74">
            <v>0</v>
          </cell>
          <cell r="AK74">
            <v>120</v>
          </cell>
          <cell r="AL74">
            <v>120</v>
          </cell>
          <cell r="AM74">
            <v>0</v>
          </cell>
          <cell r="AN74">
            <v>0</v>
          </cell>
        </row>
        <row r="75">
          <cell r="G75">
            <v>0</v>
          </cell>
          <cell r="P75">
            <v>671.5</v>
          </cell>
          <cell r="Q75" t="e">
            <v>#REF!</v>
          </cell>
          <cell r="R75" t="e">
            <v>#REF!</v>
          </cell>
          <cell r="S75">
            <v>0</v>
          </cell>
          <cell r="T75">
            <v>1129</v>
          </cell>
          <cell r="U75" t="e">
            <v>#REF!</v>
          </cell>
          <cell r="V75" t="e">
            <v>#REF!</v>
          </cell>
          <cell r="W75" t="e">
            <v>#REF!</v>
          </cell>
          <cell r="X75">
            <v>0</v>
          </cell>
          <cell r="Y75">
            <v>0</v>
          </cell>
          <cell r="Z75">
            <v>0</v>
          </cell>
          <cell r="AA75" t="e">
            <v>#REF!</v>
          </cell>
          <cell r="AB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U76" t="e">
            <v>#REF!</v>
          </cell>
          <cell r="V76" t="e">
            <v>#REF!</v>
          </cell>
          <cell r="W76" t="e">
            <v>#REF!</v>
          </cell>
          <cell r="X76">
            <v>0</v>
          </cell>
          <cell r="Y76" t="e">
            <v>#VALUE!</v>
          </cell>
          <cell r="Z76">
            <v>0</v>
          </cell>
          <cell r="AA76" t="e">
            <v>#REF!</v>
          </cell>
          <cell r="AB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V77">
            <v>110</v>
          </cell>
          <cell r="W77">
            <v>89</v>
          </cell>
          <cell r="X77">
            <v>120</v>
          </cell>
          <cell r="Y77">
            <v>89</v>
          </cell>
          <cell r="Z77">
            <v>31</v>
          </cell>
          <cell r="AA77">
            <v>119</v>
          </cell>
          <cell r="AB77">
            <v>80</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V78" t="e">
            <v>#REF!</v>
          </cell>
          <cell r="W78">
            <v>0</v>
          </cell>
          <cell r="X78">
            <v>0</v>
          </cell>
          <cell r="Y78">
            <v>0</v>
          </cell>
          <cell r="Z78">
            <v>0</v>
          </cell>
          <cell r="AA78">
            <v>0</v>
          </cell>
          <cell r="AC78">
            <v>18</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Q79" t="e">
            <v>#REF!</v>
          </cell>
          <cell r="R79" t="e">
            <v>#REF!</v>
          </cell>
          <cell r="S79">
            <v>0</v>
          </cell>
          <cell r="T79">
            <v>0</v>
          </cell>
          <cell r="U79">
            <v>0</v>
          </cell>
          <cell r="V79" t="e">
            <v>#REF!</v>
          </cell>
          <cell r="W79" t="e">
            <v>#REF!</v>
          </cell>
          <cell r="X79">
            <v>120</v>
          </cell>
          <cell r="Y79">
            <v>89</v>
          </cell>
          <cell r="Z79">
            <v>31</v>
          </cell>
          <cell r="AA79" t="e">
            <v>#REF!</v>
          </cell>
          <cell r="AB79">
            <v>80</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V80" t="e">
            <v>#REF!</v>
          </cell>
          <cell r="W80" t="e">
            <v>#REF!</v>
          </cell>
          <cell r="X80">
            <v>74</v>
          </cell>
          <cell r="Y80">
            <v>55</v>
          </cell>
          <cell r="Z80">
            <v>19</v>
          </cell>
          <cell r="AA80" t="e">
            <v>#REF!</v>
          </cell>
          <cell r="AB80">
            <v>29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U81" t="e">
            <v>#REF!</v>
          </cell>
          <cell r="V81" t="e">
            <v>#REF!</v>
          </cell>
          <cell r="W81" t="e">
            <v>#REF!</v>
          </cell>
          <cell r="X81">
            <v>0</v>
          </cell>
          <cell r="Y81">
            <v>0</v>
          </cell>
          <cell r="Z81" t="e">
            <v>#REF!</v>
          </cell>
          <cell r="AA81" t="e">
            <v>#REF!</v>
          </cell>
          <cell r="AD81">
            <v>0</v>
          </cell>
          <cell r="AE81">
            <v>0</v>
          </cell>
          <cell r="AK81">
            <v>389</v>
          </cell>
          <cell r="AL81">
            <v>170</v>
          </cell>
          <cell r="AM81">
            <v>219</v>
          </cell>
          <cell r="AN81">
            <v>219</v>
          </cell>
          <cell r="AR81">
            <v>219</v>
          </cell>
        </row>
        <row r="82">
          <cell r="F82">
            <v>338</v>
          </cell>
          <cell r="G82">
            <v>146</v>
          </cell>
          <cell r="H82">
            <v>192</v>
          </cell>
          <cell r="P82">
            <v>25</v>
          </cell>
          <cell r="Q82" t="e">
            <v>#REF!</v>
          </cell>
          <cell r="R82" t="e">
            <v>#REF!</v>
          </cell>
          <cell r="S82">
            <v>50</v>
          </cell>
          <cell r="T82">
            <v>33</v>
          </cell>
          <cell r="U82">
            <v>17</v>
          </cell>
          <cell r="V82" t="e">
            <v>#REF!</v>
          </cell>
          <cell r="W82" t="e">
            <v>#REF!</v>
          </cell>
          <cell r="X82">
            <v>21</v>
          </cell>
          <cell r="Y82">
            <v>16</v>
          </cell>
          <cell r="Z82">
            <v>5</v>
          </cell>
          <cell r="AA82" t="e">
            <v>#REF!</v>
          </cell>
          <cell r="AB82">
            <v>21</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V83" t="e">
            <v>#REF!</v>
          </cell>
          <cell r="W83" t="e">
            <v>#REF!</v>
          </cell>
          <cell r="X83">
            <v>25</v>
          </cell>
          <cell r="Y83">
            <v>18</v>
          </cell>
          <cell r="Z83">
            <v>7</v>
          </cell>
          <cell r="AA83" t="e">
            <v>#REF!</v>
          </cell>
          <cell r="AB83">
            <v>31</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cell r="AK84">
            <v>881</v>
          </cell>
          <cell r="AL84">
            <v>381</v>
          </cell>
          <cell r="AM84">
            <v>500</v>
          </cell>
          <cell r="AN84">
            <v>500</v>
          </cell>
        </row>
        <row r="85">
          <cell r="F85">
            <v>13</v>
          </cell>
          <cell r="G85">
            <v>0</v>
          </cell>
          <cell r="H85">
            <v>0</v>
          </cell>
          <cell r="P85">
            <v>14</v>
          </cell>
          <cell r="Q85" t="e">
            <v>#REF!</v>
          </cell>
          <cell r="R85" t="e">
            <v>#REF!</v>
          </cell>
          <cell r="S85">
            <v>1</v>
          </cell>
          <cell r="T85">
            <v>1129</v>
          </cell>
          <cell r="U85" t="e">
            <v>#REF!</v>
          </cell>
          <cell r="V85" t="e">
            <v>#REF!</v>
          </cell>
          <cell r="W85" t="e">
            <v>#REF!</v>
          </cell>
          <cell r="X85" t="e">
            <v>#REF!</v>
          </cell>
          <cell r="Y85" t="e">
            <v>#VALUE!</v>
          </cell>
          <cell r="Z85" t="e">
            <v>#REF!</v>
          </cell>
          <cell r="AA85" t="e">
            <v>#REF!</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V86" t="e">
            <v>#REF!</v>
          </cell>
          <cell r="W86" t="e">
            <v>#REF!</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S87" t="e">
            <v>#REF!</v>
          </cell>
          <cell r="T87">
            <v>468.3785272727273</v>
          </cell>
          <cell r="U87">
            <v>487.49601818181827</v>
          </cell>
          <cell r="V87">
            <v>0</v>
          </cell>
          <cell r="W87">
            <v>0</v>
          </cell>
          <cell r="X87">
            <v>98.949999999999989</v>
          </cell>
          <cell r="Y87">
            <v>344</v>
          </cell>
          <cell r="Z87">
            <v>121.75</v>
          </cell>
          <cell r="AA87">
            <v>0</v>
          </cell>
          <cell r="AB87">
            <v>0</v>
          </cell>
          <cell r="AC87">
            <v>89.66</v>
          </cell>
          <cell r="AD87">
            <v>314</v>
          </cell>
          <cell r="AE87">
            <v>126.86000000000001</v>
          </cell>
          <cell r="AH87">
            <v>167.75999999999996</v>
          </cell>
          <cell r="AK87">
            <v>4773.75</v>
          </cell>
          <cell r="AL87">
            <v>1631.62</v>
          </cell>
          <cell r="AM87">
            <v>3142.1300000000006</v>
          </cell>
          <cell r="AN87">
            <v>678.95</v>
          </cell>
        </row>
        <row r="88">
          <cell r="G88">
            <v>0</v>
          </cell>
          <cell r="P88" t="e">
            <v>#REF!</v>
          </cell>
          <cell r="S88" t="e">
            <v>#REF!</v>
          </cell>
          <cell r="U88" t="e">
            <v>#REF!</v>
          </cell>
          <cell r="AL88">
            <v>24819.119999999995</v>
          </cell>
          <cell r="AN88">
            <v>0</v>
          </cell>
        </row>
        <row r="89">
          <cell r="F89">
            <v>4580</v>
          </cell>
          <cell r="G89">
            <v>4580</v>
          </cell>
          <cell r="P89" t="e">
            <v>#REF!</v>
          </cell>
          <cell r="S89" t="e">
            <v>#REF!</v>
          </cell>
          <cell r="U89" t="e">
            <v>#REF!</v>
          </cell>
          <cell r="AA89" t="str">
            <v>`</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P91" t="e">
            <v>#REF!</v>
          </cell>
          <cell r="S91" t="e">
            <v>#REF!</v>
          </cell>
          <cell r="U91" t="e">
            <v>#REF!</v>
          </cell>
          <cell r="AH91">
            <v>0</v>
          </cell>
          <cell r="AM91">
            <v>0</v>
          </cell>
          <cell r="AN91">
            <v>0</v>
          </cell>
          <cell r="AO91">
            <v>0</v>
          </cell>
          <cell r="AP91">
            <v>0</v>
          </cell>
          <cell r="AQ91">
            <v>0</v>
          </cell>
          <cell r="AR91">
            <v>-1</v>
          </cell>
        </row>
        <row r="92">
          <cell r="F92">
            <v>443</v>
          </cell>
          <cell r="G92">
            <v>365</v>
          </cell>
          <cell r="H92">
            <v>78</v>
          </cell>
          <cell r="P92" t="e">
            <v>#REF!</v>
          </cell>
          <cell r="S92" t="e">
            <v>#REF!</v>
          </cell>
          <cell r="U92" t="e">
            <v>#REF!</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P93" t="e">
            <v>#REF!</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U94" t="e">
            <v>#REF!</v>
          </cell>
          <cell r="V94">
            <v>-129</v>
          </cell>
          <cell r="W94">
            <v>-105</v>
          </cell>
          <cell r="X94">
            <v>-129.33333333333334</v>
          </cell>
          <cell r="Y94">
            <v>-96</v>
          </cell>
          <cell r="Z94">
            <v>-33.333333333333343</v>
          </cell>
          <cell r="AA94">
            <v>0</v>
          </cell>
          <cell r="AB94">
            <v>0</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P95" t="e">
            <v>#REF!</v>
          </cell>
          <cell r="S95" t="e">
            <v>#REF!</v>
          </cell>
          <cell r="U95" t="e">
            <v>#REF!</v>
          </cell>
          <cell r="AN95">
            <v>0</v>
          </cell>
        </row>
        <row r="96">
          <cell r="P96" t="e">
            <v>#REF!</v>
          </cell>
          <cell r="S96" t="e">
            <v>#REF!</v>
          </cell>
          <cell r="U96" t="e">
            <v>#REF!</v>
          </cell>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8">
          <cell r="F98">
            <v>4473</v>
          </cell>
          <cell r="G98">
            <v>2317.6703910614524</v>
          </cell>
          <cell r="H98">
            <v>2155.3296089385476</v>
          </cell>
          <cell r="P98" t="e">
            <v>#REF!</v>
          </cell>
          <cell r="Q98">
            <v>0</v>
          </cell>
          <cell r="R98">
            <v>0</v>
          </cell>
          <cell r="S98" t="e">
            <v>#REF!</v>
          </cell>
          <cell r="T98">
            <v>2783.7147999999997</v>
          </cell>
          <cell r="U98" t="e">
            <v>#REF!</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U100" t="e">
            <v>#REF!</v>
          </cell>
          <cell r="V100">
            <v>80</v>
          </cell>
          <cell r="X100">
            <v>85</v>
          </cell>
          <cell r="AA100">
            <v>300</v>
          </cell>
          <cell r="AC100">
            <v>60</v>
          </cell>
          <cell r="AF100">
            <v>-904.4</v>
          </cell>
          <cell r="AG100">
            <v>0</v>
          </cell>
          <cell r="AH100">
            <v>-904.4</v>
          </cell>
          <cell r="AK100">
            <v>4792.8</v>
          </cell>
          <cell r="AL100">
            <v>53285.681818181816</v>
          </cell>
          <cell r="AM100">
            <v>34771.290391061455</v>
          </cell>
        </row>
        <row r="101">
          <cell r="F101">
            <v>0</v>
          </cell>
          <cell r="P101">
            <v>464</v>
          </cell>
          <cell r="S101">
            <v>4262</v>
          </cell>
          <cell r="U101">
            <v>0</v>
          </cell>
          <cell r="V101">
            <v>0</v>
          </cell>
          <cell r="W101">
            <v>0</v>
          </cell>
          <cell r="X101">
            <v>100</v>
          </cell>
          <cell r="AA101">
            <v>300</v>
          </cell>
          <cell r="AC101">
            <v>60</v>
          </cell>
          <cell r="AF101">
            <v>0</v>
          </cell>
          <cell r="AG101">
            <v>0</v>
          </cell>
          <cell r="AH101">
            <v>0</v>
          </cell>
          <cell r="AK101">
            <v>4886</v>
          </cell>
          <cell r="AL101">
            <v>53285.681818181823</v>
          </cell>
          <cell r="AM101">
            <v>29773.478249158248</v>
          </cell>
        </row>
        <row r="102">
          <cell r="F102">
            <v>0</v>
          </cell>
          <cell r="P102">
            <v>900</v>
          </cell>
          <cell r="S102">
            <v>620</v>
          </cell>
          <cell r="U102" t="e">
            <v>#REF!</v>
          </cell>
          <cell r="V102">
            <v>0</v>
          </cell>
          <cell r="X102">
            <v>100</v>
          </cell>
          <cell r="AA102">
            <v>0</v>
          </cell>
          <cell r="AC102">
            <v>60</v>
          </cell>
          <cell r="AF102">
            <v>0</v>
          </cell>
          <cell r="AG102">
            <v>0</v>
          </cell>
          <cell r="AH102">
            <v>0</v>
          </cell>
          <cell r="AK102">
            <v>1680</v>
          </cell>
        </row>
        <row r="103">
          <cell r="F103">
            <v>-1308</v>
          </cell>
          <cell r="P103">
            <v>1223</v>
          </cell>
          <cell r="S103">
            <v>0</v>
          </cell>
          <cell r="U103" t="e">
            <v>#REF!</v>
          </cell>
          <cell r="X103">
            <v>0</v>
          </cell>
          <cell r="AC103">
            <v>0</v>
          </cell>
          <cell r="AF103">
            <v>-904.4</v>
          </cell>
          <cell r="AG103">
            <v>0</v>
          </cell>
          <cell r="AH103">
            <v>-904.4</v>
          </cell>
          <cell r="AK103">
            <v>-78.200000000000045</v>
          </cell>
        </row>
        <row r="104">
          <cell r="P104" t="e">
            <v>#REF!</v>
          </cell>
          <cell r="S104" t="e">
            <v>#REF!</v>
          </cell>
          <cell r="U104" t="e">
            <v>#REF!</v>
          </cell>
        </row>
        <row r="105">
          <cell r="P105">
            <v>1075</v>
          </cell>
          <cell r="S105">
            <v>0</v>
          </cell>
          <cell r="V105">
            <v>0</v>
          </cell>
          <cell r="X105">
            <v>0</v>
          </cell>
          <cell r="AC105">
            <v>300</v>
          </cell>
          <cell r="AK105">
            <v>1375</v>
          </cell>
        </row>
        <row r="106">
          <cell r="P106">
            <v>550</v>
          </cell>
          <cell r="S106">
            <v>0</v>
          </cell>
          <cell r="U106">
            <v>9142</v>
          </cell>
          <cell r="V106" t="e">
            <v>#REF!</v>
          </cell>
          <cell r="X106">
            <v>0</v>
          </cell>
        </row>
        <row r="107">
          <cell r="P107">
            <v>800</v>
          </cell>
          <cell r="U107">
            <v>0</v>
          </cell>
          <cell r="AK107">
            <v>0</v>
          </cell>
        </row>
        <row r="108">
          <cell r="P108" t="e">
            <v>#REF!</v>
          </cell>
          <cell r="Q108">
            <v>0</v>
          </cell>
          <cell r="R108">
            <v>0</v>
          </cell>
          <cell r="S108" t="e">
            <v>#REF!</v>
          </cell>
          <cell r="T108">
            <v>0</v>
          </cell>
          <cell r="U108" t="e">
            <v>#REF!</v>
          </cell>
          <cell r="V108" t="e">
            <v>#REF!</v>
          </cell>
          <cell r="X108">
            <v>0</v>
          </cell>
          <cell r="Y108">
            <v>0</v>
          </cell>
          <cell r="Z108">
            <v>0</v>
          </cell>
          <cell r="AA108">
            <v>0</v>
          </cell>
          <cell r="AK108">
            <v>0</v>
          </cell>
        </row>
        <row r="109">
          <cell r="F109">
            <v>0</v>
          </cell>
          <cell r="P109" t="e">
            <v>#REF!</v>
          </cell>
          <cell r="S109" t="e">
            <v>#REF!</v>
          </cell>
          <cell r="T109">
            <v>0</v>
          </cell>
          <cell r="U109" t="e">
            <v>#REF!</v>
          </cell>
          <cell r="V109">
            <v>0</v>
          </cell>
          <cell r="X109">
            <v>0</v>
          </cell>
          <cell r="AA109">
            <v>0</v>
          </cell>
          <cell r="AC109">
            <v>0</v>
          </cell>
          <cell r="AF109">
            <v>0</v>
          </cell>
          <cell r="AG109">
            <v>0</v>
          </cell>
          <cell r="AH109">
            <v>0</v>
          </cell>
          <cell r="AK109">
            <v>0</v>
          </cell>
        </row>
        <row r="110">
          <cell r="F110">
            <v>-1308</v>
          </cell>
          <cell r="P110">
            <v>1223</v>
          </cell>
          <cell r="S110">
            <v>0</v>
          </cell>
          <cell r="U110" t="e">
            <v>#REF!</v>
          </cell>
          <cell r="X110">
            <v>0</v>
          </cell>
          <cell r="AA110">
            <v>0</v>
          </cell>
          <cell r="AC110">
            <v>0</v>
          </cell>
          <cell r="AF110">
            <v>0</v>
          </cell>
          <cell r="AG110">
            <v>0</v>
          </cell>
          <cell r="AH110">
            <v>0</v>
          </cell>
          <cell r="AK110">
            <v>-85</v>
          </cell>
        </row>
        <row r="111">
          <cell r="F111">
            <v>-1308</v>
          </cell>
          <cell r="P111">
            <v>1223</v>
          </cell>
          <cell r="S111">
            <v>0</v>
          </cell>
          <cell r="U111" t="e">
            <v>#REF!</v>
          </cell>
          <cell r="AA111">
            <v>0</v>
          </cell>
          <cell r="AC111">
            <v>0</v>
          </cell>
          <cell r="AF111">
            <v>0</v>
          </cell>
          <cell r="AG111">
            <v>0</v>
          </cell>
          <cell r="AH111">
            <v>0</v>
          </cell>
          <cell r="AK111">
            <v>-85</v>
          </cell>
        </row>
        <row r="112">
          <cell r="F112">
            <v>0</v>
          </cell>
          <cell r="P112">
            <v>0</v>
          </cell>
          <cell r="S112">
            <v>0</v>
          </cell>
          <cell r="U112" t="e">
            <v>#REF!</v>
          </cell>
          <cell r="V112" t="e">
            <v>#REF!</v>
          </cell>
          <cell r="W112" t="e">
            <v>#REF!</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row>
        <row r="114">
          <cell r="F114">
            <v>0</v>
          </cell>
          <cell r="P114">
            <v>0</v>
          </cell>
          <cell r="S114">
            <v>0</v>
          </cell>
          <cell r="U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U117" t="e">
            <v>#REF!</v>
          </cell>
          <cell r="W117" t="e">
            <v>#REF!</v>
          </cell>
          <cell r="X117">
            <v>0</v>
          </cell>
          <cell r="Z117">
            <v>0</v>
          </cell>
          <cell r="AC117">
            <v>0</v>
          </cell>
          <cell r="AG117">
            <v>0</v>
          </cell>
          <cell r="AH117">
            <v>0</v>
          </cell>
          <cell r="AK117">
            <v>0</v>
          </cell>
          <cell r="AM117">
            <v>0</v>
          </cell>
        </row>
        <row r="118">
          <cell r="F118">
            <v>0</v>
          </cell>
          <cell r="P118">
            <v>0</v>
          </cell>
          <cell r="S118">
            <v>0</v>
          </cell>
          <cell r="U118" t="e">
            <v>#REF!</v>
          </cell>
          <cell r="X118">
            <v>0</v>
          </cell>
          <cell r="AA118">
            <v>0</v>
          </cell>
          <cell r="AC118">
            <v>0</v>
          </cell>
          <cell r="AG118">
            <v>0</v>
          </cell>
          <cell r="AH118">
            <v>0</v>
          </cell>
          <cell r="AK118">
            <v>0</v>
          </cell>
          <cell r="AL118">
            <v>0</v>
          </cell>
          <cell r="AM118">
            <v>0</v>
          </cell>
        </row>
        <row r="119">
          <cell r="F119">
            <v>0</v>
          </cell>
          <cell r="P119">
            <v>0</v>
          </cell>
          <cell r="S119">
            <v>0</v>
          </cell>
          <cell r="U119" t="e">
            <v>#REF!</v>
          </cell>
          <cell r="X119" t="e">
            <v>#DIV/0!</v>
          </cell>
          <cell r="AA119">
            <v>0</v>
          </cell>
          <cell r="AC119">
            <v>0</v>
          </cell>
          <cell r="AG119">
            <v>0</v>
          </cell>
          <cell r="AH119">
            <v>0</v>
          </cell>
          <cell r="AK119">
            <v>0</v>
          </cell>
          <cell r="AL119">
            <v>0</v>
          </cell>
          <cell r="AM119">
            <v>0</v>
          </cell>
        </row>
        <row r="120">
          <cell r="F120">
            <v>0</v>
          </cell>
          <cell r="P120">
            <v>0</v>
          </cell>
          <cell r="S120">
            <v>0</v>
          </cell>
          <cell r="U120" t="e">
            <v>#REF!</v>
          </cell>
          <cell r="X120" t="e">
            <v>#REF!</v>
          </cell>
          <cell r="AA120">
            <v>0</v>
          </cell>
          <cell r="AC120">
            <v>0</v>
          </cell>
          <cell r="AF120">
            <v>0</v>
          </cell>
          <cell r="AG120">
            <v>0</v>
          </cell>
          <cell r="AH120">
            <v>0</v>
          </cell>
          <cell r="AK120">
            <v>0</v>
          </cell>
        </row>
        <row r="121">
          <cell r="F121">
            <v>0</v>
          </cell>
          <cell r="P121">
            <v>0</v>
          </cell>
          <cell r="S121">
            <v>0</v>
          </cell>
          <cell r="U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0</v>
          </cell>
        </row>
        <row r="123">
          <cell r="F123">
            <v>100</v>
          </cell>
          <cell r="S123">
            <v>0</v>
          </cell>
          <cell r="U123">
            <v>7.59</v>
          </cell>
          <cell r="V123">
            <v>0</v>
          </cell>
          <cell r="X123" t="e">
            <v>#DIV/0!</v>
          </cell>
          <cell r="AF123">
            <v>0</v>
          </cell>
          <cell r="AK123">
            <v>100</v>
          </cell>
        </row>
        <row r="124">
          <cell r="F124">
            <v>3400</v>
          </cell>
          <cell r="S124">
            <v>0</v>
          </cell>
          <cell r="U124">
            <v>0</v>
          </cell>
          <cell r="X124">
            <v>0</v>
          </cell>
          <cell r="AF124">
            <v>0</v>
          </cell>
          <cell r="AK124">
            <v>0</v>
          </cell>
        </row>
        <row r="125">
          <cell r="F125">
            <v>3500</v>
          </cell>
          <cell r="T125">
            <v>0</v>
          </cell>
          <cell r="U125" t="e">
            <v>#REF!</v>
          </cell>
          <cell r="X125" t="e">
            <v>#VALUE!</v>
          </cell>
          <cell r="AC125">
            <v>500</v>
          </cell>
          <cell r="AK125">
            <v>4000</v>
          </cell>
        </row>
        <row r="126">
          <cell r="F126">
            <v>2000</v>
          </cell>
          <cell r="U126">
            <v>25363</v>
          </cell>
          <cell r="V126">
            <v>25363</v>
          </cell>
          <cell r="AK126">
            <v>0</v>
          </cell>
          <cell r="AL126">
            <v>-16343.423636363636</v>
          </cell>
        </row>
        <row r="127">
          <cell r="F127">
            <v>1060</v>
          </cell>
          <cell r="AK127">
            <v>0</v>
          </cell>
        </row>
        <row r="128">
          <cell r="F128">
            <v>3995</v>
          </cell>
          <cell r="G128">
            <v>0</v>
          </cell>
          <cell r="H128">
            <v>0</v>
          </cell>
          <cell r="P128">
            <v>366</v>
          </cell>
          <cell r="Q128">
            <v>0</v>
          </cell>
          <cell r="R128">
            <v>0</v>
          </cell>
          <cell r="S128">
            <v>2158</v>
          </cell>
          <cell r="T128">
            <v>300</v>
          </cell>
          <cell r="U128">
            <v>300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0</v>
          </cell>
          <cell r="AO128">
            <v>0</v>
          </cell>
          <cell r="AP128">
            <v>0</v>
          </cell>
          <cell r="AQ128">
            <v>0</v>
          </cell>
          <cell r="AR128">
            <v>0</v>
          </cell>
        </row>
        <row r="129">
          <cell r="F129">
            <v>3995</v>
          </cell>
          <cell r="G129">
            <v>0</v>
          </cell>
          <cell r="H129">
            <v>0</v>
          </cell>
          <cell r="P129">
            <v>732</v>
          </cell>
          <cell r="S129">
            <v>4316</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0</v>
          </cell>
          <cell r="AL129">
            <v>-9671.302272727271</v>
          </cell>
        </row>
        <row r="130">
          <cell r="F130">
            <v>0</v>
          </cell>
          <cell r="AK130">
            <v>0</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U132">
            <v>187.5</v>
          </cell>
          <cell r="V132">
            <v>187.5</v>
          </cell>
          <cell r="X132">
            <v>0</v>
          </cell>
          <cell r="Y132">
            <v>0</v>
          </cell>
          <cell r="Z132">
            <v>0</v>
          </cell>
          <cell r="AC132">
            <v>0</v>
          </cell>
          <cell r="AF132">
            <v>-904.4</v>
          </cell>
          <cell r="AG132">
            <v>0</v>
          </cell>
          <cell r="AH132">
            <v>-904.4</v>
          </cell>
          <cell r="AK132">
            <v>4015</v>
          </cell>
          <cell r="AL132">
            <v>35.709608938552265</v>
          </cell>
          <cell r="AM132">
            <v>-14935.850518029456</v>
          </cell>
        </row>
        <row r="133">
          <cell r="U133" t="e">
            <v>#REF!</v>
          </cell>
          <cell r="V133">
            <v>25550.5</v>
          </cell>
          <cell r="W133" t="e">
            <v>#REF!</v>
          </cell>
          <cell r="AK133">
            <v>-5656.302272727271</v>
          </cell>
          <cell r="AL133">
            <v>3521.8</v>
          </cell>
        </row>
        <row r="134">
          <cell r="X134" t="e">
            <v>#REF!</v>
          </cell>
          <cell r="Y134" t="e">
            <v>#VALUE!</v>
          </cell>
          <cell r="Z134" t="e">
            <v>#REF!</v>
          </cell>
          <cell r="AA134" t="e">
            <v>#REF!</v>
          </cell>
          <cell r="AK134">
            <v>-5656.302272727271</v>
          </cell>
          <cell r="AO134">
            <v>0</v>
          </cell>
        </row>
        <row r="135">
          <cell r="U135" t="e">
            <v>#REF!</v>
          </cell>
          <cell r="V135" t="e">
            <v>#REF!</v>
          </cell>
          <cell r="W135" t="e">
            <v>#REF!</v>
          </cell>
          <cell r="AK135">
            <v>-8080.4318181818162</v>
          </cell>
          <cell r="AL135">
            <v>6361.5217508417518</v>
          </cell>
          <cell r="AM135">
            <v>-15307.203569023572</v>
          </cell>
        </row>
        <row r="137">
          <cell r="P137">
            <v>0</v>
          </cell>
          <cell r="S137">
            <v>0</v>
          </cell>
          <cell r="T137">
            <v>142</v>
          </cell>
          <cell r="U137">
            <v>0</v>
          </cell>
          <cell r="AK137">
            <v>-2424.1295454545448</v>
          </cell>
          <cell r="AM137">
            <v>4901</v>
          </cell>
          <cell r="AO137">
            <v>0</v>
          </cell>
          <cell r="AQ137">
            <v>0</v>
          </cell>
        </row>
        <row r="138">
          <cell r="P138" t="e">
            <v>#REF!</v>
          </cell>
          <cell r="U138" t="e">
            <v>#REF!</v>
          </cell>
          <cell r="AK138">
            <v>-14935.850518029456</v>
          </cell>
          <cell r="AO138">
            <v>0</v>
          </cell>
        </row>
        <row r="139">
          <cell r="AK139">
            <v>3.1</v>
          </cell>
          <cell r="AO139" t="e">
            <v>#DIV/0!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5">
          <cell r="AK145">
            <v>8.9</v>
          </cell>
          <cell r="AO145" t="e">
            <v>#DIV/0!</v>
          </cell>
        </row>
        <row r="146">
          <cell r="AK146">
            <v>9.23</v>
          </cell>
          <cell r="AL146">
            <v>35229</v>
          </cell>
          <cell r="AO146" t="e">
            <v>#DIV/0!</v>
          </cell>
        </row>
        <row r="148">
          <cell r="AK148">
            <v>7.62</v>
          </cell>
          <cell r="AO148" t="e">
            <v>#DIV/0!</v>
          </cell>
        </row>
        <row r="149">
          <cell r="AK149">
            <v>36515</v>
          </cell>
          <cell r="AL149">
            <v>36515</v>
          </cell>
          <cell r="AM149">
            <v>-19836.850518029456</v>
          </cell>
        </row>
        <row r="150">
          <cell r="P150" t="e">
            <v>#REF!</v>
          </cell>
          <cell r="S150" t="e">
            <v>#REF!</v>
          </cell>
          <cell r="T150">
            <v>630</v>
          </cell>
          <cell r="U150" t="e">
            <v>#REF!</v>
          </cell>
          <cell r="AK150">
            <v>865.25</v>
          </cell>
        </row>
        <row r="152">
          <cell r="AK152">
            <v>5735.7142857142862</v>
          </cell>
          <cell r="AL152">
            <v>-30153.478249158248</v>
          </cell>
          <cell r="AM152">
            <v>-23132.203569023572</v>
          </cell>
          <cell r="AO152">
            <v>0</v>
          </cell>
        </row>
        <row r="153">
          <cell r="S153">
            <v>0</v>
          </cell>
          <cell r="AK153">
            <v>865.25</v>
          </cell>
        </row>
        <row r="154">
          <cell r="Y154">
            <v>1507.2</v>
          </cell>
          <cell r="AK154">
            <v>40130</v>
          </cell>
          <cell r="AL154">
            <v>35229</v>
          </cell>
          <cell r="AM154">
            <v>4901</v>
          </cell>
        </row>
        <row r="155">
          <cell r="X155" t="str">
            <v>ОЧИК.18.02.</v>
          </cell>
          <cell r="AK155">
            <v>44340</v>
          </cell>
          <cell r="AL155">
            <v>36515</v>
          </cell>
          <cell r="AM155">
            <v>7825</v>
          </cell>
          <cell r="AO155">
            <v>0</v>
          </cell>
          <cell r="AP155">
            <v>3182</v>
          </cell>
          <cell r="AQ155">
            <v>5179.5709186145641</v>
          </cell>
          <cell r="AR155">
            <v>9343.4348160198533</v>
          </cell>
        </row>
        <row r="156">
          <cell r="AK156">
            <v>0</v>
          </cell>
          <cell r="AL156">
            <v>0.1</v>
          </cell>
          <cell r="AM156">
            <v>-75.3</v>
          </cell>
        </row>
        <row r="157">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cell r="AK157">
            <v>44340</v>
          </cell>
          <cell r="AL157">
            <v>36515</v>
          </cell>
          <cell r="AM157">
            <v>7825</v>
          </cell>
        </row>
        <row r="158">
          <cell r="X158">
            <v>1.954</v>
          </cell>
          <cell r="Y158">
            <v>1.954</v>
          </cell>
          <cell r="Z158">
            <v>1.954</v>
          </cell>
          <cell r="AA158">
            <v>1.905</v>
          </cell>
          <cell r="AK158">
            <v>0</v>
          </cell>
          <cell r="AL158">
            <v>0</v>
          </cell>
          <cell r="AM158">
            <v>0</v>
          </cell>
          <cell r="AO158">
            <v>3066</v>
          </cell>
          <cell r="AP158">
            <v>3316</v>
          </cell>
          <cell r="AQ158">
            <v>5168.7494313394982</v>
          </cell>
          <cell r="AR158">
            <v>10162.313669924872</v>
          </cell>
        </row>
        <row r="159">
          <cell r="AK159">
            <v>-15.2</v>
          </cell>
          <cell r="AL159">
            <v>21.1</v>
          </cell>
          <cell r="AM159">
            <v>-66.2</v>
          </cell>
        </row>
        <row r="160">
          <cell r="F160">
            <v>0</v>
          </cell>
          <cell r="P160">
            <v>0</v>
          </cell>
          <cell r="S160">
            <v>0</v>
          </cell>
          <cell r="U160" t="e">
            <v>#REF!</v>
          </cell>
          <cell r="V160">
            <v>0</v>
          </cell>
          <cell r="X160">
            <v>221.49122807017542</v>
          </cell>
          <cell r="AA160">
            <v>0</v>
          </cell>
          <cell r="AC160">
            <v>0</v>
          </cell>
          <cell r="AK160">
            <v>10.764081625689514</v>
          </cell>
          <cell r="AL160">
            <v>-100</v>
          </cell>
          <cell r="AM160">
            <v>-100</v>
          </cell>
        </row>
        <row r="161">
          <cell r="F161">
            <v>0</v>
          </cell>
          <cell r="P161">
            <v>890</v>
          </cell>
          <cell r="S161">
            <v>1440</v>
          </cell>
          <cell r="U161" t="e">
            <v>#REF!</v>
          </cell>
          <cell r="V161">
            <v>1070</v>
          </cell>
          <cell r="X161">
            <v>252.49999999999997</v>
          </cell>
          <cell r="AA161">
            <v>1777</v>
          </cell>
          <cell r="AC161">
            <v>768.7</v>
          </cell>
          <cell r="AF161">
            <v>780</v>
          </cell>
          <cell r="AG161">
            <v>780</v>
          </cell>
          <cell r="AH161">
            <v>0</v>
          </cell>
          <cell r="AK161">
            <v>5957</v>
          </cell>
          <cell r="AL161">
            <v>0</v>
          </cell>
          <cell r="AM161">
            <v>0</v>
          </cell>
        </row>
        <row r="162">
          <cell r="F162">
            <v>0</v>
          </cell>
          <cell r="P162">
            <v>700</v>
          </cell>
          <cell r="Q162">
            <v>63.33</v>
          </cell>
          <cell r="R162">
            <v>63.33</v>
          </cell>
          <cell r="S162">
            <v>63.33</v>
          </cell>
          <cell r="T162">
            <v>63.33</v>
          </cell>
          <cell r="U162">
            <v>82.5</v>
          </cell>
          <cell r="V162">
            <v>1070</v>
          </cell>
          <cell r="X162">
            <v>66</v>
          </cell>
          <cell r="AA162">
            <v>1639</v>
          </cell>
          <cell r="AF162">
            <v>730</v>
          </cell>
          <cell r="AG162">
            <v>730</v>
          </cell>
          <cell r="AH162">
            <v>0</v>
          </cell>
          <cell r="AK162">
            <v>4849</v>
          </cell>
        </row>
        <row r="163">
          <cell r="F163">
            <v>0</v>
          </cell>
          <cell r="P163">
            <v>0</v>
          </cell>
          <cell r="S163">
            <v>0</v>
          </cell>
          <cell r="U163" t="e">
            <v>#REF!</v>
          </cell>
          <cell r="V163">
            <v>0</v>
          </cell>
          <cell r="X163">
            <v>0</v>
          </cell>
          <cell r="AA163">
            <v>138</v>
          </cell>
          <cell r="AC163">
            <v>0</v>
          </cell>
          <cell r="AF163">
            <v>50</v>
          </cell>
          <cell r="AG163">
            <v>50</v>
          </cell>
          <cell r="AH163">
            <v>0</v>
          </cell>
          <cell r="AK163">
            <v>0</v>
          </cell>
        </row>
        <row r="164">
          <cell r="F164">
            <v>0</v>
          </cell>
          <cell r="P164">
            <v>671.5</v>
          </cell>
          <cell r="S164">
            <v>1737.3999999999999</v>
          </cell>
          <cell r="U164" t="e">
            <v>#REF!</v>
          </cell>
          <cell r="V164">
            <v>0</v>
          </cell>
          <cell r="X164">
            <v>890.8</v>
          </cell>
          <cell r="AA164">
            <v>12</v>
          </cell>
          <cell r="AC164">
            <v>1354.7</v>
          </cell>
          <cell r="AF164">
            <v>665.35</v>
          </cell>
          <cell r="AG164">
            <v>665.35</v>
          </cell>
          <cell r="AH164">
            <v>0</v>
          </cell>
          <cell r="AK164">
            <v>5319.75</v>
          </cell>
        </row>
        <row r="165">
          <cell r="F165">
            <v>0</v>
          </cell>
          <cell r="P165">
            <v>552.5</v>
          </cell>
          <cell r="S165">
            <v>1550.3999999999999</v>
          </cell>
          <cell r="U165" t="e">
            <v>#REF!</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U166" t="e">
            <v>#REF!</v>
          </cell>
          <cell r="X166">
            <v>197.2</v>
          </cell>
          <cell r="AC166">
            <v>62.05</v>
          </cell>
          <cell r="AF166">
            <v>130.04999999999998</v>
          </cell>
          <cell r="AG166">
            <v>130.04999999999998</v>
          </cell>
          <cell r="AH166">
            <v>0</v>
          </cell>
          <cell r="AK166">
            <v>695.3</v>
          </cell>
        </row>
        <row r="167">
          <cell r="F167">
            <v>295</v>
          </cell>
          <cell r="P167">
            <v>140</v>
          </cell>
          <cell r="S167">
            <v>157</v>
          </cell>
          <cell r="U167" t="e">
            <v>#REF!</v>
          </cell>
          <cell r="V167">
            <v>458.81818181818181</v>
          </cell>
          <cell r="X167">
            <v>154</v>
          </cell>
          <cell r="AA167">
            <v>216.09090909090909</v>
          </cell>
          <cell r="AC167">
            <v>22</v>
          </cell>
          <cell r="AF167">
            <v>145</v>
          </cell>
          <cell r="AG167">
            <v>300</v>
          </cell>
          <cell r="AK167">
            <v>768</v>
          </cell>
        </row>
        <row r="168">
          <cell r="F168">
            <v>-459</v>
          </cell>
          <cell r="P168">
            <v>63.33</v>
          </cell>
          <cell r="S168">
            <v>800</v>
          </cell>
          <cell r="U168">
            <v>63.33</v>
          </cell>
          <cell r="V168">
            <v>611.18181818181824</v>
          </cell>
          <cell r="X168">
            <v>1433.2409090909091</v>
          </cell>
          <cell r="AA168">
            <v>1560.909090909091</v>
          </cell>
          <cell r="AC168">
            <v>561.88181818181829</v>
          </cell>
          <cell r="AK168">
            <v>0</v>
          </cell>
        </row>
        <row r="169">
          <cell r="F169">
            <v>14.170833333333334</v>
          </cell>
          <cell r="P169" t="e">
            <v>#REF!</v>
          </cell>
          <cell r="S169">
            <v>1440</v>
          </cell>
          <cell r="U169" t="e">
            <v>#REF!</v>
          </cell>
          <cell r="V169">
            <v>1070</v>
          </cell>
          <cell r="X169">
            <v>1767.15</v>
          </cell>
          <cell r="AA169">
            <v>1777</v>
          </cell>
          <cell r="AC169">
            <v>768.7</v>
          </cell>
          <cell r="AK169">
            <v>14.170833333333334</v>
          </cell>
        </row>
        <row r="170">
          <cell r="F170">
            <v>459</v>
          </cell>
          <cell r="P170">
            <v>196</v>
          </cell>
          <cell r="S170">
            <v>580.5454545454545</v>
          </cell>
          <cell r="U170" t="e">
            <v>#REF!</v>
          </cell>
          <cell r="V170">
            <v>0</v>
          </cell>
          <cell r="X170">
            <v>270.36363636363637</v>
          </cell>
          <cell r="AA170">
            <v>0</v>
          </cell>
          <cell r="AC170">
            <v>179.90909090909091</v>
          </cell>
          <cell r="AF170">
            <v>297.72727272727275</v>
          </cell>
          <cell r="AG170">
            <v>298</v>
          </cell>
          <cell r="AK170">
            <v>1226.818181818182</v>
          </cell>
        </row>
        <row r="171">
          <cell r="F171">
            <v>-459</v>
          </cell>
          <cell r="S171">
            <v>1156.8545454545454</v>
          </cell>
          <cell r="U171" t="e">
            <v>#REF!</v>
          </cell>
          <cell r="V171">
            <v>0</v>
          </cell>
          <cell r="X171">
            <v>620.43636363636358</v>
          </cell>
          <cell r="AA171">
            <v>0</v>
          </cell>
          <cell r="AC171">
            <v>1174.7909090909091</v>
          </cell>
          <cell r="AF171">
            <v>0</v>
          </cell>
          <cell r="AG171">
            <v>0</v>
          </cell>
          <cell r="AH171">
            <v>0</v>
          </cell>
          <cell r="AK171">
            <v>2493.0818181818177</v>
          </cell>
        </row>
        <row r="172">
          <cell r="F172">
            <v>0</v>
          </cell>
          <cell r="G172">
            <v>0</v>
          </cell>
          <cell r="H172">
            <v>0</v>
          </cell>
          <cell r="P172" t="e">
            <v>#REF!</v>
          </cell>
          <cell r="Q172">
            <v>0</v>
          </cell>
          <cell r="R172">
            <v>0</v>
          </cell>
          <cell r="S172">
            <v>1737.3999999999999</v>
          </cell>
          <cell r="T172">
            <v>0</v>
          </cell>
          <cell r="U172" t="e">
            <v>#REF!</v>
          </cell>
          <cell r="V172">
            <v>80</v>
          </cell>
          <cell r="W172">
            <v>14347.131818181819</v>
          </cell>
          <cell r="X172">
            <v>890.8</v>
          </cell>
          <cell r="Y172">
            <v>0</v>
          </cell>
          <cell r="Z172">
            <v>0</v>
          </cell>
          <cell r="AA172">
            <v>300</v>
          </cell>
          <cell r="AB172">
            <v>0</v>
          </cell>
          <cell r="AC172">
            <v>1354.7</v>
          </cell>
          <cell r="AD172">
            <v>12866.875151515153</v>
          </cell>
          <cell r="AE172">
            <v>0</v>
          </cell>
          <cell r="AF172">
            <v>554</v>
          </cell>
          <cell r="AG172">
            <v>554</v>
          </cell>
          <cell r="AH172">
            <v>0</v>
          </cell>
          <cell r="AK172">
            <v>4982</v>
          </cell>
        </row>
        <row r="173">
          <cell r="F173">
            <v>459</v>
          </cell>
          <cell r="G173">
            <v>0</v>
          </cell>
          <cell r="H173">
            <v>0</v>
          </cell>
          <cell r="P173">
            <v>0</v>
          </cell>
          <cell r="Q173">
            <v>0</v>
          </cell>
          <cell r="R173">
            <v>0</v>
          </cell>
          <cell r="S173">
            <v>0</v>
          </cell>
          <cell r="T173">
            <v>0</v>
          </cell>
          <cell r="U173" t="e">
            <v>#REF!</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459</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75</v>
          </cell>
          <cell r="AB174">
            <v>0</v>
          </cell>
          <cell r="AC174">
            <v>0</v>
          </cell>
          <cell r="AE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cell r="AB178">
            <v>0</v>
          </cell>
          <cell r="AC178">
            <v>606.86</v>
          </cell>
          <cell r="AF178">
            <v>1861.06</v>
          </cell>
          <cell r="AG178">
            <v>0</v>
          </cell>
          <cell r="AH178">
            <v>228.75999999999993</v>
          </cell>
          <cell r="AK178">
            <v>0</v>
          </cell>
          <cell r="AO178">
            <v>396</v>
          </cell>
          <cell r="AP178">
            <v>467</v>
          </cell>
          <cell r="AQ178">
            <v>1039.6199999999999</v>
          </cell>
          <cell r="AR178">
            <v>2063.5209090909093</v>
          </cell>
        </row>
        <row r="179">
          <cell r="F179">
            <v>0</v>
          </cell>
          <cell r="G179">
            <v>0</v>
          </cell>
          <cell r="H179">
            <v>0</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3500</v>
          </cell>
          <cell r="P180" t="e">
            <v>#REF!</v>
          </cell>
          <cell r="Q180" t="e">
            <v>#REF!</v>
          </cell>
          <cell r="R180" t="e">
            <v>#REF!</v>
          </cell>
          <cell r="S180">
            <v>0</v>
          </cell>
          <cell r="T180">
            <v>0</v>
          </cell>
          <cell r="U180" t="e">
            <v>#REF!</v>
          </cell>
          <cell r="V180" t="e">
            <v>#REF!</v>
          </cell>
          <cell r="W180" t="e">
            <v>#REF!</v>
          </cell>
          <cell r="X180">
            <v>121.7</v>
          </cell>
          <cell r="Y180">
            <v>121.7</v>
          </cell>
          <cell r="Z180">
            <v>121.7</v>
          </cell>
          <cell r="AA180">
            <v>0</v>
          </cell>
          <cell r="AB180">
            <v>0</v>
          </cell>
          <cell r="AC180">
            <v>274.33333333333331</v>
          </cell>
          <cell r="AF180">
            <v>15</v>
          </cell>
          <cell r="AG180">
            <v>15</v>
          </cell>
          <cell r="AH180">
            <v>0</v>
          </cell>
          <cell r="AK180">
            <v>3500</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Y181">
            <v>52</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4">
          <cell r="AO184" t="str">
            <v>ОЧИК.18.02.</v>
          </cell>
        </row>
        <row r="185">
          <cell r="P185" t="str">
            <v>ТЕЦ-6 ВСЬОГО</v>
          </cell>
          <cell r="Q185" t="str">
            <v>Е/Е</v>
          </cell>
          <cell r="R185" t="str">
            <v xml:space="preserve"> Т/Е</v>
          </cell>
          <cell r="U185" t="str">
            <v>АК КЕ ВСЬОГО</v>
          </cell>
          <cell r="V185" t="str">
            <v>Е/Е</v>
          </cell>
          <cell r="W185" t="str">
            <v xml:space="preserve"> Т/Е</v>
          </cell>
        </row>
        <row r="186">
          <cell r="F186">
            <v>12898</v>
          </cell>
          <cell r="P186">
            <v>461.99999999999989</v>
          </cell>
          <cell r="Q186">
            <v>233.6</v>
          </cell>
          <cell r="R186">
            <v>67</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Q187">
            <v>198.5</v>
          </cell>
          <cell r="R187">
            <v>163.30000000000001</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ОЧИК.18.02.</v>
          </cell>
          <cell r="AP187" t="str">
            <v>СТАНЦІІ ТЕПЛОВІ</v>
          </cell>
          <cell r="AQ187" t="str">
            <v>МЕРЕЖІ ЕЛЕКТРО</v>
          </cell>
          <cell r="AR187" t="str">
            <v>МЕРЕЖІ ТЕПЛОВІ</v>
          </cell>
        </row>
        <row r="188">
          <cell r="Q188">
            <v>301.2</v>
          </cell>
          <cell r="R188">
            <v>115.6</v>
          </cell>
        </row>
        <row r="189">
          <cell r="Q189">
            <v>102.69999999999999</v>
          </cell>
          <cell r="R189">
            <v>-47.700000000000017</v>
          </cell>
        </row>
        <row r="190">
          <cell r="F190" t="str">
            <v>АПАРАТ ВСЬОГО</v>
          </cell>
          <cell r="G190" t="str">
            <v>АПАРАТ ЕЛЕКТРО</v>
          </cell>
          <cell r="H190" t="str">
            <v>АПАРАТ ТЕПЛО</v>
          </cell>
          <cell r="P190" t="str">
            <v>ККМ</v>
          </cell>
          <cell r="Q190" t="e">
            <v>#REF!</v>
          </cell>
          <cell r="R190" t="e">
            <v>#REF!</v>
          </cell>
          <cell r="S190" t="str">
            <v>КТМ</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1">
          <cell r="Q191" t="e">
            <v>#REF!</v>
          </cell>
          <cell r="R191" t="e">
            <v>#REF!</v>
          </cell>
          <cell r="S191">
            <v>12.9</v>
          </cell>
          <cell r="V191">
            <v>67.3</v>
          </cell>
          <cell r="X191">
            <v>73.5</v>
          </cell>
          <cell r="AA191">
            <v>63</v>
          </cell>
          <cell r="AC191">
            <v>61.7</v>
          </cell>
          <cell r="AK191">
            <v>143.20000000000002</v>
          </cell>
          <cell r="AO191">
            <v>252.49999999999997</v>
          </cell>
        </row>
        <row r="192">
          <cell r="P192">
            <v>0</v>
          </cell>
          <cell r="Q192" t="e">
            <v>#REF!</v>
          </cell>
          <cell r="R192" t="e">
            <v>#REF!</v>
          </cell>
          <cell r="S192">
            <v>0</v>
          </cell>
          <cell r="V192" t="e">
            <v>#REF!</v>
          </cell>
          <cell r="W192" t="e">
            <v>#REF!</v>
          </cell>
          <cell r="X192">
            <v>0</v>
          </cell>
          <cell r="AA192">
            <v>0</v>
          </cell>
          <cell r="AC192">
            <v>0</v>
          </cell>
          <cell r="AO192">
            <v>66</v>
          </cell>
        </row>
        <row r="193">
          <cell r="P193">
            <v>0</v>
          </cell>
          <cell r="S193">
            <v>6.4</v>
          </cell>
          <cell r="V193">
            <v>192.5</v>
          </cell>
          <cell r="X193">
            <v>65.3</v>
          </cell>
          <cell r="AA193">
            <v>192.5</v>
          </cell>
          <cell r="AC193">
            <v>58</v>
          </cell>
          <cell r="AK193">
            <v>129.69999999999999</v>
          </cell>
          <cell r="AO193">
            <v>221.49122807017542</v>
          </cell>
        </row>
        <row r="194">
          <cell r="S194">
            <v>7.3</v>
          </cell>
          <cell r="V194">
            <v>11300</v>
          </cell>
          <cell r="X194">
            <v>74.7</v>
          </cell>
          <cell r="AA194">
            <v>10588</v>
          </cell>
          <cell r="AC194">
            <v>66.5</v>
          </cell>
          <cell r="AK194">
            <v>148.5</v>
          </cell>
          <cell r="AO194">
            <v>252.49999999999997</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192.5</v>
          </cell>
          <cell r="AO196">
            <v>0</v>
          </cell>
        </row>
        <row r="197">
          <cell r="S197">
            <v>1232</v>
          </cell>
          <cell r="V197">
            <v>0</v>
          </cell>
          <cell r="X197">
            <v>12570</v>
          </cell>
          <cell r="AA197">
            <v>0</v>
          </cell>
          <cell r="AC197">
            <v>11165</v>
          </cell>
          <cell r="AK197">
            <v>24967</v>
          </cell>
          <cell r="AO197">
            <v>0</v>
          </cell>
        </row>
        <row r="198">
          <cell r="V198">
            <v>82.5</v>
          </cell>
          <cell r="X198">
            <v>82.5</v>
          </cell>
          <cell r="Y198">
            <v>1507.2</v>
          </cell>
          <cell r="AA198">
            <v>82.5</v>
          </cell>
          <cell r="AC198">
            <v>82.5</v>
          </cell>
          <cell r="AK198">
            <v>24967</v>
          </cell>
        </row>
        <row r="199">
          <cell r="V199">
            <v>0</v>
          </cell>
          <cell r="X199">
            <v>0</v>
          </cell>
          <cell r="AA199">
            <v>0</v>
          </cell>
          <cell r="AC199">
            <v>0</v>
          </cell>
          <cell r="AK199">
            <v>0</v>
          </cell>
        </row>
        <row r="200">
          <cell r="S200">
            <v>0</v>
          </cell>
          <cell r="V200">
            <v>0</v>
          </cell>
          <cell r="X200">
            <v>0</v>
          </cell>
          <cell r="AA200">
            <v>0</v>
          </cell>
          <cell r="AC200">
            <v>0</v>
          </cell>
          <cell r="AK200">
            <v>0</v>
          </cell>
        </row>
        <row r="201">
          <cell r="X201">
            <v>82.5</v>
          </cell>
          <cell r="AC201">
            <v>82.5</v>
          </cell>
        </row>
        <row r="202">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O204" t="e">
            <v>#DIV/0!</v>
          </cell>
          <cell r="AR204">
            <v>75</v>
          </cell>
        </row>
        <row r="205">
          <cell r="S205">
            <v>385</v>
          </cell>
          <cell r="V205">
            <v>385</v>
          </cell>
          <cell r="X205">
            <v>0</v>
          </cell>
          <cell r="AA205">
            <v>385</v>
          </cell>
          <cell r="AC205">
            <v>0</v>
          </cell>
          <cell r="AK205">
            <v>0</v>
          </cell>
          <cell r="AO205">
            <v>75.839416058394164</v>
          </cell>
        </row>
        <row r="206">
          <cell r="S206">
            <v>0</v>
          </cell>
          <cell r="V206">
            <v>0</v>
          </cell>
          <cell r="X206">
            <v>0</v>
          </cell>
          <cell r="AA206">
            <v>0</v>
          </cell>
          <cell r="AC206">
            <v>0</v>
          </cell>
          <cell r="AK206">
            <v>0</v>
          </cell>
          <cell r="AO206">
            <v>103.9</v>
          </cell>
        </row>
        <row r="207">
          <cell r="F207">
            <v>75</v>
          </cell>
          <cell r="P207">
            <v>75</v>
          </cell>
          <cell r="AK207">
            <v>0</v>
          </cell>
          <cell r="AO207" t="e">
            <v>#DIV/0!</v>
          </cell>
          <cell r="AR207">
            <v>75</v>
          </cell>
        </row>
        <row r="208">
          <cell r="S208">
            <v>385</v>
          </cell>
          <cell r="V208">
            <v>67.3</v>
          </cell>
          <cell r="W208">
            <v>54.6</v>
          </cell>
          <cell r="X208">
            <v>385</v>
          </cell>
          <cell r="Y208">
            <v>52.8</v>
          </cell>
          <cell r="Z208">
            <v>20.700000000000003</v>
          </cell>
          <cell r="AA208">
            <v>63</v>
          </cell>
          <cell r="AB208">
            <v>50</v>
          </cell>
          <cell r="AC208">
            <v>385</v>
          </cell>
          <cell r="AD208">
            <v>43.9</v>
          </cell>
          <cell r="AE208">
            <v>17.8</v>
          </cell>
          <cell r="AK208">
            <v>385</v>
          </cell>
          <cell r="AL208">
            <v>104.6</v>
          </cell>
          <cell r="AM208">
            <v>38.599999999999994</v>
          </cell>
          <cell r="AO208">
            <v>195.28</v>
          </cell>
          <cell r="AP208">
            <v>74.900000000000006</v>
          </cell>
          <cell r="AQ208">
            <v>281.5</v>
          </cell>
        </row>
        <row r="209">
          <cell r="S209">
            <v>0</v>
          </cell>
          <cell r="V209">
            <v>11300</v>
          </cell>
          <cell r="W209">
            <v>9168</v>
          </cell>
          <cell r="X209">
            <v>0</v>
          </cell>
          <cell r="Y209">
            <v>2132</v>
          </cell>
          <cell r="Z209">
            <v>3481</v>
          </cell>
          <cell r="AA209">
            <v>10588</v>
          </cell>
          <cell r="AB209">
            <v>8403</v>
          </cell>
          <cell r="AC209">
            <v>0</v>
          </cell>
          <cell r="AD209">
            <v>7369</v>
          </cell>
          <cell r="AE209">
            <v>2988</v>
          </cell>
          <cell r="AK209">
            <v>0</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0</v>
          </cell>
          <cell r="AL210">
            <v>167.98</v>
          </cell>
          <cell r="AM210">
            <v>168.19</v>
          </cell>
          <cell r="AO210">
            <v>41.55</v>
          </cell>
          <cell r="AP210">
            <v>41.55</v>
          </cell>
          <cell r="AQ210">
            <v>41.55</v>
          </cell>
          <cell r="AR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V212">
            <v>11300</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v>0</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3">
          <cell r="AP223">
            <v>1507.2</v>
          </cell>
        </row>
        <row r="226">
          <cell r="AP226">
            <v>1507.2</v>
          </cell>
        </row>
        <row r="227">
          <cell r="S227" t="str">
            <v>ТИС.ГРН.</v>
          </cell>
        </row>
        <row r="228">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P231" t="e">
            <v>#REF!</v>
          </cell>
          <cell r="Q231" t="e">
            <v>#REF!</v>
          </cell>
          <cell r="R231" t="e">
            <v>#REF!</v>
          </cell>
          <cell r="S231" t="e">
            <v>#REF!</v>
          </cell>
          <cell r="T231">
            <v>1129</v>
          </cell>
          <cell r="U231" t="e">
            <v>#REF!</v>
          </cell>
          <cell r="V231" t="e">
            <v>#REF!</v>
          </cell>
          <cell r="W231" t="e">
            <v>#REF!</v>
          </cell>
        </row>
        <row r="232">
          <cell r="P232" t="e">
            <v>#REF!</v>
          </cell>
          <cell r="Q232" t="e">
            <v>#REF!</v>
          </cell>
          <cell r="R232" t="e">
            <v>#REF!</v>
          </cell>
          <cell r="S232" t="e">
            <v>#REF!</v>
          </cell>
          <cell r="T232">
            <v>117</v>
          </cell>
          <cell r="U232" t="e">
            <v>#REF!</v>
          </cell>
          <cell r="V232" t="e">
            <v>#REF!</v>
          </cell>
        </row>
        <row r="233">
          <cell r="P233" t="e">
            <v>#REF!</v>
          </cell>
          <cell r="V233" t="e">
            <v>#REF!</v>
          </cell>
        </row>
        <row r="234">
          <cell r="P234" t="e">
            <v>#REF!</v>
          </cell>
          <cell r="Q234" t="e">
            <v>#REF!</v>
          </cell>
          <cell r="R234" t="e">
            <v>#REF!</v>
          </cell>
          <cell r="S234" t="e">
            <v>#REF!</v>
          </cell>
          <cell r="T234">
            <v>1012</v>
          </cell>
          <cell r="U234" t="e">
            <v>#REF!</v>
          </cell>
          <cell r="V234" t="e">
            <v>#REF!</v>
          </cell>
        </row>
        <row r="235">
          <cell r="P235" t="e">
            <v>#REF!</v>
          </cell>
          <cell r="S235" t="e">
            <v>#REF!</v>
          </cell>
          <cell r="U235" t="e">
            <v>#REF!</v>
          </cell>
          <cell r="V235" t="e">
            <v>#REF!</v>
          </cell>
        </row>
        <row r="236">
          <cell r="P236" t="e">
            <v>#REF!</v>
          </cell>
          <cell r="Q236" t="e">
            <v>#REF!</v>
          </cell>
          <cell r="R236" t="e">
            <v>#REF!</v>
          </cell>
          <cell r="S236" t="e">
            <v>#REF!</v>
          </cell>
          <cell r="T236">
            <v>0</v>
          </cell>
          <cell r="U236" t="e">
            <v>#REF!</v>
          </cell>
          <cell r="V236" t="e">
            <v>#REF!</v>
          </cell>
        </row>
        <row r="237">
          <cell r="P237" t="e">
            <v>#REF!</v>
          </cell>
          <cell r="S237">
            <v>0</v>
          </cell>
          <cell r="U237" t="e">
            <v>#REF!</v>
          </cell>
          <cell r="V237" t="e">
            <v>#REF!</v>
          </cell>
        </row>
        <row r="238">
          <cell r="P238" t="e">
            <v>#REF!</v>
          </cell>
          <cell r="S238" t="e">
            <v>#REF!</v>
          </cell>
          <cell r="U238" t="e">
            <v>#REF!</v>
          </cell>
          <cell r="V238" t="e">
            <v>#REF!</v>
          </cell>
          <cell r="X238">
            <v>6</v>
          </cell>
          <cell r="Y238">
            <v>6</v>
          </cell>
          <cell r="Z238">
            <v>12</v>
          </cell>
          <cell r="AG238" t="str">
            <v xml:space="preserve">         Затверджую</v>
          </cell>
        </row>
        <row r="239">
          <cell r="U239">
            <v>0</v>
          </cell>
          <cell r="V239">
            <v>0</v>
          </cell>
          <cell r="AG239" t="str">
            <v xml:space="preserve"> Голова правління </v>
          </cell>
        </row>
        <row r="240">
          <cell r="U240">
            <v>2421.3333333333335</v>
          </cell>
          <cell r="V240">
            <v>2421.3333333333335</v>
          </cell>
          <cell r="AG240" t="str">
            <v xml:space="preserve">                        І.В.Плачков</v>
          </cell>
        </row>
        <row r="241">
          <cell r="P241" t="e">
            <v>#REF!</v>
          </cell>
          <cell r="Q241" t="e">
            <v>#REF!</v>
          </cell>
          <cell r="R241" t="e">
            <v>#REF!</v>
          </cell>
          <cell r="S241" t="e">
            <v>#REF!</v>
          </cell>
          <cell r="U241" t="e">
            <v>#REF!</v>
          </cell>
          <cell r="V241" t="e">
            <v>#REF!</v>
          </cell>
          <cell r="AG241" t="str">
            <v xml:space="preserve">         Затверджую</v>
          </cell>
        </row>
        <row r="242">
          <cell r="V242">
            <v>0</v>
          </cell>
          <cell r="AG242" t="str">
            <v xml:space="preserve"> Голова правління </v>
          </cell>
        </row>
        <row r="243">
          <cell r="P243" t="e">
            <v>#REF!</v>
          </cell>
          <cell r="S243" t="e">
            <v>#REF!</v>
          </cell>
          <cell r="U243" t="e">
            <v>#REF!</v>
          </cell>
          <cell r="V243" t="e">
            <v>#REF!</v>
          </cell>
          <cell r="AG243" t="str">
            <v xml:space="preserve">                        І.В.Плачков</v>
          </cell>
        </row>
        <row r="244">
          <cell r="P244">
            <v>0</v>
          </cell>
          <cell r="S244">
            <v>0</v>
          </cell>
          <cell r="U244">
            <v>0</v>
          </cell>
          <cell r="V244">
            <v>40</v>
          </cell>
          <cell r="AG244" t="str">
            <v xml:space="preserve">   "_____" ________2000 р.</v>
          </cell>
        </row>
        <row r="245">
          <cell r="F245" t="str">
            <v>РОЗРАХУНОК ФІНАНСОВИХ ПОТОКІВ НА   березень  2000 року</v>
          </cell>
          <cell r="V245">
            <v>0</v>
          </cell>
        </row>
        <row r="246">
          <cell r="F246" t="str">
            <v>ПО ФІЛІАЛАХ АК КИЇВЕНЕРГО</v>
          </cell>
          <cell r="P246">
            <v>0</v>
          </cell>
          <cell r="Q246">
            <v>0</v>
          </cell>
          <cell r="R246">
            <v>0</v>
          </cell>
          <cell r="S246">
            <v>0</v>
          </cell>
          <cell r="T246">
            <v>0</v>
          </cell>
          <cell r="U246">
            <v>0</v>
          </cell>
          <cell r="V246">
            <v>0</v>
          </cell>
        </row>
        <row r="247">
          <cell r="P247">
            <v>0</v>
          </cell>
          <cell r="Q247">
            <v>0</v>
          </cell>
          <cell r="R247">
            <v>0</v>
          </cell>
          <cell r="S247">
            <v>0</v>
          </cell>
          <cell r="T247">
            <v>0</v>
          </cell>
          <cell r="U247">
            <v>0</v>
          </cell>
          <cell r="V247">
            <v>0</v>
          </cell>
        </row>
        <row r="248">
          <cell r="F248" t="str">
            <v>РОЗРАХУНОК ФІНАНСОВИХ ПОТОКІВ НА   березень  2000 року</v>
          </cell>
          <cell r="V248">
            <v>0</v>
          </cell>
        </row>
        <row r="249">
          <cell r="F249" t="str">
            <v>ПО ФІЛІАЛАХ АК КИЇВЕНЕРГО</v>
          </cell>
          <cell r="P249" t="e">
            <v>#REF!</v>
          </cell>
          <cell r="S249">
            <v>0</v>
          </cell>
          <cell r="U249" t="e">
            <v>#REF!</v>
          </cell>
          <cell r="V249" t="e">
            <v>#REF!</v>
          </cell>
        </row>
        <row r="250">
          <cell r="P250" t="e">
            <v>#REF!</v>
          </cell>
          <cell r="S250">
            <v>0</v>
          </cell>
          <cell r="U250" t="e">
            <v>#REF!</v>
          </cell>
          <cell r="V250" t="e">
            <v>#REF!</v>
          </cell>
        </row>
        <row r="251">
          <cell r="V251">
            <v>0</v>
          </cell>
          <cell r="AK251" t="str">
            <v>тис.грн.</v>
          </cell>
        </row>
        <row r="252">
          <cell r="F252" t="str">
            <v>ВИКОН.ДИР.</v>
          </cell>
          <cell r="G252" t="str">
            <v>АПАРАТ ЕЛЕКТРО</v>
          </cell>
          <cell r="H252" t="str">
            <v>АПАРАТ ТЕПЛО</v>
          </cell>
          <cell r="P252" t="e">
            <v>#REF!</v>
          </cell>
          <cell r="Q252" t="e">
            <v>#REF!</v>
          </cell>
          <cell r="R252" t="e">
            <v>#REF!</v>
          </cell>
          <cell r="S252">
            <v>0</v>
          </cell>
          <cell r="T252">
            <v>0</v>
          </cell>
          <cell r="U252" t="e">
            <v>#REF!</v>
          </cell>
          <cell r="V252" t="e">
            <v>#REF!</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t="e">
            <v>#REF!</v>
          </cell>
          <cell r="S253">
            <v>0</v>
          </cell>
          <cell r="U253" t="e">
            <v>#REF!</v>
          </cell>
          <cell r="V253" t="e">
            <v>#REF!</v>
          </cell>
          <cell r="X253">
            <v>3133.4075757575761</v>
          </cell>
          <cell r="AA253">
            <v>2709.5690909090908</v>
          </cell>
          <cell r="AC253">
            <v>2333.3751515151525</v>
          </cell>
          <cell r="AF253">
            <v>4466.8781818181815</v>
          </cell>
          <cell r="AG253">
            <v>3618.3</v>
          </cell>
          <cell r="AH253">
            <v>848.57818181818175</v>
          </cell>
          <cell r="AK253">
            <v>26332.719090909093</v>
          </cell>
        </row>
        <row r="254">
          <cell r="P254">
            <v>10</v>
          </cell>
          <cell r="U254">
            <v>202</v>
          </cell>
          <cell r="V254">
            <v>202</v>
          </cell>
          <cell r="AK254" t="str">
            <v>тис.грн.</v>
          </cell>
        </row>
        <row r="255">
          <cell r="F255" t="str">
            <v>ВИКОН.ДИР.</v>
          </cell>
          <cell r="G255" t="str">
            <v>АПАРАТ ЕЛЕКТРО</v>
          </cell>
          <cell r="H255" t="str">
            <v>АПАРАТ ТЕПЛО</v>
          </cell>
          <cell r="P255" t="str">
            <v>КМ</v>
          </cell>
          <cell r="Q255" t="str">
            <v>ТМ</v>
          </cell>
          <cell r="R255">
            <v>0</v>
          </cell>
          <cell r="S255" t="str">
            <v>КТМ</v>
          </cell>
          <cell r="T255" t="str">
            <v>ВИРОБН</v>
          </cell>
          <cell r="U255" t="str">
            <v>ПЕРЕД</v>
          </cell>
          <cell r="V255" t="e">
            <v>#REF!</v>
          </cell>
          <cell r="W255">
            <v>2024</v>
          </cell>
          <cell r="X255" t="str">
            <v>ТЕЦ-5 ВСЬОГО</v>
          </cell>
          <cell r="Y255" t="str">
            <v>Е/Е</v>
          </cell>
          <cell r="Z255" t="str">
            <v xml:space="preserve"> Т/Е</v>
          </cell>
          <cell r="AA255">
            <v>2709.5690909090908</v>
          </cell>
          <cell r="AB255">
            <v>1898</v>
          </cell>
          <cell r="AC255" t="str">
            <v>ТЕЦ-6 ВСЬОГО</v>
          </cell>
          <cell r="AD255">
            <v>1496</v>
          </cell>
          <cell r="AE255">
            <v>607.87515151515208</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G256">
            <v>2114.6703910614524</v>
          </cell>
          <cell r="H256">
            <v>1932.3296089385476</v>
          </cell>
          <cell r="P256">
            <v>3642.12</v>
          </cell>
          <cell r="S256">
            <v>4914.9412121212117</v>
          </cell>
          <cell r="T256">
            <v>1750.1999999999996</v>
          </cell>
          <cell r="U256" t="e">
            <v>#REF!</v>
          </cell>
          <cell r="V256" t="e">
            <v>#REF!</v>
          </cell>
          <cell r="W256">
            <v>1364</v>
          </cell>
          <cell r="X256">
            <v>1941.8530303030293</v>
          </cell>
          <cell r="Y256">
            <v>1589</v>
          </cell>
          <cell r="Z256">
            <v>624.33333333333371</v>
          </cell>
          <cell r="AA256">
            <v>624</v>
          </cell>
          <cell r="AB256">
            <v>1140</v>
          </cell>
          <cell r="AC256">
            <v>1753.5509090909086</v>
          </cell>
          <cell r="AD256">
            <v>923</v>
          </cell>
          <cell r="AE256">
            <v>374.83333333333388</v>
          </cell>
          <cell r="AF256">
            <v>3698.0493939393937</v>
          </cell>
          <cell r="AG256">
            <v>3251.35</v>
          </cell>
          <cell r="AH256">
            <v>415.69939393939387</v>
          </cell>
          <cell r="AK256">
            <v>20774.514545454542</v>
          </cell>
          <cell r="AM256">
            <v>14890.138095238095</v>
          </cell>
        </row>
        <row r="257">
          <cell r="F257">
            <v>42326.804761904765</v>
          </cell>
          <cell r="P257" t="e">
            <v>#REF!</v>
          </cell>
          <cell r="Q257">
            <v>0</v>
          </cell>
          <cell r="R257">
            <v>0</v>
          </cell>
          <cell r="S257">
            <v>0</v>
          </cell>
          <cell r="T257">
            <v>0</v>
          </cell>
          <cell r="U257" t="e">
            <v>#REF!</v>
          </cell>
          <cell r="V257" t="e">
            <v>#REF!</v>
          </cell>
          <cell r="W257">
            <v>0</v>
          </cell>
          <cell r="X257">
            <v>0</v>
          </cell>
          <cell r="Y257">
            <v>0</v>
          </cell>
          <cell r="Z257">
            <v>0</v>
          </cell>
          <cell r="AA257">
            <v>18</v>
          </cell>
          <cell r="AB257">
            <v>0</v>
          </cell>
          <cell r="AC257">
            <v>0</v>
          </cell>
          <cell r="AD257">
            <v>0</v>
          </cell>
          <cell r="AE257">
            <v>0</v>
          </cell>
          <cell r="AF257">
            <v>0</v>
          </cell>
          <cell r="AG257">
            <v>0</v>
          </cell>
          <cell r="AH257">
            <v>0</v>
          </cell>
          <cell r="AK257">
            <v>42344.804761904765</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V259" t="e">
            <v>#REF!</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39331.976190476191</v>
          </cell>
        </row>
        <row r="261">
          <cell r="F261">
            <v>24967</v>
          </cell>
          <cell r="P261" t="e">
            <v>#REF!</v>
          </cell>
          <cell r="Q261" t="e">
            <v>#REF!</v>
          </cell>
          <cell r="R261" t="e">
            <v>#REF!</v>
          </cell>
          <cell r="S261">
            <v>0</v>
          </cell>
          <cell r="T261">
            <v>0</v>
          </cell>
          <cell r="U261" t="e">
            <v>#REF!</v>
          </cell>
          <cell r="V261" t="e">
            <v>#REF!</v>
          </cell>
          <cell r="AK261">
            <v>24967</v>
          </cell>
        </row>
        <row r="262">
          <cell r="F262">
            <v>4580</v>
          </cell>
          <cell r="P262" t="e">
            <v>#REF!</v>
          </cell>
          <cell r="Q262" t="e">
            <v>#REF!</v>
          </cell>
          <cell r="R262" t="e">
            <v>#REF!</v>
          </cell>
          <cell r="S262">
            <v>0</v>
          </cell>
          <cell r="T262">
            <v>16</v>
          </cell>
          <cell r="U262" t="e">
            <v>#REF!</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P264" t="e">
            <v>#REF!</v>
          </cell>
          <cell r="Q264" t="e">
            <v>#REF!</v>
          </cell>
          <cell r="R264" t="e">
            <v>#REF!</v>
          </cell>
          <cell r="S264">
            <v>0</v>
          </cell>
          <cell r="T264">
            <v>12</v>
          </cell>
          <cell r="U264" t="e">
            <v>#REF!</v>
          </cell>
          <cell r="V264" t="e">
            <v>#REF!</v>
          </cell>
          <cell r="AK264">
            <v>347.33333333333331</v>
          </cell>
        </row>
        <row r="265">
          <cell r="F265">
            <v>0</v>
          </cell>
          <cell r="P265" t="e">
            <v>#REF!</v>
          </cell>
          <cell r="Q265" t="e">
            <v>#REF!</v>
          </cell>
          <cell r="R265" t="e">
            <v>#REF!</v>
          </cell>
          <cell r="S265">
            <v>0</v>
          </cell>
          <cell r="U265">
            <v>0</v>
          </cell>
          <cell r="V265" t="e">
            <v>#REF!</v>
          </cell>
          <cell r="AK265">
            <v>0</v>
          </cell>
        </row>
        <row r="266">
          <cell r="F266">
            <v>1548.6428571428573</v>
          </cell>
          <cell r="P266">
            <v>0</v>
          </cell>
          <cell r="S266">
            <v>0</v>
          </cell>
          <cell r="V266">
            <v>0</v>
          </cell>
          <cell r="X266">
            <v>0</v>
          </cell>
          <cell r="AA266">
            <v>0</v>
          </cell>
          <cell r="AC266">
            <v>0</v>
          </cell>
          <cell r="AF266">
            <v>0</v>
          </cell>
          <cell r="AG266">
            <v>0</v>
          </cell>
          <cell r="AH266">
            <v>0</v>
          </cell>
          <cell r="AK266">
            <v>1548.6428571428573</v>
          </cell>
        </row>
        <row r="267">
          <cell r="F267">
            <v>3500</v>
          </cell>
          <cell r="AK267">
            <v>3500</v>
          </cell>
        </row>
        <row r="268">
          <cell r="F268">
            <v>0</v>
          </cell>
          <cell r="P268">
            <v>0</v>
          </cell>
          <cell r="S268">
            <v>0</v>
          </cell>
          <cell r="V268">
            <v>0</v>
          </cell>
          <cell r="X268">
            <v>0</v>
          </cell>
          <cell r="AA268">
            <v>18</v>
          </cell>
          <cell r="AC268">
            <v>0</v>
          </cell>
          <cell r="AF268">
            <v>0</v>
          </cell>
          <cell r="AG268">
            <v>0</v>
          </cell>
          <cell r="AH268">
            <v>0</v>
          </cell>
          <cell r="AK268">
            <v>0</v>
          </cell>
        </row>
        <row r="269">
          <cell r="F269">
            <v>473</v>
          </cell>
          <cell r="P269">
            <v>0</v>
          </cell>
          <cell r="Q269">
            <v>0</v>
          </cell>
          <cell r="R269">
            <v>0</v>
          </cell>
          <cell r="S269">
            <v>0</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0</v>
          </cell>
          <cell r="AG269">
            <v>0</v>
          </cell>
          <cell r="AH269">
            <v>0</v>
          </cell>
          <cell r="AK269">
            <v>473</v>
          </cell>
        </row>
        <row r="270">
          <cell r="F270">
            <v>3600</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K270">
            <v>3600</v>
          </cell>
        </row>
        <row r="271">
          <cell r="F271">
            <v>316</v>
          </cell>
          <cell r="G271">
            <v>203</v>
          </cell>
          <cell r="H271">
            <v>223</v>
          </cell>
          <cell r="P271">
            <v>0</v>
          </cell>
          <cell r="S271">
            <v>0</v>
          </cell>
          <cell r="T271">
            <v>707.75479999999993</v>
          </cell>
          <cell r="U271">
            <v>735.76520000000005</v>
          </cell>
          <cell r="V271">
            <v>721.95</v>
          </cell>
          <cell r="W271">
            <v>213</v>
          </cell>
          <cell r="X271">
            <v>0</v>
          </cell>
          <cell r="Y271">
            <v>295</v>
          </cell>
          <cell r="Z271">
            <v>116.2409090909091</v>
          </cell>
          <cell r="AA271">
            <v>597.66</v>
          </cell>
          <cell r="AB271">
            <v>303</v>
          </cell>
          <cell r="AC271">
            <v>0</v>
          </cell>
          <cell r="AD271">
            <v>284</v>
          </cell>
          <cell r="AE271">
            <v>116.0418181818182</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D272">
            <v>9</v>
          </cell>
          <cell r="AE272">
            <v>4.3333333333333339</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D273">
            <v>0</v>
          </cell>
          <cell r="AE273">
            <v>0</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V274">
            <v>132</v>
          </cell>
          <cell r="X274">
            <v>640.75</v>
          </cell>
          <cell r="Y274">
            <v>274</v>
          </cell>
          <cell r="Z274">
            <v>96.386363636363626</v>
          </cell>
          <cell r="AA274">
            <v>100</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V277">
            <v>66</v>
          </cell>
          <cell r="X277">
            <v>115</v>
          </cell>
          <cell r="AA277">
            <v>50</v>
          </cell>
          <cell r="AC277">
            <v>110</v>
          </cell>
          <cell r="AF277">
            <v>455</v>
          </cell>
          <cell r="AG277">
            <v>714</v>
          </cell>
          <cell r="AH277">
            <v>-371</v>
          </cell>
          <cell r="AK277">
            <v>1912</v>
          </cell>
        </row>
        <row r="278">
          <cell r="F278">
            <v>721</v>
          </cell>
          <cell r="P278">
            <v>9</v>
          </cell>
          <cell r="Q278">
            <v>0</v>
          </cell>
          <cell r="R278">
            <v>0</v>
          </cell>
          <cell r="S278">
            <v>84</v>
          </cell>
          <cell r="T278">
            <v>0</v>
          </cell>
          <cell r="U278">
            <v>0</v>
          </cell>
          <cell r="V278">
            <v>0</v>
          </cell>
          <cell r="W278">
            <v>0</v>
          </cell>
          <cell r="X278">
            <v>57</v>
          </cell>
          <cell r="Y278">
            <v>0</v>
          </cell>
          <cell r="Z278">
            <v>0</v>
          </cell>
          <cell r="AA278">
            <v>-300</v>
          </cell>
          <cell r="AB278">
            <v>0</v>
          </cell>
          <cell r="AC278">
            <v>62</v>
          </cell>
          <cell r="AD278">
            <v>0</v>
          </cell>
          <cell r="AE278">
            <v>0</v>
          </cell>
          <cell r="AF278">
            <v>32</v>
          </cell>
          <cell r="AG278">
            <v>30</v>
          </cell>
          <cell r="AH278">
            <v>2</v>
          </cell>
          <cell r="AK278">
            <v>1115</v>
          </cell>
        </row>
        <row r="279">
          <cell r="F279">
            <v>60</v>
          </cell>
          <cell r="P279">
            <v>500</v>
          </cell>
          <cell r="S279">
            <v>430</v>
          </cell>
          <cell r="V279">
            <v>0</v>
          </cell>
          <cell r="X279">
            <v>100</v>
          </cell>
          <cell r="AA279">
            <v>-300</v>
          </cell>
          <cell r="AC279">
            <v>130</v>
          </cell>
          <cell r="AF279">
            <v>150</v>
          </cell>
          <cell r="AG279">
            <v>150</v>
          </cell>
          <cell r="AH279">
            <v>0</v>
          </cell>
          <cell r="AK279">
            <v>1370</v>
          </cell>
        </row>
        <row r="280">
          <cell r="F280">
            <v>0</v>
          </cell>
          <cell r="P280">
            <v>145</v>
          </cell>
          <cell r="S280">
            <v>145</v>
          </cell>
          <cell r="V280">
            <v>0</v>
          </cell>
          <cell r="X280">
            <v>66</v>
          </cell>
          <cell r="AA280">
            <v>0</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cell r="AB283">
            <v>-314</v>
          </cell>
          <cell r="AC283">
            <v>0</v>
          </cell>
          <cell r="AD283">
            <v>-293</v>
          </cell>
          <cell r="AE283">
            <v>-120.37515151515153</v>
          </cell>
          <cell r="AF283">
            <v>670</v>
          </cell>
          <cell r="AG283">
            <v>253</v>
          </cell>
          <cell r="AH283">
            <v>417</v>
          </cell>
          <cell r="AK283">
            <v>1111</v>
          </cell>
        </row>
        <row r="284">
          <cell r="AK284">
            <v>356</v>
          </cell>
        </row>
        <row r="285">
          <cell r="F285">
            <v>2408</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V289">
            <v>0</v>
          </cell>
          <cell r="X289">
            <v>-15</v>
          </cell>
          <cell r="AA289">
            <v>0</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D290">
            <v>0</v>
          </cell>
          <cell r="AE290">
            <v>0</v>
          </cell>
          <cell r="AF290">
            <v>237.57272727272729</v>
          </cell>
          <cell r="AG290">
            <v>237.30000000000004</v>
          </cell>
          <cell r="AH290">
            <v>0.27272727272728048</v>
          </cell>
          <cell r="AK290">
            <v>3379.1545454545449</v>
          </cell>
        </row>
        <row r="291">
          <cell r="F291">
            <v>0</v>
          </cell>
          <cell r="P291">
            <v>0</v>
          </cell>
          <cell r="S291">
            <v>0</v>
          </cell>
          <cell r="V291">
            <v>11</v>
          </cell>
          <cell r="X291">
            <v>0</v>
          </cell>
          <cell r="AA291">
            <v>201</v>
          </cell>
          <cell r="AC291">
            <v>0</v>
          </cell>
          <cell r="AF291">
            <v>0</v>
          </cell>
          <cell r="AG291">
            <v>0</v>
          </cell>
          <cell r="AH291">
            <v>0</v>
          </cell>
          <cell r="AK291">
            <v>0</v>
          </cell>
        </row>
        <row r="292">
          <cell r="F292">
            <v>0</v>
          </cell>
          <cell r="P292">
            <v>0</v>
          </cell>
          <cell r="S292">
            <v>0</v>
          </cell>
          <cell r="V292">
            <v>85</v>
          </cell>
          <cell r="X292">
            <v>0</v>
          </cell>
          <cell r="AA292">
            <v>84</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V295">
            <v>-129</v>
          </cell>
          <cell r="X295">
            <v>85</v>
          </cell>
          <cell r="AA295">
            <v>0</v>
          </cell>
          <cell r="AC295">
            <v>84</v>
          </cell>
          <cell r="AF295">
            <v>194.33333333333334</v>
          </cell>
          <cell r="AG295">
            <v>133</v>
          </cell>
          <cell r="AH295">
            <v>61.333333333333343</v>
          </cell>
          <cell r="AK295">
            <v>726.33333333333337</v>
          </cell>
        </row>
        <row r="296">
          <cell r="F296">
            <v>2903</v>
          </cell>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cell r="AB296">
            <v>-314</v>
          </cell>
          <cell r="AC296">
            <v>100</v>
          </cell>
          <cell r="AD296">
            <v>-293</v>
          </cell>
          <cell r="AE296">
            <v>-120.37515151515153</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G299">
            <v>0</v>
          </cell>
          <cell r="H299">
            <v>0</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F300">
            <v>0</v>
          </cell>
          <cell r="AH300">
            <v>191</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-293</v>
          </cell>
          <cell r="AE304">
            <v>-120.37515151515153</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P306">
            <v>0</v>
          </cell>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F308">
            <v>3400</v>
          </cell>
          <cell r="AK308">
            <v>0</v>
          </cell>
        </row>
        <row r="309">
          <cell r="P309">
            <v>0</v>
          </cell>
          <cell r="S309">
            <v>0</v>
          </cell>
          <cell r="AK309">
            <v>0</v>
          </cell>
        </row>
        <row r="310">
          <cell r="F310">
            <v>0</v>
          </cell>
          <cell r="S310">
            <v>0</v>
          </cell>
          <cell r="AK310">
            <v>0</v>
          </cell>
        </row>
        <row r="311">
          <cell r="F311">
            <v>3500</v>
          </cell>
          <cell r="AK311">
            <v>3500</v>
          </cell>
        </row>
        <row r="312">
          <cell r="S312">
            <v>0</v>
          </cell>
        </row>
        <row r="313">
          <cell r="F313">
            <v>0</v>
          </cell>
          <cell r="AK313">
            <v>0</v>
          </cell>
        </row>
        <row r="314">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cell r="AM334">
            <v>0</v>
          </cell>
        </row>
        <row r="335">
          <cell r="AK335">
            <v>473</v>
          </cell>
          <cell r="AM335">
            <v>473</v>
          </cell>
        </row>
        <row r="336">
          <cell r="AK336">
            <v>3600</v>
          </cell>
          <cell r="AM336">
            <v>3366.090909090909</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cell r="AM346">
            <v>-300</v>
          </cell>
        </row>
        <row r="347">
          <cell r="AK347">
            <v>536.04999999999995</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0</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cell r="AM351">
            <v>395</v>
          </cell>
        </row>
        <row r="352">
          <cell r="AK352">
            <v>0</v>
          </cell>
          <cell r="AM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K358">
            <v>-141.00000000000006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7">
          <cell r="F367">
            <v>0</v>
          </cell>
        </row>
        <row r="370">
          <cell r="F370">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t="str">
            <v>лютий</v>
          </cell>
          <cell r="G384">
            <v>120</v>
          </cell>
          <cell r="H384">
            <v>119</v>
          </cell>
          <cell r="P384" t="str">
            <v>лютий</v>
          </cell>
          <cell r="S384">
            <v>14.333333333333332</v>
          </cell>
          <cell r="V384">
            <v>182</v>
          </cell>
          <cell r="W384">
            <v>148</v>
          </cell>
          <cell r="X384" t="str">
            <v>лютий</v>
          </cell>
          <cell r="Y384">
            <v>131</v>
          </cell>
          <cell r="Z384">
            <v>130</v>
          </cell>
          <cell r="AA384">
            <v>323.66666666666674</v>
          </cell>
          <cell r="AB384">
            <v>257</v>
          </cell>
          <cell r="AC384" t="str">
            <v>лютий</v>
          </cell>
          <cell r="AD384">
            <v>230</v>
          </cell>
          <cell r="AE384">
            <v>231</v>
          </cell>
          <cell r="AK384">
            <v>735.30000000000018</v>
          </cell>
          <cell r="AL384">
            <v>580.33333333333337</v>
          </cell>
          <cell r="AM384">
            <v>551.33333333333337</v>
          </cell>
        </row>
        <row r="385">
          <cell r="F385" t="str">
            <v>АППАРАТ</v>
          </cell>
          <cell r="G385">
            <v>21</v>
          </cell>
          <cell r="P385" t="str">
            <v>ККМ</v>
          </cell>
          <cell r="V385">
            <v>0</v>
          </cell>
          <cell r="W385">
            <v>0</v>
          </cell>
          <cell r="X385" t="str">
            <v>ТЕЦ5</v>
          </cell>
          <cell r="Y385">
            <v>0</v>
          </cell>
          <cell r="AA385">
            <v>3.6666666666666665</v>
          </cell>
          <cell r="AB385">
            <v>3</v>
          </cell>
          <cell r="AC385" t="str">
            <v>ТЕЦ6</v>
          </cell>
          <cell r="AD385">
            <v>3</v>
          </cell>
          <cell r="AK385" t="str">
            <v>АК "КЕ"</v>
          </cell>
          <cell r="AL385" t="str">
            <v>Е/Е</v>
          </cell>
        </row>
        <row r="386">
          <cell r="F386" t="str">
            <v>ПЛАН</v>
          </cell>
          <cell r="G386">
            <v>0</v>
          </cell>
          <cell r="P386" t="str">
            <v>ПЛАН</v>
          </cell>
          <cell r="V386">
            <v>146.66666666666666</v>
          </cell>
          <cell r="W386">
            <v>119</v>
          </cell>
          <cell r="X386" t="str">
            <v>ПЛАН</v>
          </cell>
          <cell r="Y386">
            <v>105</v>
          </cell>
          <cell r="AA386">
            <v>280.66666666666669</v>
          </cell>
          <cell r="AB386">
            <v>223</v>
          </cell>
          <cell r="AC386" t="str">
            <v>ПЛАН</v>
          </cell>
          <cell r="AD386">
            <v>200</v>
          </cell>
          <cell r="AK386" t="str">
            <v>ПЛАН</v>
          </cell>
          <cell r="AL386" t="str">
            <v>ПЛАН</v>
          </cell>
        </row>
        <row r="387">
          <cell r="F387">
            <v>164.3</v>
          </cell>
          <cell r="G387">
            <v>106</v>
          </cell>
          <cell r="H387">
            <v>106</v>
          </cell>
          <cell r="P387">
            <v>14.333333333333332</v>
          </cell>
          <cell r="S387">
            <v>14.333333333333332</v>
          </cell>
          <cell r="V387">
            <v>0</v>
          </cell>
          <cell r="W387">
            <v>0</v>
          </cell>
          <cell r="X387">
            <v>182</v>
          </cell>
          <cell r="Y387">
            <v>134</v>
          </cell>
          <cell r="Z387">
            <v>134</v>
          </cell>
          <cell r="AA387">
            <v>25</v>
          </cell>
          <cell r="AB387">
            <v>20</v>
          </cell>
          <cell r="AC387">
            <v>323.66666666666674</v>
          </cell>
          <cell r="AD387">
            <v>18</v>
          </cell>
          <cell r="AK387">
            <v>735.30000000000018</v>
          </cell>
          <cell r="AL387">
            <v>317.33333333333337</v>
          </cell>
          <cell r="AM387">
            <v>266.33333333333337</v>
          </cell>
        </row>
        <row r="388">
          <cell r="F388">
            <v>29</v>
          </cell>
          <cell r="G388">
            <v>19</v>
          </cell>
          <cell r="P388">
            <v>0</v>
          </cell>
          <cell r="V388">
            <v>25.333333333333332</v>
          </cell>
          <cell r="W388">
            <v>21</v>
          </cell>
          <cell r="X388">
            <v>0</v>
          </cell>
          <cell r="Y388">
            <v>0</v>
          </cell>
          <cell r="AA388">
            <v>0.66666666666666663</v>
          </cell>
          <cell r="AB388">
            <v>1</v>
          </cell>
          <cell r="AC388">
            <v>3.6666666666666665</v>
          </cell>
          <cell r="AD388">
            <v>0</v>
          </cell>
          <cell r="AK388">
            <v>46</v>
          </cell>
          <cell r="AL388">
            <v>22</v>
          </cell>
        </row>
        <row r="389">
          <cell r="F389">
            <v>0</v>
          </cell>
          <cell r="G389">
            <v>0</v>
          </cell>
          <cell r="P389">
            <v>0.66666666666666663</v>
          </cell>
          <cell r="V389">
            <v>0</v>
          </cell>
          <cell r="W389">
            <v>0</v>
          </cell>
          <cell r="X389">
            <v>146.66666666666666</v>
          </cell>
          <cell r="Y389">
            <v>108</v>
          </cell>
          <cell r="AA389">
            <v>0</v>
          </cell>
          <cell r="AB389">
            <v>0</v>
          </cell>
          <cell r="AC389">
            <v>280.66666666666669</v>
          </cell>
          <cell r="AD389">
            <v>0</v>
          </cell>
          <cell r="AK389">
            <v>428</v>
          </cell>
          <cell r="AL389">
            <v>108.66666666666667</v>
          </cell>
        </row>
        <row r="390">
          <cell r="F390">
            <v>0</v>
          </cell>
          <cell r="G390">
            <v>0</v>
          </cell>
          <cell r="P390">
            <v>2</v>
          </cell>
          <cell r="V390">
            <v>0</v>
          </cell>
          <cell r="W390">
            <v>0</v>
          </cell>
          <cell r="X390">
            <v>0</v>
          </cell>
          <cell r="Y390">
            <v>0</v>
          </cell>
          <cell r="AA390">
            <v>0</v>
          </cell>
          <cell r="AB390">
            <v>0</v>
          </cell>
          <cell r="AC390">
            <v>25</v>
          </cell>
          <cell r="AD390">
            <v>0</v>
          </cell>
          <cell r="AK390">
            <v>33.666666666666671</v>
          </cell>
          <cell r="AL390">
            <v>5</v>
          </cell>
        </row>
        <row r="391">
          <cell r="F391">
            <v>0</v>
          </cell>
          <cell r="G391">
            <v>0</v>
          </cell>
          <cell r="P391">
            <v>0</v>
          </cell>
          <cell r="V391">
            <v>0</v>
          </cell>
          <cell r="W391">
            <v>0</v>
          </cell>
          <cell r="X391">
            <v>25.333333333333332</v>
          </cell>
          <cell r="Y391">
            <v>19</v>
          </cell>
          <cell r="AA391">
            <v>0</v>
          </cell>
          <cell r="AB391">
            <v>0</v>
          </cell>
          <cell r="AC391">
            <v>0.66666666666666663</v>
          </cell>
          <cell r="AD391">
            <v>0</v>
          </cell>
          <cell r="AK391">
            <v>26</v>
          </cell>
          <cell r="AL391">
            <v>19</v>
          </cell>
        </row>
        <row r="392">
          <cell r="F392">
            <v>120.63333333333333</v>
          </cell>
          <cell r="G392">
            <v>78</v>
          </cell>
          <cell r="P392">
            <v>0</v>
          </cell>
          <cell r="V392">
            <v>0</v>
          </cell>
          <cell r="W392">
            <v>0</v>
          </cell>
          <cell r="X392">
            <v>0</v>
          </cell>
          <cell r="Y392">
            <v>0</v>
          </cell>
          <cell r="AA392">
            <v>0</v>
          </cell>
          <cell r="AB392">
            <v>0</v>
          </cell>
          <cell r="AC392">
            <v>0</v>
          </cell>
          <cell r="AD392">
            <v>0</v>
          </cell>
          <cell r="AK392">
            <v>120.63333333333333</v>
          </cell>
          <cell r="AL392">
            <v>80</v>
          </cell>
        </row>
        <row r="393">
          <cell r="F393">
            <v>8.6666666666666661</v>
          </cell>
          <cell r="G393">
            <v>6</v>
          </cell>
          <cell r="P393">
            <v>0</v>
          </cell>
          <cell r="V393">
            <v>0</v>
          </cell>
          <cell r="W393">
            <v>0</v>
          </cell>
          <cell r="X393">
            <v>0</v>
          </cell>
          <cell r="Y393">
            <v>0</v>
          </cell>
          <cell r="AA393">
            <v>0</v>
          </cell>
          <cell r="AB393">
            <v>0</v>
          </cell>
          <cell r="AC393">
            <v>0</v>
          </cell>
          <cell r="AD393">
            <v>0</v>
          </cell>
          <cell r="AK393">
            <v>8.6666666666666661</v>
          </cell>
          <cell r="AL393">
            <v>0</v>
          </cell>
        </row>
        <row r="394">
          <cell r="F394">
            <v>0</v>
          </cell>
          <cell r="G394">
            <v>0</v>
          </cell>
          <cell r="P394">
            <v>5.333333333333333</v>
          </cell>
          <cell r="V394">
            <v>10</v>
          </cell>
          <cell r="W394">
            <v>8</v>
          </cell>
          <cell r="X394">
            <v>0</v>
          </cell>
          <cell r="Y394">
            <v>0</v>
          </cell>
          <cell r="AA394">
            <v>13.666666666666666</v>
          </cell>
          <cell r="AB394">
            <v>11</v>
          </cell>
          <cell r="AC394">
            <v>0</v>
          </cell>
          <cell r="AD394">
            <v>10</v>
          </cell>
          <cell r="AK394">
            <v>22</v>
          </cell>
          <cell r="AL394">
            <v>15.333333333333332</v>
          </cell>
        </row>
        <row r="395">
          <cell r="F395">
            <v>5.333333333333333</v>
          </cell>
          <cell r="G395">
            <v>3</v>
          </cell>
          <cell r="P395">
            <v>0</v>
          </cell>
          <cell r="V395">
            <v>0</v>
          </cell>
          <cell r="W395">
            <v>0</v>
          </cell>
          <cell r="X395">
            <v>0</v>
          </cell>
          <cell r="Y395">
            <v>0</v>
          </cell>
          <cell r="AA395">
            <v>0</v>
          </cell>
          <cell r="AB395">
            <v>0</v>
          </cell>
          <cell r="AC395">
            <v>0</v>
          </cell>
          <cell r="AD395">
            <v>0</v>
          </cell>
          <cell r="AK395">
            <v>5.333333333333333</v>
          </cell>
          <cell r="AL395">
            <v>3</v>
          </cell>
        </row>
        <row r="396">
          <cell r="F396">
            <v>0.33333333333333331</v>
          </cell>
          <cell r="G396">
            <v>0</v>
          </cell>
          <cell r="P396">
            <v>4.333333333333333</v>
          </cell>
          <cell r="V396">
            <v>522.33333333333337</v>
          </cell>
          <cell r="W396">
            <v>424</v>
          </cell>
          <cell r="X396">
            <v>0</v>
          </cell>
          <cell r="Y396">
            <v>0</v>
          </cell>
          <cell r="AA396">
            <v>43</v>
          </cell>
          <cell r="AB396">
            <v>34</v>
          </cell>
          <cell r="AC396">
            <v>0</v>
          </cell>
          <cell r="AD396">
            <v>31</v>
          </cell>
          <cell r="AK396">
            <v>4.6666666666666661</v>
          </cell>
          <cell r="AL396">
            <v>4.333333333333333</v>
          </cell>
          <cell r="AM396">
            <v>479.83333333333337</v>
          </cell>
        </row>
        <row r="397">
          <cell r="F397">
            <v>0.33333333333333331</v>
          </cell>
          <cell r="G397">
            <v>0</v>
          </cell>
          <cell r="P397">
            <v>2</v>
          </cell>
          <cell r="V397">
            <v>0</v>
          </cell>
          <cell r="W397">
            <v>0</v>
          </cell>
          <cell r="X397">
            <v>10</v>
          </cell>
          <cell r="Y397">
            <v>7</v>
          </cell>
          <cell r="AA397">
            <v>0</v>
          </cell>
          <cell r="AB397">
            <v>0</v>
          </cell>
          <cell r="AC397">
            <v>13.666666666666666</v>
          </cell>
          <cell r="AD397">
            <v>0</v>
          </cell>
          <cell r="AK397">
            <v>26</v>
          </cell>
          <cell r="AL397">
            <v>9</v>
          </cell>
        </row>
        <row r="398">
          <cell r="F398">
            <v>0</v>
          </cell>
          <cell r="G398">
            <v>0</v>
          </cell>
          <cell r="P398">
            <v>0</v>
          </cell>
          <cell r="V398">
            <v>480.66666666666669</v>
          </cell>
          <cell r="W398">
            <v>390</v>
          </cell>
          <cell r="X398">
            <v>0</v>
          </cell>
          <cell r="Y398">
            <v>0</v>
          </cell>
          <cell r="AA398">
            <v>11</v>
          </cell>
          <cell r="AB398">
            <v>9</v>
          </cell>
          <cell r="AC398">
            <v>0</v>
          </cell>
          <cell r="AD398">
            <v>8</v>
          </cell>
          <cell r="AK398">
            <v>0</v>
          </cell>
          <cell r="AL398">
            <v>399</v>
          </cell>
        </row>
        <row r="399">
          <cell r="F399">
            <v>1.1666666666666667</v>
          </cell>
          <cell r="G399">
            <v>1</v>
          </cell>
          <cell r="P399">
            <v>20.5</v>
          </cell>
          <cell r="V399">
            <v>0</v>
          </cell>
          <cell r="W399">
            <v>0</v>
          </cell>
          <cell r="X399">
            <v>522.33333333333337</v>
          </cell>
          <cell r="Y399">
            <v>386</v>
          </cell>
          <cell r="AA399">
            <v>0</v>
          </cell>
          <cell r="AB399">
            <v>0</v>
          </cell>
          <cell r="AC399">
            <v>43</v>
          </cell>
          <cell r="AD399">
            <v>0</v>
          </cell>
          <cell r="AK399">
            <v>587.33333333333337</v>
          </cell>
          <cell r="AL399">
            <v>407.5</v>
          </cell>
          <cell r="AM399">
            <v>407.83333333333331</v>
          </cell>
        </row>
        <row r="400">
          <cell r="F400">
            <v>0</v>
          </cell>
          <cell r="G400">
            <v>0</v>
          </cell>
          <cell r="P400">
            <v>0</v>
          </cell>
          <cell r="V400">
            <v>41.666666666666664</v>
          </cell>
          <cell r="W400">
            <v>34</v>
          </cell>
          <cell r="X400">
            <v>0</v>
          </cell>
          <cell r="Y400">
            <v>0</v>
          </cell>
          <cell r="AA400">
            <v>32</v>
          </cell>
          <cell r="AB400">
            <v>25</v>
          </cell>
          <cell r="AC400">
            <v>0</v>
          </cell>
          <cell r="AD400">
            <v>23</v>
          </cell>
          <cell r="AK400">
            <v>0</v>
          </cell>
          <cell r="AL400">
            <v>0</v>
          </cell>
        </row>
        <row r="401">
          <cell r="F401">
            <v>0</v>
          </cell>
          <cell r="G401">
            <v>0</v>
          </cell>
          <cell r="P401">
            <v>0</v>
          </cell>
          <cell r="V401">
            <v>0</v>
          </cell>
          <cell r="W401">
            <v>0</v>
          </cell>
          <cell r="X401">
            <v>480.66666666666669</v>
          </cell>
          <cell r="Y401">
            <v>355</v>
          </cell>
          <cell r="AA401">
            <v>0</v>
          </cell>
          <cell r="AB401">
            <v>0</v>
          </cell>
          <cell r="AC401">
            <v>11</v>
          </cell>
          <cell r="AD401">
            <v>0</v>
          </cell>
          <cell r="AK401">
            <v>491.66666666666669</v>
          </cell>
          <cell r="AL401">
            <v>355</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1.1666666666666667</v>
          </cell>
          <cell r="G403">
            <v>1</v>
          </cell>
          <cell r="P403">
            <v>15.833333333333334</v>
          </cell>
          <cell r="V403">
            <v>0</v>
          </cell>
          <cell r="W403">
            <v>0</v>
          </cell>
          <cell r="X403">
            <v>41.666666666666664</v>
          </cell>
          <cell r="Y403">
            <v>31</v>
          </cell>
          <cell r="AA403">
            <v>0</v>
          </cell>
          <cell r="AB403">
            <v>0</v>
          </cell>
          <cell r="AC403">
            <v>32</v>
          </cell>
          <cell r="AD403">
            <v>0</v>
          </cell>
          <cell r="AK403">
            <v>91</v>
          </cell>
          <cell r="AL403">
            <v>52.833333333333336</v>
          </cell>
          <cell r="AM403">
            <v>46</v>
          </cell>
        </row>
        <row r="404">
          <cell r="F404">
            <v>0</v>
          </cell>
          <cell r="G404">
            <v>0</v>
          </cell>
          <cell r="P404">
            <v>4.666666666666667</v>
          </cell>
          <cell r="V404">
            <v>0</v>
          </cell>
          <cell r="W404">
            <v>0</v>
          </cell>
          <cell r="X404">
            <v>0</v>
          </cell>
          <cell r="Y404">
            <v>0</v>
          </cell>
          <cell r="AA404">
            <v>0</v>
          </cell>
          <cell r="AB404">
            <v>0</v>
          </cell>
          <cell r="AC404">
            <v>0</v>
          </cell>
          <cell r="AD404">
            <v>0</v>
          </cell>
          <cell r="AK404">
            <v>4.666666666666667</v>
          </cell>
          <cell r="AL404">
            <v>0</v>
          </cell>
        </row>
        <row r="405">
          <cell r="F405">
            <v>0</v>
          </cell>
          <cell r="G405">
            <v>0</v>
          </cell>
          <cell r="P405">
            <v>0</v>
          </cell>
          <cell r="V405">
            <v>0</v>
          </cell>
          <cell r="W405">
            <v>0</v>
          </cell>
          <cell r="X405">
            <v>0</v>
          </cell>
          <cell r="Y405">
            <v>0</v>
          </cell>
          <cell r="AA405">
            <v>0</v>
          </cell>
          <cell r="AB405">
            <v>0</v>
          </cell>
          <cell r="AC405">
            <v>0</v>
          </cell>
          <cell r="AD405">
            <v>0</v>
          </cell>
          <cell r="AK405">
            <v>0</v>
          </cell>
          <cell r="AL405">
            <v>40.666666666666664</v>
          </cell>
        </row>
        <row r="406">
          <cell r="F406">
            <v>10</v>
          </cell>
          <cell r="G406">
            <v>6</v>
          </cell>
          <cell r="P406">
            <v>39</v>
          </cell>
          <cell r="V406">
            <v>0</v>
          </cell>
          <cell r="W406">
            <v>0</v>
          </cell>
          <cell r="X406">
            <v>0</v>
          </cell>
          <cell r="Y406">
            <v>0</v>
          </cell>
          <cell r="AA406">
            <v>0</v>
          </cell>
          <cell r="AB406">
            <v>0</v>
          </cell>
          <cell r="AC406">
            <v>0</v>
          </cell>
          <cell r="AD406">
            <v>0</v>
          </cell>
          <cell r="AK406">
            <v>49</v>
          </cell>
          <cell r="AL406">
            <v>45</v>
          </cell>
          <cell r="AM406">
            <v>46</v>
          </cell>
        </row>
        <row r="407">
          <cell r="F407">
            <v>2.6666666666666665</v>
          </cell>
          <cell r="G407">
            <v>2</v>
          </cell>
          <cell r="H407">
            <v>150</v>
          </cell>
          <cell r="P407">
            <v>3.3333333333333335</v>
          </cell>
          <cell r="S407">
            <v>50.166666666666671</v>
          </cell>
          <cell r="V407">
            <v>37.833333333333343</v>
          </cell>
          <cell r="W407">
            <v>31</v>
          </cell>
          <cell r="X407">
            <v>0</v>
          </cell>
          <cell r="Y407">
            <v>0</v>
          </cell>
          <cell r="AA407">
            <v>26.000000000000004</v>
          </cell>
          <cell r="AB407">
            <v>21</v>
          </cell>
          <cell r="AC407">
            <v>0</v>
          </cell>
          <cell r="AD407">
            <v>18</v>
          </cell>
          <cell r="AK407">
            <v>6</v>
          </cell>
          <cell r="AL407">
            <v>5.3333333333333339</v>
          </cell>
          <cell r="AM407">
            <v>513.16666666666663</v>
          </cell>
        </row>
        <row r="408">
          <cell r="F408">
            <v>7.333333333333333</v>
          </cell>
          <cell r="G408">
            <v>5</v>
          </cell>
          <cell r="P408">
            <v>35.666666666666664</v>
          </cell>
          <cell r="V408">
            <v>0</v>
          </cell>
          <cell r="W408">
            <v>0</v>
          </cell>
          <cell r="X408">
            <v>0</v>
          </cell>
          <cell r="Y408">
            <v>0</v>
          </cell>
          <cell r="AA408">
            <v>0</v>
          </cell>
          <cell r="AB408">
            <v>0</v>
          </cell>
          <cell r="AC408">
            <v>0</v>
          </cell>
          <cell r="AD408">
            <v>0</v>
          </cell>
          <cell r="AK408">
            <v>43</v>
          </cell>
          <cell r="AL408">
            <v>40.666666666666664</v>
          </cell>
        </row>
        <row r="409">
          <cell r="F409">
            <v>0</v>
          </cell>
          <cell r="G409">
            <v>0</v>
          </cell>
          <cell r="P409">
            <v>0</v>
          </cell>
          <cell r="V409">
            <v>0</v>
          </cell>
          <cell r="W409">
            <v>0</v>
          </cell>
          <cell r="X409">
            <v>0</v>
          </cell>
          <cell r="Y409">
            <v>0</v>
          </cell>
          <cell r="AA409">
            <v>0</v>
          </cell>
          <cell r="AB409">
            <v>0</v>
          </cell>
          <cell r="AC409">
            <v>0</v>
          </cell>
          <cell r="AD409">
            <v>0</v>
          </cell>
          <cell r="AK409">
            <v>0</v>
          </cell>
          <cell r="AL409">
            <v>95</v>
          </cell>
        </row>
        <row r="410">
          <cell r="F410">
            <v>206.33333333333329</v>
          </cell>
          <cell r="G410">
            <v>134</v>
          </cell>
          <cell r="H410">
            <v>134</v>
          </cell>
          <cell r="P410">
            <v>50.166666666666671</v>
          </cell>
          <cell r="S410">
            <v>50.166666666666671</v>
          </cell>
          <cell r="V410">
            <v>0</v>
          </cell>
          <cell r="W410">
            <v>0</v>
          </cell>
          <cell r="X410">
            <v>37.833333333333343</v>
          </cell>
          <cell r="Y410">
            <v>28</v>
          </cell>
          <cell r="AA410">
            <v>0</v>
          </cell>
          <cell r="AB410">
            <v>0</v>
          </cell>
          <cell r="AC410">
            <v>26.000000000000004</v>
          </cell>
          <cell r="AD410">
            <v>0</v>
          </cell>
          <cell r="AK410">
            <v>1965.0000000000002</v>
          </cell>
          <cell r="AL410">
            <v>469.16666666666663</v>
          </cell>
          <cell r="AM410">
            <v>469.16666666666663</v>
          </cell>
        </row>
        <row r="411">
          <cell r="F411">
            <v>0</v>
          </cell>
          <cell r="G411">
            <v>0</v>
          </cell>
          <cell r="P411">
            <v>0</v>
          </cell>
          <cell r="V411">
            <v>0</v>
          </cell>
          <cell r="W411">
            <v>0</v>
          </cell>
          <cell r="X411">
            <v>0</v>
          </cell>
          <cell r="Y411">
            <v>0</v>
          </cell>
          <cell r="AA411">
            <v>0</v>
          </cell>
          <cell r="AB411">
            <v>0</v>
          </cell>
          <cell r="AC411">
            <v>0</v>
          </cell>
          <cell r="AD411">
            <v>0</v>
          </cell>
          <cell r="AK411">
            <v>1350</v>
          </cell>
          <cell r="AL411">
            <v>0</v>
          </cell>
        </row>
        <row r="412">
          <cell r="F412">
            <v>0</v>
          </cell>
          <cell r="G412">
            <v>0</v>
          </cell>
          <cell r="P412">
            <v>0</v>
          </cell>
          <cell r="V412">
            <v>0</v>
          </cell>
          <cell r="W412">
            <v>0</v>
          </cell>
          <cell r="X412">
            <v>0</v>
          </cell>
          <cell r="Y412">
            <v>0</v>
          </cell>
          <cell r="AA412">
            <v>0</v>
          </cell>
          <cell r="AB412">
            <v>0</v>
          </cell>
          <cell r="AC412">
            <v>0</v>
          </cell>
          <cell r="AD412">
            <v>0</v>
          </cell>
          <cell r="AK412">
            <v>95</v>
          </cell>
          <cell r="AL412">
            <v>95</v>
          </cell>
        </row>
        <row r="413">
          <cell r="F413">
            <v>0</v>
          </cell>
          <cell r="G413">
            <v>0</v>
          </cell>
          <cell r="P413">
            <v>0</v>
          </cell>
          <cell r="V413">
            <v>3</v>
          </cell>
          <cell r="W413">
            <v>2</v>
          </cell>
          <cell r="X413">
            <v>0</v>
          </cell>
          <cell r="Y413">
            <v>0</v>
          </cell>
          <cell r="AA413">
            <v>3</v>
          </cell>
          <cell r="AB413">
            <v>2</v>
          </cell>
          <cell r="AC413">
            <v>0</v>
          </cell>
          <cell r="AD413">
            <v>2</v>
          </cell>
          <cell r="AK413">
            <v>0</v>
          </cell>
          <cell r="AL413">
            <v>0</v>
          </cell>
        </row>
        <row r="414">
          <cell r="F414">
            <v>0</v>
          </cell>
          <cell r="G414">
            <v>0</v>
          </cell>
          <cell r="P414">
            <v>12.333333333333334</v>
          </cell>
          <cell r="V414">
            <v>0</v>
          </cell>
          <cell r="W414">
            <v>0</v>
          </cell>
          <cell r="X414">
            <v>0</v>
          </cell>
          <cell r="Y414">
            <v>0</v>
          </cell>
          <cell r="AA414">
            <v>0</v>
          </cell>
          <cell r="AB414">
            <v>0</v>
          </cell>
          <cell r="AC414">
            <v>0</v>
          </cell>
          <cell r="AD414">
            <v>0</v>
          </cell>
          <cell r="AK414">
            <v>12.333333333333334</v>
          </cell>
          <cell r="AL414">
            <v>12.333333333333334</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1.6666666666666667</v>
          </cell>
          <cell r="G416">
            <v>1</v>
          </cell>
          <cell r="P416">
            <v>5</v>
          </cell>
          <cell r="V416">
            <v>4.5</v>
          </cell>
          <cell r="W416">
            <v>4</v>
          </cell>
          <cell r="X416">
            <v>3</v>
          </cell>
          <cell r="Y416">
            <v>2</v>
          </cell>
          <cell r="AA416">
            <v>1.3333333333333333</v>
          </cell>
          <cell r="AB416">
            <v>1</v>
          </cell>
          <cell r="AC416">
            <v>3</v>
          </cell>
          <cell r="AD416">
            <v>1</v>
          </cell>
          <cell r="AK416">
            <v>57.666666666666664</v>
          </cell>
          <cell r="AL416">
            <v>48</v>
          </cell>
        </row>
        <row r="417">
          <cell r="F417">
            <v>0</v>
          </cell>
          <cell r="G417">
            <v>0</v>
          </cell>
          <cell r="P417">
            <v>0</v>
          </cell>
          <cell r="V417">
            <v>0</v>
          </cell>
          <cell r="W417">
            <v>0</v>
          </cell>
          <cell r="X417">
            <v>0</v>
          </cell>
          <cell r="Y417">
            <v>0</v>
          </cell>
          <cell r="AA417">
            <v>1.6666666666666667</v>
          </cell>
          <cell r="AB417">
            <v>1</v>
          </cell>
          <cell r="AC417">
            <v>0</v>
          </cell>
          <cell r="AD417">
            <v>1</v>
          </cell>
          <cell r="AK417">
            <v>4</v>
          </cell>
          <cell r="AL417">
            <v>0</v>
          </cell>
        </row>
        <row r="418">
          <cell r="F418">
            <v>0</v>
          </cell>
          <cell r="G418">
            <v>0</v>
          </cell>
          <cell r="P418">
            <v>0</v>
          </cell>
          <cell r="V418">
            <v>0</v>
          </cell>
          <cell r="W418">
            <v>0</v>
          </cell>
          <cell r="X418">
            <v>0</v>
          </cell>
          <cell r="Y418">
            <v>0</v>
          </cell>
          <cell r="AA418">
            <v>0</v>
          </cell>
          <cell r="AB418">
            <v>0</v>
          </cell>
          <cell r="AC418">
            <v>0</v>
          </cell>
          <cell r="AD418">
            <v>0</v>
          </cell>
          <cell r="AK418">
            <v>0</v>
          </cell>
          <cell r="AL418">
            <v>0</v>
          </cell>
        </row>
        <row r="419">
          <cell r="F419">
            <v>0</v>
          </cell>
          <cell r="G419">
            <v>0</v>
          </cell>
          <cell r="P419">
            <v>18.5</v>
          </cell>
          <cell r="V419">
            <v>10</v>
          </cell>
          <cell r="W419">
            <v>8</v>
          </cell>
          <cell r="X419">
            <v>4.5</v>
          </cell>
          <cell r="Y419">
            <v>3</v>
          </cell>
          <cell r="AA419">
            <v>7.666666666666667</v>
          </cell>
          <cell r="AB419">
            <v>6</v>
          </cell>
          <cell r="AC419">
            <v>1.3333333333333333</v>
          </cell>
          <cell r="AD419">
            <v>5</v>
          </cell>
          <cell r="AK419">
            <v>28.5</v>
          </cell>
          <cell r="AL419">
            <v>25.5</v>
          </cell>
        </row>
        <row r="420">
          <cell r="F420">
            <v>0</v>
          </cell>
          <cell r="G420">
            <v>0</v>
          </cell>
          <cell r="P420">
            <v>1.3333333333333333</v>
          </cell>
          <cell r="V420">
            <v>1.3333333333333333</v>
          </cell>
          <cell r="W420">
            <v>1</v>
          </cell>
          <cell r="X420">
            <v>0</v>
          </cell>
          <cell r="Y420">
            <v>0</v>
          </cell>
          <cell r="AA420">
            <v>1</v>
          </cell>
          <cell r="AB420">
            <v>1</v>
          </cell>
          <cell r="AC420">
            <v>1.6666666666666667</v>
          </cell>
          <cell r="AD420">
            <v>1</v>
          </cell>
          <cell r="AK420">
            <v>69</v>
          </cell>
          <cell r="AL420">
            <v>51.333333333333336</v>
          </cell>
        </row>
        <row r="421">
          <cell r="F421">
            <v>177</v>
          </cell>
          <cell r="G421">
            <v>115</v>
          </cell>
          <cell r="P421">
            <v>0</v>
          </cell>
          <cell r="V421">
            <v>1</v>
          </cell>
          <cell r="W421">
            <v>1</v>
          </cell>
          <cell r="X421">
            <v>0</v>
          </cell>
          <cell r="Y421">
            <v>0</v>
          </cell>
          <cell r="AA421">
            <v>0.66666666666666663</v>
          </cell>
          <cell r="AB421">
            <v>1</v>
          </cell>
          <cell r="AC421">
            <v>0</v>
          </cell>
          <cell r="AD421">
            <v>0</v>
          </cell>
          <cell r="AK421">
            <v>177</v>
          </cell>
          <cell r="AL421">
            <v>115</v>
          </cell>
        </row>
        <row r="422">
          <cell r="F422">
            <v>0</v>
          </cell>
          <cell r="G422">
            <v>0</v>
          </cell>
          <cell r="P422">
            <v>0</v>
          </cell>
          <cell r="V422">
            <v>6</v>
          </cell>
          <cell r="W422">
            <v>5</v>
          </cell>
          <cell r="X422">
            <v>10</v>
          </cell>
          <cell r="Y422">
            <v>7</v>
          </cell>
          <cell r="AA422">
            <v>5</v>
          </cell>
          <cell r="AB422">
            <v>4</v>
          </cell>
          <cell r="AC422">
            <v>7.666666666666667</v>
          </cell>
          <cell r="AD422">
            <v>4</v>
          </cell>
          <cell r="AK422">
            <v>17.666666666666668</v>
          </cell>
          <cell r="AL422">
            <v>7</v>
          </cell>
        </row>
        <row r="423">
          <cell r="F423">
            <v>0.66666666666666663</v>
          </cell>
          <cell r="G423">
            <v>0</v>
          </cell>
          <cell r="P423">
            <v>2</v>
          </cell>
          <cell r="V423">
            <v>0</v>
          </cell>
          <cell r="W423">
            <v>0</v>
          </cell>
          <cell r="X423">
            <v>1.3333333333333333</v>
          </cell>
          <cell r="Y423">
            <v>1</v>
          </cell>
          <cell r="AA423">
            <v>0</v>
          </cell>
          <cell r="AB423">
            <v>0</v>
          </cell>
          <cell r="AC423">
            <v>1</v>
          </cell>
          <cell r="AD423">
            <v>0</v>
          </cell>
          <cell r="AK423">
            <v>6</v>
          </cell>
          <cell r="AL423">
            <v>3</v>
          </cell>
        </row>
        <row r="424">
          <cell r="F424">
            <v>2.6666666666666665</v>
          </cell>
          <cell r="G424">
            <v>2</v>
          </cell>
          <cell r="P424">
            <v>0.33333333333333331</v>
          </cell>
          <cell r="V424">
            <v>0</v>
          </cell>
          <cell r="W424">
            <v>0</v>
          </cell>
          <cell r="X424">
            <v>1</v>
          </cell>
          <cell r="Y424">
            <v>1</v>
          </cell>
          <cell r="AA424">
            <v>0</v>
          </cell>
          <cell r="AB424">
            <v>0</v>
          </cell>
          <cell r="AC424">
            <v>0.66666666666666663</v>
          </cell>
          <cell r="AD424">
            <v>0</v>
          </cell>
          <cell r="AK424">
            <v>9.3333333333333339</v>
          </cell>
          <cell r="AL424">
            <v>5.333333333333333</v>
          </cell>
        </row>
        <row r="425">
          <cell r="F425">
            <v>0</v>
          </cell>
          <cell r="G425">
            <v>0</v>
          </cell>
          <cell r="P425">
            <v>2.3333333333333335</v>
          </cell>
          <cell r="V425">
            <v>0</v>
          </cell>
          <cell r="W425">
            <v>0</v>
          </cell>
          <cell r="X425">
            <v>6</v>
          </cell>
          <cell r="Y425">
            <v>4</v>
          </cell>
          <cell r="AA425">
            <v>0</v>
          </cell>
          <cell r="AB425">
            <v>0</v>
          </cell>
          <cell r="AC425">
            <v>5</v>
          </cell>
          <cell r="AD425">
            <v>0</v>
          </cell>
          <cell r="AK425">
            <v>13.333333333333334</v>
          </cell>
          <cell r="AL425">
            <v>6.3333333333333339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0</v>
          </cell>
          <cell r="G427">
            <v>0</v>
          </cell>
          <cell r="P427">
            <v>0</v>
          </cell>
          <cell r="V427">
            <v>0.66666666666666663</v>
          </cell>
          <cell r="W427">
            <v>1</v>
          </cell>
          <cell r="X427">
            <v>0</v>
          </cell>
          <cell r="Y427">
            <v>0</v>
          </cell>
          <cell r="AA427">
            <v>0.66666666666666663</v>
          </cell>
          <cell r="AB427">
            <v>1</v>
          </cell>
          <cell r="AC427">
            <v>0</v>
          </cell>
          <cell r="AD427">
            <v>0</v>
          </cell>
          <cell r="AK427">
            <v>0</v>
          </cell>
          <cell r="AL427">
            <v>0</v>
          </cell>
        </row>
        <row r="428">
          <cell r="F428">
            <v>9.6666666666666661</v>
          </cell>
          <cell r="G428">
            <v>6</v>
          </cell>
          <cell r="P428">
            <v>1</v>
          </cell>
          <cell r="V428">
            <v>0.66666666666666663</v>
          </cell>
          <cell r="W428">
            <v>1</v>
          </cell>
          <cell r="X428">
            <v>0</v>
          </cell>
          <cell r="Y428">
            <v>0</v>
          </cell>
          <cell r="AA428">
            <v>0.66666666666666663</v>
          </cell>
          <cell r="AB428">
            <v>1</v>
          </cell>
          <cell r="AC428">
            <v>0</v>
          </cell>
          <cell r="AD428">
            <v>0</v>
          </cell>
          <cell r="AK428">
            <v>12</v>
          </cell>
          <cell r="AL428">
            <v>8</v>
          </cell>
        </row>
        <row r="429">
          <cell r="F429">
            <v>0</v>
          </cell>
          <cell r="G429">
            <v>0</v>
          </cell>
          <cell r="P429">
            <v>0</v>
          </cell>
          <cell r="V429">
            <v>3</v>
          </cell>
          <cell r="W429">
            <v>2</v>
          </cell>
          <cell r="X429">
            <v>0</v>
          </cell>
          <cell r="Y429">
            <v>0</v>
          </cell>
          <cell r="AA429">
            <v>2</v>
          </cell>
          <cell r="AB429">
            <v>2</v>
          </cell>
          <cell r="AC429">
            <v>0</v>
          </cell>
          <cell r="AD429">
            <v>1</v>
          </cell>
          <cell r="AK429">
            <v>0</v>
          </cell>
          <cell r="AL429">
            <v>0</v>
          </cell>
        </row>
        <row r="430">
          <cell r="F430">
            <v>2.3333333333333335</v>
          </cell>
          <cell r="G430">
            <v>2</v>
          </cell>
          <cell r="P430">
            <v>0.66666666666666663</v>
          </cell>
          <cell r="V430">
            <v>0</v>
          </cell>
          <cell r="W430">
            <v>0</v>
          </cell>
          <cell r="X430">
            <v>0.66666666666666663</v>
          </cell>
          <cell r="Y430">
            <v>0</v>
          </cell>
          <cell r="AA430">
            <v>0</v>
          </cell>
          <cell r="AB430">
            <v>0</v>
          </cell>
          <cell r="AC430">
            <v>0.66666666666666663</v>
          </cell>
          <cell r="AD430">
            <v>0</v>
          </cell>
          <cell r="AK430">
            <v>4.333333333333333</v>
          </cell>
          <cell r="AL430">
            <v>2.6666666666666665</v>
          </cell>
        </row>
        <row r="431">
          <cell r="F431">
            <v>1.6666666666666667</v>
          </cell>
          <cell r="G431">
            <v>1</v>
          </cell>
          <cell r="P431">
            <v>0.66666666666666663</v>
          </cell>
          <cell r="V431">
            <v>0</v>
          </cell>
          <cell r="W431">
            <v>0</v>
          </cell>
          <cell r="X431">
            <v>0.66666666666666663</v>
          </cell>
          <cell r="Y431">
            <v>0</v>
          </cell>
          <cell r="AA431">
            <v>0</v>
          </cell>
          <cell r="AB431">
            <v>0</v>
          </cell>
          <cell r="AC431">
            <v>0.66666666666666663</v>
          </cell>
          <cell r="AD431">
            <v>0</v>
          </cell>
          <cell r="AK431">
            <v>3.6666666666666665</v>
          </cell>
          <cell r="AL431">
            <v>1.6666666666666665</v>
          </cell>
        </row>
        <row r="432">
          <cell r="F432">
            <v>6.666666666666667</v>
          </cell>
          <cell r="G432">
            <v>4</v>
          </cell>
          <cell r="P432">
            <v>4.666666666666667</v>
          </cell>
          <cell r="V432">
            <v>0</v>
          </cell>
          <cell r="W432">
            <v>0</v>
          </cell>
          <cell r="X432">
            <v>3</v>
          </cell>
          <cell r="Y432">
            <v>2</v>
          </cell>
          <cell r="AA432">
            <v>0</v>
          </cell>
          <cell r="AB432">
            <v>0</v>
          </cell>
          <cell r="AC432">
            <v>2</v>
          </cell>
          <cell r="AD432">
            <v>0</v>
          </cell>
          <cell r="AK432">
            <v>33</v>
          </cell>
          <cell r="AL432">
            <v>20.666666666666668</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53</v>
          </cell>
        </row>
        <row r="435">
          <cell r="F435">
            <v>1</v>
          </cell>
          <cell r="G435">
            <v>1</v>
          </cell>
          <cell r="P435">
            <v>0</v>
          </cell>
          <cell r="V435">
            <v>4</v>
          </cell>
          <cell r="W435">
            <v>3</v>
          </cell>
          <cell r="X435">
            <v>0</v>
          </cell>
          <cell r="Y435">
            <v>0</v>
          </cell>
          <cell r="AA435">
            <v>2</v>
          </cell>
          <cell r="AB435">
            <v>2</v>
          </cell>
          <cell r="AC435">
            <v>0</v>
          </cell>
          <cell r="AD435">
            <v>1</v>
          </cell>
          <cell r="AK435">
            <v>1</v>
          </cell>
          <cell r="AL435">
            <v>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0</v>
          </cell>
          <cell r="AL437">
            <v>0</v>
          </cell>
        </row>
        <row r="438">
          <cell r="F438">
            <v>2.6666666666666665</v>
          </cell>
          <cell r="G438">
            <v>2</v>
          </cell>
          <cell r="P438">
            <v>1</v>
          </cell>
          <cell r="V438">
            <v>0.33333333333333331</v>
          </cell>
          <cell r="W438">
            <v>0</v>
          </cell>
          <cell r="X438">
            <v>4</v>
          </cell>
          <cell r="Y438">
            <v>3</v>
          </cell>
          <cell r="AA438">
            <v>0.33333333333333331</v>
          </cell>
          <cell r="AB438">
            <v>0</v>
          </cell>
          <cell r="AC438">
            <v>2</v>
          </cell>
          <cell r="AD438">
            <v>0</v>
          </cell>
          <cell r="AK438">
            <v>15.666666666666666</v>
          </cell>
          <cell r="AL438">
            <v>9</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3.3333333333333335</v>
          </cell>
          <cell r="AL440">
            <v>2</v>
          </cell>
        </row>
        <row r="441">
          <cell r="F441">
            <v>0.33333333333333331</v>
          </cell>
          <cell r="G441">
            <v>0</v>
          </cell>
          <cell r="P441">
            <v>0.33333333333333331</v>
          </cell>
          <cell r="V441">
            <v>0</v>
          </cell>
          <cell r="W441">
            <v>0</v>
          </cell>
          <cell r="X441">
            <v>0.33333333333333331</v>
          </cell>
          <cell r="Y441">
            <v>0</v>
          </cell>
          <cell r="AA441">
            <v>0</v>
          </cell>
          <cell r="AB441">
            <v>0</v>
          </cell>
          <cell r="AC441">
            <v>0.33333333333333331</v>
          </cell>
          <cell r="AD441">
            <v>0</v>
          </cell>
          <cell r="AK441">
            <v>1.9999999999999998</v>
          </cell>
          <cell r="AL441">
            <v>0.33333333333333331</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0</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ЗАТВЕРДЖУЮ</v>
          </cell>
        </row>
        <row r="28">
          <cell r="S28" t="str">
            <v xml:space="preserve">                   ПЛАЧКОВ І.В.</v>
          </cell>
          <cell r="T28" t="str">
            <v>І.В.ПЛАЧКОВ</v>
          </cell>
          <cell r="U28" t="str">
            <v>ГОЛОВА ПРАЛІННЯ АК КЕ</v>
          </cell>
        </row>
        <row r="29">
          <cell r="S29" t="str">
            <v>ГОЛОВА ПРАЛІННЯ  КЕ</v>
          </cell>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Y34" t="str">
            <v xml:space="preserve">ТЕЦ-6 </v>
          </cell>
          <cell r="AA34" t="str">
            <v xml:space="preserve">ТЕЦ-6 </v>
          </cell>
        </row>
        <row r="35">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v>3</v>
          </cell>
          <cell r="W36" t="str">
            <v>АК КЕ ВСЬОГО</v>
          </cell>
          <cell r="X36" t="str">
            <v>Е/Е</v>
          </cell>
          <cell r="Y36" t="str">
            <v xml:space="preserve"> Т/Е</v>
          </cell>
          <cell r="Z36" t="str">
            <v>СТАНЦІї ЕЛЕКТРО</v>
          </cell>
          <cell r="AA36" t="str">
            <v>СТАНЦІІ ТЕПЛОВІ</v>
          </cell>
        </row>
        <row r="37">
          <cell r="N37">
            <v>225</v>
          </cell>
          <cell r="Q37">
            <v>158</v>
          </cell>
          <cell r="V37">
            <v>0</v>
          </cell>
          <cell r="X37">
            <v>383</v>
          </cell>
        </row>
        <row r="38">
          <cell r="N38">
            <v>200.95</v>
          </cell>
          <cell r="Q38">
            <v>135.85</v>
          </cell>
          <cell r="V38">
            <v>334</v>
          </cell>
          <cell r="X38">
            <v>336.79999999999995</v>
          </cell>
        </row>
        <row r="39">
          <cell r="I39">
            <v>0</v>
          </cell>
          <cell r="V39">
            <v>331</v>
          </cell>
          <cell r="X39">
            <v>0</v>
          </cell>
        </row>
        <row r="40">
          <cell r="J40">
            <v>126</v>
          </cell>
          <cell r="O40">
            <v>68</v>
          </cell>
          <cell r="R40">
            <v>67</v>
          </cell>
          <cell r="W40">
            <v>261</v>
          </cell>
          <cell r="X40">
            <v>199.5</v>
          </cell>
        </row>
        <row r="41">
          <cell r="W41">
            <v>0</v>
          </cell>
          <cell r="X41">
            <v>0</v>
          </cell>
        </row>
        <row r="42">
          <cell r="J42">
            <v>126</v>
          </cell>
          <cell r="O42">
            <v>68</v>
          </cell>
          <cell r="R42">
            <v>67</v>
          </cell>
          <cell r="W42">
            <v>171</v>
          </cell>
          <cell r="X42">
            <v>0</v>
          </cell>
        </row>
        <row r="43">
          <cell r="X43">
            <v>480.7</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v>0</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cell r="Y45">
            <v>930</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cell r="Y46">
            <v>0</v>
          </cell>
        </row>
        <row r="47">
          <cell r="C47" t="e">
            <v>#REF!</v>
          </cell>
          <cell r="D47" t="e">
            <v>#REF!</v>
          </cell>
          <cell r="E47" t="e">
            <v>#REF!</v>
          </cell>
          <cell r="I47" t="e">
            <v>#REF!</v>
          </cell>
          <cell r="J47" t="e">
            <v>#REF!</v>
          </cell>
          <cell r="M47" t="e">
            <v>#REF!</v>
          </cell>
          <cell r="N47" t="e">
            <v>#REF!</v>
          </cell>
          <cell r="O47">
            <v>280</v>
          </cell>
          <cell r="P47" t="e">
            <v>#REF!</v>
          </cell>
          <cell r="Q47" t="e">
            <v>#REF!</v>
          </cell>
          <cell r="R47">
            <v>320</v>
          </cell>
          <cell r="U47" t="e">
            <v>#REF!</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T51">
            <v>465.83333333333331</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S52">
            <v>750</v>
          </cell>
          <cell r="U52" t="e">
            <v>#REF!</v>
          </cell>
          <cell r="V52" t="e">
            <v>#REF!</v>
          </cell>
          <cell r="W52" t="e">
            <v>#REF!</v>
          </cell>
          <cell r="X52">
            <v>72</v>
          </cell>
          <cell r="Y52" t="e">
            <v>#REF!</v>
          </cell>
          <cell r="Z52">
            <v>30</v>
          </cell>
          <cell r="AA52">
            <v>100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S57">
            <v>1232</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1232</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t="e">
            <v>#REF!</v>
          </cell>
          <cell r="V59" t="e">
            <v>#REF!</v>
          </cell>
          <cell r="W59" t="e">
            <v>#REF!</v>
          </cell>
          <cell r="X59" t="e">
            <v>#REF!</v>
          </cell>
          <cell r="Y59" t="e">
            <v>#REF!</v>
          </cell>
          <cell r="Z59" t="e">
            <v>#REF!</v>
          </cell>
          <cell r="AA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420</v>
          </cell>
          <cell r="U60" t="e">
            <v>#REF!</v>
          </cell>
          <cell r="V60" t="e">
            <v>#REF!</v>
          </cell>
          <cell r="W60" t="e">
            <v>#REF!</v>
          </cell>
          <cell r="X60" t="e">
            <v>#REF!</v>
          </cell>
          <cell r="Y60" t="e">
            <v>#REF!</v>
          </cell>
          <cell r="Z60" t="e">
            <v>#REF!</v>
          </cell>
          <cell r="AA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S61">
            <v>0</v>
          </cell>
          <cell r="T61">
            <v>468.3785272727273</v>
          </cell>
          <cell r="U61" t="e">
            <v>#REF!</v>
          </cell>
          <cell r="V61" t="e">
            <v>#REF!</v>
          </cell>
          <cell r="W61" t="e">
            <v>#REF!</v>
          </cell>
          <cell r="X61" t="e">
            <v>#REF!</v>
          </cell>
          <cell r="Y61" t="e">
            <v>#REF!</v>
          </cell>
          <cell r="Z61" t="e">
            <v>#REF!</v>
          </cell>
          <cell r="AA61" t="e">
            <v>#REF!</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26</v>
          </cell>
          <cell r="U62" t="e">
            <v>#REF!</v>
          </cell>
          <cell r="V62" t="e">
            <v>#REF!</v>
          </cell>
          <cell r="W62" t="e">
            <v>#REF!</v>
          </cell>
          <cell r="X62" t="e">
            <v>#REF!</v>
          </cell>
          <cell r="Y62" t="e">
            <v>#REF!</v>
          </cell>
          <cell r="Z62" t="e">
            <v>#REF!</v>
          </cell>
          <cell r="AA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306</v>
          </cell>
          <cell r="T63">
            <v>150</v>
          </cell>
          <cell r="U63" t="e">
            <v>#REF!</v>
          </cell>
          <cell r="V63" t="e">
            <v>#REF!</v>
          </cell>
          <cell r="W63" t="e">
            <v>#REF!</v>
          </cell>
          <cell r="X63" t="e">
            <v>#REF!</v>
          </cell>
          <cell r="Y63" t="e">
            <v>#REF!</v>
          </cell>
          <cell r="Z63" t="e">
            <v>#REF!</v>
          </cell>
          <cell r="AA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162.88</v>
          </cell>
          <cell r="U65" t="e">
            <v>#REF!</v>
          </cell>
          <cell r="V65" t="e">
            <v>#REF!</v>
          </cell>
          <cell r="W65" t="e">
            <v>#REF!</v>
          </cell>
          <cell r="X65" t="e">
            <v>#REF!</v>
          </cell>
          <cell r="Y65" t="e">
            <v>#REF!</v>
          </cell>
          <cell r="Z65">
            <v>144</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t="e">
            <v>#REF!</v>
          </cell>
          <cell r="V66" t="e">
            <v>#REF!</v>
          </cell>
          <cell r="W66" t="e">
            <v>#REF!</v>
          </cell>
          <cell r="X66" t="e">
            <v>#REF!</v>
          </cell>
          <cell r="Y66" t="e">
            <v>#REF!</v>
          </cell>
          <cell r="Z66" t="e">
            <v>#REF!</v>
          </cell>
          <cell r="AA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S67">
            <v>1018</v>
          </cell>
          <cell r="U67" t="e">
            <v>#REF!</v>
          </cell>
          <cell r="V67" t="e">
            <v>#REF!</v>
          </cell>
          <cell r="W67" t="e">
            <v>#REF!</v>
          </cell>
          <cell r="X67" t="e">
            <v>#REF!</v>
          </cell>
          <cell r="Y67" t="e">
            <v>#REF!</v>
          </cell>
          <cell r="AA67">
            <v>300</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t="e">
            <v>#REF!</v>
          </cell>
          <cell r="V71" t="e">
            <v>#REF!</v>
          </cell>
          <cell r="W71" t="e">
            <v>#REF!</v>
          </cell>
          <cell r="X71" t="e">
            <v>#REF!</v>
          </cell>
          <cell r="Y71" t="e">
            <v>#REF!</v>
          </cell>
          <cell r="Z71">
            <v>51.363636363636374</v>
          </cell>
          <cell r="AA71" t="e">
            <v>#REF!</v>
          </cell>
        </row>
        <row r="72">
          <cell r="C72" t="e">
            <v>#REF!</v>
          </cell>
          <cell r="D72" t="e">
            <v>#REF!</v>
          </cell>
          <cell r="E72">
            <v>0</v>
          </cell>
          <cell r="I72" t="e">
            <v>#REF!</v>
          </cell>
          <cell r="J72">
            <v>0</v>
          </cell>
          <cell r="K72" t="e">
            <v>#REF!</v>
          </cell>
          <cell r="L72" t="e">
            <v>#REF!</v>
          </cell>
          <cell r="M72" t="e">
            <v>#REF!</v>
          </cell>
          <cell r="N72" t="e">
            <v>#REF!</v>
          </cell>
          <cell r="O72">
            <v>0</v>
          </cell>
          <cell r="P72" t="e">
            <v>#REF!</v>
          </cell>
          <cell r="Q72" t="e">
            <v>#REF!</v>
          </cell>
          <cell r="R72" t="e">
            <v>#REF!</v>
          </cell>
          <cell r="S72">
            <v>23</v>
          </cell>
          <cell r="U72" t="e">
            <v>#REF!</v>
          </cell>
          <cell r="V72" t="e">
            <v>#REF!</v>
          </cell>
          <cell r="W72" t="e">
            <v>#REF!</v>
          </cell>
          <cell r="X72" t="e">
            <v>#REF!</v>
          </cell>
          <cell r="Y72" t="e">
            <v>#REF!</v>
          </cell>
          <cell r="Z72">
            <v>3</v>
          </cell>
          <cell r="AA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t="e">
            <v>#REF!</v>
          </cell>
          <cell r="V73" t="e">
            <v>#REF!</v>
          </cell>
          <cell r="W73" t="e">
            <v>#REF!</v>
          </cell>
          <cell r="X73" t="e">
            <v>#REF!</v>
          </cell>
          <cell r="Y73" t="e">
            <v>#REF!</v>
          </cell>
          <cell r="Z73" t="e">
            <v>#REF!</v>
          </cell>
          <cell r="AA73" t="e">
            <v>#REF!</v>
          </cell>
        </row>
        <row r="74">
          <cell r="C74" t="e">
            <v>#REF!</v>
          </cell>
          <cell r="D74" t="e">
            <v>#REF!</v>
          </cell>
          <cell r="E74" t="e">
            <v>#REF!</v>
          </cell>
          <cell r="I74">
            <v>0</v>
          </cell>
          <cell r="J74">
            <v>0</v>
          </cell>
          <cell r="K74" t="e">
            <v>#REF!</v>
          </cell>
          <cell r="L74" t="e">
            <v>#REF!</v>
          </cell>
          <cell r="M74" t="e">
            <v>#REF!</v>
          </cell>
          <cell r="N74" t="e">
            <v>#REF!</v>
          </cell>
          <cell r="O74" t="e">
            <v>#REF!</v>
          </cell>
          <cell r="P74" t="e">
            <v>#REF!</v>
          </cell>
          <cell r="Q74" t="e">
            <v>#REF!</v>
          </cell>
          <cell r="R74" t="e">
            <v>#REF!</v>
          </cell>
          <cell r="U74" t="e">
            <v>#REF!</v>
          </cell>
          <cell r="V74" t="e">
            <v>#REF!</v>
          </cell>
          <cell r="W74" t="e">
            <v>#REF!</v>
          </cell>
          <cell r="X74" t="e">
            <v>#REF!</v>
          </cell>
          <cell r="Y74" t="e">
            <v>#REF!</v>
          </cell>
          <cell r="Z74" t="e">
            <v>#REF!</v>
          </cell>
          <cell r="AA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t="e">
            <v>#REF!</v>
          </cell>
          <cell r="V76" t="e">
            <v>#REF!</v>
          </cell>
          <cell r="W76" t="e">
            <v>#REF!</v>
          </cell>
          <cell r="X76" t="e">
            <v>#REF!</v>
          </cell>
          <cell r="Y76" t="e">
            <v>#VALUE!</v>
          </cell>
          <cell r="Z76" t="e">
            <v>#REF!</v>
          </cell>
          <cell r="AA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S77">
            <v>101</v>
          </cell>
          <cell r="T77">
            <v>0</v>
          </cell>
          <cell r="U77">
            <v>101</v>
          </cell>
          <cell r="V77">
            <v>0</v>
          </cell>
          <cell r="W77" t="e">
            <v>#REF!</v>
          </cell>
          <cell r="X77" t="e">
            <v>#REF!</v>
          </cell>
          <cell r="Y77" t="e">
            <v>#REF!</v>
          </cell>
          <cell r="Z77">
            <v>31</v>
          </cell>
          <cell r="AA77">
            <v>119</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T78">
            <v>0</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t="e">
            <v>#REF!</v>
          </cell>
          <cell r="V80" t="e">
            <v>#REF!</v>
          </cell>
          <cell r="W80" t="e">
            <v>#REF!</v>
          </cell>
          <cell r="X80">
            <v>0</v>
          </cell>
          <cell r="Y80">
            <v>0</v>
          </cell>
          <cell r="Z80" t="e">
            <v>#REF!</v>
          </cell>
          <cell r="AA80" t="e">
            <v>#REF!</v>
          </cell>
        </row>
        <row r="81">
          <cell r="C81" t="e">
            <v>#REF!</v>
          </cell>
          <cell r="D81" t="e">
            <v>#REF!</v>
          </cell>
          <cell r="E81" t="e">
            <v>#REF!</v>
          </cell>
          <cell r="P81">
            <v>0</v>
          </cell>
          <cell r="S81">
            <v>0</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S82">
            <v>50</v>
          </cell>
          <cell r="T82">
            <v>33</v>
          </cell>
          <cell r="U82" t="e">
            <v>#REF!</v>
          </cell>
          <cell r="V82" t="e">
            <v>#REF!</v>
          </cell>
          <cell r="W82" t="e">
            <v>#REF!</v>
          </cell>
          <cell r="X82" t="e">
            <v>#REF!</v>
          </cell>
          <cell r="Y82" t="e">
            <v>#REF!</v>
          </cell>
          <cell r="Z82" t="e">
            <v>#REF!</v>
          </cell>
          <cell r="AA82" t="e">
            <v>#REF!</v>
          </cell>
        </row>
        <row r="83">
          <cell r="C83" t="e">
            <v>#REF!</v>
          </cell>
          <cell r="D83" t="e">
            <v>#REF!</v>
          </cell>
          <cell r="E83" t="e">
            <v>#REF!</v>
          </cell>
          <cell r="P83">
            <v>21</v>
          </cell>
          <cell r="S83">
            <v>51</v>
          </cell>
          <cell r="T83">
            <v>33.660000000000004</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D87" t="e">
            <v>#REF!</v>
          </cell>
          <cell r="E87" t="e">
            <v>#REF!</v>
          </cell>
          <cell r="I87" t="e">
            <v>#REF!</v>
          </cell>
          <cell r="J87" t="e">
            <v>#REF!</v>
          </cell>
          <cell r="K87">
            <v>0</v>
          </cell>
          <cell r="L87">
            <v>0</v>
          </cell>
          <cell r="M87" t="e">
            <v>#REF!</v>
          </cell>
          <cell r="N87">
            <v>0</v>
          </cell>
          <cell r="O87">
            <v>0</v>
          </cell>
          <cell r="P87" t="e">
            <v>#REF!</v>
          </cell>
          <cell r="Q87">
            <v>0</v>
          </cell>
          <cell r="R87">
            <v>0</v>
          </cell>
          <cell r="S87" t="e">
            <v>#REF!</v>
          </cell>
          <cell r="T87">
            <v>0</v>
          </cell>
          <cell r="U87" t="e">
            <v>#REF!</v>
          </cell>
          <cell r="V87">
            <v>0</v>
          </cell>
          <cell r="W87" t="e">
            <v>#REF!</v>
          </cell>
          <cell r="X87" t="e">
            <v>#REF!</v>
          </cell>
          <cell r="Y87" t="e">
            <v>#REF!</v>
          </cell>
          <cell r="Z87">
            <v>0</v>
          </cell>
          <cell r="AA87">
            <v>0</v>
          </cell>
        </row>
        <row r="88">
          <cell r="C88" t="e">
            <v>#REF!</v>
          </cell>
          <cell r="D88" t="e">
            <v>#REF!</v>
          </cell>
          <cell r="E88" t="e">
            <v>#REF!</v>
          </cell>
          <cell r="I88" t="e">
            <v>#REF!</v>
          </cell>
          <cell r="J88" t="e">
            <v>#REF!</v>
          </cell>
          <cell r="M88" t="e">
            <v>#REF!</v>
          </cell>
          <cell r="P88" t="e">
            <v>#REF!</v>
          </cell>
          <cell r="S88" t="e">
            <v>#REF!</v>
          </cell>
          <cell r="U88" t="e">
            <v>#REF!</v>
          </cell>
          <cell r="W88" t="e">
            <v>#REF!</v>
          </cell>
          <cell r="X88" t="e">
            <v>#REF!</v>
          </cell>
          <cell r="Y88" t="e">
            <v>#REF!</v>
          </cell>
          <cell r="Z88">
            <v>0</v>
          </cell>
          <cell r="AA88">
            <v>0</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v>824</v>
          </cell>
          <cell r="U89" t="e">
            <v>#REF!</v>
          </cell>
          <cell r="V89">
            <v>563</v>
          </cell>
          <cell r="W89" t="e">
            <v>#REF!</v>
          </cell>
          <cell r="X89" t="e">
            <v>#REF!</v>
          </cell>
          <cell r="Y89" t="e">
            <v>#REF!</v>
          </cell>
          <cell r="Z89" t="e">
            <v>#REF!</v>
          </cell>
          <cell r="AA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t="e">
            <v>#REF!</v>
          </cell>
          <cell r="T90">
            <v>824</v>
          </cell>
          <cell r="U90" t="e">
            <v>#REF!</v>
          </cell>
          <cell r="V90">
            <v>0</v>
          </cell>
          <cell r="W90" t="e">
            <v>#REF!</v>
          </cell>
          <cell r="X90" t="e">
            <v>#REF!</v>
          </cell>
          <cell r="Y90" t="e">
            <v>#REF!</v>
          </cell>
          <cell r="Z90" t="e">
            <v>#REF!</v>
          </cell>
          <cell r="AA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v>0</v>
          </cell>
          <cell r="U91" t="e">
            <v>#REF!</v>
          </cell>
          <cell r="W91" t="e">
            <v>#REF!</v>
          </cell>
          <cell r="X91" t="e">
            <v>#REF!</v>
          </cell>
          <cell r="Y91" t="e">
            <v>#REF!</v>
          </cell>
          <cell r="Z91" t="e">
            <v>#REF!</v>
          </cell>
          <cell r="AA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T93">
            <v>139</v>
          </cell>
          <cell r="U93" t="e">
            <v>#REF!</v>
          </cell>
          <cell r="V93">
            <v>0</v>
          </cell>
          <cell r="W93" t="e">
            <v>#REF!</v>
          </cell>
          <cell r="X93">
            <v>0</v>
          </cell>
          <cell r="Y93">
            <v>0</v>
          </cell>
          <cell r="Z93">
            <v>0</v>
          </cell>
          <cell r="AA93">
            <v>0</v>
          </cell>
        </row>
        <row r="94">
          <cell r="C94" t="e">
            <v>#REF!</v>
          </cell>
          <cell r="I94" t="e">
            <v>#REF!</v>
          </cell>
          <cell r="J94" t="e">
            <v>#REF!</v>
          </cell>
          <cell r="M94" t="e">
            <v>#REF!</v>
          </cell>
          <cell r="P94" t="e">
            <v>#REF!</v>
          </cell>
          <cell r="S94" t="e">
            <v>#REF!</v>
          </cell>
          <cell r="T94">
            <v>75</v>
          </cell>
          <cell r="U94" t="e">
            <v>#REF!</v>
          </cell>
          <cell r="V94">
            <v>-129</v>
          </cell>
          <cell r="W94" t="e">
            <v>#REF!</v>
          </cell>
          <cell r="X94">
            <v>-129.33333333333334</v>
          </cell>
          <cell r="Y94">
            <v>-96</v>
          </cell>
          <cell r="Z94">
            <v>-33.333333333333343</v>
          </cell>
          <cell r="AA94">
            <v>0</v>
          </cell>
        </row>
        <row r="95">
          <cell r="C95" t="e">
            <v>#REF!</v>
          </cell>
          <cell r="I95" t="e">
            <v>#REF!</v>
          </cell>
          <cell r="J95" t="e">
            <v>#REF!</v>
          </cell>
          <cell r="M95" t="e">
            <v>#REF!</v>
          </cell>
          <cell r="P95" t="e">
            <v>#REF!</v>
          </cell>
          <cell r="S95" t="e">
            <v>#REF!</v>
          </cell>
          <cell r="T95">
            <v>54</v>
          </cell>
          <cell r="U95" t="e">
            <v>#REF!</v>
          </cell>
          <cell r="W95" t="e">
            <v>#REF!</v>
          </cell>
        </row>
        <row r="96">
          <cell r="C96" t="e">
            <v>#REF!</v>
          </cell>
          <cell r="I96" t="e">
            <v>#REF!</v>
          </cell>
          <cell r="J96" t="e">
            <v>#REF!</v>
          </cell>
          <cell r="M96" t="e">
            <v>#REF!</v>
          </cell>
          <cell r="P96" t="e">
            <v>#REF!</v>
          </cell>
          <cell r="S96" t="e">
            <v>#REF!</v>
          </cell>
          <cell r="U96" t="e">
            <v>#REF!</v>
          </cell>
          <cell r="W96" t="e">
            <v>#REF!</v>
          </cell>
        </row>
        <row r="97">
          <cell r="C97" t="e">
            <v>#REF!</v>
          </cell>
          <cell r="I97" t="e">
            <v>#REF!</v>
          </cell>
          <cell r="J97" t="e">
            <v>#REF!</v>
          </cell>
          <cell r="M97" t="e">
            <v>#REF!</v>
          </cell>
          <cell r="P97" t="e">
            <v>#REF!</v>
          </cell>
          <cell r="Q97">
            <v>0</v>
          </cell>
          <cell r="R97">
            <v>0</v>
          </cell>
          <cell r="S97" t="e">
            <v>#REF!</v>
          </cell>
          <cell r="T97">
            <v>3616.0618606060607</v>
          </cell>
          <cell r="U97" t="e">
            <v>#REF!</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Q98">
            <v>0</v>
          </cell>
          <cell r="R98">
            <v>0</v>
          </cell>
          <cell r="S98" t="e">
            <v>#REF!</v>
          </cell>
          <cell r="T98">
            <v>2783.7147999999997</v>
          </cell>
          <cell r="U98" t="e">
            <v>#REF!</v>
          </cell>
          <cell r="V98">
            <v>3047.1318181818187</v>
          </cell>
          <cell r="W98" t="e">
            <v>#REF!</v>
          </cell>
          <cell r="X98">
            <v>576.13181818181829</v>
          </cell>
          <cell r="Y98">
            <v>0</v>
          </cell>
          <cell r="Z98">
            <v>0</v>
          </cell>
          <cell r="AA98">
            <v>2982.5690909090908</v>
          </cell>
        </row>
        <row r="99">
          <cell r="C99" t="e">
            <v>#REF!</v>
          </cell>
          <cell r="I99" t="e">
            <v>#REF!</v>
          </cell>
          <cell r="J99" t="e">
            <v>#REF!</v>
          </cell>
          <cell r="M99" t="e">
            <v>#REF!</v>
          </cell>
          <cell r="P99" t="e">
            <v>#REF!</v>
          </cell>
          <cell r="Q99">
            <v>0</v>
          </cell>
          <cell r="R99">
            <v>0</v>
          </cell>
          <cell r="S99" t="e">
            <v>#REF!</v>
          </cell>
          <cell r="T99">
            <v>2384.0618606060607</v>
          </cell>
          <cell r="U99" t="e">
            <v>#REF!</v>
          </cell>
          <cell r="V99">
            <v>0</v>
          </cell>
          <cell r="W99">
            <v>0</v>
          </cell>
          <cell r="X99">
            <v>2407.8530303030293</v>
          </cell>
          <cell r="Y99">
            <v>1779</v>
          </cell>
          <cell r="Z99">
            <v>628.85303030302975</v>
          </cell>
          <cell r="AA99">
            <v>0</v>
          </cell>
        </row>
        <row r="100">
          <cell r="C100" t="e">
            <v>#REF!</v>
          </cell>
          <cell r="I100" t="e">
            <v>#REF!</v>
          </cell>
          <cell r="J100" t="e">
            <v>#REF!</v>
          </cell>
          <cell r="M100" t="e">
            <v>#REF!</v>
          </cell>
          <cell r="P100" t="e">
            <v>#REF!</v>
          </cell>
          <cell r="S100" t="e">
            <v>#REF!</v>
          </cell>
          <cell r="U100" t="e">
            <v>#REF!</v>
          </cell>
          <cell r="V100">
            <v>80</v>
          </cell>
          <cell r="W100" t="e">
            <v>#REF!</v>
          </cell>
          <cell r="X100">
            <v>85</v>
          </cell>
          <cell r="AA100">
            <v>300</v>
          </cell>
        </row>
        <row r="101">
          <cell r="C101" t="e">
            <v>#REF!</v>
          </cell>
          <cell r="I101" t="e">
            <v>#REF!</v>
          </cell>
          <cell r="J101" t="e">
            <v>#REF!</v>
          </cell>
          <cell r="M101" t="e">
            <v>#REF!</v>
          </cell>
          <cell r="P101" t="e">
            <v>#REF!</v>
          </cell>
          <cell r="S101" t="e">
            <v>#REF!</v>
          </cell>
          <cell r="U101">
            <v>0</v>
          </cell>
          <cell r="V101">
            <v>0</v>
          </cell>
          <cell r="W101">
            <v>0</v>
          </cell>
          <cell r="X101">
            <v>100</v>
          </cell>
          <cell r="AA101">
            <v>300</v>
          </cell>
        </row>
        <row r="102">
          <cell r="C102" t="e">
            <v>#REF!</v>
          </cell>
          <cell r="I102" t="e">
            <v>#REF!</v>
          </cell>
          <cell r="J102" t="e">
            <v>#REF!</v>
          </cell>
          <cell r="M102" t="e">
            <v>#REF!</v>
          </cell>
          <cell r="P102" t="e">
            <v>#REF!</v>
          </cell>
          <cell r="S102" t="e">
            <v>#REF!</v>
          </cell>
          <cell r="U102" t="e">
            <v>#REF!</v>
          </cell>
          <cell r="V102">
            <v>0</v>
          </cell>
          <cell r="W102" t="e">
            <v>#REF!</v>
          </cell>
          <cell r="X102">
            <v>100</v>
          </cell>
          <cell r="AA102">
            <v>0</v>
          </cell>
        </row>
        <row r="103">
          <cell r="C103" t="e">
            <v>#REF!</v>
          </cell>
          <cell r="I103" t="e">
            <v>#REF!</v>
          </cell>
          <cell r="J103" t="e">
            <v>#REF!</v>
          </cell>
          <cell r="M103" t="e">
            <v>#REF!</v>
          </cell>
          <cell r="P103" t="e">
            <v>#REF!</v>
          </cell>
          <cell r="S103" t="e">
            <v>#REF!</v>
          </cell>
          <cell r="T103">
            <v>10</v>
          </cell>
          <cell r="U103" t="e">
            <v>#REF!</v>
          </cell>
          <cell r="W103" t="e">
            <v>#REF!</v>
          </cell>
          <cell r="X103">
            <v>0</v>
          </cell>
        </row>
        <row r="104">
          <cell r="C104" t="e">
            <v>#REF!</v>
          </cell>
          <cell r="I104" t="e">
            <v>#REF!</v>
          </cell>
          <cell r="J104" t="e">
            <v>#REF!</v>
          </cell>
          <cell r="M104" t="e">
            <v>#REF!</v>
          </cell>
          <cell r="P104" t="e">
            <v>#REF!</v>
          </cell>
          <cell r="S104" t="e">
            <v>#REF!</v>
          </cell>
          <cell r="T104">
            <v>10</v>
          </cell>
          <cell r="U104" t="e">
            <v>#REF!</v>
          </cell>
          <cell r="W104" t="e">
            <v>#REF!</v>
          </cell>
        </row>
        <row r="105">
          <cell r="C105" t="e">
            <v>#REF!</v>
          </cell>
          <cell r="I105" t="e">
            <v>#REF!</v>
          </cell>
          <cell r="J105" t="e">
            <v>#REF!</v>
          </cell>
          <cell r="M105" t="e">
            <v>#REF!</v>
          </cell>
          <cell r="P105" t="e">
            <v>#REF!</v>
          </cell>
          <cell r="S105" t="e">
            <v>#REF!</v>
          </cell>
          <cell r="V105">
            <v>0</v>
          </cell>
          <cell r="W105" t="e">
            <v>#REF!</v>
          </cell>
        </row>
        <row r="106">
          <cell r="C106">
            <v>9142</v>
          </cell>
          <cell r="I106" t="e">
            <v>#REF!</v>
          </cell>
          <cell r="J106" t="e">
            <v>#REF!</v>
          </cell>
          <cell r="M106" t="e">
            <v>#REF!</v>
          </cell>
          <cell r="P106" t="e">
            <v>#REF!</v>
          </cell>
          <cell r="S106">
            <v>0</v>
          </cell>
          <cell r="T106">
            <v>55</v>
          </cell>
          <cell r="U106">
            <v>9142</v>
          </cell>
          <cell r="V106" t="e">
            <v>#REF!</v>
          </cell>
          <cell r="W106" t="e">
            <v>#REF!</v>
          </cell>
          <cell r="X106">
            <v>0</v>
          </cell>
          <cell r="Y106">
            <v>0</v>
          </cell>
        </row>
        <row r="107">
          <cell r="C107">
            <v>0</v>
          </cell>
          <cell r="I107" t="e">
            <v>#REF!</v>
          </cell>
          <cell r="J107" t="e">
            <v>#REF!</v>
          </cell>
          <cell r="M107" t="e">
            <v>#REF!</v>
          </cell>
          <cell r="P107" t="e">
            <v>#REF!</v>
          </cell>
          <cell r="T107">
            <v>55</v>
          </cell>
          <cell r="U107">
            <v>0</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cell r="V109">
            <v>0</v>
          </cell>
          <cell r="W109" t="e">
            <v>#REF!</v>
          </cell>
          <cell r="AA109">
            <v>0</v>
          </cell>
        </row>
        <row r="110">
          <cell r="C110" t="e">
            <v>#REF!</v>
          </cell>
          <cell r="I110" t="e">
            <v>#REF!</v>
          </cell>
          <cell r="J110" t="e">
            <v>#REF!</v>
          </cell>
          <cell r="M110" t="e">
            <v>#REF!</v>
          </cell>
          <cell r="P110" t="e">
            <v>#REF!</v>
          </cell>
          <cell r="S110">
            <v>708.125</v>
          </cell>
          <cell r="U110" t="e">
            <v>#REF!</v>
          </cell>
          <cell r="W110" t="e">
            <v>#REF!</v>
          </cell>
          <cell r="X110">
            <v>0</v>
          </cell>
          <cell r="AA110">
            <v>0</v>
          </cell>
        </row>
        <row r="111">
          <cell r="C111" t="e">
            <v>#REF!</v>
          </cell>
          <cell r="I111" t="e">
            <v>#REF!</v>
          </cell>
          <cell r="J111" t="e">
            <v>#REF!</v>
          </cell>
          <cell r="M111" t="e">
            <v>#REF!</v>
          </cell>
          <cell r="P111" t="e">
            <v>#REF!</v>
          </cell>
          <cell r="S111">
            <v>897</v>
          </cell>
          <cell r="U111" t="e">
            <v>#REF!</v>
          </cell>
          <cell r="W111" t="e">
            <v>#REF!</v>
          </cell>
          <cell r="AA111">
            <v>0</v>
          </cell>
        </row>
        <row r="112">
          <cell r="C112" t="e">
            <v>#REF!</v>
          </cell>
          <cell r="P112">
            <v>0</v>
          </cell>
          <cell r="S112">
            <v>0</v>
          </cell>
          <cell r="U112" t="e">
            <v>#REF!</v>
          </cell>
          <cell r="V112" t="e">
            <v>#REF!</v>
          </cell>
          <cell r="W112" t="e">
            <v>#REF!</v>
          </cell>
          <cell r="AA112">
            <v>0</v>
          </cell>
        </row>
        <row r="113">
          <cell r="C113">
            <v>-12710</v>
          </cell>
          <cell r="P113">
            <v>0</v>
          </cell>
          <cell r="S113">
            <v>0</v>
          </cell>
          <cell r="V113">
            <v>0</v>
          </cell>
          <cell r="W113">
            <v>-12710</v>
          </cell>
          <cell r="X113" t="e">
            <v>#REF!</v>
          </cell>
          <cell r="AA113">
            <v>0</v>
          </cell>
        </row>
        <row r="114">
          <cell r="C114">
            <v>0</v>
          </cell>
          <cell r="P114">
            <v>0</v>
          </cell>
          <cell r="S114">
            <v>0</v>
          </cell>
          <cell r="U114">
            <v>0</v>
          </cell>
          <cell r="W114" t="e">
            <v>#REF!</v>
          </cell>
          <cell r="X114">
            <v>0</v>
          </cell>
          <cell r="AA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V115">
            <v>0</v>
          </cell>
          <cell r="W115" t="e">
            <v>#REF!</v>
          </cell>
          <cell r="Z115">
            <v>0</v>
          </cell>
          <cell r="AA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cell r="X116">
            <v>0</v>
          </cell>
          <cell r="AA116">
            <v>0</v>
          </cell>
        </row>
        <row r="117">
          <cell r="P117">
            <v>0</v>
          </cell>
          <cell r="S117">
            <v>0</v>
          </cell>
          <cell r="U117" t="e">
            <v>#REF!</v>
          </cell>
          <cell r="W117" t="e">
            <v>#REF!</v>
          </cell>
          <cell r="X117">
            <v>0</v>
          </cell>
          <cell r="Z117">
            <v>0</v>
          </cell>
        </row>
        <row r="118">
          <cell r="P118">
            <v>0</v>
          </cell>
          <cell r="S118">
            <v>0</v>
          </cell>
          <cell r="U118" t="e">
            <v>#REF!</v>
          </cell>
          <cell r="W118" t="e">
            <v>#REF!</v>
          </cell>
          <cell r="X118">
            <v>0</v>
          </cell>
          <cell r="AA118">
            <v>0</v>
          </cell>
        </row>
        <row r="119">
          <cell r="P119">
            <v>0</v>
          </cell>
          <cell r="S119">
            <v>0</v>
          </cell>
          <cell r="U119" t="e">
            <v>#REF!</v>
          </cell>
          <cell r="W119" t="e">
            <v>#REF!</v>
          </cell>
          <cell r="X119" t="e">
            <v>#DIV/0!</v>
          </cell>
          <cell r="Y119" t="e">
            <v>#REF!</v>
          </cell>
          <cell r="AA119">
            <v>0</v>
          </cell>
        </row>
        <row r="120">
          <cell r="P120">
            <v>0</v>
          </cell>
          <cell r="S120">
            <v>0</v>
          </cell>
          <cell r="U120" t="e">
            <v>#REF!</v>
          </cell>
          <cell r="X120" t="e">
            <v>#REF!</v>
          </cell>
          <cell r="AA120">
            <v>0</v>
          </cell>
        </row>
        <row r="121">
          <cell r="P121">
            <v>0</v>
          </cell>
          <cell r="S121">
            <v>0</v>
          </cell>
          <cell r="U121">
            <v>0</v>
          </cell>
          <cell r="V121">
            <v>0</v>
          </cell>
          <cell r="W121">
            <v>0</v>
          </cell>
          <cell r="X121">
            <v>0</v>
          </cell>
          <cell r="Z121">
            <v>0</v>
          </cell>
          <cell r="AA121">
            <v>0</v>
          </cell>
        </row>
        <row r="122">
          <cell r="P122">
            <v>0</v>
          </cell>
          <cell r="S122">
            <v>0</v>
          </cell>
          <cell r="X122">
            <v>0</v>
          </cell>
        </row>
        <row r="123">
          <cell r="S123">
            <v>0</v>
          </cell>
          <cell r="U123">
            <v>7.59</v>
          </cell>
          <cell r="V123">
            <v>0</v>
          </cell>
          <cell r="X123" t="e">
            <v>#DIV/0!</v>
          </cell>
        </row>
        <row r="124">
          <cell r="S124">
            <v>0</v>
          </cell>
          <cell r="U124">
            <v>0</v>
          </cell>
          <cell r="W124">
            <v>24998</v>
          </cell>
          <cell r="X124">
            <v>0</v>
          </cell>
          <cell r="Y124">
            <v>24998</v>
          </cell>
          <cell r="Z124">
            <v>0</v>
          </cell>
        </row>
        <row r="125">
          <cell r="T125">
            <v>0</v>
          </cell>
          <cell r="U125" t="e">
            <v>#REF!</v>
          </cell>
          <cell r="W125" t="e">
            <v>#REF!</v>
          </cell>
          <cell r="X125" t="e">
            <v>#VALUE!</v>
          </cell>
          <cell r="Z125">
            <v>0</v>
          </cell>
        </row>
        <row r="126">
          <cell r="U126">
            <v>25363</v>
          </cell>
          <cell r="V126">
            <v>25363</v>
          </cell>
          <cell r="W126">
            <v>30.79</v>
          </cell>
          <cell r="Z126" t="e">
            <v>#DIV/0!</v>
          </cell>
        </row>
        <row r="127">
          <cell r="W127" t="e">
            <v>#REF!</v>
          </cell>
          <cell r="Z127" t="e">
            <v>#REF!</v>
          </cell>
        </row>
        <row r="128">
          <cell r="P128">
            <v>366</v>
          </cell>
          <cell r="Q128">
            <v>0</v>
          </cell>
          <cell r="R128">
            <v>0</v>
          </cell>
          <cell r="S128">
            <v>2158</v>
          </cell>
          <cell r="T128">
            <v>300</v>
          </cell>
          <cell r="U128">
            <v>300</v>
          </cell>
          <cell r="V128">
            <v>0</v>
          </cell>
          <cell r="W128">
            <v>0</v>
          </cell>
          <cell r="X128">
            <v>0</v>
          </cell>
          <cell r="Y128">
            <v>0</v>
          </cell>
          <cell r="Z128">
            <v>0</v>
          </cell>
          <cell r="AA128">
            <v>0</v>
          </cell>
        </row>
        <row r="129">
          <cell r="J129">
            <v>0</v>
          </cell>
          <cell r="P129">
            <v>732</v>
          </cell>
          <cell r="S129">
            <v>4316</v>
          </cell>
          <cell r="U129">
            <v>0</v>
          </cell>
          <cell r="V129">
            <v>0</v>
          </cell>
          <cell r="W129">
            <v>0</v>
          </cell>
          <cell r="X129">
            <v>0</v>
          </cell>
          <cell r="AA129">
            <v>0</v>
          </cell>
        </row>
        <row r="130">
          <cell r="W130">
            <v>11.87</v>
          </cell>
          <cell r="Z130" t="e">
            <v>#DIV/0!</v>
          </cell>
        </row>
        <row r="131">
          <cell r="P131">
            <v>1223</v>
          </cell>
          <cell r="Q131">
            <v>0</v>
          </cell>
          <cell r="R131">
            <v>0</v>
          </cell>
          <cell r="S131">
            <v>0</v>
          </cell>
          <cell r="T131">
            <v>0</v>
          </cell>
          <cell r="U131" t="e">
            <v>#REF!</v>
          </cell>
          <cell r="V131">
            <v>25363</v>
          </cell>
          <cell r="W131" t="e">
            <v>#REF!</v>
          </cell>
          <cell r="X131">
            <v>0</v>
          </cell>
          <cell r="Y131">
            <v>0</v>
          </cell>
          <cell r="Z131">
            <v>0</v>
          </cell>
          <cell r="AA131">
            <v>0</v>
          </cell>
        </row>
        <row r="132">
          <cell r="P132">
            <v>2446</v>
          </cell>
          <cell r="S132">
            <v>0</v>
          </cell>
          <cell r="T132">
            <v>0</v>
          </cell>
          <cell r="U132">
            <v>187.5</v>
          </cell>
          <cell r="V132">
            <v>187.5</v>
          </cell>
          <cell r="W132" t="e">
            <v>#REF!</v>
          </cell>
          <cell r="X132">
            <v>0</v>
          </cell>
          <cell r="Y132">
            <v>0</v>
          </cell>
          <cell r="Z132" t="e">
            <v>#REF!</v>
          </cell>
        </row>
        <row r="133">
          <cell r="U133" t="e">
            <v>#REF!</v>
          </cell>
          <cell r="V133">
            <v>25550.5</v>
          </cell>
          <cell r="W133" t="e">
            <v>#REF!</v>
          </cell>
          <cell r="X133">
            <v>57083</v>
          </cell>
        </row>
        <row r="134">
          <cell r="X134" t="e">
            <v>#REF!</v>
          </cell>
          <cell r="Y134" t="e">
            <v>#VALUE!</v>
          </cell>
          <cell r="Z134" t="e">
            <v>#REF!</v>
          </cell>
          <cell r="AA134" t="e">
            <v>#REF!</v>
          </cell>
        </row>
        <row r="135">
          <cell r="T135">
            <v>300</v>
          </cell>
          <cell r="U135" t="e">
            <v>#REF!</v>
          </cell>
          <cell r="V135" t="e">
            <v>#REF!</v>
          </cell>
          <cell r="W135" t="e">
            <v>#REF!</v>
          </cell>
        </row>
        <row r="136">
          <cell r="J136">
            <v>1</v>
          </cell>
          <cell r="W136">
            <v>1</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W139">
            <v>0</v>
          </cell>
          <cell r="X139">
            <v>0</v>
          </cell>
        </row>
        <row r="140">
          <cell r="W140">
            <v>82081</v>
          </cell>
          <cell r="X140">
            <v>57083</v>
          </cell>
          <cell r="Y140">
            <v>24998</v>
          </cell>
        </row>
        <row r="141">
          <cell r="Z141" t="e">
            <v>#REF!</v>
          </cell>
          <cell r="AA141" t="e">
            <v>#REF!</v>
          </cell>
        </row>
        <row r="142">
          <cell r="W142" t="e">
            <v>#REF!</v>
          </cell>
          <cell r="X142" t="e">
            <v>#REF!</v>
          </cell>
          <cell r="Y142" t="e">
            <v>#REF!</v>
          </cell>
        </row>
        <row r="143">
          <cell r="C143">
            <v>17.179166666666667</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t="e">
            <v>#REF!</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cell r="W150">
            <v>1774.0124999999998</v>
          </cell>
        </row>
        <row r="151">
          <cell r="C151" t="e">
            <v>#REF!</v>
          </cell>
          <cell r="I151" t="e">
            <v>#REF!</v>
          </cell>
          <cell r="J151">
            <v>0</v>
          </cell>
          <cell r="M151">
            <v>0</v>
          </cell>
          <cell r="W151">
            <v>0</v>
          </cell>
        </row>
        <row r="152">
          <cell r="C152">
            <v>57</v>
          </cell>
          <cell r="I152" t="e">
            <v>#REF!</v>
          </cell>
          <cell r="J152" t="e">
            <v>#REF!</v>
          </cell>
          <cell r="M152" t="e">
            <v>#REF!</v>
          </cell>
          <cell r="P152" t="e">
            <v>#REF!</v>
          </cell>
          <cell r="W152" t="e">
            <v>#REF!</v>
          </cell>
        </row>
        <row r="153">
          <cell r="C153">
            <v>0</v>
          </cell>
          <cell r="I153" t="e">
            <v>#REF!</v>
          </cell>
          <cell r="J153" t="e">
            <v>#REF!</v>
          </cell>
          <cell r="M153" t="e">
            <v>#REF!</v>
          </cell>
          <cell r="P153" t="e">
            <v>#REF!</v>
          </cell>
          <cell r="S153">
            <v>0</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W155">
            <v>-798.66666666666674</v>
          </cell>
          <cell r="X155" t="str">
            <v>ОЧИК.18.02.</v>
          </cell>
        </row>
        <row r="156">
          <cell r="I156">
            <v>0</v>
          </cell>
          <cell r="W156">
            <v>0</v>
          </cell>
        </row>
        <row r="157">
          <cell r="C157" t="str">
            <v>АПАРАТ ВСЬОГО</v>
          </cell>
          <cell r="D157" t="str">
            <v>АПАРАТ ЕЛЕКТРО</v>
          </cell>
          <cell r="E157" t="str">
            <v>АПАРАТ ТЕПЛО</v>
          </cell>
          <cell r="I157" t="str">
            <v>ККМ</v>
          </cell>
          <cell r="J157" t="str">
            <v>КТМ</v>
          </cell>
          <cell r="K157">
            <v>0</v>
          </cell>
          <cell r="L157">
            <v>0</v>
          </cell>
          <cell r="M157" t="str">
            <v>ТЕЦ-5 ВСЬОГО</v>
          </cell>
          <cell r="N157">
            <v>0</v>
          </cell>
          <cell r="O157">
            <v>0</v>
          </cell>
          <cell r="P157" t="e">
            <v>#REF!</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59">
          <cell r="C159">
            <v>57</v>
          </cell>
          <cell r="O159">
            <v>250</v>
          </cell>
        </row>
        <row r="160">
          <cell r="C160">
            <v>0</v>
          </cell>
          <cell r="J160" t="e">
            <v>#REF!</v>
          </cell>
          <cell r="M160" t="e">
            <v>#REF!</v>
          </cell>
          <cell r="N160" t="e">
            <v>#REF!</v>
          </cell>
          <cell r="P160">
            <v>0</v>
          </cell>
          <cell r="S160">
            <v>0</v>
          </cell>
          <cell r="U160" t="e">
            <v>#REF!</v>
          </cell>
          <cell r="V160">
            <v>0</v>
          </cell>
          <cell r="X160">
            <v>221.49122807017542</v>
          </cell>
          <cell r="AA160">
            <v>0</v>
          </cell>
        </row>
        <row r="161">
          <cell r="J161" t="e">
            <v>#REF!</v>
          </cell>
          <cell r="M161" t="e">
            <v>#REF!</v>
          </cell>
          <cell r="N161" t="e">
            <v>#REF!</v>
          </cell>
          <cell r="P161">
            <v>890</v>
          </cell>
          <cell r="S161">
            <v>1440</v>
          </cell>
          <cell r="U161" t="e">
            <v>#REF!</v>
          </cell>
          <cell r="V161">
            <v>1070</v>
          </cell>
          <cell r="X161">
            <v>252.49999999999997</v>
          </cell>
          <cell r="AA161" t="e">
            <v>#REF!</v>
          </cell>
        </row>
        <row r="162">
          <cell r="I162">
            <v>0</v>
          </cell>
          <cell r="J162">
            <v>82.5</v>
          </cell>
          <cell r="M162">
            <v>82.5</v>
          </cell>
          <cell r="N162">
            <v>82.5</v>
          </cell>
          <cell r="P162">
            <v>700</v>
          </cell>
          <cell r="Q162">
            <v>63.33</v>
          </cell>
          <cell r="R162">
            <v>63.33</v>
          </cell>
          <cell r="S162">
            <v>63.33</v>
          </cell>
          <cell r="T162">
            <v>63.33</v>
          </cell>
          <cell r="U162">
            <v>82.5</v>
          </cell>
          <cell r="V162">
            <v>1070</v>
          </cell>
          <cell r="X162">
            <v>66</v>
          </cell>
          <cell r="Z162" t="str">
            <v>ОЧИК.18.02.</v>
          </cell>
          <cell r="AA162">
            <v>1639</v>
          </cell>
        </row>
        <row r="163">
          <cell r="I163">
            <v>0</v>
          </cell>
          <cell r="J163" t="e">
            <v>#REF!</v>
          </cell>
          <cell r="M163" t="e">
            <v>#REF!</v>
          </cell>
          <cell r="N163" t="e">
            <v>#REF!</v>
          </cell>
          <cell r="P163">
            <v>0</v>
          </cell>
          <cell r="S163">
            <v>0</v>
          </cell>
          <cell r="U163" t="e">
            <v>#REF!</v>
          </cell>
          <cell r="V163">
            <v>0</v>
          </cell>
          <cell r="X163">
            <v>128.964</v>
          </cell>
          <cell r="AA163">
            <v>138</v>
          </cell>
        </row>
        <row r="164">
          <cell r="C164" t="str">
            <v>АПАРАТ ВСЬОГО</v>
          </cell>
          <cell r="D164" t="str">
            <v>АПАРАТ ЕЛЕКТРО</v>
          </cell>
          <cell r="E164" t="str">
            <v>АПАРАТ ТЕПЛО</v>
          </cell>
          <cell r="I164" t="str">
            <v>ККМ</v>
          </cell>
          <cell r="J164" t="e">
            <v>#REF!</v>
          </cell>
          <cell r="M164" t="e">
            <v>#REF!</v>
          </cell>
          <cell r="N164" t="e">
            <v>#REF!</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V164">
            <v>0</v>
          </cell>
          <cell r="W164" t="str">
            <v>АК КЕ ВСЬОГО</v>
          </cell>
          <cell r="X164">
            <v>28564</v>
          </cell>
          <cell r="Y164" t="str">
            <v xml:space="preserve"> Т/Е</v>
          </cell>
          <cell r="Z164" t="str">
            <v>СТАНЦІї ЕЛЕКТРО</v>
          </cell>
          <cell r="AA164" t="str">
            <v>СТАНЦІІ ТЕПЛОВІ</v>
          </cell>
        </row>
        <row r="165">
          <cell r="C165">
            <v>2.78</v>
          </cell>
          <cell r="J165">
            <v>3.5</v>
          </cell>
          <cell r="K165">
            <v>2.78</v>
          </cell>
          <cell r="L165">
            <v>2.78</v>
          </cell>
          <cell r="M165">
            <v>3.5</v>
          </cell>
          <cell r="P165">
            <v>3.5</v>
          </cell>
          <cell r="S165">
            <v>1550.3999999999999</v>
          </cell>
          <cell r="U165" t="e">
            <v>#REF!</v>
          </cell>
          <cell r="W165">
            <v>3.4239999999999999</v>
          </cell>
          <cell r="X165">
            <v>693.59999999999991</v>
          </cell>
          <cell r="Z165">
            <v>2.1804999999999999</v>
          </cell>
          <cell r="AA165">
            <v>2.1804999999999999</v>
          </cell>
        </row>
        <row r="166">
          <cell r="J166" t="e">
            <v>#REF!</v>
          </cell>
          <cell r="M166" t="e">
            <v>#REF!</v>
          </cell>
          <cell r="N166" t="e">
            <v>#REF!</v>
          </cell>
          <cell r="P166">
            <v>119</v>
          </cell>
          <cell r="S166">
            <v>187</v>
          </cell>
          <cell r="U166" t="e">
            <v>#REF!</v>
          </cell>
          <cell r="X166">
            <v>197.2</v>
          </cell>
        </row>
        <row r="167">
          <cell r="J167" t="e">
            <v>#REF!</v>
          </cell>
          <cell r="M167" t="e">
            <v>#REF!</v>
          </cell>
          <cell r="N167" t="e">
            <v>#REF!</v>
          </cell>
          <cell r="P167">
            <v>21.72</v>
          </cell>
          <cell r="S167">
            <v>157</v>
          </cell>
          <cell r="U167" t="e">
            <v>#REF!</v>
          </cell>
          <cell r="V167">
            <v>458.81818181818181</v>
          </cell>
          <cell r="W167">
            <v>57.239999999999995</v>
          </cell>
          <cell r="X167">
            <v>154</v>
          </cell>
          <cell r="Z167">
            <v>221.49122807017542</v>
          </cell>
          <cell r="AA167">
            <v>216.09090909090909</v>
          </cell>
        </row>
        <row r="168">
          <cell r="J168">
            <v>63.33</v>
          </cell>
          <cell r="M168">
            <v>63.33</v>
          </cell>
          <cell r="P168">
            <v>63.33</v>
          </cell>
          <cell r="S168">
            <v>800</v>
          </cell>
          <cell r="U168">
            <v>63.33</v>
          </cell>
          <cell r="V168">
            <v>611.18181818181824</v>
          </cell>
          <cell r="W168">
            <v>65.146999999999991</v>
          </cell>
          <cell r="Z168">
            <v>252.49999999999997</v>
          </cell>
          <cell r="AA168">
            <v>1560.909090909091</v>
          </cell>
        </row>
        <row r="169">
          <cell r="I169">
            <v>0</v>
          </cell>
          <cell r="J169" t="e">
            <v>#REF!</v>
          </cell>
          <cell r="M169" t="e">
            <v>#REF!</v>
          </cell>
          <cell r="P169" t="e">
            <v>#REF!</v>
          </cell>
          <cell r="S169">
            <v>82.5</v>
          </cell>
          <cell r="T169">
            <v>82.5</v>
          </cell>
          <cell r="U169" t="e">
            <v>#REF!</v>
          </cell>
          <cell r="V169">
            <v>1070</v>
          </cell>
          <cell r="W169">
            <v>82.5</v>
          </cell>
          <cell r="Z169">
            <v>66</v>
          </cell>
          <cell r="AA169">
            <v>1777</v>
          </cell>
        </row>
        <row r="170">
          <cell r="I170">
            <v>0</v>
          </cell>
          <cell r="J170" t="e">
            <v>#REF!</v>
          </cell>
          <cell r="M170" t="e">
            <v>#REF!</v>
          </cell>
          <cell r="P170" t="e">
            <v>#REF!</v>
          </cell>
          <cell r="S170">
            <v>580.5454545454545</v>
          </cell>
          <cell r="U170" t="e">
            <v>#REF!</v>
          </cell>
          <cell r="V170">
            <v>0</v>
          </cell>
          <cell r="W170">
            <v>288.75</v>
          </cell>
          <cell r="X170">
            <v>270.36363636363637</v>
          </cell>
          <cell r="Z170">
            <v>143.91299999999998</v>
          </cell>
          <cell r="AA170">
            <v>0</v>
          </cell>
        </row>
        <row r="171">
          <cell r="J171">
            <v>1213</v>
          </cell>
          <cell r="M171">
            <v>9044</v>
          </cell>
          <cell r="P171">
            <v>6272</v>
          </cell>
          <cell r="S171">
            <v>1156.8545454545454</v>
          </cell>
          <cell r="U171" t="e">
            <v>#REF!</v>
          </cell>
          <cell r="V171">
            <v>0</v>
          </cell>
          <cell r="W171">
            <v>16528</v>
          </cell>
          <cell r="X171">
            <v>620.43636363636358</v>
          </cell>
          <cell r="Z171">
            <v>31875</v>
          </cell>
          <cell r="AA171">
            <v>0</v>
          </cell>
        </row>
        <row r="172">
          <cell r="J172" t="e">
            <v>#REF!</v>
          </cell>
          <cell r="M172" t="e">
            <v>#REF!</v>
          </cell>
          <cell r="P172" t="e">
            <v>#REF!</v>
          </cell>
          <cell r="Q172">
            <v>0</v>
          </cell>
          <cell r="R172">
            <v>0</v>
          </cell>
          <cell r="S172">
            <v>1737.3999999999999</v>
          </cell>
          <cell r="T172">
            <v>0</v>
          </cell>
          <cell r="U172" t="e">
            <v>#REF!</v>
          </cell>
          <cell r="V172">
            <v>80</v>
          </cell>
          <cell r="W172">
            <v>16529</v>
          </cell>
          <cell r="X172">
            <v>75.839416058394164</v>
          </cell>
          <cell r="Y172">
            <v>0</v>
          </cell>
          <cell r="Z172">
            <v>0</v>
          </cell>
          <cell r="AA172">
            <v>300</v>
          </cell>
        </row>
        <row r="173">
          <cell r="J173">
            <v>0</v>
          </cell>
          <cell r="M173" t="e">
            <v>#REF!</v>
          </cell>
          <cell r="P173" t="e">
            <v>#REF!</v>
          </cell>
          <cell r="Q173">
            <v>0</v>
          </cell>
          <cell r="R173">
            <v>0</v>
          </cell>
          <cell r="S173">
            <v>0</v>
          </cell>
          <cell r="T173">
            <v>0</v>
          </cell>
          <cell r="U173" t="e">
            <v>#REF!</v>
          </cell>
          <cell r="V173">
            <v>80</v>
          </cell>
          <cell r="W173">
            <v>135.76</v>
          </cell>
          <cell r="X173">
            <v>103.9</v>
          </cell>
          <cell r="Y173">
            <v>0</v>
          </cell>
          <cell r="Z173">
            <v>0</v>
          </cell>
          <cell r="AA173">
            <v>300</v>
          </cell>
        </row>
        <row r="174">
          <cell r="C174">
            <v>75</v>
          </cell>
          <cell r="I174">
            <v>75</v>
          </cell>
          <cell r="J174">
            <v>46.136000000000003</v>
          </cell>
          <cell r="M174">
            <v>55.003999999999998</v>
          </cell>
          <cell r="P174">
            <v>53.512999999999998</v>
          </cell>
          <cell r="R174">
            <v>0</v>
          </cell>
          <cell r="S174">
            <v>0</v>
          </cell>
          <cell r="T174">
            <v>0</v>
          </cell>
          <cell r="U174">
            <v>0</v>
          </cell>
          <cell r="V174">
            <v>0</v>
          </cell>
          <cell r="W174">
            <v>154.65299999999999</v>
          </cell>
          <cell r="X174">
            <v>99.938587512794271</v>
          </cell>
          <cell r="Y174">
            <v>0</v>
          </cell>
          <cell r="Z174">
            <v>0</v>
          </cell>
          <cell r="AA174">
            <v>75</v>
          </cell>
        </row>
        <row r="175">
          <cell r="J175">
            <v>0</v>
          </cell>
          <cell r="K175">
            <v>0</v>
          </cell>
          <cell r="L175">
            <v>0</v>
          </cell>
          <cell r="M175" t="e">
            <v>#REF!</v>
          </cell>
          <cell r="P175" t="e">
            <v>#REF!</v>
          </cell>
          <cell r="Q175">
            <v>0</v>
          </cell>
          <cell r="R175">
            <v>0</v>
          </cell>
          <cell r="S175">
            <v>4262</v>
          </cell>
          <cell r="T175">
            <v>0</v>
          </cell>
          <cell r="U175" t="e">
            <v>#REF!</v>
          </cell>
          <cell r="V175">
            <v>0</v>
          </cell>
          <cell r="W175">
            <v>63.33</v>
          </cell>
          <cell r="X175">
            <v>195.28</v>
          </cell>
          <cell r="Y175">
            <v>0</v>
          </cell>
          <cell r="Z175">
            <v>0</v>
          </cell>
          <cell r="AA175">
            <v>0</v>
          </cell>
        </row>
        <row r="176">
          <cell r="J176" t="e">
            <v>#REF!</v>
          </cell>
          <cell r="M176" t="e">
            <v>#REF!</v>
          </cell>
          <cell r="P176" t="e">
            <v>#REF!</v>
          </cell>
          <cell r="Q176">
            <v>0</v>
          </cell>
          <cell r="R176">
            <v>0</v>
          </cell>
          <cell r="S176">
            <v>4262</v>
          </cell>
          <cell r="T176">
            <v>0</v>
          </cell>
          <cell r="U176" t="e">
            <v>#REF!</v>
          </cell>
          <cell r="V176">
            <v>0</v>
          </cell>
          <cell r="W176">
            <v>216.84</v>
          </cell>
          <cell r="X176">
            <v>14810</v>
          </cell>
          <cell r="Y176">
            <v>0</v>
          </cell>
          <cell r="Z176">
            <v>0</v>
          </cell>
          <cell r="AA176">
            <v>0</v>
          </cell>
        </row>
        <row r="177">
          <cell r="J177">
            <v>8977</v>
          </cell>
          <cell r="M177" t="e">
            <v>#REF!</v>
          </cell>
          <cell r="P177" t="e">
            <v>#REF!</v>
          </cell>
          <cell r="R177">
            <v>0</v>
          </cell>
          <cell r="S177">
            <v>0</v>
          </cell>
          <cell r="T177">
            <v>0</v>
          </cell>
          <cell r="U177" t="e">
            <v>#REF!</v>
          </cell>
          <cell r="V177" t="e">
            <v>#REF!</v>
          </cell>
          <cell r="W177">
            <v>29438</v>
          </cell>
          <cell r="X177">
            <v>0</v>
          </cell>
          <cell r="Y177">
            <v>0</v>
          </cell>
          <cell r="Z177">
            <v>0</v>
          </cell>
          <cell r="AA177">
            <v>0</v>
          </cell>
        </row>
        <row r="178">
          <cell r="J178" t="e">
            <v>#REF!</v>
          </cell>
          <cell r="M178" t="e">
            <v>#REF!</v>
          </cell>
          <cell r="N178" t="e">
            <v>#REF!</v>
          </cell>
          <cell r="O178" t="e">
            <v>#REF!</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row>
        <row r="179">
          <cell r="J179" t="e">
            <v>#REF!</v>
          </cell>
          <cell r="M179" t="e">
            <v>#REF!</v>
          </cell>
          <cell r="N179" t="e">
            <v>#REF!</v>
          </cell>
          <cell r="O179" t="e">
            <v>#REF!</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row>
        <row r="180">
          <cell r="J180" t="e">
            <v>#REF!</v>
          </cell>
          <cell r="M180" t="e">
            <v>#REF!</v>
          </cell>
          <cell r="N180" t="e">
            <v>#REF!</v>
          </cell>
          <cell r="O180" t="e">
            <v>#REF!</v>
          </cell>
          <cell r="P180" t="e">
            <v>#REF!</v>
          </cell>
          <cell r="Q180" t="e">
            <v>#REF!</v>
          </cell>
          <cell r="R180" t="e">
            <v>#REF!</v>
          </cell>
          <cell r="S180">
            <v>0</v>
          </cell>
          <cell r="T180">
            <v>0</v>
          </cell>
          <cell r="U180" t="e">
            <v>#REF!</v>
          </cell>
          <cell r="V180" t="e">
            <v>#REF!</v>
          </cell>
          <cell r="W180" t="e">
            <v>#REF!</v>
          </cell>
          <cell r="X180">
            <v>121.7</v>
          </cell>
          <cell r="Y180">
            <v>121.7</v>
          </cell>
          <cell r="Z180">
            <v>121.7</v>
          </cell>
          <cell r="AA180">
            <v>0</v>
          </cell>
        </row>
        <row r="181">
          <cell r="C181">
            <v>75</v>
          </cell>
          <cell r="I181">
            <v>75</v>
          </cell>
          <cell r="J181">
            <v>100.5</v>
          </cell>
          <cell r="M181">
            <v>100.5</v>
          </cell>
          <cell r="P181">
            <v>100.5</v>
          </cell>
          <cell r="Q181">
            <v>0</v>
          </cell>
          <cell r="R181">
            <v>0</v>
          </cell>
          <cell r="S181">
            <v>1895.42</v>
          </cell>
          <cell r="T181">
            <v>0</v>
          </cell>
          <cell r="U181" t="e">
            <v>#REF!</v>
          </cell>
          <cell r="V181" t="e">
            <v>#REF!</v>
          </cell>
          <cell r="W181" t="e">
            <v>#REF!</v>
          </cell>
          <cell r="X181">
            <v>52</v>
          </cell>
          <cell r="Y181">
            <v>52</v>
          </cell>
          <cell r="Z181">
            <v>89.557440953909662</v>
          </cell>
          <cell r="AA181">
            <v>0</v>
          </cell>
        </row>
        <row r="182">
          <cell r="J182">
            <v>351.75</v>
          </cell>
          <cell r="K182">
            <v>0</v>
          </cell>
          <cell r="L182">
            <v>0</v>
          </cell>
          <cell r="M182" t="e">
            <v>#REF!</v>
          </cell>
          <cell r="P182" t="e">
            <v>#REF!</v>
          </cell>
          <cell r="Q182">
            <v>0</v>
          </cell>
          <cell r="R182">
            <v>0</v>
          </cell>
          <cell r="S182">
            <v>580.5454545454545</v>
          </cell>
          <cell r="T182">
            <v>0</v>
          </cell>
          <cell r="U182" t="e">
            <v>#REF!</v>
          </cell>
          <cell r="V182" t="e">
            <v>#REF!</v>
          </cell>
          <cell r="W182" t="e">
            <v>#REF!</v>
          </cell>
          <cell r="X182">
            <v>43426</v>
          </cell>
          <cell r="Y182">
            <v>9167.3552188552203</v>
          </cell>
          <cell r="Z182">
            <v>34258.64478114478</v>
          </cell>
          <cell r="AA182">
            <v>0</v>
          </cell>
        </row>
        <row r="183">
          <cell r="J183">
            <v>0</v>
          </cell>
          <cell r="M183">
            <v>0</v>
          </cell>
          <cell r="P183">
            <v>0</v>
          </cell>
          <cell r="Q183">
            <v>0</v>
          </cell>
          <cell r="R183">
            <v>0</v>
          </cell>
          <cell r="S183">
            <v>91</v>
          </cell>
          <cell r="T183">
            <v>10</v>
          </cell>
          <cell r="U183" t="e">
            <v>#REF!</v>
          </cell>
          <cell r="V183">
            <v>0</v>
          </cell>
          <cell r="W183">
            <v>0</v>
          </cell>
          <cell r="X183">
            <v>206.66666666666666</v>
          </cell>
          <cell r="Z183">
            <v>14810</v>
          </cell>
          <cell r="AA183">
            <v>0</v>
          </cell>
        </row>
        <row r="184">
          <cell r="W184">
            <v>0</v>
          </cell>
        </row>
        <row r="185">
          <cell r="J185">
            <v>50.9</v>
          </cell>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cell r="X185">
            <v>79.099999999999994</v>
          </cell>
          <cell r="Y185">
            <v>140.69999999999999</v>
          </cell>
          <cell r="Z185">
            <v>356.4</v>
          </cell>
          <cell r="AA185">
            <v>74.900000000000006</v>
          </cell>
        </row>
        <row r="186">
          <cell r="J186">
            <v>10190</v>
          </cell>
          <cell r="M186">
            <v>19746</v>
          </cell>
          <cell r="N186">
            <v>130.30000000000001</v>
          </cell>
          <cell r="O186">
            <v>68</v>
          </cell>
          <cell r="P186">
            <v>16686</v>
          </cell>
          <cell r="Q186">
            <v>233.6</v>
          </cell>
          <cell r="R186">
            <v>67</v>
          </cell>
          <cell r="S186">
            <v>-2490.3333333333335</v>
          </cell>
          <cell r="W186">
            <v>45967</v>
          </cell>
          <cell r="X186">
            <v>17090</v>
          </cell>
          <cell r="Y186">
            <v>28877</v>
          </cell>
          <cell r="Z186">
            <v>46685</v>
          </cell>
          <cell r="AA186">
            <v>9811.1854657688</v>
          </cell>
        </row>
        <row r="187">
          <cell r="J187">
            <v>200.2</v>
          </cell>
          <cell r="M187">
            <v>217.95</v>
          </cell>
          <cell r="N187">
            <v>193</v>
          </cell>
          <cell r="O187">
            <v>164.8</v>
          </cell>
          <cell r="P187">
            <v>213.1</v>
          </cell>
          <cell r="Q187">
            <v>198.5</v>
          </cell>
          <cell r="R187">
            <v>163.30000000000001</v>
          </cell>
          <cell r="S187">
            <v>0</v>
          </cell>
          <cell r="T187">
            <v>0</v>
          </cell>
          <cell r="V187" t="str">
            <v>ТЕЦ-5 ВСЬОГО</v>
          </cell>
          <cell r="W187">
            <v>209.13</v>
          </cell>
          <cell r="X187">
            <v>216.06</v>
          </cell>
          <cell r="Y187">
            <v>205.24</v>
          </cell>
          <cell r="Z187">
            <v>130.99</v>
          </cell>
          <cell r="AA187">
            <v>130.99</v>
          </cell>
        </row>
        <row r="188">
          <cell r="N188">
            <v>303.89999999999998</v>
          </cell>
          <cell r="O188">
            <v>112.3</v>
          </cell>
          <cell r="Q188">
            <v>301.2</v>
          </cell>
          <cell r="R188">
            <v>115.6</v>
          </cell>
          <cell r="W188" t="e">
            <v>#REF!</v>
          </cell>
          <cell r="X188" t="e">
            <v>#REF!</v>
          </cell>
          <cell r="Y188" t="e">
            <v>#REF!</v>
          </cell>
          <cell r="Z188">
            <v>52</v>
          </cell>
          <cell r="AA188">
            <v>52</v>
          </cell>
        </row>
        <row r="189">
          <cell r="M189">
            <v>19746</v>
          </cell>
          <cell r="N189">
            <v>110.89999999999998</v>
          </cell>
          <cell r="O189">
            <v>-52.500000000000014</v>
          </cell>
          <cell r="P189">
            <v>16686</v>
          </cell>
          <cell r="Q189">
            <v>102.69999999999999</v>
          </cell>
          <cell r="R189">
            <v>-47.700000000000017</v>
          </cell>
          <cell r="W189" t="e">
            <v>#REF!</v>
          </cell>
          <cell r="X189" t="e">
            <v>#REF!</v>
          </cell>
          <cell r="Y189" t="e">
            <v>#REF!</v>
          </cell>
          <cell r="Z189">
            <v>46737</v>
          </cell>
          <cell r="AA189">
            <v>9863.1854657688</v>
          </cell>
        </row>
        <row r="190">
          <cell r="N190" t="e">
            <v>#REF!</v>
          </cell>
          <cell r="O190" t="e">
            <v>#REF!</v>
          </cell>
          <cell r="P190" t="str">
            <v>ККМ</v>
          </cell>
          <cell r="Q190" t="e">
            <v>#REF!</v>
          </cell>
          <cell r="R190" t="e">
            <v>#REF!</v>
          </cell>
          <cell r="S190" t="str">
            <v>КТМ</v>
          </cell>
          <cell r="V190">
            <v>58.7</v>
          </cell>
          <cell r="X190" t="str">
            <v>ТЕЦ-5 ВСЬОГО</v>
          </cell>
          <cell r="Y190" t="str">
            <v>Е/Е</v>
          </cell>
          <cell r="Z190" t="str">
            <v xml:space="preserve"> Т/Е</v>
          </cell>
          <cell r="AA190">
            <v>55</v>
          </cell>
        </row>
        <row r="191">
          <cell r="N191" t="e">
            <v>#REF!</v>
          </cell>
          <cell r="O191" t="e">
            <v>#REF!</v>
          </cell>
          <cell r="Q191" t="e">
            <v>#REF!</v>
          </cell>
          <cell r="R191" t="e">
            <v>#REF!</v>
          </cell>
          <cell r="S191">
            <v>12.9</v>
          </cell>
          <cell r="V191">
            <v>67.3</v>
          </cell>
          <cell r="AA191">
            <v>63</v>
          </cell>
        </row>
        <row r="192">
          <cell r="N192" t="e">
            <v>#REF!</v>
          </cell>
          <cell r="O192" t="e">
            <v>#REF!</v>
          </cell>
          <cell r="P192">
            <v>0</v>
          </cell>
          <cell r="Q192" t="e">
            <v>#REF!</v>
          </cell>
          <cell r="R192" t="e">
            <v>#REF!</v>
          </cell>
          <cell r="S192">
            <v>0</v>
          </cell>
          <cell r="V192" t="e">
            <v>#REF!</v>
          </cell>
          <cell r="W192" t="e">
            <v>#REF!</v>
          </cell>
          <cell r="AA192">
            <v>0</v>
          </cell>
        </row>
        <row r="193">
          <cell r="P193">
            <v>0</v>
          </cell>
          <cell r="S193">
            <v>6.4</v>
          </cell>
          <cell r="V193">
            <v>192.5</v>
          </cell>
          <cell r="X193">
            <v>65.3</v>
          </cell>
          <cell r="AA193">
            <v>192.5</v>
          </cell>
        </row>
        <row r="194">
          <cell r="S194">
            <v>7.3</v>
          </cell>
          <cell r="V194">
            <v>11300</v>
          </cell>
          <cell r="X194">
            <v>74.7</v>
          </cell>
          <cell r="AA194">
            <v>10588</v>
          </cell>
        </row>
        <row r="195">
          <cell r="P195">
            <v>0</v>
          </cell>
          <cell r="S195">
            <v>0</v>
          </cell>
          <cell r="X195">
            <v>0</v>
          </cell>
        </row>
        <row r="196">
          <cell r="P196">
            <v>0</v>
          </cell>
          <cell r="S196">
            <v>192.5</v>
          </cell>
          <cell r="V196">
            <v>0</v>
          </cell>
          <cell r="X196">
            <v>192.5</v>
          </cell>
          <cell r="AA196">
            <v>0</v>
          </cell>
        </row>
        <row r="197">
          <cell r="S197">
            <v>1232</v>
          </cell>
          <cell r="V197">
            <v>0</v>
          </cell>
          <cell r="X197">
            <v>12570</v>
          </cell>
          <cell r="AA197">
            <v>0</v>
          </cell>
        </row>
        <row r="198">
          <cell r="V198">
            <v>82.5</v>
          </cell>
          <cell r="Y198">
            <v>1507.2</v>
          </cell>
          <cell r="AA198">
            <v>82.5</v>
          </cell>
        </row>
        <row r="199">
          <cell r="V199">
            <v>0</v>
          </cell>
          <cell r="X199">
            <v>0</v>
          </cell>
          <cell r="AA199">
            <v>0</v>
          </cell>
        </row>
        <row r="200">
          <cell r="S200">
            <v>0</v>
          </cell>
          <cell r="V200">
            <v>0</v>
          </cell>
          <cell r="X200">
            <v>0</v>
          </cell>
          <cell r="AA200">
            <v>0</v>
          </cell>
        </row>
        <row r="201">
          <cell r="X201">
            <v>82.5</v>
          </cell>
        </row>
        <row r="202">
          <cell r="V202">
            <v>0</v>
          </cell>
          <cell r="X202">
            <v>0</v>
          </cell>
          <cell r="AA202">
            <v>0</v>
          </cell>
        </row>
        <row r="203">
          <cell r="S203">
            <v>0</v>
          </cell>
          <cell r="V203">
            <v>0</v>
          </cell>
          <cell r="X203">
            <v>0</v>
          </cell>
          <cell r="AA203">
            <v>0</v>
          </cell>
        </row>
        <row r="204">
          <cell r="P204">
            <v>75</v>
          </cell>
        </row>
        <row r="205">
          <cell r="S205">
            <v>385</v>
          </cell>
          <cell r="V205">
            <v>385</v>
          </cell>
          <cell r="X205">
            <v>0</v>
          </cell>
          <cell r="AA205">
            <v>385</v>
          </cell>
        </row>
        <row r="206">
          <cell r="S206">
            <v>0</v>
          </cell>
          <cell r="V206">
            <v>0</v>
          </cell>
          <cell r="X206">
            <v>0</v>
          </cell>
          <cell r="AA206">
            <v>0</v>
          </cell>
        </row>
        <row r="207">
          <cell r="P207">
            <v>75</v>
          </cell>
        </row>
        <row r="208">
          <cell r="S208">
            <v>385</v>
          </cell>
          <cell r="V208">
            <v>67.3</v>
          </cell>
          <cell r="W208">
            <v>54.6</v>
          </cell>
          <cell r="X208">
            <v>385</v>
          </cell>
          <cell r="AA208">
            <v>63</v>
          </cell>
        </row>
        <row r="209">
          <cell r="S209">
            <v>0</v>
          </cell>
          <cell r="V209">
            <v>11300</v>
          </cell>
          <cell r="W209">
            <v>9168</v>
          </cell>
          <cell r="X209">
            <v>0</v>
          </cell>
          <cell r="Y209">
            <v>2132</v>
          </cell>
          <cell r="AA209">
            <v>10588</v>
          </cell>
        </row>
        <row r="210">
          <cell r="S210">
            <v>168.6</v>
          </cell>
          <cell r="V210">
            <v>167.9</v>
          </cell>
          <cell r="W210">
            <v>167.91</v>
          </cell>
          <cell r="X210">
            <v>167.87</v>
          </cell>
          <cell r="AA210">
            <v>168.06</v>
          </cell>
        </row>
        <row r="211">
          <cell r="M211" t="str">
            <v>ЗАТВЕРДЖУЮ</v>
          </cell>
          <cell r="S211">
            <v>7.3</v>
          </cell>
          <cell r="X211">
            <v>74.7</v>
          </cell>
          <cell r="Y211">
            <v>55.2</v>
          </cell>
          <cell r="Z211">
            <v>19.5</v>
          </cell>
        </row>
        <row r="212">
          <cell r="M212" t="str">
            <v>ГЕНЕРАЛЬНИЙ ДИРЕКТОР -</v>
          </cell>
          <cell r="S212">
            <v>1232</v>
          </cell>
          <cell r="V212">
            <v>11300</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ЗАТВЕРДЖУЮ</v>
          </cell>
          <cell r="N214" t="str">
            <v xml:space="preserve">      І.В.ПЛАЧКОВ</v>
          </cell>
        </row>
        <row r="215">
          <cell r="M215" t="str">
            <v>ГОЛОВА ПРАЛІННЯ АК КЕ</v>
          </cell>
          <cell r="X215">
            <v>12570</v>
          </cell>
        </row>
        <row r="216">
          <cell r="M216" t="str">
            <v xml:space="preserve">                        І.В.ПЛАЧКОВ</v>
          </cell>
          <cell r="N216"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V233" t="e">
            <v>#REF!</v>
          </cell>
          <cell r="W233" t="e">
            <v>#REF!</v>
          </cell>
          <cell r="X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t="e">
            <v>#REF!</v>
          </cell>
          <cell r="T235">
            <v>0</v>
          </cell>
          <cell r="U235" t="e">
            <v>#REF!</v>
          </cell>
          <cell r="V235" t="e">
            <v>#REF!</v>
          </cell>
          <cell r="W235" t="e">
            <v>#REF!</v>
          </cell>
          <cell r="X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cell r="W236" t="e">
            <v>#REF!</v>
          </cell>
          <cell r="X236" t="e">
            <v>#REF!</v>
          </cell>
        </row>
        <row r="237">
          <cell r="C237" t="e">
            <v>#REF!</v>
          </cell>
          <cell r="I237" t="e">
            <v>#REF!</v>
          </cell>
          <cell r="J237" t="e">
            <v>#REF!</v>
          </cell>
          <cell r="M237" t="e">
            <v>#REF!</v>
          </cell>
          <cell r="P237" t="e">
            <v>#REF!</v>
          </cell>
          <cell r="S237">
            <v>0</v>
          </cell>
          <cell r="U237" t="e">
            <v>#REF!</v>
          </cell>
          <cell r="V237" t="e">
            <v>#REF!</v>
          </cell>
          <cell r="W237" t="e">
            <v>#REF!</v>
          </cell>
          <cell r="X237" t="e">
            <v>#REF!</v>
          </cell>
          <cell r="Z237">
            <v>6</v>
          </cell>
          <cell r="AA237">
            <v>6</v>
          </cell>
        </row>
        <row r="238">
          <cell r="C238" t="e">
            <v>#REF!</v>
          </cell>
          <cell r="I238" t="e">
            <v>#REF!</v>
          </cell>
          <cell r="J238" t="e">
            <v>#REF!</v>
          </cell>
          <cell r="M238" t="e">
            <v>#REF!</v>
          </cell>
          <cell r="P238" t="e">
            <v>#REF!</v>
          </cell>
          <cell r="S238" t="e">
            <v>#REF!</v>
          </cell>
          <cell r="U238" t="e">
            <v>#REF!</v>
          </cell>
          <cell r="V238" t="e">
            <v>#REF!</v>
          </cell>
          <cell r="W238">
            <v>0</v>
          </cell>
          <cell r="X238">
            <v>6</v>
          </cell>
          <cell r="Y238">
            <v>6</v>
          </cell>
          <cell r="Z238">
            <v>12</v>
          </cell>
        </row>
        <row r="239">
          <cell r="C239">
            <v>0</v>
          </cell>
          <cell r="U239">
            <v>0</v>
          </cell>
          <cell r="V239">
            <v>0</v>
          </cell>
          <cell r="W239">
            <v>2421.3333333333335</v>
          </cell>
          <cell r="X239">
            <v>2421.3333333333335</v>
          </cell>
        </row>
        <row r="240">
          <cell r="C240">
            <v>2421.3333333333335</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2421.3333333333335</v>
          </cell>
          <cell r="V240">
            <v>2421.3333333333335</v>
          </cell>
          <cell r="W240" t="e">
            <v>#REF!</v>
          </cell>
          <cell r="X240" t="e">
            <v>#REF!</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cell r="X241">
            <v>0</v>
          </cell>
        </row>
        <row r="242">
          <cell r="C242" t="e">
            <v>#REF!</v>
          </cell>
          <cell r="I242" t="e">
            <v>#REF!</v>
          </cell>
          <cell r="J242" t="e">
            <v>#REF!</v>
          </cell>
          <cell r="M242" t="e">
            <v>#REF!</v>
          </cell>
          <cell r="P242" t="e">
            <v>#REF!</v>
          </cell>
          <cell r="S242">
            <v>163</v>
          </cell>
          <cell r="V242">
            <v>0</v>
          </cell>
          <cell r="W242" t="e">
            <v>#REF!</v>
          </cell>
          <cell r="X242" t="e">
            <v>#REF!</v>
          </cell>
        </row>
        <row r="243">
          <cell r="C243" t="e">
            <v>#REF!</v>
          </cell>
          <cell r="I243" t="e">
            <v>#REF!</v>
          </cell>
          <cell r="J243" t="e">
            <v>#REF!</v>
          </cell>
          <cell r="M243" t="e">
            <v>#REF!</v>
          </cell>
          <cell r="P243" t="e">
            <v>#REF!</v>
          </cell>
          <cell r="S243" t="e">
            <v>#REF!</v>
          </cell>
          <cell r="U243" t="e">
            <v>#REF!</v>
          </cell>
          <cell r="V243" t="e">
            <v>#REF!</v>
          </cell>
          <cell r="W243">
            <v>2595.8000000000002</v>
          </cell>
          <cell r="X243">
            <v>2401.8000000000002</v>
          </cell>
        </row>
        <row r="244">
          <cell r="C244">
            <v>40</v>
          </cell>
          <cell r="I244">
            <v>0</v>
          </cell>
          <cell r="J244">
            <v>0</v>
          </cell>
          <cell r="M244">
            <v>0</v>
          </cell>
          <cell r="P244">
            <v>0</v>
          </cell>
          <cell r="S244">
            <v>0</v>
          </cell>
          <cell r="U244">
            <v>0</v>
          </cell>
          <cell r="V244">
            <v>40</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X247">
            <v>0</v>
          </cell>
        </row>
        <row r="248">
          <cell r="C248">
            <v>29</v>
          </cell>
          <cell r="I248">
            <v>0</v>
          </cell>
          <cell r="J248">
            <v>252</v>
          </cell>
          <cell r="M248">
            <v>2</v>
          </cell>
          <cell r="P248">
            <v>4</v>
          </cell>
          <cell r="S248">
            <v>0</v>
          </cell>
          <cell r="V248">
            <v>0</v>
          </cell>
          <cell r="W248">
            <v>298.7</v>
          </cell>
          <cell r="X248">
            <v>298.7</v>
          </cell>
        </row>
        <row r="249">
          <cell r="C249" t="e">
            <v>#REF!</v>
          </cell>
          <cell r="I249" t="e">
            <v>#REF!</v>
          </cell>
          <cell r="J249" t="e">
            <v>#REF!</v>
          </cell>
          <cell r="M249" t="e">
            <v>#REF!</v>
          </cell>
          <cell r="P249" t="e">
            <v>#REF!</v>
          </cell>
          <cell r="S249">
            <v>0</v>
          </cell>
          <cell r="U249" t="e">
            <v>#REF!</v>
          </cell>
          <cell r="V249" t="e">
            <v>#REF!</v>
          </cell>
          <cell r="W249">
            <v>200</v>
          </cell>
          <cell r="X249">
            <v>200</v>
          </cell>
        </row>
        <row r="250">
          <cell r="C250" t="e">
            <v>#REF!</v>
          </cell>
          <cell r="I250" t="e">
            <v>#REF!</v>
          </cell>
          <cell r="J250" t="e">
            <v>#REF!</v>
          </cell>
          <cell r="M250" t="e">
            <v>#REF!</v>
          </cell>
          <cell r="P250" t="e">
            <v>#REF!</v>
          </cell>
          <cell r="S250">
            <v>0</v>
          </cell>
          <cell r="U250" t="e">
            <v>#REF!</v>
          </cell>
          <cell r="V250" t="e">
            <v>#REF!</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cell r="W252" t="e">
            <v>#REF!</v>
          </cell>
          <cell r="X252" t="e">
            <v>#REF!</v>
          </cell>
          <cell r="AA252" t="str">
            <v>ТЕЦ-6 ВСЬОГО</v>
          </cell>
        </row>
        <row r="253">
          <cell r="C253" t="e">
            <v>#REF!</v>
          </cell>
          <cell r="I253" t="e">
            <v>#REF!</v>
          </cell>
          <cell r="J253" t="e">
            <v>#REF!</v>
          </cell>
          <cell r="M253" t="e">
            <v>#REF!</v>
          </cell>
          <cell r="P253" t="e">
            <v>#REF!</v>
          </cell>
          <cell r="S253">
            <v>0</v>
          </cell>
          <cell r="U253" t="e">
            <v>#REF!</v>
          </cell>
          <cell r="V253" t="e">
            <v>#REF!</v>
          </cell>
          <cell r="W253">
            <v>580</v>
          </cell>
          <cell r="X253">
            <v>580</v>
          </cell>
          <cell r="AA253">
            <v>2709.5690909090908</v>
          </cell>
        </row>
        <row r="254">
          <cell r="I254">
            <v>20</v>
          </cell>
          <cell r="J254">
            <v>152</v>
          </cell>
          <cell r="M254">
            <v>20</v>
          </cell>
          <cell r="P254">
            <v>10</v>
          </cell>
          <cell r="U254">
            <v>202</v>
          </cell>
          <cell r="V254">
            <v>202</v>
          </cell>
          <cell r="W254">
            <v>0</v>
          </cell>
          <cell r="X254">
            <v>0</v>
          </cell>
        </row>
        <row r="255">
          <cell r="C255" t="e">
            <v>#REF!</v>
          </cell>
          <cell r="I255" t="e">
            <v>#REF!</v>
          </cell>
          <cell r="J255" t="e">
            <v>#REF!</v>
          </cell>
          <cell r="M255" t="e">
            <v>#REF!</v>
          </cell>
          <cell r="P255" t="e">
            <v>#REF!</v>
          </cell>
          <cell r="Q255" t="str">
            <v>ТМ</v>
          </cell>
          <cell r="R255">
            <v>0</v>
          </cell>
          <cell r="S255">
            <v>0</v>
          </cell>
          <cell r="T255" t="str">
            <v>ВИРОБН</v>
          </cell>
          <cell r="U255" t="e">
            <v>#REF!</v>
          </cell>
          <cell r="V255" t="e">
            <v>#REF!</v>
          </cell>
          <cell r="W255" t="e">
            <v>#REF!</v>
          </cell>
          <cell r="X255" t="e">
            <v>#REF!</v>
          </cell>
          <cell r="Y255" t="str">
            <v>Е/Е</v>
          </cell>
          <cell r="Z255" t="str">
            <v xml:space="preserve"> Т/Е</v>
          </cell>
          <cell r="AA255">
            <v>2709.5690909090908</v>
          </cell>
        </row>
        <row r="256">
          <cell r="C256" t="e">
            <v>#REF!</v>
          </cell>
          <cell r="I256">
            <v>0</v>
          </cell>
          <cell r="J256">
            <v>0</v>
          </cell>
          <cell r="M256" t="e">
            <v>#REF!</v>
          </cell>
          <cell r="P256" t="e">
            <v>#REF!</v>
          </cell>
          <cell r="S256">
            <v>0</v>
          </cell>
          <cell r="T256">
            <v>1750.1999999999996</v>
          </cell>
          <cell r="U256" t="e">
            <v>#REF!</v>
          </cell>
          <cell r="V256" t="e">
            <v>#REF!</v>
          </cell>
          <cell r="W256" t="e">
            <v>#REF!</v>
          </cell>
          <cell r="X256" t="e">
            <v>#REF!</v>
          </cell>
          <cell r="AA256">
            <v>624</v>
          </cell>
        </row>
        <row r="257">
          <cell r="C257" t="e">
            <v>#REF!</v>
          </cell>
          <cell r="I257" t="e">
            <v>#REF!</v>
          </cell>
          <cell r="J257" t="e">
            <v>#REF!</v>
          </cell>
          <cell r="M257" t="e">
            <v>#REF!</v>
          </cell>
          <cell r="N257" t="e">
            <v>#REF!</v>
          </cell>
          <cell r="O257">
            <v>0</v>
          </cell>
          <cell r="P257" t="e">
            <v>#REF!</v>
          </cell>
          <cell r="Q257" t="e">
            <v>#REF!</v>
          </cell>
          <cell r="R257">
            <v>0</v>
          </cell>
          <cell r="S257">
            <v>0</v>
          </cell>
          <cell r="T257">
            <v>0</v>
          </cell>
          <cell r="U257" t="e">
            <v>#REF!</v>
          </cell>
          <cell r="V257" t="e">
            <v>#REF!</v>
          </cell>
          <cell r="W257">
            <v>0</v>
          </cell>
          <cell r="X257">
            <v>0</v>
          </cell>
          <cell r="Y257">
            <v>0</v>
          </cell>
          <cell r="Z257">
            <v>0</v>
          </cell>
          <cell r="AA257">
            <v>18</v>
          </cell>
        </row>
        <row r="258">
          <cell r="C258" t="e">
            <v>#REF!</v>
          </cell>
          <cell r="I258">
            <v>0</v>
          </cell>
          <cell r="J258">
            <v>0</v>
          </cell>
          <cell r="M258" t="e">
            <v>#REF!</v>
          </cell>
          <cell r="N258" t="e">
            <v>#REF!</v>
          </cell>
          <cell r="O258" t="e">
            <v>#REF!</v>
          </cell>
          <cell r="P258" t="e">
            <v>#REF!</v>
          </cell>
          <cell r="Q258" t="e">
            <v>#REF!</v>
          </cell>
          <cell r="R258" t="e">
            <v>#REF!</v>
          </cell>
          <cell r="S258">
            <v>0</v>
          </cell>
          <cell r="T258">
            <v>2221.1818606060606</v>
          </cell>
          <cell r="U258">
            <v>2612.759351515152</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t="e">
            <v>#REF!</v>
          </cell>
          <cell r="T259">
            <v>1413.9233333333332</v>
          </cell>
          <cell r="U259" t="e">
            <v>#REF!</v>
          </cell>
          <cell r="V259" t="e">
            <v>#REF!</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v>0</v>
          </cell>
          <cell r="U260" t="e">
            <v>#REF!</v>
          </cell>
          <cell r="V260" t="e">
            <v>#REF!</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cell r="V263">
            <v>0</v>
          </cell>
          <cell r="W263" t="e">
            <v>#REF!</v>
          </cell>
          <cell r="X263" t="e">
            <v>#REF!</v>
          </cell>
          <cell r="Y263">
            <v>0</v>
          </cell>
          <cell r="Z263">
            <v>0</v>
          </cell>
          <cell r="AA263">
            <v>0</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cell r="W264">
            <v>0</v>
          </cell>
          <cell r="X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66">
          <cell r="I266">
            <v>0</v>
          </cell>
          <cell r="P266">
            <v>0</v>
          </cell>
          <cell r="S266">
            <v>0</v>
          </cell>
          <cell r="V266">
            <v>0</v>
          </cell>
          <cell r="AA266">
            <v>0</v>
          </cell>
        </row>
        <row r="267">
          <cell r="J267">
            <v>413</v>
          </cell>
        </row>
        <row r="268">
          <cell r="P268">
            <v>3090</v>
          </cell>
          <cell r="S268">
            <v>0</v>
          </cell>
          <cell r="V268">
            <v>0</v>
          </cell>
          <cell r="AA268">
            <v>18</v>
          </cell>
        </row>
        <row r="269">
          <cell r="P269">
            <v>0</v>
          </cell>
          <cell r="Q269">
            <v>0</v>
          </cell>
          <cell r="R269">
            <v>0</v>
          </cell>
          <cell r="S269">
            <v>0</v>
          </cell>
          <cell r="T269">
            <v>0</v>
          </cell>
          <cell r="U269">
            <v>0</v>
          </cell>
          <cell r="V269">
            <v>2576.1318181818187</v>
          </cell>
          <cell r="W269">
            <v>0</v>
          </cell>
          <cell r="X269">
            <v>0</v>
          </cell>
          <cell r="Y269">
            <v>0</v>
          </cell>
          <cell r="Z269">
            <v>0</v>
          </cell>
          <cell r="AA269">
            <v>2727.5690909090908</v>
          </cell>
        </row>
        <row r="270">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row>
        <row r="271">
          <cell r="P271">
            <v>0</v>
          </cell>
          <cell r="S271">
            <v>0</v>
          </cell>
          <cell r="T271">
            <v>707.75479999999993</v>
          </cell>
          <cell r="U271">
            <v>735.76520000000005</v>
          </cell>
          <cell r="V271">
            <v>721.95</v>
          </cell>
          <cell r="W271">
            <v>213</v>
          </cell>
          <cell r="X271">
            <v>0</v>
          </cell>
          <cell r="AA271">
            <v>597.66</v>
          </cell>
        </row>
        <row r="272">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V274">
            <v>132</v>
          </cell>
          <cell r="X274">
            <v>640.75</v>
          </cell>
          <cell r="Y274">
            <v>274</v>
          </cell>
          <cell r="Z274">
            <v>96.386363636363626</v>
          </cell>
          <cell r="AA274">
            <v>100</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V277">
            <v>66</v>
          </cell>
          <cell r="X277">
            <v>115</v>
          </cell>
          <cell r="AA277">
            <v>50</v>
          </cell>
        </row>
        <row r="278">
          <cell r="N278" t="str">
            <v>Собівартість</v>
          </cell>
          <cell r="P278">
            <v>-8</v>
          </cell>
          <cell r="Q278">
            <v>0</v>
          </cell>
          <cell r="R278">
            <v>0</v>
          </cell>
          <cell r="S278">
            <v>84</v>
          </cell>
          <cell r="T278">
            <v>0</v>
          </cell>
          <cell r="U278">
            <v>0</v>
          </cell>
          <cell r="V278">
            <v>0</v>
          </cell>
          <cell r="W278">
            <v>0</v>
          </cell>
          <cell r="X278">
            <v>57</v>
          </cell>
          <cell r="Y278">
            <v>0</v>
          </cell>
          <cell r="Z278">
            <v>0</v>
          </cell>
          <cell r="AA278">
            <v>-300</v>
          </cell>
        </row>
        <row r="279">
          <cell r="P279">
            <v>-2.1590909090909096</v>
          </cell>
          <cell r="S279">
            <v>430</v>
          </cell>
          <cell r="V279">
            <v>0</v>
          </cell>
          <cell r="X279">
            <v>100</v>
          </cell>
          <cell r="AA279">
            <v>-300</v>
          </cell>
        </row>
        <row r="280">
          <cell r="P280">
            <v>145</v>
          </cell>
          <cell r="S280">
            <v>145</v>
          </cell>
          <cell r="V280">
            <v>0</v>
          </cell>
          <cell r="X280">
            <v>66</v>
          </cell>
          <cell r="AA280">
            <v>0</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P282">
            <v>0</v>
          </cell>
          <cell r="S282">
            <v>0</v>
          </cell>
          <cell r="X282">
            <v>0</v>
          </cell>
        </row>
        <row r="283">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row>
        <row r="285">
          <cell r="N285" t="str">
            <v>ФМЗ ( з відрахуван)</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7">
          <cell r="P287">
            <v>655</v>
          </cell>
          <cell r="Q287">
            <v>0</v>
          </cell>
          <cell r="R287">
            <v>0</v>
          </cell>
          <cell r="S287">
            <v>655</v>
          </cell>
          <cell r="T287">
            <v>0</v>
          </cell>
          <cell r="U287">
            <v>0</v>
          </cell>
          <cell r="V287">
            <v>545.18181818181824</v>
          </cell>
          <cell r="W287">
            <v>0</v>
          </cell>
          <cell r="X287">
            <v>0</v>
          </cell>
          <cell r="Y287">
            <v>0</v>
          </cell>
          <cell r="Z287">
            <v>0</v>
          </cell>
          <cell r="AA287">
            <v>1510.909090909091</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V289">
            <v>0</v>
          </cell>
          <cell r="X289">
            <v>-15</v>
          </cell>
          <cell r="AA289">
            <v>0</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V291">
            <v>11</v>
          </cell>
          <cell r="X291">
            <v>0</v>
          </cell>
          <cell r="AA291">
            <v>201</v>
          </cell>
        </row>
        <row r="292">
          <cell r="P292">
            <v>0</v>
          </cell>
          <cell r="S292">
            <v>0</v>
          </cell>
          <cell r="V292">
            <v>85</v>
          </cell>
          <cell r="X292">
            <v>0</v>
          </cell>
          <cell r="AA292">
            <v>84</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V295">
            <v>-129</v>
          </cell>
          <cell r="X295">
            <v>85</v>
          </cell>
          <cell r="AA295">
            <v>0</v>
          </cell>
        </row>
        <row r="296">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1">
          <cell r="P301">
            <v>0</v>
          </cell>
          <cell r="Q301">
            <v>0</v>
          </cell>
          <cell r="R301">
            <v>0</v>
          </cell>
          <cell r="S301">
            <v>0</v>
          </cell>
          <cell r="T301">
            <v>0</v>
          </cell>
          <cell r="U301">
            <v>0</v>
          </cell>
          <cell r="V301">
            <v>0</v>
          </cell>
          <cell r="W301">
            <v>0</v>
          </cell>
          <cell r="X301">
            <v>0</v>
          </cell>
          <cell r="Y301">
            <v>0</v>
          </cell>
          <cell r="Z301">
            <v>0</v>
          </cell>
          <cell r="AA301">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6">
          <cell r="P306">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cell r="S309">
            <v>0</v>
          </cell>
        </row>
        <row r="310">
          <cell r="S310">
            <v>0</v>
          </cell>
        </row>
        <row r="312">
          <cell r="S312">
            <v>0</v>
          </cell>
        </row>
        <row r="314">
          <cell r="S314">
            <v>0</v>
          </cell>
        </row>
        <row r="315">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5">
          <cell r="P325">
            <v>329</v>
          </cell>
          <cell r="S325">
            <v>570</v>
          </cell>
          <cell r="V325">
            <v>197</v>
          </cell>
          <cell r="AA325">
            <v>163</v>
          </cell>
        </row>
        <row r="328">
          <cell r="P328">
            <v>348</v>
          </cell>
          <cell r="S328">
            <v>517</v>
          </cell>
          <cell r="X328">
            <v>175</v>
          </cell>
        </row>
        <row r="348">
          <cell r="P348">
            <v>225</v>
          </cell>
          <cell r="S348">
            <v>296</v>
          </cell>
          <cell r="V348">
            <v>56</v>
          </cell>
          <cell r="AA348">
            <v>-78.090909090909093</v>
          </cell>
        </row>
        <row r="350">
          <cell r="P350">
            <v>0</v>
          </cell>
          <cell r="S350">
            <v>0</v>
          </cell>
          <cell r="V350">
            <v>0</v>
          </cell>
          <cell r="AA350">
            <v>0</v>
          </cell>
        </row>
        <row r="351">
          <cell r="P351">
            <v>225</v>
          </cell>
          <cell r="S351">
            <v>296</v>
          </cell>
          <cell r="X351">
            <v>56</v>
          </cell>
        </row>
        <row r="353">
          <cell r="P353">
            <v>0</v>
          </cell>
          <cell r="S353">
            <v>0</v>
          </cell>
          <cell r="X353">
            <v>0</v>
          </cell>
        </row>
        <row r="358">
          <cell r="P358">
            <v>0</v>
          </cell>
          <cell r="S358">
            <v>0</v>
          </cell>
          <cell r="T358">
            <v>162.88</v>
          </cell>
          <cell r="U358">
            <v>855.12</v>
          </cell>
          <cell r="V358">
            <v>471</v>
          </cell>
          <cell r="W358">
            <v>447</v>
          </cell>
          <cell r="X358">
            <v>104</v>
          </cell>
          <cell r="AA358">
            <v>273</v>
          </cell>
        </row>
        <row r="361">
          <cell r="P361">
            <v>0</v>
          </cell>
          <cell r="S361">
            <v>1018</v>
          </cell>
          <cell r="T361">
            <v>162.88</v>
          </cell>
          <cell r="U361">
            <v>855.12</v>
          </cell>
          <cell r="X361">
            <v>466</v>
          </cell>
          <cell r="Y361">
            <v>407</v>
          </cell>
          <cell r="Z361">
            <v>144</v>
          </cell>
        </row>
        <row r="381">
          <cell r="P381" t="str">
            <v>лютий</v>
          </cell>
          <cell r="V381" t="str">
            <v>лютий</v>
          </cell>
          <cell r="AA381" t="str">
            <v>лютий</v>
          </cell>
        </row>
        <row r="382">
          <cell r="P382" t="str">
            <v>ККМ</v>
          </cell>
          <cell r="V382" t="str">
            <v>ТЕЦ5</v>
          </cell>
          <cell r="AA382" t="str">
            <v>ТЕЦ6</v>
          </cell>
        </row>
        <row r="383">
          <cell r="P383" t="str">
            <v>ПЛАН</v>
          </cell>
          <cell r="V383" t="str">
            <v>ПЛАН</v>
          </cell>
          <cell r="AA383" t="str">
            <v>ПЛАН</v>
          </cell>
        </row>
        <row r="384">
          <cell r="P384" t="str">
            <v>лютий</v>
          </cell>
          <cell r="S384">
            <v>14.333333333333332</v>
          </cell>
          <cell r="V384">
            <v>182</v>
          </cell>
          <cell r="W384">
            <v>148</v>
          </cell>
          <cell r="X384" t="str">
            <v>лютий</v>
          </cell>
          <cell r="AA384">
            <v>323.66666666666674</v>
          </cell>
        </row>
        <row r="385">
          <cell r="P385" t="str">
            <v>ККМ</v>
          </cell>
          <cell r="V385">
            <v>0</v>
          </cell>
          <cell r="W385">
            <v>0</v>
          </cell>
          <cell r="X385" t="str">
            <v>ТЕЦ5</v>
          </cell>
          <cell r="AA385">
            <v>3.6666666666666665</v>
          </cell>
        </row>
        <row r="386">
          <cell r="P386" t="str">
            <v>ПЛАН</v>
          </cell>
          <cell r="V386">
            <v>146.66666666666666</v>
          </cell>
          <cell r="W386">
            <v>119</v>
          </cell>
          <cell r="X386" t="str">
            <v>ПЛАН</v>
          </cell>
          <cell r="AA386">
            <v>280.66666666666669</v>
          </cell>
        </row>
        <row r="387">
          <cell r="P387">
            <v>14.333333333333332</v>
          </cell>
          <cell r="S387">
            <v>14.333333333333332</v>
          </cell>
          <cell r="V387">
            <v>0</v>
          </cell>
          <cell r="W387">
            <v>0</v>
          </cell>
          <cell r="X387">
            <v>182</v>
          </cell>
          <cell r="Y387">
            <v>134</v>
          </cell>
          <cell r="Z387">
            <v>134</v>
          </cell>
          <cell r="AA387">
            <v>25</v>
          </cell>
        </row>
        <row r="388">
          <cell r="P388">
            <v>0</v>
          </cell>
          <cell r="V388">
            <v>25.333333333333332</v>
          </cell>
          <cell r="W388">
            <v>21</v>
          </cell>
          <cell r="X388">
            <v>0</v>
          </cell>
          <cell r="Y388">
            <v>0</v>
          </cell>
          <cell r="AA388">
            <v>0.66666666666666663</v>
          </cell>
        </row>
        <row r="389">
          <cell r="P389">
            <v>0.66666666666666663</v>
          </cell>
          <cell r="V389">
            <v>0</v>
          </cell>
          <cell r="W389">
            <v>0</v>
          </cell>
          <cell r="X389">
            <v>146.66666666666666</v>
          </cell>
          <cell r="Y389">
            <v>108</v>
          </cell>
          <cell r="AA389">
            <v>0</v>
          </cell>
        </row>
        <row r="390">
          <cell r="P390">
            <v>2</v>
          </cell>
          <cell r="V390">
            <v>0</v>
          </cell>
          <cell r="W390">
            <v>0</v>
          </cell>
          <cell r="X390">
            <v>0</v>
          </cell>
          <cell r="Y390">
            <v>0</v>
          </cell>
          <cell r="AA390">
            <v>0</v>
          </cell>
        </row>
        <row r="391">
          <cell r="P391">
            <v>0</v>
          </cell>
          <cell r="V391">
            <v>0</v>
          </cell>
          <cell r="W391">
            <v>0</v>
          </cell>
          <cell r="X391">
            <v>25.333333333333332</v>
          </cell>
          <cell r="Y391">
            <v>19</v>
          </cell>
          <cell r="AA391">
            <v>0</v>
          </cell>
        </row>
        <row r="392">
          <cell r="P392">
            <v>0</v>
          </cell>
          <cell r="V392">
            <v>0</v>
          </cell>
          <cell r="W392">
            <v>0</v>
          </cell>
          <cell r="X392">
            <v>0</v>
          </cell>
          <cell r="Y392">
            <v>0</v>
          </cell>
          <cell r="AA392">
            <v>0</v>
          </cell>
        </row>
        <row r="393">
          <cell r="P393">
            <v>0</v>
          </cell>
          <cell r="V393">
            <v>0</v>
          </cell>
          <cell r="W393">
            <v>0</v>
          </cell>
          <cell r="X393">
            <v>0</v>
          </cell>
          <cell r="Y393">
            <v>0</v>
          </cell>
          <cell r="AA393">
            <v>0</v>
          </cell>
        </row>
        <row r="394">
          <cell r="P394">
            <v>5.333333333333333</v>
          </cell>
          <cell r="V394">
            <v>10</v>
          </cell>
          <cell r="W394">
            <v>8</v>
          </cell>
          <cell r="X394">
            <v>0</v>
          </cell>
          <cell r="Y394">
            <v>0</v>
          </cell>
          <cell r="AA394">
            <v>13.666666666666666</v>
          </cell>
        </row>
        <row r="395">
          <cell r="P395">
            <v>0</v>
          </cell>
          <cell r="V395">
            <v>0</v>
          </cell>
          <cell r="W395">
            <v>0</v>
          </cell>
          <cell r="X395">
            <v>0</v>
          </cell>
          <cell r="Y395">
            <v>0</v>
          </cell>
          <cell r="AA395">
            <v>0</v>
          </cell>
        </row>
        <row r="396">
          <cell r="P396">
            <v>4.333333333333333</v>
          </cell>
          <cell r="V396">
            <v>522.33333333333337</v>
          </cell>
          <cell r="W396">
            <v>424</v>
          </cell>
          <cell r="X396">
            <v>0</v>
          </cell>
          <cell r="Y396">
            <v>0</v>
          </cell>
          <cell r="AA396">
            <v>43</v>
          </cell>
        </row>
        <row r="397">
          <cell r="P397">
            <v>2</v>
          </cell>
          <cell r="V397">
            <v>0</v>
          </cell>
          <cell r="W397">
            <v>0</v>
          </cell>
          <cell r="X397">
            <v>10</v>
          </cell>
          <cell r="Y397">
            <v>7</v>
          </cell>
          <cell r="AA397">
            <v>0</v>
          </cell>
        </row>
        <row r="398">
          <cell r="P398">
            <v>0</v>
          </cell>
          <cell r="V398">
            <v>480.66666666666669</v>
          </cell>
          <cell r="W398">
            <v>390</v>
          </cell>
          <cell r="X398">
            <v>0</v>
          </cell>
          <cell r="Y398">
            <v>0</v>
          </cell>
          <cell r="AA398">
            <v>11</v>
          </cell>
        </row>
        <row r="399">
          <cell r="P399">
            <v>20.5</v>
          </cell>
          <cell r="V399">
            <v>0</v>
          </cell>
          <cell r="W399">
            <v>0</v>
          </cell>
          <cell r="X399">
            <v>522.33333333333337</v>
          </cell>
          <cell r="Y399">
            <v>386</v>
          </cell>
          <cell r="AA399">
            <v>0</v>
          </cell>
        </row>
        <row r="400">
          <cell r="P400">
            <v>0</v>
          </cell>
          <cell r="V400">
            <v>41.666666666666664</v>
          </cell>
          <cell r="W400">
            <v>34</v>
          </cell>
          <cell r="X400">
            <v>0</v>
          </cell>
          <cell r="Y400">
            <v>0</v>
          </cell>
          <cell r="AA400">
            <v>32</v>
          </cell>
        </row>
        <row r="401">
          <cell r="P401">
            <v>0</v>
          </cell>
          <cell r="V401">
            <v>0</v>
          </cell>
          <cell r="W401">
            <v>0</v>
          </cell>
          <cell r="X401">
            <v>480.66666666666669</v>
          </cell>
          <cell r="Y401">
            <v>355</v>
          </cell>
          <cell r="AA401">
            <v>0</v>
          </cell>
        </row>
        <row r="402">
          <cell r="P402">
            <v>0</v>
          </cell>
          <cell r="V402">
            <v>0</v>
          </cell>
          <cell r="W402">
            <v>0</v>
          </cell>
          <cell r="X402">
            <v>0</v>
          </cell>
          <cell r="Y402">
            <v>0</v>
          </cell>
          <cell r="AA402">
            <v>0</v>
          </cell>
        </row>
        <row r="403">
          <cell r="P403">
            <v>15.833333333333334</v>
          </cell>
          <cell r="V403">
            <v>0</v>
          </cell>
          <cell r="W403">
            <v>0</v>
          </cell>
          <cell r="X403">
            <v>41.666666666666664</v>
          </cell>
          <cell r="Y403">
            <v>31</v>
          </cell>
          <cell r="AA403">
            <v>0</v>
          </cell>
        </row>
        <row r="404">
          <cell r="P404">
            <v>4.666666666666667</v>
          </cell>
          <cell r="V404">
            <v>0</v>
          </cell>
          <cell r="W404">
            <v>0</v>
          </cell>
          <cell r="X404">
            <v>0</v>
          </cell>
          <cell r="Y404">
            <v>0</v>
          </cell>
          <cell r="AA404">
            <v>0</v>
          </cell>
        </row>
        <row r="405">
          <cell r="P405">
            <v>0</v>
          </cell>
          <cell r="V405">
            <v>0</v>
          </cell>
          <cell r="W405">
            <v>0</v>
          </cell>
          <cell r="X405">
            <v>0</v>
          </cell>
          <cell r="Y405">
            <v>0</v>
          </cell>
          <cell r="AA405">
            <v>0</v>
          </cell>
        </row>
        <row r="406">
          <cell r="P406">
            <v>39</v>
          </cell>
          <cell r="V406">
            <v>0</v>
          </cell>
          <cell r="W406">
            <v>0</v>
          </cell>
          <cell r="X406">
            <v>0</v>
          </cell>
          <cell r="Y406">
            <v>0</v>
          </cell>
          <cell r="AA406">
            <v>0</v>
          </cell>
        </row>
        <row r="407">
          <cell r="P407">
            <v>3.3333333333333335</v>
          </cell>
          <cell r="S407">
            <v>50.166666666666671</v>
          </cell>
          <cell r="V407">
            <v>37.833333333333343</v>
          </cell>
          <cell r="W407">
            <v>31</v>
          </cell>
          <cell r="X407">
            <v>0</v>
          </cell>
          <cell r="Y407">
            <v>0</v>
          </cell>
          <cell r="AA407">
            <v>26.000000000000004</v>
          </cell>
        </row>
        <row r="408">
          <cell r="P408">
            <v>35.666666666666664</v>
          </cell>
          <cell r="V408">
            <v>0</v>
          </cell>
          <cell r="W408">
            <v>0</v>
          </cell>
          <cell r="X408">
            <v>0</v>
          </cell>
          <cell r="Y408">
            <v>0</v>
          </cell>
          <cell r="AA408">
            <v>0</v>
          </cell>
        </row>
        <row r="409">
          <cell r="P409">
            <v>0</v>
          </cell>
          <cell r="V409">
            <v>0</v>
          </cell>
          <cell r="W409">
            <v>0</v>
          </cell>
          <cell r="X409">
            <v>0</v>
          </cell>
          <cell r="Y409">
            <v>0</v>
          </cell>
          <cell r="AA409">
            <v>0</v>
          </cell>
        </row>
        <row r="410">
          <cell r="P410">
            <v>50.166666666666671</v>
          </cell>
          <cell r="S410">
            <v>50.166666666666671</v>
          </cell>
          <cell r="V410">
            <v>0</v>
          </cell>
          <cell r="W410">
            <v>0</v>
          </cell>
          <cell r="X410">
            <v>37.833333333333343</v>
          </cell>
          <cell r="Y410">
            <v>28</v>
          </cell>
          <cell r="AA410">
            <v>0</v>
          </cell>
        </row>
        <row r="411">
          <cell r="P411">
            <v>0</v>
          </cell>
          <cell r="V411">
            <v>0</v>
          </cell>
          <cell r="W411">
            <v>0</v>
          </cell>
          <cell r="X411">
            <v>0</v>
          </cell>
          <cell r="Y411">
            <v>0</v>
          </cell>
          <cell r="AA411">
            <v>0</v>
          </cell>
        </row>
        <row r="412">
          <cell r="P412">
            <v>0</v>
          </cell>
          <cell r="V412">
            <v>0</v>
          </cell>
          <cell r="W412">
            <v>0</v>
          </cell>
          <cell r="X412">
            <v>0</v>
          </cell>
          <cell r="Y412">
            <v>0</v>
          </cell>
          <cell r="AA412">
            <v>0</v>
          </cell>
        </row>
        <row r="413">
          <cell r="P413">
            <v>0</v>
          </cell>
          <cell r="V413">
            <v>3</v>
          </cell>
          <cell r="W413">
            <v>2</v>
          </cell>
          <cell r="X413">
            <v>0</v>
          </cell>
          <cell r="Y413">
            <v>0</v>
          </cell>
          <cell r="AA413">
            <v>3</v>
          </cell>
        </row>
        <row r="414">
          <cell r="P414">
            <v>12.333333333333334</v>
          </cell>
          <cell r="V414">
            <v>0</v>
          </cell>
          <cell r="W414">
            <v>0</v>
          </cell>
          <cell r="X414">
            <v>0</v>
          </cell>
          <cell r="Y414">
            <v>0</v>
          </cell>
          <cell r="AA414">
            <v>0</v>
          </cell>
        </row>
        <row r="415">
          <cell r="P415">
            <v>0</v>
          </cell>
          <cell r="V415">
            <v>0</v>
          </cell>
          <cell r="W415">
            <v>0</v>
          </cell>
          <cell r="X415">
            <v>0</v>
          </cell>
          <cell r="Y415">
            <v>0</v>
          </cell>
          <cell r="AA415">
            <v>0</v>
          </cell>
        </row>
        <row r="416">
          <cell r="P416">
            <v>5</v>
          </cell>
          <cell r="V416">
            <v>4.5</v>
          </cell>
          <cell r="W416">
            <v>4</v>
          </cell>
          <cell r="X416">
            <v>3</v>
          </cell>
          <cell r="Y416">
            <v>2</v>
          </cell>
          <cell r="AA416">
            <v>1.3333333333333333</v>
          </cell>
        </row>
        <row r="417">
          <cell r="P417">
            <v>0</v>
          </cell>
          <cell r="V417">
            <v>0</v>
          </cell>
          <cell r="W417">
            <v>0</v>
          </cell>
          <cell r="X417">
            <v>0</v>
          </cell>
          <cell r="Y417">
            <v>0</v>
          </cell>
          <cell r="AA417">
            <v>1.6666666666666667</v>
          </cell>
        </row>
        <row r="418">
          <cell r="P418">
            <v>0</v>
          </cell>
          <cell r="V418">
            <v>0</v>
          </cell>
          <cell r="W418">
            <v>0</v>
          </cell>
          <cell r="X418">
            <v>0</v>
          </cell>
          <cell r="Y418">
            <v>0</v>
          </cell>
          <cell r="AA418">
            <v>0</v>
          </cell>
        </row>
        <row r="419">
          <cell r="P419">
            <v>18.5</v>
          </cell>
          <cell r="V419">
            <v>10</v>
          </cell>
          <cell r="W419">
            <v>8</v>
          </cell>
          <cell r="X419">
            <v>4.5</v>
          </cell>
          <cell r="Y419">
            <v>3</v>
          </cell>
          <cell r="AA419">
            <v>7.666666666666667</v>
          </cell>
        </row>
        <row r="420">
          <cell r="P420">
            <v>1.3333333333333333</v>
          </cell>
          <cell r="V420">
            <v>1.3333333333333333</v>
          </cell>
          <cell r="W420">
            <v>1</v>
          </cell>
          <cell r="X420">
            <v>0</v>
          </cell>
          <cell r="Y420">
            <v>0</v>
          </cell>
          <cell r="AA420">
            <v>1</v>
          </cell>
        </row>
        <row r="421">
          <cell r="P421">
            <v>0</v>
          </cell>
          <cell r="V421">
            <v>1</v>
          </cell>
          <cell r="W421">
            <v>1</v>
          </cell>
          <cell r="X421">
            <v>0</v>
          </cell>
          <cell r="Y421">
            <v>0</v>
          </cell>
          <cell r="AA421">
            <v>0.66666666666666663</v>
          </cell>
        </row>
        <row r="422">
          <cell r="P422">
            <v>0</v>
          </cell>
          <cell r="V422">
            <v>6</v>
          </cell>
          <cell r="W422">
            <v>5</v>
          </cell>
          <cell r="X422">
            <v>10</v>
          </cell>
          <cell r="Y422">
            <v>7</v>
          </cell>
          <cell r="AA422">
            <v>5</v>
          </cell>
        </row>
        <row r="423">
          <cell r="P423">
            <v>2</v>
          </cell>
          <cell r="V423">
            <v>0</v>
          </cell>
          <cell r="W423">
            <v>0</v>
          </cell>
          <cell r="X423">
            <v>1.3333333333333333</v>
          </cell>
          <cell r="Y423">
            <v>1</v>
          </cell>
          <cell r="AA423">
            <v>0</v>
          </cell>
        </row>
        <row r="424">
          <cell r="P424">
            <v>0.33333333333333331</v>
          </cell>
          <cell r="V424">
            <v>0</v>
          </cell>
          <cell r="W424">
            <v>0</v>
          </cell>
          <cell r="X424">
            <v>1</v>
          </cell>
          <cell r="Y424">
            <v>1</v>
          </cell>
          <cell r="AA424">
            <v>0</v>
          </cell>
        </row>
        <row r="425">
          <cell r="P425">
            <v>2.3333333333333335</v>
          </cell>
          <cell r="V425">
            <v>0</v>
          </cell>
          <cell r="W425">
            <v>0</v>
          </cell>
          <cell r="X425">
            <v>6</v>
          </cell>
          <cell r="Y425">
            <v>4</v>
          </cell>
          <cell r="AA425">
            <v>0</v>
          </cell>
        </row>
        <row r="426">
          <cell r="P426">
            <v>0</v>
          </cell>
          <cell r="V426">
            <v>0</v>
          </cell>
          <cell r="W426">
            <v>0</v>
          </cell>
          <cell r="X426">
            <v>0</v>
          </cell>
          <cell r="Y426">
            <v>0</v>
          </cell>
          <cell r="AA426">
            <v>0</v>
          </cell>
        </row>
        <row r="427">
          <cell r="P427">
            <v>0</v>
          </cell>
          <cell r="V427">
            <v>0.66666666666666663</v>
          </cell>
          <cell r="W427">
            <v>1</v>
          </cell>
          <cell r="X427">
            <v>0</v>
          </cell>
          <cell r="Y427">
            <v>0</v>
          </cell>
          <cell r="AA427">
            <v>0.66666666666666663</v>
          </cell>
        </row>
        <row r="428">
          <cell r="P428">
            <v>1</v>
          </cell>
          <cell r="V428">
            <v>0.66666666666666663</v>
          </cell>
          <cell r="W428">
            <v>1</v>
          </cell>
          <cell r="X428">
            <v>0</v>
          </cell>
          <cell r="Y428">
            <v>0</v>
          </cell>
          <cell r="AA428">
            <v>0.66666666666666663</v>
          </cell>
        </row>
        <row r="429">
          <cell r="P429">
            <v>0</v>
          </cell>
          <cell r="V429">
            <v>3</v>
          </cell>
          <cell r="W429">
            <v>2</v>
          </cell>
          <cell r="X429">
            <v>0</v>
          </cell>
          <cell r="Y429">
            <v>0</v>
          </cell>
          <cell r="AA429">
            <v>2</v>
          </cell>
        </row>
        <row r="430">
          <cell r="P430">
            <v>0.66666666666666663</v>
          </cell>
          <cell r="V430">
            <v>0</v>
          </cell>
          <cell r="W430">
            <v>0</v>
          </cell>
          <cell r="X430">
            <v>0.66666666666666663</v>
          </cell>
          <cell r="Y430">
            <v>0</v>
          </cell>
          <cell r="AA430">
            <v>0</v>
          </cell>
        </row>
        <row r="431">
          <cell r="P431">
            <v>0.66666666666666663</v>
          </cell>
          <cell r="V431">
            <v>0</v>
          </cell>
          <cell r="W431">
            <v>0</v>
          </cell>
          <cell r="X431">
            <v>0.66666666666666663</v>
          </cell>
          <cell r="Y431">
            <v>0</v>
          </cell>
          <cell r="AA431">
            <v>0</v>
          </cell>
        </row>
        <row r="432">
          <cell r="P432">
            <v>4.666666666666667</v>
          </cell>
          <cell r="V432">
            <v>0</v>
          </cell>
          <cell r="W432">
            <v>0</v>
          </cell>
          <cell r="X432">
            <v>3</v>
          </cell>
          <cell r="Y432">
            <v>2</v>
          </cell>
          <cell r="AA432">
            <v>0</v>
          </cell>
        </row>
        <row r="433">
          <cell r="P433">
            <v>0</v>
          </cell>
          <cell r="V433">
            <v>0</v>
          </cell>
          <cell r="W433">
            <v>0</v>
          </cell>
          <cell r="X433">
            <v>0</v>
          </cell>
          <cell r="Y433">
            <v>0</v>
          </cell>
          <cell r="AA433">
            <v>0</v>
          </cell>
        </row>
        <row r="434">
          <cell r="P434">
            <v>0</v>
          </cell>
          <cell r="V434">
            <v>0</v>
          </cell>
          <cell r="W434">
            <v>0</v>
          </cell>
          <cell r="X434">
            <v>0</v>
          </cell>
          <cell r="Y434">
            <v>0</v>
          </cell>
          <cell r="AA434">
            <v>0</v>
          </cell>
        </row>
        <row r="435">
          <cell r="P435">
            <v>0</v>
          </cell>
          <cell r="V435">
            <v>4</v>
          </cell>
          <cell r="W435">
            <v>3</v>
          </cell>
          <cell r="X435">
            <v>0</v>
          </cell>
          <cell r="Y435">
            <v>0</v>
          </cell>
          <cell r="AA435">
            <v>2</v>
          </cell>
        </row>
        <row r="436">
          <cell r="P436">
            <v>0</v>
          </cell>
          <cell r="V436">
            <v>0</v>
          </cell>
          <cell r="W436">
            <v>0</v>
          </cell>
          <cell r="X436">
            <v>0</v>
          </cell>
          <cell r="Y436">
            <v>0</v>
          </cell>
          <cell r="AA436">
            <v>0</v>
          </cell>
        </row>
        <row r="437">
          <cell r="P437">
            <v>0</v>
          </cell>
          <cell r="V437">
            <v>3.3333333333333335</v>
          </cell>
          <cell r="W437">
            <v>3</v>
          </cell>
          <cell r="X437">
            <v>0</v>
          </cell>
          <cell r="Y437">
            <v>0</v>
          </cell>
          <cell r="AA437">
            <v>0</v>
          </cell>
        </row>
        <row r="438">
          <cell r="P438">
            <v>1</v>
          </cell>
          <cell r="V438">
            <v>0.33333333333333331</v>
          </cell>
          <cell r="W438">
            <v>0</v>
          </cell>
          <cell r="X438">
            <v>4</v>
          </cell>
          <cell r="Y438">
            <v>3</v>
          </cell>
          <cell r="AA438">
            <v>0.33333333333333331</v>
          </cell>
        </row>
        <row r="439">
          <cell r="P439">
            <v>0</v>
          </cell>
          <cell r="V439">
            <v>0</v>
          </cell>
          <cell r="W439">
            <v>0</v>
          </cell>
          <cell r="X439">
            <v>0</v>
          </cell>
          <cell r="Y439">
            <v>0</v>
          </cell>
          <cell r="AA439">
            <v>0</v>
          </cell>
        </row>
        <row r="440">
          <cell r="P440">
            <v>0</v>
          </cell>
          <cell r="V440">
            <v>0</v>
          </cell>
          <cell r="W440">
            <v>0</v>
          </cell>
          <cell r="X440">
            <v>3.3333333333333335</v>
          </cell>
          <cell r="Y440">
            <v>2</v>
          </cell>
          <cell r="AA440">
            <v>0</v>
          </cell>
        </row>
        <row r="441">
          <cell r="P441">
            <v>0.33333333333333331</v>
          </cell>
          <cell r="V441">
            <v>0</v>
          </cell>
          <cell r="W441">
            <v>0</v>
          </cell>
          <cell r="X441">
            <v>0.33333333333333331</v>
          </cell>
          <cell r="Y441">
            <v>0</v>
          </cell>
          <cell r="AA441">
            <v>0</v>
          </cell>
        </row>
        <row r="442">
          <cell r="P442">
            <v>0</v>
          </cell>
          <cell r="V442">
            <v>0</v>
          </cell>
          <cell r="W442">
            <v>0</v>
          </cell>
          <cell r="X442">
            <v>0</v>
          </cell>
          <cell r="Y442">
            <v>0</v>
          </cell>
          <cell r="AA442">
            <v>0</v>
          </cell>
        </row>
        <row r="443">
          <cell r="P443">
            <v>0</v>
          </cell>
          <cell r="V443">
            <v>0</v>
          </cell>
          <cell r="W443">
            <v>0</v>
          </cell>
          <cell r="X443">
            <v>0</v>
          </cell>
          <cell r="Y443">
            <v>0</v>
          </cell>
          <cell r="AA443">
            <v>0</v>
          </cell>
        </row>
        <row r="444">
          <cell r="P444">
            <v>0</v>
          </cell>
          <cell r="V444">
            <v>0</v>
          </cell>
          <cell r="W444">
            <v>0</v>
          </cell>
          <cell r="X444">
            <v>0</v>
          </cell>
          <cell r="Y444">
            <v>0</v>
          </cell>
          <cell r="AA444">
            <v>0</v>
          </cell>
        </row>
        <row r="445">
          <cell r="P445">
            <v>0</v>
          </cell>
          <cell r="V445">
            <v>0</v>
          </cell>
          <cell r="W445">
            <v>0</v>
          </cell>
          <cell r="X445">
            <v>0</v>
          </cell>
          <cell r="Y445">
            <v>0</v>
          </cell>
          <cell r="AA445">
            <v>0</v>
          </cell>
        </row>
        <row r="446">
          <cell r="P446">
            <v>0</v>
          </cell>
          <cell r="V446">
            <v>0</v>
          </cell>
          <cell r="W446">
            <v>0</v>
          </cell>
          <cell r="X446">
            <v>0</v>
          </cell>
          <cell r="Y446">
            <v>0</v>
          </cell>
          <cell r="AA446">
            <v>0</v>
          </cell>
        </row>
        <row r="447">
          <cell r="P447">
            <v>0</v>
          </cell>
          <cell r="X447">
            <v>0</v>
          </cell>
          <cell r="Y447">
            <v>0</v>
          </cell>
        </row>
        <row r="448">
          <cell r="P448">
            <v>0</v>
          </cell>
          <cell r="X448">
            <v>0</v>
          </cell>
          <cell r="Y448">
            <v>0</v>
          </cell>
        </row>
        <row r="449">
          <cell r="P449">
            <v>0</v>
          </cell>
          <cell r="X449">
            <v>0</v>
          </cell>
          <cell r="Y449">
            <v>0</v>
          </cell>
        </row>
      </sheetData>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v>0</v>
          </cell>
          <cell r="T180">
            <v>0</v>
          </cell>
          <cell r="U180">
            <v>8.5</v>
          </cell>
          <cell r="V180" t="e">
            <v>#REF!</v>
          </cell>
          <cell r="W180">
            <v>0</v>
          </cell>
          <cell r="X180">
            <v>121.7</v>
          </cell>
          <cell r="Y180">
            <v>121.7</v>
          </cell>
          <cell r="Z180">
            <v>103.9</v>
          </cell>
          <cell r="AA180">
            <v>0</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v>0</v>
          </cell>
          <cell r="T187">
            <v>0</v>
          </cell>
          <cell r="U187">
            <v>20620</v>
          </cell>
          <cell r="V187">
            <v>12849</v>
          </cell>
          <cell r="W187">
            <v>209.13</v>
          </cell>
          <cell r="X187">
            <v>216.06</v>
          </cell>
          <cell r="Y187">
            <v>205.24</v>
          </cell>
          <cell r="Z187">
            <v>130.99</v>
          </cell>
          <cell r="AA187">
            <v>130.99</v>
          </cell>
          <cell r="AB187">
            <v>130.99</v>
          </cell>
          <cell r="AC187">
            <v>0</v>
          </cell>
        </row>
        <row r="188">
          <cell r="J188">
            <v>122.35</v>
          </cell>
          <cell r="M188">
            <v>135.26</v>
          </cell>
          <cell r="N188">
            <v>135.26</v>
          </cell>
          <cell r="O188">
            <v>135.25</v>
          </cell>
          <cell r="P188">
            <v>134.22999999999999</v>
          </cell>
          <cell r="Q188">
            <v>134.22</v>
          </cell>
          <cell r="R188">
            <v>134.24</v>
          </cell>
          <cell r="S188">
            <v>0</v>
          </cell>
          <cell r="T188">
            <v>0</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ГОЛОВА ПРАЛІННЯ  КЕ</v>
          </cell>
          <cell r="T32" t="str">
            <v>І.В.ПЛАЧКОВ</v>
          </cell>
          <cell r="V32">
            <v>391</v>
          </cell>
        </row>
        <row r="33">
          <cell r="N33">
            <v>130.30000000000001</v>
          </cell>
          <cell r="P33">
            <v>25148</v>
          </cell>
          <cell r="Q33">
            <v>233.6</v>
          </cell>
          <cell r="V33">
            <v>363.9</v>
          </cell>
          <cell r="W33" t="str">
            <v xml:space="preserve">                      ПЛАЧКОВ І.В.</v>
          </cell>
          <cell r="AC33">
            <v>14429</v>
          </cell>
          <cell r="AF33">
            <v>31349</v>
          </cell>
        </row>
        <row r="34">
          <cell r="Q34" t="str">
            <v>КТМ</v>
          </cell>
          <cell r="V34" t="str">
            <v xml:space="preserve">ТЕЦ-5 </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v>0</v>
          </cell>
          <cell r="Q44" t="e">
            <v>#REF!</v>
          </cell>
          <cell r="R44" t="e">
            <v>#REF!</v>
          </cell>
          <cell r="T44">
            <v>16</v>
          </cell>
          <cell r="U44" t="e">
            <v>#REF!</v>
          </cell>
          <cell r="V44">
            <v>0</v>
          </cell>
          <cell r="W44" t="e">
            <v>#REF!</v>
          </cell>
          <cell r="X44">
            <v>480.7</v>
          </cell>
          <cell r="Y44">
            <v>0</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80</v>
          </cell>
          <cell r="M47" t="e">
            <v>#REF!</v>
          </cell>
          <cell r="N47" t="e">
            <v>#REF!</v>
          </cell>
          <cell r="O47">
            <v>160</v>
          </cell>
          <cell r="P47" t="e">
            <v>#REF!</v>
          </cell>
          <cell r="Q47" t="e">
            <v>#REF!</v>
          </cell>
          <cell r="R47">
            <v>145</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v>3631.1559999999999</v>
          </cell>
          <cell r="Q48" t="e">
            <v>#REF!</v>
          </cell>
          <cell r="R48" t="e">
            <v>#REF!</v>
          </cell>
          <cell r="S48">
            <v>9526.8578787878778</v>
          </cell>
          <cell r="T48">
            <v>2010.6708606060602</v>
          </cell>
          <cell r="U48">
            <v>2621.0370181818184</v>
          </cell>
          <cell r="V48" t="e">
            <v>#REF!</v>
          </cell>
          <cell r="W48">
            <v>0</v>
          </cell>
          <cell r="X48">
            <v>2672.4863636363625</v>
          </cell>
          <cell r="Y48" t="e">
            <v>#REF!</v>
          </cell>
          <cell r="Z48" t="e">
            <v>#REF!</v>
          </cell>
          <cell r="AA48" t="e">
            <v>#REF!</v>
          </cell>
          <cell r="AC48">
            <v>1389.1963636363635</v>
          </cell>
          <cell r="AF48">
            <v>4185.9539393939394</v>
          </cell>
        </row>
        <row r="49">
          <cell r="C49" t="e">
            <v>#REF!</v>
          </cell>
          <cell r="D49" t="e">
            <v>#REF!</v>
          </cell>
          <cell r="E49" t="e">
            <v>#REF!</v>
          </cell>
          <cell r="I49" t="e">
            <v>#REF!</v>
          </cell>
          <cell r="J49">
            <v>80</v>
          </cell>
          <cell r="K49" t="e">
            <v>#REF!</v>
          </cell>
          <cell r="L49" t="e">
            <v>#REF!</v>
          </cell>
          <cell r="M49" t="e">
            <v>#REF!</v>
          </cell>
          <cell r="N49" t="e">
            <v>#REF!</v>
          </cell>
          <cell r="O49">
            <v>160</v>
          </cell>
          <cell r="P49">
            <v>0.8</v>
          </cell>
          <cell r="Q49" t="e">
            <v>#REF!</v>
          </cell>
          <cell r="R49">
            <v>145</v>
          </cell>
          <cell r="S49">
            <v>0.8</v>
          </cell>
          <cell r="T49">
            <v>112</v>
          </cell>
          <cell r="U49">
            <v>28</v>
          </cell>
          <cell r="V49">
            <v>84</v>
          </cell>
          <cell r="W49">
            <v>285</v>
          </cell>
          <cell r="X49">
            <v>0.8</v>
          </cell>
          <cell r="Y49" t="e">
            <v>#REF!</v>
          </cell>
          <cell r="Z49" t="e">
            <v>#REF!</v>
          </cell>
          <cell r="AA49" t="e">
            <v>#REF!</v>
          </cell>
          <cell r="AB49" t="e">
            <v>#REF!</v>
          </cell>
          <cell r="AC49">
            <v>0.8</v>
          </cell>
          <cell r="AF49">
            <v>0.8</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S51">
            <v>760.26666666666688</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K52" t="e">
            <v>#REF!</v>
          </cell>
          <cell r="L52" t="e">
            <v>#REF!</v>
          </cell>
          <cell r="M52">
            <v>3</v>
          </cell>
          <cell r="N52">
            <v>2</v>
          </cell>
          <cell r="O52">
            <v>1</v>
          </cell>
          <cell r="P52">
            <v>6</v>
          </cell>
          <cell r="Q52">
            <v>4</v>
          </cell>
          <cell r="R52">
            <v>2</v>
          </cell>
          <cell r="S52">
            <v>603</v>
          </cell>
          <cell r="U52">
            <v>331</v>
          </cell>
          <cell r="V52">
            <v>0</v>
          </cell>
          <cell r="W52">
            <v>200</v>
          </cell>
          <cell r="X52">
            <v>115</v>
          </cell>
          <cell r="Y52">
            <v>81</v>
          </cell>
          <cell r="Z52">
            <v>34</v>
          </cell>
          <cell r="AC52">
            <v>96</v>
          </cell>
          <cell r="AD52">
            <v>50</v>
          </cell>
          <cell r="AE52">
            <v>46</v>
          </cell>
          <cell r="AF52">
            <v>361</v>
          </cell>
        </row>
        <row r="53">
          <cell r="C53">
            <v>0</v>
          </cell>
          <cell r="D53">
            <v>0</v>
          </cell>
          <cell r="E53">
            <v>0</v>
          </cell>
          <cell r="I53">
            <v>0</v>
          </cell>
          <cell r="J53" t="e">
            <v>#REF!</v>
          </cell>
          <cell r="K53" t="e">
            <v>#REF!</v>
          </cell>
          <cell r="L53" t="e">
            <v>#REF!</v>
          </cell>
          <cell r="M53">
            <v>60</v>
          </cell>
          <cell r="N53">
            <v>43</v>
          </cell>
          <cell r="O53">
            <v>17</v>
          </cell>
          <cell r="P53">
            <v>50</v>
          </cell>
          <cell r="Q53">
            <v>32</v>
          </cell>
          <cell r="R53">
            <v>18</v>
          </cell>
          <cell r="T53">
            <v>90</v>
          </cell>
          <cell r="U53">
            <v>110</v>
          </cell>
          <cell r="V53">
            <v>60</v>
          </cell>
          <cell r="W53" t="e">
            <v>#REF!</v>
          </cell>
          <cell r="X53">
            <v>4</v>
          </cell>
          <cell r="Y53">
            <v>3</v>
          </cell>
          <cell r="Z53">
            <v>1</v>
          </cell>
          <cell r="AA53" t="e">
            <v>#REF!</v>
          </cell>
          <cell r="AB53" t="e">
            <v>#REF!</v>
          </cell>
          <cell r="AC53">
            <v>0</v>
          </cell>
          <cell r="AD53">
            <v>0</v>
          </cell>
          <cell r="AE53">
            <v>0</v>
          </cell>
        </row>
        <row r="54">
          <cell r="C54">
            <v>200</v>
          </cell>
          <cell r="D54">
            <v>124</v>
          </cell>
          <cell r="E54">
            <v>76</v>
          </cell>
          <cell r="I54" t="e">
            <v>#REF!</v>
          </cell>
          <cell r="J54" t="e">
            <v>#REF!</v>
          </cell>
          <cell r="K54" t="e">
            <v>#REF!</v>
          </cell>
          <cell r="L54" t="e">
            <v>#REF!</v>
          </cell>
          <cell r="M54" t="e">
            <v>#REF!</v>
          </cell>
          <cell r="N54" t="e">
            <v>#REF!</v>
          </cell>
          <cell r="O54" t="e">
            <v>#REF!</v>
          </cell>
          <cell r="P54">
            <v>4</v>
          </cell>
          <cell r="Q54" t="e">
            <v>#REF!</v>
          </cell>
          <cell r="R54" t="e">
            <v>#REF!</v>
          </cell>
          <cell r="S54">
            <v>15</v>
          </cell>
          <cell r="T54">
            <v>42</v>
          </cell>
          <cell r="U54">
            <v>200</v>
          </cell>
          <cell r="V54">
            <v>20</v>
          </cell>
          <cell r="W54" t="e">
            <v>#REF!</v>
          </cell>
          <cell r="X54">
            <v>30</v>
          </cell>
          <cell r="Y54">
            <v>21</v>
          </cell>
          <cell r="Z54">
            <v>9</v>
          </cell>
          <cell r="AA54" t="e">
            <v>#REF!</v>
          </cell>
          <cell r="AB54" t="e">
            <v>#REF!</v>
          </cell>
          <cell r="AC54">
            <v>8</v>
          </cell>
          <cell r="AD54">
            <v>4</v>
          </cell>
          <cell r="AE54">
            <v>4</v>
          </cell>
          <cell r="AF54">
            <v>15</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S55">
            <v>263.2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I56" t="e">
            <v>#REF!</v>
          </cell>
          <cell r="J56">
            <v>0</v>
          </cell>
          <cell r="K56">
            <v>0</v>
          </cell>
          <cell r="L56">
            <v>0</v>
          </cell>
          <cell r="M56">
            <v>577</v>
          </cell>
          <cell r="N56">
            <v>402</v>
          </cell>
          <cell r="O56">
            <v>175</v>
          </cell>
          <cell r="P56">
            <v>12</v>
          </cell>
          <cell r="Q56">
            <v>8</v>
          </cell>
          <cell r="R56">
            <v>4</v>
          </cell>
          <cell r="S56">
            <v>13.666666666666666</v>
          </cell>
          <cell r="T56">
            <v>13.666666666666666</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S57">
            <v>1598</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T58">
            <v>1598</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I59" t="e">
            <v>#REF!</v>
          </cell>
          <cell r="J59" t="e">
            <v>#REF!</v>
          </cell>
          <cell r="K59">
            <v>0</v>
          </cell>
          <cell r="L59">
            <v>0</v>
          </cell>
          <cell r="M59">
            <v>0</v>
          </cell>
          <cell r="N59">
            <v>0</v>
          </cell>
          <cell r="O59">
            <v>0</v>
          </cell>
          <cell r="P59">
            <v>0</v>
          </cell>
          <cell r="Q59">
            <v>0</v>
          </cell>
          <cell r="R59">
            <v>0</v>
          </cell>
          <cell r="T59">
            <v>0</v>
          </cell>
          <cell r="U59">
            <v>0</v>
          </cell>
          <cell r="V59">
            <v>0</v>
          </cell>
          <cell r="W59">
            <v>0</v>
          </cell>
          <cell r="X59">
            <v>0</v>
          </cell>
          <cell r="Y59">
            <v>-20749</v>
          </cell>
          <cell r="Z59">
            <v>-20749</v>
          </cell>
          <cell r="AA59">
            <v>0</v>
          </cell>
          <cell r="AB59">
            <v>-20749</v>
          </cell>
          <cell r="AC59" t="e">
            <v>#REF!</v>
          </cell>
          <cell r="AD59">
            <v>0</v>
          </cell>
          <cell r="AF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S60">
            <v>267.2</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S61">
            <v>887.77454545454532</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S62">
            <v>49</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S65">
            <v>1018</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T66">
            <v>16</v>
          </cell>
          <cell r="U66">
            <v>1746</v>
          </cell>
          <cell r="V66">
            <v>914</v>
          </cell>
          <cell r="W66">
            <v>832</v>
          </cell>
          <cell r="X66">
            <v>832</v>
          </cell>
          <cell r="Y66" t="e">
            <v>#REF!</v>
          </cell>
          <cell r="Z66">
            <v>832</v>
          </cell>
          <cell r="AA66" t="e">
            <v>#REF!</v>
          </cell>
          <cell r="AB66">
            <v>832</v>
          </cell>
          <cell r="AC66" t="e">
            <v>#REF!</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S67">
            <v>4895</v>
          </cell>
          <cell r="U67">
            <v>347</v>
          </cell>
          <cell r="V67">
            <v>54</v>
          </cell>
          <cell r="W67">
            <v>293</v>
          </cell>
          <cell r="X67">
            <v>293</v>
          </cell>
          <cell r="Y67" t="e">
            <v>#REF!</v>
          </cell>
          <cell r="Z67">
            <v>293</v>
          </cell>
          <cell r="AB67">
            <v>293</v>
          </cell>
          <cell r="AC67">
            <v>85</v>
          </cell>
          <cell r="AD67">
            <v>78</v>
          </cell>
          <cell r="AF67">
            <v>5</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S68">
            <v>0</v>
          </cell>
          <cell r="T68">
            <v>12</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C69" t="e">
            <v>#REF!</v>
          </cell>
          <cell r="D69" t="e">
            <v>#REF!</v>
          </cell>
          <cell r="E69" t="e">
            <v>#REF!</v>
          </cell>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S69">
            <v>-3877</v>
          </cell>
          <cell r="T69">
            <v>146.88</v>
          </cell>
          <cell r="U69">
            <v>410.56140350877189</v>
          </cell>
          <cell r="V69">
            <v>158.07017543859649</v>
          </cell>
          <cell r="W69">
            <v>252.4912280701754</v>
          </cell>
          <cell r="X69">
            <v>252.4912280701754</v>
          </cell>
          <cell r="Y69">
            <v>1917</v>
          </cell>
          <cell r="Z69">
            <v>2169.4912280701756</v>
          </cell>
          <cell r="AA69">
            <v>948</v>
          </cell>
          <cell r="AB69">
            <v>3117.4912280701756</v>
          </cell>
          <cell r="AC69">
            <v>556</v>
          </cell>
          <cell r="AD69">
            <v>336</v>
          </cell>
          <cell r="AE69">
            <v>305</v>
          </cell>
          <cell r="AF69">
            <v>521</v>
          </cell>
        </row>
        <row r="70">
          <cell r="C70">
            <v>0</v>
          </cell>
          <cell r="D70" t="e">
            <v>#REF!</v>
          </cell>
          <cell r="E70" t="e">
            <v>#REF!</v>
          </cell>
          <cell r="I70">
            <v>2</v>
          </cell>
          <cell r="J70">
            <v>10</v>
          </cell>
          <cell r="K70">
            <v>2.5</v>
          </cell>
          <cell r="L70">
            <v>7.5</v>
          </cell>
          <cell r="M70">
            <v>7</v>
          </cell>
          <cell r="N70">
            <v>5</v>
          </cell>
          <cell r="O70">
            <v>2</v>
          </cell>
          <cell r="P70">
            <v>3</v>
          </cell>
          <cell r="Q70">
            <v>2</v>
          </cell>
          <cell r="R70">
            <v>1</v>
          </cell>
          <cell r="S70">
            <v>1918.4</v>
          </cell>
          <cell r="T70">
            <v>479.6</v>
          </cell>
          <cell r="U70">
            <v>22</v>
          </cell>
          <cell r="V70">
            <v>9</v>
          </cell>
          <cell r="W70">
            <v>13</v>
          </cell>
          <cell r="X70">
            <v>13</v>
          </cell>
          <cell r="Y70">
            <v>124</v>
          </cell>
          <cell r="Z70">
            <v>137</v>
          </cell>
          <cell r="AA70">
            <v>51</v>
          </cell>
          <cell r="AB70">
            <v>188</v>
          </cell>
          <cell r="AC70">
            <v>622.4</v>
          </cell>
          <cell r="AD70">
            <v>326</v>
          </cell>
          <cell r="AE70">
            <v>296.39999999999998</v>
          </cell>
          <cell r="AF70">
            <v>1475</v>
          </cell>
        </row>
        <row r="71">
          <cell r="C71">
            <v>0</v>
          </cell>
          <cell r="D71" t="e">
            <v>#REF!</v>
          </cell>
          <cell r="E71" t="e">
            <v>#REF!</v>
          </cell>
          <cell r="I71">
            <v>9</v>
          </cell>
          <cell r="J71">
            <v>62</v>
          </cell>
          <cell r="K71">
            <v>15.5</v>
          </cell>
          <cell r="L71">
            <v>46.5</v>
          </cell>
          <cell r="M71">
            <v>42</v>
          </cell>
          <cell r="N71">
            <v>29</v>
          </cell>
          <cell r="O71">
            <v>13</v>
          </cell>
          <cell r="P71">
            <v>20</v>
          </cell>
          <cell r="Q71">
            <v>13</v>
          </cell>
          <cell r="R71">
            <v>7</v>
          </cell>
          <cell r="S71">
            <v>494.54545454545456</v>
          </cell>
          <cell r="U71">
            <v>133</v>
          </cell>
          <cell r="V71">
            <v>51</v>
          </cell>
          <cell r="W71">
            <v>82</v>
          </cell>
          <cell r="X71">
            <v>82</v>
          </cell>
          <cell r="Y71">
            <v>593</v>
          </cell>
          <cell r="Z71">
            <v>675</v>
          </cell>
          <cell r="AA71">
            <v>303</v>
          </cell>
          <cell r="AB71">
            <v>978</v>
          </cell>
          <cell r="AC71">
            <v>116.36363636363636</v>
          </cell>
          <cell r="AD71">
            <v>61</v>
          </cell>
          <cell r="AE71">
            <v>55.36363636363636</v>
          </cell>
          <cell r="AF71">
            <v>215.27272727272728</v>
          </cell>
        </row>
        <row r="72">
          <cell r="C72">
            <v>0</v>
          </cell>
          <cell r="D72" t="e">
            <v>#REF!</v>
          </cell>
          <cell r="E72">
            <v>0</v>
          </cell>
          <cell r="I72">
            <v>1</v>
          </cell>
          <cell r="J72">
            <v>9</v>
          </cell>
          <cell r="K72">
            <v>2.25</v>
          </cell>
          <cell r="L72">
            <v>6.75</v>
          </cell>
          <cell r="M72">
            <v>6</v>
          </cell>
          <cell r="N72">
            <v>4</v>
          </cell>
          <cell r="O72">
            <v>2</v>
          </cell>
          <cell r="P72">
            <v>3</v>
          </cell>
          <cell r="Q72">
            <v>2</v>
          </cell>
          <cell r="R72">
            <v>1</v>
          </cell>
          <cell r="S72">
            <v>27</v>
          </cell>
          <cell r="U72">
            <v>19</v>
          </cell>
          <cell r="V72">
            <v>7</v>
          </cell>
          <cell r="W72">
            <v>12</v>
          </cell>
          <cell r="X72">
            <v>12</v>
          </cell>
          <cell r="Y72">
            <v>172</v>
          </cell>
          <cell r="Z72">
            <v>184</v>
          </cell>
          <cell r="AA72">
            <v>48</v>
          </cell>
          <cell r="AB72">
            <v>232</v>
          </cell>
          <cell r="AC72">
            <v>6</v>
          </cell>
          <cell r="AD72">
            <v>3</v>
          </cell>
          <cell r="AE72">
            <v>3</v>
          </cell>
          <cell r="AF72">
            <v>12</v>
          </cell>
        </row>
        <row r="73">
          <cell r="C73">
            <v>80</v>
          </cell>
          <cell r="D73" t="e">
            <v>#REF!</v>
          </cell>
          <cell r="E73" t="e">
            <v>#REF!</v>
          </cell>
          <cell r="I73">
            <v>580</v>
          </cell>
          <cell r="J73">
            <v>1508</v>
          </cell>
          <cell r="K73">
            <v>377</v>
          </cell>
          <cell r="L73">
            <v>1131</v>
          </cell>
          <cell r="M73">
            <v>592</v>
          </cell>
          <cell r="N73">
            <v>412</v>
          </cell>
          <cell r="O73">
            <v>180</v>
          </cell>
          <cell r="P73">
            <v>1325</v>
          </cell>
          <cell r="Q73">
            <v>849</v>
          </cell>
          <cell r="R73">
            <v>476</v>
          </cell>
          <cell r="S73">
            <v>158</v>
          </cell>
          <cell r="T73">
            <v>51</v>
          </cell>
          <cell r="U73">
            <v>4085</v>
          </cell>
          <cell r="V73">
            <v>1841</v>
          </cell>
          <cell r="W73">
            <v>2244</v>
          </cell>
          <cell r="X73">
            <v>2244</v>
          </cell>
          <cell r="Y73">
            <v>39</v>
          </cell>
          <cell r="Z73">
            <v>2244</v>
          </cell>
          <cell r="AA73" t="e">
            <v>#REF!</v>
          </cell>
          <cell r="AB73">
            <v>2244</v>
          </cell>
          <cell r="AC73">
            <v>37</v>
          </cell>
          <cell r="AD73">
            <v>19</v>
          </cell>
          <cell r="AE73">
            <v>18</v>
          </cell>
          <cell r="AF73">
            <v>69</v>
          </cell>
        </row>
        <row r="74">
          <cell r="C74">
            <v>0</v>
          </cell>
          <cell r="D74" t="e">
            <v>#REF!</v>
          </cell>
          <cell r="E74" t="e">
            <v>#REF!</v>
          </cell>
          <cell r="I74">
            <v>0</v>
          </cell>
          <cell r="J74">
            <v>0</v>
          </cell>
          <cell r="K74">
            <v>0</v>
          </cell>
          <cell r="L74">
            <v>0</v>
          </cell>
          <cell r="M74">
            <v>489</v>
          </cell>
          <cell r="N74" t="e">
            <v>#REF!</v>
          </cell>
          <cell r="O74">
            <v>0</v>
          </cell>
          <cell r="P74">
            <v>5</v>
          </cell>
          <cell r="Q74">
            <v>3</v>
          </cell>
          <cell r="R74">
            <v>2</v>
          </cell>
          <cell r="U74">
            <v>494</v>
          </cell>
          <cell r="V74">
            <v>3</v>
          </cell>
          <cell r="W74">
            <v>491</v>
          </cell>
          <cell r="X74">
            <v>491</v>
          </cell>
          <cell r="Y74" t="e">
            <v>#REF!</v>
          </cell>
          <cell r="Z74">
            <v>491</v>
          </cell>
          <cell r="AA74" t="e">
            <v>#REF!</v>
          </cell>
          <cell r="AB74">
            <v>491</v>
          </cell>
          <cell r="AC74">
            <v>0</v>
          </cell>
          <cell r="AF74">
            <v>0</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I76" t="e">
            <v>#REF!</v>
          </cell>
          <cell r="J76" t="e">
            <v>#REF!</v>
          </cell>
          <cell r="K76">
            <v>0</v>
          </cell>
          <cell r="L76">
            <v>0</v>
          </cell>
          <cell r="M76" t="e">
            <v>#REF!</v>
          </cell>
          <cell r="N76">
            <v>0</v>
          </cell>
          <cell r="O76">
            <v>0</v>
          </cell>
          <cell r="P76">
            <v>935</v>
          </cell>
          <cell r="Q76" t="e">
            <v>#REF!</v>
          </cell>
          <cell r="R76" t="e">
            <v>#REF!</v>
          </cell>
          <cell r="S76">
            <v>4732.8</v>
          </cell>
          <cell r="T76">
            <v>51</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S77">
            <v>201.86666666666662</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T78">
            <v>0</v>
          </cell>
          <cell r="U78">
            <v>703</v>
          </cell>
          <cell r="V78">
            <v>373</v>
          </cell>
          <cell r="W78">
            <v>330</v>
          </cell>
          <cell r="X78">
            <v>330</v>
          </cell>
          <cell r="Y78">
            <v>0</v>
          </cell>
          <cell r="Z78">
            <v>330</v>
          </cell>
          <cell r="AA78">
            <v>0</v>
          </cell>
          <cell r="AB78">
            <v>330</v>
          </cell>
          <cell r="AE78">
            <v>0</v>
          </cell>
          <cell r="AF78">
            <v>330</v>
          </cell>
        </row>
        <row r="79">
          <cell r="C79">
            <v>0</v>
          </cell>
          <cell r="D79">
            <v>0</v>
          </cell>
          <cell r="E79">
            <v>0</v>
          </cell>
          <cell r="I79" t="e">
            <v>#REF!</v>
          </cell>
          <cell r="J79">
            <v>0</v>
          </cell>
          <cell r="K79" t="e">
            <v>#REF!</v>
          </cell>
          <cell r="L79" t="e">
            <v>#REF!</v>
          </cell>
          <cell r="M79" t="e">
            <v>#REF!</v>
          </cell>
          <cell r="N79" t="e">
            <v>#REF!</v>
          </cell>
          <cell r="O79" t="e">
            <v>#REF!</v>
          </cell>
          <cell r="P79">
            <v>88.2</v>
          </cell>
          <cell r="Q79" t="e">
            <v>#REF!</v>
          </cell>
          <cell r="R79" t="e">
            <v>#REF!</v>
          </cell>
          <cell r="S79">
            <v>201.86666666666662</v>
          </cell>
          <cell r="T79">
            <v>80.431999999999974</v>
          </cell>
          <cell r="U79">
            <v>2217</v>
          </cell>
          <cell r="V79">
            <v>262</v>
          </cell>
          <cell r="W79">
            <v>1955</v>
          </cell>
          <cell r="X79">
            <v>1955</v>
          </cell>
          <cell r="Y79">
            <v>60</v>
          </cell>
          <cell r="Z79">
            <v>1955</v>
          </cell>
          <cell r="AA79" t="e">
            <v>#REF!</v>
          </cell>
          <cell r="AB79">
            <v>1955</v>
          </cell>
          <cell r="AC79">
            <v>135.4</v>
          </cell>
          <cell r="AD79">
            <v>71</v>
          </cell>
          <cell r="AE79">
            <v>64.400000000000006</v>
          </cell>
          <cell r="AF79">
            <v>1955</v>
          </cell>
        </row>
        <row r="80">
          <cell r="C80">
            <v>0</v>
          </cell>
          <cell r="D80">
            <v>0</v>
          </cell>
          <cell r="E80">
            <v>0</v>
          </cell>
          <cell r="I80" t="e">
            <v>#REF!</v>
          </cell>
          <cell r="J80" t="e">
            <v>#REF!</v>
          </cell>
          <cell r="K80" t="e">
            <v>#REF!</v>
          </cell>
          <cell r="L80" t="e">
            <v>#REF!</v>
          </cell>
          <cell r="M80">
            <v>0</v>
          </cell>
          <cell r="N80" t="e">
            <v>#REF!</v>
          </cell>
          <cell r="O80" t="e">
            <v>#REF!</v>
          </cell>
          <cell r="P80">
            <v>0</v>
          </cell>
          <cell r="Q80" t="e">
            <v>#REF!</v>
          </cell>
          <cell r="R80" t="e">
            <v>#REF!</v>
          </cell>
          <cell r="S80">
            <v>121.86666666666663</v>
          </cell>
          <cell r="T80">
            <v>80.431999999999974</v>
          </cell>
          <cell r="U80">
            <v>0</v>
          </cell>
          <cell r="V80">
            <v>0</v>
          </cell>
          <cell r="W80">
            <v>0</v>
          </cell>
          <cell r="X80">
            <v>0</v>
          </cell>
          <cell r="Y80">
            <v>46</v>
          </cell>
          <cell r="Z80">
            <v>19.600000000000009</v>
          </cell>
          <cell r="AA80" t="e">
            <v>#REF!</v>
          </cell>
          <cell r="AB80" t="e">
            <v>#REF!</v>
          </cell>
          <cell r="AC80">
            <v>27.200000000000003</v>
          </cell>
          <cell r="AD80">
            <v>14</v>
          </cell>
          <cell r="AE80">
            <v>13.200000000000003</v>
          </cell>
          <cell r="AF80">
            <v>110.4</v>
          </cell>
        </row>
        <row r="81">
          <cell r="C81">
            <v>0</v>
          </cell>
          <cell r="D81">
            <v>0</v>
          </cell>
          <cell r="E81">
            <v>0</v>
          </cell>
          <cell r="I81">
            <v>30</v>
          </cell>
          <cell r="J81">
            <v>30</v>
          </cell>
          <cell r="M81">
            <v>3</v>
          </cell>
          <cell r="P81">
            <v>2</v>
          </cell>
          <cell r="S81">
            <v>0</v>
          </cell>
          <cell r="U81">
            <v>65</v>
          </cell>
          <cell r="V81">
            <v>30</v>
          </cell>
          <cell r="W81">
            <v>35</v>
          </cell>
          <cell r="X81">
            <v>35</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P83">
            <v>20</v>
          </cell>
          <cell r="S83">
            <v>40</v>
          </cell>
          <cell r="U83">
            <v>14098.435307760927</v>
          </cell>
          <cell r="V83">
            <v>5945.3098245614019</v>
          </cell>
          <cell r="W83">
            <v>8153.1254831995248</v>
          </cell>
          <cell r="X83">
            <v>8153.1254831995248</v>
          </cell>
          <cell r="Y83">
            <v>14</v>
          </cell>
          <cell r="Z83">
            <v>5.2000000000000028</v>
          </cell>
          <cell r="AA83">
            <v>0</v>
          </cell>
          <cell r="AB83">
            <v>0</v>
          </cell>
          <cell r="AC83">
            <v>3160</v>
          </cell>
          <cell r="AD83">
            <v>2918</v>
          </cell>
          <cell r="AE83">
            <v>2545.3098245614037</v>
          </cell>
          <cell r="AF83">
            <v>5037.1254831995248</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v>0</v>
          </cell>
          <cell r="Y84" t="e">
            <v>#REF!</v>
          </cell>
          <cell r="Z84" t="e">
            <v>#REF!</v>
          </cell>
          <cell r="AA84" t="e">
            <v>#REF!</v>
          </cell>
          <cell r="AB84" t="e">
            <v>#REF!</v>
          </cell>
          <cell r="AC84" t="e">
            <v>#REF!</v>
          </cell>
        </row>
        <row r="85">
          <cell r="C85">
            <v>3670</v>
          </cell>
          <cell r="D85">
            <v>3670</v>
          </cell>
          <cell r="E85" t="e">
            <v>#REF!</v>
          </cell>
          <cell r="I85" t="e">
            <v>#REF!</v>
          </cell>
          <cell r="J85" t="e">
            <v>#REF!</v>
          </cell>
          <cell r="K85" t="e">
            <v>#REF!</v>
          </cell>
          <cell r="L85" t="e">
            <v>#REF!</v>
          </cell>
          <cell r="M85" t="e">
            <v>#REF!</v>
          </cell>
          <cell r="N85" t="e">
            <v>#REF!</v>
          </cell>
          <cell r="O85" t="e">
            <v>#REF!</v>
          </cell>
          <cell r="P85">
            <v>9.6000000000000014</v>
          </cell>
          <cell r="Q85" t="e">
            <v>#REF!</v>
          </cell>
          <cell r="R85" t="e">
            <v>#REF!</v>
          </cell>
          <cell r="S85">
            <v>0</v>
          </cell>
          <cell r="T85">
            <v>1129</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I87" t="e">
            <v>#REF!</v>
          </cell>
          <cell r="J87">
            <v>0</v>
          </cell>
          <cell r="K87">
            <v>0</v>
          </cell>
          <cell r="L87">
            <v>0</v>
          </cell>
          <cell r="M87">
            <v>0</v>
          </cell>
          <cell r="N87">
            <v>0</v>
          </cell>
          <cell r="O87">
            <v>0</v>
          </cell>
          <cell r="P87">
            <v>611.32000000000005</v>
          </cell>
          <cell r="Q87">
            <v>0</v>
          </cell>
          <cell r="R87">
            <v>0</v>
          </cell>
          <cell r="S87" t="e">
            <v>#REF!</v>
          </cell>
          <cell r="T87">
            <v>435.00952727272721</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I88" t="e">
            <v>#REF!</v>
          </cell>
          <cell r="J88" t="e">
            <v>#REF!</v>
          </cell>
          <cell r="M88" t="e">
            <v>#REF!</v>
          </cell>
          <cell r="P88" t="e">
            <v>#REF!</v>
          </cell>
          <cell r="S88" t="e">
            <v>#REF!</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I89" t="e">
            <v>#REF!</v>
          </cell>
          <cell r="J89">
            <v>0</v>
          </cell>
          <cell r="K89">
            <v>0</v>
          </cell>
          <cell r="L89">
            <v>0</v>
          </cell>
          <cell r="M89">
            <v>0</v>
          </cell>
          <cell r="N89">
            <v>0</v>
          </cell>
          <cell r="O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I90" t="e">
            <v>#REF!</v>
          </cell>
          <cell r="J90" t="e">
            <v>#REF!</v>
          </cell>
          <cell r="K90" t="e">
            <v>#REF!</v>
          </cell>
          <cell r="L90" t="e">
            <v>#REF!</v>
          </cell>
          <cell r="M90" t="e">
            <v>#REF!</v>
          </cell>
          <cell r="N90" t="e">
            <v>#REF!</v>
          </cell>
          <cell r="O90" t="e">
            <v>#REF!</v>
          </cell>
          <cell r="P90">
            <v>2586.1559999999999</v>
          </cell>
          <cell r="Q90">
            <v>0</v>
          </cell>
          <cell r="R90">
            <v>0</v>
          </cell>
          <cell r="S90">
            <v>7247.7078787878781</v>
          </cell>
          <cell r="T90">
            <v>3771.5508606060603</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X93">
            <v>0</v>
          </cell>
          <cell r="Y93">
            <v>0</v>
          </cell>
          <cell r="Z93">
            <v>0</v>
          </cell>
          <cell r="AA93">
            <v>0</v>
          </cell>
          <cell r="AB93">
            <v>0</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cell r="W94" t="e">
            <v>#REF!</v>
          </cell>
          <cell r="X94">
            <v>0</v>
          </cell>
          <cell r="Y94">
            <v>0</v>
          </cell>
          <cell r="Z94">
            <v>0</v>
          </cell>
          <cell r="AC94">
            <v>0</v>
          </cell>
          <cell r="AD94">
            <v>0</v>
          </cell>
          <cell r="AE94">
            <v>0</v>
          </cell>
          <cell r="AF94">
            <v>12</v>
          </cell>
        </row>
        <row r="95">
          <cell r="C95">
            <v>37</v>
          </cell>
          <cell r="I95">
            <v>338</v>
          </cell>
          <cell r="J95">
            <v>541</v>
          </cell>
          <cell r="M95">
            <v>385</v>
          </cell>
          <cell r="P95">
            <v>445</v>
          </cell>
          <cell r="S95">
            <v>8</v>
          </cell>
          <cell r="T95">
            <v>54</v>
          </cell>
          <cell r="U95">
            <v>1754</v>
          </cell>
          <cell r="W95" t="e">
            <v>#REF!</v>
          </cell>
        </row>
        <row r="96">
          <cell r="C96">
            <v>0</v>
          </cell>
          <cell r="I96">
            <v>0</v>
          </cell>
          <cell r="J96">
            <v>0</v>
          </cell>
          <cell r="M96">
            <v>489</v>
          </cell>
          <cell r="P96">
            <v>5</v>
          </cell>
          <cell r="S96">
            <v>0</v>
          </cell>
          <cell r="U96">
            <v>494</v>
          </cell>
          <cell r="W96" t="e">
            <v>#REF!</v>
          </cell>
        </row>
        <row r="97">
          <cell r="C97">
            <v>913</v>
          </cell>
          <cell r="I97">
            <v>0</v>
          </cell>
          <cell r="J97">
            <v>0</v>
          </cell>
          <cell r="M97">
            <v>0</v>
          </cell>
          <cell r="P97">
            <v>0</v>
          </cell>
          <cell r="Q97">
            <v>0</v>
          </cell>
          <cell r="R97">
            <v>0</v>
          </cell>
          <cell r="S97">
            <v>0</v>
          </cell>
          <cell r="T97">
            <v>3771.5508606060603</v>
          </cell>
          <cell r="U97">
            <v>913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row>
        <row r="98">
          <cell r="C98" t="e">
            <v>#REF!</v>
          </cell>
          <cell r="I98" t="e">
            <v>#REF!</v>
          </cell>
          <cell r="J98" t="e">
            <v>#REF!</v>
          </cell>
          <cell r="M98" t="e">
            <v>#REF!</v>
          </cell>
          <cell r="P98">
            <v>2586.1559999999999</v>
          </cell>
          <cell r="Q98">
            <v>0</v>
          </cell>
          <cell r="R98">
            <v>0</v>
          </cell>
          <cell r="S98">
            <v>5649.7078787878781</v>
          </cell>
          <cell r="T98">
            <v>2173.5508606060603</v>
          </cell>
          <cell r="U98">
            <v>0</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row>
        <row r="99">
          <cell r="C99" t="e">
            <v>#REF!</v>
          </cell>
          <cell r="I99" t="e">
            <v>#REF!</v>
          </cell>
          <cell r="J99" t="e">
            <v>#REF!</v>
          </cell>
          <cell r="M99" t="e">
            <v>#REF!</v>
          </cell>
          <cell r="P99">
            <v>1565</v>
          </cell>
          <cell r="S99">
            <v>4895.1499999999996</v>
          </cell>
          <cell r="U99">
            <v>0</v>
          </cell>
          <cell r="V99">
            <v>0</v>
          </cell>
          <cell r="W99" t="e">
            <v>#REF!</v>
          </cell>
          <cell r="X99">
            <v>290</v>
          </cell>
          <cell r="AC99">
            <v>85</v>
          </cell>
          <cell r="AF99">
            <v>5</v>
          </cell>
        </row>
        <row r="100">
          <cell r="C100">
            <v>1058</v>
          </cell>
          <cell r="I100">
            <v>1</v>
          </cell>
          <cell r="J100">
            <v>2</v>
          </cell>
          <cell r="M100">
            <v>0</v>
          </cell>
          <cell r="P100">
            <v>31</v>
          </cell>
          <cell r="S100">
            <v>1</v>
          </cell>
          <cell r="U100">
            <v>1093</v>
          </cell>
          <cell r="W100" t="e">
            <v>#REF!</v>
          </cell>
          <cell r="X100">
            <v>290</v>
          </cell>
          <cell r="AC100">
            <v>85</v>
          </cell>
          <cell r="AF100">
            <v>5</v>
          </cell>
        </row>
        <row r="101">
          <cell r="C101">
            <v>913</v>
          </cell>
          <cell r="I101">
            <v>0</v>
          </cell>
          <cell r="J101">
            <v>0</v>
          </cell>
          <cell r="M101">
            <v>0</v>
          </cell>
          <cell r="P101">
            <v>0</v>
          </cell>
          <cell r="S101">
            <v>0</v>
          </cell>
          <cell r="U101">
            <v>913</v>
          </cell>
          <cell r="V101">
            <v>0</v>
          </cell>
          <cell r="W101" t="e">
            <v>#REF!</v>
          </cell>
          <cell r="X101">
            <v>109.5</v>
          </cell>
          <cell r="AC101">
            <v>85</v>
          </cell>
        </row>
        <row r="102">
          <cell r="C102">
            <v>50</v>
          </cell>
          <cell r="I102">
            <v>0</v>
          </cell>
          <cell r="J102">
            <v>0</v>
          </cell>
          <cell r="M102">
            <v>0</v>
          </cell>
          <cell r="P102">
            <v>0</v>
          </cell>
          <cell r="S102">
            <v>0</v>
          </cell>
          <cell r="U102">
            <v>50</v>
          </cell>
          <cell r="W102" t="e">
            <v>#REF!</v>
          </cell>
          <cell r="X102">
            <v>0</v>
          </cell>
          <cell r="AC102">
            <v>0</v>
          </cell>
          <cell r="AF102">
            <v>0</v>
          </cell>
        </row>
        <row r="103">
          <cell r="C103">
            <v>95</v>
          </cell>
          <cell r="I103">
            <v>1</v>
          </cell>
          <cell r="J103">
            <v>2</v>
          </cell>
          <cell r="M103" t="e">
            <v>#REF!</v>
          </cell>
          <cell r="P103">
            <v>31</v>
          </cell>
          <cell r="S103">
            <v>1</v>
          </cell>
          <cell r="T103">
            <v>10</v>
          </cell>
          <cell r="U103">
            <v>130</v>
          </cell>
          <cell r="W103" t="e">
            <v>#REF!</v>
          </cell>
        </row>
        <row r="104">
          <cell r="C104">
            <v>3285</v>
          </cell>
          <cell r="I104">
            <v>25</v>
          </cell>
          <cell r="J104">
            <v>59</v>
          </cell>
          <cell r="M104">
            <v>22</v>
          </cell>
          <cell r="P104">
            <v>-14</v>
          </cell>
          <cell r="S104">
            <v>539</v>
          </cell>
          <cell r="T104">
            <v>10</v>
          </cell>
          <cell r="U104">
            <v>3922</v>
          </cell>
          <cell r="W104" t="e">
            <v>#REF!</v>
          </cell>
          <cell r="X104">
            <v>80</v>
          </cell>
          <cell r="AC104">
            <v>85</v>
          </cell>
        </row>
        <row r="105">
          <cell r="C105">
            <v>0</v>
          </cell>
          <cell r="I105">
            <v>0</v>
          </cell>
          <cell r="J105" t="e">
            <v>#REF!</v>
          </cell>
          <cell r="M105" t="e">
            <v>#REF!</v>
          </cell>
          <cell r="P105">
            <v>0</v>
          </cell>
          <cell r="S105">
            <v>261</v>
          </cell>
          <cell r="U105">
            <v>261</v>
          </cell>
          <cell r="W105" t="e">
            <v>#REF!</v>
          </cell>
          <cell r="X105">
            <v>0</v>
          </cell>
        </row>
        <row r="106">
          <cell r="C106">
            <v>3285</v>
          </cell>
          <cell r="I106">
            <v>25</v>
          </cell>
          <cell r="J106">
            <v>59</v>
          </cell>
          <cell r="M106">
            <v>22</v>
          </cell>
          <cell r="P106">
            <v>-14</v>
          </cell>
          <cell r="S106">
            <v>278</v>
          </cell>
          <cell r="T106">
            <v>55</v>
          </cell>
          <cell r="U106">
            <v>3661</v>
          </cell>
          <cell r="V106" t="e">
            <v>#REF!</v>
          </cell>
          <cell r="W106" t="e">
            <v>#REF!</v>
          </cell>
          <cell r="X106">
            <v>80</v>
          </cell>
          <cell r="Y106">
            <v>0</v>
          </cell>
          <cell r="AC106">
            <v>85</v>
          </cell>
        </row>
        <row r="107">
          <cell r="C107">
            <v>0</v>
          </cell>
          <cell r="I107">
            <v>420</v>
          </cell>
          <cell r="J107">
            <v>656</v>
          </cell>
          <cell r="M107" t="e">
            <v>#REF!</v>
          </cell>
          <cell r="P107">
            <v>0</v>
          </cell>
          <cell r="T107">
            <v>55</v>
          </cell>
          <cell r="U107">
            <v>-38.052597442759001</v>
          </cell>
          <cell r="V107">
            <v>-38.052597442759001</v>
          </cell>
          <cell r="W107">
            <v>0</v>
          </cell>
        </row>
        <row r="108">
          <cell r="C108">
            <v>-808</v>
          </cell>
          <cell r="D108">
            <v>0</v>
          </cell>
          <cell r="E108">
            <v>0</v>
          </cell>
          <cell r="I108">
            <v>420</v>
          </cell>
          <cell r="J108">
            <v>656</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v>0</v>
          </cell>
          <cell r="D109">
            <v>0</v>
          </cell>
          <cell r="E109">
            <v>0</v>
          </cell>
          <cell r="I109" t="e">
            <v>#REF!</v>
          </cell>
          <cell r="J109" t="e">
            <v>#REF!</v>
          </cell>
          <cell r="M109">
            <v>0</v>
          </cell>
          <cell r="N109">
            <v>0</v>
          </cell>
          <cell r="O109">
            <v>0</v>
          </cell>
          <cell r="P109">
            <v>0</v>
          </cell>
          <cell r="S109">
            <v>-17.850000000000364</v>
          </cell>
          <cell r="T109">
            <v>0</v>
          </cell>
          <cell r="U109">
            <v>0</v>
          </cell>
          <cell r="V109">
            <v>0</v>
          </cell>
          <cell r="W109">
            <v>0</v>
          </cell>
          <cell r="X109">
            <v>0</v>
          </cell>
          <cell r="AC109">
            <v>0</v>
          </cell>
          <cell r="AF109">
            <v>0</v>
          </cell>
        </row>
        <row r="110">
          <cell r="C110" t="e">
            <v>#REF!</v>
          </cell>
          <cell r="I110">
            <v>0</v>
          </cell>
          <cell r="J110">
            <v>0</v>
          </cell>
          <cell r="M110">
            <v>0</v>
          </cell>
          <cell r="P110">
            <v>0</v>
          </cell>
          <cell r="S110">
            <v>-17.850000000000364</v>
          </cell>
          <cell r="U110">
            <v>0</v>
          </cell>
          <cell r="W110" t="e">
            <v>#REF!</v>
          </cell>
          <cell r="AC110">
            <v>0</v>
          </cell>
          <cell r="AF110">
            <v>0</v>
          </cell>
        </row>
        <row r="111">
          <cell r="C111">
            <v>56.375</v>
          </cell>
          <cell r="I111">
            <v>213.25</v>
          </cell>
          <cell r="J111">
            <v>310.75</v>
          </cell>
          <cell r="M111">
            <v>114.125</v>
          </cell>
          <cell r="P111">
            <v>244.25</v>
          </cell>
          <cell r="S111">
            <v>537.625</v>
          </cell>
          <cell r="U111">
            <v>1568.5</v>
          </cell>
          <cell r="W111" t="e">
            <v>#REF!</v>
          </cell>
          <cell r="AC111">
            <v>0</v>
          </cell>
          <cell r="AF111">
            <v>0</v>
          </cell>
        </row>
        <row r="112">
          <cell r="C112">
            <v>1.25</v>
          </cell>
          <cell r="I112">
            <v>13</v>
          </cell>
          <cell r="J112">
            <v>9.3333333333333339</v>
          </cell>
          <cell r="M112">
            <v>0</v>
          </cell>
          <cell r="P112">
            <v>30</v>
          </cell>
          <cell r="S112">
            <v>0</v>
          </cell>
          <cell r="U112">
            <v>53.583333333333336</v>
          </cell>
          <cell r="V112" t="e">
            <v>#REF!</v>
          </cell>
          <cell r="W112" t="e">
            <v>#REF!</v>
          </cell>
          <cell r="X112">
            <v>0</v>
          </cell>
          <cell r="AC112">
            <v>0</v>
          </cell>
          <cell r="AF112">
            <v>0</v>
          </cell>
        </row>
        <row r="113">
          <cell r="C113">
            <v>-12710</v>
          </cell>
          <cell r="P113">
            <v>0</v>
          </cell>
          <cell r="S113">
            <v>18</v>
          </cell>
          <cell r="W113">
            <v>-12710</v>
          </cell>
          <cell r="X113">
            <v>0</v>
          </cell>
          <cell r="AC113">
            <v>0</v>
          </cell>
          <cell r="AF113">
            <v>0</v>
          </cell>
        </row>
        <row r="114">
          <cell r="C114" t="e">
            <v>#REF!</v>
          </cell>
          <cell r="P114">
            <v>0</v>
          </cell>
          <cell r="S114">
            <v>18</v>
          </cell>
          <cell r="U114" t="e">
            <v>#REF!</v>
          </cell>
          <cell r="V114" t="e">
            <v>#REF!</v>
          </cell>
          <cell r="W114" t="e">
            <v>#REF!</v>
          </cell>
          <cell r="X114">
            <v>0</v>
          </cell>
          <cell r="AC114">
            <v>0</v>
          </cell>
          <cell r="AF114">
            <v>0</v>
          </cell>
        </row>
        <row r="115">
          <cell r="C115">
            <v>0</v>
          </cell>
          <cell r="D115">
            <v>0</v>
          </cell>
          <cell r="E115">
            <v>0</v>
          </cell>
          <cell r="I115" t="e">
            <v>#REF!</v>
          </cell>
          <cell r="J115" t="e">
            <v>#REF!</v>
          </cell>
          <cell r="M115" t="e">
            <v>#REF!</v>
          </cell>
          <cell r="N115">
            <v>0</v>
          </cell>
          <cell r="O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W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cell r="AC118">
            <v>0</v>
          </cell>
        </row>
        <row r="119">
          <cell r="P119">
            <v>0</v>
          </cell>
          <cell r="S119">
            <v>0</v>
          </cell>
          <cell r="U119">
            <v>-230.79318209931299</v>
          </cell>
          <cell r="W119" t="e">
            <v>#REF!</v>
          </cell>
          <cell r="X119" t="e">
            <v>#REF!</v>
          </cell>
          <cell r="Y119" t="e">
            <v>#REF!</v>
          </cell>
          <cell r="AC119">
            <v>0</v>
          </cell>
        </row>
        <row r="120">
          <cell r="P120">
            <v>0</v>
          </cell>
          <cell r="S120">
            <v>0</v>
          </cell>
          <cell r="U120">
            <v>-380.52597442758997</v>
          </cell>
          <cell r="V120">
            <v>6725.3341754385983</v>
          </cell>
          <cell r="W120">
            <v>-7406.8601498661901</v>
          </cell>
          <cell r="X120" t="e">
            <v>#REF!</v>
          </cell>
          <cell r="AC120">
            <v>0</v>
          </cell>
          <cell r="AF120">
            <v>0</v>
          </cell>
        </row>
        <row r="121">
          <cell r="P121">
            <v>0</v>
          </cell>
          <cell r="S121">
            <v>0</v>
          </cell>
          <cell r="U121">
            <v>0</v>
          </cell>
          <cell r="W121">
            <v>0</v>
          </cell>
          <cell r="X121">
            <v>0</v>
          </cell>
          <cell r="Z121">
            <v>0</v>
          </cell>
          <cell r="AC121">
            <v>0</v>
          </cell>
        </row>
        <row r="122">
          <cell r="U122">
            <v>-149.73279232827699</v>
          </cell>
          <cell r="AC122">
            <v>0</v>
          </cell>
        </row>
        <row r="123">
          <cell r="S123">
            <v>0</v>
          </cell>
          <cell r="U123">
            <v>7.59</v>
          </cell>
          <cell r="X123">
            <v>0</v>
          </cell>
          <cell r="AF123">
            <v>0</v>
          </cell>
        </row>
        <row r="124">
          <cell r="U124">
            <v>0</v>
          </cell>
          <cell r="W124">
            <v>24998</v>
          </cell>
          <cell r="Y124">
            <v>24998</v>
          </cell>
          <cell r="Z124">
            <v>0</v>
          </cell>
          <cell r="AB124">
            <v>0</v>
          </cell>
        </row>
        <row r="125">
          <cell r="T125">
            <v>0</v>
          </cell>
          <cell r="U125">
            <v>8678</v>
          </cell>
          <cell r="W125">
            <v>8678</v>
          </cell>
          <cell r="X125" t="e">
            <v>#VALUE!</v>
          </cell>
          <cell r="Z125">
            <v>0</v>
          </cell>
          <cell r="AC125">
            <v>0</v>
          </cell>
          <cell r="AE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P128">
            <v>274</v>
          </cell>
          <cell r="Q128">
            <v>0</v>
          </cell>
          <cell r="R128">
            <v>0</v>
          </cell>
          <cell r="S128">
            <v>0.1499999999996362</v>
          </cell>
          <cell r="T128">
            <v>0</v>
          </cell>
          <cell r="U128">
            <v>56.44</v>
          </cell>
          <cell r="V128">
            <v>0</v>
          </cell>
          <cell r="W128">
            <v>0</v>
          </cell>
          <cell r="X128">
            <v>0</v>
          </cell>
          <cell r="Y128">
            <v>0</v>
          </cell>
          <cell r="Z128">
            <v>0</v>
          </cell>
          <cell r="AA128">
            <v>0</v>
          </cell>
          <cell r="AB128">
            <v>0</v>
          </cell>
          <cell r="AC128" t="e">
            <v>#DIV/0!</v>
          </cell>
          <cell r="AD128">
            <v>0</v>
          </cell>
          <cell r="AE128">
            <v>0</v>
          </cell>
          <cell r="AF128">
            <v>0</v>
          </cell>
        </row>
        <row r="129">
          <cell r="J129">
            <v>0</v>
          </cell>
          <cell r="P129">
            <v>548</v>
          </cell>
          <cell r="S129">
            <v>0.2999999999992724</v>
          </cell>
          <cell r="U129">
            <v>0</v>
          </cell>
          <cell r="X129">
            <v>0</v>
          </cell>
          <cell r="Y129">
            <v>0</v>
          </cell>
          <cell r="Z129">
            <v>0</v>
          </cell>
          <cell r="AC129">
            <v>0</v>
          </cell>
          <cell r="AD129">
            <v>0</v>
          </cell>
          <cell r="AE129">
            <v>0</v>
          </cell>
          <cell r="AF129">
            <v>0</v>
          </cell>
        </row>
        <row r="130">
          <cell r="W130">
            <v>11.87</v>
          </cell>
          <cell r="Z130" t="e">
            <v>#DIV/0!</v>
          </cell>
        </row>
        <row r="131">
          <cell r="T131">
            <v>0</v>
          </cell>
          <cell r="U131">
            <v>8.49</v>
          </cell>
          <cell r="V131">
            <v>25363</v>
          </cell>
          <cell r="W131">
            <v>0</v>
          </cell>
          <cell r="X131">
            <v>0</v>
          </cell>
          <cell r="AC131" t="e">
            <v>#DIV/0!</v>
          </cell>
        </row>
        <row r="132">
          <cell r="T132">
            <v>0</v>
          </cell>
          <cell r="U132">
            <v>0</v>
          </cell>
          <cell r="V132">
            <v>187.5</v>
          </cell>
          <cell r="W132" t="e">
            <v>#REF!</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8678</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cell r="AD142">
            <v>2918</v>
          </cell>
          <cell r="AE142">
            <v>3056.6658245614035</v>
          </cell>
          <cell r="AF142">
            <v>5197.8601498661919</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0</v>
          </cell>
          <cell r="I145">
            <v>0</v>
          </cell>
          <cell r="J145">
            <v>0</v>
          </cell>
          <cell r="M145">
            <v>0</v>
          </cell>
          <cell r="P145">
            <v>0</v>
          </cell>
          <cell r="S145">
            <v>0</v>
          </cell>
          <cell r="T145">
            <v>312</v>
          </cell>
          <cell r="U145">
            <v>0</v>
          </cell>
          <cell r="W145">
            <v>3847.9000000000005</v>
          </cell>
        </row>
        <row r="146">
          <cell r="C146">
            <v>80</v>
          </cell>
          <cell r="I146">
            <v>615</v>
          </cell>
          <cell r="J146">
            <v>1790</v>
          </cell>
          <cell r="M146">
            <v>592</v>
          </cell>
          <cell r="P146">
            <v>1325</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v>0</v>
          </cell>
          <cell r="J149" t="e">
            <v>#REF!</v>
          </cell>
          <cell r="M149" t="e">
            <v>#REF!</v>
          </cell>
          <cell r="P149" t="e">
            <v>#REF!</v>
          </cell>
          <cell r="U149">
            <v>0</v>
          </cell>
          <cell r="W149" t="e">
            <v>#REF!</v>
          </cell>
        </row>
        <row r="150">
          <cell r="C150">
            <v>17.179166666666667</v>
          </cell>
          <cell r="I150">
            <v>35</v>
          </cell>
          <cell r="J150">
            <v>282</v>
          </cell>
          <cell r="K150">
            <v>0</v>
          </cell>
          <cell r="L150">
            <v>0</v>
          </cell>
          <cell r="M150">
            <v>0</v>
          </cell>
          <cell r="N150" t="e">
            <v>#REF!</v>
          </cell>
          <cell r="O150">
            <v>0</v>
          </cell>
          <cell r="P150">
            <v>0</v>
          </cell>
          <cell r="S150">
            <v>0</v>
          </cell>
          <cell r="T150">
            <v>630</v>
          </cell>
          <cell r="U150">
            <v>317</v>
          </cell>
          <cell r="W150">
            <v>1774.0124999999998</v>
          </cell>
        </row>
        <row r="151">
          <cell r="C151">
            <v>17.179166666666667</v>
          </cell>
          <cell r="I151">
            <v>502</v>
          </cell>
          <cell r="J151">
            <v>1041.8333333333333</v>
          </cell>
          <cell r="M151">
            <v>213</v>
          </cell>
          <cell r="U151">
            <v>1774.0124999999998</v>
          </cell>
          <cell r="W151">
            <v>0</v>
          </cell>
        </row>
        <row r="152">
          <cell r="C152">
            <v>0</v>
          </cell>
          <cell r="I152">
            <v>0</v>
          </cell>
          <cell r="J152">
            <v>0</v>
          </cell>
          <cell r="M152">
            <v>0</v>
          </cell>
          <cell r="P152" t="e">
            <v>#REF!</v>
          </cell>
          <cell r="U152">
            <v>0</v>
          </cell>
          <cell r="W152" t="e">
            <v>#REF!</v>
          </cell>
        </row>
        <row r="153">
          <cell r="C153">
            <v>80</v>
          </cell>
          <cell r="I153">
            <v>580</v>
          </cell>
          <cell r="J153">
            <v>1508</v>
          </cell>
          <cell r="M153">
            <v>592</v>
          </cell>
          <cell r="P153">
            <v>1325</v>
          </cell>
          <cell r="U153">
            <v>4085</v>
          </cell>
          <cell r="W153" t="e">
            <v>#REF!</v>
          </cell>
        </row>
        <row r="154">
          <cell r="C154">
            <v>80</v>
          </cell>
          <cell r="I154">
            <v>580</v>
          </cell>
          <cell r="J154">
            <v>1508</v>
          </cell>
          <cell r="M154">
            <v>592</v>
          </cell>
          <cell r="P154">
            <v>1325</v>
          </cell>
          <cell r="W154" t="e">
            <v>#REF!</v>
          </cell>
          <cell r="Y154">
            <v>1507.2</v>
          </cell>
        </row>
        <row r="155">
          <cell r="I155">
            <v>0</v>
          </cell>
          <cell r="J155">
            <v>0</v>
          </cell>
          <cell r="M155">
            <v>0</v>
          </cell>
          <cell r="O155">
            <v>250</v>
          </cell>
          <cell r="P155">
            <v>0</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v>0</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57</v>
          </cell>
          <cell r="J160" t="e">
            <v>#REF!</v>
          </cell>
          <cell r="M160" t="e">
            <v>#REF!</v>
          </cell>
          <cell r="N160" t="e">
            <v>#REF!</v>
          </cell>
          <cell r="O160">
            <v>250</v>
          </cell>
          <cell r="P160">
            <v>0</v>
          </cell>
          <cell r="S160">
            <v>0</v>
          </cell>
          <cell r="U160" t="e">
            <v>#REF!</v>
          </cell>
          <cell r="X160">
            <v>0</v>
          </cell>
          <cell r="AC160">
            <v>0</v>
          </cell>
        </row>
        <row r="161">
          <cell r="C161">
            <v>0</v>
          </cell>
          <cell r="J161" t="e">
            <v>#REF!</v>
          </cell>
          <cell r="M161" t="e">
            <v>#REF!</v>
          </cell>
          <cell r="N161" t="e">
            <v>#REF!</v>
          </cell>
          <cell r="P161">
            <v>870.40000000000009</v>
          </cell>
          <cell r="S161">
            <v>1918.4</v>
          </cell>
          <cell r="U161" t="e">
            <v>#REF!</v>
          </cell>
          <cell r="X161">
            <v>903.2</v>
          </cell>
          <cell r="AA161" t="e">
            <v>#REF!</v>
          </cell>
          <cell r="AC161">
            <v>622.4</v>
          </cell>
          <cell r="AF161">
            <v>1475</v>
          </cell>
        </row>
        <row r="162">
          <cell r="I162">
            <v>0</v>
          </cell>
          <cell r="J162">
            <v>82.5</v>
          </cell>
          <cell r="M162">
            <v>82.5</v>
          </cell>
          <cell r="N162">
            <v>82.5</v>
          </cell>
          <cell r="P162">
            <v>510.40000000000003</v>
          </cell>
          <cell r="Q162">
            <v>63.33</v>
          </cell>
          <cell r="R162">
            <v>63.33</v>
          </cell>
          <cell r="S162">
            <v>1345</v>
          </cell>
          <cell r="T162">
            <v>63.33</v>
          </cell>
          <cell r="U162">
            <v>82.5</v>
          </cell>
          <cell r="X162">
            <v>837</v>
          </cell>
          <cell r="Z162" t="str">
            <v>ОЧИК.18.02.</v>
          </cell>
          <cell r="AC162">
            <v>468</v>
          </cell>
          <cell r="AD162" t="e">
            <v>#REF!</v>
          </cell>
          <cell r="AF162">
            <v>378</v>
          </cell>
        </row>
        <row r="163">
          <cell r="I163">
            <v>0</v>
          </cell>
          <cell r="J163" t="e">
            <v>#REF!</v>
          </cell>
          <cell r="M163" t="e">
            <v>#REF!</v>
          </cell>
          <cell r="N163" t="e">
            <v>#REF!</v>
          </cell>
          <cell r="P163">
            <v>120</v>
          </cell>
          <cell r="S163">
            <v>0</v>
          </cell>
          <cell r="U163" t="e">
            <v>#REF!</v>
          </cell>
          <cell r="X163">
            <v>126</v>
          </cell>
          <cell r="AC163" t="str">
            <v>ОЧИК.18.02.</v>
          </cell>
          <cell r="AF163">
            <v>100</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v>70</v>
          </cell>
          <cell r="Q164" t="str">
            <v>Е/Е</v>
          </cell>
          <cell r="R164" t="str">
            <v xml:space="preserve"> Т/Е</v>
          </cell>
          <cell r="S164">
            <v>0</v>
          </cell>
          <cell r="T164" t="str">
            <v>ДОП.ВИР. СТ.ОРГ.</v>
          </cell>
          <cell r="U164" t="e">
            <v>#REF!</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row>
        <row r="165">
          <cell r="C165" t="str">
            <v>АПАРАТ ВСЬОГО</v>
          </cell>
          <cell r="D165" t="str">
            <v>АПАРАТ ЕЛЕКТРО</v>
          </cell>
          <cell r="E165" t="str">
            <v>АПАРАТ ТЕПЛО</v>
          </cell>
          <cell r="I165" t="str">
            <v>ККМ</v>
          </cell>
          <cell r="J165" t="str">
            <v>КТМ</v>
          </cell>
          <cell r="K165">
            <v>2.78</v>
          </cell>
          <cell r="L165">
            <v>2.78</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7">
          <cell r="J167">
            <v>4.2000000000000028</v>
          </cell>
          <cell r="M167">
            <v>31.319999999999993</v>
          </cell>
          <cell r="N167" t="e">
            <v>#REF!</v>
          </cell>
          <cell r="P167">
            <v>153</v>
          </cell>
          <cell r="S167">
            <v>679.5454545454545</v>
          </cell>
          <cell r="U167" t="e">
            <v>#REF!</v>
          </cell>
          <cell r="W167">
            <v>57.239999999999995</v>
          </cell>
          <cell r="X167">
            <v>236.36363636363637</v>
          </cell>
          <cell r="Z167">
            <v>221.49122807017542</v>
          </cell>
          <cell r="AC167">
            <v>159.36363636363637</v>
          </cell>
          <cell r="AF167">
            <v>296.27272727272725</v>
          </cell>
        </row>
        <row r="168">
          <cell r="J168">
            <v>0.75</v>
          </cell>
          <cell r="M168">
            <v>26.159999999999997</v>
          </cell>
          <cell r="P168">
            <v>17.39</v>
          </cell>
          <cell r="S168">
            <v>1238.8545454545456</v>
          </cell>
          <cell r="U168">
            <v>44.3</v>
          </cell>
          <cell r="W168">
            <v>65.146999999999991</v>
          </cell>
          <cell r="X168">
            <v>666.83636363636367</v>
          </cell>
          <cell r="Z168">
            <v>252.49999999999997</v>
          </cell>
          <cell r="AC168">
            <v>221.49122807017542</v>
          </cell>
        </row>
        <row r="169">
          <cell r="I169">
            <v>0</v>
          </cell>
          <cell r="J169">
            <v>0.78999999999999915</v>
          </cell>
          <cell r="M169">
            <v>29.880000000000003</v>
          </cell>
          <cell r="P169">
            <v>19.82</v>
          </cell>
          <cell r="S169">
            <v>1918.4</v>
          </cell>
          <cell r="T169">
            <v>82.5</v>
          </cell>
          <cell r="U169">
            <v>50.49</v>
          </cell>
          <cell r="W169">
            <v>82.5</v>
          </cell>
          <cell r="X169">
            <v>903.2</v>
          </cell>
          <cell r="Z169">
            <v>66</v>
          </cell>
          <cell r="AC169">
            <v>252.49999999999997</v>
          </cell>
        </row>
        <row r="170">
          <cell r="I170">
            <v>0</v>
          </cell>
          <cell r="J170">
            <v>82.5</v>
          </cell>
          <cell r="M170">
            <v>82.5</v>
          </cell>
          <cell r="P170">
            <v>82.5</v>
          </cell>
          <cell r="S170">
            <v>82.5</v>
          </cell>
          <cell r="T170">
            <v>82.5</v>
          </cell>
          <cell r="U170">
            <v>82.5</v>
          </cell>
          <cell r="W170">
            <v>288.75</v>
          </cell>
          <cell r="X170">
            <v>0</v>
          </cell>
          <cell r="Z170">
            <v>143.91299999999998</v>
          </cell>
          <cell r="AC170">
            <v>66</v>
          </cell>
        </row>
        <row r="171">
          <cell r="I171">
            <v>0</v>
          </cell>
          <cell r="J171">
            <v>176.84</v>
          </cell>
          <cell r="M171">
            <v>176.84</v>
          </cell>
          <cell r="P171">
            <v>176.84</v>
          </cell>
          <cell r="S171">
            <v>0</v>
          </cell>
          <cell r="U171">
            <v>176.84</v>
          </cell>
          <cell r="W171">
            <v>16528</v>
          </cell>
          <cell r="X171">
            <v>0</v>
          </cell>
          <cell r="Z171">
            <v>31875</v>
          </cell>
          <cell r="AC171">
            <v>143.91299999999998</v>
          </cell>
          <cell r="AF171">
            <v>0</v>
          </cell>
        </row>
        <row r="172">
          <cell r="J172">
            <v>133</v>
          </cell>
          <cell r="M172">
            <v>4626</v>
          </cell>
          <cell r="P172">
            <v>3075</v>
          </cell>
          <cell r="Q172">
            <v>0</v>
          </cell>
          <cell r="R172">
            <v>0</v>
          </cell>
          <cell r="S172">
            <v>4913.1499999999996</v>
          </cell>
          <cell r="T172">
            <v>0</v>
          </cell>
          <cell r="U172">
            <v>7834</v>
          </cell>
          <cell r="V172">
            <v>0</v>
          </cell>
          <cell r="W172">
            <v>0</v>
          </cell>
          <cell r="X172">
            <v>290</v>
          </cell>
          <cell r="Y172">
            <v>0</v>
          </cell>
          <cell r="Z172">
            <v>0</v>
          </cell>
          <cell r="AA172">
            <v>0</v>
          </cell>
          <cell r="AB172">
            <v>0</v>
          </cell>
          <cell r="AC172">
            <v>31875</v>
          </cell>
          <cell r="AD172">
            <v>0</v>
          </cell>
          <cell r="AE172">
            <v>0</v>
          </cell>
          <cell r="AF172">
            <v>5</v>
          </cell>
        </row>
        <row r="173">
          <cell r="J173">
            <v>40.5</v>
          </cell>
          <cell r="M173">
            <v>48.28</v>
          </cell>
          <cell r="P173">
            <v>1565</v>
          </cell>
          <cell r="Q173">
            <v>0</v>
          </cell>
          <cell r="R173">
            <v>0</v>
          </cell>
          <cell r="S173">
            <v>4913.1499999999996</v>
          </cell>
          <cell r="T173">
            <v>0</v>
          </cell>
          <cell r="U173">
            <v>7834</v>
          </cell>
          <cell r="V173">
            <v>0</v>
          </cell>
          <cell r="W173">
            <v>0</v>
          </cell>
          <cell r="X173">
            <v>290</v>
          </cell>
          <cell r="Y173">
            <v>0</v>
          </cell>
          <cell r="Z173">
            <v>0</v>
          </cell>
          <cell r="AA173">
            <v>0</v>
          </cell>
          <cell r="AB173">
            <v>0</v>
          </cell>
          <cell r="AC173">
            <v>85</v>
          </cell>
          <cell r="AD173">
            <v>0</v>
          </cell>
          <cell r="AE173">
            <v>0</v>
          </cell>
          <cell r="AF173">
            <v>5</v>
          </cell>
        </row>
        <row r="174">
          <cell r="C174">
            <v>75</v>
          </cell>
          <cell r="I174">
            <v>75</v>
          </cell>
          <cell r="J174">
            <v>10.15</v>
          </cell>
          <cell r="M174">
            <v>38.94</v>
          </cell>
          <cell r="P174">
            <v>31.61</v>
          </cell>
          <cell r="R174">
            <v>0</v>
          </cell>
          <cell r="S174">
            <v>0</v>
          </cell>
          <cell r="T174">
            <v>0</v>
          </cell>
          <cell r="U174">
            <v>80.7</v>
          </cell>
          <cell r="V174">
            <v>0</v>
          </cell>
          <cell r="W174">
            <v>0</v>
          </cell>
          <cell r="X174">
            <v>0</v>
          </cell>
          <cell r="Y174">
            <v>0</v>
          </cell>
          <cell r="Z174">
            <v>0</v>
          </cell>
          <cell r="AA174">
            <v>0</v>
          </cell>
          <cell r="AB174">
            <v>0</v>
          </cell>
          <cell r="AC174">
            <v>0</v>
          </cell>
          <cell r="AE174">
            <v>0</v>
          </cell>
          <cell r="AF174">
            <v>0</v>
          </cell>
        </row>
        <row r="175">
          <cell r="J175">
            <v>11.56</v>
          </cell>
          <cell r="K175">
            <v>0</v>
          </cell>
          <cell r="L175">
            <v>0</v>
          </cell>
          <cell r="M175">
            <v>44.35</v>
          </cell>
          <cell r="P175">
            <v>36</v>
          </cell>
          <cell r="U175">
            <v>91.91</v>
          </cell>
          <cell r="W175">
            <v>63.33</v>
          </cell>
          <cell r="X175">
            <v>195.28</v>
          </cell>
        </row>
        <row r="176">
          <cell r="J176">
            <v>63.33</v>
          </cell>
          <cell r="M176">
            <v>63.33</v>
          </cell>
          <cell r="P176">
            <v>63.33</v>
          </cell>
          <cell r="U176">
            <v>63.33</v>
          </cell>
          <cell r="W176">
            <v>216.84</v>
          </cell>
          <cell r="X176">
            <v>14810</v>
          </cell>
        </row>
        <row r="177">
          <cell r="J177">
            <v>135.75</v>
          </cell>
          <cell r="M177">
            <v>135.75</v>
          </cell>
          <cell r="P177">
            <v>135.75</v>
          </cell>
          <cell r="U177">
            <v>135.75</v>
          </cell>
          <cell r="V177" t="e">
            <v>#REF!</v>
          </cell>
          <cell r="W177">
            <v>29438</v>
          </cell>
        </row>
        <row r="178">
          <cell r="J178">
            <v>1378</v>
          </cell>
          <cell r="M178">
            <v>5286</v>
          </cell>
          <cell r="N178" t="e">
            <v>#REF!</v>
          </cell>
          <cell r="O178" t="e">
            <v>#REF!</v>
          </cell>
          <cell r="P178">
            <v>4291</v>
          </cell>
          <cell r="Q178">
            <v>0</v>
          </cell>
          <cell r="R178">
            <v>0</v>
          </cell>
          <cell r="S178">
            <v>1900.3199999999997</v>
          </cell>
          <cell r="T178">
            <v>598.00952727272715</v>
          </cell>
          <cell r="U178">
            <v>10955</v>
          </cell>
          <cell r="V178">
            <v>0</v>
          </cell>
          <cell r="W178">
            <v>0</v>
          </cell>
          <cell r="X178">
            <v>643.65000000000009</v>
          </cell>
          <cell r="Y178">
            <v>74.900000000000006</v>
          </cell>
          <cell r="Z178">
            <v>281.5</v>
          </cell>
          <cell r="AA178">
            <v>0</v>
          </cell>
          <cell r="AB178">
            <v>0</v>
          </cell>
          <cell r="AC178">
            <v>537.76</v>
          </cell>
          <cell r="AF178">
            <v>1730.76</v>
          </cell>
        </row>
        <row r="179">
          <cell r="J179">
            <v>0</v>
          </cell>
          <cell r="M179">
            <v>0</v>
          </cell>
          <cell r="N179" t="e">
            <v>#REF!</v>
          </cell>
          <cell r="O179" t="e">
            <v>#REF!</v>
          </cell>
          <cell r="P179">
            <v>153</v>
          </cell>
          <cell r="Q179">
            <v>0</v>
          </cell>
          <cell r="R179">
            <v>0</v>
          </cell>
          <cell r="S179">
            <v>679.5454545454545</v>
          </cell>
          <cell r="T179">
            <v>0</v>
          </cell>
          <cell r="U179">
            <v>10955</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row>
        <row r="180">
          <cell r="J180">
            <v>0</v>
          </cell>
          <cell r="M180">
            <v>4.3</v>
          </cell>
          <cell r="N180" t="e">
            <v>#REF!</v>
          </cell>
          <cell r="O180" t="e">
            <v>#REF!</v>
          </cell>
          <cell r="P180">
            <v>4.2</v>
          </cell>
          <cell r="Q180">
            <v>0</v>
          </cell>
          <cell r="R180">
            <v>0</v>
          </cell>
          <cell r="S180">
            <v>13.666666666666666</v>
          </cell>
          <cell r="T180">
            <v>13.666666666666666</v>
          </cell>
          <cell r="U180">
            <v>8.5</v>
          </cell>
          <cell r="V180">
            <v>0</v>
          </cell>
          <cell r="W180">
            <v>0</v>
          </cell>
          <cell r="X180">
            <v>708.80000000000007</v>
          </cell>
          <cell r="Y180">
            <v>121.7</v>
          </cell>
          <cell r="Z180">
            <v>103.9</v>
          </cell>
          <cell r="AA180">
            <v>0</v>
          </cell>
          <cell r="AB180">
            <v>0</v>
          </cell>
          <cell r="AC180">
            <v>75.839416058394164</v>
          </cell>
          <cell r="AF180">
            <v>12</v>
          </cell>
        </row>
        <row r="181">
          <cell r="C181">
            <v>75</v>
          </cell>
          <cell r="I181">
            <v>75</v>
          </cell>
          <cell r="J181">
            <v>0</v>
          </cell>
          <cell r="M181">
            <v>5.9</v>
          </cell>
          <cell r="P181">
            <v>5.8</v>
          </cell>
          <cell r="T181">
            <v>0</v>
          </cell>
          <cell r="U181">
            <v>11.7</v>
          </cell>
          <cell r="V181" t="e">
            <v>#REF!</v>
          </cell>
          <cell r="W181">
            <v>100.5</v>
          </cell>
          <cell r="X181">
            <v>52</v>
          </cell>
          <cell r="Y181">
            <v>52</v>
          </cell>
          <cell r="Z181">
            <v>89.557440953909662</v>
          </cell>
          <cell r="AC181">
            <v>103.9</v>
          </cell>
        </row>
        <row r="182">
          <cell r="C182">
            <v>75</v>
          </cell>
          <cell r="I182">
            <v>75</v>
          </cell>
          <cell r="J182">
            <v>100.5</v>
          </cell>
          <cell r="K182">
            <v>0</v>
          </cell>
          <cell r="L182">
            <v>0</v>
          </cell>
          <cell r="M182">
            <v>100.5</v>
          </cell>
          <cell r="P182">
            <v>100.5</v>
          </cell>
          <cell r="T182">
            <v>0</v>
          </cell>
          <cell r="U182">
            <v>100.5</v>
          </cell>
          <cell r="V182" t="e">
            <v>#REF!</v>
          </cell>
          <cell r="W182">
            <v>344.11199999999997</v>
          </cell>
          <cell r="X182">
            <v>43426</v>
          </cell>
          <cell r="Y182">
            <v>9167.3552188552203</v>
          </cell>
          <cell r="Z182">
            <v>195.28</v>
          </cell>
          <cell r="AC182">
            <v>89.557440953909662</v>
          </cell>
          <cell r="AF182">
            <v>75</v>
          </cell>
        </row>
        <row r="183">
          <cell r="J183">
            <v>215.42175</v>
          </cell>
          <cell r="K183">
            <v>0</v>
          </cell>
          <cell r="L183">
            <v>0</v>
          </cell>
          <cell r="M183">
            <v>215.42175</v>
          </cell>
          <cell r="P183">
            <v>215.42175</v>
          </cell>
          <cell r="S183">
            <v>1460.8666666666668</v>
          </cell>
          <cell r="U183">
            <v>215.42175</v>
          </cell>
          <cell r="W183">
            <v>0</v>
          </cell>
          <cell r="X183">
            <v>363.19999999999868</v>
          </cell>
          <cell r="Z183">
            <v>14810</v>
          </cell>
          <cell r="AC183">
            <v>195.28</v>
          </cell>
          <cell r="AF183">
            <v>1259.4666666666667</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X186">
            <v>17090</v>
          </cell>
          <cell r="Y186">
            <v>28877</v>
          </cell>
          <cell r="Z186">
            <v>46685</v>
          </cell>
          <cell r="AA186">
            <v>9811.1854657688</v>
          </cell>
          <cell r="AB186">
            <v>36873.814534231198</v>
          </cell>
          <cell r="AC186">
            <v>356.4</v>
          </cell>
          <cell r="AD186">
            <v>74.900000000000006</v>
          </cell>
          <cell r="AE186">
            <v>281.5</v>
          </cell>
        </row>
        <row r="187">
          <cell r="J187">
            <v>1511</v>
          </cell>
          <cell r="M187">
            <v>10838</v>
          </cell>
          <cell r="N187">
            <v>7550</v>
          </cell>
          <cell r="O187">
            <v>3288</v>
          </cell>
          <cell r="P187">
            <v>8271</v>
          </cell>
          <cell r="Q187">
            <v>5299</v>
          </cell>
          <cell r="R187">
            <v>2972</v>
          </cell>
          <cell r="S187" t="str">
            <v>КТМ</v>
          </cell>
          <cell r="T187">
            <v>0</v>
          </cell>
          <cell r="U187">
            <v>20620</v>
          </cell>
          <cell r="V187">
            <v>12849</v>
          </cell>
          <cell r="W187">
            <v>7771</v>
          </cell>
          <cell r="X187" t="str">
            <v>ТЕЦ-5 ВСЬОГО</v>
          </cell>
          <cell r="Y187" t="str">
            <v>Е/Е</v>
          </cell>
          <cell r="Z187" t="str">
            <v xml:space="preserve"> Т/Е</v>
          </cell>
          <cell r="AA187">
            <v>130.99</v>
          </cell>
          <cell r="AB187">
            <v>130.99</v>
          </cell>
          <cell r="AC187">
            <v>46685</v>
          </cell>
          <cell r="AD187">
            <v>9811.1854657688</v>
          </cell>
          <cell r="AE187">
            <v>36873.814534231198</v>
          </cell>
          <cell r="AF187" t="str">
            <v>Е/Е</v>
          </cell>
        </row>
        <row r="188">
          <cell r="J188">
            <v>122.35</v>
          </cell>
          <cell r="M188">
            <v>135.26</v>
          </cell>
          <cell r="N188">
            <v>135.26</v>
          </cell>
          <cell r="O188">
            <v>135.25</v>
          </cell>
          <cell r="P188">
            <v>134.22999999999999</v>
          </cell>
          <cell r="Q188">
            <v>134.22</v>
          </cell>
          <cell r="R188">
            <v>134.24</v>
          </cell>
          <cell r="S188">
            <v>0</v>
          </cell>
          <cell r="T188">
            <v>0</v>
          </cell>
          <cell r="U188">
            <v>133.81</v>
          </cell>
          <cell r="V188">
            <v>134.83000000000001</v>
          </cell>
          <cell r="W188">
            <v>132.16</v>
          </cell>
          <cell r="X188" t="e">
            <v>#REF!</v>
          </cell>
          <cell r="Y188" t="e">
            <v>#REF!</v>
          </cell>
          <cell r="Z188">
            <v>52</v>
          </cell>
          <cell r="AA188">
            <v>52</v>
          </cell>
          <cell r="AC188">
            <v>130.99</v>
          </cell>
          <cell r="AD188">
            <v>130.99</v>
          </cell>
          <cell r="AE188">
            <v>130.99</v>
          </cell>
          <cell r="AF188">
            <v>0</v>
          </cell>
        </row>
        <row r="189">
          <cell r="M189">
            <v>19746</v>
          </cell>
          <cell r="N189">
            <v>110.89999999999998</v>
          </cell>
          <cell r="O189">
            <v>-52.500000000000014</v>
          </cell>
          <cell r="P189">
            <v>16686</v>
          </cell>
          <cell r="Q189">
            <v>102.69999999999999</v>
          </cell>
          <cell r="R189">
            <v>-47.700000000000017</v>
          </cell>
          <cell r="U189">
            <v>25</v>
          </cell>
          <cell r="V189">
            <v>25</v>
          </cell>
          <cell r="W189">
            <v>0</v>
          </cell>
          <cell r="X189" t="e">
            <v>#REF!</v>
          </cell>
          <cell r="Y189" t="e">
            <v>#REF!</v>
          </cell>
          <cell r="Z189">
            <v>46737</v>
          </cell>
          <cell r="AA189">
            <v>9863.1854657688</v>
          </cell>
          <cell r="AB189">
            <v>36873.814534231198</v>
          </cell>
          <cell r="AC189">
            <v>52</v>
          </cell>
          <cell r="AD189">
            <v>52</v>
          </cell>
        </row>
        <row r="190">
          <cell r="M190">
            <v>10838</v>
          </cell>
          <cell r="N190" t="e">
            <v>#REF!</v>
          </cell>
          <cell r="O190" t="e">
            <v>#REF!</v>
          </cell>
          <cell r="P190">
            <v>8271</v>
          </cell>
          <cell r="Q190" t="e">
            <v>#REF!</v>
          </cell>
          <cell r="R190" t="e">
            <v>#REF!</v>
          </cell>
          <cell r="S190">
            <v>8.3000000000000007</v>
          </cell>
          <cell r="U190">
            <v>20645</v>
          </cell>
          <cell r="V190">
            <v>12874</v>
          </cell>
          <cell r="W190">
            <v>7771</v>
          </cell>
          <cell r="X190">
            <v>70.7</v>
          </cell>
          <cell r="AC190">
            <v>46737</v>
          </cell>
          <cell r="AD190">
            <v>9863.1854657688</v>
          </cell>
          <cell r="AE190">
            <v>36873.814534231198</v>
          </cell>
        </row>
        <row r="191">
          <cell r="N191" t="e">
            <v>#REF!</v>
          </cell>
          <cell r="O191" t="e">
            <v>#REF!</v>
          </cell>
          <cell r="Q191" t="e">
            <v>#REF!</v>
          </cell>
          <cell r="R191" t="e">
            <v>#REF!</v>
          </cell>
          <cell r="S191">
            <v>9.5</v>
          </cell>
          <cell r="X191">
            <v>81</v>
          </cell>
          <cell r="AC191">
            <v>68.900000000000006</v>
          </cell>
        </row>
        <row r="192">
          <cell r="N192" t="e">
            <v>#REF!</v>
          </cell>
          <cell r="O192" t="e">
            <v>#REF!</v>
          </cell>
          <cell r="P192">
            <v>0</v>
          </cell>
          <cell r="Q192" t="e">
            <v>#REF!</v>
          </cell>
          <cell r="R192" t="e">
            <v>#REF!</v>
          </cell>
          <cell r="S192">
            <v>0</v>
          </cell>
          <cell r="V192" t="e">
            <v>#REF!</v>
          </cell>
          <cell r="W192" t="e">
            <v>#REF!</v>
          </cell>
          <cell r="X192">
            <v>0</v>
          </cell>
          <cell r="AC192">
            <v>0</v>
          </cell>
        </row>
        <row r="193">
          <cell r="P193">
            <v>0</v>
          </cell>
          <cell r="S193">
            <v>192.5</v>
          </cell>
          <cell r="X193">
            <v>192.5</v>
          </cell>
          <cell r="AC193">
            <v>192.5</v>
          </cell>
        </row>
        <row r="194">
          <cell r="S194">
            <v>1598</v>
          </cell>
          <cell r="X194">
            <v>4948.1398501338099</v>
          </cell>
          <cell r="Z194">
            <v>4948.1398501338263</v>
          </cell>
          <cell r="AB194">
            <v>4948.1398501337389</v>
          </cell>
          <cell r="AC194">
            <v>11589</v>
          </cell>
        </row>
        <row r="196">
          <cell r="X196">
            <v>0</v>
          </cell>
          <cell r="AC196">
            <v>0</v>
          </cell>
        </row>
        <row r="197">
          <cell r="X197">
            <v>0</v>
          </cell>
          <cell r="AC197">
            <v>0</v>
          </cell>
        </row>
        <row r="198">
          <cell r="X198">
            <v>82.5</v>
          </cell>
          <cell r="Y198">
            <v>1507.2</v>
          </cell>
          <cell r="AC198">
            <v>82.5</v>
          </cell>
        </row>
        <row r="199">
          <cell r="X199">
            <v>0</v>
          </cell>
          <cell r="AC199">
            <v>0</v>
          </cell>
        </row>
        <row r="200">
          <cell r="S200">
            <v>0</v>
          </cell>
          <cell r="X200">
            <v>0</v>
          </cell>
          <cell r="AC200">
            <v>0</v>
          </cell>
        </row>
        <row r="202">
          <cell r="X202">
            <v>0</v>
          </cell>
          <cell r="AC202">
            <v>0</v>
          </cell>
        </row>
        <row r="203">
          <cell r="X203">
            <v>0</v>
          </cell>
          <cell r="AC203">
            <v>0</v>
          </cell>
        </row>
        <row r="204">
          <cell r="P204">
            <v>75</v>
          </cell>
        </row>
        <row r="205">
          <cell r="S205">
            <v>385</v>
          </cell>
          <cell r="X205">
            <v>385</v>
          </cell>
          <cell r="AC205">
            <v>385</v>
          </cell>
        </row>
        <row r="206">
          <cell r="S206">
            <v>0</v>
          </cell>
          <cell r="X206">
            <v>0</v>
          </cell>
          <cell r="AC206">
            <v>0</v>
          </cell>
        </row>
        <row r="208">
          <cell r="S208">
            <v>9.5</v>
          </cell>
          <cell r="X208">
            <v>81</v>
          </cell>
          <cell r="Y208">
            <v>57.4</v>
          </cell>
          <cell r="Z208">
            <v>23.6</v>
          </cell>
          <cell r="AC208">
            <v>68.900000000000006</v>
          </cell>
          <cell r="AD208">
            <v>36.1</v>
          </cell>
          <cell r="AE208">
            <v>32.799999999999997</v>
          </cell>
        </row>
        <row r="209">
          <cell r="S209">
            <v>1598</v>
          </cell>
          <cell r="X209">
            <v>13610</v>
          </cell>
          <cell r="Y209">
            <v>9645</v>
          </cell>
          <cell r="Z209">
            <v>3965</v>
          </cell>
          <cell r="AA209">
            <v>3965</v>
          </cell>
          <cell r="AC209">
            <v>11589</v>
          </cell>
          <cell r="AD209">
            <v>6072</v>
          </cell>
          <cell r="AE209">
            <v>5517</v>
          </cell>
        </row>
        <row r="210">
          <cell r="S210">
            <v>168.21</v>
          </cell>
          <cell r="X210">
            <v>168.02</v>
          </cell>
          <cell r="Y210">
            <v>168.03</v>
          </cell>
          <cell r="Z210">
            <v>168.01</v>
          </cell>
          <cell r="AC210">
            <v>168.2</v>
          </cell>
          <cell r="AD210">
            <v>168.2</v>
          </cell>
          <cell r="AE210">
            <v>168.2</v>
          </cell>
        </row>
        <row r="211">
          <cell r="M211" t="str">
            <v>ЗАТВЕРДЖУЮ</v>
          </cell>
        </row>
        <row r="212">
          <cell r="M212" t="str">
            <v>ГЕНЕРАЛЬНИЙ ДИРЕКТОР -</v>
          </cell>
          <cell r="X212">
            <v>13610</v>
          </cell>
          <cell r="AC212">
            <v>11589</v>
          </cell>
        </row>
        <row r="213">
          <cell r="M213" t="str">
            <v>ГОЛОВА ПРАВЛІННЯ КЕ</v>
          </cell>
        </row>
        <row r="214">
          <cell r="M214" t="str">
            <v xml:space="preserve">                        І.В.ПЛАЧКОВ</v>
          </cell>
          <cell r="N214" t="str">
            <v xml:space="preserve">      І.В.ПЛАЧКОВ</v>
          </cell>
        </row>
        <row r="215">
          <cell r="M215" t="str">
            <v>ЗАТВЕРДЖУЮ</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ПО ФІЛІАЛАХ АК КИЇВЕНЕРГО</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str">
            <v>ТИС.ГРН.</v>
          </cell>
          <cell r="T229">
            <v>889</v>
          </cell>
          <cell r="W229" t="e">
            <v>#REF!</v>
          </cell>
          <cell r="X229" t="e">
            <v>#REF!</v>
          </cell>
          <cell r="Y229" t="e">
            <v>#REF!</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Q236" t="e">
            <v>#REF!</v>
          </cell>
          <cell r="R236" t="e">
            <v>#REF!</v>
          </cell>
          <cell r="S236">
            <v>685</v>
          </cell>
          <cell r="T236">
            <v>0</v>
          </cell>
          <cell r="U236">
            <v>15689.007333333333</v>
          </cell>
          <cell r="V236">
            <v>15376.340666666665</v>
          </cell>
          <cell r="W236" t="e">
            <v>#REF!</v>
          </cell>
          <cell r="X236" t="e">
            <v>#REF!</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v>0</v>
          </cell>
          <cell r="D240" t="e">
            <v>#REF!</v>
          </cell>
          <cell r="E240" t="e">
            <v>#REF!</v>
          </cell>
          <cell r="I240">
            <v>0</v>
          </cell>
          <cell r="J240">
            <v>0</v>
          </cell>
          <cell r="K240">
            <v>0</v>
          </cell>
          <cell r="L240">
            <v>0</v>
          </cell>
          <cell r="M240">
            <v>577</v>
          </cell>
          <cell r="N240">
            <v>0</v>
          </cell>
          <cell r="O240">
            <v>0</v>
          </cell>
          <cell r="P240">
            <v>12</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cell r="AD241">
            <v>6</v>
          </cell>
          <cell r="AE241">
            <v>12</v>
          </cell>
        </row>
        <row r="242">
          <cell r="C242">
            <v>-149.73279232827699</v>
          </cell>
          <cell r="I242" t="e">
            <v>#REF!</v>
          </cell>
          <cell r="J242" t="e">
            <v>#REF!</v>
          </cell>
          <cell r="M242" t="e">
            <v>#REF!</v>
          </cell>
          <cell r="P242" t="e">
            <v>#REF!</v>
          </cell>
          <cell r="S242">
            <v>163</v>
          </cell>
          <cell r="U242">
            <v>-149.73279232827699</v>
          </cell>
          <cell r="V242">
            <v>-149.73279232827699</v>
          </cell>
          <cell r="W242" t="e">
            <v>#REF!</v>
          </cell>
          <cell r="X242" t="e">
            <v>#REF!</v>
          </cell>
        </row>
        <row r="243">
          <cell r="C243">
            <v>2421.3333333333335</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758</v>
          </cell>
          <cell r="J246">
            <v>1197</v>
          </cell>
          <cell r="K246">
            <v>0</v>
          </cell>
          <cell r="L246">
            <v>0</v>
          </cell>
          <cell r="M246">
            <v>874</v>
          </cell>
          <cell r="N246">
            <v>0</v>
          </cell>
          <cell r="O246">
            <v>0</v>
          </cell>
          <cell r="P246">
            <v>450</v>
          </cell>
          <cell r="Q246">
            <v>0</v>
          </cell>
          <cell r="R246">
            <v>0</v>
          </cell>
          <cell r="S246">
            <v>406</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v>29</v>
          </cell>
          <cell r="I252">
            <v>0</v>
          </cell>
          <cell r="J252">
            <v>280</v>
          </cell>
          <cell r="M252">
            <v>3</v>
          </cell>
          <cell r="N252" t="e">
            <v>#REF!</v>
          </cell>
          <cell r="O252" t="e">
            <v>#REF!</v>
          </cell>
          <cell r="P252">
            <v>6</v>
          </cell>
          <cell r="Q252" t="str">
            <v>ТМ</v>
          </cell>
          <cell r="R252" t="e">
            <v>#REF!</v>
          </cell>
          <cell r="S252">
            <v>0</v>
          </cell>
          <cell r="T252" t="str">
            <v>ВИРОБН</v>
          </cell>
          <cell r="U252">
            <v>331</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row>
        <row r="253">
          <cell r="C253">
            <v>200</v>
          </cell>
          <cell r="I253">
            <v>0</v>
          </cell>
          <cell r="J253">
            <v>0</v>
          </cell>
          <cell r="M253">
            <v>0</v>
          </cell>
          <cell r="P253">
            <v>0</v>
          </cell>
          <cell r="S253">
            <v>0</v>
          </cell>
          <cell r="U253">
            <v>200</v>
          </cell>
          <cell r="V253">
            <v>200</v>
          </cell>
          <cell r="W253">
            <v>580</v>
          </cell>
          <cell r="X253">
            <v>2672.4863636363625</v>
          </cell>
          <cell r="AC253">
            <v>1389.1963636363635</v>
          </cell>
          <cell r="AF253">
            <v>4185.9539393939394</v>
          </cell>
        </row>
        <row r="254">
          <cell r="I254">
            <v>0</v>
          </cell>
          <cell r="J254">
            <v>152</v>
          </cell>
          <cell r="M254">
            <v>20</v>
          </cell>
          <cell r="P254">
            <v>10</v>
          </cell>
          <cell r="U254">
            <v>202</v>
          </cell>
          <cell r="V254">
            <v>0</v>
          </cell>
          <cell r="W254">
            <v>0</v>
          </cell>
          <cell r="X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row>
        <row r="256">
          <cell r="C256">
            <v>2</v>
          </cell>
          <cell r="I256">
            <v>15</v>
          </cell>
          <cell r="J256">
            <v>349</v>
          </cell>
          <cell r="M256">
            <v>0</v>
          </cell>
          <cell r="P256">
            <v>0</v>
          </cell>
          <cell r="S256">
            <v>0</v>
          </cell>
          <cell r="T256">
            <v>1249.7813333333329</v>
          </cell>
          <cell r="U256">
            <v>366</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row>
        <row r="257">
          <cell r="C257" t="e">
            <v>#REF!</v>
          </cell>
          <cell r="I257">
            <v>275</v>
          </cell>
          <cell r="J257">
            <v>160</v>
          </cell>
          <cell r="M257">
            <v>80</v>
          </cell>
          <cell r="N257" t="e">
            <v>#REF!</v>
          </cell>
          <cell r="O257">
            <v>0</v>
          </cell>
          <cell r="P257">
            <v>41</v>
          </cell>
          <cell r="Q257">
            <v>0</v>
          </cell>
          <cell r="R257">
            <v>0</v>
          </cell>
          <cell r="S257">
            <v>0</v>
          </cell>
          <cell r="T257">
            <v>0</v>
          </cell>
          <cell r="U257">
            <v>556</v>
          </cell>
          <cell r="V257">
            <v>556</v>
          </cell>
          <cell r="W257">
            <v>0</v>
          </cell>
          <cell r="X257">
            <v>0</v>
          </cell>
          <cell r="Y257">
            <v>0</v>
          </cell>
          <cell r="Z257">
            <v>0</v>
          </cell>
          <cell r="AA257">
            <v>0</v>
          </cell>
          <cell r="AB257">
            <v>0</v>
          </cell>
          <cell r="AC257">
            <v>0</v>
          </cell>
          <cell r="AD257">
            <v>0</v>
          </cell>
          <cell r="AE257">
            <v>0</v>
          </cell>
          <cell r="AF257">
            <v>0</v>
          </cell>
        </row>
        <row r="258">
          <cell r="C258" t="e">
            <v>#REF!</v>
          </cell>
          <cell r="I258">
            <v>0</v>
          </cell>
          <cell r="J258" t="e">
            <v>#REF!</v>
          </cell>
          <cell r="M258" t="e">
            <v>#REF!</v>
          </cell>
          <cell r="N258" t="e">
            <v>#REF!</v>
          </cell>
          <cell r="O258" t="e">
            <v>#REF!</v>
          </cell>
          <cell r="P258" t="e">
            <v>#REF!</v>
          </cell>
          <cell r="Q258" t="e">
            <v>#REF!</v>
          </cell>
          <cell r="R258" t="e">
            <v>#REF!</v>
          </cell>
          <cell r="S258" t="e">
            <v>#REF!</v>
          </cell>
          <cell r="U258">
            <v>0</v>
          </cell>
          <cell r="V258">
            <v>0</v>
          </cell>
          <cell r="W258" t="e">
            <v>#REF!</v>
          </cell>
          <cell r="X258" t="e">
            <v>#REF!</v>
          </cell>
        </row>
        <row r="259">
          <cell r="C259">
            <v>0</v>
          </cell>
          <cell r="I259">
            <v>0</v>
          </cell>
          <cell r="J259">
            <v>0</v>
          </cell>
          <cell r="M259">
            <v>0</v>
          </cell>
          <cell r="P259">
            <v>0</v>
          </cell>
          <cell r="S259">
            <v>0</v>
          </cell>
          <cell r="U259">
            <v>2217</v>
          </cell>
          <cell r="V259">
            <v>2217</v>
          </cell>
          <cell r="W259" t="e">
            <v>#REF!</v>
          </cell>
          <cell r="X259" t="e">
            <v>#REF!</v>
          </cell>
        </row>
        <row r="260">
          <cell r="C260">
            <v>0</v>
          </cell>
          <cell r="D260" t="e">
            <v>#REF!</v>
          </cell>
          <cell r="E260" t="e">
            <v>#REF!</v>
          </cell>
          <cell r="I260">
            <v>0</v>
          </cell>
          <cell r="J260">
            <v>0</v>
          </cell>
          <cell r="K260" t="e">
            <v>#REF!</v>
          </cell>
          <cell r="L260" t="e">
            <v>#REF!</v>
          </cell>
          <cell r="M260">
            <v>0</v>
          </cell>
          <cell r="N260" t="e">
            <v>#REF!</v>
          </cell>
          <cell r="O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C261">
            <v>0</v>
          </cell>
          <cell r="D261" t="e">
            <v>#REF!</v>
          </cell>
          <cell r="E261" t="e">
            <v>#REF!</v>
          </cell>
          <cell r="I261">
            <v>30</v>
          </cell>
          <cell r="J261">
            <v>30</v>
          </cell>
          <cell r="K261" t="e">
            <v>#REF!</v>
          </cell>
          <cell r="L261" t="e">
            <v>#REF!</v>
          </cell>
          <cell r="M261">
            <v>3</v>
          </cell>
          <cell r="N261">
            <v>0</v>
          </cell>
          <cell r="O261">
            <v>0</v>
          </cell>
          <cell r="P261">
            <v>2</v>
          </cell>
          <cell r="Q261">
            <v>0</v>
          </cell>
          <cell r="R261">
            <v>0</v>
          </cell>
          <cell r="S261">
            <v>0</v>
          </cell>
          <cell r="T261">
            <v>112</v>
          </cell>
          <cell r="U261" t="e">
            <v>#REF!</v>
          </cell>
          <cell r="V261" t="e">
            <v>#REF!</v>
          </cell>
          <cell r="W261" t="e">
            <v>#REF!</v>
          </cell>
        </row>
        <row r="262">
          <cell r="C262">
            <v>3285</v>
          </cell>
          <cell r="I262">
            <v>25</v>
          </cell>
          <cell r="J262">
            <v>59</v>
          </cell>
          <cell r="K262" t="e">
            <v>#REF!</v>
          </cell>
          <cell r="L262" t="e">
            <v>#REF!</v>
          </cell>
          <cell r="M262">
            <v>22</v>
          </cell>
          <cell r="N262" t="e">
            <v>#REF!</v>
          </cell>
          <cell r="O262" t="e">
            <v>#REF!</v>
          </cell>
          <cell r="P262">
            <v>-14</v>
          </cell>
          <cell r="Q262" t="e">
            <v>#REF!</v>
          </cell>
          <cell r="R262" t="e">
            <v>#REF!</v>
          </cell>
          <cell r="S262">
            <v>278</v>
          </cell>
          <cell r="T262">
            <v>48</v>
          </cell>
          <cell r="U262">
            <v>3661</v>
          </cell>
          <cell r="V262">
            <v>3661</v>
          </cell>
          <cell r="W262" t="e">
            <v>#REF!</v>
          </cell>
        </row>
        <row r="263">
          <cell r="C263">
            <v>145</v>
          </cell>
          <cell r="I263">
            <v>1</v>
          </cell>
          <cell r="J263">
            <v>2</v>
          </cell>
          <cell r="K263" t="e">
            <v>#REF!</v>
          </cell>
          <cell r="L263" t="e">
            <v>#REF!</v>
          </cell>
          <cell r="M263">
            <v>0</v>
          </cell>
          <cell r="N263" t="e">
            <v>#REF!</v>
          </cell>
          <cell r="O263" t="e">
            <v>#REF!</v>
          </cell>
          <cell r="P263">
            <v>31</v>
          </cell>
          <cell r="Q263" t="e">
            <v>#REF!</v>
          </cell>
          <cell r="R263" t="e">
            <v>#REF!</v>
          </cell>
          <cell r="S263">
            <v>1</v>
          </cell>
          <cell r="T263">
            <v>51</v>
          </cell>
          <cell r="U263">
            <v>180</v>
          </cell>
          <cell r="V263">
            <v>180</v>
          </cell>
          <cell r="W263" t="e">
            <v>#REF!</v>
          </cell>
          <cell r="X263" t="e">
            <v>#REF!</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cell r="X266">
            <v>0</v>
          </cell>
          <cell r="AC266">
            <v>0</v>
          </cell>
          <cell r="AF266">
            <v>0</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cell r="X268">
            <v>0</v>
          </cell>
          <cell r="AC268">
            <v>0</v>
          </cell>
          <cell r="AF268">
            <v>0</v>
          </cell>
        </row>
        <row r="269">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row>
        <row r="270">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row>
        <row r="271">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row>
        <row r="272">
          <cell r="N272" t="str">
            <v>Собівартість</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row>
        <row r="273">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row>
        <row r="274">
          <cell r="P274">
            <v>300</v>
          </cell>
          <cell r="S274">
            <v>603</v>
          </cell>
          <cell r="X274">
            <v>115</v>
          </cell>
          <cell r="AC274">
            <v>96</v>
          </cell>
          <cell r="AF274">
            <v>361</v>
          </cell>
        </row>
        <row r="275">
          <cell r="N275" t="str">
            <v>Собівартість</v>
          </cell>
          <cell r="P275">
            <v>4</v>
          </cell>
          <cell r="S275">
            <v>15</v>
          </cell>
          <cell r="X275">
            <v>30</v>
          </cell>
          <cell r="AC275">
            <v>8</v>
          </cell>
          <cell r="AF275">
            <v>15</v>
          </cell>
        </row>
        <row r="276">
          <cell r="P276">
            <v>500</v>
          </cell>
          <cell r="S276">
            <v>430</v>
          </cell>
          <cell r="X276">
            <v>100</v>
          </cell>
          <cell r="AC276">
            <v>130</v>
          </cell>
          <cell r="AF276">
            <v>150</v>
          </cell>
        </row>
        <row r="277">
          <cell r="P277">
            <v>145</v>
          </cell>
          <cell r="S277">
            <v>145</v>
          </cell>
          <cell r="X277">
            <v>66</v>
          </cell>
          <cell r="AC277">
            <v>50</v>
          </cell>
          <cell r="AF277">
            <v>100</v>
          </cell>
        </row>
        <row r="278">
          <cell r="N278" t="str">
            <v>Собівартість</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row>
        <row r="279">
          <cell r="P279">
            <v>0</v>
          </cell>
          <cell r="S279">
            <v>0</v>
          </cell>
          <cell r="X279">
            <v>4</v>
          </cell>
          <cell r="AC279">
            <v>0</v>
          </cell>
          <cell r="AF279">
            <v>0</v>
          </cell>
        </row>
        <row r="280">
          <cell r="P280">
            <v>11.200000000000001</v>
          </cell>
          <cell r="S280">
            <v>267.2</v>
          </cell>
          <cell r="X280">
            <v>0</v>
          </cell>
          <cell r="AC280">
            <v>0</v>
          </cell>
          <cell r="AF280">
            <v>536</v>
          </cell>
        </row>
        <row r="282">
          <cell r="N282" t="str">
            <v>ФМЗ ( з відрахуван)</v>
          </cell>
          <cell r="P282">
            <v>25</v>
          </cell>
          <cell r="S282">
            <v>250</v>
          </cell>
        </row>
        <row r="283">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row>
        <row r="285">
          <cell r="N285" t="str">
            <v>ФМЗ ( з відрахуван)</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row>
        <row r="286">
          <cell r="P286">
            <v>1065</v>
          </cell>
          <cell r="S286">
            <v>4233.1499999999996</v>
          </cell>
          <cell r="X286">
            <v>190</v>
          </cell>
          <cell r="AC286">
            <v>-45</v>
          </cell>
          <cell r="AF286">
            <v>-145</v>
          </cell>
        </row>
        <row r="287">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row>
        <row r="288">
          <cell r="N288" t="str">
            <v>ФМЗ ( з відрахуван)</v>
          </cell>
          <cell r="P288">
            <v>0</v>
          </cell>
          <cell r="S288">
            <v>0</v>
          </cell>
          <cell r="X288">
            <v>0</v>
          </cell>
          <cell r="AC288">
            <v>0</v>
          </cell>
          <cell r="AF288">
            <v>0</v>
          </cell>
        </row>
        <row r="289">
          <cell r="P289">
            <v>0</v>
          </cell>
          <cell r="S289">
            <v>0</v>
          </cell>
          <cell r="X289">
            <v>0</v>
          </cell>
          <cell r="AC289">
            <v>0</v>
          </cell>
          <cell r="AF289">
            <v>0</v>
          </cell>
        </row>
        <row r="290">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row>
        <row r="291">
          <cell r="P291">
            <v>0.23599999999999</v>
          </cell>
          <cell r="S291">
            <v>142.26666666666688</v>
          </cell>
          <cell r="X291">
            <v>47.800000000000011</v>
          </cell>
          <cell r="AC291">
            <v>0</v>
          </cell>
          <cell r="AF291">
            <v>22.133333333333439</v>
          </cell>
        </row>
        <row r="292">
          <cell r="P292">
            <v>40.800000000000004</v>
          </cell>
          <cell r="S292">
            <v>249.53333333333333</v>
          </cell>
          <cell r="X292">
            <v>81.600000000000023</v>
          </cell>
          <cell r="AC292">
            <v>64</v>
          </cell>
          <cell r="AF292">
            <v>157.33333333333334</v>
          </cell>
        </row>
        <row r="293">
          <cell r="P293">
            <v>88.2</v>
          </cell>
          <cell r="S293">
            <v>201.86666666666662</v>
          </cell>
          <cell r="X293">
            <v>84.800000000000011</v>
          </cell>
          <cell r="AC293">
            <v>135.4</v>
          </cell>
          <cell r="AF293">
            <v>168</v>
          </cell>
        </row>
        <row r="294">
          <cell r="P294">
            <v>0</v>
          </cell>
          <cell r="AF294">
            <v>0</v>
          </cell>
        </row>
        <row r="295">
          <cell r="P295">
            <v>0</v>
          </cell>
          <cell r="S295">
            <v>0</v>
          </cell>
          <cell r="X295">
            <v>0</v>
          </cell>
          <cell r="AC295">
            <v>0</v>
          </cell>
          <cell r="AF295">
            <v>12</v>
          </cell>
        </row>
        <row r="296">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row>
        <row r="299">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row>
        <row r="301">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row>
        <row r="302">
          <cell r="P302">
            <v>0</v>
          </cell>
          <cell r="S302">
            <v>0</v>
          </cell>
          <cell r="X302">
            <v>0</v>
          </cell>
          <cell r="AC302">
            <v>0</v>
          </cell>
          <cell r="AF302">
            <v>0</v>
          </cell>
        </row>
        <row r="304">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row>
        <row r="306">
          <cell r="P306">
            <v>0</v>
          </cell>
        </row>
        <row r="307">
          <cell r="S307">
            <v>0</v>
          </cell>
        </row>
        <row r="309">
          <cell r="S309">
            <v>0</v>
          </cell>
        </row>
        <row r="314">
          <cell r="S314">
            <v>0</v>
          </cell>
        </row>
        <row r="315">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row>
        <row r="325">
          <cell r="P325">
            <v>293</v>
          </cell>
          <cell r="S325">
            <v>518</v>
          </cell>
          <cell r="X325">
            <v>175</v>
          </cell>
          <cell r="AC325">
            <v>146</v>
          </cell>
          <cell r="AF325">
            <v>472</v>
          </cell>
        </row>
        <row r="348">
          <cell r="P348">
            <v>225</v>
          </cell>
          <cell r="S348">
            <v>296</v>
          </cell>
          <cell r="X348">
            <v>56</v>
          </cell>
          <cell r="AC348">
            <v>-4.9636363636363825</v>
          </cell>
          <cell r="AF348">
            <v>800.72727272727275</v>
          </cell>
        </row>
        <row r="350">
          <cell r="P350">
            <v>0</v>
          </cell>
          <cell r="S350">
            <v>0</v>
          </cell>
          <cell r="X350">
            <v>0</v>
          </cell>
          <cell r="AC350">
            <v>0</v>
          </cell>
          <cell r="AF350">
            <v>0</v>
          </cell>
        </row>
        <row r="358">
          <cell r="P358">
            <v>-771</v>
          </cell>
          <cell r="S358">
            <v>-3877</v>
          </cell>
          <cell r="T358">
            <v>162.88</v>
          </cell>
          <cell r="U358">
            <v>855.12</v>
          </cell>
          <cell r="X358">
            <v>280</v>
          </cell>
          <cell r="Y358">
            <v>404</v>
          </cell>
          <cell r="Z358">
            <v>166</v>
          </cell>
          <cell r="AC358">
            <v>556</v>
          </cell>
          <cell r="AD358">
            <v>336</v>
          </cell>
          <cell r="AE358">
            <v>305</v>
          </cell>
          <cell r="AF358">
            <v>521</v>
          </cell>
        </row>
        <row r="381">
          <cell r="P381" t="str">
            <v>лютий</v>
          </cell>
          <cell r="X381" t="str">
            <v>лютий</v>
          </cell>
          <cell r="AC381" t="str">
            <v>лютий</v>
          </cell>
        </row>
        <row r="382">
          <cell r="P382" t="str">
            <v>ККМ</v>
          </cell>
          <cell r="X382" t="str">
            <v>ТЕЦ5</v>
          </cell>
          <cell r="AC382" t="str">
            <v>ТЕЦ6</v>
          </cell>
        </row>
        <row r="383">
          <cell r="P383" t="str">
            <v>ПЛАН</v>
          </cell>
          <cell r="X383" t="str">
            <v>ПЛАН</v>
          </cell>
          <cell r="AC383" t="str">
            <v>ПЛАН</v>
          </cell>
        </row>
        <row r="384">
          <cell r="P384">
            <v>14.333333333333332</v>
          </cell>
          <cell r="S384">
            <v>14.333333333333332</v>
          </cell>
          <cell r="X384">
            <v>182</v>
          </cell>
          <cell r="Y384">
            <v>129</v>
          </cell>
          <cell r="Z384">
            <v>129</v>
          </cell>
          <cell r="AC384">
            <v>323.66666666666674</v>
          </cell>
          <cell r="AD384">
            <v>170</v>
          </cell>
          <cell r="AE384">
            <v>169</v>
          </cell>
        </row>
        <row r="385">
          <cell r="P385">
            <v>0</v>
          </cell>
          <cell r="X385">
            <v>0</v>
          </cell>
          <cell r="Y385">
            <v>0</v>
          </cell>
          <cell r="AC385">
            <v>3.6666666666666665</v>
          </cell>
          <cell r="AD385">
            <v>2</v>
          </cell>
        </row>
        <row r="386">
          <cell r="P386">
            <v>0.66666666666666663</v>
          </cell>
          <cell r="X386">
            <v>146.66666666666666</v>
          </cell>
          <cell r="Y386">
            <v>104</v>
          </cell>
          <cell r="AC386">
            <v>280.66666666666669</v>
          </cell>
          <cell r="AD386">
            <v>147</v>
          </cell>
        </row>
        <row r="387">
          <cell r="P387">
            <v>2</v>
          </cell>
          <cell r="X387">
            <v>0</v>
          </cell>
          <cell r="Y387">
            <v>0</v>
          </cell>
          <cell r="AC387">
            <v>25</v>
          </cell>
          <cell r="AD387">
            <v>13</v>
          </cell>
        </row>
        <row r="388">
          <cell r="P388">
            <v>0</v>
          </cell>
          <cell r="X388">
            <v>25.333333333333332</v>
          </cell>
          <cell r="Y388">
            <v>18</v>
          </cell>
          <cell r="AC388">
            <v>0.66666666666666663</v>
          </cell>
          <cell r="AD388">
            <v>0</v>
          </cell>
        </row>
        <row r="389">
          <cell r="P389">
            <v>0</v>
          </cell>
          <cell r="X389">
            <v>0</v>
          </cell>
          <cell r="Y389">
            <v>0</v>
          </cell>
          <cell r="AC389">
            <v>0</v>
          </cell>
          <cell r="AD389">
            <v>0</v>
          </cell>
        </row>
        <row r="390">
          <cell r="P390">
            <v>0</v>
          </cell>
          <cell r="X390">
            <v>0</v>
          </cell>
          <cell r="Y390">
            <v>0</v>
          </cell>
          <cell r="AC390">
            <v>0</v>
          </cell>
          <cell r="AD390">
            <v>0</v>
          </cell>
        </row>
        <row r="391">
          <cell r="P391">
            <v>5.333333333333333</v>
          </cell>
          <cell r="X391">
            <v>0</v>
          </cell>
          <cell r="Y391">
            <v>0</v>
          </cell>
          <cell r="AC391">
            <v>0</v>
          </cell>
          <cell r="AD391">
            <v>0</v>
          </cell>
        </row>
        <row r="392">
          <cell r="P392">
            <v>0</v>
          </cell>
          <cell r="X392">
            <v>0</v>
          </cell>
          <cell r="Y392">
            <v>0</v>
          </cell>
          <cell r="AC392">
            <v>0</v>
          </cell>
          <cell r="AD392">
            <v>0</v>
          </cell>
        </row>
        <row r="393">
          <cell r="P393">
            <v>4.333333333333333</v>
          </cell>
          <cell r="X393">
            <v>0</v>
          </cell>
          <cell r="Y393">
            <v>0</v>
          </cell>
          <cell r="AC393">
            <v>0</v>
          </cell>
          <cell r="AD393">
            <v>0</v>
          </cell>
        </row>
        <row r="394">
          <cell r="P394">
            <v>2</v>
          </cell>
          <cell r="X394">
            <v>10</v>
          </cell>
          <cell r="Y394">
            <v>7</v>
          </cell>
          <cell r="AC394">
            <v>13.666666666666666</v>
          </cell>
          <cell r="AD394">
            <v>7</v>
          </cell>
        </row>
        <row r="395">
          <cell r="P395">
            <v>0</v>
          </cell>
          <cell r="X395">
            <v>0</v>
          </cell>
          <cell r="Y395">
            <v>0</v>
          </cell>
          <cell r="AC395">
            <v>0</v>
          </cell>
          <cell r="AD395">
            <v>0</v>
          </cell>
        </row>
        <row r="396">
          <cell r="P396">
            <v>20.5</v>
          </cell>
          <cell r="X396">
            <v>522.33333333333337</v>
          </cell>
          <cell r="Y396">
            <v>370</v>
          </cell>
          <cell r="AC396">
            <v>43</v>
          </cell>
          <cell r="AD396">
            <v>23</v>
          </cell>
        </row>
        <row r="397">
          <cell r="P397">
            <v>0</v>
          </cell>
          <cell r="X397">
            <v>0</v>
          </cell>
          <cell r="Y397">
            <v>0</v>
          </cell>
          <cell r="AC397">
            <v>0</v>
          </cell>
          <cell r="AD397">
            <v>0</v>
          </cell>
        </row>
        <row r="398">
          <cell r="P398">
            <v>0</v>
          </cell>
          <cell r="X398">
            <v>480.66666666666669</v>
          </cell>
          <cell r="Y398">
            <v>341</v>
          </cell>
          <cell r="AC398">
            <v>11</v>
          </cell>
          <cell r="AD398">
            <v>6</v>
          </cell>
        </row>
        <row r="399">
          <cell r="P399">
            <v>0</v>
          </cell>
          <cell r="X399">
            <v>0</v>
          </cell>
          <cell r="Y399">
            <v>0</v>
          </cell>
          <cell r="AC399">
            <v>0</v>
          </cell>
          <cell r="AD399">
            <v>0</v>
          </cell>
        </row>
        <row r="400">
          <cell r="P400">
            <v>15.833333333333334</v>
          </cell>
          <cell r="X400">
            <v>41.666666666666664</v>
          </cell>
          <cell r="Y400">
            <v>30</v>
          </cell>
          <cell r="AC400">
            <v>32</v>
          </cell>
          <cell r="AD400">
            <v>17</v>
          </cell>
        </row>
        <row r="401">
          <cell r="P401">
            <v>4.666666666666667</v>
          </cell>
          <cell r="X401">
            <v>0</v>
          </cell>
          <cell r="Y401">
            <v>0</v>
          </cell>
          <cell r="AC401">
            <v>0</v>
          </cell>
          <cell r="AD401">
            <v>0</v>
          </cell>
        </row>
        <row r="402">
          <cell r="P402">
            <v>0</v>
          </cell>
          <cell r="X402">
            <v>0</v>
          </cell>
          <cell r="Y402">
            <v>0</v>
          </cell>
          <cell r="AC402">
            <v>0</v>
          </cell>
          <cell r="AD402">
            <v>0</v>
          </cell>
        </row>
        <row r="403">
          <cell r="P403">
            <v>39</v>
          </cell>
          <cell r="X403">
            <v>0</v>
          </cell>
          <cell r="Y403">
            <v>0</v>
          </cell>
          <cell r="AC403">
            <v>0</v>
          </cell>
          <cell r="AD403">
            <v>0</v>
          </cell>
        </row>
        <row r="404">
          <cell r="P404">
            <v>3.3333333333333335</v>
          </cell>
          <cell r="X404">
            <v>0</v>
          </cell>
          <cell r="Y404">
            <v>0</v>
          </cell>
          <cell r="AC404">
            <v>0</v>
          </cell>
          <cell r="AD404">
            <v>0</v>
          </cell>
        </row>
        <row r="405">
          <cell r="P405">
            <v>35.666666666666664</v>
          </cell>
          <cell r="X405">
            <v>0</v>
          </cell>
          <cell r="Y405">
            <v>0</v>
          </cell>
          <cell r="AC405">
            <v>0</v>
          </cell>
          <cell r="AD405">
            <v>0</v>
          </cell>
        </row>
        <row r="406">
          <cell r="P406">
            <v>0</v>
          </cell>
          <cell r="X406">
            <v>0</v>
          </cell>
          <cell r="Y406">
            <v>0</v>
          </cell>
          <cell r="AC406">
            <v>0</v>
          </cell>
          <cell r="AD406">
            <v>0</v>
          </cell>
        </row>
        <row r="407">
          <cell r="P407">
            <v>50.166666666666671</v>
          </cell>
          <cell r="S407">
            <v>50.166666666666671</v>
          </cell>
          <cell r="X407">
            <v>37.833333333333343</v>
          </cell>
          <cell r="Y407">
            <v>27</v>
          </cell>
          <cell r="AC407">
            <v>26.000000000000004</v>
          </cell>
          <cell r="AD407">
            <v>14</v>
          </cell>
        </row>
        <row r="408">
          <cell r="P408">
            <v>0</v>
          </cell>
          <cell r="X408">
            <v>0</v>
          </cell>
          <cell r="Y408">
            <v>0</v>
          </cell>
          <cell r="AC408">
            <v>0</v>
          </cell>
          <cell r="AD408">
            <v>0</v>
          </cell>
        </row>
        <row r="409">
          <cell r="P409">
            <v>0</v>
          </cell>
          <cell r="X409">
            <v>0</v>
          </cell>
          <cell r="Y409">
            <v>0</v>
          </cell>
          <cell r="AC409">
            <v>0</v>
          </cell>
          <cell r="AD409">
            <v>0</v>
          </cell>
        </row>
        <row r="410">
          <cell r="P410">
            <v>0</v>
          </cell>
          <cell r="X410">
            <v>0</v>
          </cell>
          <cell r="Y410">
            <v>0</v>
          </cell>
          <cell r="AC410">
            <v>0</v>
          </cell>
          <cell r="AD410">
            <v>0</v>
          </cell>
        </row>
        <row r="411">
          <cell r="P411">
            <v>12.333333333333334</v>
          </cell>
          <cell r="X411">
            <v>0</v>
          </cell>
          <cell r="Y411">
            <v>0</v>
          </cell>
          <cell r="AC411">
            <v>0</v>
          </cell>
          <cell r="AD411">
            <v>0</v>
          </cell>
        </row>
        <row r="412">
          <cell r="P412">
            <v>0</v>
          </cell>
          <cell r="X412">
            <v>0</v>
          </cell>
          <cell r="Y412">
            <v>0</v>
          </cell>
          <cell r="AC412">
            <v>0</v>
          </cell>
          <cell r="AD412">
            <v>0</v>
          </cell>
        </row>
        <row r="413">
          <cell r="P413">
            <v>5</v>
          </cell>
          <cell r="X413">
            <v>3</v>
          </cell>
          <cell r="Y413">
            <v>2</v>
          </cell>
          <cell r="AC413">
            <v>3</v>
          </cell>
          <cell r="AD413">
            <v>2</v>
          </cell>
        </row>
        <row r="414">
          <cell r="P414">
            <v>0</v>
          </cell>
          <cell r="X414">
            <v>0</v>
          </cell>
          <cell r="Y414">
            <v>0</v>
          </cell>
          <cell r="AC414">
            <v>0</v>
          </cell>
          <cell r="AD414">
            <v>0</v>
          </cell>
        </row>
        <row r="415">
          <cell r="P415">
            <v>0</v>
          </cell>
          <cell r="X415">
            <v>0</v>
          </cell>
          <cell r="Y415">
            <v>0</v>
          </cell>
          <cell r="AC415">
            <v>0</v>
          </cell>
          <cell r="AD415">
            <v>0</v>
          </cell>
        </row>
        <row r="416">
          <cell r="P416">
            <v>18.5</v>
          </cell>
          <cell r="X416">
            <v>4.5</v>
          </cell>
          <cell r="Y416">
            <v>3</v>
          </cell>
          <cell r="AC416">
            <v>1.3333333333333333</v>
          </cell>
          <cell r="AD416">
            <v>1</v>
          </cell>
        </row>
        <row r="417">
          <cell r="P417">
            <v>1.3333333333333333</v>
          </cell>
          <cell r="X417">
            <v>0</v>
          </cell>
          <cell r="Y417">
            <v>0</v>
          </cell>
          <cell r="AC417">
            <v>1.6666666666666667</v>
          </cell>
          <cell r="AD417">
            <v>1</v>
          </cell>
        </row>
        <row r="418">
          <cell r="P418">
            <v>0</v>
          </cell>
          <cell r="X418">
            <v>0</v>
          </cell>
          <cell r="Y418">
            <v>0</v>
          </cell>
          <cell r="AC418">
            <v>0</v>
          </cell>
          <cell r="AD418">
            <v>0</v>
          </cell>
        </row>
        <row r="419">
          <cell r="P419">
            <v>0</v>
          </cell>
          <cell r="X419">
            <v>10</v>
          </cell>
          <cell r="Y419">
            <v>7</v>
          </cell>
          <cell r="AC419">
            <v>7.666666666666667</v>
          </cell>
          <cell r="AD419">
            <v>4</v>
          </cell>
        </row>
        <row r="420">
          <cell r="P420">
            <v>2</v>
          </cell>
          <cell r="X420">
            <v>1.3333333333333333</v>
          </cell>
          <cell r="Y420">
            <v>1</v>
          </cell>
          <cell r="AC420">
            <v>1</v>
          </cell>
          <cell r="AD420">
            <v>1</v>
          </cell>
        </row>
        <row r="421">
          <cell r="P421">
            <v>0.33333333333333331</v>
          </cell>
          <cell r="X421">
            <v>1</v>
          </cell>
          <cell r="Y421">
            <v>1</v>
          </cell>
          <cell r="AC421">
            <v>0.66666666666666663</v>
          </cell>
          <cell r="AD421">
            <v>0</v>
          </cell>
        </row>
        <row r="422">
          <cell r="P422">
            <v>2.3333333333333335</v>
          </cell>
          <cell r="X422">
            <v>6</v>
          </cell>
          <cell r="Y422">
            <v>4</v>
          </cell>
          <cell r="AC422">
            <v>5</v>
          </cell>
          <cell r="AD422">
            <v>3</v>
          </cell>
        </row>
        <row r="423">
          <cell r="P423">
            <v>0</v>
          </cell>
          <cell r="X423">
            <v>0</v>
          </cell>
          <cell r="Y423">
            <v>0</v>
          </cell>
          <cell r="AC423">
            <v>0</v>
          </cell>
          <cell r="AD423">
            <v>0</v>
          </cell>
        </row>
        <row r="424">
          <cell r="P424">
            <v>0</v>
          </cell>
          <cell r="X424">
            <v>0</v>
          </cell>
          <cell r="Y424">
            <v>0</v>
          </cell>
          <cell r="AC424">
            <v>0</v>
          </cell>
          <cell r="AD424">
            <v>0</v>
          </cell>
        </row>
        <row r="425">
          <cell r="P425">
            <v>1</v>
          </cell>
          <cell r="X425">
            <v>0</v>
          </cell>
          <cell r="Y425">
            <v>0</v>
          </cell>
          <cell r="AC425">
            <v>0</v>
          </cell>
          <cell r="AD425">
            <v>0</v>
          </cell>
        </row>
        <row r="426">
          <cell r="P426">
            <v>0</v>
          </cell>
          <cell r="X426">
            <v>0</v>
          </cell>
          <cell r="Y426">
            <v>0</v>
          </cell>
          <cell r="AC426">
            <v>0</v>
          </cell>
          <cell r="AD426">
            <v>0</v>
          </cell>
        </row>
        <row r="427">
          <cell r="P427">
            <v>0.66666666666666663</v>
          </cell>
          <cell r="X427">
            <v>0.66666666666666663</v>
          </cell>
          <cell r="Y427">
            <v>0</v>
          </cell>
          <cell r="AC427">
            <v>0.66666666666666663</v>
          </cell>
          <cell r="AD427">
            <v>0</v>
          </cell>
        </row>
        <row r="428">
          <cell r="P428">
            <v>0.66666666666666663</v>
          </cell>
          <cell r="X428">
            <v>0.66666666666666663</v>
          </cell>
          <cell r="Y428">
            <v>0</v>
          </cell>
          <cell r="AC428">
            <v>0.66666666666666663</v>
          </cell>
          <cell r="AD428">
            <v>0</v>
          </cell>
        </row>
        <row r="429">
          <cell r="P429">
            <v>4.666666666666667</v>
          </cell>
          <cell r="X429">
            <v>3</v>
          </cell>
          <cell r="Y429">
            <v>2</v>
          </cell>
          <cell r="AC429">
            <v>2</v>
          </cell>
          <cell r="AD429">
            <v>1</v>
          </cell>
        </row>
        <row r="430">
          <cell r="P430">
            <v>0</v>
          </cell>
          <cell r="X430">
            <v>0</v>
          </cell>
          <cell r="Y430">
            <v>0</v>
          </cell>
          <cell r="AC430">
            <v>0</v>
          </cell>
          <cell r="AD430">
            <v>0</v>
          </cell>
        </row>
        <row r="431">
          <cell r="P431">
            <v>0</v>
          </cell>
          <cell r="X431">
            <v>0</v>
          </cell>
          <cell r="Y431">
            <v>0</v>
          </cell>
          <cell r="AC431">
            <v>0</v>
          </cell>
          <cell r="AD431">
            <v>0</v>
          </cell>
        </row>
        <row r="432">
          <cell r="P432">
            <v>0</v>
          </cell>
          <cell r="X432">
            <v>0</v>
          </cell>
          <cell r="Y432">
            <v>0</v>
          </cell>
          <cell r="AC432">
            <v>0</v>
          </cell>
          <cell r="AD432">
            <v>0</v>
          </cell>
        </row>
        <row r="433">
          <cell r="P433">
            <v>0</v>
          </cell>
          <cell r="X433">
            <v>0</v>
          </cell>
          <cell r="Y433">
            <v>0</v>
          </cell>
          <cell r="AC433">
            <v>0</v>
          </cell>
          <cell r="AD433">
            <v>0</v>
          </cell>
        </row>
        <row r="434">
          <cell r="P434">
            <v>0</v>
          </cell>
          <cell r="X434">
            <v>0</v>
          </cell>
          <cell r="Y434">
            <v>0</v>
          </cell>
          <cell r="AC434">
            <v>0</v>
          </cell>
          <cell r="AD434">
            <v>0</v>
          </cell>
        </row>
        <row r="435">
          <cell r="P435">
            <v>1</v>
          </cell>
          <cell r="X435">
            <v>4</v>
          </cell>
          <cell r="Y435">
            <v>3</v>
          </cell>
          <cell r="AC435">
            <v>2</v>
          </cell>
          <cell r="AD435">
            <v>1</v>
          </cell>
        </row>
        <row r="436">
          <cell r="P436">
            <v>0</v>
          </cell>
          <cell r="X436">
            <v>0</v>
          </cell>
          <cell r="Y436">
            <v>0</v>
          </cell>
          <cell r="AC436">
            <v>0</v>
          </cell>
          <cell r="AD436">
            <v>0</v>
          </cell>
        </row>
        <row r="437">
          <cell r="P437">
            <v>0</v>
          </cell>
          <cell r="X437">
            <v>3.3333333333333335</v>
          </cell>
          <cell r="Y437">
            <v>2</v>
          </cell>
          <cell r="AC437">
            <v>0</v>
          </cell>
          <cell r="AD437">
            <v>0</v>
          </cell>
        </row>
        <row r="438">
          <cell r="P438">
            <v>0.33333333333333331</v>
          </cell>
          <cell r="X438">
            <v>0.33333333333333331</v>
          </cell>
          <cell r="Y438">
            <v>0</v>
          </cell>
          <cell r="AC438">
            <v>0.33333333333333331</v>
          </cell>
          <cell r="AD438">
            <v>0</v>
          </cell>
        </row>
        <row r="439">
          <cell r="P439">
            <v>0</v>
          </cell>
          <cell r="X439">
            <v>0</v>
          </cell>
          <cell r="Y439">
            <v>0</v>
          </cell>
          <cell r="AC439">
            <v>0</v>
          </cell>
          <cell r="AD439">
            <v>0</v>
          </cell>
        </row>
        <row r="440">
          <cell r="P440">
            <v>0</v>
          </cell>
          <cell r="X440">
            <v>0</v>
          </cell>
          <cell r="Y440">
            <v>0</v>
          </cell>
          <cell r="AC440">
            <v>0</v>
          </cell>
          <cell r="AD440">
            <v>0</v>
          </cell>
        </row>
        <row r="441">
          <cell r="P441">
            <v>0</v>
          </cell>
          <cell r="X441">
            <v>0</v>
          </cell>
          <cell r="Y441">
            <v>0</v>
          </cell>
          <cell r="AC441">
            <v>0</v>
          </cell>
          <cell r="AD441">
            <v>0</v>
          </cell>
        </row>
        <row r="442">
          <cell r="P442">
            <v>0</v>
          </cell>
          <cell r="X442">
            <v>0</v>
          </cell>
          <cell r="Y442">
            <v>0</v>
          </cell>
          <cell r="AC442">
            <v>0</v>
          </cell>
          <cell r="AD442">
            <v>0</v>
          </cell>
        </row>
        <row r="443">
          <cell r="P443">
            <v>0</v>
          </cell>
          <cell r="X443">
            <v>0</v>
          </cell>
          <cell r="Y443">
            <v>0</v>
          </cell>
          <cell r="AC443">
            <v>0</v>
          </cell>
          <cell r="AD443">
            <v>0</v>
          </cell>
        </row>
        <row r="444">
          <cell r="P444">
            <v>0</v>
          </cell>
          <cell r="X444">
            <v>0</v>
          </cell>
          <cell r="Y444">
            <v>0</v>
          </cell>
          <cell r="AC444">
            <v>0</v>
          </cell>
          <cell r="AD444">
            <v>0</v>
          </cell>
        </row>
        <row r="445">
          <cell r="P445">
            <v>0</v>
          </cell>
          <cell r="X445">
            <v>0</v>
          </cell>
          <cell r="Y445">
            <v>0</v>
          </cell>
          <cell r="AC445">
            <v>0</v>
          </cell>
          <cell r="AD445">
            <v>0</v>
          </cell>
        </row>
        <row r="446">
          <cell r="P446">
            <v>0</v>
          </cell>
          <cell r="X446">
            <v>0</v>
          </cell>
          <cell r="Y446">
            <v>0</v>
          </cell>
          <cell r="AC446">
            <v>0</v>
          </cell>
          <cell r="AD446">
            <v>0</v>
          </cell>
        </row>
      </sheetData>
      <sheetData sheetId="18"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row>
        <row r="26">
          <cell r="W26" t="str">
            <v>ЗАТВЕРДЖУЮ</v>
          </cell>
        </row>
        <row r="27">
          <cell r="U27" t="str">
            <v>ГЕНЕРАЛЬНИЙ ДИРЕКТОР -</v>
          </cell>
        </row>
        <row r="28">
          <cell r="S28" t="str">
            <v>ЗАТВЕРДЖУЮ</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row>
        <row r="30">
          <cell r="U30" t="str">
            <v>ЗАТВЕРДЖУЮ</v>
          </cell>
        </row>
        <row r="31">
          <cell r="S31" t="str">
            <v>ЗАТВЕРДЖУЮ</v>
          </cell>
        </row>
        <row r="32">
          <cell r="Q32" t="str">
            <v>КТМ</v>
          </cell>
          <cell r="S32" t="str">
            <v>ГОЛОВА ПРАЛІННЯ  КЕ</v>
          </cell>
          <cell r="T32" t="str">
            <v>І.В.ПЛАЧКОВ</v>
          </cell>
          <cell r="V32" t="str">
            <v xml:space="preserve">ТЕЦ-5 </v>
          </cell>
          <cell r="AA32" t="str">
            <v xml:space="preserve">ТЕЦ-6 </v>
          </cell>
        </row>
        <row r="33">
          <cell r="P33">
            <v>25148</v>
          </cell>
          <cell r="W33" t="str">
            <v xml:space="preserve">                      ПЛАЧКОВ І.В.</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Q37">
            <v>158</v>
          </cell>
          <cell r="U37" t="str">
            <v xml:space="preserve">                      ПЛАЧКОВ І.В.</v>
          </cell>
          <cell r="X37">
            <v>383</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X39">
            <v>0</v>
          </cell>
          <cell r="AJ39">
            <v>0</v>
          </cell>
          <cell r="AL39">
            <v>0</v>
          </cell>
        </row>
        <row r="40">
          <cell r="Q40">
            <v>145</v>
          </cell>
          <cell r="V40">
            <v>347.3</v>
          </cell>
          <cell r="X40">
            <v>199.5</v>
          </cell>
          <cell r="AL40">
            <v>0</v>
          </cell>
        </row>
        <row r="41">
          <cell r="V41">
            <v>0</v>
          </cell>
          <cell r="X41">
            <v>0</v>
          </cell>
          <cell r="AJ41">
            <v>0</v>
          </cell>
          <cell r="AL41">
            <v>395.6</v>
          </cell>
        </row>
        <row r="42">
          <cell r="P42">
            <v>0</v>
          </cell>
          <cell r="V42">
            <v>33</v>
          </cell>
          <cell r="X42">
            <v>0</v>
          </cell>
          <cell r="AJ42">
            <v>0</v>
          </cell>
          <cell r="AL42">
            <v>395.6</v>
          </cell>
        </row>
        <row r="43">
          <cell r="V43">
            <v>0</v>
          </cell>
          <cell r="X43">
            <v>480.7</v>
          </cell>
          <cell r="AJ43">
            <v>395.6</v>
          </cell>
          <cell r="AM43">
            <v>1580</v>
          </cell>
        </row>
        <row r="44">
          <cell r="P44">
            <v>0</v>
          </cell>
          <cell r="V44">
            <v>0</v>
          </cell>
          <cell r="X44">
            <v>480.7</v>
          </cell>
          <cell r="AJ44">
            <v>395.6</v>
          </cell>
          <cell r="AM44">
            <v>0</v>
          </cell>
        </row>
        <row r="45">
          <cell r="R45">
            <v>320</v>
          </cell>
          <cell r="V45">
            <v>350</v>
          </cell>
          <cell r="Y45">
            <v>930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Y46">
            <v>0</v>
          </cell>
          <cell r="AC46">
            <v>1815.6175757575729</v>
          </cell>
          <cell r="AF46">
            <v>5288.3842424242421</v>
          </cell>
          <cell r="AG46">
            <v>4487.3999999999996</v>
          </cell>
          <cell r="AH46">
            <v>801.98424242424232</v>
          </cell>
          <cell r="AK46">
            <v>0</v>
          </cell>
        </row>
        <row r="47">
          <cell r="F47">
            <v>0.8</v>
          </cell>
          <cell r="R47">
            <v>145</v>
          </cell>
          <cell r="W47">
            <v>385</v>
          </cell>
          <cell r="Y47">
            <v>812</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0.8</v>
          </cell>
          <cell r="G49">
            <v>201</v>
          </cell>
          <cell r="H49">
            <v>525</v>
          </cell>
          <cell r="P49">
            <v>0.8</v>
          </cell>
          <cell r="Q49" t="e">
            <v>#REF!</v>
          </cell>
          <cell r="R49">
            <v>145</v>
          </cell>
          <cell r="S49">
            <v>0.8</v>
          </cell>
          <cell r="T49">
            <v>445</v>
          </cell>
          <cell r="U49">
            <v>445</v>
          </cell>
          <cell r="V49">
            <v>84</v>
          </cell>
          <cell r="W49">
            <v>285</v>
          </cell>
          <cell r="X49">
            <v>0.8</v>
          </cell>
          <cell r="Y49">
            <v>147</v>
          </cell>
          <cell r="Z49">
            <v>127.66666666666663</v>
          </cell>
          <cell r="AA49" t="e">
            <v>#REF!</v>
          </cell>
          <cell r="AB49" t="e">
            <v>#REF!</v>
          </cell>
          <cell r="AC49">
            <v>0.8</v>
          </cell>
          <cell r="AD49">
            <v>107</v>
          </cell>
          <cell r="AE49">
            <v>157</v>
          </cell>
          <cell r="AF49">
            <v>0.8</v>
          </cell>
          <cell r="AG49">
            <v>493</v>
          </cell>
          <cell r="AH49">
            <v>43</v>
          </cell>
          <cell r="AK49">
            <v>3111.6666666666665</v>
          </cell>
          <cell r="AL49">
            <v>899</v>
          </cell>
          <cell r="AM49">
            <v>2212.6666666666665</v>
          </cell>
          <cell r="AN49">
            <v>2212.6666666666665</v>
          </cell>
          <cell r="AO49">
            <v>254</v>
          </cell>
          <cell r="AP49">
            <v>587</v>
          </cell>
        </row>
        <row r="50">
          <cell r="F50">
            <v>159</v>
          </cell>
          <cell r="G50">
            <v>44</v>
          </cell>
          <cell r="H50">
            <v>115</v>
          </cell>
          <cell r="P50">
            <v>260</v>
          </cell>
          <cell r="Q50">
            <v>2</v>
          </cell>
          <cell r="R50">
            <v>2</v>
          </cell>
          <cell r="S50">
            <v>650</v>
          </cell>
          <cell r="V50">
            <v>0</v>
          </cell>
          <cell r="W50">
            <v>298.7</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279</v>
          </cell>
          <cell r="H51">
            <v>433</v>
          </cell>
          <cell r="P51">
            <v>304.23599999999999</v>
          </cell>
          <cell r="Q51">
            <v>144</v>
          </cell>
          <cell r="R51">
            <v>80</v>
          </cell>
          <cell r="S51">
            <v>760.26666666666688</v>
          </cell>
          <cell r="T51">
            <v>380.13333333333344</v>
          </cell>
          <cell r="U51">
            <v>380.13333333333344</v>
          </cell>
          <cell r="V51">
            <v>433</v>
          </cell>
          <cell r="W51">
            <v>613.33333333333348</v>
          </cell>
          <cell r="X51">
            <v>196.8</v>
          </cell>
          <cell r="Y51">
            <v>139</v>
          </cell>
          <cell r="Z51">
            <v>57.800000000000011</v>
          </cell>
          <cell r="AA51">
            <v>2319</v>
          </cell>
          <cell r="AB51">
            <v>7435.3333333333339</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Q52">
            <v>4</v>
          </cell>
          <cell r="R52">
            <v>2</v>
          </cell>
          <cell r="S52">
            <v>603</v>
          </cell>
          <cell r="U52">
            <v>331</v>
          </cell>
          <cell r="V52">
            <v>0</v>
          </cell>
          <cell r="W52">
            <v>200</v>
          </cell>
          <cell r="X52">
            <v>115</v>
          </cell>
          <cell r="Y52">
            <v>81</v>
          </cell>
          <cell r="Z52">
            <v>34</v>
          </cell>
          <cell r="AC52">
            <v>96</v>
          </cell>
          <cell r="AD52">
            <v>50</v>
          </cell>
          <cell r="AE52">
            <v>46</v>
          </cell>
          <cell r="AF52">
            <v>361</v>
          </cell>
          <cell r="AG52">
            <v>11</v>
          </cell>
          <cell r="AH52">
            <v>0</v>
          </cell>
          <cell r="AI52">
            <v>1279</v>
          </cell>
          <cell r="AJ52">
            <v>511</v>
          </cell>
          <cell r="AK52">
            <v>768</v>
          </cell>
          <cell r="AL52">
            <v>786</v>
          </cell>
          <cell r="AM52">
            <v>494</v>
          </cell>
          <cell r="AN52">
            <v>494</v>
          </cell>
        </row>
        <row r="53">
          <cell r="F53">
            <v>2</v>
          </cell>
          <cell r="G53">
            <v>0</v>
          </cell>
          <cell r="H53">
            <v>1</v>
          </cell>
          <cell r="P53">
            <v>0</v>
          </cell>
          <cell r="Q53">
            <v>32</v>
          </cell>
          <cell r="R53">
            <v>18</v>
          </cell>
          <cell r="S53">
            <v>587.66666666666663</v>
          </cell>
          <cell r="T53">
            <v>458.38</v>
          </cell>
          <cell r="U53">
            <v>129.28666666666663</v>
          </cell>
          <cell r="V53">
            <v>60</v>
          </cell>
          <cell r="W53" t="e">
            <v>#REF!</v>
          </cell>
          <cell r="X53">
            <v>4</v>
          </cell>
          <cell r="Y53">
            <v>3</v>
          </cell>
          <cell r="Z53">
            <v>1</v>
          </cell>
          <cell r="AA53" t="e">
            <v>#REF!</v>
          </cell>
          <cell r="AB53" t="e">
            <v>#REF!</v>
          </cell>
          <cell r="AC53">
            <v>0</v>
          </cell>
          <cell r="AD53">
            <v>0</v>
          </cell>
          <cell r="AE53">
            <v>0</v>
          </cell>
          <cell r="AF53">
            <v>179.33333333333334</v>
          </cell>
          <cell r="AG53">
            <v>110</v>
          </cell>
          <cell r="AH53">
            <v>0</v>
          </cell>
          <cell r="AI53">
            <v>4</v>
          </cell>
          <cell r="AJ53">
            <v>3</v>
          </cell>
          <cell r="AK53">
            <v>1</v>
          </cell>
          <cell r="AL53">
            <v>1</v>
          </cell>
          <cell r="AM53">
            <v>1219</v>
          </cell>
          <cell r="AN53">
            <v>1219</v>
          </cell>
          <cell r="AO53">
            <v>532</v>
          </cell>
          <cell r="AP53">
            <v>720</v>
          </cell>
        </row>
        <row r="54">
          <cell r="F54">
            <v>570</v>
          </cell>
          <cell r="G54">
            <v>223</v>
          </cell>
          <cell r="H54">
            <v>347</v>
          </cell>
          <cell r="P54">
            <v>4</v>
          </cell>
          <cell r="Q54" t="e">
            <v>#REF!</v>
          </cell>
          <cell r="R54" t="e">
            <v>#REF!</v>
          </cell>
          <cell r="S54">
            <v>15</v>
          </cell>
          <cell r="T54">
            <v>13.666666666666666</v>
          </cell>
          <cell r="U54">
            <v>0</v>
          </cell>
          <cell r="V54">
            <v>20</v>
          </cell>
          <cell r="W54" t="e">
            <v>#REF!</v>
          </cell>
          <cell r="X54">
            <v>30</v>
          </cell>
          <cell r="Y54">
            <v>21</v>
          </cell>
          <cell r="Z54">
            <v>9</v>
          </cell>
          <cell r="AA54" t="e">
            <v>#REF!</v>
          </cell>
          <cell r="AB54" t="e">
            <v>#REF!</v>
          </cell>
          <cell r="AC54">
            <v>8</v>
          </cell>
          <cell r="AD54">
            <v>4</v>
          </cell>
          <cell r="AE54">
            <v>4</v>
          </cell>
          <cell r="AF54">
            <v>15</v>
          </cell>
          <cell r="AG54">
            <v>15</v>
          </cell>
          <cell r="AH54">
            <v>0</v>
          </cell>
          <cell r="AI54">
            <v>752</v>
          </cell>
          <cell r="AJ54">
            <v>362</v>
          </cell>
          <cell r="AK54">
            <v>390</v>
          </cell>
          <cell r="AL54">
            <v>390</v>
          </cell>
          <cell r="AM54">
            <v>324</v>
          </cell>
          <cell r="AN54">
            <v>324</v>
          </cell>
          <cell r="AO54">
            <v>350</v>
          </cell>
          <cell r="AP54">
            <v>315</v>
          </cell>
        </row>
        <row r="55">
          <cell r="F55">
            <v>2</v>
          </cell>
          <cell r="G55">
            <v>1</v>
          </cell>
          <cell r="H55">
            <v>1</v>
          </cell>
          <cell r="P55">
            <v>40.800000000000004</v>
          </cell>
          <cell r="Q55">
            <v>58</v>
          </cell>
          <cell r="R55">
            <v>32</v>
          </cell>
          <cell r="S55">
            <v>263.2</v>
          </cell>
          <cell r="T55">
            <v>205.29599999999999</v>
          </cell>
          <cell r="U55">
            <v>57.903999999999996</v>
          </cell>
          <cell r="V55">
            <v>552</v>
          </cell>
          <cell r="W55">
            <v>532</v>
          </cell>
          <cell r="X55">
            <v>790.40000000000009</v>
          </cell>
          <cell r="Y55">
            <v>560</v>
          </cell>
          <cell r="Z55">
            <v>230.40000000000009</v>
          </cell>
          <cell r="AA55">
            <v>2526</v>
          </cell>
          <cell r="AB55">
            <v>7785</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P56">
            <v>0</v>
          </cell>
          <cell r="Q56">
            <v>8</v>
          </cell>
          <cell r="R56">
            <v>4</v>
          </cell>
          <cell r="S56">
            <v>13.666666666666666</v>
          </cell>
          <cell r="T56">
            <v>13.666666666666666</v>
          </cell>
          <cell r="U56">
            <v>0</v>
          </cell>
          <cell r="V56">
            <v>410</v>
          </cell>
          <cell r="W56">
            <v>179</v>
          </cell>
          <cell r="X56">
            <v>708.80000000000007</v>
          </cell>
          <cell r="Y56">
            <v>502</v>
          </cell>
          <cell r="Z56">
            <v>206.80000000000007</v>
          </cell>
          <cell r="AA56">
            <v>902</v>
          </cell>
          <cell r="AB56">
            <v>2722</v>
          </cell>
          <cell r="AC56">
            <v>13.333333333333334</v>
          </cell>
          <cell r="AD56">
            <v>7</v>
          </cell>
          <cell r="AE56">
            <v>6.3333333333333339</v>
          </cell>
          <cell r="AF56">
            <v>0</v>
          </cell>
          <cell r="AG56">
            <v>0</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P57">
            <v>8271</v>
          </cell>
          <cell r="Q57">
            <v>5299</v>
          </cell>
          <cell r="R57">
            <v>2972</v>
          </cell>
          <cell r="S57">
            <v>1598</v>
          </cell>
          <cell r="T57">
            <v>1598</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Q58">
            <v>5299</v>
          </cell>
          <cell r="R58">
            <v>2972</v>
          </cell>
          <cell r="S58">
            <v>1598</v>
          </cell>
          <cell r="T58">
            <v>1598</v>
          </cell>
          <cell r="U58">
            <v>0</v>
          </cell>
          <cell r="V58">
            <v>12849</v>
          </cell>
          <cell r="W58">
            <v>7771</v>
          </cell>
          <cell r="X58">
            <v>13610</v>
          </cell>
          <cell r="Y58">
            <v>9645</v>
          </cell>
          <cell r="Z58">
            <v>3965</v>
          </cell>
          <cell r="AA58">
            <v>146826</v>
          </cell>
          <cell r="AB58">
            <v>294840</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P59">
            <v>562.25</v>
          </cell>
          <cell r="Q59">
            <v>0</v>
          </cell>
          <cell r="R59">
            <v>0</v>
          </cell>
          <cell r="S59">
            <v>1035.1836363636362</v>
          </cell>
          <cell r="T59">
            <v>0</v>
          </cell>
          <cell r="U59">
            <v>0</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0</v>
          </cell>
          <cell r="AG59">
            <v>1165</v>
          </cell>
          <cell r="AH59">
            <v>0</v>
          </cell>
          <cell r="AI59">
            <v>0</v>
          </cell>
          <cell r="AJ59">
            <v>0</v>
          </cell>
          <cell r="AK59">
            <v>0</v>
          </cell>
          <cell r="AL59">
            <v>0</v>
          </cell>
          <cell r="AM59">
            <v>2875.7209090909091</v>
          </cell>
          <cell r="AN59">
            <v>0</v>
          </cell>
          <cell r="AO59">
            <v>252</v>
          </cell>
          <cell r="AP59">
            <v>635</v>
          </cell>
        </row>
        <row r="60">
          <cell r="F60">
            <v>0</v>
          </cell>
          <cell r="G60">
            <v>0</v>
          </cell>
          <cell r="H60">
            <v>0</v>
          </cell>
          <cell r="P60">
            <v>11.200000000000001</v>
          </cell>
          <cell r="Q60">
            <v>0</v>
          </cell>
          <cell r="R60">
            <v>0</v>
          </cell>
          <cell r="S60">
            <v>267.2</v>
          </cell>
          <cell r="T60">
            <v>267.2</v>
          </cell>
          <cell r="U60">
            <v>0</v>
          </cell>
          <cell r="V60">
            <v>16</v>
          </cell>
          <cell r="W60">
            <v>350</v>
          </cell>
          <cell r="X60">
            <v>0</v>
          </cell>
          <cell r="Y60">
            <v>0</v>
          </cell>
          <cell r="Z60">
            <v>0</v>
          </cell>
          <cell r="AA60">
            <v>4344</v>
          </cell>
          <cell r="AB60">
            <v>11898</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Q61">
            <v>40</v>
          </cell>
          <cell r="R61">
            <v>22.423728813559308</v>
          </cell>
          <cell r="S61">
            <v>887.77454545454532</v>
          </cell>
          <cell r="T61">
            <v>435.00952727272721</v>
          </cell>
          <cell r="U61">
            <v>452.76501818181811</v>
          </cell>
          <cell r="V61">
            <v>748.3098245614035</v>
          </cell>
          <cell r="W61">
            <v>618.1254831995243</v>
          </cell>
          <cell r="X61">
            <v>296.28636363636366</v>
          </cell>
          <cell r="Y61">
            <v>210</v>
          </cell>
          <cell r="Z61">
            <v>86.28636363636366</v>
          </cell>
          <cell r="AA61">
            <v>2580</v>
          </cell>
          <cell r="AB61">
            <v>8244.1254831995248</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Q62">
            <v>2</v>
          </cell>
          <cell r="R62">
            <v>1</v>
          </cell>
          <cell r="S62">
            <v>49</v>
          </cell>
          <cell r="T62">
            <v>24</v>
          </cell>
          <cell r="U62">
            <v>25</v>
          </cell>
          <cell r="V62">
            <v>41</v>
          </cell>
          <cell r="W62">
            <v>34</v>
          </cell>
          <cell r="X62">
            <v>16</v>
          </cell>
          <cell r="Y62">
            <v>11</v>
          </cell>
          <cell r="Z62">
            <v>5</v>
          </cell>
          <cell r="AA62">
            <v>143</v>
          </cell>
          <cell r="AB62">
            <v>460</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Q63">
            <v>13</v>
          </cell>
          <cell r="R63">
            <v>8</v>
          </cell>
          <cell r="S63">
            <v>284</v>
          </cell>
          <cell r="T63">
            <v>139</v>
          </cell>
          <cell r="U63">
            <v>145</v>
          </cell>
          <cell r="V63">
            <v>240</v>
          </cell>
          <cell r="W63">
            <v>198</v>
          </cell>
          <cell r="X63">
            <v>95</v>
          </cell>
          <cell r="Y63">
            <v>67</v>
          </cell>
          <cell r="Z63">
            <v>28</v>
          </cell>
          <cell r="AA63">
            <v>825</v>
          </cell>
          <cell r="AB63">
            <v>2637</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row>
        <row r="65">
          <cell r="F65">
            <v>79</v>
          </cell>
          <cell r="G65">
            <v>31</v>
          </cell>
          <cell r="H65">
            <v>48</v>
          </cell>
          <cell r="P65">
            <v>520</v>
          </cell>
          <cell r="Q65">
            <v>285</v>
          </cell>
          <cell r="R65">
            <v>160</v>
          </cell>
          <cell r="S65">
            <v>1018</v>
          </cell>
          <cell r="T65">
            <v>162.88</v>
          </cell>
          <cell r="U65">
            <v>855.12</v>
          </cell>
          <cell r="V65">
            <v>973</v>
          </cell>
          <cell r="W65">
            <v>1131</v>
          </cell>
          <cell r="X65">
            <v>570</v>
          </cell>
          <cell r="Y65">
            <v>404</v>
          </cell>
          <cell r="Z65">
            <v>166</v>
          </cell>
          <cell r="AA65">
            <v>3962</v>
          </cell>
          <cell r="AB65">
            <v>14646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F66">
            <v>0</v>
          </cell>
          <cell r="G66">
            <v>0</v>
          </cell>
          <cell r="P66">
            <v>0</v>
          </cell>
          <cell r="Q66">
            <v>285</v>
          </cell>
          <cell r="R66">
            <v>160</v>
          </cell>
          <cell r="S66">
            <v>0</v>
          </cell>
          <cell r="T66">
            <v>16</v>
          </cell>
          <cell r="U66">
            <v>86</v>
          </cell>
          <cell r="V66">
            <v>914</v>
          </cell>
          <cell r="W66">
            <v>832</v>
          </cell>
          <cell r="X66">
            <v>0</v>
          </cell>
          <cell r="Y66" t="e">
            <v>#REF!</v>
          </cell>
          <cell r="Z66">
            <v>832</v>
          </cell>
          <cell r="AA66" t="e">
            <v>#REF!</v>
          </cell>
          <cell r="AB66">
            <v>832</v>
          </cell>
          <cell r="AC66">
            <v>0</v>
          </cell>
          <cell r="AD66">
            <v>0</v>
          </cell>
          <cell r="AH66">
            <v>0</v>
          </cell>
          <cell r="AI66">
            <v>0</v>
          </cell>
          <cell r="AK66">
            <v>0</v>
          </cell>
          <cell r="AL66">
            <v>0</v>
          </cell>
          <cell r="AM66">
            <v>74</v>
          </cell>
          <cell r="AN66">
            <v>82</v>
          </cell>
          <cell r="AO66">
            <v>56</v>
          </cell>
          <cell r="AP66">
            <v>120</v>
          </cell>
        </row>
        <row r="67">
          <cell r="F67">
            <v>84</v>
          </cell>
          <cell r="G67">
            <v>33</v>
          </cell>
          <cell r="H67">
            <v>51</v>
          </cell>
          <cell r="P67">
            <v>1291</v>
          </cell>
          <cell r="Q67">
            <v>0</v>
          </cell>
          <cell r="R67">
            <v>0</v>
          </cell>
          <cell r="S67">
            <v>4895</v>
          </cell>
          <cell r="T67">
            <v>146.88</v>
          </cell>
          <cell r="U67">
            <v>769.12</v>
          </cell>
          <cell r="V67">
            <v>54</v>
          </cell>
          <cell r="W67">
            <v>293</v>
          </cell>
          <cell r="X67">
            <v>290</v>
          </cell>
          <cell r="Y67">
            <v>304</v>
          </cell>
          <cell r="Z67">
            <v>265</v>
          </cell>
          <cell r="AB67">
            <v>293</v>
          </cell>
          <cell r="AC67">
            <v>85</v>
          </cell>
          <cell r="AD67">
            <v>213</v>
          </cell>
          <cell r="AE67">
            <v>314</v>
          </cell>
          <cell r="AF67">
            <v>5</v>
          </cell>
          <cell r="AG67">
            <v>5</v>
          </cell>
          <cell r="AH67">
            <v>0</v>
          </cell>
          <cell r="AI67">
            <v>6650</v>
          </cell>
          <cell r="AJ67">
            <v>1324</v>
          </cell>
          <cell r="AK67">
            <v>5326</v>
          </cell>
          <cell r="AL67">
            <v>4951</v>
          </cell>
          <cell r="AN67">
            <v>1346</v>
          </cell>
          <cell r="AO67">
            <v>465</v>
          </cell>
          <cell r="AP67">
            <v>552</v>
          </cell>
        </row>
        <row r="68">
          <cell r="F68">
            <v>0</v>
          </cell>
          <cell r="G68">
            <v>0</v>
          </cell>
          <cell r="H68">
            <v>94</v>
          </cell>
          <cell r="P68">
            <v>0</v>
          </cell>
          <cell r="Q68">
            <v>852</v>
          </cell>
          <cell r="R68">
            <v>478</v>
          </cell>
          <cell r="S68">
            <v>0</v>
          </cell>
          <cell r="T68">
            <v>542</v>
          </cell>
          <cell r="U68">
            <v>1626</v>
          </cell>
          <cell r="V68">
            <v>2249</v>
          </cell>
          <cell r="W68">
            <v>2344</v>
          </cell>
          <cell r="X68">
            <v>0</v>
          </cell>
          <cell r="Y68">
            <v>953</v>
          </cell>
          <cell r="Z68">
            <v>832</v>
          </cell>
          <cell r="AA68">
            <v>3910</v>
          </cell>
          <cell r="AB68">
            <v>15937</v>
          </cell>
          <cell r="AC68">
            <v>0</v>
          </cell>
          <cell r="AD68">
            <v>0</v>
          </cell>
          <cell r="AE68">
            <v>431</v>
          </cell>
          <cell r="AF68">
            <v>963</v>
          </cell>
          <cell r="AG68">
            <v>963</v>
          </cell>
          <cell r="AH68">
            <v>0</v>
          </cell>
          <cell r="AI68">
            <v>0</v>
          </cell>
          <cell r="AJ68">
            <v>0</v>
          </cell>
          <cell r="AK68">
            <v>0</v>
          </cell>
          <cell r="AL68">
            <v>0</v>
          </cell>
          <cell r="AM68">
            <v>4488</v>
          </cell>
          <cell r="AN68">
            <v>0</v>
          </cell>
          <cell r="AO68">
            <v>1245</v>
          </cell>
          <cell r="AP68">
            <v>2000</v>
          </cell>
        </row>
        <row r="69">
          <cell r="F69">
            <v>0</v>
          </cell>
          <cell r="G69">
            <v>0</v>
          </cell>
          <cell r="H69">
            <v>0</v>
          </cell>
          <cell r="P69">
            <v>-771</v>
          </cell>
          <cell r="Q69">
            <v>40</v>
          </cell>
          <cell r="R69">
            <v>23.192982456140342</v>
          </cell>
          <cell r="S69">
            <v>-3877</v>
          </cell>
          <cell r="T69">
            <v>146.88</v>
          </cell>
          <cell r="U69">
            <v>769.12</v>
          </cell>
          <cell r="V69">
            <v>158.07017543859649</v>
          </cell>
          <cell r="W69">
            <v>252.4912280701754</v>
          </cell>
          <cell r="X69">
            <v>280</v>
          </cell>
          <cell r="Y69">
            <v>404</v>
          </cell>
          <cell r="Z69">
            <v>166</v>
          </cell>
          <cell r="AA69">
            <v>948</v>
          </cell>
          <cell r="AB69">
            <v>3117.4912280701756</v>
          </cell>
          <cell r="AC69">
            <v>556</v>
          </cell>
          <cell r="AD69">
            <v>336</v>
          </cell>
          <cell r="AE69">
            <v>305</v>
          </cell>
          <cell r="AF69">
            <v>521</v>
          </cell>
          <cell r="AG69">
            <v>470</v>
          </cell>
          <cell r="AH69">
            <v>51</v>
          </cell>
          <cell r="AI69">
            <v>-3332</v>
          </cell>
          <cell r="AK69">
            <v>862.81818181818176</v>
          </cell>
          <cell r="AL69">
            <v>-2933</v>
          </cell>
          <cell r="AM69">
            <v>666</v>
          </cell>
          <cell r="AN69">
            <v>-611</v>
          </cell>
          <cell r="AO69">
            <v>502</v>
          </cell>
          <cell r="AP69">
            <v>1078</v>
          </cell>
        </row>
        <row r="70">
          <cell r="F70">
            <v>328</v>
          </cell>
          <cell r="G70">
            <v>128</v>
          </cell>
          <cell r="H70">
            <v>200</v>
          </cell>
          <cell r="P70">
            <v>870.40000000000009</v>
          </cell>
          <cell r="Q70">
            <v>2</v>
          </cell>
          <cell r="R70">
            <v>1</v>
          </cell>
          <cell r="S70">
            <v>1918.4</v>
          </cell>
          <cell r="T70">
            <v>479.6</v>
          </cell>
          <cell r="U70">
            <v>1438.8000000000002</v>
          </cell>
          <cell r="V70">
            <v>9</v>
          </cell>
          <cell r="W70">
            <v>13</v>
          </cell>
          <cell r="X70">
            <v>903.2</v>
          </cell>
          <cell r="Y70">
            <v>640</v>
          </cell>
          <cell r="Z70">
            <v>263.20000000000005</v>
          </cell>
          <cell r="AA70">
            <v>51</v>
          </cell>
          <cell r="AB70">
            <v>188</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F71">
            <v>0</v>
          </cell>
          <cell r="G71">
            <v>0</v>
          </cell>
          <cell r="H71">
            <v>0</v>
          </cell>
          <cell r="P71">
            <v>65</v>
          </cell>
          <cell r="Q71">
            <v>13</v>
          </cell>
          <cell r="R71">
            <v>7</v>
          </cell>
          <cell r="S71">
            <v>494.54545454545456</v>
          </cell>
          <cell r="U71">
            <v>133</v>
          </cell>
          <cell r="V71">
            <v>51</v>
          </cell>
          <cell r="W71">
            <v>82</v>
          </cell>
          <cell r="X71">
            <v>172.36363636363637</v>
          </cell>
          <cell r="Y71">
            <v>122</v>
          </cell>
          <cell r="Z71">
            <v>50.363636363636374</v>
          </cell>
          <cell r="AA71">
            <v>303</v>
          </cell>
          <cell r="AB71">
            <v>978</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cell r="AM71">
            <v>206</v>
          </cell>
          <cell r="AN71">
            <v>206</v>
          </cell>
        </row>
        <row r="72">
          <cell r="F72">
            <v>0</v>
          </cell>
          <cell r="G72">
            <v>0</v>
          </cell>
          <cell r="H72">
            <v>0</v>
          </cell>
          <cell r="P72">
            <v>4</v>
          </cell>
          <cell r="Q72">
            <v>2</v>
          </cell>
          <cell r="R72">
            <v>1</v>
          </cell>
          <cell r="S72">
            <v>27</v>
          </cell>
          <cell r="U72">
            <v>19</v>
          </cell>
          <cell r="V72">
            <v>7</v>
          </cell>
          <cell r="W72">
            <v>12</v>
          </cell>
          <cell r="X72">
            <v>9</v>
          </cell>
          <cell r="Y72">
            <v>6</v>
          </cell>
          <cell r="Z72">
            <v>3</v>
          </cell>
          <cell r="AA72">
            <v>48</v>
          </cell>
          <cell r="AB72">
            <v>232</v>
          </cell>
          <cell r="AC72">
            <v>6</v>
          </cell>
          <cell r="AD72">
            <v>3</v>
          </cell>
          <cell r="AE72">
            <v>3</v>
          </cell>
          <cell r="AF72">
            <v>12</v>
          </cell>
          <cell r="AG72">
            <v>12</v>
          </cell>
          <cell r="AH72">
            <v>0</v>
          </cell>
          <cell r="AI72">
            <v>58</v>
          </cell>
          <cell r="AJ72">
            <v>13</v>
          </cell>
          <cell r="AK72">
            <v>45</v>
          </cell>
          <cell r="AL72">
            <v>45</v>
          </cell>
          <cell r="AM72">
            <v>0</v>
          </cell>
          <cell r="AN72">
            <v>0</v>
          </cell>
        </row>
        <row r="73">
          <cell r="F73">
            <v>0</v>
          </cell>
          <cell r="G73">
            <v>0</v>
          </cell>
          <cell r="H73">
            <v>0</v>
          </cell>
          <cell r="P73">
            <v>21</v>
          </cell>
          <cell r="Q73">
            <v>849</v>
          </cell>
          <cell r="R73">
            <v>476</v>
          </cell>
          <cell r="S73">
            <v>158</v>
          </cell>
          <cell r="T73">
            <v>51</v>
          </cell>
          <cell r="U73">
            <v>4085</v>
          </cell>
          <cell r="V73">
            <v>1841</v>
          </cell>
          <cell r="W73">
            <v>2244</v>
          </cell>
          <cell r="X73">
            <v>55</v>
          </cell>
          <cell r="Y73">
            <v>39</v>
          </cell>
          <cell r="Z73">
            <v>16</v>
          </cell>
          <cell r="AA73" t="e">
            <v>#REF!</v>
          </cell>
          <cell r="AB73">
            <v>2244</v>
          </cell>
          <cell r="AC73">
            <v>37</v>
          </cell>
          <cell r="AD73">
            <v>19</v>
          </cell>
          <cell r="AE73">
            <v>18</v>
          </cell>
          <cell r="AF73">
            <v>69</v>
          </cell>
          <cell r="AG73">
            <v>69</v>
          </cell>
          <cell r="AH73">
            <v>0</v>
          </cell>
          <cell r="AI73">
            <v>340</v>
          </cell>
          <cell r="AJ73">
            <v>79</v>
          </cell>
          <cell r="AK73">
            <v>261</v>
          </cell>
          <cell r="AL73">
            <v>261</v>
          </cell>
          <cell r="AM73">
            <v>3297</v>
          </cell>
          <cell r="AN73">
            <v>3297</v>
          </cell>
        </row>
        <row r="74">
          <cell r="F74">
            <v>0</v>
          </cell>
          <cell r="G74">
            <v>0</v>
          </cell>
          <cell r="P74">
            <v>63</v>
          </cell>
          <cell r="Q74">
            <v>3</v>
          </cell>
          <cell r="R74">
            <v>2</v>
          </cell>
          <cell r="S74">
            <v>0</v>
          </cell>
          <cell r="U74">
            <v>494</v>
          </cell>
          <cell r="V74">
            <v>3</v>
          </cell>
          <cell r="W74">
            <v>491</v>
          </cell>
          <cell r="X74">
            <v>0</v>
          </cell>
          <cell r="Y74" t="e">
            <v>#REF!</v>
          </cell>
          <cell r="Z74">
            <v>0</v>
          </cell>
          <cell r="AA74" t="e">
            <v>#REF!</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0</v>
          </cell>
          <cell r="H75">
            <v>1993</v>
          </cell>
          <cell r="P75">
            <v>870.40000000000009</v>
          </cell>
          <cell r="Q75">
            <v>20</v>
          </cell>
          <cell r="R75">
            <v>11</v>
          </cell>
          <cell r="S75">
            <v>0</v>
          </cell>
          <cell r="T75">
            <v>100.1</v>
          </cell>
          <cell r="U75">
            <v>142.56666666666666</v>
          </cell>
          <cell r="V75">
            <v>635</v>
          </cell>
          <cell r="W75">
            <v>2284.666666666667</v>
          </cell>
          <cell r="X75">
            <v>0</v>
          </cell>
          <cell r="Y75">
            <v>0</v>
          </cell>
          <cell r="Z75">
            <v>0</v>
          </cell>
          <cell r="AA75">
            <v>5795</v>
          </cell>
          <cell r="AB75">
            <v>23945.666666666668</v>
          </cell>
          <cell r="AC75">
            <v>0</v>
          </cell>
          <cell r="AD75">
            <v>0</v>
          </cell>
          <cell r="AE75">
            <v>0</v>
          </cell>
          <cell r="AF75">
            <v>0</v>
          </cell>
          <cell r="AG75">
            <v>0</v>
          </cell>
          <cell r="AH75">
            <v>0</v>
          </cell>
          <cell r="AI75">
            <v>870.40000000000009</v>
          </cell>
          <cell r="AJ75">
            <v>870.40000000000009</v>
          </cell>
          <cell r="AK75">
            <v>0</v>
          </cell>
          <cell r="AL75">
            <v>0</v>
          </cell>
          <cell r="AM75">
            <v>2713.0666666666666</v>
          </cell>
          <cell r="AN75">
            <v>2713.0666666666666</v>
          </cell>
          <cell r="AO75">
            <v>75</v>
          </cell>
          <cell r="AP75">
            <v>166</v>
          </cell>
        </row>
        <row r="76">
          <cell r="F76">
            <v>193</v>
          </cell>
          <cell r="G76">
            <v>0</v>
          </cell>
          <cell r="H76">
            <v>140</v>
          </cell>
          <cell r="P76">
            <v>935</v>
          </cell>
          <cell r="Q76" t="e">
            <v>#REF!</v>
          </cell>
          <cell r="R76" t="e">
            <v>#REF!</v>
          </cell>
          <cell r="S76">
            <v>4732.8</v>
          </cell>
          <cell r="T76">
            <v>0</v>
          </cell>
          <cell r="U76">
            <v>0</v>
          </cell>
          <cell r="V76">
            <v>0</v>
          </cell>
          <cell r="W76">
            <v>0</v>
          </cell>
          <cell r="X76">
            <v>80</v>
          </cell>
          <cell r="Y76">
            <v>0</v>
          </cell>
          <cell r="Z76">
            <v>0</v>
          </cell>
          <cell r="AA76">
            <v>0</v>
          </cell>
          <cell r="AB76">
            <v>401</v>
          </cell>
          <cell r="AC76">
            <v>85</v>
          </cell>
          <cell r="AD76">
            <v>45</v>
          </cell>
          <cell r="AE76">
            <v>40</v>
          </cell>
          <cell r="AF76">
            <v>0</v>
          </cell>
          <cell r="AH76">
            <v>0</v>
          </cell>
          <cell r="AI76">
            <v>5832.8</v>
          </cell>
          <cell r="AJ76">
            <v>980</v>
          </cell>
          <cell r="AK76">
            <v>4852.8</v>
          </cell>
          <cell r="AL76">
            <v>4772.8</v>
          </cell>
          <cell r="AM76">
            <v>140</v>
          </cell>
          <cell r="AN76">
            <v>140</v>
          </cell>
          <cell r="AO76">
            <v>0</v>
          </cell>
          <cell r="AP76">
            <v>0</v>
          </cell>
        </row>
        <row r="77">
          <cell r="F77">
            <v>3985.5</v>
          </cell>
          <cell r="G77">
            <v>1559</v>
          </cell>
          <cell r="H77">
            <v>2426.5</v>
          </cell>
          <cell r="P77">
            <v>88.2</v>
          </cell>
          <cell r="Q77">
            <v>20</v>
          </cell>
          <cell r="R77">
            <v>11</v>
          </cell>
          <cell r="S77">
            <v>201.86666666666662</v>
          </cell>
          <cell r="T77">
            <v>80.431999999999974</v>
          </cell>
          <cell r="U77">
            <v>121.43466666666664</v>
          </cell>
          <cell r="V77">
            <v>635</v>
          </cell>
          <cell r="W77">
            <v>2284.666666666667</v>
          </cell>
          <cell r="X77">
            <v>84.800000000000011</v>
          </cell>
          <cell r="Y77">
            <v>60</v>
          </cell>
          <cell r="Z77">
            <v>24.800000000000011</v>
          </cell>
          <cell r="AA77">
            <v>5796</v>
          </cell>
          <cell r="AB77">
            <v>23529.666666666668</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P78">
            <v>72.666666666666671</v>
          </cell>
          <cell r="Q78">
            <v>20</v>
          </cell>
          <cell r="R78">
            <v>11</v>
          </cell>
          <cell r="S78">
            <v>151.66666666666666</v>
          </cell>
          <cell r="T78">
            <v>0</v>
          </cell>
          <cell r="U78">
            <v>0</v>
          </cell>
          <cell r="V78">
            <v>373</v>
          </cell>
          <cell r="W78">
            <v>330</v>
          </cell>
          <cell r="X78">
            <v>57</v>
          </cell>
          <cell r="Y78">
            <v>0</v>
          </cell>
          <cell r="Z78">
            <v>0</v>
          </cell>
          <cell r="AB78">
            <v>330</v>
          </cell>
          <cell r="AC78">
            <v>37</v>
          </cell>
          <cell r="AD78">
            <v>28</v>
          </cell>
          <cell r="AE78">
            <v>0</v>
          </cell>
          <cell r="AF78">
            <v>136.66666666666666</v>
          </cell>
          <cell r="AG78">
            <v>119</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Q79" t="e">
            <v>#REF!</v>
          </cell>
          <cell r="S79">
            <v>201.86666666666662</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Q80" t="e">
            <v>#REF!</v>
          </cell>
          <cell r="R80" t="e">
            <v>#REF!</v>
          </cell>
          <cell r="S80">
            <v>121.86666666666663</v>
          </cell>
          <cell r="T80">
            <v>80.431999999999974</v>
          </cell>
          <cell r="U80">
            <v>41.434666666666658</v>
          </cell>
          <cell r="V80">
            <v>0</v>
          </cell>
          <cell r="W80">
            <v>0</v>
          </cell>
          <cell r="X80">
            <v>65.600000000000009</v>
          </cell>
          <cell r="Y80">
            <v>46</v>
          </cell>
          <cell r="Z80">
            <v>19.600000000000009</v>
          </cell>
          <cell r="AA80" t="e">
            <v>#REF!</v>
          </cell>
          <cell r="AB80" t="e">
            <v>#REF!</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M80">
            <v>308.39999999999992</v>
          </cell>
          <cell r="AN80">
            <v>308.39999999999992</v>
          </cell>
          <cell r="AP80">
            <v>676.66666666666674</v>
          </cell>
        </row>
        <row r="81">
          <cell r="F81">
            <v>33</v>
          </cell>
          <cell r="G81">
            <v>137</v>
          </cell>
          <cell r="H81">
            <v>33</v>
          </cell>
          <cell r="P81">
            <v>0</v>
          </cell>
          <cell r="S81">
            <v>0</v>
          </cell>
          <cell r="U81">
            <v>65</v>
          </cell>
          <cell r="V81">
            <v>30</v>
          </cell>
          <cell r="W81">
            <v>35</v>
          </cell>
          <cell r="X81">
            <v>25.333333333333332</v>
          </cell>
          <cell r="Y81">
            <v>14</v>
          </cell>
          <cell r="Z81">
            <v>11.333333333333332</v>
          </cell>
          <cell r="AA81" t="e">
            <v>#REF!</v>
          </cell>
          <cell r="AB81" t="e">
            <v>#REF!</v>
          </cell>
          <cell r="AC81">
            <v>25</v>
          </cell>
          <cell r="AD81">
            <v>10</v>
          </cell>
          <cell r="AE81">
            <v>15</v>
          </cell>
          <cell r="AF81">
            <v>53</v>
          </cell>
          <cell r="AG81">
            <v>26</v>
          </cell>
          <cell r="AH81">
            <v>27</v>
          </cell>
          <cell r="AI81">
            <v>389</v>
          </cell>
          <cell r="AJ81">
            <v>156</v>
          </cell>
          <cell r="AK81">
            <v>233</v>
          </cell>
          <cell r="AL81">
            <v>233</v>
          </cell>
          <cell r="AM81">
            <v>468</v>
          </cell>
          <cell r="AN81">
            <v>468</v>
          </cell>
          <cell r="AP81">
            <v>233</v>
          </cell>
        </row>
        <row r="82">
          <cell r="F82">
            <v>239</v>
          </cell>
          <cell r="G82">
            <v>94</v>
          </cell>
          <cell r="H82">
            <v>145</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220.2</v>
          </cell>
          <cell r="AL82">
            <v>219.2</v>
          </cell>
          <cell r="AM82">
            <v>0</v>
          </cell>
          <cell r="AN82">
            <v>0</v>
          </cell>
        </row>
        <row r="83">
          <cell r="F83">
            <v>2158.5</v>
          </cell>
          <cell r="G83">
            <v>845</v>
          </cell>
          <cell r="H83">
            <v>1313.5</v>
          </cell>
          <cell r="P83">
            <v>20</v>
          </cell>
          <cell r="S83">
            <v>40</v>
          </cell>
          <cell r="U83">
            <v>14098.435307760927</v>
          </cell>
          <cell r="V83">
            <v>5945.3098245614019</v>
          </cell>
          <cell r="W83">
            <v>8153.1254831995248</v>
          </cell>
          <cell r="X83">
            <v>19.200000000000003</v>
          </cell>
          <cell r="Y83">
            <v>14</v>
          </cell>
          <cell r="Z83">
            <v>5.2000000000000028</v>
          </cell>
          <cell r="AA83">
            <v>0</v>
          </cell>
          <cell r="AB83">
            <v>0</v>
          </cell>
          <cell r="AC83">
            <v>81</v>
          </cell>
          <cell r="AD83">
            <v>42</v>
          </cell>
          <cell r="AE83">
            <v>39</v>
          </cell>
          <cell r="AF83">
            <v>32</v>
          </cell>
          <cell r="AG83">
            <v>25</v>
          </cell>
          <cell r="AH83">
            <v>7</v>
          </cell>
          <cell r="AI83" t="e">
            <v>#REF!</v>
          </cell>
          <cell r="AJ83" t="e">
            <v>#REF!</v>
          </cell>
          <cell r="AK83" t="e">
            <v>#REF!</v>
          </cell>
          <cell r="AL83">
            <v>1425.7</v>
          </cell>
          <cell r="AM83">
            <v>42</v>
          </cell>
          <cell r="AN83">
            <v>38</v>
          </cell>
        </row>
        <row r="84">
          <cell r="F84">
            <v>576</v>
          </cell>
          <cell r="G84">
            <v>1171</v>
          </cell>
          <cell r="H84">
            <v>576</v>
          </cell>
          <cell r="P84">
            <v>2451.9166666666665</v>
          </cell>
          <cell r="Q84">
            <v>0</v>
          </cell>
          <cell r="R84">
            <v>0</v>
          </cell>
          <cell r="S84">
            <v>19113.516969696972</v>
          </cell>
          <cell r="T84">
            <v>15189.599981818181</v>
          </cell>
          <cell r="U84">
            <v>3923.9169878787875</v>
          </cell>
          <cell r="V84">
            <v>563</v>
          </cell>
          <cell r="W84" t="e">
            <v>#REF!</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t="e">
            <v>#REF!</v>
          </cell>
          <cell r="AL84">
            <v>576</v>
          </cell>
          <cell r="AM84">
            <v>44571.454242424239</v>
          </cell>
          <cell r="AN84">
            <v>44569.454242424246</v>
          </cell>
          <cell r="AO84">
            <v>19618</v>
          </cell>
          <cell r="AP84">
            <v>31013</v>
          </cell>
        </row>
        <row r="85">
          <cell r="F85">
            <v>587</v>
          </cell>
          <cell r="G85">
            <v>0</v>
          </cell>
          <cell r="H85">
            <v>0</v>
          </cell>
          <cell r="P85">
            <v>9.6000000000000014</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0</v>
          </cell>
          <cell r="AI85" t="e">
            <v>#REF!</v>
          </cell>
          <cell r="AJ85">
            <v>10.600000000000001</v>
          </cell>
          <cell r="AK85" t="e">
            <v>#REF!</v>
          </cell>
          <cell r="AL85">
            <v>44</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3074.6270000000004</v>
          </cell>
          <cell r="AL87">
            <v>653.10700000000008</v>
          </cell>
          <cell r="AM87">
            <v>0</v>
          </cell>
          <cell r="AN87">
            <v>0</v>
          </cell>
          <cell r="AO87">
            <v>0</v>
          </cell>
          <cell r="AP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0</v>
          </cell>
          <cell r="AM88">
            <v>44571.454242424239</v>
          </cell>
          <cell r="AN88">
            <v>44569.454242424246</v>
          </cell>
          <cell r="AO88">
            <v>19618</v>
          </cell>
          <cell r="AP88">
            <v>31013</v>
          </cell>
        </row>
        <row r="89">
          <cell r="F89">
            <v>5607</v>
          </cell>
          <cell r="G89">
            <v>5607</v>
          </cell>
          <cell r="H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0</v>
          </cell>
          <cell r="AL91">
            <v>0</v>
          </cell>
          <cell r="AM91">
            <v>0</v>
          </cell>
          <cell r="AN91">
            <v>0</v>
          </cell>
          <cell r="AO91" t="e">
            <v>#REF!</v>
          </cell>
          <cell r="AP91" t="e">
            <v>#REF!</v>
          </cell>
        </row>
        <row r="92">
          <cell r="F92">
            <v>497</v>
          </cell>
          <cell r="G92">
            <v>380</v>
          </cell>
          <cell r="H92">
            <v>117</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W94" t="e">
            <v>#REF!</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0</v>
          </cell>
          <cell r="AM95">
            <v>44888.413327334049</v>
          </cell>
          <cell r="AN95">
            <v>44886.413327334056</v>
          </cell>
          <cell r="AO95">
            <v>19618</v>
          </cell>
          <cell r="AP95">
            <v>31013</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0</v>
          </cell>
          <cell r="AM96">
            <v>19740.413327334049</v>
          </cell>
          <cell r="AN96">
            <v>19738.413327334056</v>
          </cell>
          <cell r="AO96">
            <v>2889</v>
          </cell>
          <cell r="AP96">
            <v>5865</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U99">
            <v>0</v>
          </cell>
          <cell r="W99" t="e">
            <v>#REF!</v>
          </cell>
          <cell r="X99">
            <v>290</v>
          </cell>
          <cell r="AC99">
            <v>85</v>
          </cell>
          <cell r="AF99">
            <v>5</v>
          </cell>
          <cell r="AG99">
            <v>5</v>
          </cell>
          <cell r="AH99">
            <v>0</v>
          </cell>
          <cell r="AI99" t="e">
            <v>#REF!</v>
          </cell>
          <cell r="AJ99" t="e">
            <v>#REF!</v>
          </cell>
        </row>
        <row r="100">
          <cell r="F100">
            <v>35</v>
          </cell>
          <cell r="P100">
            <v>1291</v>
          </cell>
          <cell r="S100">
            <v>4895</v>
          </cell>
          <cell r="U100">
            <v>1093</v>
          </cell>
          <cell r="W100" t="e">
            <v>#REF!</v>
          </cell>
          <cell r="X100">
            <v>290</v>
          </cell>
          <cell r="AC100">
            <v>85</v>
          </cell>
          <cell r="AF100">
            <v>5</v>
          </cell>
          <cell r="AG100">
            <v>5</v>
          </cell>
          <cell r="AH100">
            <v>0</v>
          </cell>
          <cell r="AI100" t="e">
            <v>#REF!</v>
          </cell>
          <cell r="AJ100">
            <v>56708.943606060609</v>
          </cell>
          <cell r="AK100">
            <v>30402.156000000006</v>
          </cell>
          <cell r="AL100">
            <v>85097.370909090911</v>
          </cell>
          <cell r="AM100">
            <v>40210.957581756855</v>
          </cell>
        </row>
        <row r="101">
          <cell r="F101">
            <v>0</v>
          </cell>
          <cell r="P101">
            <v>985</v>
          </cell>
          <cell r="S101">
            <v>2100</v>
          </cell>
          <cell r="U101">
            <v>913</v>
          </cell>
          <cell r="W101" t="e">
            <v>#REF!</v>
          </cell>
          <cell r="X101">
            <v>109.5</v>
          </cell>
          <cell r="AC101">
            <v>85</v>
          </cell>
          <cell r="AI101" t="e">
            <v>#REF!</v>
          </cell>
          <cell r="AK101">
            <v>0</v>
          </cell>
        </row>
        <row r="102">
          <cell r="F102">
            <v>0</v>
          </cell>
          <cell r="P102">
            <v>274</v>
          </cell>
          <cell r="S102">
            <v>0.1499999999996362</v>
          </cell>
          <cell r="U102">
            <v>50</v>
          </cell>
          <cell r="W102" t="e">
            <v>#REF!</v>
          </cell>
          <cell r="X102">
            <v>0</v>
          </cell>
          <cell r="AC102">
            <v>0</v>
          </cell>
          <cell r="AF102">
            <v>0</v>
          </cell>
          <cell r="AG102">
            <v>0</v>
          </cell>
          <cell r="AH102">
            <v>0</v>
          </cell>
          <cell r="AI102" t="e">
            <v>#REF!</v>
          </cell>
          <cell r="AK102">
            <v>7284</v>
          </cell>
        </row>
        <row r="103">
          <cell r="P103">
            <v>1878</v>
          </cell>
          <cell r="S103">
            <v>0</v>
          </cell>
          <cell r="T103">
            <v>10</v>
          </cell>
          <cell r="U103">
            <v>130</v>
          </cell>
          <cell r="W103" t="e">
            <v>#REF!</v>
          </cell>
        </row>
        <row r="104">
          <cell r="F104">
            <v>5833</v>
          </cell>
          <cell r="P104">
            <v>935</v>
          </cell>
          <cell r="S104">
            <v>4732.8</v>
          </cell>
          <cell r="T104">
            <v>10</v>
          </cell>
          <cell r="U104">
            <v>3922</v>
          </cell>
          <cell r="W104" t="e">
            <v>#REF!</v>
          </cell>
          <cell r="X104">
            <v>80</v>
          </cell>
          <cell r="AC104">
            <v>85</v>
          </cell>
        </row>
        <row r="105">
          <cell r="P105">
            <v>0</v>
          </cell>
          <cell r="S105">
            <v>0</v>
          </cell>
          <cell r="U105">
            <v>261</v>
          </cell>
          <cell r="W105" t="e">
            <v>#REF!</v>
          </cell>
          <cell r="X105">
            <v>0</v>
          </cell>
        </row>
        <row r="106">
          <cell r="P106">
            <v>935</v>
          </cell>
          <cell r="S106">
            <v>2100</v>
          </cell>
          <cell r="T106">
            <v>55</v>
          </cell>
          <cell r="U106">
            <v>3661</v>
          </cell>
          <cell r="W106" t="e">
            <v>#REF!</v>
          </cell>
          <cell r="X106">
            <v>80</v>
          </cell>
          <cell r="Y106">
            <v>0</v>
          </cell>
          <cell r="AC106">
            <v>85</v>
          </cell>
          <cell r="AK106">
            <v>0</v>
          </cell>
        </row>
        <row r="107">
          <cell r="P107">
            <v>0</v>
          </cell>
          <cell r="T107">
            <v>55</v>
          </cell>
          <cell r="U107">
            <v>-38.052597442759001</v>
          </cell>
          <cell r="V107">
            <v>-38.052597442759001</v>
          </cell>
          <cell r="W107">
            <v>0</v>
          </cell>
          <cell r="AI107" t="e">
            <v>#REF!</v>
          </cell>
          <cell r="AK107">
            <v>0</v>
          </cell>
        </row>
        <row r="108">
          <cell r="F108">
            <v>0</v>
          </cell>
          <cell r="P108">
            <v>0</v>
          </cell>
          <cell r="S108">
            <v>0</v>
          </cell>
          <cell r="U108">
            <v>268</v>
          </cell>
          <cell r="W108">
            <v>0</v>
          </cell>
          <cell r="X108">
            <v>0</v>
          </cell>
          <cell r="Y108">
            <v>0</v>
          </cell>
          <cell r="AC108">
            <v>0</v>
          </cell>
          <cell r="AF108">
            <v>0</v>
          </cell>
          <cell r="AG108">
            <v>0</v>
          </cell>
          <cell r="AH108">
            <v>0</v>
          </cell>
          <cell r="AI108" t="e">
            <v>#REF!</v>
          </cell>
          <cell r="AK108">
            <v>0</v>
          </cell>
        </row>
        <row r="109">
          <cell r="F109">
            <v>0</v>
          </cell>
          <cell r="P109">
            <v>274</v>
          </cell>
          <cell r="S109">
            <v>-17.850000000000364</v>
          </cell>
          <cell r="U109">
            <v>0</v>
          </cell>
          <cell r="V109">
            <v>0</v>
          </cell>
          <cell r="W109">
            <v>0</v>
          </cell>
          <cell r="X109">
            <v>0</v>
          </cell>
          <cell r="AC109">
            <v>0</v>
          </cell>
          <cell r="AF109">
            <v>0</v>
          </cell>
          <cell r="AG109">
            <v>0</v>
          </cell>
          <cell r="AH109">
            <v>0</v>
          </cell>
          <cell r="AI109" t="e">
            <v>#REF!</v>
          </cell>
          <cell r="AK109">
            <v>0</v>
          </cell>
        </row>
        <row r="110">
          <cell r="F110">
            <v>0</v>
          </cell>
          <cell r="P110">
            <v>274</v>
          </cell>
          <cell r="S110">
            <v>-17.850000000000364</v>
          </cell>
          <cell r="U110">
            <v>0</v>
          </cell>
          <cell r="W110" t="e">
            <v>#REF!</v>
          </cell>
          <cell r="AC110">
            <v>0</v>
          </cell>
          <cell r="AF110">
            <v>0</v>
          </cell>
          <cell r="AG110">
            <v>0</v>
          </cell>
          <cell r="AH110">
            <v>0</v>
          </cell>
          <cell r="AI110" t="e">
            <v>#REF!</v>
          </cell>
          <cell r="AK110">
            <v>0</v>
          </cell>
        </row>
        <row r="111">
          <cell r="F111">
            <v>0</v>
          </cell>
          <cell r="P111">
            <v>0</v>
          </cell>
          <cell r="S111">
            <v>0</v>
          </cell>
          <cell r="U111">
            <v>1568.5</v>
          </cell>
          <cell r="W111" t="e">
            <v>#REF!</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18</v>
          </cell>
          <cell r="W113">
            <v>-12710</v>
          </cell>
          <cell r="X113">
            <v>0</v>
          </cell>
          <cell r="AC113">
            <v>0</v>
          </cell>
          <cell r="AF113">
            <v>0</v>
          </cell>
          <cell r="AG113">
            <v>0</v>
          </cell>
          <cell r="AH113">
            <v>0</v>
          </cell>
          <cell r="AI113" t="e">
            <v>#REF!</v>
          </cell>
          <cell r="AK113">
            <v>0</v>
          </cell>
        </row>
        <row r="114">
          <cell r="F114">
            <v>0</v>
          </cell>
          <cell r="P114">
            <v>0</v>
          </cell>
          <cell r="S114">
            <v>18</v>
          </cell>
          <cell r="U114" t="e">
            <v>#REF!</v>
          </cell>
          <cell r="V114" t="e">
            <v>#REF!</v>
          </cell>
          <cell r="W114" t="e">
            <v>#REF!</v>
          </cell>
          <cell r="X114">
            <v>0</v>
          </cell>
          <cell r="AC114">
            <v>0</v>
          </cell>
          <cell r="AF114">
            <v>0</v>
          </cell>
          <cell r="AG114">
            <v>0</v>
          </cell>
          <cell r="AH114">
            <v>0</v>
          </cell>
          <cell r="AI114" t="e">
            <v>#REF!</v>
          </cell>
          <cell r="AK114">
            <v>0</v>
          </cell>
        </row>
        <row r="115">
          <cell r="F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cell r="AG115">
            <v>0</v>
          </cell>
          <cell r="AH115">
            <v>0</v>
          </cell>
          <cell r="AI115" t="e">
            <v>#REF!</v>
          </cell>
          <cell r="AK115">
            <v>0</v>
          </cell>
          <cell r="AM115">
            <v>0</v>
          </cell>
        </row>
        <row r="116">
          <cell r="F116" t="e">
            <v>#REF!</v>
          </cell>
          <cell r="P116">
            <v>0</v>
          </cell>
          <cell r="Q116">
            <v>0</v>
          </cell>
          <cell r="R116">
            <v>0</v>
          </cell>
          <cell r="S116">
            <v>0</v>
          </cell>
          <cell r="T116">
            <v>0</v>
          </cell>
          <cell r="U116">
            <v>7512.0307358905739</v>
          </cell>
          <cell r="V116" t="e">
            <v>#REF!</v>
          </cell>
          <cell r="W116" t="e">
            <v>#REF!</v>
          </cell>
          <cell r="AC116">
            <v>0</v>
          </cell>
          <cell r="AD116">
            <v>0</v>
          </cell>
          <cell r="AE116">
            <v>0</v>
          </cell>
          <cell r="AF116">
            <v>0</v>
          </cell>
          <cell r="AG116">
            <v>0</v>
          </cell>
          <cell r="AH116">
            <v>0</v>
          </cell>
          <cell r="AI116" t="e">
            <v>#REF!</v>
          </cell>
          <cell r="AK116">
            <v>0</v>
          </cell>
        </row>
        <row r="117">
          <cell r="F117">
            <v>0</v>
          </cell>
          <cell r="P117">
            <v>0</v>
          </cell>
          <cell r="S117">
            <v>0</v>
          </cell>
          <cell r="T117">
            <v>0</v>
          </cell>
          <cell r="U117">
            <v>6599.0307358905739</v>
          </cell>
          <cell r="W117" t="e">
            <v>#REF!</v>
          </cell>
          <cell r="AC117">
            <v>0</v>
          </cell>
          <cell r="AG117">
            <v>0</v>
          </cell>
          <cell r="AH117">
            <v>0</v>
          </cell>
          <cell r="AI117" t="e">
            <v>#REF!</v>
          </cell>
          <cell r="AK117">
            <v>0</v>
          </cell>
          <cell r="AL117">
            <v>0</v>
          </cell>
          <cell r="AM117">
            <v>0</v>
          </cell>
        </row>
        <row r="118">
          <cell r="F118">
            <v>0</v>
          </cell>
          <cell r="P118">
            <v>0</v>
          </cell>
          <cell r="S118">
            <v>0</v>
          </cell>
          <cell r="U118" t="e">
            <v>#REF!</v>
          </cell>
          <cell r="W118" t="e">
            <v>#REF!</v>
          </cell>
          <cell r="AC118">
            <v>0</v>
          </cell>
          <cell r="AG118">
            <v>0</v>
          </cell>
          <cell r="AH118">
            <v>0</v>
          </cell>
          <cell r="AI118" t="e">
            <v>#REF!</v>
          </cell>
          <cell r="AJ118">
            <v>0</v>
          </cell>
          <cell r="AK118">
            <v>0</v>
          </cell>
        </row>
        <row r="119">
          <cell r="F119">
            <v>0</v>
          </cell>
          <cell r="P119">
            <v>0</v>
          </cell>
          <cell r="S119">
            <v>0</v>
          </cell>
          <cell r="U119">
            <v>-230.79318209931299</v>
          </cell>
          <cell r="W119" t="e">
            <v>#REF!</v>
          </cell>
          <cell r="X119" t="e">
            <v>#REF!</v>
          </cell>
          <cell r="Y119" t="e">
            <v>#REF!</v>
          </cell>
          <cell r="AC119">
            <v>0</v>
          </cell>
          <cell r="AF119">
            <v>0</v>
          </cell>
          <cell r="AG119">
            <v>0</v>
          </cell>
          <cell r="AH119">
            <v>0</v>
          </cell>
          <cell r="AI119" t="e">
            <v>#REF!</v>
          </cell>
          <cell r="AK119">
            <v>0</v>
          </cell>
        </row>
        <row r="120">
          <cell r="F120">
            <v>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W121">
            <v>0</v>
          </cell>
          <cell r="X121">
            <v>0</v>
          </cell>
          <cell r="Z121">
            <v>0</v>
          </cell>
          <cell r="AC121">
            <v>0</v>
          </cell>
          <cell r="AG121">
            <v>0</v>
          </cell>
          <cell r="AH121">
            <v>0</v>
          </cell>
          <cell r="AI121" t="e">
            <v>#REF!</v>
          </cell>
          <cell r="AK121">
            <v>100</v>
          </cell>
        </row>
        <row r="122">
          <cell r="F122">
            <v>595</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W124">
            <v>24998</v>
          </cell>
          <cell r="Y124">
            <v>24998</v>
          </cell>
          <cell r="Z124">
            <v>0</v>
          </cell>
          <cell r="AB124">
            <v>0</v>
          </cell>
          <cell r="AI124" t="e">
            <v>#REF!</v>
          </cell>
          <cell r="AK124">
            <v>0</v>
          </cell>
        </row>
        <row r="125">
          <cell r="U125">
            <v>8678</v>
          </cell>
          <cell r="W125">
            <v>8678</v>
          </cell>
          <cell r="Z125">
            <v>0</v>
          </cell>
          <cell r="AC125">
            <v>0</v>
          </cell>
          <cell r="AE125">
            <v>0</v>
          </cell>
          <cell r="AI125" t="e">
            <v>#REF!</v>
          </cell>
          <cell r="AK125">
            <v>0</v>
          </cell>
          <cell r="AL125">
            <v>-8132.8846363636376</v>
          </cell>
        </row>
        <row r="126">
          <cell r="F126">
            <v>0</v>
          </cell>
          <cell r="U126">
            <v>-7406.8601498661901</v>
          </cell>
          <cell r="W126">
            <v>30.79</v>
          </cell>
          <cell r="Z126" t="e">
            <v>#DIV/0!</v>
          </cell>
          <cell r="AC126">
            <v>0</v>
          </cell>
          <cell r="AI126" t="e">
            <v>#REF!</v>
          </cell>
          <cell r="AJ126" t="e">
            <v>#REF!</v>
          </cell>
          <cell r="AK126">
            <v>0</v>
          </cell>
        </row>
        <row r="127">
          <cell r="F127">
            <v>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W130">
            <v>11.87</v>
          </cell>
          <cell r="Z130" t="e">
            <v>#DIV/0!</v>
          </cell>
          <cell r="AI130" t="e">
            <v>#REF!</v>
          </cell>
          <cell r="AJ130" t="e">
            <v>#REF!</v>
          </cell>
          <cell r="AK130">
            <v>-4552.8846363636376</v>
          </cell>
        </row>
        <row r="131">
          <cell r="U131">
            <v>8.49</v>
          </cell>
          <cell r="W131">
            <v>0</v>
          </cell>
          <cell r="AC131" t="e">
            <v>#DIV/0!</v>
          </cell>
          <cell r="AI131" t="e">
            <v>#REF!</v>
          </cell>
          <cell r="AK131">
            <v>-6504.1209090909106</v>
          </cell>
          <cell r="AL131">
            <v>9186.0424182431379</v>
          </cell>
          <cell r="AM131">
            <v>-16555.413327334049</v>
          </cell>
        </row>
        <row r="132">
          <cell r="T132">
            <v>0</v>
          </cell>
          <cell r="U132">
            <v>0</v>
          </cell>
          <cell r="W132" t="e">
            <v>#REF!</v>
          </cell>
          <cell r="Z132" t="e">
            <v>#REF!</v>
          </cell>
          <cell r="AI132">
            <v>-11929.693606060609</v>
          </cell>
          <cell r="AJ132">
            <v>2695.8439999999973</v>
          </cell>
          <cell r="AK132">
            <v>-15490.787606060607</v>
          </cell>
        </row>
        <row r="133">
          <cell r="T133">
            <v>0</v>
          </cell>
          <cell r="U133">
            <v>6.57</v>
          </cell>
          <cell r="W133">
            <v>57083</v>
          </cell>
          <cell r="X133">
            <v>57083</v>
          </cell>
          <cell r="AC133" t="e">
            <v>#DIV/0!</v>
          </cell>
          <cell r="AK133">
            <v>-1951.236272727273</v>
          </cell>
          <cell r="AO133">
            <v>0</v>
          </cell>
        </row>
        <row r="134">
          <cell r="U134">
            <v>29726</v>
          </cell>
          <cell r="V134">
            <v>29726</v>
          </cell>
          <cell r="AI134" t="e">
            <v>#REF!</v>
          </cell>
          <cell r="AM134">
            <v>0</v>
          </cell>
        </row>
        <row r="135">
          <cell r="T135">
            <v>300</v>
          </cell>
          <cell r="W135">
            <v>300</v>
          </cell>
        </row>
        <row r="136">
          <cell r="T136">
            <v>300</v>
          </cell>
          <cell r="U136">
            <v>300</v>
          </cell>
          <cell r="W136">
            <v>1</v>
          </cell>
          <cell r="AK136">
            <v>28333</v>
          </cell>
          <cell r="AM136">
            <v>28333</v>
          </cell>
          <cell r="AO136">
            <v>0</v>
          </cell>
        </row>
        <row r="137">
          <cell r="U137">
            <v>1</v>
          </cell>
          <cell r="AI137">
            <v>10816</v>
          </cell>
          <cell r="AK137">
            <v>10816</v>
          </cell>
          <cell r="AM137">
            <v>0</v>
          </cell>
          <cell r="AO137">
            <v>0</v>
          </cell>
        </row>
        <row r="138">
          <cell r="T138">
            <v>0</v>
          </cell>
          <cell r="W138">
            <v>82081</v>
          </cell>
          <cell r="X138">
            <v>57083</v>
          </cell>
          <cell r="Y138">
            <v>24998</v>
          </cell>
          <cell r="Z138">
            <v>0</v>
          </cell>
          <cell r="AI138">
            <v>-15490.787606060607</v>
          </cell>
          <cell r="AK138">
            <v>17.93</v>
          </cell>
          <cell r="AM138">
            <v>0</v>
          </cell>
          <cell r="AO138" t="e">
            <v>#DIV/0!</v>
          </cell>
        </row>
        <row r="139">
          <cell r="T139">
            <v>0</v>
          </cell>
          <cell r="U139">
            <v>38404</v>
          </cell>
          <cell r="V139">
            <v>29726</v>
          </cell>
          <cell r="W139">
            <v>8678</v>
          </cell>
          <cell r="X139">
            <v>0</v>
          </cell>
          <cell r="AC139">
            <v>0</v>
          </cell>
          <cell r="AI139">
            <v>6.85</v>
          </cell>
          <cell r="AK139">
            <v>28.41</v>
          </cell>
          <cell r="AM139" t="e">
            <v>#DIV/0!</v>
          </cell>
          <cell r="AO139" t="e">
            <v>#DIV/0!</v>
          </cell>
        </row>
        <row r="140">
          <cell r="U140">
            <v>0</v>
          </cell>
          <cell r="V140">
            <v>0</v>
          </cell>
          <cell r="W140">
            <v>82081</v>
          </cell>
          <cell r="X140">
            <v>57083</v>
          </cell>
          <cell r="Y140">
            <v>24998</v>
          </cell>
          <cell r="AI140">
            <v>16.649999999999999</v>
          </cell>
          <cell r="AK140">
            <v>0</v>
          </cell>
          <cell r="AM140" t="e">
            <v>#REF!</v>
          </cell>
          <cell r="AO140">
            <v>0</v>
          </cell>
        </row>
        <row r="141">
          <cell r="U141">
            <v>38404</v>
          </cell>
          <cell r="V141">
            <v>29726</v>
          </cell>
          <cell r="W141">
            <v>8678</v>
          </cell>
          <cell r="Z141" t="e">
            <v>#REF!</v>
          </cell>
          <cell r="AA141" t="e">
            <v>#REF!</v>
          </cell>
          <cell r="AB141" t="e">
            <v>#REF!</v>
          </cell>
          <cell r="AC141" t="e">
            <v>#REF!</v>
          </cell>
          <cell r="AI141">
            <v>0</v>
          </cell>
          <cell r="AM141">
            <v>0</v>
          </cell>
        </row>
        <row r="142">
          <cell r="W142" t="e">
            <v>#REF!</v>
          </cell>
          <cell r="X142" t="e">
            <v>#REF!</v>
          </cell>
          <cell r="Y142" t="e">
            <v>#REF!</v>
          </cell>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M143" t="e">
            <v>#DIV/0!</v>
          </cell>
        </row>
        <row r="144">
          <cell r="P144">
            <v>0</v>
          </cell>
          <cell r="S144">
            <v>0</v>
          </cell>
          <cell r="W144">
            <v>0</v>
          </cell>
          <cell r="AJ144">
            <v>0</v>
          </cell>
          <cell r="AK144">
            <v>10.16</v>
          </cell>
          <cell r="AO144" t="e">
            <v>#DIV/0!</v>
          </cell>
        </row>
        <row r="145">
          <cell r="P145">
            <v>0</v>
          </cell>
          <cell r="S145">
            <v>0</v>
          </cell>
          <cell r="T145">
            <v>312</v>
          </cell>
          <cell r="U145">
            <v>0</v>
          </cell>
          <cell r="W145">
            <v>3847.9000000000005</v>
          </cell>
          <cell r="AI145">
            <v>7.69</v>
          </cell>
          <cell r="AK145">
            <v>49395</v>
          </cell>
          <cell r="AL145">
            <v>49395</v>
          </cell>
          <cell r="AM145" t="e">
            <v>#DIV/0!</v>
          </cell>
        </row>
        <row r="146">
          <cell r="P146">
            <v>1325</v>
          </cell>
          <cell r="T146">
            <v>194</v>
          </cell>
          <cell r="U146">
            <v>4402</v>
          </cell>
          <cell r="W146">
            <v>2595.8000000000002</v>
          </cell>
          <cell r="AI146">
            <v>38926</v>
          </cell>
          <cell r="AJ146">
            <v>38926</v>
          </cell>
        </row>
        <row r="147">
          <cell r="P147">
            <v>1174</v>
          </cell>
          <cell r="U147">
            <v>2921</v>
          </cell>
          <cell r="W147">
            <v>0</v>
          </cell>
          <cell r="AJ147">
            <v>300</v>
          </cell>
        </row>
        <row r="148">
          <cell r="U148">
            <v>0</v>
          </cell>
          <cell r="W148">
            <v>0</v>
          </cell>
          <cell r="AK148">
            <v>5114.2857142857147</v>
          </cell>
          <cell r="AL148">
            <v>-40208.957581756862</v>
          </cell>
          <cell r="AM148">
            <v>-44888.413327334049</v>
          </cell>
        </row>
        <row r="149">
          <cell r="P149" t="e">
            <v>#REF!</v>
          </cell>
          <cell r="S149">
            <v>0</v>
          </cell>
          <cell r="U149">
            <v>0</v>
          </cell>
          <cell r="W149" t="e">
            <v>#REF!</v>
          </cell>
          <cell r="AI149" t="e">
            <v>#REF!</v>
          </cell>
          <cell r="AJ149">
            <v>-30402.156000000003</v>
          </cell>
          <cell r="AK149">
            <v>-26306.787606060607</v>
          </cell>
        </row>
        <row r="150">
          <cell r="P150">
            <v>0</v>
          </cell>
          <cell r="S150">
            <v>0</v>
          </cell>
          <cell r="U150">
            <v>317</v>
          </cell>
          <cell r="W150">
            <v>1774.0124999999998</v>
          </cell>
          <cell r="AI150">
            <v>865.25</v>
          </cell>
        </row>
        <row r="151">
          <cell r="U151">
            <v>1774.0124999999998</v>
          </cell>
          <cell r="W151">
            <v>0</v>
          </cell>
          <cell r="AJ151">
            <v>0</v>
          </cell>
          <cell r="AK151">
            <v>77728</v>
          </cell>
          <cell r="AL151">
            <v>49395</v>
          </cell>
          <cell r="AM151">
            <v>28333</v>
          </cell>
          <cell r="AO151">
            <v>0</v>
          </cell>
        </row>
        <row r="152">
          <cell r="P152" t="e">
            <v>#REF!</v>
          </cell>
          <cell r="U152">
            <v>0</v>
          </cell>
          <cell r="W152" t="e">
            <v>#REF!</v>
          </cell>
          <cell r="AI152">
            <v>49742</v>
          </cell>
          <cell r="AJ152">
            <v>38926</v>
          </cell>
          <cell r="AK152">
            <v>10816</v>
          </cell>
          <cell r="AM152">
            <v>0</v>
          </cell>
        </row>
        <row r="153">
          <cell r="P153">
            <v>1325</v>
          </cell>
          <cell r="U153">
            <v>4085</v>
          </cell>
          <cell r="W153" t="e">
            <v>#REF!</v>
          </cell>
          <cell r="AI153">
            <v>0</v>
          </cell>
          <cell r="AK153">
            <v>77728</v>
          </cell>
          <cell r="AL153">
            <v>49395</v>
          </cell>
          <cell r="AM153">
            <v>28333</v>
          </cell>
        </row>
        <row r="154">
          <cell r="P154">
            <v>1325</v>
          </cell>
          <cell r="W154" t="e">
            <v>#REF!</v>
          </cell>
          <cell r="AI154">
            <v>43914</v>
          </cell>
          <cell r="AJ154">
            <v>33098</v>
          </cell>
          <cell r="AK154">
            <v>10816</v>
          </cell>
          <cell r="AO154">
            <v>2889</v>
          </cell>
          <cell r="AP154">
            <v>5865</v>
          </cell>
        </row>
        <row r="155">
          <cell r="P155">
            <v>0</v>
          </cell>
          <cell r="U155">
            <v>0</v>
          </cell>
          <cell r="W155">
            <v>-798.66666666666674</v>
          </cell>
          <cell r="AI155">
            <v>0</v>
          </cell>
          <cell r="AK155">
            <v>-7.6</v>
          </cell>
          <cell r="AL155">
            <v>22.8</v>
          </cell>
          <cell r="AM155">
            <v>2997</v>
          </cell>
          <cell r="AN155">
            <v>3536</v>
          </cell>
          <cell r="AO155" t="e">
            <v>#REF!</v>
          </cell>
          <cell r="AP155" t="e">
            <v>#REF!</v>
          </cell>
        </row>
        <row r="156">
          <cell r="P156">
            <v>-100</v>
          </cell>
          <cell r="U156">
            <v>-578</v>
          </cell>
          <cell r="W156">
            <v>0</v>
          </cell>
          <cell r="AI156">
            <v>-21</v>
          </cell>
          <cell r="AJ156">
            <v>8.9</v>
          </cell>
          <cell r="AK156">
            <v>-58.9</v>
          </cell>
          <cell r="AL156">
            <v>-100</v>
          </cell>
          <cell r="AM156">
            <v>-100</v>
          </cell>
        </row>
        <row r="157">
          <cell r="P157" t="e">
            <v>#REF!</v>
          </cell>
          <cell r="S157">
            <v>171</v>
          </cell>
          <cell r="T157">
            <v>205</v>
          </cell>
          <cell r="U157">
            <v>0</v>
          </cell>
          <cell r="W157" t="e">
            <v>#REF!</v>
          </cell>
          <cell r="AI157" t="e">
            <v>#REF!</v>
          </cell>
          <cell r="AJ157">
            <v>-100</v>
          </cell>
          <cell r="AK157">
            <v>-100</v>
          </cell>
          <cell r="AL157">
            <v>0</v>
          </cell>
          <cell r="AM157">
            <v>0</v>
          </cell>
        </row>
        <row r="158">
          <cell r="P158">
            <v>450</v>
          </cell>
          <cell r="S158">
            <v>414</v>
          </cell>
          <cell r="T158">
            <v>630</v>
          </cell>
          <cell r="U158">
            <v>4643</v>
          </cell>
          <cell r="AJ158">
            <v>0</v>
          </cell>
          <cell r="AK158">
            <v>0</v>
          </cell>
        </row>
        <row r="159">
          <cell r="F159">
            <v>0</v>
          </cell>
          <cell r="P159">
            <v>0</v>
          </cell>
          <cell r="S159">
            <v>0</v>
          </cell>
          <cell r="X159">
            <v>0</v>
          </cell>
          <cell r="AC159">
            <v>0</v>
          </cell>
          <cell r="AJ159">
            <v>142</v>
          </cell>
          <cell r="AK159">
            <v>0</v>
          </cell>
        </row>
        <row r="160">
          <cell r="F160">
            <v>0</v>
          </cell>
          <cell r="P160">
            <v>0</v>
          </cell>
          <cell r="S160">
            <v>0</v>
          </cell>
          <cell r="X160">
            <v>0</v>
          </cell>
          <cell r="AC160">
            <v>0</v>
          </cell>
          <cell r="AF160">
            <v>963</v>
          </cell>
          <cell r="AG160">
            <v>530</v>
          </cell>
          <cell r="AH160">
            <v>433</v>
          </cell>
          <cell r="AI160" t="e">
            <v>#REF!</v>
          </cell>
          <cell r="AK160">
            <v>6689</v>
          </cell>
        </row>
        <row r="161">
          <cell r="F161">
            <v>204</v>
          </cell>
          <cell r="P161">
            <v>870.40000000000009</v>
          </cell>
          <cell r="S161">
            <v>1918.4</v>
          </cell>
          <cell r="X161">
            <v>903.2</v>
          </cell>
          <cell r="AA161" t="e">
            <v>#REF!</v>
          </cell>
          <cell r="AC161">
            <v>622.4</v>
          </cell>
          <cell r="AF161">
            <v>1475</v>
          </cell>
          <cell r="AG161">
            <v>1475</v>
          </cell>
          <cell r="AH161">
            <v>0</v>
          </cell>
          <cell r="AI161" t="e">
            <v>#REF!</v>
          </cell>
          <cell r="AK161">
            <v>4677</v>
          </cell>
        </row>
        <row r="162">
          <cell r="F162">
            <v>204</v>
          </cell>
          <cell r="P162">
            <v>510.40000000000003</v>
          </cell>
          <cell r="S162">
            <v>1345</v>
          </cell>
          <cell r="X162">
            <v>837</v>
          </cell>
          <cell r="Z162" t="str">
            <v>ОЧИК.18.02.</v>
          </cell>
          <cell r="AC162">
            <v>468</v>
          </cell>
          <cell r="AD162" t="e">
            <v>#REF!</v>
          </cell>
          <cell r="AF162">
            <v>378</v>
          </cell>
          <cell r="AG162">
            <v>378</v>
          </cell>
          <cell r="AH162">
            <v>0</v>
          </cell>
          <cell r="AI162" t="e">
            <v>#REF!</v>
          </cell>
          <cell r="AK162">
            <v>1445</v>
          </cell>
        </row>
        <row r="163">
          <cell r="F163">
            <v>204</v>
          </cell>
          <cell r="P163">
            <v>120</v>
          </cell>
          <cell r="S163">
            <v>0</v>
          </cell>
          <cell r="X163">
            <v>126</v>
          </cell>
          <cell r="AB163">
            <v>9</v>
          </cell>
          <cell r="AC163">
            <v>75</v>
          </cell>
          <cell r="AF163">
            <v>100</v>
          </cell>
          <cell r="AG163">
            <v>100</v>
          </cell>
          <cell r="AH163">
            <v>0</v>
          </cell>
          <cell r="AI163" t="e">
            <v>#REF!</v>
          </cell>
          <cell r="AK163">
            <v>598</v>
          </cell>
        </row>
        <row r="164">
          <cell r="P164">
            <v>70</v>
          </cell>
          <cell r="Q164" t="str">
            <v>Е/Е</v>
          </cell>
          <cell r="R164" t="str">
            <v xml:space="preserve"> Т/Е</v>
          </cell>
          <cell r="S164">
            <v>0</v>
          </cell>
          <cell r="T164" t="str">
            <v>ДОП.ВИР. СТ.ОРГ.</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cell r="AI164" t="e">
            <v>#REF!</v>
          </cell>
          <cell r="AK164">
            <v>0</v>
          </cell>
        </row>
        <row r="165">
          <cell r="F165">
            <v>14.170833333333334</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cell r="AI165" t="e">
            <v>#REF!</v>
          </cell>
          <cell r="AK165">
            <v>14.170833333333334</v>
          </cell>
        </row>
        <row r="166">
          <cell r="F166">
            <v>14.170833333333334</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679.5454545454545</v>
          </cell>
          <cell r="W167">
            <v>57.239999999999995</v>
          </cell>
          <cell r="X167">
            <v>236.36363636363637</v>
          </cell>
          <cell r="Z167">
            <v>221.49122807017542</v>
          </cell>
          <cell r="AC167">
            <v>159.36363636363637</v>
          </cell>
          <cell r="AF167">
            <v>296.27272727272725</v>
          </cell>
          <cell r="AG167">
            <v>296</v>
          </cell>
          <cell r="AI167" t="e">
            <v>#REF!</v>
          </cell>
          <cell r="AK167">
            <v>3998.090909090909</v>
          </cell>
        </row>
        <row r="168">
          <cell r="F168">
            <v>-255</v>
          </cell>
          <cell r="P168">
            <v>17.39</v>
          </cell>
          <cell r="S168">
            <v>1238.8545454545456</v>
          </cell>
          <cell r="U168">
            <v>44.3</v>
          </cell>
          <cell r="W168">
            <v>65.146999999999991</v>
          </cell>
          <cell r="X168">
            <v>666.83636363636367</v>
          </cell>
          <cell r="Z168">
            <v>252.49999999999997</v>
          </cell>
          <cell r="AC168">
            <v>463.0363636363636</v>
          </cell>
          <cell r="AI168" t="e">
            <v>#REF!</v>
          </cell>
        </row>
        <row r="169">
          <cell r="F169">
            <v>60</v>
          </cell>
          <cell r="P169">
            <v>0</v>
          </cell>
          <cell r="S169">
            <v>1918.4</v>
          </cell>
          <cell r="T169">
            <v>82.5</v>
          </cell>
          <cell r="U169">
            <v>50.49</v>
          </cell>
          <cell r="W169">
            <v>82.5</v>
          </cell>
          <cell r="X169">
            <v>903.2</v>
          </cell>
          <cell r="Z169">
            <v>66</v>
          </cell>
          <cell r="AC169">
            <v>622.4</v>
          </cell>
          <cell r="AK169">
            <v>60</v>
          </cell>
        </row>
        <row r="170">
          <cell r="F170">
            <v>459</v>
          </cell>
          <cell r="P170">
            <v>0</v>
          </cell>
          <cell r="S170">
            <v>0</v>
          </cell>
          <cell r="T170">
            <v>82.5</v>
          </cell>
          <cell r="U170">
            <v>82.5</v>
          </cell>
          <cell r="W170">
            <v>288.75</v>
          </cell>
          <cell r="X170">
            <v>0</v>
          </cell>
          <cell r="Z170">
            <v>143.91299999999998</v>
          </cell>
          <cell r="AC170">
            <v>0</v>
          </cell>
          <cell r="AF170">
            <v>0</v>
          </cell>
          <cell r="AG170">
            <v>0</v>
          </cell>
          <cell r="AH170">
            <v>0</v>
          </cell>
          <cell r="AI170" t="e">
            <v>#REF!</v>
          </cell>
          <cell r="AK170">
            <v>0</v>
          </cell>
        </row>
        <row r="171">
          <cell r="F171">
            <v>1758</v>
          </cell>
          <cell r="G171">
            <v>0</v>
          </cell>
          <cell r="H171">
            <v>0</v>
          </cell>
          <cell r="P171">
            <v>3547</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17653.617575757577</v>
          </cell>
          <cell r="AE171">
            <v>0</v>
          </cell>
          <cell r="AF171">
            <v>0</v>
          </cell>
          <cell r="AG171">
            <v>0</v>
          </cell>
          <cell r="AH171">
            <v>0</v>
          </cell>
          <cell r="AI171" t="e">
            <v>#REF!</v>
          </cell>
          <cell r="AJ171">
            <v>0</v>
          </cell>
          <cell r="AK171">
            <v>9643</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cell r="AJ172">
            <v>0</v>
          </cell>
          <cell r="AK172">
            <v>10043</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0</v>
          </cell>
          <cell r="P175">
            <v>36</v>
          </cell>
          <cell r="U175">
            <v>91.91</v>
          </cell>
          <cell r="W175">
            <v>63.33</v>
          </cell>
          <cell r="AG175">
            <v>0</v>
          </cell>
          <cell r="AI175" t="e">
            <v>#REF!</v>
          </cell>
          <cell r="AK175">
            <v>0</v>
          </cell>
        </row>
        <row r="176">
          <cell r="F176">
            <v>3480</v>
          </cell>
          <cell r="P176">
            <v>63.33</v>
          </cell>
          <cell r="U176">
            <v>63.33</v>
          </cell>
          <cell r="W176">
            <v>216.84</v>
          </cell>
          <cell r="AI176" t="e">
            <v>#REF!</v>
          </cell>
          <cell r="AK176">
            <v>3480</v>
          </cell>
        </row>
        <row r="177">
          <cell r="F177">
            <v>3609</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I177" t="e">
            <v>#REF!</v>
          </cell>
          <cell r="AJ177">
            <v>0</v>
          </cell>
          <cell r="AK177">
            <v>6670.7890909090902</v>
          </cell>
          <cell r="AO177">
            <v>266</v>
          </cell>
          <cell r="AP177">
            <v>661</v>
          </cell>
        </row>
        <row r="178">
          <cell r="F178">
            <v>541.697</v>
          </cell>
          <cell r="G178">
            <v>0</v>
          </cell>
          <cell r="H178">
            <v>0</v>
          </cell>
          <cell r="P178">
            <v>841.32</v>
          </cell>
          <cell r="Q178">
            <v>0</v>
          </cell>
          <cell r="R178">
            <v>0</v>
          </cell>
          <cell r="S178">
            <v>1900.3199999999997</v>
          </cell>
          <cell r="T178">
            <v>598.00952727272715</v>
          </cell>
          <cell r="U178">
            <v>622.76501818181805</v>
          </cell>
          <cell r="V178">
            <v>0</v>
          </cell>
          <cell r="W178">
            <v>0</v>
          </cell>
          <cell r="X178">
            <v>643.65000000000009</v>
          </cell>
          <cell r="Y178">
            <v>138</v>
          </cell>
          <cell r="Z178">
            <v>120.36363636363637</v>
          </cell>
          <cell r="AA178">
            <v>0</v>
          </cell>
          <cell r="AB178">
            <v>0</v>
          </cell>
          <cell r="AC178">
            <v>537.76</v>
          </cell>
          <cell r="AD178">
            <v>73</v>
          </cell>
          <cell r="AE178">
            <v>107.90909090909091</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cell r="AJ179">
            <v>0</v>
          </cell>
          <cell r="AK179">
            <v>-1272.236272727273</v>
          </cell>
          <cell r="AO179">
            <v>350</v>
          </cell>
          <cell r="AP179">
            <v>315</v>
          </cell>
        </row>
        <row r="180">
          <cell r="F180">
            <v>0</v>
          </cell>
          <cell r="P180">
            <v>0</v>
          </cell>
          <cell r="Q180">
            <v>0</v>
          </cell>
          <cell r="R180">
            <v>0</v>
          </cell>
          <cell r="S180">
            <v>13.666666666666666</v>
          </cell>
          <cell r="T180">
            <v>13.666666666666666</v>
          </cell>
          <cell r="U180">
            <v>0</v>
          </cell>
          <cell r="V180">
            <v>0</v>
          </cell>
          <cell r="W180">
            <v>0</v>
          </cell>
          <cell r="X180">
            <v>708.80000000000007</v>
          </cell>
          <cell r="Z180">
            <v>103.9</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P181">
            <v>5.8</v>
          </cell>
          <cell r="T181">
            <v>0</v>
          </cell>
          <cell r="U181">
            <v>11.7</v>
          </cell>
          <cell r="W181">
            <v>100.5</v>
          </cell>
          <cell r="Z181">
            <v>89.557440953909662</v>
          </cell>
          <cell r="AC181">
            <v>103.9</v>
          </cell>
        </row>
        <row r="182">
          <cell r="F182">
            <v>6013</v>
          </cell>
          <cell r="P182">
            <v>478.66666666666606</v>
          </cell>
          <cell r="S182">
            <v>4076.6666666666688</v>
          </cell>
          <cell r="T182">
            <v>0</v>
          </cell>
          <cell r="U182">
            <v>100.5</v>
          </cell>
          <cell r="W182">
            <v>344.11199999999997</v>
          </cell>
          <cell r="X182">
            <v>534.33333333333678</v>
          </cell>
          <cell r="Z182">
            <v>195.28</v>
          </cell>
          <cell r="AC182">
            <v>554.33333333333053</v>
          </cell>
          <cell r="AF182">
            <v>1865.0333333333331</v>
          </cell>
          <cell r="AG182">
            <v>1889.3999999999996</v>
          </cell>
          <cell r="AH182">
            <v>376.63333333333327</v>
          </cell>
          <cell r="AP182">
            <v>1507.2</v>
          </cell>
        </row>
        <row r="183">
          <cell r="F183">
            <v>15172.5</v>
          </cell>
          <cell r="P183">
            <v>444.43599999999981</v>
          </cell>
          <cell r="S183">
            <v>1460.8666666666668</v>
          </cell>
          <cell r="U183">
            <v>215.42175</v>
          </cell>
          <cell r="W183">
            <v>0</v>
          </cell>
          <cell r="X183">
            <v>363.19999999999868</v>
          </cell>
          <cell r="Z183">
            <v>14810</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W184">
            <v>0</v>
          </cell>
          <cell r="AC184">
            <v>14810</v>
          </cell>
          <cell r="AM184" t="str">
            <v>ОЧИК.18.02.</v>
          </cell>
        </row>
        <row r="185">
          <cell r="P185">
            <v>78.3</v>
          </cell>
          <cell r="Q185">
            <v>30.9</v>
          </cell>
          <cell r="R185">
            <v>47.4</v>
          </cell>
          <cell r="U185">
            <v>1831</v>
          </cell>
          <cell r="W185">
            <v>219.79999999999998</v>
          </cell>
          <cell r="X185">
            <v>79.099999999999994</v>
          </cell>
          <cell r="Y185">
            <v>140.69999999999999</v>
          </cell>
          <cell r="Z185">
            <v>356.4</v>
          </cell>
          <cell r="AA185">
            <v>74.900000000000006</v>
          </cell>
          <cell r="AB185">
            <v>281.5</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A186">
            <v>9811.1854657688</v>
          </cell>
          <cell r="AB186">
            <v>36873.814534231198</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T187">
            <v>0</v>
          </cell>
          <cell r="U187">
            <v>20620</v>
          </cell>
          <cell r="V187">
            <v>12849</v>
          </cell>
          <cell r="W187">
            <v>7771</v>
          </cell>
          <cell r="X187" t="str">
            <v>ТЕЦ-5 ВСЬОГО</v>
          </cell>
          <cell r="Y187" t="str">
            <v>Е/Е</v>
          </cell>
          <cell r="Z187" t="str">
            <v xml:space="preserve"> Т/Е</v>
          </cell>
          <cell r="AA187">
            <v>130.99</v>
          </cell>
          <cell r="AB187">
            <v>130.99</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0</v>
          </cell>
          <cell r="T188">
            <v>0</v>
          </cell>
          <cell r="U188">
            <v>133.81</v>
          </cell>
          <cell r="V188">
            <v>134.83000000000001</v>
          </cell>
          <cell r="W188">
            <v>132.16</v>
          </cell>
          <cell r="X188" t="e">
            <v>#REF!</v>
          </cell>
          <cell r="Y188" t="e">
            <v>#REF!</v>
          </cell>
          <cell r="Z188">
            <v>52</v>
          </cell>
          <cell r="AA188">
            <v>52</v>
          </cell>
          <cell r="AC188">
            <v>130.99</v>
          </cell>
          <cell r="AD188">
            <v>130.99</v>
          </cell>
          <cell r="AE188">
            <v>130.99</v>
          </cell>
          <cell r="AF188">
            <v>0</v>
          </cell>
        </row>
        <row r="189">
          <cell r="P189">
            <v>16686</v>
          </cell>
          <cell r="S189">
            <v>54.1</v>
          </cell>
          <cell r="U189">
            <v>25</v>
          </cell>
          <cell r="V189">
            <v>25</v>
          </cell>
          <cell r="W189">
            <v>0</v>
          </cell>
          <cell r="X189">
            <v>67.400000000000006</v>
          </cell>
          <cell r="Y189" t="e">
            <v>#REF!</v>
          </cell>
          <cell r="Z189">
            <v>46737</v>
          </cell>
          <cell r="AA189">
            <v>9863.1854657688</v>
          </cell>
          <cell r="AB189">
            <v>36873.814534231198</v>
          </cell>
          <cell r="AC189">
            <v>64.8</v>
          </cell>
          <cell r="AD189">
            <v>52</v>
          </cell>
          <cell r="AK189">
            <v>186.29999999999998</v>
          </cell>
          <cell r="AO189">
            <v>221.49122807017542</v>
          </cell>
        </row>
        <row r="190">
          <cell r="P190">
            <v>8271</v>
          </cell>
          <cell r="S190">
            <v>8.3000000000000007</v>
          </cell>
          <cell r="U190">
            <v>20645</v>
          </cell>
          <cell r="V190">
            <v>12874</v>
          </cell>
          <cell r="W190">
            <v>7771</v>
          </cell>
          <cell r="X190">
            <v>70.7</v>
          </cell>
          <cell r="AC190">
            <v>60.2</v>
          </cell>
          <cell r="AD190">
            <v>9863.1854657688</v>
          </cell>
          <cell r="AE190">
            <v>36873.814534231198</v>
          </cell>
          <cell r="AI190">
            <v>139.20000000000002</v>
          </cell>
          <cell r="AK190">
            <v>213.3</v>
          </cell>
          <cell r="AM190">
            <v>221.49122807017542</v>
          </cell>
          <cell r="AO190">
            <v>252.49999999999997</v>
          </cell>
        </row>
        <row r="191">
          <cell r="P191">
            <v>0</v>
          </cell>
          <cell r="S191">
            <v>9.5</v>
          </cell>
          <cell r="X191">
            <v>81</v>
          </cell>
          <cell r="AC191">
            <v>68.900000000000006</v>
          </cell>
          <cell r="AI191">
            <v>159.4</v>
          </cell>
          <cell r="AM191">
            <v>252.49999999999997</v>
          </cell>
          <cell r="AO191">
            <v>66</v>
          </cell>
        </row>
        <row r="192">
          <cell r="P192">
            <v>0</v>
          </cell>
          <cell r="S192">
            <v>0</v>
          </cell>
          <cell r="X192">
            <v>0</v>
          </cell>
          <cell r="AC192">
            <v>0</v>
          </cell>
          <cell r="AK192">
            <v>192.5</v>
          </cell>
          <cell r="AM192">
            <v>66</v>
          </cell>
          <cell r="AO192">
            <v>0</v>
          </cell>
        </row>
        <row r="193">
          <cell r="P193">
            <v>0</v>
          </cell>
          <cell r="S193">
            <v>192.5</v>
          </cell>
          <cell r="X193">
            <v>192.5</v>
          </cell>
          <cell r="AC193">
            <v>192.5</v>
          </cell>
          <cell r="AI193">
            <v>192.5</v>
          </cell>
          <cell r="AK193">
            <v>35863</v>
          </cell>
          <cell r="AM193">
            <v>0</v>
          </cell>
          <cell r="AO193">
            <v>0</v>
          </cell>
        </row>
        <row r="194">
          <cell r="S194">
            <v>1598</v>
          </cell>
          <cell r="X194">
            <v>13610</v>
          </cell>
          <cell r="Z194">
            <v>4948.1398501338263</v>
          </cell>
          <cell r="AB194">
            <v>4948.1398501337389</v>
          </cell>
          <cell r="AC194">
            <v>11589</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0</v>
          </cell>
          <cell r="AC197">
            <v>0</v>
          </cell>
          <cell r="AI197">
            <v>0</v>
          </cell>
        </row>
        <row r="198">
          <cell r="X198">
            <v>82.5</v>
          </cell>
          <cell r="AC198">
            <v>82.5</v>
          </cell>
          <cell r="AK198">
            <v>0</v>
          </cell>
        </row>
        <row r="199">
          <cell r="S199">
            <v>0</v>
          </cell>
          <cell r="X199">
            <v>0</v>
          </cell>
          <cell r="AC199">
            <v>0</v>
          </cell>
          <cell r="AI199">
            <v>0</v>
          </cell>
          <cell r="AK199">
            <v>0</v>
          </cell>
        </row>
        <row r="200">
          <cell r="S200">
            <v>0</v>
          </cell>
          <cell r="X200">
            <v>0</v>
          </cell>
          <cell r="AC200">
            <v>0</v>
          </cell>
          <cell r="AI200">
            <v>0</v>
          </cell>
        </row>
        <row r="201">
          <cell r="X201">
            <v>5</v>
          </cell>
          <cell r="AC201">
            <v>5</v>
          </cell>
          <cell r="AD201">
            <v>5</v>
          </cell>
          <cell r="AE201">
            <v>7</v>
          </cell>
          <cell r="AK201">
            <v>10</v>
          </cell>
          <cell r="AO201">
            <v>75.839416058394164</v>
          </cell>
        </row>
        <row r="202">
          <cell r="X202">
            <v>0</v>
          </cell>
          <cell r="AC202">
            <v>0</v>
          </cell>
          <cell r="AI202">
            <v>0</v>
          </cell>
          <cell r="AK202">
            <v>14</v>
          </cell>
          <cell r="AM202">
            <v>75.839416058394164</v>
          </cell>
          <cell r="AO202">
            <v>103.9</v>
          </cell>
        </row>
        <row r="203">
          <cell r="F203">
            <v>75</v>
          </cell>
          <cell r="X203">
            <v>0</v>
          </cell>
          <cell r="AC203">
            <v>0</v>
          </cell>
          <cell r="AI203">
            <v>0</v>
          </cell>
          <cell r="AJ203">
            <v>0</v>
          </cell>
          <cell r="AM203">
            <v>103.9</v>
          </cell>
          <cell r="AO203" t="e">
            <v>#DIV/0!</v>
          </cell>
        </row>
        <row r="204">
          <cell r="F204">
            <v>75</v>
          </cell>
          <cell r="P204">
            <v>75</v>
          </cell>
          <cell r="X204">
            <v>601.41999999999996</v>
          </cell>
          <cell r="AC204">
            <v>601.41999999999996</v>
          </cell>
          <cell r="AK204">
            <v>601.41999999999996</v>
          </cell>
          <cell r="AM204" t="e">
            <v>#DIV/0!</v>
          </cell>
          <cell r="AO204">
            <v>195.28</v>
          </cell>
          <cell r="AP204">
            <v>75</v>
          </cell>
        </row>
        <row r="205">
          <cell r="S205">
            <v>385</v>
          </cell>
          <cell r="X205">
            <v>385</v>
          </cell>
          <cell r="AC205">
            <v>385</v>
          </cell>
          <cell r="AI205">
            <v>385</v>
          </cell>
          <cell r="AK205">
            <v>6014</v>
          </cell>
          <cell r="AM205">
            <v>195.28</v>
          </cell>
          <cell r="AO205">
            <v>14810</v>
          </cell>
        </row>
        <row r="206">
          <cell r="S206">
            <v>0</v>
          </cell>
          <cell r="X206">
            <v>0</v>
          </cell>
          <cell r="AC206">
            <v>0</v>
          </cell>
          <cell r="AI206">
            <v>0</v>
          </cell>
          <cell r="AK206">
            <v>6014</v>
          </cell>
          <cell r="AM206">
            <v>14810</v>
          </cell>
        </row>
        <row r="207">
          <cell r="S207">
            <v>62</v>
          </cell>
          <cell r="X207">
            <v>84.1</v>
          </cell>
          <cell r="Y207">
            <v>44.9</v>
          </cell>
          <cell r="Z207">
            <v>39.200000000000003</v>
          </cell>
          <cell r="AC207">
            <v>81.2</v>
          </cell>
          <cell r="AD207">
            <v>32.799999999999997</v>
          </cell>
          <cell r="AE207">
            <v>48.4</v>
          </cell>
          <cell r="AI207">
            <v>0</v>
          </cell>
          <cell r="AK207">
            <v>227.3</v>
          </cell>
          <cell r="AL207">
            <v>77.699999999999989</v>
          </cell>
          <cell r="AM207">
            <v>149.6</v>
          </cell>
          <cell r="AO207">
            <v>356.4</v>
          </cell>
          <cell r="AP207">
            <v>74.900000000000006</v>
          </cell>
        </row>
        <row r="208">
          <cell r="S208">
            <v>9.5</v>
          </cell>
          <cell r="X208">
            <v>81</v>
          </cell>
          <cell r="Y208">
            <v>57.4</v>
          </cell>
          <cell r="Z208">
            <v>23.6</v>
          </cell>
          <cell r="AA208">
            <v>6597</v>
          </cell>
          <cell r="AC208">
            <v>68.900000000000006</v>
          </cell>
          <cell r="AD208">
            <v>36.1</v>
          </cell>
          <cell r="AE208">
            <v>32.799999999999997</v>
          </cell>
          <cell r="AI208">
            <v>159.4</v>
          </cell>
          <cell r="AJ208">
            <v>93.5</v>
          </cell>
          <cell r="AK208">
            <v>65.900000000000006</v>
          </cell>
          <cell r="AL208">
            <v>16729</v>
          </cell>
          <cell r="AM208">
            <v>356.4</v>
          </cell>
          <cell r="AN208">
            <v>74.900000000000006</v>
          </cell>
          <cell r="AO208">
            <v>281.5</v>
          </cell>
          <cell r="AP208">
            <v>3112.427048260382</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L209">
            <v>215.3</v>
          </cell>
          <cell r="AM209">
            <v>14810</v>
          </cell>
          <cell r="AN209">
            <v>3112.427048260382</v>
          </cell>
          <cell r="AO209">
            <v>11697.572951739618</v>
          </cell>
          <cell r="AP209">
            <v>41.55</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v>0</v>
          </cell>
        </row>
        <row r="211">
          <cell r="X211">
            <v>15982</v>
          </cell>
          <cell r="AC211">
            <v>15481</v>
          </cell>
          <cell r="AK211">
            <v>0</v>
          </cell>
          <cell r="AL211">
            <v>16729</v>
          </cell>
          <cell r="AM211">
            <v>52</v>
          </cell>
          <cell r="AN211">
            <v>52</v>
          </cell>
          <cell r="AO211">
            <v>14862</v>
          </cell>
          <cell r="AP211">
            <v>3164.427048260382</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cell r="S225" t="str">
            <v>ТИС.ГРН.</v>
          </cell>
        </row>
        <row r="226">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P229" t="e">
            <v>#REF!</v>
          </cell>
          <cell r="Q229" t="e">
            <v>#REF!</v>
          </cell>
          <cell r="R229" t="e">
            <v>#REF!</v>
          </cell>
          <cell r="S229" t="str">
            <v>ТИС.ГРН.</v>
          </cell>
          <cell r="T229">
            <v>889</v>
          </cell>
          <cell r="W229" t="e">
            <v>#REF!</v>
          </cell>
          <cell r="X229" t="e">
            <v>#REF!</v>
          </cell>
          <cell r="Y229" t="e">
            <v>#REF!</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2">
          <cell r="P232" t="e">
            <v>#REF!</v>
          </cell>
          <cell r="S232" t="e">
            <v>#REF!</v>
          </cell>
          <cell r="W232" t="e">
            <v>#REF!</v>
          </cell>
          <cell r="X232" t="e">
            <v>#REF!</v>
          </cell>
        </row>
        <row r="233">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P234">
            <v>733.8070175438595</v>
          </cell>
          <cell r="Q234">
            <v>1327</v>
          </cell>
          <cell r="R234">
            <v>742.99999999999977</v>
          </cell>
          <cell r="S234">
            <v>605</v>
          </cell>
          <cell r="T234">
            <v>117</v>
          </cell>
          <cell r="U234">
            <v>15320.660540053519</v>
          </cell>
          <cell r="V234" t="e">
            <v>#REF!</v>
          </cell>
          <cell r="W234" t="e">
            <v>#REF!</v>
          </cell>
          <cell r="X234" t="e">
            <v>#REF!</v>
          </cell>
        </row>
        <row r="235">
          <cell r="P235" t="e">
            <v>#REF!</v>
          </cell>
          <cell r="Q235">
            <v>0</v>
          </cell>
          <cell r="R235">
            <v>0</v>
          </cell>
          <cell r="S235">
            <v>897</v>
          </cell>
          <cell r="T235">
            <v>0</v>
          </cell>
          <cell r="W235" t="e">
            <v>#REF!</v>
          </cell>
          <cell r="X235" t="e">
            <v>#REF!</v>
          </cell>
        </row>
        <row r="236">
          <cell r="P236">
            <v>733.8070175438595</v>
          </cell>
          <cell r="S236">
            <v>685</v>
          </cell>
          <cell r="U236">
            <v>15689.007333333333</v>
          </cell>
          <cell r="V236">
            <v>15376.340666666665</v>
          </cell>
          <cell r="W236" t="e">
            <v>#REF!</v>
          </cell>
          <cell r="X236" t="e">
            <v>#REF!</v>
          </cell>
        </row>
        <row r="237">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P238">
            <v>131.12735849056605</v>
          </cell>
          <cell r="S238">
            <v>146.625</v>
          </cell>
          <cell r="U238">
            <v>1220.7727272727273</v>
          </cell>
          <cell r="V238">
            <v>1231.382075471698</v>
          </cell>
          <cell r="W238">
            <v>0</v>
          </cell>
          <cell r="X238">
            <v>0</v>
          </cell>
          <cell r="AG238" t="str">
            <v xml:space="preserve">         Затверджую</v>
          </cell>
        </row>
        <row r="239">
          <cell r="P239">
            <v>42</v>
          </cell>
          <cell r="Q239">
            <v>0</v>
          </cell>
          <cell r="R239">
            <v>0</v>
          </cell>
          <cell r="S239">
            <v>0</v>
          </cell>
          <cell r="T239">
            <v>0</v>
          </cell>
          <cell r="U239">
            <v>3586.2745410050566</v>
          </cell>
          <cell r="V239">
            <v>3586.2745410050566</v>
          </cell>
          <cell r="W239">
            <v>2421.3333333333335</v>
          </cell>
          <cell r="X239">
            <v>2421.3333333333335</v>
          </cell>
          <cell r="AG239" t="str">
            <v xml:space="preserve"> Голова правління </v>
          </cell>
        </row>
        <row r="240">
          <cell r="P240">
            <v>12</v>
          </cell>
          <cell r="Q240">
            <v>0</v>
          </cell>
          <cell r="R240">
            <v>0</v>
          </cell>
          <cell r="S240">
            <v>0</v>
          </cell>
          <cell r="U240">
            <v>589</v>
          </cell>
          <cell r="V240">
            <v>589</v>
          </cell>
          <cell r="W240" t="e">
            <v>#REF!</v>
          </cell>
          <cell r="X240" t="e">
            <v>#REF!</v>
          </cell>
          <cell r="AG240" t="str">
            <v xml:space="preserve">                        І.В.Плачков</v>
          </cell>
        </row>
        <row r="241">
          <cell r="P241">
            <v>30</v>
          </cell>
          <cell r="S241">
            <v>0</v>
          </cell>
          <cell r="U241">
            <v>53.583333333333336</v>
          </cell>
          <cell r="V241">
            <v>53.583333333333336</v>
          </cell>
          <cell r="X241">
            <v>0</v>
          </cell>
          <cell r="AC241">
            <v>6</v>
          </cell>
          <cell r="AD241">
            <v>6</v>
          </cell>
          <cell r="AE241">
            <v>12</v>
          </cell>
          <cell r="AG241" t="str">
            <v xml:space="preserve">   "_____" ________2000 р.</v>
          </cell>
        </row>
        <row r="242">
          <cell r="P242" t="e">
            <v>#REF!</v>
          </cell>
          <cell r="S242">
            <v>163</v>
          </cell>
          <cell r="U242">
            <v>-149.73279232827699</v>
          </cell>
          <cell r="V242">
            <v>-149.73279232827699</v>
          </cell>
          <cell r="W242" t="e">
            <v>#REF!</v>
          </cell>
          <cell r="X242" t="e">
            <v>#REF!</v>
          </cell>
        </row>
        <row r="243">
          <cell r="P243">
            <v>180</v>
          </cell>
          <cell r="S243">
            <v>0</v>
          </cell>
          <cell r="U243">
            <v>2421.3333333333335</v>
          </cell>
          <cell r="V243">
            <v>2421.3333333333335</v>
          </cell>
          <cell r="W243">
            <v>2595.8000000000002</v>
          </cell>
          <cell r="X243">
            <v>2401.8000000000002</v>
          </cell>
        </row>
        <row r="244">
          <cell r="P244">
            <v>0</v>
          </cell>
          <cell r="Q244">
            <v>0</v>
          </cell>
          <cell r="R244">
            <v>0</v>
          </cell>
          <cell r="S244">
            <v>0</v>
          </cell>
          <cell r="U244">
            <v>672.09066666666661</v>
          </cell>
          <cell r="V244">
            <v>672.09066666666661</v>
          </cell>
          <cell r="X244">
            <v>0</v>
          </cell>
          <cell r="AG244" t="str">
            <v xml:space="preserve">         Затверджую</v>
          </cell>
        </row>
        <row r="245">
          <cell r="F245" t="str">
            <v>РОЗРАХУНОК ФІНАНСОВИХ ПОТОКІВ НА   березень  2000 року</v>
          </cell>
          <cell r="P245">
            <v>-165.33333333333334</v>
          </cell>
          <cell r="Q245">
            <v>0</v>
          </cell>
          <cell r="R245">
            <v>0</v>
          </cell>
          <cell r="S245">
            <v>0</v>
          </cell>
          <cell r="T245">
            <v>0</v>
          </cell>
          <cell r="V245">
            <v>0</v>
          </cell>
          <cell r="W245">
            <v>-798.66666666666674</v>
          </cell>
          <cell r="X245">
            <v>-798.66666666666674</v>
          </cell>
          <cell r="AG245" t="str">
            <v xml:space="preserve"> Голова правління </v>
          </cell>
        </row>
        <row r="246">
          <cell r="F246" t="str">
            <v>ПО ФІЛІАЛАХ АК КИЇВЕНЕРГО</v>
          </cell>
          <cell r="P246">
            <v>450</v>
          </cell>
          <cell r="Q246">
            <v>0</v>
          </cell>
          <cell r="R246">
            <v>0</v>
          </cell>
          <cell r="S246">
            <v>406</v>
          </cell>
          <cell r="T246">
            <v>0</v>
          </cell>
          <cell r="U246">
            <v>4903</v>
          </cell>
          <cell r="V246">
            <v>4635</v>
          </cell>
          <cell r="W246">
            <v>0</v>
          </cell>
          <cell r="X246">
            <v>0</v>
          </cell>
          <cell r="AG246" t="str">
            <v xml:space="preserve">                        І.В.Плачков</v>
          </cell>
        </row>
        <row r="247">
          <cell r="P247">
            <v>1174</v>
          </cell>
          <cell r="S247">
            <v>0</v>
          </cell>
          <cell r="U247">
            <v>2921</v>
          </cell>
          <cell r="V247">
            <v>2921</v>
          </cell>
          <cell r="X247">
            <v>0</v>
          </cell>
          <cell r="AG247" t="str">
            <v xml:space="preserve">   "_____" ________2000 р.</v>
          </cell>
        </row>
        <row r="248">
          <cell r="P248">
            <v>4</v>
          </cell>
          <cell r="S248">
            <v>0</v>
          </cell>
          <cell r="V248">
            <v>0</v>
          </cell>
          <cell r="W248">
            <v>298.7</v>
          </cell>
          <cell r="X248">
            <v>298.7</v>
          </cell>
        </row>
        <row r="249">
          <cell r="P249">
            <v>-100</v>
          </cell>
          <cell r="Q249">
            <v>0</v>
          </cell>
          <cell r="R249">
            <v>0</v>
          </cell>
          <cell r="S249">
            <v>0</v>
          </cell>
          <cell r="T249">
            <v>0</v>
          </cell>
          <cell r="U249">
            <v>-578</v>
          </cell>
          <cell r="V249">
            <v>-578</v>
          </cell>
          <cell r="W249">
            <v>200</v>
          </cell>
          <cell r="X249">
            <v>200</v>
          </cell>
        </row>
        <row r="250">
          <cell r="P250">
            <v>0</v>
          </cell>
          <cell r="Q250">
            <v>0</v>
          </cell>
          <cell r="R250">
            <v>0</v>
          </cell>
          <cell r="S250">
            <v>0</v>
          </cell>
          <cell r="T250">
            <v>0</v>
          </cell>
          <cell r="U250">
            <v>0</v>
          </cell>
          <cell r="V250">
            <v>0</v>
          </cell>
          <cell r="X250">
            <v>0</v>
          </cell>
        </row>
        <row r="251">
          <cell r="F251" t="str">
            <v>РОЗРАХУНОК ФІНАНСОВИХ ПОТОКІВ НА   березень  2000 року</v>
          </cell>
          <cell r="P251">
            <v>91.8</v>
          </cell>
          <cell r="Q251">
            <v>36</v>
          </cell>
          <cell r="R251">
            <v>55.8</v>
          </cell>
          <cell r="S251">
            <v>0</v>
          </cell>
          <cell r="T251">
            <v>0</v>
          </cell>
          <cell r="V251">
            <v>0</v>
          </cell>
          <cell r="W251">
            <v>134.1</v>
          </cell>
          <cell r="X251">
            <v>134.1</v>
          </cell>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U253">
            <v>200</v>
          </cell>
          <cell r="V253">
            <v>200</v>
          </cell>
          <cell r="W253">
            <v>580</v>
          </cell>
          <cell r="X253">
            <v>2672.4863636363625</v>
          </cell>
          <cell r="AC253">
            <v>1389.1963636363635</v>
          </cell>
          <cell r="AF253">
            <v>4185.9539393939394</v>
          </cell>
          <cell r="AG253">
            <v>3391.2</v>
          </cell>
          <cell r="AH253">
            <v>794.7539393939395</v>
          </cell>
          <cell r="AI253">
            <v>27896.847545454541</v>
          </cell>
        </row>
        <row r="254">
          <cell r="V254">
            <v>0</v>
          </cell>
          <cell r="W254">
            <v>0</v>
          </cell>
          <cell r="X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v>26797</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W258" t="e">
            <v>#REF!</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row>
        <row r="259">
          <cell r="F259">
            <v>5607</v>
          </cell>
          <cell r="P259">
            <v>5528.9166666666661</v>
          </cell>
          <cell r="S259">
            <v>11148.516969696972</v>
          </cell>
          <cell r="U259">
            <v>2217</v>
          </cell>
          <cell r="V259">
            <v>2217</v>
          </cell>
          <cell r="W259" t="e">
            <v>#REF!</v>
          </cell>
          <cell r="X259">
            <v>3572.9196969697005</v>
          </cell>
          <cell r="AC259">
            <v>1815.6175757575729</v>
          </cell>
          <cell r="AF259">
            <v>5288.3842424242421</v>
          </cell>
          <cell r="AG259">
            <v>4487.3999999999996</v>
          </cell>
          <cell r="AH259">
            <v>801.98424242424232</v>
          </cell>
          <cell r="AI259">
            <v>5607</v>
          </cell>
          <cell r="AJ259">
            <v>7599</v>
          </cell>
          <cell r="AK259">
            <v>32648.355151515156</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0</v>
          </cell>
          <cell r="G262">
            <v>1518.0409150901905</v>
          </cell>
          <cell r="H262">
            <v>2928.9590849098108</v>
          </cell>
          <cell r="P262">
            <v>3433.9999999999991</v>
          </cell>
          <cell r="Q262" t="e">
            <v>#REF!</v>
          </cell>
          <cell r="R262" t="e">
            <v>#REF!</v>
          </cell>
          <cell r="S262">
            <v>4201.3333333333358</v>
          </cell>
          <cell r="T262">
            <v>3752.599999999999</v>
          </cell>
          <cell r="U262">
            <v>1487.7333333333331</v>
          </cell>
          <cell r="V262">
            <v>3661</v>
          </cell>
          <cell r="W262" t="e">
            <v>#REF!</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t="e">
            <v>#REF!</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K263">
            <v>67522.157142857148</v>
          </cell>
        </row>
        <row r="264">
          <cell r="F264">
            <v>3500</v>
          </cell>
          <cell r="P264">
            <v>295.8070175438595</v>
          </cell>
          <cell r="Q264">
            <v>178</v>
          </cell>
          <cell r="R264">
            <v>99</v>
          </cell>
          <cell r="S264">
            <v>0</v>
          </cell>
          <cell r="T264">
            <v>0</v>
          </cell>
          <cell r="U264">
            <v>1603.0000000000005</v>
          </cell>
          <cell r="V264">
            <v>1558.3333333333326</v>
          </cell>
          <cell r="W264">
            <v>0</v>
          </cell>
          <cell r="X264" t="e">
            <v>#REF!</v>
          </cell>
          <cell r="AI264">
            <v>3500</v>
          </cell>
          <cell r="AK264">
            <v>41877</v>
          </cell>
        </row>
        <row r="265">
          <cell r="F265">
            <v>0</v>
          </cell>
          <cell r="P265">
            <v>168</v>
          </cell>
          <cell r="Q265">
            <v>108</v>
          </cell>
          <cell r="R265">
            <v>60</v>
          </cell>
          <cell r="S265">
            <v>0</v>
          </cell>
          <cell r="T265">
            <v>16</v>
          </cell>
          <cell r="U265">
            <v>405.33333333333348</v>
          </cell>
          <cell r="AI265">
            <v>0</v>
          </cell>
          <cell r="AK265">
            <v>15510</v>
          </cell>
        </row>
        <row r="266">
          <cell r="F266">
            <v>538</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t="e">
            <v>#REF!</v>
          </cell>
          <cell r="P267">
            <v>29</v>
          </cell>
          <cell r="Q267">
            <v>20</v>
          </cell>
          <cell r="R267">
            <v>11</v>
          </cell>
          <cell r="S267">
            <v>0</v>
          </cell>
          <cell r="T267">
            <v>12</v>
          </cell>
          <cell r="U267">
            <v>702.66666666666697</v>
          </cell>
          <cell r="V267">
            <v>637.66666666666674</v>
          </cell>
          <cell r="AI267" t="e">
            <v>#REF!</v>
          </cell>
          <cell r="AK267">
            <v>660.3</v>
          </cell>
        </row>
        <row r="268">
          <cell r="F268">
            <v>295</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cell r="AK272">
            <v>821</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cell r="AK273">
            <v>3580</v>
          </cell>
        </row>
        <row r="274">
          <cell r="F274">
            <v>133</v>
          </cell>
          <cell r="P274">
            <v>300</v>
          </cell>
          <cell r="S274">
            <v>603</v>
          </cell>
          <cell r="X274">
            <v>115</v>
          </cell>
          <cell r="AC274">
            <v>96</v>
          </cell>
          <cell r="AF274">
            <v>361</v>
          </cell>
          <cell r="AG274">
            <v>0</v>
          </cell>
          <cell r="AH274">
            <v>0</v>
          </cell>
          <cell r="AI274">
            <v>1640</v>
          </cell>
          <cell r="AK274">
            <v>193</v>
          </cell>
        </row>
        <row r="275">
          <cell r="F275">
            <v>770</v>
          </cell>
          <cell r="P275">
            <v>4</v>
          </cell>
          <cell r="Q275">
            <v>0</v>
          </cell>
          <cell r="R275">
            <v>0</v>
          </cell>
          <cell r="S275">
            <v>15</v>
          </cell>
          <cell r="T275">
            <v>0</v>
          </cell>
          <cell r="U275">
            <v>0</v>
          </cell>
          <cell r="V275">
            <v>0</v>
          </cell>
          <cell r="W275">
            <v>0</v>
          </cell>
          <cell r="X275">
            <v>30</v>
          </cell>
          <cell r="Y275">
            <v>0</v>
          </cell>
          <cell r="Z275">
            <v>0</v>
          </cell>
          <cell r="AA275">
            <v>0</v>
          </cell>
          <cell r="AB275">
            <v>0</v>
          </cell>
          <cell r="AC275">
            <v>8</v>
          </cell>
          <cell r="AD275">
            <v>0</v>
          </cell>
          <cell r="AE275">
            <v>0</v>
          </cell>
          <cell r="AF275">
            <v>15</v>
          </cell>
          <cell r="AG275">
            <v>15</v>
          </cell>
          <cell r="AH275">
            <v>0</v>
          </cell>
          <cell r="AI275">
            <v>952</v>
          </cell>
          <cell r="AK275">
            <v>100170.5122943723</v>
          </cell>
        </row>
        <row r="276">
          <cell r="F276">
            <v>60</v>
          </cell>
          <cell r="P276">
            <v>500</v>
          </cell>
          <cell r="Q276">
            <v>0</v>
          </cell>
          <cell r="R276">
            <v>0</v>
          </cell>
          <cell r="S276">
            <v>430</v>
          </cell>
          <cell r="T276">
            <v>710.90664848484835</v>
          </cell>
          <cell r="U276">
            <v>725.94365454545448</v>
          </cell>
          <cell r="V276">
            <v>0</v>
          </cell>
          <cell r="W276">
            <v>0</v>
          </cell>
          <cell r="X276">
            <v>100</v>
          </cell>
          <cell r="Y276">
            <v>549</v>
          </cell>
          <cell r="Z276">
            <v>479.58636363636367</v>
          </cell>
          <cell r="AA276">
            <v>0</v>
          </cell>
          <cell r="AB276">
            <v>9</v>
          </cell>
          <cell r="AC276">
            <v>130</v>
          </cell>
          <cell r="AD276">
            <v>149</v>
          </cell>
          <cell r="AE276">
            <v>219.28424242424248</v>
          </cell>
          <cell r="AF276">
            <v>150</v>
          </cell>
          <cell r="AG276">
            <v>150</v>
          </cell>
          <cell r="AH276">
            <v>674.01757575757563</v>
          </cell>
          <cell r="AI276">
            <v>1370</v>
          </cell>
          <cell r="AK276">
            <v>16370.473333333333</v>
          </cell>
        </row>
        <row r="277">
          <cell r="F277">
            <v>204</v>
          </cell>
          <cell r="G277">
            <v>162</v>
          </cell>
          <cell r="H277">
            <v>425</v>
          </cell>
          <cell r="P277">
            <v>145</v>
          </cell>
          <cell r="S277">
            <v>145</v>
          </cell>
          <cell r="T277">
            <v>697.23998181818172</v>
          </cell>
          <cell r="U277">
            <v>725.94365454545448</v>
          </cell>
          <cell r="X277">
            <v>66</v>
          </cell>
          <cell r="Y277">
            <v>204</v>
          </cell>
          <cell r="Z277">
            <v>177.58636363636367</v>
          </cell>
          <cell r="AC277">
            <v>50</v>
          </cell>
          <cell r="AD277">
            <v>144</v>
          </cell>
          <cell r="AE277">
            <v>210.95090909090914</v>
          </cell>
          <cell r="AF277">
            <v>100</v>
          </cell>
          <cell r="AG277">
            <v>100</v>
          </cell>
          <cell r="AH277">
            <v>0</v>
          </cell>
          <cell r="AI277">
            <v>710</v>
          </cell>
          <cell r="AK277">
            <v>6760.8399999999992</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cell r="AK278">
            <v>660.3</v>
          </cell>
        </row>
        <row r="279">
          <cell r="F279">
            <v>0</v>
          </cell>
          <cell r="P279">
            <v>0</v>
          </cell>
          <cell r="Q279">
            <v>0</v>
          </cell>
          <cell r="R279">
            <v>0</v>
          </cell>
          <cell r="S279">
            <v>0</v>
          </cell>
          <cell r="T279">
            <v>0</v>
          </cell>
          <cell r="U279">
            <v>0</v>
          </cell>
          <cell r="V279">
            <v>0</v>
          </cell>
          <cell r="W279">
            <v>0</v>
          </cell>
          <cell r="X279">
            <v>4</v>
          </cell>
          <cell r="Y279">
            <v>0</v>
          </cell>
          <cell r="Z279">
            <v>0</v>
          </cell>
          <cell r="AA279">
            <v>0</v>
          </cell>
          <cell r="AB279">
            <v>9</v>
          </cell>
          <cell r="AC279">
            <v>0</v>
          </cell>
          <cell r="AD279">
            <v>0</v>
          </cell>
          <cell r="AE279">
            <v>0</v>
          </cell>
          <cell r="AF279">
            <v>0</v>
          </cell>
          <cell r="AG279">
            <v>0</v>
          </cell>
          <cell r="AH279">
            <v>0</v>
          </cell>
          <cell r="AI279">
            <v>4</v>
          </cell>
          <cell r="AK279">
            <v>4987</v>
          </cell>
        </row>
        <row r="280">
          <cell r="F280">
            <v>0</v>
          </cell>
          <cell r="P280">
            <v>11.200000000000001</v>
          </cell>
          <cell r="S280">
            <v>267.2</v>
          </cell>
          <cell r="X280">
            <v>0</v>
          </cell>
          <cell r="AC280">
            <v>0</v>
          </cell>
          <cell r="AF280">
            <v>536</v>
          </cell>
          <cell r="AG280">
            <v>220</v>
          </cell>
          <cell r="AH280">
            <v>316</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250</v>
          </cell>
          <cell r="X282">
            <v>100</v>
          </cell>
          <cell r="AC282">
            <v>100</v>
          </cell>
          <cell r="AF282">
            <v>0</v>
          </cell>
          <cell r="AG282">
            <v>0</v>
          </cell>
          <cell r="AH282">
            <v>0</v>
          </cell>
          <cell r="AI282">
            <v>250</v>
          </cell>
          <cell r="AK282">
            <v>1110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K284">
            <v>3712.333333333333</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cell r="AK285">
            <v>20</v>
          </cell>
        </row>
        <row r="286">
          <cell r="F286">
            <v>35</v>
          </cell>
          <cell r="P286">
            <v>1065</v>
          </cell>
          <cell r="S286">
            <v>4233.1499999999996</v>
          </cell>
          <cell r="X286">
            <v>190</v>
          </cell>
          <cell r="AC286">
            <v>-45</v>
          </cell>
          <cell r="AF286">
            <v>-145</v>
          </cell>
          <cell r="AG286">
            <v>-145</v>
          </cell>
          <cell r="AH286">
            <v>0</v>
          </cell>
          <cell r="AI286">
            <v>5357.15</v>
          </cell>
          <cell r="AK286">
            <v>3334.333333333333</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cell r="AK287">
            <v>358</v>
          </cell>
        </row>
        <row r="288">
          <cell r="F288">
            <v>0</v>
          </cell>
          <cell r="P288">
            <v>0</v>
          </cell>
          <cell r="S288">
            <v>0</v>
          </cell>
          <cell r="X288">
            <v>0</v>
          </cell>
          <cell r="AC288">
            <v>0</v>
          </cell>
          <cell r="AF288">
            <v>0</v>
          </cell>
          <cell r="AG288">
            <v>0</v>
          </cell>
          <cell r="AH288">
            <v>0</v>
          </cell>
          <cell r="AI288">
            <v>0</v>
          </cell>
          <cell r="AK288">
            <v>250</v>
          </cell>
        </row>
        <row r="289">
          <cell r="F289">
            <v>0</v>
          </cell>
          <cell r="P289">
            <v>0</v>
          </cell>
          <cell r="Q289">
            <v>0</v>
          </cell>
          <cell r="R289">
            <v>0</v>
          </cell>
          <cell r="S289">
            <v>0</v>
          </cell>
          <cell r="T289">
            <v>-710.90664848484835</v>
          </cell>
          <cell r="U289">
            <v>-725.94365454545448</v>
          </cell>
          <cell r="V289">
            <v>0</v>
          </cell>
          <cell r="W289">
            <v>0</v>
          </cell>
          <cell r="X289">
            <v>0</v>
          </cell>
          <cell r="Y289">
            <v>-549</v>
          </cell>
          <cell r="Z289">
            <v>-479.58636363636367</v>
          </cell>
          <cell r="AA289">
            <v>0</v>
          </cell>
          <cell r="AB289">
            <v>-9</v>
          </cell>
          <cell r="AC289">
            <v>0</v>
          </cell>
          <cell r="AD289">
            <v>-149</v>
          </cell>
          <cell r="AE289">
            <v>-219.28424242424248</v>
          </cell>
          <cell r="AF289">
            <v>0</v>
          </cell>
          <cell r="AG289">
            <v>0</v>
          </cell>
          <cell r="AH289">
            <v>0</v>
          </cell>
          <cell r="AI289">
            <v>0</v>
          </cell>
          <cell r="AK289">
            <v>83800.038961038968</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cell r="AK290">
            <v>0</v>
          </cell>
        </row>
        <row r="291">
          <cell r="F291">
            <v>9</v>
          </cell>
          <cell r="P291">
            <v>0.23599999999999</v>
          </cell>
          <cell r="Q291">
            <v>0</v>
          </cell>
          <cell r="R291">
            <v>0</v>
          </cell>
          <cell r="S291">
            <v>142.26666666666688</v>
          </cell>
          <cell r="T291">
            <v>0</v>
          </cell>
          <cell r="U291">
            <v>0</v>
          </cell>
          <cell r="V291">
            <v>0</v>
          </cell>
          <cell r="W291">
            <v>0</v>
          </cell>
          <cell r="X291">
            <v>47.800000000000011</v>
          </cell>
          <cell r="Y291">
            <v>0</v>
          </cell>
          <cell r="Z291">
            <v>0</v>
          </cell>
          <cell r="AA291">
            <v>0</v>
          </cell>
          <cell r="AB291">
            <v>0</v>
          </cell>
          <cell r="AC291">
            <v>0</v>
          </cell>
          <cell r="AD291">
            <v>0</v>
          </cell>
          <cell r="AE291">
            <v>0</v>
          </cell>
          <cell r="AF291">
            <v>22.133333333333439</v>
          </cell>
          <cell r="AG291">
            <v>285</v>
          </cell>
          <cell r="AH291">
            <v>98.133333333333439</v>
          </cell>
          <cell r="AI291">
            <v>256.43600000000032</v>
          </cell>
          <cell r="AK291">
            <v>18808.215151515153</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cell r="AK292">
            <v>8743</v>
          </cell>
        </row>
        <row r="293">
          <cell r="F293">
            <v>3657.5</v>
          </cell>
          <cell r="P293">
            <v>88.2</v>
          </cell>
          <cell r="Q293">
            <v>0</v>
          </cell>
          <cell r="R293">
            <v>0</v>
          </cell>
          <cell r="S293">
            <v>201.86666666666662</v>
          </cell>
          <cell r="T293">
            <v>0</v>
          </cell>
          <cell r="U293">
            <v>0</v>
          </cell>
          <cell r="V293">
            <v>0</v>
          </cell>
          <cell r="W293">
            <v>0</v>
          </cell>
          <cell r="X293">
            <v>84.800000000000011</v>
          </cell>
          <cell r="Y293">
            <v>0</v>
          </cell>
          <cell r="Z293">
            <v>0</v>
          </cell>
          <cell r="AA293">
            <v>0</v>
          </cell>
          <cell r="AB293">
            <v>0</v>
          </cell>
          <cell r="AC293">
            <v>135.4</v>
          </cell>
          <cell r="AD293">
            <v>0</v>
          </cell>
          <cell r="AE293">
            <v>0</v>
          </cell>
          <cell r="AF293">
            <v>168</v>
          </cell>
          <cell r="AG293">
            <v>140</v>
          </cell>
          <cell r="AH293">
            <v>28</v>
          </cell>
          <cell r="AI293">
            <v>4491.7666666666664</v>
          </cell>
          <cell r="AK293">
            <v>4839.181818181818</v>
          </cell>
        </row>
        <row r="294">
          <cell r="F294">
            <v>0</v>
          </cell>
          <cell r="P294">
            <v>0</v>
          </cell>
          <cell r="S294">
            <v>0</v>
          </cell>
          <cell r="X294">
            <v>0</v>
          </cell>
          <cell r="AC294">
            <v>0</v>
          </cell>
          <cell r="AF294">
            <v>0</v>
          </cell>
          <cell r="AG294">
            <v>0</v>
          </cell>
          <cell r="AH294">
            <v>0</v>
          </cell>
          <cell r="AI294">
            <v>0</v>
          </cell>
          <cell r="AK294">
            <v>0</v>
          </cell>
        </row>
        <row r="295">
          <cell r="F295">
            <v>0</v>
          </cell>
          <cell r="P295">
            <v>0</v>
          </cell>
          <cell r="S295">
            <v>0</v>
          </cell>
          <cell r="X295">
            <v>0</v>
          </cell>
          <cell r="AC295">
            <v>0</v>
          </cell>
          <cell r="AF295">
            <v>12</v>
          </cell>
          <cell r="AG295">
            <v>10</v>
          </cell>
          <cell r="AH295">
            <v>2</v>
          </cell>
          <cell r="AI295">
            <v>12</v>
          </cell>
          <cell r="AK295">
            <v>0</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cell r="AK296">
            <v>5229.0333333333338</v>
          </cell>
        </row>
        <row r="297">
          <cell r="F297">
            <v>2</v>
          </cell>
          <cell r="P297">
            <v>0</v>
          </cell>
          <cell r="S297">
            <v>219</v>
          </cell>
          <cell r="X297">
            <v>93.666666666666629</v>
          </cell>
          <cell r="AC297">
            <v>93</v>
          </cell>
          <cell r="AF297">
            <v>0</v>
          </cell>
          <cell r="AG297">
            <v>0</v>
          </cell>
          <cell r="AH297">
            <v>191</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cell r="AK299">
            <v>3585.6666666666665</v>
          </cell>
        </row>
        <row r="300">
          <cell r="F300">
            <v>0</v>
          </cell>
          <cell r="P300">
            <v>0</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-3</v>
          </cell>
        </row>
        <row r="302">
          <cell r="F302">
            <v>0</v>
          </cell>
          <cell r="P302">
            <v>0</v>
          </cell>
          <cell r="Q302">
            <v>0</v>
          </cell>
          <cell r="R302">
            <v>0</v>
          </cell>
          <cell r="S302">
            <v>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0</v>
          </cell>
          <cell r="AG302">
            <v>0</v>
          </cell>
          <cell r="AH302">
            <v>0</v>
          </cell>
          <cell r="AI302">
            <v>0</v>
          </cell>
          <cell r="AK302">
            <v>83800.038961038968</v>
          </cell>
        </row>
        <row r="303">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P306">
            <v>0</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3609</v>
          </cell>
          <cell r="P308">
            <v>0</v>
          </cell>
          <cell r="S308">
            <v>0</v>
          </cell>
          <cell r="X308">
            <v>0</v>
          </cell>
          <cell r="AC308">
            <v>0</v>
          </cell>
          <cell r="AF308">
            <v>0</v>
          </cell>
          <cell r="AG308">
            <v>0</v>
          </cell>
          <cell r="AH308">
            <v>0</v>
          </cell>
          <cell r="AI308">
            <v>3609</v>
          </cell>
          <cell r="AK308">
            <v>0</v>
          </cell>
        </row>
        <row r="309">
          <cell r="S309">
            <v>0</v>
          </cell>
          <cell r="AK309">
            <v>0</v>
          </cell>
        </row>
        <row r="310">
          <cell r="F310">
            <v>0</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AI311">
            <v>0</v>
          </cell>
          <cell r="AK311">
            <v>0</v>
          </cell>
        </row>
        <row r="312">
          <cell r="P312">
            <v>0</v>
          </cell>
          <cell r="AK312">
            <v>0</v>
          </cell>
        </row>
        <row r="313">
          <cell r="S313">
            <v>0</v>
          </cell>
          <cell r="AI313">
            <v>0</v>
          </cell>
          <cell r="AK313">
            <v>0</v>
          </cell>
        </row>
        <row r="314">
          <cell r="F314">
            <v>3480</v>
          </cell>
          <cell r="S314">
            <v>0</v>
          </cell>
          <cell r="AK314">
            <v>3480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t="e">
            <v>#REF!</v>
          </cell>
          <cell r="AM330">
            <v>5000.8799999999992</v>
          </cell>
        </row>
        <row r="331">
          <cell r="F331">
            <v>160</v>
          </cell>
          <cell r="P331">
            <v>326</v>
          </cell>
          <cell r="S331">
            <v>523</v>
          </cell>
          <cell r="X331">
            <v>174</v>
          </cell>
          <cell r="AC331">
            <v>147</v>
          </cell>
          <cell r="AF331">
            <v>480</v>
          </cell>
          <cell r="AG331">
            <v>480</v>
          </cell>
          <cell r="AH331">
            <v>0</v>
          </cell>
          <cell r="AI331">
            <v>0</v>
          </cell>
          <cell r="AK331">
            <v>1910</v>
          </cell>
          <cell r="AM331">
            <v>1430</v>
          </cell>
        </row>
        <row r="332">
          <cell r="AI332">
            <v>538</v>
          </cell>
          <cell r="AJ332">
            <v>36</v>
          </cell>
          <cell r="AK332" t="e">
            <v>#REF!</v>
          </cell>
          <cell r="AM332">
            <v>6362.1571428571433</v>
          </cell>
        </row>
        <row r="333">
          <cell r="AI333" t="e">
            <v>#REF!</v>
          </cell>
          <cell r="AK333">
            <v>660.3</v>
          </cell>
          <cell r="AM333">
            <v>660.3</v>
          </cell>
        </row>
        <row r="334">
          <cell r="AI334">
            <v>0</v>
          </cell>
          <cell r="AJ334">
            <v>36</v>
          </cell>
          <cell r="AK334" t="e">
            <v>#REF!</v>
          </cell>
          <cell r="AM334">
            <v>0</v>
          </cell>
        </row>
        <row r="335">
          <cell r="AI335">
            <v>5357.15</v>
          </cell>
          <cell r="AK335" t="e">
            <v>#REF!</v>
          </cell>
          <cell r="AM335">
            <v>1380.8571428571431</v>
          </cell>
        </row>
        <row r="336">
          <cell r="AI336">
            <v>4025.8545454545456</v>
          </cell>
          <cell r="AK336" t="e">
            <v>#REF!</v>
          </cell>
          <cell r="AM336">
            <v>3500</v>
          </cell>
        </row>
        <row r="337">
          <cell r="AI337">
            <v>0</v>
          </cell>
          <cell r="AK337" t="e">
            <v>#REF!</v>
          </cell>
        </row>
        <row r="338">
          <cell r="AI338">
            <v>0</v>
          </cell>
          <cell r="AK338" t="e">
            <v>#REF!</v>
          </cell>
          <cell r="AM338">
            <v>821</v>
          </cell>
        </row>
        <row r="339">
          <cell r="AI339">
            <v>0</v>
          </cell>
          <cell r="AK339" t="e">
            <v>#REF!</v>
          </cell>
        </row>
        <row r="340">
          <cell r="AI340">
            <v>4672</v>
          </cell>
          <cell r="AK340" t="e">
            <v>#REF!</v>
          </cell>
          <cell r="AM340">
            <v>0</v>
          </cell>
        </row>
        <row r="341">
          <cell r="AI341">
            <v>1640</v>
          </cell>
          <cell r="AK341" t="e">
            <v>#REF!</v>
          </cell>
          <cell r="AM341">
            <v>7882</v>
          </cell>
        </row>
        <row r="342">
          <cell r="AI342">
            <v>952</v>
          </cell>
          <cell r="AK342" t="e">
            <v>#REF!</v>
          </cell>
          <cell r="AM342">
            <v>4100.090909090909</v>
          </cell>
        </row>
        <row r="343">
          <cell r="AI343">
            <v>1370</v>
          </cell>
          <cell r="AK343">
            <v>0</v>
          </cell>
          <cell r="AM343">
            <v>0</v>
          </cell>
        </row>
        <row r="344">
          <cell r="AI344">
            <v>710</v>
          </cell>
          <cell r="AK344">
            <v>0</v>
          </cell>
          <cell r="AM344">
            <v>0</v>
          </cell>
        </row>
        <row r="345">
          <cell r="AI345">
            <v>0</v>
          </cell>
          <cell r="AK345" t="e">
            <v>#REF!</v>
          </cell>
          <cell r="AM345">
            <v>0</v>
          </cell>
        </row>
        <row r="346">
          <cell r="AI346">
            <v>4</v>
          </cell>
          <cell r="AK346" t="e">
            <v>#REF!</v>
          </cell>
          <cell r="AM346">
            <v>4385</v>
          </cell>
        </row>
        <row r="347">
          <cell r="AI347">
            <v>814.4</v>
          </cell>
          <cell r="AK347" t="e">
            <v>#REF!</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cell r="AM351">
            <v>0</v>
          </cell>
        </row>
        <row r="352">
          <cell r="AI352">
            <v>0</v>
          </cell>
          <cell r="AK352" t="e">
            <v>#REF!</v>
          </cell>
          <cell r="AM352">
            <v>20</v>
          </cell>
        </row>
        <row r="353">
          <cell r="AI353">
            <v>0</v>
          </cell>
          <cell r="AK353" t="e">
            <v>#REF!</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t="e">
            <v>#REF!</v>
          </cell>
        </row>
        <row r="355">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7">
          <cell r="F367" t="e">
            <v>#REF!</v>
          </cell>
        </row>
        <row r="373">
          <cell r="F373">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cell r="AK386" t="str">
            <v>АК "КЕ"</v>
          </cell>
          <cell r="AL386" t="str">
            <v>Е/Е</v>
          </cell>
        </row>
        <row r="387">
          <cell r="F387">
            <v>0</v>
          </cell>
          <cell r="G387">
            <v>0</v>
          </cell>
          <cell r="P387">
            <v>2</v>
          </cell>
          <cell r="X387">
            <v>0</v>
          </cell>
          <cell r="Y387">
            <v>0</v>
          </cell>
          <cell r="AC387">
            <v>25</v>
          </cell>
          <cell r="AD387">
            <v>13</v>
          </cell>
          <cell r="AI387">
            <v>33.666666666666671</v>
          </cell>
          <cell r="AJ387">
            <v>18</v>
          </cell>
          <cell r="AK387" t="str">
            <v>ПЛАН</v>
          </cell>
          <cell r="AL387" t="str">
            <v>ПЛАН</v>
          </cell>
        </row>
        <row r="388">
          <cell r="F388">
            <v>0</v>
          </cell>
          <cell r="G388">
            <v>0</v>
          </cell>
          <cell r="H388">
            <v>56</v>
          </cell>
          <cell r="P388">
            <v>0</v>
          </cell>
          <cell r="S388">
            <v>14.333333333333332</v>
          </cell>
          <cell r="X388">
            <v>25.333333333333332</v>
          </cell>
          <cell r="Y388">
            <v>18</v>
          </cell>
          <cell r="Z388">
            <v>97</v>
          </cell>
          <cell r="AC388">
            <v>0.66666666666666663</v>
          </cell>
          <cell r="AD388">
            <v>0</v>
          </cell>
          <cell r="AE388">
            <v>130</v>
          </cell>
          <cell r="AI388">
            <v>26</v>
          </cell>
          <cell r="AJ388">
            <v>18</v>
          </cell>
          <cell r="AK388">
            <v>735.30000000000018</v>
          </cell>
          <cell r="AL388">
            <v>469.33333333333337</v>
          </cell>
          <cell r="AM388">
            <v>312.33333333333331</v>
          </cell>
        </row>
        <row r="389">
          <cell r="F389">
            <v>120.63333333333333</v>
          </cell>
          <cell r="G389">
            <v>71</v>
          </cell>
          <cell r="P389">
            <v>0</v>
          </cell>
          <cell r="X389">
            <v>0</v>
          </cell>
          <cell r="Y389">
            <v>0</v>
          </cell>
          <cell r="AC389">
            <v>0</v>
          </cell>
          <cell r="AD389">
            <v>0</v>
          </cell>
          <cell r="AI389">
            <v>120.63333333333333</v>
          </cell>
          <cell r="AJ389">
            <v>73</v>
          </cell>
          <cell r="AK389">
            <v>46</v>
          </cell>
          <cell r="AL389">
            <v>14</v>
          </cell>
        </row>
        <row r="390">
          <cell r="F390">
            <v>8.6666666666666661</v>
          </cell>
          <cell r="G390">
            <v>5</v>
          </cell>
          <cell r="P390">
            <v>0</v>
          </cell>
          <cell r="X390">
            <v>0</v>
          </cell>
          <cell r="Y390">
            <v>0</v>
          </cell>
          <cell r="AC390">
            <v>0</v>
          </cell>
          <cell r="AD390">
            <v>0</v>
          </cell>
          <cell r="AI390">
            <v>8.6666666666666661</v>
          </cell>
          <cell r="AJ390">
            <v>0</v>
          </cell>
          <cell r="AK390">
            <v>428</v>
          </cell>
          <cell r="AL390">
            <v>191.66666666666669</v>
          </cell>
        </row>
        <row r="391">
          <cell r="F391">
            <v>0</v>
          </cell>
          <cell r="G391">
            <v>0</v>
          </cell>
          <cell r="P391">
            <v>5.333333333333333</v>
          </cell>
          <cell r="X391">
            <v>0</v>
          </cell>
          <cell r="Y391">
            <v>0</v>
          </cell>
          <cell r="AC391">
            <v>0</v>
          </cell>
          <cell r="AD391">
            <v>0</v>
          </cell>
          <cell r="AI391">
            <v>22</v>
          </cell>
          <cell r="AJ391">
            <v>15.333333333333332</v>
          </cell>
          <cell r="AK391">
            <v>33.666666666666671</v>
          </cell>
          <cell r="AL391">
            <v>15</v>
          </cell>
        </row>
        <row r="392">
          <cell r="F392">
            <v>5.333333333333333</v>
          </cell>
          <cell r="G392">
            <v>3</v>
          </cell>
          <cell r="P392">
            <v>0</v>
          </cell>
          <cell r="X392">
            <v>0</v>
          </cell>
          <cell r="Y392">
            <v>0</v>
          </cell>
          <cell r="AC392">
            <v>0</v>
          </cell>
          <cell r="AD392">
            <v>0</v>
          </cell>
          <cell r="AI392">
            <v>5.333333333333333</v>
          </cell>
          <cell r="AJ392">
            <v>3</v>
          </cell>
          <cell r="AK392">
            <v>26</v>
          </cell>
          <cell r="AL392">
            <v>14</v>
          </cell>
        </row>
        <row r="393">
          <cell r="F393">
            <v>0.33333333333333331</v>
          </cell>
          <cell r="G393">
            <v>0</v>
          </cell>
          <cell r="P393">
            <v>4.333333333333333</v>
          </cell>
          <cell r="X393">
            <v>0</v>
          </cell>
          <cell r="Y393">
            <v>0</v>
          </cell>
          <cell r="AC393">
            <v>0</v>
          </cell>
          <cell r="AD393">
            <v>0</v>
          </cell>
          <cell r="AI393">
            <v>4.6666666666666661</v>
          </cell>
          <cell r="AJ393">
            <v>4.333333333333333</v>
          </cell>
          <cell r="AK393">
            <v>120.63333333333333</v>
          </cell>
          <cell r="AL393">
            <v>43</v>
          </cell>
        </row>
        <row r="394">
          <cell r="F394">
            <v>0.33333333333333331</v>
          </cell>
          <cell r="G394">
            <v>0</v>
          </cell>
          <cell r="P394">
            <v>2</v>
          </cell>
          <cell r="X394">
            <v>10</v>
          </cell>
          <cell r="Y394">
            <v>7</v>
          </cell>
          <cell r="AC394">
            <v>13.666666666666666</v>
          </cell>
          <cell r="AD394">
            <v>7</v>
          </cell>
          <cell r="AI394">
            <v>26</v>
          </cell>
          <cell r="AJ394">
            <v>16</v>
          </cell>
          <cell r="AK394">
            <v>8.6666666666666661</v>
          </cell>
          <cell r="AL394">
            <v>0</v>
          </cell>
        </row>
        <row r="395">
          <cell r="F395">
            <v>0</v>
          </cell>
          <cell r="G395">
            <v>0</v>
          </cell>
          <cell r="P395">
            <v>0</v>
          </cell>
          <cell r="X395">
            <v>0</v>
          </cell>
          <cell r="Y395">
            <v>0</v>
          </cell>
          <cell r="AC395">
            <v>0</v>
          </cell>
          <cell r="AD395">
            <v>0</v>
          </cell>
          <cell r="AI395">
            <v>0</v>
          </cell>
          <cell r="AK395">
            <v>22</v>
          </cell>
          <cell r="AL395">
            <v>15.333333333333332</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cell r="AL396">
            <v>2</v>
          </cell>
        </row>
        <row r="397">
          <cell r="F397">
            <v>0</v>
          </cell>
          <cell r="G397">
            <v>0</v>
          </cell>
          <cell r="P397">
            <v>0</v>
          </cell>
          <cell r="X397">
            <v>0</v>
          </cell>
          <cell r="Y397">
            <v>0</v>
          </cell>
          <cell r="AC397">
            <v>0</v>
          </cell>
          <cell r="AD397">
            <v>0</v>
          </cell>
          <cell r="AI397">
            <v>0</v>
          </cell>
          <cell r="AJ397">
            <v>0</v>
          </cell>
          <cell r="AK397">
            <v>4.6666666666666661</v>
          </cell>
          <cell r="AL397">
            <v>4.333333333333333</v>
          </cell>
        </row>
        <row r="398">
          <cell r="F398">
            <v>0</v>
          </cell>
          <cell r="G398">
            <v>0</v>
          </cell>
          <cell r="P398">
            <v>0</v>
          </cell>
          <cell r="X398">
            <v>480.66666666666669</v>
          </cell>
          <cell r="Y398">
            <v>341</v>
          </cell>
          <cell r="AC398">
            <v>11</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row>
        <row r="400">
          <cell r="F400">
            <v>1.1666666666666667</v>
          </cell>
          <cell r="G400">
            <v>1</v>
          </cell>
          <cell r="P400">
            <v>15.833333333333334</v>
          </cell>
          <cell r="X400">
            <v>41.666666666666664</v>
          </cell>
          <cell r="Y400">
            <v>30</v>
          </cell>
          <cell r="AC400">
            <v>32</v>
          </cell>
          <cell r="AD400">
            <v>17</v>
          </cell>
          <cell r="AI400">
            <v>91</v>
          </cell>
          <cell r="AJ400">
            <v>68.833333333333343</v>
          </cell>
          <cell r="AK400">
            <v>587.33333333333337</v>
          </cell>
          <cell r="AL400">
            <v>316.5</v>
          </cell>
          <cell r="AM400">
            <v>316.83333333333331</v>
          </cell>
        </row>
        <row r="401">
          <cell r="F401">
            <v>0</v>
          </cell>
          <cell r="G401">
            <v>0</v>
          </cell>
          <cell r="P401">
            <v>4.666666666666667</v>
          </cell>
          <cell r="X401">
            <v>0</v>
          </cell>
          <cell r="Y401">
            <v>0</v>
          </cell>
          <cell r="AC401">
            <v>0</v>
          </cell>
          <cell r="AD401">
            <v>0</v>
          </cell>
          <cell r="AI401">
            <v>4.666666666666667</v>
          </cell>
          <cell r="AJ401">
            <v>0</v>
          </cell>
          <cell r="AK401">
            <v>0</v>
          </cell>
          <cell r="AL401">
            <v>0</v>
          </cell>
        </row>
        <row r="402">
          <cell r="F402">
            <v>0</v>
          </cell>
          <cell r="G402">
            <v>0</v>
          </cell>
          <cell r="P402">
            <v>0</v>
          </cell>
          <cell r="X402">
            <v>0</v>
          </cell>
          <cell r="Y402">
            <v>0</v>
          </cell>
          <cell r="AC402">
            <v>0</v>
          </cell>
          <cell r="AD402">
            <v>0</v>
          </cell>
          <cell r="AI402">
            <v>0</v>
          </cell>
          <cell r="AK402">
            <v>491.66666666666669</v>
          </cell>
          <cell r="AL402">
            <v>261</v>
          </cell>
        </row>
        <row r="403">
          <cell r="F403">
            <v>10</v>
          </cell>
          <cell r="G403">
            <v>6</v>
          </cell>
          <cell r="P403">
            <v>39</v>
          </cell>
          <cell r="X403">
            <v>0</v>
          </cell>
          <cell r="Y403">
            <v>0</v>
          </cell>
          <cell r="AC403">
            <v>0</v>
          </cell>
          <cell r="AD403">
            <v>0</v>
          </cell>
          <cell r="AI403">
            <v>49</v>
          </cell>
          <cell r="AJ403">
            <v>45</v>
          </cell>
          <cell r="AK403">
            <v>45</v>
          </cell>
          <cell r="AL403">
            <v>0</v>
          </cell>
        </row>
        <row r="404">
          <cell r="F404">
            <v>2.6666666666666665</v>
          </cell>
          <cell r="G404">
            <v>2</v>
          </cell>
          <cell r="P404">
            <v>3.3333333333333335</v>
          </cell>
          <cell r="X404">
            <v>0</v>
          </cell>
          <cell r="Y404">
            <v>0</v>
          </cell>
          <cell r="AC404">
            <v>0</v>
          </cell>
          <cell r="AD404">
            <v>0</v>
          </cell>
          <cell r="AI404">
            <v>6</v>
          </cell>
          <cell r="AJ404">
            <v>5.3333333333333339</v>
          </cell>
          <cell r="AK404">
            <v>91</v>
          </cell>
          <cell r="AL404">
            <v>55.833333333333336</v>
          </cell>
        </row>
        <row r="405">
          <cell r="F405">
            <v>7.333333333333333</v>
          </cell>
          <cell r="G405">
            <v>4</v>
          </cell>
          <cell r="P405">
            <v>35.666666666666664</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cell r="AL407">
            <v>42</v>
          </cell>
          <cell r="AM407">
            <v>43</v>
          </cell>
        </row>
        <row r="408">
          <cell r="F408">
            <v>0</v>
          </cell>
          <cell r="G408">
            <v>0</v>
          </cell>
          <cell r="P408">
            <v>0</v>
          </cell>
          <cell r="X408">
            <v>0</v>
          </cell>
          <cell r="Y408">
            <v>0</v>
          </cell>
          <cell r="AC408">
            <v>0</v>
          </cell>
          <cell r="AD408">
            <v>0</v>
          </cell>
          <cell r="AI408">
            <v>1350</v>
          </cell>
          <cell r="AJ408">
            <v>0</v>
          </cell>
          <cell r="AK408">
            <v>6</v>
          </cell>
          <cell r="AL408">
            <v>4.3333333333333339</v>
          </cell>
        </row>
        <row r="409">
          <cell r="F409">
            <v>0</v>
          </cell>
          <cell r="G409">
            <v>0</v>
          </cell>
          <cell r="P409">
            <v>0</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row>
        <row r="411">
          <cell r="F411">
            <v>0</v>
          </cell>
          <cell r="G411">
            <v>0</v>
          </cell>
          <cell r="H411">
            <v>71</v>
          </cell>
          <cell r="P411">
            <v>12.333333333333334</v>
          </cell>
          <cell r="S411">
            <v>50.166666666666671</v>
          </cell>
          <cell r="X411">
            <v>0</v>
          </cell>
          <cell r="Y411">
            <v>0</v>
          </cell>
          <cell r="AC411">
            <v>0</v>
          </cell>
          <cell r="AD411">
            <v>0</v>
          </cell>
          <cell r="AI411">
            <v>12.333333333333334</v>
          </cell>
          <cell r="AJ411">
            <v>12.333333333333334</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I412">
            <v>0</v>
          </cell>
          <cell r="AJ412">
            <v>0</v>
          </cell>
          <cell r="AK412">
            <v>1350</v>
          </cell>
          <cell r="AL412">
            <v>0</v>
          </cell>
        </row>
        <row r="413">
          <cell r="F413">
            <v>1.6666666666666667</v>
          </cell>
          <cell r="G413">
            <v>1</v>
          </cell>
          <cell r="P413">
            <v>5</v>
          </cell>
          <cell r="X413">
            <v>3</v>
          </cell>
          <cell r="Y413">
            <v>2</v>
          </cell>
          <cell r="AC413">
            <v>3</v>
          </cell>
          <cell r="AD413">
            <v>2</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0</v>
          </cell>
          <cell r="X415">
            <v>0</v>
          </cell>
          <cell r="Y415">
            <v>0</v>
          </cell>
          <cell r="AC415">
            <v>0</v>
          </cell>
          <cell r="AD415">
            <v>0</v>
          </cell>
          <cell r="AI415">
            <v>0</v>
          </cell>
          <cell r="AJ415">
            <v>0</v>
          </cell>
          <cell r="AK415">
            <v>12.333333333333334</v>
          </cell>
          <cell r="AL415">
            <v>12.333333333333334</v>
          </cell>
        </row>
        <row r="416">
          <cell r="F416">
            <v>0</v>
          </cell>
          <cell r="G416">
            <v>0</v>
          </cell>
          <cell r="P416">
            <v>18.5</v>
          </cell>
          <cell r="X416">
            <v>4.5</v>
          </cell>
          <cell r="Y416">
            <v>3</v>
          </cell>
          <cell r="AC416">
            <v>1.3333333333333333</v>
          </cell>
          <cell r="AD416">
            <v>1</v>
          </cell>
          <cell r="AI416">
            <v>28.5</v>
          </cell>
          <cell r="AJ416">
            <v>26.5</v>
          </cell>
          <cell r="AK416">
            <v>0</v>
          </cell>
          <cell r="AL416">
            <v>0</v>
          </cell>
        </row>
        <row r="417">
          <cell r="F417">
            <v>0</v>
          </cell>
          <cell r="G417">
            <v>0</v>
          </cell>
          <cell r="P417">
            <v>1.3333333333333333</v>
          </cell>
          <cell r="X417">
            <v>0</v>
          </cell>
          <cell r="Y417">
            <v>0</v>
          </cell>
          <cell r="AC417">
            <v>1.6666666666666667</v>
          </cell>
          <cell r="AD417">
            <v>1</v>
          </cell>
          <cell r="AI417">
            <v>69</v>
          </cell>
          <cell r="AJ417">
            <v>52.333333333333336</v>
          </cell>
          <cell r="AK417">
            <v>57.666666666666664</v>
          </cell>
          <cell r="AL417">
            <v>49</v>
          </cell>
        </row>
        <row r="418">
          <cell r="F418">
            <v>177</v>
          </cell>
          <cell r="G418">
            <v>104</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10</v>
          </cell>
          <cell r="Y419">
            <v>7</v>
          </cell>
          <cell r="AC419">
            <v>7.666666666666667</v>
          </cell>
          <cell r="AD419">
            <v>4</v>
          </cell>
          <cell r="AI419">
            <v>17.666666666666668</v>
          </cell>
          <cell r="AJ419">
            <v>11</v>
          </cell>
          <cell r="AK419">
            <v>0</v>
          </cell>
          <cell r="AL419">
            <v>0</v>
          </cell>
        </row>
        <row r="420">
          <cell r="F420">
            <v>0.66666666666666663</v>
          </cell>
          <cell r="G420">
            <v>0</v>
          </cell>
          <cell r="P420">
            <v>2</v>
          </cell>
          <cell r="X420">
            <v>1.3333333333333333</v>
          </cell>
          <cell r="Y420">
            <v>1</v>
          </cell>
          <cell r="AC420">
            <v>1</v>
          </cell>
          <cell r="AD420">
            <v>1</v>
          </cell>
          <cell r="AI420">
            <v>6</v>
          </cell>
          <cell r="AJ420">
            <v>4</v>
          </cell>
          <cell r="AK420">
            <v>28.5</v>
          </cell>
          <cell r="AL420">
            <v>25.5</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cell r="AK421">
            <v>69</v>
          </cell>
          <cell r="AL421">
            <v>52.333333333333336</v>
          </cell>
        </row>
        <row r="422">
          <cell r="F422">
            <v>0</v>
          </cell>
          <cell r="G422">
            <v>0</v>
          </cell>
          <cell r="P422">
            <v>2.3333333333333335</v>
          </cell>
          <cell r="X422">
            <v>6</v>
          </cell>
          <cell r="Y422">
            <v>4</v>
          </cell>
          <cell r="AC422">
            <v>5</v>
          </cell>
          <cell r="AD422">
            <v>3</v>
          </cell>
          <cell r="AI422">
            <v>13.333333333333334</v>
          </cell>
          <cell r="AJ422">
            <v>9.3333333333333339</v>
          </cell>
          <cell r="AK422">
            <v>177</v>
          </cell>
          <cell r="AL422">
            <v>61</v>
          </cell>
        </row>
        <row r="423">
          <cell r="F423">
            <v>0</v>
          </cell>
          <cell r="G423">
            <v>0</v>
          </cell>
          <cell r="P423">
            <v>0</v>
          </cell>
          <cell r="X423">
            <v>0</v>
          </cell>
          <cell r="Y423">
            <v>0</v>
          </cell>
          <cell r="AC423">
            <v>0</v>
          </cell>
          <cell r="AD423">
            <v>0</v>
          </cell>
          <cell r="AI423">
            <v>0</v>
          </cell>
          <cell r="AJ423">
            <v>0</v>
          </cell>
          <cell r="AK423">
            <v>17.666666666666668</v>
          </cell>
          <cell r="AL423">
            <v>8</v>
          </cell>
        </row>
        <row r="424">
          <cell r="F424">
            <v>0</v>
          </cell>
          <cell r="G424">
            <v>0</v>
          </cell>
          <cell r="P424">
            <v>0</v>
          </cell>
          <cell r="X424">
            <v>0</v>
          </cell>
          <cell r="Y424">
            <v>0</v>
          </cell>
          <cell r="AC424">
            <v>0</v>
          </cell>
          <cell r="AD424">
            <v>0</v>
          </cell>
          <cell r="AI424">
            <v>0</v>
          </cell>
          <cell r="AJ424">
            <v>0</v>
          </cell>
          <cell r="AK424">
            <v>6</v>
          </cell>
          <cell r="AL424">
            <v>3</v>
          </cell>
        </row>
        <row r="425">
          <cell r="F425">
            <v>9.6666666666666661</v>
          </cell>
          <cell r="G425">
            <v>6</v>
          </cell>
          <cell r="P425">
            <v>1</v>
          </cell>
          <cell r="X425">
            <v>0</v>
          </cell>
          <cell r="Y425">
            <v>0</v>
          </cell>
          <cell r="AC425">
            <v>0</v>
          </cell>
          <cell r="AD425">
            <v>0</v>
          </cell>
          <cell r="AI425">
            <v>12</v>
          </cell>
          <cell r="AJ425">
            <v>8</v>
          </cell>
          <cell r="AK425">
            <v>9.3333333333333339</v>
          </cell>
          <cell r="AL425">
            <v>4.3333333333333339</v>
          </cell>
        </row>
        <row r="426">
          <cell r="F426">
            <v>0</v>
          </cell>
          <cell r="G426">
            <v>0</v>
          </cell>
          <cell r="P426">
            <v>0</v>
          </cell>
          <cell r="X426">
            <v>0</v>
          </cell>
          <cell r="Y426">
            <v>0</v>
          </cell>
          <cell r="AC426">
            <v>0</v>
          </cell>
          <cell r="AD426">
            <v>0</v>
          </cell>
          <cell r="AI426">
            <v>0</v>
          </cell>
          <cell r="AJ426">
            <v>0</v>
          </cell>
          <cell r="AK426">
            <v>13.333333333333334</v>
          </cell>
          <cell r="AL426">
            <v>7.3333333333333339</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cell r="AK427">
            <v>0</v>
          </cell>
          <cell r="AL427">
            <v>0</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cell r="AK428">
            <v>0</v>
          </cell>
          <cell r="AL428">
            <v>0</v>
          </cell>
        </row>
        <row r="429">
          <cell r="F429">
            <v>6.666666666666667</v>
          </cell>
          <cell r="G429">
            <v>4</v>
          </cell>
          <cell r="P429">
            <v>4.666666666666667</v>
          </cell>
          <cell r="X429">
            <v>3</v>
          </cell>
          <cell r="Y429">
            <v>2</v>
          </cell>
          <cell r="AC429">
            <v>2</v>
          </cell>
          <cell r="AD429">
            <v>1</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0</v>
          </cell>
          <cell r="G431">
            <v>0</v>
          </cell>
          <cell r="P431">
            <v>0</v>
          </cell>
          <cell r="X431">
            <v>0</v>
          </cell>
          <cell r="Y431">
            <v>0</v>
          </cell>
          <cell r="AC431">
            <v>0</v>
          </cell>
          <cell r="AD431">
            <v>0</v>
          </cell>
          <cell r="AI431">
            <v>0</v>
          </cell>
          <cell r="AJ431">
            <v>53</v>
          </cell>
          <cell r="AK431">
            <v>4.333333333333333</v>
          </cell>
          <cell r="AL431">
            <v>1.6666666666666665</v>
          </cell>
        </row>
        <row r="432">
          <cell r="F432">
            <v>1</v>
          </cell>
          <cell r="G432">
            <v>1</v>
          </cell>
          <cell r="P432">
            <v>0</v>
          </cell>
          <cell r="X432">
            <v>0</v>
          </cell>
          <cell r="Y432">
            <v>0</v>
          </cell>
          <cell r="AC432">
            <v>0</v>
          </cell>
          <cell r="AD432">
            <v>0</v>
          </cell>
          <cell r="AI432">
            <v>1</v>
          </cell>
          <cell r="AJ432">
            <v>1</v>
          </cell>
          <cell r="AK432">
            <v>3.6666666666666665</v>
          </cell>
          <cell r="AL432">
            <v>1.6666666666666665</v>
          </cell>
        </row>
        <row r="433">
          <cell r="F433">
            <v>0</v>
          </cell>
          <cell r="G433">
            <v>0</v>
          </cell>
          <cell r="P433">
            <v>0</v>
          </cell>
          <cell r="X433">
            <v>0</v>
          </cell>
          <cell r="Y433">
            <v>0</v>
          </cell>
          <cell r="AC433">
            <v>0</v>
          </cell>
          <cell r="AD433">
            <v>0</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2.6666666666666665</v>
          </cell>
          <cell r="G435">
            <v>2</v>
          </cell>
          <cell r="P435">
            <v>1</v>
          </cell>
          <cell r="X435">
            <v>4</v>
          </cell>
          <cell r="Y435">
            <v>3</v>
          </cell>
          <cell r="AC435">
            <v>2</v>
          </cell>
          <cell r="AD435">
            <v>1</v>
          </cell>
          <cell r="AI435">
            <v>15.666666666666666</v>
          </cell>
          <cell r="AJ435">
            <v>10</v>
          </cell>
          <cell r="AK435">
            <v>0</v>
          </cell>
          <cell r="AL435">
            <v>53</v>
          </cell>
        </row>
        <row r="436">
          <cell r="F436">
            <v>0</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3.3333333333333335</v>
          </cell>
          <cell r="Y437">
            <v>2</v>
          </cell>
          <cell r="AC437">
            <v>0</v>
          </cell>
          <cell r="AD437">
            <v>0</v>
          </cell>
          <cell r="AI437">
            <v>3.3333333333333335</v>
          </cell>
          <cell r="AJ437">
            <v>2</v>
          </cell>
          <cell r="AK437">
            <v>0</v>
          </cell>
          <cell r="AL437">
            <v>0</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0</v>
          </cell>
          <cell r="Y441">
            <v>0</v>
          </cell>
          <cell r="AC441">
            <v>0</v>
          </cell>
          <cell r="AD441">
            <v>0</v>
          </cell>
          <cell r="AI441">
            <v>0</v>
          </cell>
          <cell r="AJ441">
            <v>0</v>
          </cell>
          <cell r="AK441">
            <v>3.3333333333333335</v>
          </cell>
          <cell r="AL441">
            <v>2</v>
          </cell>
        </row>
        <row r="442">
          <cell r="F442">
            <v>0</v>
          </cell>
          <cell r="G442">
            <v>0</v>
          </cell>
          <cell r="P442">
            <v>0</v>
          </cell>
          <cell r="X442">
            <v>0</v>
          </cell>
          <cell r="Y442">
            <v>0</v>
          </cell>
          <cell r="AC442">
            <v>0</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1">
          <cell r="AE1" t="str">
            <v>'9 міс.'!</v>
          </cell>
        </row>
        <row r="8">
          <cell r="S8" t="str">
            <v>ЗАТВЕРДЖУЮ</v>
          </cell>
        </row>
        <row r="22">
          <cell r="U22" t="str">
            <v>ЗАТВЕРДЖУЮ</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Q32" t="str">
            <v>КТМ</v>
          </cell>
          <cell r="S32" t="str">
            <v>ГОЛОВА ПРАЛІННЯ  КЕ</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U37" t="str">
            <v xml:space="preserve">                      ПЛАЧКОВ І.В.</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AJ39">
            <v>0</v>
          </cell>
          <cell r="AL39">
            <v>0</v>
          </cell>
        </row>
        <row r="40">
          <cell r="Q40">
            <v>145</v>
          </cell>
          <cell r="V40">
            <v>347.3</v>
          </cell>
          <cell r="AL40">
            <v>0</v>
          </cell>
        </row>
        <row r="41">
          <cell r="V41">
            <v>0</v>
          </cell>
          <cell r="AJ41">
            <v>0</v>
          </cell>
          <cell r="AL41">
            <v>395.6</v>
          </cell>
        </row>
        <row r="42">
          <cell r="P42">
            <v>0</v>
          </cell>
          <cell r="V42">
            <v>33</v>
          </cell>
          <cell r="AJ42">
            <v>0</v>
          </cell>
          <cell r="AL42">
            <v>395.6</v>
          </cell>
        </row>
        <row r="43">
          <cell r="V43">
            <v>0</v>
          </cell>
          <cell r="AJ43">
            <v>395.6</v>
          </cell>
          <cell r="AM43">
            <v>1580</v>
          </cell>
        </row>
        <row r="44">
          <cell r="P44">
            <v>0</v>
          </cell>
          <cell r="V44">
            <v>0</v>
          </cell>
          <cell r="AJ44">
            <v>395.6</v>
          </cell>
          <cell r="AM44">
            <v>0</v>
          </cell>
        </row>
        <row r="45">
          <cell r="V45">
            <v>350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AC46">
            <v>1815.6175757575729</v>
          </cell>
          <cell r="AF46">
            <v>5288.3842424242421</v>
          </cell>
          <cell r="AG46">
            <v>4487.3999999999996</v>
          </cell>
          <cell r="AH46">
            <v>801.98424242424232</v>
          </cell>
          <cell r="AK46">
            <v>0</v>
          </cell>
        </row>
        <row r="47">
          <cell r="F47">
            <v>0.8</v>
          </cell>
          <cell r="R47">
            <v>145</v>
          </cell>
          <cell r="W47">
            <v>385</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726</v>
          </cell>
          <cell r="G49">
            <v>201</v>
          </cell>
          <cell r="H49">
            <v>525</v>
          </cell>
          <cell r="P49">
            <v>273</v>
          </cell>
          <cell r="R49">
            <v>145</v>
          </cell>
          <cell r="S49">
            <v>890</v>
          </cell>
          <cell r="T49">
            <v>445</v>
          </cell>
          <cell r="U49">
            <v>445</v>
          </cell>
          <cell r="W49">
            <v>285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0</v>
          </cell>
          <cell r="H51">
            <v>433</v>
          </cell>
          <cell r="P51">
            <v>0</v>
          </cell>
          <cell r="Q51">
            <v>144</v>
          </cell>
          <cell r="R51">
            <v>80</v>
          </cell>
          <cell r="S51">
            <v>760.26666666666688</v>
          </cell>
          <cell r="T51">
            <v>380.13333333333344</v>
          </cell>
          <cell r="U51">
            <v>380.13333333333344</v>
          </cell>
          <cell r="V51">
            <v>433</v>
          </cell>
          <cell r="W51">
            <v>613.33333333333348</v>
          </cell>
          <cell r="X51">
            <v>20</v>
          </cell>
          <cell r="Y51">
            <v>11</v>
          </cell>
          <cell r="Z51">
            <v>9</v>
          </cell>
          <cell r="AA51">
            <v>2319</v>
          </cell>
          <cell r="AB51">
            <v>7435.3333333333339</v>
          </cell>
          <cell r="AC51">
            <v>0</v>
          </cell>
          <cell r="AD51">
            <v>0</v>
          </cell>
          <cell r="AE51">
            <v>0</v>
          </cell>
          <cell r="AF51">
            <v>398.13333333333344</v>
          </cell>
          <cell r="AG51">
            <v>300</v>
          </cell>
          <cell r="AH51">
            <v>0</v>
          </cell>
          <cell r="AI51">
            <v>2554.3026666666669</v>
          </cell>
          <cell r="AJ51">
            <v>931.23599999999999</v>
          </cell>
          <cell r="AK51">
            <v>20</v>
          </cell>
          <cell r="AL51">
            <v>11</v>
          </cell>
          <cell r="AM51">
            <v>9</v>
          </cell>
          <cell r="AN51">
            <v>9</v>
          </cell>
          <cell r="AO51">
            <v>738.23599999999999</v>
          </cell>
          <cell r="AP51">
            <v>1257.0666666666671</v>
          </cell>
        </row>
        <row r="52">
          <cell r="F52">
            <v>565</v>
          </cell>
          <cell r="G52">
            <v>156</v>
          </cell>
          <cell r="H52">
            <v>409</v>
          </cell>
          <cell r="P52">
            <v>13</v>
          </cell>
          <cell r="Q52">
            <v>4</v>
          </cell>
          <cell r="R52">
            <v>2</v>
          </cell>
          <cell r="S52">
            <v>21</v>
          </cell>
          <cell r="U52">
            <v>331</v>
          </cell>
          <cell r="X52">
            <v>29</v>
          </cell>
          <cell r="Y52">
            <v>15</v>
          </cell>
          <cell r="Z52">
            <v>14</v>
          </cell>
          <cell r="AC52">
            <v>66</v>
          </cell>
          <cell r="AD52">
            <v>27</v>
          </cell>
          <cell r="AE52">
            <v>39</v>
          </cell>
          <cell r="AF52">
            <v>16</v>
          </cell>
          <cell r="AG52">
            <v>11</v>
          </cell>
          <cell r="AH52">
            <v>5</v>
          </cell>
          <cell r="AI52">
            <v>1279</v>
          </cell>
          <cell r="AJ52">
            <v>511</v>
          </cell>
          <cell r="AK52">
            <v>828</v>
          </cell>
          <cell r="AL52">
            <v>334</v>
          </cell>
          <cell r="AM52">
            <v>494</v>
          </cell>
          <cell r="AN52">
            <v>494</v>
          </cell>
        </row>
        <row r="53">
          <cell r="F53">
            <v>2</v>
          </cell>
          <cell r="G53">
            <v>1</v>
          </cell>
          <cell r="H53">
            <v>1</v>
          </cell>
          <cell r="P53">
            <v>41.333333333333336</v>
          </cell>
          <cell r="Q53">
            <v>32</v>
          </cell>
          <cell r="R53">
            <v>18</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I53">
            <v>4</v>
          </cell>
          <cell r="AJ53">
            <v>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P54">
            <v>4</v>
          </cell>
          <cell r="S54">
            <v>13.666666666666666</v>
          </cell>
          <cell r="T54">
            <v>13.666666666666666</v>
          </cell>
          <cell r="U54">
            <v>0</v>
          </cell>
          <cell r="X54">
            <v>647</v>
          </cell>
          <cell r="Y54">
            <v>345</v>
          </cell>
          <cell r="Z54">
            <v>302</v>
          </cell>
          <cell r="AC54">
            <v>13.333333333333334</v>
          </cell>
          <cell r="AD54">
            <v>5</v>
          </cell>
          <cell r="AE54">
            <v>8.3333333333333339</v>
          </cell>
          <cell r="AF54">
            <v>0.3</v>
          </cell>
          <cell r="AG54">
            <v>15</v>
          </cell>
          <cell r="AH54">
            <v>0.3</v>
          </cell>
          <cell r="AI54">
            <v>752</v>
          </cell>
          <cell r="AJ54">
            <v>362</v>
          </cell>
          <cell r="AK54">
            <v>674</v>
          </cell>
          <cell r="AL54">
            <v>350</v>
          </cell>
          <cell r="AM54">
            <v>324</v>
          </cell>
          <cell r="AN54">
            <v>324</v>
          </cell>
          <cell r="AO54">
            <v>350</v>
          </cell>
          <cell r="AP54">
            <v>315</v>
          </cell>
          <cell r="AQ54">
            <v>0</v>
          </cell>
          <cell r="AR54">
            <v>9</v>
          </cell>
        </row>
        <row r="55">
          <cell r="F55">
            <v>0</v>
          </cell>
          <cell r="G55">
            <v>0</v>
          </cell>
          <cell r="H55">
            <v>0</v>
          </cell>
          <cell r="P55">
            <v>40.800000000000004</v>
          </cell>
          <cell r="Q55">
            <v>58</v>
          </cell>
          <cell r="R55">
            <v>32</v>
          </cell>
          <cell r="S55">
            <v>10414</v>
          </cell>
          <cell r="T55">
            <v>10414</v>
          </cell>
          <cell r="U55">
            <v>0</v>
          </cell>
          <cell r="V55">
            <v>552</v>
          </cell>
          <cell r="W55">
            <v>532</v>
          </cell>
          <cell r="X55">
            <v>15982</v>
          </cell>
          <cell r="Y55">
            <v>9385</v>
          </cell>
          <cell r="Z55">
            <v>6597</v>
          </cell>
          <cell r="AA55">
            <v>2526</v>
          </cell>
          <cell r="AB55">
            <v>7785</v>
          </cell>
          <cell r="AC55">
            <v>15481</v>
          </cell>
          <cell r="AD55">
            <v>7344</v>
          </cell>
          <cell r="AE55">
            <v>8137</v>
          </cell>
          <cell r="AF55">
            <v>157.33333333333334</v>
          </cell>
          <cell r="AG55">
            <v>108</v>
          </cell>
          <cell r="AH55">
            <v>0</v>
          </cell>
          <cell r="AI55">
            <v>1268.4000000000001</v>
          </cell>
          <cell r="AJ55">
            <v>635.79999999999995</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Q56">
            <v>8</v>
          </cell>
          <cell r="R56">
            <v>4</v>
          </cell>
          <cell r="S56">
            <v>10414</v>
          </cell>
          <cell r="T56">
            <v>10414</v>
          </cell>
          <cell r="U56">
            <v>0</v>
          </cell>
          <cell r="V56">
            <v>410</v>
          </cell>
          <cell r="W56">
            <v>179</v>
          </cell>
          <cell r="X56">
            <v>15982</v>
          </cell>
          <cell r="Y56">
            <v>9385</v>
          </cell>
          <cell r="Z56">
            <v>6597</v>
          </cell>
          <cell r="AA56">
            <v>902</v>
          </cell>
          <cell r="AB56">
            <v>2722</v>
          </cell>
          <cell r="AC56">
            <v>15481</v>
          </cell>
          <cell r="AD56">
            <v>7344</v>
          </cell>
          <cell r="AE56">
            <v>8137</v>
          </cell>
          <cell r="AF56">
            <v>0</v>
          </cell>
          <cell r="AG56">
            <v>0</v>
          </cell>
          <cell r="AH56">
            <v>0</v>
          </cell>
          <cell r="AI56">
            <v>735.80000000000007</v>
          </cell>
          <cell r="AJ56">
            <v>509</v>
          </cell>
          <cell r="AK56">
            <v>41877</v>
          </cell>
          <cell r="AL56">
            <v>16729</v>
          </cell>
          <cell r="AM56">
            <v>25148</v>
          </cell>
          <cell r="AN56">
            <v>25148</v>
          </cell>
          <cell r="AO56">
            <v>16729</v>
          </cell>
          <cell r="AP56">
            <v>25148</v>
          </cell>
          <cell r="AQ56">
            <v>0</v>
          </cell>
          <cell r="AR56">
            <v>0</v>
          </cell>
        </row>
        <row r="57">
          <cell r="F57">
            <v>0</v>
          </cell>
          <cell r="G57">
            <v>0</v>
          </cell>
          <cell r="H57">
            <v>0</v>
          </cell>
          <cell r="P57">
            <v>8271</v>
          </cell>
          <cell r="Q57">
            <v>5299</v>
          </cell>
          <cell r="R57">
            <v>2972</v>
          </cell>
          <cell r="S57">
            <v>1598</v>
          </cell>
          <cell r="T57">
            <v>0</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5</v>
          </cell>
          <cell r="G58">
            <v>1</v>
          </cell>
          <cell r="H58">
            <v>4</v>
          </cell>
          <cell r="P58">
            <v>58.666666666666664</v>
          </cell>
          <cell r="Q58">
            <v>5299</v>
          </cell>
          <cell r="R58">
            <v>2972</v>
          </cell>
          <cell r="S58">
            <v>2370</v>
          </cell>
          <cell r="T58">
            <v>2370</v>
          </cell>
          <cell r="U58">
            <v>0</v>
          </cell>
          <cell r="V58">
            <v>12849</v>
          </cell>
          <cell r="W58">
            <v>7771</v>
          </cell>
          <cell r="X58">
            <v>0</v>
          </cell>
          <cell r="Y58">
            <v>0</v>
          </cell>
          <cell r="Z58">
            <v>0</v>
          </cell>
          <cell r="AA58">
            <v>146826</v>
          </cell>
          <cell r="AB58">
            <v>294840</v>
          </cell>
          <cell r="AC58">
            <v>0</v>
          </cell>
          <cell r="AD58">
            <v>0</v>
          </cell>
          <cell r="AE58">
            <v>0</v>
          </cell>
          <cell r="AF58">
            <v>900.66666666666663</v>
          </cell>
          <cell r="AG58">
            <v>270</v>
          </cell>
          <cell r="AH58">
            <v>630.66666666666663</v>
          </cell>
          <cell r="AI58">
            <v>26797</v>
          </cell>
          <cell r="AJ58">
            <v>15717</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Q59">
            <v>0</v>
          </cell>
          <cell r="R59">
            <v>0</v>
          </cell>
          <cell r="S59">
            <v>1035.1836363636362</v>
          </cell>
          <cell r="T59">
            <v>507.23998181818172</v>
          </cell>
          <cell r="U59">
            <v>527.94365454545448</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1165.050909090909</v>
          </cell>
          <cell r="AG59">
            <v>1165</v>
          </cell>
          <cell r="AH59">
            <v>5.0909090909044608E-2</v>
          </cell>
          <cell r="AI59">
            <v>0</v>
          </cell>
          <cell r="AJ59">
            <v>0</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Q60">
            <v>0</v>
          </cell>
          <cell r="R60">
            <v>0</v>
          </cell>
          <cell r="S60">
            <v>57</v>
          </cell>
          <cell r="T60">
            <v>28</v>
          </cell>
          <cell r="U60">
            <v>29</v>
          </cell>
          <cell r="V60">
            <v>16</v>
          </cell>
          <cell r="W60">
            <v>350</v>
          </cell>
          <cell r="X60">
            <v>15</v>
          </cell>
          <cell r="Y60">
            <v>8</v>
          </cell>
          <cell r="Z60">
            <v>7</v>
          </cell>
          <cell r="AA60">
            <v>4344</v>
          </cell>
          <cell r="AB60">
            <v>11898</v>
          </cell>
          <cell r="AC60">
            <v>14</v>
          </cell>
          <cell r="AD60">
            <v>6</v>
          </cell>
          <cell r="AE60">
            <v>8</v>
          </cell>
          <cell r="AF60">
            <v>64</v>
          </cell>
          <cell r="AG60">
            <v>64</v>
          </cell>
          <cell r="AH60">
            <v>0</v>
          </cell>
          <cell r="AI60">
            <v>498.4</v>
          </cell>
          <cell r="AJ60">
            <v>11.200000000000001</v>
          </cell>
          <cell r="AK60">
            <v>219</v>
          </cell>
          <cell r="AL60">
            <v>61</v>
          </cell>
          <cell r="AM60">
            <v>158</v>
          </cell>
          <cell r="AN60">
            <v>158</v>
          </cell>
          <cell r="AO60">
            <v>14</v>
          </cell>
          <cell r="AP60">
            <v>26</v>
          </cell>
          <cell r="AQ60">
            <v>47</v>
          </cell>
          <cell r="AR60">
            <v>132</v>
          </cell>
        </row>
        <row r="61">
          <cell r="F61">
            <v>137</v>
          </cell>
          <cell r="G61">
            <v>38</v>
          </cell>
          <cell r="H61">
            <v>99</v>
          </cell>
          <cell r="P61">
            <v>180</v>
          </cell>
          <cell r="Q61">
            <v>40</v>
          </cell>
          <cell r="R61">
            <v>22.423728813559308</v>
          </cell>
          <cell r="S61">
            <v>331</v>
          </cell>
          <cell r="T61">
            <v>162</v>
          </cell>
          <cell r="U61">
            <v>169</v>
          </cell>
          <cell r="V61">
            <v>748.3098245614035</v>
          </cell>
          <cell r="W61">
            <v>618.1254831995243</v>
          </cell>
          <cell r="X61">
            <v>89</v>
          </cell>
          <cell r="Y61">
            <v>48</v>
          </cell>
          <cell r="Z61">
            <v>41</v>
          </cell>
          <cell r="AA61">
            <v>2580</v>
          </cell>
          <cell r="AB61">
            <v>8244.1254831995248</v>
          </cell>
          <cell r="AC61">
            <v>83</v>
          </cell>
          <cell r="AD61">
            <v>34</v>
          </cell>
          <cell r="AE61">
            <v>49</v>
          </cell>
          <cell r="AF61">
            <v>373</v>
          </cell>
          <cell r="AG61">
            <v>373</v>
          </cell>
          <cell r="AH61">
            <v>0</v>
          </cell>
          <cell r="AI61">
            <v>3532.6742727272731</v>
          </cell>
          <cell r="AJ61">
            <v>1273.3200000000002</v>
          </cell>
          <cell r="AK61">
            <v>1278</v>
          </cell>
          <cell r="AL61">
            <v>356</v>
          </cell>
          <cell r="AM61">
            <v>922</v>
          </cell>
          <cell r="AN61">
            <v>920</v>
          </cell>
          <cell r="AO61">
            <v>0</v>
          </cell>
          <cell r="AP61">
            <v>0</v>
          </cell>
          <cell r="AQ61">
            <v>0</v>
          </cell>
          <cell r="AR61">
            <v>0</v>
          </cell>
        </row>
        <row r="62">
          <cell r="F62">
            <v>0</v>
          </cell>
          <cell r="G62">
            <v>0</v>
          </cell>
          <cell r="H62">
            <v>13</v>
          </cell>
          <cell r="P62">
            <v>0</v>
          </cell>
          <cell r="Q62">
            <v>2</v>
          </cell>
          <cell r="R62">
            <v>1</v>
          </cell>
          <cell r="S62">
            <v>49</v>
          </cell>
          <cell r="T62">
            <v>24</v>
          </cell>
          <cell r="U62">
            <v>25</v>
          </cell>
          <cell r="V62">
            <v>41</v>
          </cell>
          <cell r="W62">
            <v>34</v>
          </cell>
          <cell r="X62">
            <v>0</v>
          </cell>
          <cell r="Y62">
            <v>11</v>
          </cell>
          <cell r="Z62">
            <v>5</v>
          </cell>
          <cell r="AA62">
            <v>143</v>
          </cell>
          <cell r="AB62">
            <v>460</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Q63">
            <v>13</v>
          </cell>
          <cell r="R63">
            <v>8</v>
          </cell>
          <cell r="S63">
            <v>1018</v>
          </cell>
          <cell r="T63">
            <v>162.88</v>
          </cell>
          <cell r="U63">
            <v>855.12</v>
          </cell>
          <cell r="V63">
            <v>240</v>
          </cell>
          <cell r="W63">
            <v>198</v>
          </cell>
          <cell r="X63">
            <v>569</v>
          </cell>
          <cell r="Y63">
            <v>304</v>
          </cell>
          <cell r="Z63">
            <v>265</v>
          </cell>
          <cell r="AA63">
            <v>825</v>
          </cell>
          <cell r="AB63">
            <v>2637</v>
          </cell>
          <cell r="AC63">
            <v>527</v>
          </cell>
          <cell r="AD63">
            <v>213</v>
          </cell>
          <cell r="AE63">
            <v>314</v>
          </cell>
          <cell r="AF63">
            <v>526</v>
          </cell>
          <cell r="AG63">
            <v>526</v>
          </cell>
          <cell r="AH63">
            <v>0</v>
          </cell>
          <cell r="AI63">
            <v>1131</v>
          </cell>
          <cell r="AJ63">
            <v>407</v>
          </cell>
          <cell r="AK63">
            <v>3222</v>
          </cell>
          <cell r="AL63">
            <v>1031</v>
          </cell>
          <cell r="AM63">
            <v>2191</v>
          </cell>
          <cell r="AN63">
            <v>2191</v>
          </cell>
          <cell r="AO63">
            <v>517</v>
          </cell>
          <cell r="AP63">
            <v>925</v>
          </cell>
          <cell r="AQ63">
            <v>514</v>
          </cell>
          <cell r="AR63">
            <v>1266</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cell r="AQ64">
            <v>51</v>
          </cell>
          <cell r="AR64">
            <v>127</v>
          </cell>
        </row>
        <row r="65">
          <cell r="F65">
            <v>0</v>
          </cell>
          <cell r="G65">
            <v>0</v>
          </cell>
          <cell r="H65">
            <v>0</v>
          </cell>
          <cell r="P65">
            <v>470</v>
          </cell>
          <cell r="Q65">
            <v>285</v>
          </cell>
          <cell r="R65">
            <v>160</v>
          </cell>
          <cell r="S65">
            <v>1018</v>
          </cell>
          <cell r="T65">
            <v>162.88</v>
          </cell>
          <cell r="U65">
            <v>855.12</v>
          </cell>
          <cell r="V65">
            <v>973</v>
          </cell>
          <cell r="W65">
            <v>1131</v>
          </cell>
          <cell r="X65">
            <v>225</v>
          </cell>
          <cell r="Y65">
            <v>404</v>
          </cell>
          <cell r="Z65">
            <v>166</v>
          </cell>
          <cell r="AA65">
            <v>3962</v>
          </cell>
          <cell r="AB65">
            <v>14646</v>
          </cell>
          <cell r="AC65">
            <v>170</v>
          </cell>
          <cell r="AD65">
            <v>336</v>
          </cell>
          <cell r="AE65">
            <v>305</v>
          </cell>
          <cell r="AF65">
            <v>861</v>
          </cell>
          <cell r="AG65">
            <v>861</v>
          </cell>
          <cell r="AH65">
            <v>0</v>
          </cell>
          <cell r="AI65">
            <v>3313</v>
          </cell>
          <cell r="AJ65">
            <v>1298</v>
          </cell>
          <cell r="AK65">
            <v>2759</v>
          </cell>
          <cell r="AL65">
            <v>480</v>
          </cell>
          <cell r="AM65">
            <v>2279</v>
          </cell>
          <cell r="AN65">
            <v>1884</v>
          </cell>
          <cell r="AO65">
            <v>558</v>
          </cell>
          <cell r="AP65">
            <v>280</v>
          </cell>
        </row>
        <row r="66">
          <cell r="F66">
            <v>0</v>
          </cell>
          <cell r="G66">
            <v>0</v>
          </cell>
          <cell r="P66">
            <v>0</v>
          </cell>
          <cell r="Q66">
            <v>285</v>
          </cell>
          <cell r="R66">
            <v>160</v>
          </cell>
          <cell r="S66">
            <v>0</v>
          </cell>
          <cell r="T66">
            <v>16</v>
          </cell>
          <cell r="U66">
            <v>86</v>
          </cell>
          <cell r="V66">
            <v>914</v>
          </cell>
          <cell r="W66">
            <v>832</v>
          </cell>
          <cell r="X66">
            <v>0</v>
          </cell>
          <cell r="Z66">
            <v>832</v>
          </cell>
          <cell r="AB66">
            <v>832</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0</v>
          </cell>
          <cell r="Q67">
            <v>0</v>
          </cell>
          <cell r="R67">
            <v>0</v>
          </cell>
          <cell r="S67">
            <v>0</v>
          </cell>
          <cell r="T67">
            <v>146.88</v>
          </cell>
          <cell r="U67">
            <v>769.12</v>
          </cell>
          <cell r="V67">
            <v>54</v>
          </cell>
          <cell r="W67">
            <v>293</v>
          </cell>
          <cell r="X67">
            <v>344</v>
          </cell>
          <cell r="Y67">
            <v>304</v>
          </cell>
          <cell r="Z67">
            <v>265</v>
          </cell>
          <cell r="AB67">
            <v>293</v>
          </cell>
          <cell r="AC67">
            <v>357</v>
          </cell>
          <cell r="AD67">
            <v>213</v>
          </cell>
          <cell r="AE67">
            <v>314</v>
          </cell>
          <cell r="AF67">
            <v>-335</v>
          </cell>
          <cell r="AG67">
            <v>-335</v>
          </cell>
          <cell r="AH67">
            <v>0</v>
          </cell>
          <cell r="AI67">
            <v>6650</v>
          </cell>
          <cell r="AJ67">
            <v>0</v>
          </cell>
          <cell r="AK67">
            <v>375</v>
          </cell>
          <cell r="AL67">
            <v>4951</v>
          </cell>
          <cell r="AN67">
            <v>308</v>
          </cell>
          <cell r="AO67">
            <v>465</v>
          </cell>
          <cell r="AP67">
            <v>552</v>
          </cell>
          <cell r="AQ67">
            <v>463</v>
          </cell>
          <cell r="AR67">
            <v>1139</v>
          </cell>
        </row>
        <row r="68">
          <cell r="F68">
            <v>130</v>
          </cell>
          <cell r="G68">
            <v>36</v>
          </cell>
          <cell r="H68">
            <v>94</v>
          </cell>
          <cell r="P68">
            <v>730</v>
          </cell>
          <cell r="Q68">
            <v>852</v>
          </cell>
          <cell r="R68">
            <v>478</v>
          </cell>
          <cell r="S68">
            <v>2168</v>
          </cell>
          <cell r="T68">
            <v>542</v>
          </cell>
          <cell r="U68">
            <v>1626</v>
          </cell>
          <cell r="V68">
            <v>2249</v>
          </cell>
          <cell r="W68">
            <v>2344</v>
          </cell>
          <cell r="X68">
            <v>1785</v>
          </cell>
          <cell r="Y68">
            <v>953</v>
          </cell>
          <cell r="Z68">
            <v>832</v>
          </cell>
          <cell r="AA68">
            <v>3910</v>
          </cell>
          <cell r="AB68">
            <v>15937</v>
          </cell>
          <cell r="AC68">
            <v>723</v>
          </cell>
          <cell r="AD68">
            <v>292</v>
          </cell>
          <cell r="AE68">
            <v>431</v>
          </cell>
          <cell r="AF68">
            <v>963</v>
          </cell>
          <cell r="AG68">
            <v>963</v>
          </cell>
          <cell r="AH68">
            <v>0</v>
          </cell>
          <cell r="AI68">
            <v>0</v>
          </cell>
          <cell r="AJ68">
            <v>0</v>
          </cell>
          <cell r="AK68">
            <v>6499</v>
          </cell>
          <cell r="AL68">
            <v>2011</v>
          </cell>
          <cell r="AM68">
            <v>4488</v>
          </cell>
          <cell r="AN68">
            <v>4488</v>
          </cell>
          <cell r="AO68">
            <v>1245</v>
          </cell>
          <cell r="AP68">
            <v>2000</v>
          </cell>
          <cell r="AQ68">
            <v>766</v>
          </cell>
          <cell r="AR68">
            <v>2488</v>
          </cell>
        </row>
        <row r="69">
          <cell r="F69">
            <v>0</v>
          </cell>
          <cell r="G69">
            <v>0</v>
          </cell>
          <cell r="H69">
            <v>0</v>
          </cell>
          <cell r="P69">
            <v>65</v>
          </cell>
          <cell r="Q69">
            <v>40</v>
          </cell>
          <cell r="R69">
            <v>23.192982456140342</v>
          </cell>
          <cell r="S69">
            <v>363.63636363636363</v>
          </cell>
          <cell r="T69">
            <v>146.88</v>
          </cell>
          <cell r="U69">
            <v>769.12</v>
          </cell>
          <cell r="V69">
            <v>158.07017543859649</v>
          </cell>
          <cell r="W69">
            <v>252.4912280701754</v>
          </cell>
          <cell r="X69">
            <v>188.36363636363637</v>
          </cell>
          <cell r="Y69">
            <v>101</v>
          </cell>
          <cell r="Z69">
            <v>87.363636363636374</v>
          </cell>
          <cell r="AA69">
            <v>948</v>
          </cell>
          <cell r="AB69">
            <v>3117.4912280701756</v>
          </cell>
          <cell r="AC69">
            <v>130.90909090909091</v>
          </cell>
          <cell r="AD69">
            <v>53</v>
          </cell>
          <cell r="AE69">
            <v>77.909090909090907</v>
          </cell>
          <cell r="AF69">
            <v>114.90909090909091</v>
          </cell>
          <cell r="AG69">
            <v>114.90909090909091</v>
          </cell>
          <cell r="AH69">
            <v>0</v>
          </cell>
          <cell r="AI69">
            <v>-3332</v>
          </cell>
          <cell r="AK69">
            <v>862.81818181818176</v>
          </cell>
          <cell r="AL69">
            <v>219</v>
          </cell>
          <cell r="AM69">
            <v>643.81818181818176</v>
          </cell>
          <cell r="AN69">
            <v>643.81818181818176</v>
          </cell>
          <cell r="AO69">
            <v>502</v>
          </cell>
          <cell r="AP69">
            <v>1078</v>
          </cell>
        </row>
        <row r="70">
          <cell r="F70">
            <v>0</v>
          </cell>
          <cell r="G70">
            <v>0</v>
          </cell>
          <cell r="H70">
            <v>0</v>
          </cell>
          <cell r="P70">
            <v>4</v>
          </cell>
          <cell r="Q70">
            <v>2</v>
          </cell>
          <cell r="R70">
            <v>1</v>
          </cell>
          <cell r="S70">
            <v>20</v>
          </cell>
          <cell r="T70">
            <v>479.6</v>
          </cell>
          <cell r="U70">
            <v>1438.8000000000002</v>
          </cell>
          <cell r="V70">
            <v>9</v>
          </cell>
          <cell r="W70">
            <v>13</v>
          </cell>
          <cell r="X70">
            <v>10</v>
          </cell>
          <cell r="Y70">
            <v>5</v>
          </cell>
          <cell r="Z70">
            <v>5</v>
          </cell>
          <cell r="AA70">
            <v>51</v>
          </cell>
          <cell r="AB70">
            <v>188</v>
          </cell>
          <cell r="AC70">
            <v>7</v>
          </cell>
          <cell r="AD70">
            <v>3</v>
          </cell>
          <cell r="AE70">
            <v>4</v>
          </cell>
          <cell r="AF70">
            <v>6</v>
          </cell>
          <cell r="AG70">
            <v>6</v>
          </cell>
          <cell r="AH70">
            <v>0</v>
          </cell>
          <cell r="AI70">
            <v>6117.4</v>
          </cell>
          <cell r="AJ70">
            <v>1964.4</v>
          </cell>
          <cell r="AK70">
            <v>47</v>
          </cell>
          <cell r="AL70">
            <v>12</v>
          </cell>
          <cell r="AM70">
            <v>35</v>
          </cell>
          <cell r="AN70">
            <v>35</v>
          </cell>
          <cell r="AO70">
            <v>998.40000000000009</v>
          </cell>
          <cell r="AP70">
            <v>2941</v>
          </cell>
        </row>
        <row r="71">
          <cell r="F71">
            <v>0</v>
          </cell>
          <cell r="G71">
            <v>0</v>
          </cell>
          <cell r="H71">
            <v>0</v>
          </cell>
          <cell r="P71">
            <v>21</v>
          </cell>
          <cell r="Q71">
            <v>13</v>
          </cell>
          <cell r="R71">
            <v>7</v>
          </cell>
          <cell r="S71">
            <v>115</v>
          </cell>
          <cell r="U71">
            <v>133</v>
          </cell>
          <cell r="V71">
            <v>51</v>
          </cell>
          <cell r="W71">
            <v>82</v>
          </cell>
          <cell r="X71">
            <v>60</v>
          </cell>
          <cell r="Y71">
            <v>32</v>
          </cell>
          <cell r="Z71">
            <v>28</v>
          </cell>
          <cell r="AA71">
            <v>303</v>
          </cell>
          <cell r="AB71">
            <v>978</v>
          </cell>
          <cell r="AC71">
            <v>43</v>
          </cell>
          <cell r="AD71">
            <v>17</v>
          </cell>
          <cell r="AE71">
            <v>26</v>
          </cell>
          <cell r="AF71">
            <v>37</v>
          </cell>
          <cell r="AG71">
            <v>37</v>
          </cell>
          <cell r="AH71">
            <v>0</v>
          </cell>
          <cell r="AI71">
            <v>1063.2727272727273</v>
          </cell>
          <cell r="AJ71">
            <v>248</v>
          </cell>
          <cell r="AK71">
            <v>276</v>
          </cell>
          <cell r="AL71">
            <v>70</v>
          </cell>
          <cell r="AM71">
            <v>206</v>
          </cell>
          <cell r="AN71">
            <v>206</v>
          </cell>
        </row>
        <row r="72">
          <cell r="F72">
            <v>0</v>
          </cell>
          <cell r="G72">
            <v>0</v>
          </cell>
          <cell r="H72">
            <v>0</v>
          </cell>
          <cell r="P72">
            <v>90</v>
          </cell>
          <cell r="Q72">
            <v>2</v>
          </cell>
          <cell r="R72">
            <v>1</v>
          </cell>
          <cell r="S72">
            <v>27</v>
          </cell>
          <cell r="U72">
            <v>19</v>
          </cell>
          <cell r="V72">
            <v>7</v>
          </cell>
          <cell r="W72">
            <v>12</v>
          </cell>
          <cell r="X72">
            <v>0</v>
          </cell>
          <cell r="Y72">
            <v>6</v>
          </cell>
          <cell r="Z72">
            <v>3</v>
          </cell>
          <cell r="AA72">
            <v>48</v>
          </cell>
          <cell r="AB72">
            <v>232</v>
          </cell>
          <cell r="AC72">
            <v>0</v>
          </cell>
          <cell r="AD72">
            <v>3</v>
          </cell>
          <cell r="AE72">
            <v>3</v>
          </cell>
          <cell r="AF72">
            <v>0</v>
          </cell>
          <cell r="AG72">
            <v>0</v>
          </cell>
          <cell r="AH72">
            <v>0</v>
          </cell>
          <cell r="AI72">
            <v>58</v>
          </cell>
          <cell r="AJ72">
            <v>13</v>
          </cell>
          <cell r="AK72">
            <v>90</v>
          </cell>
          <cell r="AL72">
            <v>90</v>
          </cell>
          <cell r="AM72">
            <v>0</v>
          </cell>
          <cell r="AN72">
            <v>0</v>
          </cell>
        </row>
        <row r="73">
          <cell r="F73">
            <v>0</v>
          </cell>
          <cell r="G73">
            <v>0</v>
          </cell>
          <cell r="H73">
            <v>0</v>
          </cell>
          <cell r="P73">
            <v>21</v>
          </cell>
          <cell r="Q73">
            <v>849</v>
          </cell>
          <cell r="R73">
            <v>476</v>
          </cell>
          <cell r="S73">
            <v>1558</v>
          </cell>
          <cell r="U73">
            <v>4085</v>
          </cell>
          <cell r="V73">
            <v>1841</v>
          </cell>
          <cell r="W73">
            <v>2244</v>
          </cell>
          <cell r="X73">
            <v>1785</v>
          </cell>
          <cell r="Y73">
            <v>953</v>
          </cell>
          <cell r="Z73">
            <v>832</v>
          </cell>
          <cell r="AB73">
            <v>2244</v>
          </cell>
          <cell r="AC73">
            <v>633</v>
          </cell>
          <cell r="AD73">
            <v>256</v>
          </cell>
          <cell r="AE73">
            <v>377</v>
          </cell>
          <cell r="AF73">
            <v>530</v>
          </cell>
          <cell r="AG73">
            <v>530</v>
          </cell>
          <cell r="AH73">
            <v>0</v>
          </cell>
          <cell r="AI73">
            <v>340</v>
          </cell>
          <cell r="AJ73">
            <v>79</v>
          </cell>
          <cell r="AK73">
            <v>4506</v>
          </cell>
          <cell r="AL73">
            <v>1209</v>
          </cell>
          <cell r="AM73">
            <v>3297</v>
          </cell>
          <cell r="AN73">
            <v>3297</v>
          </cell>
        </row>
        <row r="74">
          <cell r="F74">
            <v>0</v>
          </cell>
          <cell r="G74">
            <v>0</v>
          </cell>
          <cell r="P74">
            <v>63</v>
          </cell>
          <cell r="Q74">
            <v>3</v>
          </cell>
          <cell r="R74">
            <v>2</v>
          </cell>
          <cell r="S74">
            <v>0</v>
          </cell>
          <cell r="U74">
            <v>494</v>
          </cell>
          <cell r="V74">
            <v>3</v>
          </cell>
          <cell r="W74">
            <v>491</v>
          </cell>
          <cell r="X74">
            <v>0</v>
          </cell>
          <cell r="Z74">
            <v>0</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746</v>
          </cell>
          <cell r="H75">
            <v>1993</v>
          </cell>
          <cell r="P75">
            <v>105.66666666666667</v>
          </cell>
          <cell r="Q75">
            <v>20</v>
          </cell>
          <cell r="R75">
            <v>11</v>
          </cell>
          <cell r="S75">
            <v>242.66666666666666</v>
          </cell>
          <cell r="T75">
            <v>100.1</v>
          </cell>
          <cell r="U75">
            <v>142.56666666666666</v>
          </cell>
          <cell r="V75">
            <v>635</v>
          </cell>
          <cell r="W75">
            <v>2284.666666666667</v>
          </cell>
          <cell r="X75">
            <v>88.666666666666671</v>
          </cell>
          <cell r="Y75">
            <v>47</v>
          </cell>
          <cell r="Z75">
            <v>41.666666666666671</v>
          </cell>
          <cell r="AA75">
            <v>5795</v>
          </cell>
          <cell r="AB75">
            <v>23945.666666666668</v>
          </cell>
          <cell r="AC75">
            <v>69.333333333333343</v>
          </cell>
          <cell r="AD75">
            <v>28</v>
          </cell>
          <cell r="AE75">
            <v>41.333333333333343</v>
          </cell>
          <cell r="AF75">
            <v>250.33333333333331</v>
          </cell>
          <cell r="AG75">
            <v>183.4</v>
          </cell>
          <cell r="AH75">
            <v>66.933333333333309</v>
          </cell>
          <cell r="AI75">
            <v>870.40000000000009</v>
          </cell>
          <cell r="AJ75">
            <v>870.40000000000009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P76">
            <v>935</v>
          </cell>
          <cell r="S76">
            <v>4732.8</v>
          </cell>
          <cell r="T76">
            <v>0</v>
          </cell>
          <cell r="U76">
            <v>0</v>
          </cell>
          <cell r="V76">
            <v>0</v>
          </cell>
          <cell r="W76">
            <v>0</v>
          </cell>
          <cell r="X76">
            <v>80</v>
          </cell>
          <cell r="Y76">
            <v>0</v>
          </cell>
          <cell r="Z76">
            <v>0</v>
          </cell>
          <cell r="AA76">
            <v>0</v>
          </cell>
          <cell r="AB76">
            <v>401</v>
          </cell>
          <cell r="AC76">
            <v>85</v>
          </cell>
          <cell r="AD76">
            <v>45</v>
          </cell>
          <cell r="AE76">
            <v>0</v>
          </cell>
          <cell r="AF76">
            <v>0</v>
          </cell>
          <cell r="AH76">
            <v>0</v>
          </cell>
          <cell r="AI76">
            <v>5832.8</v>
          </cell>
          <cell r="AJ76">
            <v>980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Q77">
            <v>20</v>
          </cell>
          <cell r="R77">
            <v>11</v>
          </cell>
          <cell r="S77">
            <v>242.66666666666666</v>
          </cell>
          <cell r="T77">
            <v>100.1</v>
          </cell>
          <cell r="U77">
            <v>142.56666666666666</v>
          </cell>
          <cell r="V77">
            <v>635</v>
          </cell>
          <cell r="W77">
            <v>2284.666666666667</v>
          </cell>
          <cell r="X77">
            <v>88.666666666666671</v>
          </cell>
          <cell r="Y77">
            <v>47</v>
          </cell>
          <cell r="Z77">
            <v>41.666666666666671</v>
          </cell>
          <cell r="AA77">
            <v>5796</v>
          </cell>
          <cell r="AB77">
            <v>23529.666666666668</v>
          </cell>
          <cell r="AC77">
            <v>69.333333333333343</v>
          </cell>
          <cell r="AD77">
            <v>28</v>
          </cell>
          <cell r="AE77">
            <v>41.333333333333343</v>
          </cell>
          <cell r="AF77">
            <v>250.33333333333331</v>
          </cell>
          <cell r="AG77">
            <v>183.4</v>
          </cell>
          <cell r="AH77">
            <v>66.933333333333309</v>
          </cell>
          <cell r="AI77">
            <v>5147.7666666666664</v>
          </cell>
          <cell r="AJ77">
            <v>2074.1999999999998</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Q78">
            <v>20</v>
          </cell>
          <cell r="R78">
            <v>11</v>
          </cell>
          <cell r="S78">
            <v>151.66666666666666</v>
          </cell>
          <cell r="T78">
            <v>100.1</v>
          </cell>
          <cell r="U78">
            <v>51.566666666666663</v>
          </cell>
          <cell r="V78">
            <v>373</v>
          </cell>
          <cell r="W78">
            <v>330</v>
          </cell>
          <cell r="X78">
            <v>57</v>
          </cell>
          <cell r="Y78">
            <v>30</v>
          </cell>
          <cell r="Z78">
            <v>27</v>
          </cell>
          <cell r="AB78">
            <v>330</v>
          </cell>
          <cell r="AC78">
            <v>37</v>
          </cell>
          <cell r="AD78">
            <v>28</v>
          </cell>
          <cell r="AE78">
            <v>9</v>
          </cell>
          <cell r="AF78">
            <v>136.66666666666666</v>
          </cell>
          <cell r="AG78">
            <v>119</v>
          </cell>
          <cell r="AH78">
            <v>17.666666666666657</v>
          </cell>
          <cell r="AI78" t="e">
            <v>#REF!</v>
          </cell>
          <cell r="AJ78">
            <v>115</v>
          </cell>
          <cell r="AK78">
            <v>2132.3333333333335</v>
          </cell>
          <cell r="AL78">
            <v>599.66666666666663</v>
          </cell>
          <cell r="AM78">
            <v>1532.666666666667</v>
          </cell>
          <cell r="AN78">
            <v>1532.6666666666667</v>
          </cell>
          <cell r="AO78">
            <v>115</v>
          </cell>
          <cell r="AP78" t="e">
            <v>#REF!</v>
          </cell>
          <cell r="AR78">
            <v>1532.666666666667</v>
          </cell>
        </row>
        <row r="79">
          <cell r="F79">
            <v>3690.5</v>
          </cell>
          <cell r="G79">
            <v>0</v>
          </cell>
          <cell r="H79">
            <v>0</v>
          </cell>
          <cell r="P79">
            <v>0</v>
          </cell>
          <cell r="S79">
            <v>0</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358</v>
          </cell>
          <cell r="AL79">
            <v>158</v>
          </cell>
          <cell r="AM79">
            <v>200</v>
          </cell>
          <cell r="AN79">
            <v>200</v>
          </cell>
          <cell r="AO79">
            <v>1828.2</v>
          </cell>
          <cell r="AP79">
            <v>2735.5666666666666</v>
          </cell>
          <cell r="AR79">
            <v>200</v>
          </cell>
        </row>
        <row r="80">
          <cell r="F80">
            <v>315</v>
          </cell>
          <cell r="G80">
            <v>87</v>
          </cell>
          <cell r="H80">
            <v>228</v>
          </cell>
          <cell r="P80">
            <v>10.333333333333334</v>
          </cell>
          <cell r="S80">
            <v>38.333333333333336</v>
          </cell>
          <cell r="T80">
            <v>80.431999999999974</v>
          </cell>
          <cell r="U80">
            <v>41.434666666666658</v>
          </cell>
          <cell r="V80">
            <v>0</v>
          </cell>
          <cell r="W80">
            <v>0</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I80">
            <v>1201.8666666666668</v>
          </cell>
          <cell r="AJ80">
            <v>525.20000000000005</v>
          </cell>
          <cell r="AK80">
            <v>413.73333333333323</v>
          </cell>
          <cell r="AL80">
            <v>105.33333333333333</v>
          </cell>
          <cell r="AM80">
            <v>308.39999999999992</v>
          </cell>
          <cell r="AN80">
            <v>308.39999999999992</v>
          </cell>
          <cell r="AP80">
            <v>676.66666666666674</v>
          </cell>
        </row>
        <row r="81">
          <cell r="F81">
            <v>496</v>
          </cell>
          <cell r="G81">
            <v>137</v>
          </cell>
          <cell r="H81">
            <v>359</v>
          </cell>
          <cell r="P81">
            <v>22.666666666666668</v>
          </cell>
          <cell r="S81">
            <v>52.666666666666664</v>
          </cell>
          <cell r="U81">
            <v>65</v>
          </cell>
          <cell r="V81">
            <v>30</v>
          </cell>
          <cell r="W81">
            <v>35</v>
          </cell>
          <cell r="X81">
            <v>25.333333333333332</v>
          </cell>
          <cell r="Y81">
            <v>14</v>
          </cell>
          <cell r="Z81">
            <v>11.333333333333332</v>
          </cell>
          <cell r="AC81">
            <v>25</v>
          </cell>
          <cell r="AD81">
            <v>10</v>
          </cell>
          <cell r="AE81">
            <v>15</v>
          </cell>
          <cell r="AF81">
            <v>53</v>
          </cell>
          <cell r="AG81">
            <v>26</v>
          </cell>
          <cell r="AH81">
            <v>27</v>
          </cell>
          <cell r="AI81">
            <v>389</v>
          </cell>
          <cell r="AJ81">
            <v>156</v>
          </cell>
          <cell r="AK81">
            <v>656.66666666666663</v>
          </cell>
          <cell r="AL81">
            <v>188.66666666666666</v>
          </cell>
          <cell r="AM81">
            <v>468</v>
          </cell>
          <cell r="AN81">
            <v>468</v>
          </cell>
          <cell r="AP81">
            <v>233</v>
          </cell>
        </row>
        <row r="82">
          <cell r="F82">
            <v>239</v>
          </cell>
          <cell r="G82">
            <v>0</v>
          </cell>
          <cell r="H82">
            <v>0</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0</v>
          </cell>
          <cell r="U83">
            <v>14098.435307760927</v>
          </cell>
          <cell r="V83">
            <v>5945.3098245614019</v>
          </cell>
          <cell r="W83">
            <v>8153.1254831995248</v>
          </cell>
          <cell r="X83">
            <v>0</v>
          </cell>
          <cell r="Y83">
            <v>14</v>
          </cell>
          <cell r="Z83">
            <v>5.2000000000000028</v>
          </cell>
          <cell r="AC83">
            <v>4</v>
          </cell>
          <cell r="AD83">
            <v>42</v>
          </cell>
          <cell r="AE83">
            <v>39</v>
          </cell>
          <cell r="AF83">
            <v>38</v>
          </cell>
          <cell r="AG83">
            <v>38</v>
          </cell>
          <cell r="AH83">
            <v>0</v>
          </cell>
          <cell r="AI83" t="e">
            <v>#REF!</v>
          </cell>
          <cell r="AJ83" t="e">
            <v>#REF!</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5.0909090909044608E-2</v>
          </cell>
          <cell r="AI85" t="e">
            <v>#REF!</v>
          </cell>
          <cell r="AJ85">
            <v>10.600000000000001</v>
          </cell>
          <cell r="AK85">
            <v>4850.7890909090911</v>
          </cell>
          <cell r="AL85">
            <v>1331.25</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24191.916666666664</v>
          </cell>
          <cell r="AM86">
            <v>18714</v>
          </cell>
          <cell r="AN86">
            <v>0</v>
          </cell>
          <cell r="AO86">
            <v>5261.1559999999999</v>
          </cell>
          <cell r="AP86">
            <v>10831.787606060607</v>
          </cell>
        </row>
        <row r="87">
          <cell r="F87">
            <v>21770</v>
          </cell>
          <cell r="G87">
            <v>21770</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cell r="AQ89">
            <v>0</v>
          </cell>
          <cell r="AR89">
            <v>-1</v>
          </cell>
        </row>
        <row r="90">
          <cell r="F90">
            <v>777</v>
          </cell>
          <cell r="G90">
            <v>494</v>
          </cell>
          <cell r="H90">
            <v>283</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-8</v>
          </cell>
          <cell r="AI92">
            <v>497</v>
          </cell>
          <cell r="AJ92">
            <v>389</v>
          </cell>
          <cell r="AK92">
            <v>5</v>
          </cell>
          <cell r="AL92">
            <v>0</v>
          </cell>
          <cell r="AM92">
            <v>5</v>
          </cell>
          <cell r="AN92">
            <v>5</v>
          </cell>
          <cell r="AO92">
            <v>0</v>
          </cell>
          <cell r="AP92">
            <v>0</v>
          </cell>
          <cell r="AQ92">
            <v>0</v>
          </cell>
          <cell r="AR92">
            <v>5</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G97">
            <v>8221</v>
          </cell>
          <cell r="H97">
            <v>3572.1970000000001</v>
          </cell>
          <cell r="P97">
            <v>3547</v>
          </cell>
          <cell r="Q97">
            <v>0</v>
          </cell>
          <cell r="R97">
            <v>0</v>
          </cell>
          <cell r="S97">
            <v>3467</v>
          </cell>
          <cell r="T97">
            <v>3771.5508606060603</v>
          </cell>
          <cell r="U97">
            <v>3476.1570181818183</v>
          </cell>
          <cell r="V97">
            <v>0</v>
          </cell>
          <cell r="W97">
            <v>0</v>
          </cell>
          <cell r="X97">
            <v>225</v>
          </cell>
          <cell r="Y97">
            <v>11736</v>
          </cell>
          <cell r="Z97">
            <v>4826.4863636363634</v>
          </cell>
          <cell r="AA97">
            <v>0</v>
          </cell>
          <cell r="AB97">
            <v>0</v>
          </cell>
          <cell r="AC97">
            <v>170</v>
          </cell>
          <cell r="AD97">
            <v>17653.617575757577</v>
          </cell>
          <cell r="AE97">
            <v>6443.1963636363625</v>
          </cell>
          <cell r="AF97">
            <v>861</v>
          </cell>
          <cell r="AG97">
            <v>861</v>
          </cell>
          <cell r="AH97">
            <v>0</v>
          </cell>
          <cell r="AI97">
            <v>56708.943606060609</v>
          </cell>
          <cell r="AJ97">
            <v>0</v>
          </cell>
          <cell r="AK97">
            <v>10043</v>
          </cell>
          <cell r="AL97">
            <v>26314.787606060603</v>
          </cell>
          <cell r="AM97">
            <v>18714</v>
          </cell>
          <cell r="AN97">
            <v>14616</v>
          </cell>
          <cell r="AO97" t="e">
            <v>#REF!</v>
          </cell>
          <cell r="AP97" t="e">
            <v>#REF!</v>
          </cell>
        </row>
        <row r="98">
          <cell r="F98">
            <v>6186.1970000000001</v>
          </cell>
          <cell r="G98">
            <v>2614</v>
          </cell>
          <cell r="H98">
            <v>3572.1970000000001</v>
          </cell>
          <cell r="P98">
            <v>1878</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1669</v>
          </cell>
          <cell r="S99">
            <v>3362</v>
          </cell>
          <cell r="U99">
            <v>0</v>
          </cell>
          <cell r="X99">
            <v>115</v>
          </cell>
          <cell r="AC99">
            <v>40</v>
          </cell>
          <cell r="AF99">
            <v>454</v>
          </cell>
          <cell r="AG99">
            <v>454</v>
          </cell>
          <cell r="AH99">
            <v>0</v>
          </cell>
          <cell r="AI99" t="e">
            <v>#REF!</v>
          </cell>
          <cell r="AJ99" t="e">
            <v>#REF!</v>
          </cell>
          <cell r="AK99">
            <v>5737</v>
          </cell>
          <cell r="AL99">
            <v>109509.14393939395</v>
          </cell>
          <cell r="AM99">
            <v>46269.90741929959</v>
          </cell>
        </row>
        <row r="100">
          <cell r="F100">
            <v>0</v>
          </cell>
          <cell r="P100">
            <v>470</v>
          </cell>
          <cell r="S100">
            <v>1018</v>
          </cell>
          <cell r="U100">
            <v>1093</v>
          </cell>
          <cell r="X100">
            <v>225</v>
          </cell>
          <cell r="AC100">
            <v>170</v>
          </cell>
          <cell r="AF100">
            <v>861</v>
          </cell>
          <cell r="AG100">
            <v>861</v>
          </cell>
          <cell r="AH100">
            <v>0</v>
          </cell>
          <cell r="AI100" t="e">
            <v>#REF!</v>
          </cell>
          <cell r="AJ100">
            <v>56708.943606060609</v>
          </cell>
          <cell r="AK100">
            <v>2759</v>
          </cell>
          <cell r="AL100">
            <v>85097.370909090911</v>
          </cell>
          <cell r="AM100">
            <v>40210.957581756855</v>
          </cell>
        </row>
        <row r="101">
          <cell r="F101">
            <v>0</v>
          </cell>
          <cell r="P101">
            <v>813</v>
          </cell>
          <cell r="S101">
            <v>0</v>
          </cell>
          <cell r="U101">
            <v>913</v>
          </cell>
          <cell r="X101">
            <v>0</v>
          </cell>
          <cell r="AC101">
            <v>0</v>
          </cell>
          <cell r="AF101">
            <v>0</v>
          </cell>
          <cell r="AG101">
            <v>0</v>
          </cell>
          <cell r="AH101">
            <v>0</v>
          </cell>
          <cell r="AI101" t="e">
            <v>#REF!</v>
          </cell>
          <cell r="AK101">
            <v>0</v>
          </cell>
        </row>
        <row r="102">
          <cell r="F102">
            <v>1758</v>
          </cell>
          <cell r="P102">
            <v>3077</v>
          </cell>
          <cell r="S102">
            <v>2449</v>
          </cell>
          <cell r="U102">
            <v>50</v>
          </cell>
          <cell r="X102">
            <v>0</v>
          </cell>
          <cell r="AC102">
            <v>0</v>
          </cell>
          <cell r="AF102">
            <v>0</v>
          </cell>
          <cell r="AG102">
            <v>0</v>
          </cell>
          <cell r="AH102">
            <v>0</v>
          </cell>
          <cell r="AI102" t="e">
            <v>#REF!</v>
          </cell>
          <cell r="AK102">
            <v>7284</v>
          </cell>
        </row>
        <row r="103">
          <cell r="F103">
            <v>0</v>
          </cell>
          <cell r="P103">
            <v>1878</v>
          </cell>
          <cell r="S103">
            <v>0</v>
          </cell>
          <cell r="U103">
            <v>130</v>
          </cell>
          <cell r="X103">
            <v>0</v>
          </cell>
        </row>
        <row r="104">
          <cell r="F104">
            <v>0</v>
          </cell>
          <cell r="P104">
            <v>935</v>
          </cell>
          <cell r="S104">
            <v>0</v>
          </cell>
          <cell r="U104">
            <v>3922</v>
          </cell>
          <cell r="X104">
            <v>0</v>
          </cell>
          <cell r="AC104">
            <v>85</v>
          </cell>
        </row>
        <row r="105">
          <cell r="P105">
            <v>0</v>
          </cell>
          <cell r="S105">
            <v>0</v>
          </cell>
          <cell r="U105">
            <v>261</v>
          </cell>
          <cell r="X105">
            <v>0</v>
          </cell>
          <cell r="AK105">
            <v>0</v>
          </cell>
        </row>
        <row r="106">
          <cell r="P106">
            <v>935</v>
          </cell>
          <cell r="S106">
            <v>2100</v>
          </cell>
          <cell r="U106">
            <v>3661</v>
          </cell>
          <cell r="X106">
            <v>80</v>
          </cell>
          <cell r="AC106">
            <v>85</v>
          </cell>
          <cell r="AK106">
            <v>0</v>
          </cell>
        </row>
        <row r="107">
          <cell r="F107">
            <v>0</v>
          </cell>
          <cell r="P107">
            <v>0</v>
          </cell>
          <cell r="S107">
            <v>0</v>
          </cell>
          <cell r="U107">
            <v>-38.052597442759001</v>
          </cell>
          <cell r="V107">
            <v>-38.052597442759001</v>
          </cell>
          <cell r="W107">
            <v>0</v>
          </cell>
          <cell r="X107">
            <v>0</v>
          </cell>
          <cell r="AC107">
            <v>0</v>
          </cell>
          <cell r="AF107">
            <v>0</v>
          </cell>
          <cell r="AG107">
            <v>0</v>
          </cell>
          <cell r="AH107">
            <v>0</v>
          </cell>
          <cell r="AI107" t="e">
            <v>#REF!</v>
          </cell>
          <cell r="AK107">
            <v>0</v>
          </cell>
        </row>
        <row r="108">
          <cell r="F108">
            <v>0</v>
          </cell>
          <cell r="P108">
            <v>0</v>
          </cell>
          <cell r="S108">
            <v>0</v>
          </cell>
          <cell r="U108">
            <v>268</v>
          </cell>
          <cell r="X108">
            <v>0</v>
          </cell>
          <cell r="AC108">
            <v>0</v>
          </cell>
          <cell r="AF108">
            <v>0</v>
          </cell>
          <cell r="AG108">
            <v>0</v>
          </cell>
          <cell r="AH108">
            <v>0</v>
          </cell>
          <cell r="AI108" t="e">
            <v>#REF!</v>
          </cell>
          <cell r="AK108">
            <v>0</v>
          </cell>
        </row>
        <row r="109">
          <cell r="F109">
            <v>0</v>
          </cell>
          <cell r="P109">
            <v>0</v>
          </cell>
          <cell r="S109">
            <v>0</v>
          </cell>
          <cell r="U109">
            <v>0</v>
          </cell>
          <cell r="V109">
            <v>0</v>
          </cell>
          <cell r="W109">
            <v>0</v>
          </cell>
          <cell r="X109">
            <v>0</v>
          </cell>
          <cell r="AC109">
            <v>0</v>
          </cell>
          <cell r="AF109">
            <v>0</v>
          </cell>
          <cell r="AG109">
            <v>0</v>
          </cell>
          <cell r="AH109">
            <v>0</v>
          </cell>
          <cell r="AI109" t="e">
            <v>#REF!</v>
          </cell>
          <cell r="AK109">
            <v>0</v>
          </cell>
        </row>
        <row r="110">
          <cell r="F110">
            <v>0</v>
          </cell>
          <cell r="P110">
            <v>0</v>
          </cell>
          <cell r="S110">
            <v>0</v>
          </cell>
          <cell r="U110">
            <v>0</v>
          </cell>
          <cell r="X110">
            <v>0</v>
          </cell>
          <cell r="AC110">
            <v>0</v>
          </cell>
          <cell r="AF110">
            <v>0</v>
          </cell>
          <cell r="AG110">
            <v>0</v>
          </cell>
          <cell r="AH110">
            <v>0</v>
          </cell>
          <cell r="AI110" t="e">
            <v>#REF!</v>
          </cell>
          <cell r="AK110">
            <v>0</v>
          </cell>
        </row>
        <row r="111">
          <cell r="F111">
            <v>0</v>
          </cell>
          <cell r="P111">
            <v>0</v>
          </cell>
          <cell r="S111">
            <v>0</v>
          </cell>
          <cell r="U111">
            <v>1568.5</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U114" t="e">
            <v>#REF!</v>
          </cell>
          <cell r="V114" t="e">
            <v>#REF!</v>
          </cell>
          <cell r="X114">
            <v>0</v>
          </cell>
          <cell r="AC114">
            <v>0</v>
          </cell>
          <cell r="AF114">
            <v>0</v>
          </cell>
          <cell r="AG114">
            <v>0</v>
          </cell>
          <cell r="AH114">
            <v>0</v>
          </cell>
          <cell r="AI114" t="e">
            <v>#REF!</v>
          </cell>
          <cell r="AK114">
            <v>0</v>
          </cell>
          <cell r="AM114">
            <v>0</v>
          </cell>
        </row>
        <row r="115">
          <cell r="F115">
            <v>0</v>
          </cell>
          <cell r="P115">
            <v>0</v>
          </cell>
          <cell r="S115">
            <v>0</v>
          </cell>
          <cell r="U115" t="e">
            <v>#REF!</v>
          </cell>
          <cell r="X115">
            <v>0</v>
          </cell>
          <cell r="AC115">
            <v>0</v>
          </cell>
          <cell r="AF115">
            <v>0</v>
          </cell>
          <cell r="AG115">
            <v>0</v>
          </cell>
          <cell r="AH115">
            <v>0</v>
          </cell>
          <cell r="AI115" t="e">
            <v>#REF!</v>
          </cell>
          <cell r="AK115">
            <v>0</v>
          </cell>
          <cell r="AM115">
            <v>0</v>
          </cell>
        </row>
        <row r="116">
          <cell r="F116">
            <v>0</v>
          </cell>
          <cell r="P116">
            <v>0</v>
          </cell>
          <cell r="Q116">
            <v>0</v>
          </cell>
          <cell r="R116">
            <v>0</v>
          </cell>
          <cell r="S116">
            <v>0</v>
          </cell>
          <cell r="T116">
            <v>0</v>
          </cell>
          <cell r="U116">
            <v>7512.0307358905739</v>
          </cell>
          <cell r="V116" t="e">
            <v>#REF!</v>
          </cell>
          <cell r="AC116">
            <v>0</v>
          </cell>
          <cell r="AD116">
            <v>0</v>
          </cell>
          <cell r="AE116">
            <v>0</v>
          </cell>
          <cell r="AF116">
            <v>0</v>
          </cell>
          <cell r="AG116">
            <v>0</v>
          </cell>
          <cell r="AH116">
            <v>0</v>
          </cell>
          <cell r="AI116" t="e">
            <v>#REF!</v>
          </cell>
          <cell r="AK116">
            <v>0</v>
          </cell>
          <cell r="AL116">
            <v>0</v>
          </cell>
          <cell r="AM116">
            <v>0</v>
          </cell>
        </row>
        <row r="117">
          <cell r="F117">
            <v>0</v>
          </cell>
          <cell r="P117">
            <v>0</v>
          </cell>
          <cell r="S117">
            <v>0</v>
          </cell>
          <cell r="T117">
            <v>0</v>
          </cell>
          <cell r="U117">
            <v>6599.0307358905739</v>
          </cell>
          <cell r="AC117">
            <v>0</v>
          </cell>
          <cell r="AG117">
            <v>0</v>
          </cell>
          <cell r="AH117">
            <v>0</v>
          </cell>
          <cell r="AI117" t="e">
            <v>#REF!</v>
          </cell>
          <cell r="AK117">
            <v>0</v>
          </cell>
          <cell r="AL117">
            <v>0</v>
          </cell>
          <cell r="AM117">
            <v>0</v>
          </cell>
        </row>
        <row r="118">
          <cell r="F118">
            <v>0</v>
          </cell>
          <cell r="P118">
            <v>0</v>
          </cell>
          <cell r="S118">
            <v>0</v>
          </cell>
          <cell r="U118" t="e">
            <v>#REF!</v>
          </cell>
          <cell r="AC118">
            <v>0</v>
          </cell>
          <cell r="AF118">
            <v>0</v>
          </cell>
          <cell r="AG118">
            <v>0</v>
          </cell>
          <cell r="AH118">
            <v>0</v>
          </cell>
          <cell r="AI118" t="e">
            <v>#REF!</v>
          </cell>
          <cell r="AJ118">
            <v>0</v>
          </cell>
          <cell r="AK118">
            <v>0</v>
          </cell>
        </row>
        <row r="119">
          <cell r="F119">
            <v>0</v>
          </cell>
          <cell r="P119">
            <v>0</v>
          </cell>
          <cell r="S119">
            <v>0</v>
          </cell>
          <cell r="U119">
            <v>-230.79318209931299</v>
          </cell>
          <cell r="X119">
            <v>0</v>
          </cell>
          <cell r="AC119">
            <v>0</v>
          </cell>
          <cell r="AF119">
            <v>0</v>
          </cell>
          <cell r="AG119">
            <v>0</v>
          </cell>
          <cell r="AH119">
            <v>0</v>
          </cell>
          <cell r="AI119" t="e">
            <v>#REF!</v>
          </cell>
          <cell r="AK119">
            <v>0</v>
          </cell>
        </row>
        <row r="120">
          <cell r="F120">
            <v>100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X121">
            <v>0</v>
          </cell>
          <cell r="AC121">
            <v>0</v>
          </cell>
          <cell r="AF121">
            <v>0</v>
          </cell>
          <cell r="AG121">
            <v>0</v>
          </cell>
          <cell r="AH121">
            <v>0</v>
          </cell>
          <cell r="AI121" t="e">
            <v>#REF!</v>
          </cell>
          <cell r="AK121">
            <v>100</v>
          </cell>
        </row>
        <row r="122">
          <cell r="F122">
            <v>4000</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AI124" t="e">
            <v>#REF!</v>
          </cell>
          <cell r="AK124">
            <v>0</v>
          </cell>
          <cell r="AL124">
            <v>396.87424242423458</v>
          </cell>
        </row>
        <row r="125">
          <cell r="F125">
            <v>0</v>
          </cell>
          <cell r="U125">
            <v>8678</v>
          </cell>
          <cell r="W125">
            <v>8678</v>
          </cell>
          <cell r="AC125">
            <v>0</v>
          </cell>
          <cell r="AE125">
            <v>0</v>
          </cell>
          <cell r="AI125" t="e">
            <v>#REF!</v>
          </cell>
          <cell r="AK125">
            <v>0</v>
          </cell>
          <cell r="AL125">
            <v>-8132.8846363636376</v>
          </cell>
        </row>
        <row r="126">
          <cell r="F126">
            <v>0</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0</v>
          </cell>
          <cell r="AO126">
            <v>0</v>
          </cell>
          <cell r="AP126">
            <v>0</v>
          </cell>
          <cell r="AQ126">
            <v>0</v>
          </cell>
          <cell r="AR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cell r="AQ127">
            <v>0</v>
          </cell>
          <cell r="AR127">
            <v>0</v>
          </cell>
        </row>
        <row r="128">
          <cell r="F128">
            <v>3580</v>
          </cell>
          <cell r="G128">
            <v>0</v>
          </cell>
          <cell r="H128">
            <v>0</v>
          </cell>
          <cell r="P128">
            <v>3077</v>
          </cell>
          <cell r="Q128">
            <v>0</v>
          </cell>
          <cell r="R128">
            <v>0</v>
          </cell>
          <cell r="S128">
            <v>2449</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L128">
            <v>5340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AI130" t="e">
            <v>#REF!</v>
          </cell>
          <cell r="AJ130" t="e">
            <v>#REF!</v>
          </cell>
          <cell r="AK130">
            <v>-4552.8846363636376</v>
          </cell>
          <cell r="AL130">
            <v>10691.092580700395</v>
          </cell>
          <cell r="AM130">
            <v>-5132.2365200943386</v>
          </cell>
        </row>
        <row r="131">
          <cell r="U131">
            <v>8.49</v>
          </cell>
          <cell r="AC131" t="e">
            <v>#DIV/0!</v>
          </cell>
          <cell r="AI131" t="e">
            <v>#REF!</v>
          </cell>
          <cell r="AK131">
            <v>-6504.1209090909106</v>
          </cell>
          <cell r="AL131">
            <v>9186.0424182431379</v>
          </cell>
          <cell r="AM131">
            <v>-16555.413327334049</v>
          </cell>
        </row>
        <row r="132">
          <cell r="U132">
            <v>0</v>
          </cell>
          <cell r="AI132">
            <v>-11929.693606060609</v>
          </cell>
          <cell r="AJ132">
            <v>2695.8439999999973</v>
          </cell>
          <cell r="AK132">
            <v>1927.2318181818146</v>
          </cell>
          <cell r="AO132">
            <v>0</v>
          </cell>
        </row>
        <row r="133">
          <cell r="T133">
            <v>0</v>
          </cell>
          <cell r="U133">
            <v>6.57</v>
          </cell>
          <cell r="AC133" t="e">
            <v>#DIV/0!</v>
          </cell>
          <cell r="AK133">
            <v>-1951.236272727273</v>
          </cell>
          <cell r="AO133">
            <v>0</v>
          </cell>
        </row>
        <row r="134">
          <cell r="U134">
            <v>29726</v>
          </cell>
          <cell r="V134">
            <v>29726</v>
          </cell>
          <cell r="AI134" t="e">
            <v>#REF!</v>
          </cell>
          <cell r="AM134">
            <v>0</v>
          </cell>
        </row>
        <row r="135">
          <cell r="AK135">
            <v>58108</v>
          </cell>
          <cell r="AM135">
            <v>58108</v>
          </cell>
          <cell r="AO135">
            <v>0</v>
          </cell>
          <cell r="AQ135">
            <v>0</v>
          </cell>
        </row>
        <row r="136">
          <cell r="T136">
            <v>300</v>
          </cell>
          <cell r="U136">
            <v>300</v>
          </cell>
          <cell r="AK136">
            <v>28333</v>
          </cell>
          <cell r="AM136">
            <v>28333</v>
          </cell>
          <cell r="AO136">
            <v>0</v>
          </cell>
          <cell r="AQ136">
            <v>0</v>
          </cell>
        </row>
        <row r="137">
          <cell r="U137">
            <v>1</v>
          </cell>
          <cell r="AI137">
            <v>10816</v>
          </cell>
          <cell r="AK137">
            <v>-16555.413327334049</v>
          </cell>
          <cell r="AM137">
            <v>0</v>
          </cell>
          <cell r="AO137">
            <v>0</v>
          </cell>
        </row>
        <row r="138">
          <cell r="AI138">
            <v>-15490.787606060607</v>
          </cell>
          <cell r="AK138">
            <v>17.93</v>
          </cell>
          <cell r="AM138">
            <v>0</v>
          </cell>
          <cell r="AO138" t="e">
            <v>#DIV/0!</v>
          </cell>
        </row>
        <row r="139">
          <cell r="T139">
            <v>0</v>
          </cell>
          <cell r="U139">
            <v>38404</v>
          </cell>
          <cell r="V139">
            <v>29726</v>
          </cell>
          <cell r="W139">
            <v>8678</v>
          </cell>
          <cell r="AC139">
            <v>0</v>
          </cell>
          <cell r="AI139">
            <v>6.85</v>
          </cell>
          <cell r="AK139">
            <v>28.41</v>
          </cell>
          <cell r="AM139" t="e">
            <v>#DIV/0!</v>
          </cell>
          <cell r="AO139" t="e">
            <v>#DIV/0!</v>
          </cell>
        </row>
        <row r="140">
          <cell r="U140">
            <v>0</v>
          </cell>
          <cell r="V140">
            <v>0</v>
          </cell>
          <cell r="AI140">
            <v>16.649999999999999</v>
          </cell>
          <cell r="AK140">
            <v>0</v>
          </cell>
          <cell r="AM140" t="e">
            <v>#REF!</v>
          </cell>
          <cell r="AO140">
            <v>0</v>
          </cell>
        </row>
        <row r="141">
          <cell r="U141">
            <v>38404</v>
          </cell>
          <cell r="V141">
            <v>29726</v>
          </cell>
          <cell r="W141">
            <v>8678</v>
          </cell>
          <cell r="AI141">
            <v>0</v>
          </cell>
          <cell r="AK141">
            <v>14.4</v>
          </cell>
          <cell r="AM141">
            <v>0</v>
          </cell>
          <cell r="AO141" t="e">
            <v>#DIV/0!</v>
          </cell>
        </row>
        <row r="142">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J143">
            <v>0</v>
          </cell>
          <cell r="AK143">
            <v>11.7</v>
          </cell>
          <cell r="AM143" t="e">
            <v>#DIV/0!</v>
          </cell>
          <cell r="AO143" t="e">
            <v>#DIV/0!</v>
          </cell>
        </row>
        <row r="144">
          <cell r="AJ144">
            <v>0</v>
          </cell>
          <cell r="AK144">
            <v>10.16</v>
          </cell>
          <cell r="AL144">
            <v>56960</v>
          </cell>
          <cell r="AO144" t="e">
            <v>#DIV/0!</v>
          </cell>
        </row>
        <row r="145">
          <cell r="P145">
            <v>0</v>
          </cell>
          <cell r="S145">
            <v>0</v>
          </cell>
          <cell r="U145">
            <v>0</v>
          </cell>
          <cell r="AI145">
            <v>7.69</v>
          </cell>
          <cell r="AK145">
            <v>49395</v>
          </cell>
          <cell r="AL145">
            <v>49395</v>
          </cell>
          <cell r="AM145" t="e">
            <v>#DIV/0!</v>
          </cell>
        </row>
        <row r="146">
          <cell r="P146">
            <v>1325</v>
          </cell>
          <cell r="U146">
            <v>4402</v>
          </cell>
          <cell r="AI146">
            <v>38926</v>
          </cell>
          <cell r="AJ146">
            <v>300</v>
          </cell>
        </row>
        <row r="147">
          <cell r="P147">
            <v>1174</v>
          </cell>
          <cell r="U147">
            <v>2921</v>
          </cell>
          <cell r="AJ147">
            <v>300</v>
          </cell>
          <cell r="AK147">
            <v>5857.1428571428578</v>
          </cell>
          <cell r="AL147">
            <v>-46268.907419299605</v>
          </cell>
          <cell r="AM147">
            <v>-63240.236520094339</v>
          </cell>
        </row>
        <row r="148">
          <cell r="S148">
            <v>0</v>
          </cell>
          <cell r="U148">
            <v>0</v>
          </cell>
          <cell r="AK148">
            <v>5114.2857142857147</v>
          </cell>
          <cell r="AL148">
            <v>-40208.957581756862</v>
          </cell>
          <cell r="AM148">
            <v>-44888.413327334049</v>
          </cell>
        </row>
        <row r="149">
          <cell r="S149">
            <v>0</v>
          </cell>
          <cell r="U149">
            <v>0</v>
          </cell>
          <cell r="AI149" t="e">
            <v>#REF!</v>
          </cell>
          <cell r="AJ149">
            <v>-30402.156000000003</v>
          </cell>
          <cell r="AK149">
            <v>865.25</v>
          </cell>
        </row>
        <row r="150">
          <cell r="P150">
            <v>0</v>
          </cell>
          <cell r="S150">
            <v>0</v>
          </cell>
          <cell r="U150">
            <v>317</v>
          </cell>
          <cell r="AI150">
            <v>865.25</v>
          </cell>
          <cell r="AJ150">
            <v>0</v>
          </cell>
          <cell r="AK150">
            <v>115068</v>
          </cell>
          <cell r="AL150">
            <v>56960</v>
          </cell>
          <cell r="AM150">
            <v>58108</v>
          </cell>
          <cell r="AO150">
            <v>0</v>
          </cell>
        </row>
        <row r="151">
          <cell r="U151">
            <v>1774.0124999999998</v>
          </cell>
          <cell r="AJ151">
            <v>0</v>
          </cell>
          <cell r="AK151">
            <v>77728</v>
          </cell>
          <cell r="AL151">
            <v>49395</v>
          </cell>
          <cell r="AM151">
            <v>28333</v>
          </cell>
          <cell r="AO151">
            <v>0</v>
          </cell>
        </row>
        <row r="152">
          <cell r="U152">
            <v>0</v>
          </cell>
          <cell r="AI152">
            <v>49742</v>
          </cell>
          <cell r="AJ152">
            <v>38926</v>
          </cell>
          <cell r="AK152">
            <v>0</v>
          </cell>
          <cell r="AL152">
            <v>56960</v>
          </cell>
          <cell r="AM152">
            <v>58108</v>
          </cell>
        </row>
        <row r="153">
          <cell r="P153">
            <v>1325</v>
          </cell>
          <cell r="U153">
            <v>4085</v>
          </cell>
          <cell r="AI153">
            <v>0</v>
          </cell>
          <cell r="AK153">
            <v>77728</v>
          </cell>
          <cell r="AL153">
            <v>49395</v>
          </cell>
          <cell r="AM153">
            <v>28333</v>
          </cell>
          <cell r="AO153">
            <v>2093</v>
          </cell>
          <cell r="AP153">
            <v>5098</v>
          </cell>
          <cell r="AQ153">
            <v>4891.9653693155615</v>
          </cell>
          <cell r="AR153">
            <v>11328.349456446114</v>
          </cell>
        </row>
        <row r="154">
          <cell r="P154">
            <v>1325</v>
          </cell>
          <cell r="AI154">
            <v>43914</v>
          </cell>
          <cell r="AJ154">
            <v>33098</v>
          </cell>
          <cell r="AK154">
            <v>0</v>
          </cell>
          <cell r="AL154">
            <v>23.1</v>
          </cell>
          <cell r="AM154">
            <v>-8.1</v>
          </cell>
          <cell r="AO154">
            <v>2889</v>
          </cell>
          <cell r="AP154">
            <v>5865</v>
          </cell>
          <cell r="AQ154">
            <v>4320.2514445347797</v>
          </cell>
          <cell r="AR154">
            <v>12672.305468164745</v>
          </cell>
        </row>
        <row r="155">
          <cell r="P155">
            <v>0</v>
          </cell>
          <cell r="U155">
            <v>0</v>
          </cell>
          <cell r="AI155">
            <v>0</v>
          </cell>
          <cell r="AK155">
            <v>-7.6</v>
          </cell>
          <cell r="AL155">
            <v>22.8</v>
          </cell>
          <cell r="AM155">
            <v>-36.9</v>
          </cell>
          <cell r="AN155">
            <v>3536</v>
          </cell>
          <cell r="AO155" t="e">
            <v>#REF!</v>
          </cell>
          <cell r="AP155" t="e">
            <v>#REF!</v>
          </cell>
        </row>
        <row r="156">
          <cell r="P156">
            <v>-100</v>
          </cell>
          <cell r="U156">
            <v>-578</v>
          </cell>
          <cell r="AI156">
            <v>-21</v>
          </cell>
          <cell r="AJ156">
            <v>8.9</v>
          </cell>
          <cell r="AK156">
            <v>6.0099221158656952</v>
          </cell>
          <cell r="AL156">
            <v>-100</v>
          </cell>
          <cell r="AM156">
            <v>-100</v>
          </cell>
        </row>
        <row r="157">
          <cell r="U157">
            <v>0</v>
          </cell>
          <cell r="AI157" t="e">
            <v>#REF!</v>
          </cell>
          <cell r="AJ157">
            <v>-100</v>
          </cell>
          <cell r="AK157">
            <v>-100</v>
          </cell>
          <cell r="AL157">
            <v>0</v>
          </cell>
          <cell r="AM157">
            <v>0</v>
          </cell>
        </row>
        <row r="158">
          <cell r="F158">
            <v>0</v>
          </cell>
          <cell r="P158">
            <v>0</v>
          </cell>
          <cell r="S158">
            <v>0</v>
          </cell>
          <cell r="T158">
            <v>630</v>
          </cell>
          <cell r="U158">
            <v>4643</v>
          </cell>
          <cell r="X158">
            <v>0</v>
          </cell>
          <cell r="AC158">
            <v>0</v>
          </cell>
          <cell r="AJ158">
            <v>142</v>
          </cell>
          <cell r="AK158">
            <v>0</v>
          </cell>
        </row>
        <row r="159">
          <cell r="F159">
            <v>0</v>
          </cell>
          <cell r="P159">
            <v>0</v>
          </cell>
          <cell r="S159">
            <v>0</v>
          </cell>
          <cell r="X159">
            <v>0</v>
          </cell>
          <cell r="AC159">
            <v>0</v>
          </cell>
          <cell r="AF159">
            <v>312.8</v>
          </cell>
          <cell r="AG159">
            <v>313</v>
          </cell>
          <cell r="AH159">
            <v>-0.19999999999998863</v>
          </cell>
          <cell r="AJ159">
            <v>142</v>
          </cell>
          <cell r="AK159">
            <v>0</v>
          </cell>
        </row>
        <row r="160">
          <cell r="F160">
            <v>320</v>
          </cell>
          <cell r="P160">
            <v>730</v>
          </cell>
          <cell r="S160">
            <v>2168</v>
          </cell>
          <cell r="X160">
            <v>1785</v>
          </cell>
          <cell r="AC160">
            <v>723</v>
          </cell>
          <cell r="AF160">
            <v>963</v>
          </cell>
          <cell r="AG160">
            <v>530</v>
          </cell>
          <cell r="AH160">
            <v>433</v>
          </cell>
          <cell r="AI160" t="e">
            <v>#REF!</v>
          </cell>
          <cell r="AK160">
            <v>6689</v>
          </cell>
        </row>
        <row r="161">
          <cell r="F161">
            <v>320</v>
          </cell>
          <cell r="P161">
            <v>390</v>
          </cell>
          <cell r="S161">
            <v>512</v>
          </cell>
          <cell r="X161">
            <v>2374</v>
          </cell>
          <cell r="AC161">
            <v>1081</v>
          </cell>
          <cell r="AF161">
            <v>560</v>
          </cell>
          <cell r="AG161">
            <v>500</v>
          </cell>
          <cell r="AH161">
            <v>60</v>
          </cell>
          <cell r="AI161" t="e">
            <v>#REF!</v>
          </cell>
          <cell r="AK161">
            <v>4677</v>
          </cell>
        </row>
        <row r="162">
          <cell r="F162">
            <v>320</v>
          </cell>
          <cell r="P162">
            <v>275</v>
          </cell>
          <cell r="S162">
            <v>313</v>
          </cell>
          <cell r="X162">
            <v>230</v>
          </cell>
          <cell r="AB162">
            <v>9</v>
          </cell>
          <cell r="AC162">
            <v>231</v>
          </cell>
          <cell r="AD162" t="e">
            <v>#REF!</v>
          </cell>
          <cell r="AF162">
            <v>76</v>
          </cell>
          <cell r="AG162">
            <v>76</v>
          </cell>
          <cell r="AH162">
            <v>0</v>
          </cell>
          <cell r="AI162" t="e">
            <v>#REF!</v>
          </cell>
          <cell r="AK162">
            <v>1445</v>
          </cell>
        </row>
        <row r="163">
          <cell r="F163">
            <v>204</v>
          </cell>
          <cell r="P163">
            <v>200</v>
          </cell>
          <cell r="S163">
            <v>165</v>
          </cell>
          <cell r="X163">
            <v>186</v>
          </cell>
          <cell r="AB163">
            <v>9</v>
          </cell>
          <cell r="AC163">
            <v>47</v>
          </cell>
          <cell r="AF163">
            <v>66</v>
          </cell>
          <cell r="AG163">
            <v>66</v>
          </cell>
          <cell r="AH163">
            <v>0</v>
          </cell>
          <cell r="AI163" t="e">
            <v>#REF!</v>
          </cell>
          <cell r="AK163">
            <v>598</v>
          </cell>
        </row>
        <row r="164">
          <cell r="F164">
            <v>14.170833333333334</v>
          </cell>
          <cell r="P164">
            <v>70</v>
          </cell>
          <cell r="S164">
            <v>0</v>
          </cell>
          <cell r="X164">
            <v>107</v>
          </cell>
          <cell r="AC164">
            <v>41</v>
          </cell>
          <cell r="AF164">
            <v>80</v>
          </cell>
          <cell r="AI164" t="e">
            <v>#REF!</v>
          </cell>
          <cell r="AK164">
            <v>0</v>
          </cell>
        </row>
        <row r="165">
          <cell r="F165">
            <v>14.170833333333334</v>
          </cell>
          <cell r="P165">
            <v>152</v>
          </cell>
          <cell r="Q165" t="str">
            <v>Е/Е</v>
          </cell>
          <cell r="R165" t="str">
            <v xml:space="preserve"> Т/Е</v>
          </cell>
          <cell r="S165">
            <v>428.72727272727275</v>
          </cell>
          <cell r="T165" t="str">
            <v>ДОП.ВИР. СТ.ОРГ.</v>
          </cell>
          <cell r="U165" t="str">
            <v>АК КЕ ВСЬОГО</v>
          </cell>
          <cell r="V165" t="str">
            <v>Е/Е</v>
          </cell>
          <cell r="W165" t="str">
            <v xml:space="preserve"> Т/Е</v>
          </cell>
          <cell r="X165">
            <v>248.36363636363637</v>
          </cell>
          <cell r="AC165">
            <v>191.18181818181819</v>
          </cell>
          <cell r="AD165" t="str">
            <v>СТАНЦІІ ТЕПЛОВІ</v>
          </cell>
          <cell r="AE165" t="str">
            <v>МЕРЕЖІ ЕЛЕКТРО</v>
          </cell>
          <cell r="AF165">
            <v>157.90909090909091</v>
          </cell>
          <cell r="AG165">
            <v>157.90909090909091</v>
          </cell>
          <cell r="AI165" t="e">
            <v>#REF!</v>
          </cell>
          <cell r="AK165">
            <v>14.170833333333334</v>
          </cell>
        </row>
        <row r="166">
          <cell r="F166">
            <v>260</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1669.3636363636365</v>
          </cell>
          <cell r="X167">
            <v>1526.6363636363635</v>
          </cell>
          <cell r="AC167">
            <v>542.09090909090912</v>
          </cell>
          <cell r="AF167">
            <v>296.27272727272725</v>
          </cell>
          <cell r="AG167">
            <v>296</v>
          </cell>
          <cell r="AI167" t="e">
            <v>#REF!</v>
          </cell>
          <cell r="AK167">
            <v>3998.090909090909</v>
          </cell>
        </row>
        <row r="168">
          <cell r="F168">
            <v>60</v>
          </cell>
          <cell r="P168">
            <v>0</v>
          </cell>
          <cell r="S168">
            <v>2168</v>
          </cell>
          <cell r="U168">
            <v>44.3</v>
          </cell>
          <cell r="X168">
            <v>1785</v>
          </cell>
          <cell r="AC168">
            <v>723</v>
          </cell>
          <cell r="AI168" t="e">
            <v>#REF!</v>
          </cell>
          <cell r="AK168">
            <v>60</v>
          </cell>
        </row>
        <row r="169">
          <cell r="F169">
            <v>60</v>
          </cell>
          <cell r="P169">
            <v>0</v>
          </cell>
          <cell r="S169">
            <v>0</v>
          </cell>
          <cell r="U169">
            <v>50.49</v>
          </cell>
          <cell r="X169">
            <v>0</v>
          </cell>
          <cell r="AC169">
            <v>0</v>
          </cell>
          <cell r="AF169">
            <v>0</v>
          </cell>
          <cell r="AG169">
            <v>0</v>
          </cell>
          <cell r="AH169">
            <v>0</v>
          </cell>
          <cell r="AK169">
            <v>60</v>
          </cell>
        </row>
        <row r="170">
          <cell r="F170">
            <v>427</v>
          </cell>
          <cell r="G170">
            <v>0</v>
          </cell>
          <cell r="H170">
            <v>0</v>
          </cell>
          <cell r="P170">
            <v>1736</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0</v>
          </cell>
          <cell r="AG170">
            <v>0</v>
          </cell>
          <cell r="AH170">
            <v>0</v>
          </cell>
          <cell r="AI170" t="e">
            <v>#REF!</v>
          </cell>
          <cell r="AJ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I171" t="e">
            <v>#REF!</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I172" t="e">
            <v>#REF!</v>
          </cell>
          <cell r="AJ172">
            <v>0</v>
          </cell>
          <cell r="AK172">
            <v>10043</v>
          </cell>
        </row>
        <row r="173">
          <cell r="F173">
            <v>0</v>
          </cell>
          <cell r="G173">
            <v>0</v>
          </cell>
          <cell r="H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4000</v>
          </cell>
          <cell r="P175">
            <v>36</v>
          </cell>
          <cell r="U175">
            <v>91.91</v>
          </cell>
          <cell r="AG175">
            <v>0</v>
          </cell>
          <cell r="AI175" t="e">
            <v>#REF!</v>
          </cell>
          <cell r="AK175">
            <v>0</v>
          </cell>
        </row>
        <row r="176">
          <cell r="F176">
            <v>3480</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3480</v>
          </cell>
          <cell r="AO176">
            <v>247</v>
          </cell>
          <cell r="AP176">
            <v>610</v>
          </cell>
          <cell r="AQ176">
            <v>920.25</v>
          </cell>
          <cell r="AR176">
            <v>2050.3572727272726</v>
          </cell>
        </row>
        <row r="177">
          <cell r="F177">
            <v>587</v>
          </cell>
          <cell r="G177">
            <v>0</v>
          </cell>
          <cell r="H177">
            <v>0</v>
          </cell>
          <cell r="P177">
            <v>863.25</v>
          </cell>
          <cell r="Q177">
            <v>0</v>
          </cell>
          <cell r="R177">
            <v>0</v>
          </cell>
          <cell r="S177">
            <v>1921.8199999999997</v>
          </cell>
          <cell r="T177">
            <v>697.23998181818172</v>
          </cell>
          <cell r="U177">
            <v>725.94365454545448</v>
          </cell>
          <cell r="V177">
            <v>0</v>
          </cell>
          <cell r="W177">
            <v>0</v>
          </cell>
          <cell r="X177">
            <v>639.95000000000005</v>
          </cell>
          <cell r="Y177">
            <v>103</v>
          </cell>
          <cell r="Z177">
            <v>145.36363636363637</v>
          </cell>
          <cell r="AA177">
            <v>0</v>
          </cell>
          <cell r="AB177">
            <v>0</v>
          </cell>
          <cell r="AC177">
            <v>535.86</v>
          </cell>
          <cell r="AD177">
            <v>88</v>
          </cell>
          <cell r="AE177">
            <v>103.18181818181819</v>
          </cell>
          <cell r="AF177">
            <v>1759.96</v>
          </cell>
          <cell r="AG177">
            <v>1759.909090909091</v>
          </cell>
          <cell r="AH177">
            <v>5.0909090909044608E-2</v>
          </cell>
          <cell r="AI177" t="e">
            <v>#REF!</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0</v>
          </cell>
          <cell r="Q179">
            <v>0</v>
          </cell>
          <cell r="R179">
            <v>0</v>
          </cell>
          <cell r="S179">
            <v>13.666666666666666</v>
          </cell>
          <cell r="T179">
            <v>13.666666666666666</v>
          </cell>
          <cell r="U179">
            <v>0</v>
          </cell>
          <cell r="V179">
            <v>0</v>
          </cell>
          <cell r="W179">
            <v>0</v>
          </cell>
          <cell r="X179">
            <v>647</v>
          </cell>
          <cell r="Y179">
            <v>167</v>
          </cell>
          <cell r="Z179">
            <v>69.363636363636374</v>
          </cell>
          <cell r="AA179">
            <v>0</v>
          </cell>
          <cell r="AB179">
            <v>0</v>
          </cell>
          <cell r="AC179">
            <v>13.333333333333334</v>
          </cell>
          <cell r="AD179">
            <v>83</v>
          </cell>
          <cell r="AE179">
            <v>76.36363636363636</v>
          </cell>
          <cell r="AF179">
            <v>-2.7</v>
          </cell>
          <cell r="AG179">
            <v>5</v>
          </cell>
          <cell r="AH179">
            <v>-7.7</v>
          </cell>
          <cell r="AJ179">
            <v>0</v>
          </cell>
          <cell r="AK179">
            <v>-1272.236272727273</v>
          </cell>
          <cell r="AO179">
            <v>350</v>
          </cell>
          <cell r="AP179">
            <v>315</v>
          </cell>
          <cell r="AQ179">
            <v>0</v>
          </cell>
          <cell r="AR179">
            <v>14</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F181">
            <v>9095</v>
          </cell>
          <cell r="P181">
            <v>676.66666666666652</v>
          </cell>
          <cell r="S181">
            <v>3680.4666666666681</v>
          </cell>
          <cell r="U181">
            <v>11.7</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T182">
            <v>0</v>
          </cell>
          <cell r="U182">
            <v>100.5</v>
          </cell>
          <cell r="X182">
            <v>534.33333333333678</v>
          </cell>
          <cell r="AC182">
            <v>554.33333333333053</v>
          </cell>
          <cell r="AF182">
            <v>1865.0333333333331</v>
          </cell>
          <cell r="AG182">
            <v>1889.3999999999996</v>
          </cell>
          <cell r="AH182">
            <v>376.63333333333327</v>
          </cell>
          <cell r="AO182" t="str">
            <v>ОЧИК.18.02.</v>
          </cell>
          <cell r="AP182">
            <v>1507.2</v>
          </cell>
        </row>
        <row r="183">
          <cell r="F183">
            <v>15172.5</v>
          </cell>
          <cell r="P183">
            <v>444.43599999999981</v>
          </cell>
          <cell r="S183">
            <v>1460.8666666666668</v>
          </cell>
          <cell r="U183">
            <v>215.42175</v>
          </cell>
          <cell r="X183">
            <v>363.19999999999868</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AC184">
            <v>14810</v>
          </cell>
          <cell r="AM184" t="str">
            <v>ОЧИК.18.02.</v>
          </cell>
        </row>
        <row r="185">
          <cell r="F185" t="str">
            <v>АПАРАТ ВСЬОГО</v>
          </cell>
          <cell r="G185" t="str">
            <v>АПАРАТ ЕЛЕКТРО</v>
          </cell>
          <cell r="H185" t="str">
            <v>АПАРАТ ТЕПЛО</v>
          </cell>
          <cell r="P185" t="str">
            <v>ККМ</v>
          </cell>
          <cell r="S185" t="str">
            <v>КТМ</v>
          </cell>
          <cell r="U185">
            <v>1831</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U187">
            <v>20620</v>
          </cell>
          <cell r="V187">
            <v>12849</v>
          </cell>
          <cell r="W187">
            <v>7771</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101.3</v>
          </cell>
          <cell r="T188">
            <v>0</v>
          </cell>
          <cell r="U188">
            <v>133.81</v>
          </cell>
          <cell r="V188">
            <v>134.83000000000001</v>
          </cell>
          <cell r="W188">
            <v>132.16</v>
          </cell>
          <cell r="X188">
            <v>116.9</v>
          </cell>
          <cell r="AC188">
            <v>111.7</v>
          </cell>
          <cell r="AD188">
            <v>130.99</v>
          </cell>
          <cell r="AE188">
            <v>130.99</v>
          </cell>
          <cell r="AF188">
            <v>0</v>
          </cell>
          <cell r="AK188">
            <v>329.90000000000003</v>
          </cell>
          <cell r="AO188">
            <v>221.49122807017542</v>
          </cell>
        </row>
        <row r="189">
          <cell r="S189">
            <v>54.1</v>
          </cell>
          <cell r="U189">
            <v>25</v>
          </cell>
          <cell r="V189">
            <v>25</v>
          </cell>
          <cell r="W189">
            <v>0</v>
          </cell>
          <cell r="X189">
            <v>67.400000000000006</v>
          </cell>
          <cell r="AC189">
            <v>64.8</v>
          </cell>
          <cell r="AD189">
            <v>52</v>
          </cell>
          <cell r="AK189">
            <v>186.29999999999998</v>
          </cell>
          <cell r="AO189">
            <v>221.49122807017542</v>
          </cell>
        </row>
        <row r="190">
          <cell r="P190">
            <v>0</v>
          </cell>
          <cell r="S190">
            <v>62</v>
          </cell>
          <cell r="U190">
            <v>20645</v>
          </cell>
          <cell r="V190">
            <v>12874</v>
          </cell>
          <cell r="W190">
            <v>7771</v>
          </cell>
          <cell r="X190">
            <v>77.099999999999994</v>
          </cell>
          <cell r="AC190">
            <v>74.2</v>
          </cell>
          <cell r="AD190">
            <v>9863.1854657688</v>
          </cell>
          <cell r="AE190">
            <v>36873.814534231198</v>
          </cell>
          <cell r="AI190">
            <v>139.20000000000002</v>
          </cell>
          <cell r="AK190">
            <v>213.3</v>
          </cell>
          <cell r="AM190">
            <v>221.49122807017542</v>
          </cell>
          <cell r="AO190">
            <v>252.49999999999997</v>
          </cell>
        </row>
        <row r="191">
          <cell r="P191">
            <v>0</v>
          </cell>
          <cell r="S191">
            <v>0</v>
          </cell>
          <cell r="X191">
            <v>0</v>
          </cell>
          <cell r="AC191">
            <v>0</v>
          </cell>
          <cell r="AI191">
            <v>159.4</v>
          </cell>
          <cell r="AK191">
            <v>192.5</v>
          </cell>
          <cell r="AM191">
            <v>252.49999999999997</v>
          </cell>
          <cell r="AO191">
            <v>66</v>
          </cell>
        </row>
        <row r="192">
          <cell r="P192">
            <v>0</v>
          </cell>
          <cell r="S192">
            <v>192.5</v>
          </cell>
          <cell r="X192">
            <v>192.5</v>
          </cell>
          <cell r="AC192">
            <v>192.5</v>
          </cell>
          <cell r="AK192">
            <v>192.5</v>
          </cell>
          <cell r="AM192">
            <v>66</v>
          </cell>
          <cell r="AO192">
            <v>0</v>
          </cell>
        </row>
        <row r="193">
          <cell r="P193">
            <v>0</v>
          </cell>
          <cell r="S193">
            <v>10414</v>
          </cell>
          <cell r="X193">
            <v>12975</v>
          </cell>
          <cell r="AC193">
            <v>12474</v>
          </cell>
          <cell r="AI193">
            <v>192.5</v>
          </cell>
          <cell r="AK193">
            <v>35863</v>
          </cell>
          <cell r="AM193">
            <v>0</v>
          </cell>
          <cell r="AO193">
            <v>0</v>
          </cell>
        </row>
        <row r="194">
          <cell r="S194">
            <v>1598</v>
          </cell>
          <cell r="X194">
            <v>0</v>
          </cell>
          <cell r="Z194">
            <v>4948.1398501338263</v>
          </cell>
          <cell r="AB194">
            <v>4948.1398501337389</v>
          </cell>
          <cell r="AC194">
            <v>0</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82.5</v>
          </cell>
          <cell r="AC197">
            <v>82.5</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v>
          </cell>
          <cell r="AC201">
            <v>5</v>
          </cell>
          <cell r="AD201">
            <v>5</v>
          </cell>
          <cell r="AE201">
            <v>7</v>
          </cell>
          <cell r="AK201">
            <v>10</v>
          </cell>
          <cell r="AO201">
            <v>75.839416058394164</v>
          </cell>
        </row>
        <row r="202">
          <cell r="F202">
            <v>75</v>
          </cell>
          <cell r="X202">
            <v>7</v>
          </cell>
          <cell r="AC202">
            <v>7</v>
          </cell>
          <cell r="AI202">
            <v>0</v>
          </cell>
          <cell r="AJ202">
            <v>0</v>
          </cell>
          <cell r="AK202">
            <v>14</v>
          </cell>
          <cell r="AM202">
            <v>75.839416058394164</v>
          </cell>
          <cell r="AO202">
            <v>103.9</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t="e">
            <v>#DIV/0!</v>
          </cell>
          <cell r="AR203">
            <v>75</v>
          </cell>
        </row>
        <row r="204">
          <cell r="F204">
            <v>75</v>
          </cell>
          <cell r="P204">
            <v>75</v>
          </cell>
          <cell r="S204">
            <v>0</v>
          </cell>
          <cell r="X204">
            <v>601.41999999999996</v>
          </cell>
          <cell r="AC204">
            <v>601.41999999999996</v>
          </cell>
          <cell r="AK204">
            <v>601.41999999999996</v>
          </cell>
          <cell r="AM204" t="e">
            <v>#DIV/0!</v>
          </cell>
          <cell r="AO204">
            <v>195.28</v>
          </cell>
          <cell r="AP204">
            <v>75</v>
          </cell>
        </row>
        <row r="205">
          <cell r="S205">
            <v>0</v>
          </cell>
          <cell r="X205">
            <v>3007</v>
          </cell>
          <cell r="AC205">
            <v>3007</v>
          </cell>
          <cell r="AI205">
            <v>385</v>
          </cell>
          <cell r="AK205">
            <v>6014</v>
          </cell>
          <cell r="AM205">
            <v>195.28</v>
          </cell>
          <cell r="AO205">
            <v>14810</v>
          </cell>
        </row>
        <row r="206">
          <cell r="S206">
            <v>116</v>
          </cell>
          <cell r="X206">
            <v>139.6</v>
          </cell>
          <cell r="Y206">
            <v>58</v>
          </cell>
          <cell r="Z206">
            <v>81.600000000000009</v>
          </cell>
          <cell r="AC206">
            <v>133.69999999999999</v>
          </cell>
          <cell r="AD206">
            <v>61.1</v>
          </cell>
          <cell r="AE206">
            <v>72.599999999999994</v>
          </cell>
          <cell r="AI206">
            <v>0</v>
          </cell>
          <cell r="AK206">
            <v>6014</v>
          </cell>
          <cell r="AL206">
            <v>119.1</v>
          </cell>
          <cell r="AM206">
            <v>270.2</v>
          </cell>
          <cell r="AO206">
            <v>356.4</v>
          </cell>
          <cell r="AP206">
            <v>74.900000000000006</v>
          </cell>
          <cell r="AQ206">
            <v>281.5</v>
          </cell>
        </row>
        <row r="207">
          <cell r="S207">
            <v>62</v>
          </cell>
          <cell r="X207">
            <v>84.1</v>
          </cell>
          <cell r="Y207">
            <v>44.9</v>
          </cell>
          <cell r="Z207">
            <v>39.200000000000003</v>
          </cell>
          <cell r="AA207">
            <v>13714</v>
          </cell>
          <cell r="AC207">
            <v>81.2</v>
          </cell>
          <cell r="AD207">
            <v>32.799999999999997</v>
          </cell>
          <cell r="AE207">
            <v>48.4</v>
          </cell>
          <cell r="AI207">
            <v>0</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I208">
            <v>159.4</v>
          </cell>
          <cell r="AJ208">
            <v>0</v>
          </cell>
          <cell r="AK208">
            <v>41877</v>
          </cell>
          <cell r="AL208">
            <v>16729</v>
          </cell>
          <cell r="AM208">
            <v>25148</v>
          </cell>
          <cell r="AN208">
            <v>74.900000000000006</v>
          </cell>
          <cell r="AO208">
            <v>14810</v>
          </cell>
          <cell r="AP208">
            <v>3112.427048260382</v>
          </cell>
          <cell r="AQ208">
            <v>11697.572951739618</v>
          </cell>
          <cell r="AR208">
            <v>0</v>
          </cell>
        </row>
        <row r="209">
          <cell r="S209">
            <v>167.97</v>
          </cell>
          <cell r="X209">
            <v>190.04</v>
          </cell>
          <cell r="Y209">
            <v>209.02</v>
          </cell>
          <cell r="Z209">
            <v>168.29</v>
          </cell>
          <cell r="AA209">
            <v>3965</v>
          </cell>
          <cell r="AC209">
            <v>190.65</v>
          </cell>
          <cell r="AD209">
            <v>223.9</v>
          </cell>
          <cell r="AE209">
            <v>168.12</v>
          </cell>
          <cell r="AI209">
            <v>26797</v>
          </cell>
          <cell r="AJ209">
            <v>0</v>
          </cell>
          <cell r="AK209">
            <v>184.24</v>
          </cell>
          <cell r="AL209">
            <v>215.3</v>
          </cell>
          <cell r="AM209">
            <v>168.1</v>
          </cell>
          <cell r="AN209">
            <v>3112.427048260382</v>
          </cell>
          <cell r="AO209">
            <v>41.55</v>
          </cell>
          <cell r="AP209">
            <v>41.55</v>
          </cell>
          <cell r="AQ209">
            <v>41.55</v>
          </cell>
          <cell r="AR209">
            <v>0</v>
          </cell>
        </row>
        <row r="210">
          <cell r="S210">
            <v>168.21</v>
          </cell>
          <cell r="X210">
            <v>24969</v>
          </cell>
          <cell r="Y210">
            <v>168.03</v>
          </cell>
          <cell r="Z210">
            <v>168.01</v>
          </cell>
          <cell r="AC210">
            <v>24028</v>
          </cell>
          <cell r="AD210">
            <v>168.2</v>
          </cell>
          <cell r="AE210">
            <v>168.2</v>
          </cell>
          <cell r="AI210">
            <v>168.11</v>
          </cell>
          <cell r="AJ210">
            <v>168.1</v>
          </cell>
          <cell r="AK210">
            <v>68498</v>
          </cell>
          <cell r="AL210">
            <v>23068</v>
          </cell>
          <cell r="AM210">
            <v>0</v>
          </cell>
          <cell r="AN210">
            <v>41.55</v>
          </cell>
          <cell r="AO210">
            <v>52</v>
          </cell>
          <cell r="AP210">
            <v>52</v>
          </cell>
          <cell r="AQ210">
            <v>11697.572951739618</v>
          </cell>
        </row>
        <row r="211">
          <cell r="X211">
            <v>15982</v>
          </cell>
          <cell r="AC211">
            <v>15481</v>
          </cell>
          <cell r="AK211">
            <v>41877</v>
          </cell>
          <cell r="AL211">
            <v>16729</v>
          </cell>
          <cell r="AM211">
            <v>25148</v>
          </cell>
          <cell r="AN211">
            <v>52</v>
          </cell>
          <cell r="AO211">
            <v>14862</v>
          </cell>
          <cell r="AP211">
            <v>3164.427048260382</v>
          </cell>
          <cell r="AQ211">
            <v>11697.572951739618</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row>
        <row r="226">
          <cell r="G226" t="str">
            <v xml:space="preserve">О.М.НИКОЛЕНКО      </v>
          </cell>
        </row>
        <row r="229">
          <cell r="S229" t="str">
            <v>ТИС.ГРН.</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cell r="AP230">
            <v>1507.2</v>
          </cell>
        </row>
        <row r="233">
          <cell r="P233">
            <v>2409.6737288135591</v>
          </cell>
          <cell r="Q233">
            <v>1422</v>
          </cell>
          <cell r="R233">
            <v>796.42372881355914</v>
          </cell>
          <cell r="S233">
            <v>1077.625</v>
          </cell>
          <cell r="T233">
            <v>1129</v>
          </cell>
          <cell r="U233">
            <v>23976.15725132322</v>
          </cell>
          <cell r="V233" t="e">
            <v>#REF!</v>
          </cell>
          <cell r="W233">
            <v>44621.157251323224</v>
          </cell>
        </row>
        <row r="234">
          <cell r="P234">
            <v>733.8070175438595</v>
          </cell>
          <cell r="Q234">
            <v>1327</v>
          </cell>
          <cell r="R234">
            <v>742.99999999999977</v>
          </cell>
          <cell r="S234">
            <v>605</v>
          </cell>
          <cell r="T234">
            <v>117</v>
          </cell>
          <cell r="U234">
            <v>15320.660540053519</v>
          </cell>
          <cell r="V234" t="e">
            <v>#REF!</v>
          </cell>
        </row>
        <row r="236">
          <cell r="P236">
            <v>733.8070175438595</v>
          </cell>
          <cell r="S236">
            <v>685</v>
          </cell>
          <cell r="U236">
            <v>15689.007333333333</v>
          </cell>
          <cell r="V236">
            <v>15376.340666666665</v>
          </cell>
        </row>
        <row r="237">
          <cell r="P237">
            <v>431.86671126969964</v>
          </cell>
          <cell r="Q237">
            <v>63</v>
          </cell>
          <cell r="R237">
            <v>35.423728813559308</v>
          </cell>
          <cell r="S237">
            <v>537.625</v>
          </cell>
          <cell r="T237">
            <v>1012</v>
          </cell>
          <cell r="U237">
            <v>4138.4967112696995</v>
          </cell>
          <cell r="V237">
            <v>4138.4967112696995</v>
          </cell>
        </row>
        <row r="238">
          <cell r="P238">
            <v>131.12735849056605</v>
          </cell>
          <cell r="S238">
            <v>146.625</v>
          </cell>
          <cell r="U238">
            <v>1220.7727272727273</v>
          </cell>
          <cell r="V238">
            <v>1231.382075471698</v>
          </cell>
          <cell r="AG238" t="str">
            <v xml:space="preserve">         Затверджую</v>
          </cell>
        </row>
        <row r="239">
          <cell r="P239">
            <v>42</v>
          </cell>
          <cell r="Q239">
            <v>0</v>
          </cell>
          <cell r="R239">
            <v>0</v>
          </cell>
          <cell r="S239">
            <v>0</v>
          </cell>
          <cell r="T239">
            <v>0</v>
          </cell>
          <cell r="U239">
            <v>3586.2745410050566</v>
          </cell>
          <cell r="V239">
            <v>3586.2745410050566</v>
          </cell>
          <cell r="AG239" t="str">
            <v xml:space="preserve"> Голова правління </v>
          </cell>
        </row>
        <row r="240">
          <cell r="P240">
            <v>12</v>
          </cell>
          <cell r="S240">
            <v>0</v>
          </cell>
          <cell r="U240">
            <v>589</v>
          </cell>
          <cell r="V240">
            <v>589</v>
          </cell>
          <cell r="AG240" t="str">
            <v xml:space="preserve">                        І.В.Плачков</v>
          </cell>
        </row>
        <row r="241">
          <cell r="P241">
            <v>30</v>
          </cell>
          <cell r="S241">
            <v>0</v>
          </cell>
          <cell r="U241">
            <v>53.583333333333336</v>
          </cell>
          <cell r="V241">
            <v>53.583333333333336</v>
          </cell>
          <cell r="AC241">
            <v>6</v>
          </cell>
          <cell r="AD241">
            <v>6</v>
          </cell>
          <cell r="AE241">
            <v>12</v>
          </cell>
          <cell r="AG241" t="str">
            <v xml:space="preserve">   "_____" ________2000 р.</v>
          </cell>
        </row>
        <row r="242">
          <cell r="U242">
            <v>-149.73279232827699</v>
          </cell>
          <cell r="V242">
            <v>-149.73279232827699</v>
          </cell>
        </row>
        <row r="243">
          <cell r="U243">
            <v>2421.3333333333335</v>
          </cell>
          <cell r="V243">
            <v>2421.3333333333335</v>
          </cell>
        </row>
        <row r="244">
          <cell r="P244">
            <v>0</v>
          </cell>
          <cell r="Q244">
            <v>0</v>
          </cell>
          <cell r="R244">
            <v>0</v>
          </cell>
          <cell r="S244">
            <v>0</v>
          </cell>
          <cell r="U244">
            <v>672.09066666666661</v>
          </cell>
          <cell r="V244">
            <v>672.09066666666661</v>
          </cell>
          <cell r="AG244" t="str">
            <v xml:space="preserve">         Затверджую</v>
          </cell>
        </row>
        <row r="245">
          <cell r="F245" t="str">
            <v>РОЗРАХУНОК ФІНАНСОВИХ ПОТОКІВ НА   березень  2000 року</v>
          </cell>
          <cell r="V245">
            <v>0</v>
          </cell>
          <cell r="AG245" t="str">
            <v xml:space="preserve"> Голова правління </v>
          </cell>
        </row>
        <row r="246">
          <cell r="F246" t="str">
            <v>ПО ФІЛІАЛАХ АК КИЇВЕНЕРГО</v>
          </cell>
          <cell r="P246">
            <v>450</v>
          </cell>
          <cell r="S246">
            <v>406</v>
          </cell>
          <cell r="U246">
            <v>4903</v>
          </cell>
          <cell r="V246">
            <v>4635</v>
          </cell>
          <cell r="AG246" t="str">
            <v xml:space="preserve">                        І.В.Плачков</v>
          </cell>
        </row>
        <row r="247">
          <cell r="P247">
            <v>1174</v>
          </cell>
          <cell r="S247">
            <v>0</v>
          </cell>
          <cell r="U247">
            <v>2921</v>
          </cell>
          <cell r="V247">
            <v>2921</v>
          </cell>
          <cell r="AG247" t="str">
            <v xml:space="preserve">   "_____" ________2000 р.</v>
          </cell>
        </row>
        <row r="248">
          <cell r="V248">
            <v>0</v>
          </cell>
          <cell r="AG248" t="str">
            <v xml:space="preserve">   "_____" ________2000 р.</v>
          </cell>
        </row>
        <row r="249">
          <cell r="P249">
            <v>-100</v>
          </cell>
          <cell r="Q249">
            <v>0</v>
          </cell>
          <cell r="R249">
            <v>0</v>
          </cell>
          <cell r="S249">
            <v>0</v>
          </cell>
          <cell r="T249">
            <v>0</v>
          </cell>
          <cell r="U249">
            <v>-578</v>
          </cell>
          <cell r="V249">
            <v>-578</v>
          </cell>
        </row>
        <row r="250">
          <cell r="P250">
            <v>0</v>
          </cell>
          <cell r="Q250">
            <v>0</v>
          </cell>
          <cell r="R250">
            <v>0</v>
          </cell>
          <cell r="S250">
            <v>0</v>
          </cell>
          <cell r="T250">
            <v>0</v>
          </cell>
          <cell r="U250">
            <v>0</v>
          </cell>
          <cell r="V250">
            <v>0</v>
          </cell>
        </row>
        <row r="251">
          <cell r="F251" t="str">
            <v>РОЗРАХУНОК ФІНАНСОВИХ ПОТОКІВ НА   березень  2000 року</v>
          </cell>
          <cell r="V251">
            <v>0</v>
          </cell>
          <cell r="AI251" t="str">
            <v>тис.грн.</v>
          </cell>
        </row>
        <row r="252">
          <cell r="F252" t="str">
            <v>ПО ФІЛІАЛАХ АК КИЇВЕНЕРГО</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U253">
            <v>200</v>
          </cell>
          <cell r="V253">
            <v>200</v>
          </cell>
          <cell r="X253">
            <v>2672.4863636363625</v>
          </cell>
          <cell r="AC253">
            <v>1389.1963636363635</v>
          </cell>
          <cell r="AF253">
            <v>4185.9539393939394</v>
          </cell>
          <cell r="AG253">
            <v>3391.2</v>
          </cell>
          <cell r="AH253">
            <v>794.7539393939395</v>
          </cell>
          <cell r="AI253">
            <v>27896.847545454541</v>
          </cell>
        </row>
        <row r="254">
          <cell r="V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G259" t="str">
            <v>АПАРАТ ЕЛЕКТРО</v>
          </cell>
          <cell r="H259" t="str">
            <v>АПАРАТ ТЕПЛО</v>
          </cell>
          <cell r="P259">
            <v>5528.9166666666661</v>
          </cell>
          <cell r="Q259" t="str">
            <v>ТМ</v>
          </cell>
          <cell r="S259">
            <v>11148.516969696972</v>
          </cell>
          <cell r="T259" t="str">
            <v>ВИРОБН</v>
          </cell>
          <cell r="U259" t="str">
            <v>ПЕРЕД</v>
          </cell>
          <cell r="V259">
            <v>2217</v>
          </cell>
          <cell r="X259">
            <v>3572.9196969697005</v>
          </cell>
          <cell r="Y259" t="str">
            <v>Е/Е</v>
          </cell>
          <cell r="Z259" t="str">
            <v xml:space="preserve"> Т/Е</v>
          </cell>
          <cell r="AC259">
            <v>1815.6175757575729</v>
          </cell>
          <cell r="AD259" t="str">
            <v>Е/Е</v>
          </cell>
          <cell r="AE259" t="str">
            <v xml:space="preserve"> Т/Е</v>
          </cell>
          <cell r="AF259">
            <v>5288.3842424242421</v>
          </cell>
          <cell r="AG259">
            <v>4487.3999999999996</v>
          </cell>
          <cell r="AH259">
            <v>801.98424242424232</v>
          </cell>
          <cell r="AI259">
            <v>5607</v>
          </cell>
          <cell r="AJ259">
            <v>7599</v>
          </cell>
          <cell r="AK259">
            <v>32648.355151515156</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7422.5571428571438</v>
          </cell>
          <cell r="G262">
            <v>1518.0409150901905</v>
          </cell>
          <cell r="H262">
            <v>2928.9590849098108</v>
          </cell>
          <cell r="P262">
            <v>3433.9999999999991</v>
          </cell>
          <cell r="Q262">
            <v>0</v>
          </cell>
          <cell r="R262">
            <v>0</v>
          </cell>
          <cell r="S262">
            <v>4201.3333333333358</v>
          </cell>
          <cell r="T262">
            <v>3752.599999999999</v>
          </cell>
          <cell r="U262">
            <v>1487.7333333333331</v>
          </cell>
          <cell r="V262">
            <v>0</v>
          </cell>
          <cell r="W262">
            <v>0</v>
          </cell>
          <cell r="X262">
            <v>1311.3333333333371</v>
          </cell>
          <cell r="Y262">
            <v>1280</v>
          </cell>
          <cell r="Z262">
            <v>1117.333333333333</v>
          </cell>
          <cell r="AA262">
            <v>0</v>
          </cell>
          <cell r="AB262">
            <v>0</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v>67522.157142857148</v>
          </cell>
          <cell r="G263">
            <v>1693.9907526329307</v>
          </cell>
          <cell r="H263">
            <v>3557.0092473670693</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J263">
            <v>-2455</v>
          </cell>
          <cell r="AK263">
            <v>67522.157142857148</v>
          </cell>
          <cell r="AM263">
            <v>17399.198571428577</v>
          </cell>
        </row>
        <row r="264">
          <cell r="F264">
            <v>41877</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41877</v>
          </cell>
        </row>
        <row r="265">
          <cell r="F265">
            <v>15510</v>
          </cell>
          <cell r="P265">
            <v>168</v>
          </cell>
          <cell r="Q265">
            <v>108</v>
          </cell>
          <cell r="R265">
            <v>60</v>
          </cell>
          <cell r="S265">
            <v>0</v>
          </cell>
          <cell r="T265">
            <v>16</v>
          </cell>
          <cell r="U265">
            <v>405.33333333333348</v>
          </cell>
          <cell r="AI265">
            <v>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v>660.3</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660.3</v>
          </cell>
        </row>
        <row r="268">
          <cell r="F268">
            <v>0</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v>1380.8571428571431</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3500</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821</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821</v>
          </cell>
        </row>
        <row r="273">
          <cell r="F273">
            <v>3580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3580</v>
          </cell>
        </row>
        <row r="274">
          <cell r="F274">
            <v>193</v>
          </cell>
          <cell r="P274">
            <v>0</v>
          </cell>
          <cell r="S274">
            <v>0</v>
          </cell>
          <cell r="X274">
            <v>0</v>
          </cell>
          <cell r="AC274">
            <v>0</v>
          </cell>
          <cell r="AF274">
            <v>0</v>
          </cell>
          <cell r="AG274">
            <v>0</v>
          </cell>
          <cell r="AH274">
            <v>0</v>
          </cell>
          <cell r="AI274">
            <v>1640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I275">
            <v>952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I276">
            <v>1370</v>
          </cell>
          <cell r="AK276">
            <v>16370.473333333333</v>
          </cell>
        </row>
        <row r="277">
          <cell r="F277">
            <v>587</v>
          </cell>
          <cell r="G277">
            <v>162</v>
          </cell>
          <cell r="H277">
            <v>425</v>
          </cell>
          <cell r="P277">
            <v>953.25</v>
          </cell>
          <cell r="Q277">
            <v>0</v>
          </cell>
          <cell r="R277">
            <v>0</v>
          </cell>
          <cell r="S277">
            <v>1921.8199999999997</v>
          </cell>
          <cell r="T277">
            <v>697.23998181818172</v>
          </cell>
          <cell r="U277">
            <v>725.94365454545448</v>
          </cell>
          <cell r="V277">
            <v>0</v>
          </cell>
          <cell r="W277">
            <v>0</v>
          </cell>
          <cell r="X277">
            <v>639.95000000000005</v>
          </cell>
          <cell r="Y277">
            <v>204</v>
          </cell>
          <cell r="Z277">
            <v>177.58636363636367</v>
          </cell>
          <cell r="AA277">
            <v>0</v>
          </cell>
          <cell r="AB277">
            <v>9</v>
          </cell>
          <cell r="AC277">
            <v>535.86</v>
          </cell>
          <cell r="AD277">
            <v>144</v>
          </cell>
          <cell r="AE277">
            <v>210.95090909090914</v>
          </cell>
          <cell r="AF277">
            <v>1759.96</v>
          </cell>
          <cell r="AG277">
            <v>1759.909090909091</v>
          </cell>
          <cell r="AH277">
            <v>5.0909090909044608E-2</v>
          </cell>
          <cell r="AI277">
            <v>710</v>
          </cell>
          <cell r="AK277">
            <v>6760.8399999999992</v>
          </cell>
        </row>
        <row r="278">
          <cell r="F278">
            <v>0</v>
          </cell>
          <cell r="G278">
            <v>158</v>
          </cell>
          <cell r="H278">
            <v>429</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I278">
            <v>1174.4000000000001</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I279">
            <v>4</v>
          </cell>
          <cell r="AK279">
            <v>4987</v>
          </cell>
        </row>
        <row r="280">
          <cell r="F280">
            <v>159</v>
          </cell>
          <cell r="P280">
            <v>260</v>
          </cell>
          <cell r="Q280">
            <v>0</v>
          </cell>
          <cell r="R280">
            <v>0</v>
          </cell>
          <cell r="S280">
            <v>650</v>
          </cell>
          <cell r="T280">
            <v>0</v>
          </cell>
          <cell r="U280">
            <v>0</v>
          </cell>
          <cell r="V280">
            <v>0</v>
          </cell>
          <cell r="W280">
            <v>0</v>
          </cell>
          <cell r="X280">
            <v>132</v>
          </cell>
          <cell r="Y280">
            <v>0</v>
          </cell>
          <cell r="Z280">
            <v>0</v>
          </cell>
          <cell r="AA280">
            <v>0</v>
          </cell>
          <cell r="AB280">
            <v>9</v>
          </cell>
          <cell r="AC280">
            <v>105</v>
          </cell>
          <cell r="AD280">
            <v>0</v>
          </cell>
          <cell r="AE280">
            <v>0</v>
          </cell>
          <cell r="AF280">
            <v>520</v>
          </cell>
          <cell r="AG280">
            <v>482</v>
          </cell>
          <cell r="AH280">
            <v>38</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480</v>
          </cell>
          <cell r="X282">
            <v>100</v>
          </cell>
          <cell r="AC282">
            <v>100</v>
          </cell>
          <cell r="AF282">
            <v>0</v>
          </cell>
          <cell r="AG282">
            <v>0</v>
          </cell>
          <cell r="AH282">
            <v>0</v>
          </cell>
          <cell r="AI282">
            <v>250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J284">
            <v>0</v>
          </cell>
          <cell r="AK284">
            <v>3712.333333333333</v>
          </cell>
        </row>
        <row r="285">
          <cell r="F285">
            <v>0</v>
          </cell>
          <cell r="P285">
            <v>0</v>
          </cell>
          <cell r="Q285">
            <v>0</v>
          </cell>
          <cell r="R285">
            <v>0</v>
          </cell>
          <cell r="S285">
            <v>0</v>
          </cell>
          <cell r="T285">
            <v>0</v>
          </cell>
          <cell r="U285">
            <v>0</v>
          </cell>
          <cell r="V285">
            <v>0</v>
          </cell>
          <cell r="W285">
            <v>0</v>
          </cell>
          <cell r="X285">
            <v>20</v>
          </cell>
          <cell r="Y285">
            <v>0</v>
          </cell>
          <cell r="Z285">
            <v>0</v>
          </cell>
          <cell r="AA285">
            <v>0</v>
          </cell>
          <cell r="AB285">
            <v>0</v>
          </cell>
          <cell r="AC285">
            <v>0</v>
          </cell>
          <cell r="AD285">
            <v>0</v>
          </cell>
          <cell r="AE285">
            <v>0</v>
          </cell>
          <cell r="AF285">
            <v>0</v>
          </cell>
          <cell r="AG285">
            <v>0</v>
          </cell>
          <cell r="AH285">
            <v>0</v>
          </cell>
          <cell r="AI285">
            <v>14738.47387878788</v>
          </cell>
          <cell r="AK285">
            <v>20</v>
          </cell>
        </row>
        <row r="286">
          <cell r="F286">
            <v>5</v>
          </cell>
          <cell r="P286">
            <v>58.666666666666664</v>
          </cell>
          <cell r="S286">
            <v>2370</v>
          </cell>
          <cell r="X286">
            <v>0</v>
          </cell>
          <cell r="AC286">
            <v>0</v>
          </cell>
          <cell r="AF286">
            <v>900.66666666666663</v>
          </cell>
          <cell r="AG286">
            <v>270</v>
          </cell>
          <cell r="AH286">
            <v>630.66666666666663</v>
          </cell>
          <cell r="AI286">
            <v>5357.15</v>
          </cell>
          <cell r="AK286">
            <v>3334.333333333333</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358</v>
          </cell>
        </row>
        <row r="288">
          <cell r="F288">
            <v>0</v>
          </cell>
          <cell r="P288">
            <v>0</v>
          </cell>
          <cell r="S288">
            <v>250</v>
          </cell>
          <cell r="X288">
            <v>0</v>
          </cell>
          <cell r="AC288">
            <v>0</v>
          </cell>
          <cell r="AF288">
            <v>0</v>
          </cell>
          <cell r="AG288">
            <v>0</v>
          </cell>
          <cell r="AH288">
            <v>0</v>
          </cell>
          <cell r="AI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I289">
            <v>0</v>
          </cell>
          <cell r="AK289">
            <v>83800.038961038968</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18808.215151515153</v>
          </cell>
        </row>
        <row r="292">
          <cell r="F292">
            <v>1758</v>
          </cell>
          <cell r="P292">
            <v>3177</v>
          </cell>
          <cell r="Q292">
            <v>0</v>
          </cell>
          <cell r="R292">
            <v>0</v>
          </cell>
          <cell r="S292">
            <v>2737</v>
          </cell>
          <cell r="T292">
            <v>0</v>
          </cell>
          <cell r="U292">
            <v>0</v>
          </cell>
          <cell r="V292">
            <v>0</v>
          </cell>
          <cell r="W292">
            <v>0</v>
          </cell>
          <cell r="X292">
            <v>125</v>
          </cell>
          <cell r="Y292">
            <v>0</v>
          </cell>
          <cell r="Z292">
            <v>0</v>
          </cell>
          <cell r="AA292">
            <v>0</v>
          </cell>
          <cell r="AB292">
            <v>0</v>
          </cell>
          <cell r="AC292">
            <v>70</v>
          </cell>
          <cell r="AD292">
            <v>0</v>
          </cell>
          <cell r="AE292">
            <v>0</v>
          </cell>
          <cell r="AF292">
            <v>861</v>
          </cell>
          <cell r="AG292">
            <v>461</v>
          </cell>
          <cell r="AH292">
            <v>0</v>
          </cell>
          <cell r="AI292">
            <v>595.26666666666665</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I293">
            <v>4491.7666666666664</v>
          </cell>
          <cell r="AK293">
            <v>4839.181818181818</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K294">
            <v>0</v>
          </cell>
        </row>
        <row r="295">
          <cell r="F295">
            <v>0</v>
          </cell>
          <cell r="P295">
            <v>0</v>
          </cell>
          <cell r="S295">
            <v>0</v>
          </cell>
          <cell r="X295">
            <v>0</v>
          </cell>
          <cell r="AC295">
            <v>0</v>
          </cell>
          <cell r="AF295">
            <v>0</v>
          </cell>
          <cell r="AG295">
            <v>0</v>
          </cell>
          <cell r="AH295">
            <v>0</v>
          </cell>
          <cell r="AI295">
            <v>12</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I296" t="e">
            <v>#REF!</v>
          </cell>
          <cell r="AK296">
            <v>5229.0333333333338</v>
          </cell>
        </row>
        <row r="297">
          <cell r="F297">
            <v>2</v>
          </cell>
          <cell r="P297">
            <v>0</v>
          </cell>
          <cell r="Q297">
            <v>0</v>
          </cell>
          <cell r="R297">
            <v>0</v>
          </cell>
          <cell r="S297">
            <v>219</v>
          </cell>
          <cell r="T297">
            <v>0</v>
          </cell>
          <cell r="U297">
            <v>0</v>
          </cell>
          <cell r="V297">
            <v>0</v>
          </cell>
          <cell r="W297">
            <v>0</v>
          </cell>
          <cell r="X297">
            <v>93.666666666666629</v>
          </cell>
          <cell r="Y297">
            <v>0</v>
          </cell>
          <cell r="Z297">
            <v>0</v>
          </cell>
          <cell r="AA297">
            <v>0</v>
          </cell>
          <cell r="AB297">
            <v>0</v>
          </cell>
          <cell r="AC297">
            <v>93</v>
          </cell>
          <cell r="AD297">
            <v>0</v>
          </cell>
          <cell r="AE297">
            <v>0</v>
          </cell>
          <cell r="AF297">
            <v>0</v>
          </cell>
          <cell r="AG297">
            <v>0</v>
          </cell>
          <cell r="AH297">
            <v>0</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G299">
            <v>0</v>
          </cell>
          <cell r="H299">
            <v>0</v>
          </cell>
          <cell r="P299">
            <v>105.66666666666667</v>
          </cell>
          <cell r="Q299">
            <v>0</v>
          </cell>
          <cell r="R299">
            <v>0</v>
          </cell>
          <cell r="S299">
            <v>242.66666666666666</v>
          </cell>
          <cell r="T299">
            <v>-611.67619393939378</v>
          </cell>
          <cell r="U299">
            <v>-622.76501818181805</v>
          </cell>
          <cell r="V299">
            <v>0</v>
          </cell>
          <cell r="W299">
            <v>0</v>
          </cell>
          <cell r="X299">
            <v>88.666666666666671</v>
          </cell>
          <cell r="Y299">
            <v>-790</v>
          </cell>
          <cell r="Z299">
            <v>-326.08636363636373</v>
          </cell>
          <cell r="AA299">
            <v>0</v>
          </cell>
          <cell r="AB299">
            <v>0</v>
          </cell>
          <cell r="AC299">
            <v>69.333333333333343</v>
          </cell>
          <cell r="AF299">
            <v>250.33333333333331</v>
          </cell>
          <cell r="AG299">
            <v>183.4</v>
          </cell>
          <cell r="AH299">
            <v>66.933333333333309</v>
          </cell>
          <cell r="AI299" t="e">
            <v>#REF!</v>
          </cell>
          <cell r="AK299">
            <v>3585.6666666666665</v>
          </cell>
        </row>
        <row r="300">
          <cell r="F300">
            <v>3058</v>
          </cell>
          <cell r="P300">
            <v>0</v>
          </cell>
          <cell r="S300">
            <v>172.46666666666664</v>
          </cell>
          <cell r="X300">
            <v>142.33666666666667</v>
          </cell>
          <cell r="AC300">
            <v>56.933333333333337</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-3</v>
          </cell>
          <cell r="AG301">
            <v>5</v>
          </cell>
          <cell r="AH301">
            <v>-8</v>
          </cell>
          <cell r="AI301">
            <v>0</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I302">
            <v>0</v>
          </cell>
          <cell r="AK302">
            <v>83800.038961038968</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0</v>
          </cell>
        </row>
        <row r="312">
          <cell r="P312">
            <v>0</v>
          </cell>
          <cell r="AK312">
            <v>0</v>
          </cell>
        </row>
        <row r="313">
          <cell r="P313">
            <v>0</v>
          </cell>
          <cell r="S313">
            <v>0</v>
          </cell>
          <cell r="AI313">
            <v>0</v>
          </cell>
          <cell r="AK313">
            <v>0</v>
          </cell>
        </row>
        <row r="314">
          <cell r="F314">
            <v>3480</v>
          </cell>
          <cell r="S314">
            <v>0</v>
          </cell>
          <cell r="AK314">
            <v>3480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1910</v>
          </cell>
          <cell r="AM331">
            <v>1430</v>
          </cell>
        </row>
        <row r="332">
          <cell r="F332">
            <v>160</v>
          </cell>
          <cell r="P332">
            <v>319</v>
          </cell>
          <cell r="S332">
            <v>425</v>
          </cell>
          <cell r="X332">
            <v>175</v>
          </cell>
          <cell r="AC332">
            <v>147</v>
          </cell>
          <cell r="AF332">
            <v>480</v>
          </cell>
          <cell r="AG332">
            <v>418</v>
          </cell>
          <cell r="AH332">
            <v>62</v>
          </cell>
          <cell r="AI332">
            <v>538</v>
          </cell>
          <cell r="AJ332">
            <v>36</v>
          </cell>
          <cell r="AK332">
            <v>6362.1571428571433</v>
          </cell>
          <cell r="AM332">
            <v>6362.1571428571433</v>
          </cell>
        </row>
        <row r="333">
          <cell r="AI333" t="e">
            <v>#REF!</v>
          </cell>
          <cell r="AJ333">
            <v>36</v>
          </cell>
          <cell r="AK333">
            <v>660.3</v>
          </cell>
          <cell r="AM333">
            <v>660.3</v>
          </cell>
        </row>
        <row r="334">
          <cell r="AI334">
            <v>0</v>
          </cell>
          <cell r="AJ334">
            <v>36</v>
          </cell>
          <cell r="AK334">
            <v>-3</v>
          </cell>
          <cell r="AM334">
            <v>0</v>
          </cell>
        </row>
        <row r="335">
          <cell r="AI335">
            <v>5357.15</v>
          </cell>
          <cell r="AJ335">
            <v>36</v>
          </cell>
          <cell r="AK335">
            <v>1380.8571428571431</v>
          </cell>
          <cell r="AM335">
            <v>1380.8571428571431</v>
          </cell>
        </row>
        <row r="336">
          <cell r="AI336">
            <v>4025.8545454545456</v>
          </cell>
          <cell r="AK336">
            <v>3500</v>
          </cell>
          <cell r="AM336">
            <v>3500</v>
          </cell>
        </row>
        <row r="337">
          <cell r="AI337">
            <v>0</v>
          </cell>
          <cell r="AK337">
            <v>0</v>
          </cell>
          <cell r="AM337">
            <v>3500</v>
          </cell>
        </row>
        <row r="338">
          <cell r="AI338">
            <v>0</v>
          </cell>
          <cell r="AK338">
            <v>821</v>
          </cell>
          <cell r="AM338">
            <v>821</v>
          </cell>
        </row>
        <row r="339">
          <cell r="AI339">
            <v>0</v>
          </cell>
          <cell r="AK339">
            <v>3580</v>
          </cell>
          <cell r="AM339">
            <v>1200</v>
          </cell>
        </row>
        <row r="340">
          <cell r="AI340">
            <v>4672</v>
          </cell>
          <cell r="AK340">
            <v>0</v>
          </cell>
          <cell r="AM340">
            <v>0</v>
          </cell>
        </row>
        <row r="341">
          <cell r="AI341">
            <v>1640</v>
          </cell>
          <cell r="AK341">
            <v>8743</v>
          </cell>
          <cell r="AM341">
            <v>7882</v>
          </cell>
        </row>
        <row r="342">
          <cell r="AI342">
            <v>952</v>
          </cell>
          <cell r="AK342">
            <v>4839.181818181818</v>
          </cell>
          <cell r="AM342">
            <v>4100.090909090909</v>
          </cell>
        </row>
        <row r="343">
          <cell r="AI343">
            <v>1370</v>
          </cell>
          <cell r="AK343">
            <v>0</v>
          </cell>
          <cell r="AM343">
            <v>0</v>
          </cell>
        </row>
        <row r="344">
          <cell r="AI344">
            <v>710</v>
          </cell>
          <cell r="AK344">
            <v>0</v>
          </cell>
          <cell r="AM344">
            <v>0</v>
          </cell>
        </row>
        <row r="345">
          <cell r="AI345">
            <v>0</v>
          </cell>
          <cell r="AK345">
            <v>0</v>
          </cell>
          <cell r="AM345">
            <v>0</v>
          </cell>
        </row>
        <row r="346">
          <cell r="AI346">
            <v>4</v>
          </cell>
          <cell r="AK346">
            <v>4987</v>
          </cell>
          <cell r="AM346">
            <v>4385</v>
          </cell>
        </row>
        <row r="347">
          <cell r="AI347">
            <v>814.4</v>
          </cell>
          <cell r="AK347">
            <v>1860</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cell r="AM349">
            <v>1041</v>
          </cell>
        </row>
        <row r="350">
          <cell r="F350">
            <v>33</v>
          </cell>
          <cell r="P350">
            <v>0</v>
          </cell>
          <cell r="S350">
            <v>0</v>
          </cell>
          <cell r="X350">
            <v>0</v>
          </cell>
          <cell r="AC350">
            <v>0</v>
          </cell>
          <cell r="AF350">
            <v>0</v>
          </cell>
          <cell r="AG350">
            <v>0</v>
          </cell>
          <cell r="AH350">
            <v>0</v>
          </cell>
          <cell r="AI350">
            <v>389</v>
          </cell>
          <cell r="AK350">
            <v>984</v>
          </cell>
        </row>
        <row r="351">
          <cell r="AI351">
            <v>295</v>
          </cell>
          <cell r="AK351">
            <v>0</v>
          </cell>
          <cell r="AM351">
            <v>0</v>
          </cell>
        </row>
        <row r="352">
          <cell r="AI352">
            <v>0</v>
          </cell>
          <cell r="AK352">
            <v>20</v>
          </cell>
          <cell r="AM352">
            <v>20</v>
          </cell>
        </row>
        <row r="353">
          <cell r="AI353">
            <v>0</v>
          </cell>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v>283.18181818181824</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F357">
            <v>0</v>
          </cell>
          <cell r="P357">
            <v>0</v>
          </cell>
          <cell r="S357">
            <v>0</v>
          </cell>
          <cell r="X357">
            <v>0</v>
          </cell>
          <cell r="AC357">
            <v>0</v>
          </cell>
          <cell r="AF357">
            <v>0</v>
          </cell>
          <cell r="AG357">
            <v>0</v>
          </cell>
          <cell r="AH357">
            <v>0</v>
          </cell>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0</v>
          </cell>
          <cell r="AM358">
            <v>0</v>
          </cell>
        </row>
        <row r="359">
          <cell r="AK359">
            <v>0</v>
          </cell>
          <cell r="AM359">
            <v>0</v>
          </cell>
        </row>
        <row r="360">
          <cell r="AJ360">
            <v>-2491</v>
          </cell>
          <cell r="AK360">
            <v>5229.0333333333338</v>
          </cell>
          <cell r="AM360" t="e">
            <v>#REF!</v>
          </cell>
        </row>
        <row r="361">
          <cell r="AJ361">
            <v>-2491</v>
          </cell>
          <cell r="AK361">
            <v>441.66666666666663</v>
          </cell>
          <cell r="AM361" t="e">
            <v>#REF!</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АППАРАТ</v>
          </cell>
          <cell r="G386">
            <v>0</v>
          </cell>
          <cell r="P386" t="str">
            <v>ККМ</v>
          </cell>
          <cell r="X386" t="str">
            <v>ТЕЦ5</v>
          </cell>
          <cell r="Y386">
            <v>104</v>
          </cell>
          <cell r="AC386" t="str">
            <v>ТЕЦ6</v>
          </cell>
          <cell r="AD386">
            <v>147</v>
          </cell>
          <cell r="AI386">
            <v>428</v>
          </cell>
          <cell r="AJ386">
            <v>251.66666666666669</v>
          </cell>
          <cell r="AK386" t="str">
            <v>АК "КЕ"</v>
          </cell>
          <cell r="AL386" t="str">
            <v>Е/Е</v>
          </cell>
        </row>
        <row r="387">
          <cell r="F387" t="str">
            <v>ПЛАН</v>
          </cell>
          <cell r="G387">
            <v>0</v>
          </cell>
          <cell r="P387" t="str">
            <v>ПЛАН</v>
          </cell>
          <cell r="X387" t="str">
            <v>ПЛАН</v>
          </cell>
          <cell r="Y387">
            <v>0</v>
          </cell>
          <cell r="AC387" t="str">
            <v>ПЛАН</v>
          </cell>
          <cell r="AD387">
            <v>13</v>
          </cell>
          <cell r="AI387">
            <v>33.666666666666671</v>
          </cell>
          <cell r="AJ387">
            <v>18</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I388">
            <v>26</v>
          </cell>
          <cell r="AJ388">
            <v>18</v>
          </cell>
          <cell r="AK388">
            <v>735.30000000000018</v>
          </cell>
          <cell r="AL388">
            <v>469.33333333333337</v>
          </cell>
          <cell r="AM388">
            <v>312.33333333333331</v>
          </cell>
        </row>
        <row r="389">
          <cell r="F389">
            <v>29</v>
          </cell>
          <cell r="G389">
            <v>10</v>
          </cell>
          <cell r="H389">
            <v>51</v>
          </cell>
          <cell r="P389">
            <v>0</v>
          </cell>
          <cell r="S389">
            <v>14.333333333333332</v>
          </cell>
          <cell r="X389">
            <v>0</v>
          </cell>
          <cell r="Y389">
            <v>0</v>
          </cell>
          <cell r="Z389">
            <v>76</v>
          </cell>
          <cell r="AC389">
            <v>3.6666666666666665</v>
          </cell>
          <cell r="AD389">
            <v>1</v>
          </cell>
          <cell r="AE389">
            <v>147</v>
          </cell>
          <cell r="AI389">
            <v>120.63333333333333</v>
          </cell>
          <cell r="AJ389">
            <v>73</v>
          </cell>
          <cell r="AK389">
            <v>46</v>
          </cell>
          <cell r="AL389">
            <v>14</v>
          </cell>
          <cell r="AM389">
            <v>303.33333333333326</v>
          </cell>
        </row>
        <row r="390">
          <cell r="F390">
            <v>0</v>
          </cell>
          <cell r="G390">
            <v>0</v>
          </cell>
          <cell r="P390">
            <v>0.66666666666666663</v>
          </cell>
          <cell r="X390">
            <v>146.66666666666666</v>
          </cell>
          <cell r="Y390">
            <v>78</v>
          </cell>
          <cell r="AC390">
            <v>280.66666666666669</v>
          </cell>
          <cell r="AD390">
            <v>113</v>
          </cell>
          <cell r="AI390">
            <v>8.6666666666666661</v>
          </cell>
          <cell r="AJ390">
            <v>0</v>
          </cell>
          <cell r="AK390">
            <v>428</v>
          </cell>
          <cell r="AL390">
            <v>191.66666666666669</v>
          </cell>
        </row>
        <row r="391">
          <cell r="F391">
            <v>0</v>
          </cell>
          <cell r="G391">
            <v>0</v>
          </cell>
          <cell r="P391">
            <v>2</v>
          </cell>
          <cell r="X391">
            <v>0</v>
          </cell>
          <cell r="Y391">
            <v>0</v>
          </cell>
          <cell r="AC391">
            <v>25</v>
          </cell>
          <cell r="AD391">
            <v>10</v>
          </cell>
          <cell r="AI391">
            <v>22</v>
          </cell>
          <cell r="AJ391">
            <v>15.333333333333332</v>
          </cell>
          <cell r="AK391">
            <v>33.666666666666671</v>
          </cell>
          <cell r="AL391">
            <v>15</v>
          </cell>
        </row>
        <row r="392">
          <cell r="F392">
            <v>0</v>
          </cell>
          <cell r="G392">
            <v>0</v>
          </cell>
          <cell r="P392">
            <v>0</v>
          </cell>
          <cell r="X392">
            <v>25.333333333333332</v>
          </cell>
          <cell r="Y392">
            <v>14</v>
          </cell>
          <cell r="AC392">
            <v>0.66666666666666663</v>
          </cell>
          <cell r="AD392">
            <v>0</v>
          </cell>
          <cell r="AI392">
            <v>5.333333333333333</v>
          </cell>
          <cell r="AJ392">
            <v>3</v>
          </cell>
          <cell r="AK392">
            <v>26</v>
          </cell>
          <cell r="AL392">
            <v>14</v>
          </cell>
        </row>
        <row r="393">
          <cell r="F393">
            <v>120.63333333333333</v>
          </cell>
          <cell r="G393">
            <v>41</v>
          </cell>
          <cell r="P393">
            <v>0</v>
          </cell>
          <cell r="X393">
            <v>0</v>
          </cell>
          <cell r="Y393">
            <v>0</v>
          </cell>
          <cell r="AC393">
            <v>0</v>
          </cell>
          <cell r="AD393">
            <v>0</v>
          </cell>
          <cell r="AI393">
            <v>4.6666666666666661</v>
          </cell>
          <cell r="AJ393">
            <v>4.333333333333333</v>
          </cell>
          <cell r="AK393">
            <v>120.63333333333333</v>
          </cell>
          <cell r="AL393">
            <v>43</v>
          </cell>
        </row>
        <row r="394">
          <cell r="F394">
            <v>8.6666666666666661</v>
          </cell>
          <cell r="G394">
            <v>3</v>
          </cell>
          <cell r="P394">
            <v>0</v>
          </cell>
          <cell r="X394">
            <v>0</v>
          </cell>
          <cell r="Y394">
            <v>0</v>
          </cell>
          <cell r="AC394">
            <v>0</v>
          </cell>
          <cell r="AD394">
            <v>0</v>
          </cell>
          <cell r="AI394">
            <v>26</v>
          </cell>
          <cell r="AJ394">
            <v>16</v>
          </cell>
          <cell r="AK394">
            <v>8.6666666666666661</v>
          </cell>
          <cell r="AL394">
            <v>0</v>
          </cell>
        </row>
        <row r="395">
          <cell r="F395">
            <v>0</v>
          </cell>
          <cell r="G395">
            <v>0</v>
          </cell>
          <cell r="P395">
            <v>5.333333333333333</v>
          </cell>
          <cell r="X395">
            <v>0</v>
          </cell>
          <cell r="Y395">
            <v>0</v>
          </cell>
          <cell r="AC395">
            <v>0</v>
          </cell>
          <cell r="AD395">
            <v>0</v>
          </cell>
          <cell r="AI395">
            <v>0</v>
          </cell>
          <cell r="AK395">
            <v>22</v>
          </cell>
          <cell r="AL395">
            <v>15.333333333333332</v>
          </cell>
        </row>
        <row r="396">
          <cell r="F396">
            <v>5.333333333333333</v>
          </cell>
          <cell r="G396">
            <v>2</v>
          </cell>
          <cell r="P396">
            <v>0</v>
          </cell>
          <cell r="X396">
            <v>0</v>
          </cell>
          <cell r="Y396">
            <v>0</v>
          </cell>
          <cell r="AC396">
            <v>0</v>
          </cell>
          <cell r="AD396">
            <v>0</v>
          </cell>
          <cell r="AI396">
            <v>587.33333333333337</v>
          </cell>
          <cell r="AJ396">
            <v>414.5</v>
          </cell>
          <cell r="AK396">
            <v>5.333333333333333</v>
          </cell>
          <cell r="AL396">
            <v>2</v>
          </cell>
        </row>
        <row r="397">
          <cell r="F397">
            <v>0.33333333333333331</v>
          </cell>
          <cell r="G397">
            <v>0</v>
          </cell>
          <cell r="P397">
            <v>4.333333333333333</v>
          </cell>
          <cell r="X397">
            <v>0</v>
          </cell>
          <cell r="Y397">
            <v>0</v>
          </cell>
          <cell r="AC397">
            <v>0</v>
          </cell>
          <cell r="AD397">
            <v>0</v>
          </cell>
          <cell r="AI397">
            <v>0</v>
          </cell>
          <cell r="AJ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cell r="AL399">
            <v>12</v>
          </cell>
        </row>
        <row r="400">
          <cell r="F400">
            <v>1.1666666666666667</v>
          </cell>
          <cell r="G400">
            <v>0</v>
          </cell>
          <cell r="P400">
            <v>20.5</v>
          </cell>
          <cell r="X400">
            <v>522.33333333333337</v>
          </cell>
          <cell r="Y400">
            <v>279</v>
          </cell>
          <cell r="AC400">
            <v>43</v>
          </cell>
          <cell r="AD400">
            <v>17</v>
          </cell>
          <cell r="AI400">
            <v>91</v>
          </cell>
          <cell r="AJ400">
            <v>68.833333333333343</v>
          </cell>
          <cell r="AK400">
            <v>587.33333333333337</v>
          </cell>
          <cell r="AL400">
            <v>316.5</v>
          </cell>
          <cell r="AM400">
            <v>316.83333333333331</v>
          </cell>
        </row>
        <row r="401">
          <cell r="F401">
            <v>0</v>
          </cell>
          <cell r="G401">
            <v>0</v>
          </cell>
          <cell r="P401">
            <v>0</v>
          </cell>
          <cell r="X401">
            <v>0</v>
          </cell>
          <cell r="Y401">
            <v>0</v>
          </cell>
          <cell r="AC401">
            <v>0</v>
          </cell>
          <cell r="AD401">
            <v>0</v>
          </cell>
          <cell r="AI401">
            <v>4.666666666666667</v>
          </cell>
          <cell r="AJ401">
            <v>0</v>
          </cell>
          <cell r="AK401">
            <v>0</v>
          </cell>
          <cell r="AL401">
            <v>0</v>
          </cell>
          <cell r="AM401">
            <v>257.83333333333331</v>
          </cell>
        </row>
        <row r="402">
          <cell r="F402">
            <v>0</v>
          </cell>
          <cell r="G402">
            <v>0</v>
          </cell>
          <cell r="P402">
            <v>0</v>
          </cell>
          <cell r="X402">
            <v>480.66666666666669</v>
          </cell>
          <cell r="Y402">
            <v>257</v>
          </cell>
          <cell r="AC402">
            <v>11</v>
          </cell>
          <cell r="AD402">
            <v>4</v>
          </cell>
          <cell r="AI402">
            <v>0</v>
          </cell>
          <cell r="AK402">
            <v>491.66666666666669</v>
          </cell>
          <cell r="AL402">
            <v>261</v>
          </cell>
        </row>
        <row r="403">
          <cell r="F403">
            <v>0</v>
          </cell>
          <cell r="G403">
            <v>0</v>
          </cell>
          <cell r="P403">
            <v>0</v>
          </cell>
          <cell r="X403">
            <v>0</v>
          </cell>
          <cell r="Y403">
            <v>0</v>
          </cell>
          <cell r="AC403">
            <v>0</v>
          </cell>
          <cell r="AD403">
            <v>0</v>
          </cell>
          <cell r="AI403">
            <v>49</v>
          </cell>
          <cell r="AJ403">
            <v>45</v>
          </cell>
          <cell r="AK403">
            <v>0</v>
          </cell>
          <cell r="AL403">
            <v>0</v>
          </cell>
        </row>
        <row r="404">
          <cell r="F404">
            <v>1.1666666666666667</v>
          </cell>
          <cell r="G404">
            <v>0</v>
          </cell>
          <cell r="P404">
            <v>15.833333333333334</v>
          </cell>
          <cell r="X404">
            <v>41.666666666666664</v>
          </cell>
          <cell r="Y404">
            <v>22</v>
          </cell>
          <cell r="AC404">
            <v>32</v>
          </cell>
          <cell r="AD404">
            <v>13</v>
          </cell>
          <cell r="AI404">
            <v>6</v>
          </cell>
          <cell r="AJ404">
            <v>5.3333333333333339</v>
          </cell>
          <cell r="AK404">
            <v>91</v>
          </cell>
          <cell r="AL404">
            <v>55.833333333333336</v>
          </cell>
        </row>
        <row r="405">
          <cell r="F405">
            <v>0</v>
          </cell>
          <cell r="G405">
            <v>0</v>
          </cell>
          <cell r="P405">
            <v>4.666666666666667</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cell r="AL406">
            <v>0</v>
          </cell>
        </row>
        <row r="407">
          <cell r="F407">
            <v>10</v>
          </cell>
          <cell r="G407">
            <v>3</v>
          </cell>
          <cell r="H407">
            <v>122</v>
          </cell>
          <cell r="P407">
            <v>39</v>
          </cell>
          <cell r="S407">
            <v>50.166666666666671</v>
          </cell>
          <cell r="X407">
            <v>0</v>
          </cell>
          <cell r="Y407">
            <v>0</v>
          </cell>
          <cell r="AC407">
            <v>0</v>
          </cell>
          <cell r="AD407">
            <v>0</v>
          </cell>
          <cell r="AI407">
            <v>1965.0000000000002</v>
          </cell>
          <cell r="AJ407">
            <v>471.16666666666663</v>
          </cell>
          <cell r="AK407">
            <v>49</v>
          </cell>
          <cell r="AL407">
            <v>42</v>
          </cell>
          <cell r="AM407">
            <v>43</v>
          </cell>
        </row>
        <row r="408">
          <cell r="F408">
            <v>2.6666666666666665</v>
          </cell>
          <cell r="G408">
            <v>1</v>
          </cell>
          <cell r="P408">
            <v>3.3333333333333335</v>
          </cell>
          <cell r="X408">
            <v>0</v>
          </cell>
          <cell r="Y408">
            <v>0</v>
          </cell>
          <cell r="AC408">
            <v>0</v>
          </cell>
          <cell r="AD408">
            <v>0</v>
          </cell>
          <cell r="AI408">
            <v>1350</v>
          </cell>
          <cell r="AJ408">
            <v>0</v>
          </cell>
          <cell r="AK408">
            <v>6</v>
          </cell>
          <cell r="AL408">
            <v>4.3333333333333339</v>
          </cell>
          <cell r="AM408">
            <v>42</v>
          </cell>
        </row>
        <row r="409">
          <cell r="F409">
            <v>7.333333333333333</v>
          </cell>
          <cell r="G409">
            <v>3</v>
          </cell>
          <cell r="P409">
            <v>35.666666666666664</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cell r="AL410">
            <v>37.666666666666664</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I411">
            <v>12.333333333333334</v>
          </cell>
          <cell r="AJ411">
            <v>12.333333333333334</v>
          </cell>
          <cell r="AK411">
            <v>1965.0000000000002</v>
          </cell>
          <cell r="AL411">
            <v>412.16666666666663</v>
          </cell>
          <cell r="AM411">
            <v>412.16666666666663</v>
          </cell>
        </row>
        <row r="412">
          <cell r="F412">
            <v>0</v>
          </cell>
          <cell r="G412">
            <v>0</v>
          </cell>
          <cell r="H412">
            <v>64</v>
          </cell>
          <cell r="P412">
            <v>0</v>
          </cell>
          <cell r="S412">
            <v>50.166666666666671</v>
          </cell>
          <cell r="X412">
            <v>0</v>
          </cell>
          <cell r="Y412">
            <v>0</v>
          </cell>
          <cell r="AC412">
            <v>0</v>
          </cell>
          <cell r="AD412">
            <v>0</v>
          </cell>
          <cell r="AI412">
            <v>0</v>
          </cell>
          <cell r="AJ412">
            <v>0</v>
          </cell>
          <cell r="AK412">
            <v>1350</v>
          </cell>
          <cell r="AL412">
            <v>0</v>
          </cell>
          <cell r="AM412">
            <v>400.16666666666663</v>
          </cell>
        </row>
        <row r="413">
          <cell r="F413">
            <v>0</v>
          </cell>
          <cell r="G413">
            <v>0</v>
          </cell>
          <cell r="P413">
            <v>0</v>
          </cell>
          <cell r="X413">
            <v>0</v>
          </cell>
          <cell r="Y413">
            <v>0</v>
          </cell>
          <cell r="AC413">
            <v>0</v>
          </cell>
          <cell r="AD413">
            <v>0</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12.333333333333334</v>
          </cell>
          <cell r="X415">
            <v>0</v>
          </cell>
          <cell r="Y415">
            <v>0</v>
          </cell>
          <cell r="AC415">
            <v>0</v>
          </cell>
          <cell r="AD415">
            <v>0</v>
          </cell>
          <cell r="AI415">
            <v>0</v>
          </cell>
          <cell r="AJ415">
            <v>0</v>
          </cell>
          <cell r="AK415">
            <v>12.333333333333334</v>
          </cell>
          <cell r="AL415">
            <v>12.333333333333334</v>
          </cell>
        </row>
        <row r="416">
          <cell r="F416">
            <v>0</v>
          </cell>
          <cell r="G416">
            <v>0</v>
          </cell>
          <cell r="P416">
            <v>0</v>
          </cell>
          <cell r="X416">
            <v>0</v>
          </cell>
          <cell r="Y416">
            <v>0</v>
          </cell>
          <cell r="AC416">
            <v>0</v>
          </cell>
          <cell r="AD416">
            <v>0</v>
          </cell>
          <cell r="AI416">
            <v>28.5</v>
          </cell>
          <cell r="AJ416">
            <v>26.5</v>
          </cell>
          <cell r="AK416">
            <v>0</v>
          </cell>
          <cell r="AL416">
            <v>0</v>
          </cell>
        </row>
        <row r="417">
          <cell r="F417">
            <v>1.6666666666666667</v>
          </cell>
          <cell r="G417">
            <v>1</v>
          </cell>
          <cell r="P417">
            <v>5</v>
          </cell>
          <cell r="X417">
            <v>3</v>
          </cell>
          <cell r="Y417">
            <v>2</v>
          </cell>
          <cell r="AC417">
            <v>3</v>
          </cell>
          <cell r="AD417">
            <v>1</v>
          </cell>
          <cell r="AI417">
            <v>69</v>
          </cell>
          <cell r="AJ417">
            <v>52.333333333333336</v>
          </cell>
          <cell r="AK417">
            <v>57.666666666666664</v>
          </cell>
          <cell r="AL417">
            <v>49</v>
          </cell>
        </row>
        <row r="418">
          <cell r="F418">
            <v>0</v>
          </cell>
          <cell r="G418">
            <v>0</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0</v>
          </cell>
          <cell r="Y419">
            <v>0</v>
          </cell>
          <cell r="AC419">
            <v>0</v>
          </cell>
          <cell r="AD419">
            <v>0</v>
          </cell>
          <cell r="AI419">
            <v>17.666666666666668</v>
          </cell>
          <cell r="AJ419">
            <v>11</v>
          </cell>
          <cell r="AK419">
            <v>0</v>
          </cell>
          <cell r="AL419">
            <v>0</v>
          </cell>
        </row>
        <row r="420">
          <cell r="F420">
            <v>0</v>
          </cell>
          <cell r="G420">
            <v>0</v>
          </cell>
          <cell r="P420">
            <v>18.5</v>
          </cell>
          <cell r="X420">
            <v>4.5</v>
          </cell>
          <cell r="Y420">
            <v>2</v>
          </cell>
          <cell r="AC420">
            <v>1.3333333333333333</v>
          </cell>
          <cell r="AD420">
            <v>1</v>
          </cell>
          <cell r="AI420">
            <v>6</v>
          </cell>
          <cell r="AJ420">
            <v>4</v>
          </cell>
          <cell r="AK420">
            <v>28.5</v>
          </cell>
          <cell r="AL420">
            <v>25.5</v>
          </cell>
        </row>
        <row r="421">
          <cell r="F421">
            <v>0</v>
          </cell>
          <cell r="G421">
            <v>0</v>
          </cell>
          <cell r="P421">
            <v>1.3333333333333333</v>
          </cell>
          <cell r="X421">
            <v>0</v>
          </cell>
          <cell r="Y421">
            <v>0</v>
          </cell>
          <cell r="AC421">
            <v>1.6666666666666667</v>
          </cell>
          <cell r="AD421">
            <v>1</v>
          </cell>
          <cell r="AI421">
            <v>9.3333333333333339</v>
          </cell>
          <cell r="AJ421">
            <v>5.333333333333333</v>
          </cell>
          <cell r="AK421">
            <v>69</v>
          </cell>
          <cell r="AL421">
            <v>52.333333333333336</v>
          </cell>
        </row>
        <row r="422">
          <cell r="F422">
            <v>177</v>
          </cell>
          <cell r="G422">
            <v>61</v>
          </cell>
          <cell r="P422">
            <v>0</v>
          </cell>
          <cell r="X422">
            <v>0</v>
          </cell>
          <cell r="Y422">
            <v>0</v>
          </cell>
          <cell r="AC422">
            <v>0</v>
          </cell>
          <cell r="AD422">
            <v>0</v>
          </cell>
          <cell r="AI422">
            <v>13.333333333333334</v>
          </cell>
          <cell r="AJ422">
            <v>9.3333333333333339</v>
          </cell>
          <cell r="AK422">
            <v>177</v>
          </cell>
          <cell r="AL422">
            <v>61</v>
          </cell>
        </row>
        <row r="423">
          <cell r="F423">
            <v>0</v>
          </cell>
          <cell r="G423">
            <v>0</v>
          </cell>
          <cell r="P423">
            <v>0</v>
          </cell>
          <cell r="X423">
            <v>10</v>
          </cell>
          <cell r="Y423">
            <v>5</v>
          </cell>
          <cell r="AC423">
            <v>7.666666666666667</v>
          </cell>
          <cell r="AD423">
            <v>3</v>
          </cell>
          <cell r="AI423">
            <v>0</v>
          </cell>
          <cell r="AJ423">
            <v>0</v>
          </cell>
          <cell r="AK423">
            <v>17.666666666666668</v>
          </cell>
          <cell r="AL423">
            <v>8</v>
          </cell>
        </row>
        <row r="424">
          <cell r="F424">
            <v>0.66666666666666663</v>
          </cell>
          <cell r="G424">
            <v>0</v>
          </cell>
          <cell r="P424">
            <v>2</v>
          </cell>
          <cell r="X424">
            <v>1.3333333333333333</v>
          </cell>
          <cell r="Y424">
            <v>1</v>
          </cell>
          <cell r="AC424">
            <v>1</v>
          </cell>
          <cell r="AD424">
            <v>0</v>
          </cell>
          <cell r="AI424">
            <v>0</v>
          </cell>
          <cell r="AJ424">
            <v>0</v>
          </cell>
          <cell r="AK424">
            <v>6</v>
          </cell>
          <cell r="AL424">
            <v>3</v>
          </cell>
        </row>
        <row r="425">
          <cell r="F425">
            <v>2.6666666666666665</v>
          </cell>
          <cell r="G425">
            <v>1</v>
          </cell>
          <cell r="P425">
            <v>0.33333333333333331</v>
          </cell>
          <cell r="X425">
            <v>1</v>
          </cell>
          <cell r="Y425">
            <v>1</v>
          </cell>
          <cell r="AC425">
            <v>0.66666666666666663</v>
          </cell>
          <cell r="AD425">
            <v>0</v>
          </cell>
          <cell r="AI425">
            <v>12</v>
          </cell>
          <cell r="AJ425">
            <v>8</v>
          </cell>
          <cell r="AK425">
            <v>9.3333333333333339</v>
          </cell>
          <cell r="AL425">
            <v>4.3333333333333339</v>
          </cell>
        </row>
        <row r="426">
          <cell r="F426">
            <v>0</v>
          </cell>
          <cell r="G426">
            <v>0</v>
          </cell>
          <cell r="P426">
            <v>2.3333333333333335</v>
          </cell>
          <cell r="X426">
            <v>6</v>
          </cell>
          <cell r="Y426">
            <v>3</v>
          </cell>
          <cell r="AC426">
            <v>5</v>
          </cell>
          <cell r="AD426">
            <v>2</v>
          </cell>
          <cell r="AI426">
            <v>0</v>
          </cell>
          <cell r="AJ426">
            <v>0</v>
          </cell>
          <cell r="AK426">
            <v>13.333333333333334</v>
          </cell>
          <cell r="AL426">
            <v>7.3333333333333339</v>
          </cell>
        </row>
        <row r="427">
          <cell r="F427">
            <v>0</v>
          </cell>
          <cell r="G427">
            <v>0</v>
          </cell>
          <cell r="P427">
            <v>0</v>
          </cell>
          <cell r="X427">
            <v>0</v>
          </cell>
          <cell r="Y427">
            <v>0</v>
          </cell>
          <cell r="AC427">
            <v>0</v>
          </cell>
          <cell r="AD427">
            <v>0</v>
          </cell>
          <cell r="AI427">
            <v>4.333333333333333</v>
          </cell>
          <cell r="AJ427">
            <v>1.6666666666666665</v>
          </cell>
          <cell r="AK427">
            <v>0</v>
          </cell>
          <cell r="AL427">
            <v>0</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9.6666666666666661</v>
          </cell>
          <cell r="G429">
            <v>3</v>
          </cell>
          <cell r="P429">
            <v>1</v>
          </cell>
          <cell r="X429">
            <v>0</v>
          </cell>
          <cell r="Y429">
            <v>0</v>
          </cell>
          <cell r="AC429">
            <v>0</v>
          </cell>
          <cell r="AD429">
            <v>0</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I431">
            <v>0</v>
          </cell>
          <cell r="AJ431">
            <v>53</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I432">
            <v>1</v>
          </cell>
          <cell r="AJ432">
            <v>1</v>
          </cell>
          <cell r="AK432">
            <v>3.6666666666666665</v>
          </cell>
          <cell r="AL432">
            <v>1.6666666666666665</v>
          </cell>
        </row>
        <row r="433">
          <cell r="F433">
            <v>6.666666666666667</v>
          </cell>
          <cell r="G433">
            <v>2</v>
          </cell>
          <cell r="P433">
            <v>4.666666666666667</v>
          </cell>
          <cell r="X433">
            <v>3</v>
          </cell>
          <cell r="Y433">
            <v>2</v>
          </cell>
          <cell r="AC433">
            <v>2</v>
          </cell>
          <cell r="AD433">
            <v>1</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0</v>
          </cell>
          <cell r="G435">
            <v>0</v>
          </cell>
          <cell r="P435">
            <v>0</v>
          </cell>
          <cell r="X435">
            <v>0</v>
          </cell>
          <cell r="Y435">
            <v>0</v>
          </cell>
          <cell r="AC435">
            <v>0</v>
          </cell>
          <cell r="AD435">
            <v>0</v>
          </cell>
          <cell r="AI435">
            <v>15.666666666666666</v>
          </cell>
          <cell r="AJ435">
            <v>10</v>
          </cell>
          <cell r="AK435">
            <v>0</v>
          </cell>
          <cell r="AL435">
            <v>53</v>
          </cell>
        </row>
        <row r="436">
          <cell r="F436">
            <v>1</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0</v>
          </cell>
          <cell r="Y437">
            <v>0</v>
          </cell>
          <cell r="AC437">
            <v>0</v>
          </cell>
          <cell r="AD437">
            <v>0</v>
          </cell>
          <cell r="AI437">
            <v>3.3333333333333335</v>
          </cell>
          <cell r="AJ437">
            <v>2</v>
          </cell>
          <cell r="AK437">
            <v>0</v>
          </cell>
          <cell r="AL437">
            <v>0</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2.6666666666666665</v>
          </cell>
          <cell r="G439">
            <v>1</v>
          </cell>
          <cell r="P439">
            <v>1</v>
          </cell>
          <cell r="X439">
            <v>4</v>
          </cell>
          <cell r="Y439">
            <v>2</v>
          </cell>
          <cell r="AC439">
            <v>2</v>
          </cell>
          <cell r="AD439">
            <v>1</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3.3333333333333335</v>
          </cell>
          <cell r="Y441">
            <v>2</v>
          </cell>
          <cell r="AC441">
            <v>0</v>
          </cell>
          <cell r="AD441">
            <v>0</v>
          </cell>
          <cell r="AI441">
            <v>0</v>
          </cell>
          <cell r="AJ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2</v>
          </cell>
        </row>
        <row r="450">
          <cell r="G450">
            <v>0</v>
          </cell>
          <cell r="P450">
            <v>0</v>
          </cell>
          <cell r="X450">
            <v>0</v>
          </cell>
          <cell r="Y450">
            <v>0</v>
          </cell>
          <cell r="AC450">
            <v>0</v>
          </cell>
          <cell r="AD450">
            <v>0</v>
          </cell>
          <cell r="AK450">
            <v>0</v>
          </cell>
          <cell r="AL450">
            <v>0</v>
          </cell>
        </row>
        <row r="451">
          <cell r="P451">
            <v>0</v>
          </cell>
          <cell r="X451">
            <v>0</v>
          </cell>
          <cell r="Y451">
            <v>0</v>
          </cell>
          <cell r="AC451">
            <v>0</v>
          </cell>
          <cell r="AD451">
            <v>0</v>
          </cell>
          <cell r="AK451">
            <v>0</v>
          </cell>
          <cell r="AL451">
            <v>0</v>
          </cell>
        </row>
      </sheetData>
      <sheetData sheetId="20" refreshError="1">
        <row r="1">
          <cell r="AE1" t="str">
            <v>'9 міс.'!</v>
          </cell>
        </row>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1">
          <cell r="P31" t="str">
            <v>+</v>
          </cell>
          <cell r="S31" t="str">
            <v>-</v>
          </cell>
          <cell r="AF31" t="str">
            <v>+</v>
          </cell>
        </row>
        <row r="32">
          <cell r="Q32" t="str">
            <v>КТМ</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AJ37">
            <v>395</v>
          </cell>
          <cell r="AL37">
            <v>0</v>
          </cell>
        </row>
        <row r="38">
          <cell r="AJ38">
            <v>336</v>
          </cell>
        </row>
        <row r="39">
          <cell r="AJ39">
            <v>0</v>
          </cell>
          <cell r="AL39">
            <v>0</v>
          </cell>
        </row>
        <row r="40">
          <cell r="AL40">
            <v>0</v>
          </cell>
        </row>
        <row r="41">
          <cell r="AJ41">
            <v>0</v>
          </cell>
          <cell r="AL41">
            <v>395.6</v>
          </cell>
        </row>
        <row r="42">
          <cell r="P42">
            <v>0</v>
          </cell>
          <cell r="AJ42">
            <v>0</v>
          </cell>
          <cell r="AL42">
            <v>395.6</v>
          </cell>
        </row>
        <row r="43">
          <cell r="AJ43">
            <v>395.6</v>
          </cell>
          <cell r="AM43">
            <v>1580</v>
          </cell>
        </row>
        <row r="44">
          <cell r="P44">
            <v>0</v>
          </cell>
          <cell r="AJ44">
            <v>395.6</v>
          </cell>
          <cell r="AM44">
            <v>0</v>
          </cell>
        </row>
        <row r="45">
          <cell r="AK45">
            <v>1580</v>
          </cell>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cell r="AK46">
            <v>0</v>
          </cell>
        </row>
        <row r="47">
          <cell r="F47">
            <v>0.8</v>
          </cell>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F51">
            <v>712</v>
          </cell>
          <cell r="G51">
            <v>0</v>
          </cell>
          <cell r="H51">
            <v>433</v>
          </cell>
          <cell r="P51">
            <v>0</v>
          </cell>
          <cell r="S51">
            <v>760.26666666666688</v>
          </cell>
          <cell r="T51">
            <v>380.13333333333344</v>
          </cell>
          <cell r="U51">
            <v>380.13333333333344</v>
          </cell>
          <cell r="X51">
            <v>5</v>
          </cell>
          <cell r="Y51">
            <v>2</v>
          </cell>
          <cell r="Z51">
            <v>3</v>
          </cell>
          <cell r="AC51">
            <v>0</v>
          </cell>
          <cell r="AD51">
            <v>0</v>
          </cell>
          <cell r="AE51">
            <v>0</v>
          </cell>
          <cell r="AF51">
            <v>398.13333333333344</v>
          </cell>
          <cell r="AG51">
            <v>300</v>
          </cell>
          <cell r="AH51">
            <v>0</v>
          </cell>
          <cell r="AI51">
            <v>2554.3026666666669</v>
          </cell>
          <cell r="AJ51">
            <v>931.23599999999999</v>
          </cell>
          <cell r="AK51">
            <v>5</v>
          </cell>
          <cell r="AL51">
            <v>2</v>
          </cell>
          <cell r="AM51">
            <v>3</v>
          </cell>
          <cell r="AN51">
            <v>3</v>
          </cell>
          <cell r="AO51">
            <v>738.23599999999999</v>
          </cell>
          <cell r="AP51">
            <v>1257.0666666666671</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I52">
            <v>1279</v>
          </cell>
          <cell r="AJ52">
            <v>511</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I53">
            <v>4</v>
          </cell>
          <cell r="AJ53">
            <v>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P54">
            <v>4</v>
          </cell>
          <cell r="S54">
            <v>13.666666666666666</v>
          </cell>
          <cell r="T54">
            <v>13.666666666666666</v>
          </cell>
          <cell r="U54">
            <v>0</v>
          </cell>
          <cell r="X54">
            <v>400</v>
          </cell>
          <cell r="Y54">
            <v>166</v>
          </cell>
          <cell r="Z54">
            <v>234</v>
          </cell>
          <cell r="AC54">
            <v>13.333333333333334</v>
          </cell>
          <cell r="AD54">
            <v>6</v>
          </cell>
          <cell r="AE54">
            <v>7.3333333333333339</v>
          </cell>
          <cell r="AF54">
            <v>0.3</v>
          </cell>
          <cell r="AG54">
            <v>15</v>
          </cell>
          <cell r="AH54">
            <v>0.3</v>
          </cell>
          <cell r="AI54">
            <v>752</v>
          </cell>
          <cell r="AJ54">
            <v>362</v>
          </cell>
          <cell r="AK54">
            <v>427</v>
          </cell>
          <cell r="AL54">
            <v>172</v>
          </cell>
          <cell r="AM54">
            <v>255</v>
          </cell>
          <cell r="AN54">
            <v>255</v>
          </cell>
          <cell r="AO54">
            <v>172</v>
          </cell>
          <cell r="AP54">
            <v>246</v>
          </cell>
          <cell r="AQ54">
            <v>0</v>
          </cell>
          <cell r="AR54">
            <v>9</v>
          </cell>
        </row>
        <row r="55">
          <cell r="F55">
            <v>0</v>
          </cell>
          <cell r="G55">
            <v>0</v>
          </cell>
          <cell r="H55">
            <v>0</v>
          </cell>
          <cell r="P55">
            <v>40.800000000000004</v>
          </cell>
          <cell r="S55">
            <v>19500</v>
          </cell>
          <cell r="T55">
            <v>19500</v>
          </cell>
          <cell r="U55">
            <v>0</v>
          </cell>
          <cell r="X55">
            <v>24969</v>
          </cell>
          <cell r="Y55">
            <v>11255</v>
          </cell>
          <cell r="Z55">
            <v>13714</v>
          </cell>
          <cell r="AC55">
            <v>24028</v>
          </cell>
          <cell r="AD55">
            <v>11813</v>
          </cell>
          <cell r="AE55">
            <v>12215</v>
          </cell>
          <cell r="AF55">
            <v>157.33333333333334</v>
          </cell>
          <cell r="AG55">
            <v>108</v>
          </cell>
          <cell r="AH55">
            <v>0</v>
          </cell>
          <cell r="AI55">
            <v>1268.4000000000001</v>
          </cell>
          <cell r="AJ55">
            <v>635.79999999999995</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I56">
            <v>735.80000000000007</v>
          </cell>
          <cell r="AJ56">
            <v>509</v>
          </cell>
          <cell r="AK56">
            <v>68497</v>
          </cell>
          <cell r="AL56">
            <v>23068</v>
          </cell>
          <cell r="AM56">
            <v>45429</v>
          </cell>
          <cell r="AN56">
            <v>45429</v>
          </cell>
          <cell r="AO56">
            <v>23068</v>
          </cell>
          <cell r="AP56">
            <v>45429</v>
          </cell>
          <cell r="AQ56">
            <v>0</v>
          </cell>
          <cell r="AR56">
            <v>0</v>
          </cell>
        </row>
        <row r="57">
          <cell r="F57">
            <v>0</v>
          </cell>
          <cell r="G57">
            <v>0</v>
          </cell>
          <cell r="H57">
            <v>0</v>
          </cell>
          <cell r="S57">
            <v>1598</v>
          </cell>
          <cell r="T57">
            <v>0</v>
          </cell>
          <cell r="U57">
            <v>0</v>
          </cell>
          <cell r="X57">
            <v>13610</v>
          </cell>
          <cell r="Y57">
            <v>9645</v>
          </cell>
          <cell r="Z57">
            <v>3965</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I58">
            <v>26797</v>
          </cell>
          <cell r="AJ58">
            <v>15717</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I59">
            <v>0</v>
          </cell>
          <cell r="AJ59">
            <v>0</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I60">
            <v>498.4</v>
          </cell>
          <cell r="AJ60">
            <v>11.200000000000001</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I61">
            <v>3532.6742727272731</v>
          </cell>
          <cell r="AJ61">
            <v>1273.3200000000002</v>
          </cell>
          <cell r="AK61">
            <v>1162</v>
          </cell>
          <cell r="AL61">
            <v>354</v>
          </cell>
          <cell r="AM61">
            <v>808</v>
          </cell>
          <cell r="AN61">
            <v>807</v>
          </cell>
          <cell r="AO61">
            <v>0</v>
          </cell>
          <cell r="AP61">
            <v>0</v>
          </cell>
          <cell r="AQ61">
            <v>0</v>
          </cell>
          <cell r="AR61">
            <v>0</v>
          </cell>
        </row>
        <row r="62">
          <cell r="F62">
            <v>0</v>
          </cell>
          <cell r="G62">
            <v>0</v>
          </cell>
          <cell r="H62">
            <v>13</v>
          </cell>
          <cell r="P62">
            <v>0</v>
          </cell>
          <cell r="S62">
            <v>49</v>
          </cell>
          <cell r="T62">
            <v>24</v>
          </cell>
          <cell r="U62">
            <v>25</v>
          </cell>
          <cell r="X62">
            <v>0</v>
          </cell>
          <cell r="Y62">
            <v>11</v>
          </cell>
          <cell r="Z62">
            <v>5</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I63">
            <v>1131</v>
          </cell>
          <cell r="AJ63">
            <v>407</v>
          </cell>
          <cell r="AK63">
            <v>3046</v>
          </cell>
          <cell r="AL63">
            <v>982</v>
          </cell>
          <cell r="AM63">
            <v>2064</v>
          </cell>
          <cell r="AN63">
            <v>2064</v>
          </cell>
          <cell r="AO63">
            <v>464</v>
          </cell>
          <cell r="AP63">
            <v>940</v>
          </cell>
          <cell r="AQ63">
            <v>518</v>
          </cell>
          <cell r="AR63">
            <v>1124</v>
          </cell>
        </row>
        <row r="64">
          <cell r="F64">
            <v>0</v>
          </cell>
          <cell r="G64">
            <v>0</v>
          </cell>
          <cell r="P64">
            <v>0</v>
          </cell>
          <cell r="T64">
            <v>16</v>
          </cell>
          <cell r="U64">
            <v>84</v>
          </cell>
          <cell r="X64">
            <v>0</v>
          </cell>
          <cell r="AH64">
            <v>0</v>
          </cell>
          <cell r="AI64">
            <v>0</v>
          </cell>
          <cell r="AJ64">
            <v>0</v>
          </cell>
          <cell r="AK64">
            <v>0</v>
          </cell>
          <cell r="AL64">
            <v>0</v>
          </cell>
          <cell r="AN64">
            <v>0</v>
          </cell>
          <cell r="AO64">
            <v>46</v>
          </cell>
          <cell r="AP64">
            <v>94</v>
          </cell>
          <cell r="AQ64">
            <v>52</v>
          </cell>
          <cell r="AR64">
            <v>112</v>
          </cell>
        </row>
        <row r="65">
          <cell r="F65">
            <v>0</v>
          </cell>
          <cell r="G65">
            <v>0</v>
          </cell>
          <cell r="H65">
            <v>0</v>
          </cell>
          <cell r="P65">
            <v>923</v>
          </cell>
          <cell r="S65">
            <v>3416</v>
          </cell>
          <cell r="T65">
            <v>162.88</v>
          </cell>
          <cell r="U65">
            <v>855.12</v>
          </cell>
          <cell r="X65">
            <v>506</v>
          </cell>
          <cell r="Y65">
            <v>404</v>
          </cell>
          <cell r="Z65">
            <v>166</v>
          </cell>
          <cell r="AC65">
            <v>415</v>
          </cell>
          <cell r="AD65">
            <v>336</v>
          </cell>
          <cell r="AE65">
            <v>305</v>
          </cell>
          <cell r="AF65">
            <v>454</v>
          </cell>
          <cell r="AG65">
            <v>454</v>
          </cell>
          <cell r="AH65">
            <v>0</v>
          </cell>
          <cell r="AI65">
            <v>3313</v>
          </cell>
          <cell r="AJ65">
            <v>1298</v>
          </cell>
          <cell r="AK65">
            <v>5737</v>
          </cell>
          <cell r="AL65">
            <v>946</v>
          </cell>
          <cell r="AM65">
            <v>4791</v>
          </cell>
          <cell r="AN65">
            <v>3870</v>
          </cell>
          <cell r="AO65">
            <v>558</v>
          </cell>
          <cell r="AP65">
            <v>939</v>
          </cell>
        </row>
        <row r="66">
          <cell r="F66">
            <v>0</v>
          </cell>
          <cell r="G66">
            <v>0</v>
          </cell>
          <cell r="P66">
            <v>0</v>
          </cell>
          <cell r="S66">
            <v>0</v>
          </cell>
          <cell r="T66">
            <v>16</v>
          </cell>
          <cell r="U66">
            <v>86</v>
          </cell>
          <cell r="X66">
            <v>0</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I67">
            <v>6650</v>
          </cell>
          <cell r="AJ67">
            <v>0</v>
          </cell>
          <cell r="AK67">
            <v>-2779</v>
          </cell>
          <cell r="AL67">
            <v>4951</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I68">
            <v>0</v>
          </cell>
          <cell r="AJ68">
            <v>0</v>
          </cell>
          <cell r="AK68">
            <v>3973.8</v>
          </cell>
          <cell r="AL68">
            <v>1340</v>
          </cell>
          <cell r="AM68">
            <v>2633.8</v>
          </cell>
          <cell r="AN68">
            <v>2633.8</v>
          </cell>
          <cell r="AO68">
            <v>532</v>
          </cell>
          <cell r="AP68">
            <v>1167</v>
          </cell>
          <cell r="AQ68">
            <v>808</v>
          </cell>
          <cell r="AR68">
            <v>1466.8000000000002</v>
          </cell>
        </row>
        <row r="69">
          <cell r="F69">
            <v>0</v>
          </cell>
          <cell r="G69">
            <v>0</v>
          </cell>
          <cell r="H69">
            <v>0</v>
          </cell>
          <cell r="P69">
            <v>50</v>
          </cell>
          <cell r="S69">
            <v>312.72727272727275</v>
          </cell>
          <cell r="T69">
            <v>146.88</v>
          </cell>
          <cell r="U69">
            <v>769.12</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I69">
            <v>-3332</v>
          </cell>
          <cell r="AK69">
            <v>796.18181818181813</v>
          </cell>
          <cell r="AL69">
            <v>188</v>
          </cell>
          <cell r="AM69">
            <v>608.18181818181813</v>
          </cell>
          <cell r="AN69">
            <v>608.18181818181824</v>
          </cell>
          <cell r="AO69">
            <v>502</v>
          </cell>
          <cell r="AP69">
            <v>1078</v>
          </cell>
        </row>
        <row r="70">
          <cell r="F70">
            <v>0</v>
          </cell>
          <cell r="G70">
            <v>0</v>
          </cell>
          <cell r="H70">
            <v>0</v>
          </cell>
          <cell r="P70">
            <v>3</v>
          </cell>
          <cell r="S70">
            <v>17</v>
          </cell>
          <cell r="T70">
            <v>479.6</v>
          </cell>
          <cell r="U70">
            <v>1438.8000000000002</v>
          </cell>
          <cell r="X70">
            <v>10</v>
          </cell>
          <cell r="Y70">
            <v>4</v>
          </cell>
          <cell r="Z70">
            <v>6</v>
          </cell>
          <cell r="AC70">
            <v>8</v>
          </cell>
          <cell r="AD70">
            <v>4</v>
          </cell>
          <cell r="AE70">
            <v>4</v>
          </cell>
          <cell r="AF70">
            <v>6</v>
          </cell>
          <cell r="AG70">
            <v>6</v>
          </cell>
          <cell r="AH70">
            <v>0</v>
          </cell>
          <cell r="AI70">
            <v>6117.4</v>
          </cell>
          <cell r="AJ70">
            <v>1964.4</v>
          </cell>
          <cell r="AK70">
            <v>44</v>
          </cell>
          <cell r="AL70">
            <v>11</v>
          </cell>
          <cell r="AM70">
            <v>33</v>
          </cell>
          <cell r="AN70">
            <v>33</v>
          </cell>
          <cell r="AO70">
            <v>998.40000000000009</v>
          </cell>
          <cell r="AP70">
            <v>2941</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I71">
            <v>1063.2727272727273</v>
          </cell>
          <cell r="AJ71">
            <v>248</v>
          </cell>
          <cell r="AK71">
            <v>255</v>
          </cell>
          <cell r="AL71">
            <v>61</v>
          </cell>
          <cell r="AM71">
            <v>194</v>
          </cell>
          <cell r="AN71">
            <v>194</v>
          </cell>
        </row>
        <row r="72">
          <cell r="F72">
            <v>0</v>
          </cell>
          <cell r="G72">
            <v>0</v>
          </cell>
          <cell r="H72">
            <v>0</v>
          </cell>
          <cell r="P72">
            <v>83</v>
          </cell>
          <cell r="S72">
            <v>27</v>
          </cell>
          <cell r="X72">
            <v>0</v>
          </cell>
          <cell r="Y72">
            <v>6</v>
          </cell>
          <cell r="Z72">
            <v>3</v>
          </cell>
          <cell r="AC72">
            <v>0</v>
          </cell>
          <cell r="AD72">
            <v>3</v>
          </cell>
          <cell r="AE72">
            <v>3</v>
          </cell>
          <cell r="AF72">
            <v>0</v>
          </cell>
          <cell r="AG72">
            <v>0</v>
          </cell>
          <cell r="AH72">
            <v>0</v>
          </cell>
          <cell r="AI72">
            <v>58</v>
          </cell>
          <cell r="AJ72">
            <v>13</v>
          </cell>
          <cell r="AK72">
            <v>83</v>
          </cell>
          <cell r="AL72">
            <v>83</v>
          </cell>
          <cell r="AM72">
            <v>0</v>
          </cell>
          <cell r="AN72">
            <v>0</v>
          </cell>
        </row>
        <row r="73">
          <cell r="F73">
            <v>0</v>
          </cell>
          <cell r="G73">
            <v>0</v>
          </cell>
          <cell r="H73">
            <v>0</v>
          </cell>
          <cell r="P73">
            <v>21</v>
          </cell>
          <cell r="S73">
            <v>1558</v>
          </cell>
          <cell r="X73">
            <v>1785</v>
          </cell>
          <cell r="Y73">
            <v>742</v>
          </cell>
          <cell r="Z73">
            <v>1043</v>
          </cell>
          <cell r="AC73">
            <v>633</v>
          </cell>
          <cell r="AD73">
            <v>289</v>
          </cell>
          <cell r="AE73">
            <v>344</v>
          </cell>
          <cell r="AF73">
            <v>530</v>
          </cell>
          <cell r="AG73">
            <v>530</v>
          </cell>
          <cell r="AH73">
            <v>0</v>
          </cell>
          <cell r="AI73">
            <v>340</v>
          </cell>
          <cell r="AJ73">
            <v>79</v>
          </cell>
          <cell r="AK73">
            <v>4506</v>
          </cell>
          <cell r="AL73">
            <v>1031</v>
          </cell>
          <cell r="AM73">
            <v>3475</v>
          </cell>
          <cell r="AN73">
            <v>3475</v>
          </cell>
        </row>
        <row r="74">
          <cell r="F74">
            <v>0</v>
          </cell>
          <cell r="G74">
            <v>0</v>
          </cell>
          <cell r="P74">
            <v>63</v>
          </cell>
          <cell r="S74">
            <v>0</v>
          </cell>
          <cell r="X74">
            <v>0</v>
          </cell>
          <cell r="Z74">
            <v>0</v>
          </cell>
          <cell r="AC74">
            <v>0</v>
          </cell>
          <cell r="AD74">
            <v>0</v>
          </cell>
          <cell r="AE74">
            <v>0</v>
          </cell>
          <cell r="AF74">
            <v>0</v>
          </cell>
          <cell r="AG74">
            <v>0</v>
          </cell>
          <cell r="AH74">
            <v>0</v>
          </cell>
          <cell r="AI74">
            <v>63</v>
          </cell>
          <cell r="AJ74">
            <v>63</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I75">
            <v>870.40000000000009</v>
          </cell>
          <cell r="AJ75">
            <v>870.40000000000009</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P76">
            <v>935</v>
          </cell>
          <cell r="S76">
            <v>4732.8</v>
          </cell>
          <cell r="T76">
            <v>0</v>
          </cell>
          <cell r="U76">
            <v>0</v>
          </cell>
          <cell r="X76">
            <v>80</v>
          </cell>
          <cell r="Y76">
            <v>0</v>
          </cell>
          <cell r="Z76">
            <v>0</v>
          </cell>
          <cell r="AC76">
            <v>85</v>
          </cell>
          <cell r="AD76">
            <v>45</v>
          </cell>
          <cell r="AE76">
            <v>0</v>
          </cell>
          <cell r="AH76">
            <v>0</v>
          </cell>
          <cell r="AI76">
            <v>5832.8</v>
          </cell>
          <cell r="AJ76">
            <v>980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I77">
            <v>5147.7666666666664</v>
          </cell>
          <cell r="AJ77">
            <v>2074.1999999999998</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I78" t="e">
            <v>#REF!</v>
          </cell>
          <cell r="AJ78">
            <v>115</v>
          </cell>
          <cell r="AK78">
            <v>2600.9333333333329</v>
          </cell>
          <cell r="AL78">
            <v>996.66666666666663</v>
          </cell>
          <cell r="AM78">
            <v>1604.2666666666664</v>
          </cell>
          <cell r="AN78">
            <v>1604.2666666666667</v>
          </cell>
          <cell r="AO78">
            <v>115</v>
          </cell>
          <cell r="AP78" t="e">
            <v>#REF!</v>
          </cell>
          <cell r="AR78">
            <v>1604.2666666666664</v>
          </cell>
        </row>
        <row r="79">
          <cell r="F79">
            <v>3690.5</v>
          </cell>
          <cell r="G79">
            <v>0</v>
          </cell>
          <cell r="H79">
            <v>0</v>
          </cell>
          <cell r="P79">
            <v>0</v>
          </cell>
          <cell r="S79">
            <v>0</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364</v>
          </cell>
          <cell r="AL79">
            <v>164</v>
          </cell>
          <cell r="AM79">
            <v>200</v>
          </cell>
          <cell r="AN79">
            <v>200</v>
          </cell>
          <cell r="AO79">
            <v>1828.2</v>
          </cell>
          <cell r="AP79">
            <v>2735.5666666666666</v>
          </cell>
          <cell r="AR79">
            <v>200</v>
          </cell>
        </row>
        <row r="80">
          <cell r="F80">
            <v>316</v>
          </cell>
          <cell r="G80">
            <v>85</v>
          </cell>
          <cell r="H80">
            <v>231</v>
          </cell>
          <cell r="P80">
            <v>10.333333333333334</v>
          </cell>
          <cell r="S80">
            <v>30.666666666666671</v>
          </cell>
          <cell r="T80">
            <v>80.431999999999974</v>
          </cell>
          <cell r="U80">
            <v>41.434666666666658</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I80">
            <v>1201.8666666666668</v>
          </cell>
          <cell r="AJ80">
            <v>525.20000000000005</v>
          </cell>
          <cell r="AK80">
            <v>475.66666666666663</v>
          </cell>
          <cell r="AL80">
            <v>121.33333333333333</v>
          </cell>
          <cell r="AM80">
            <v>354.33333333333331</v>
          </cell>
          <cell r="AN80">
            <v>354.33333333333331</v>
          </cell>
          <cell r="AP80">
            <v>676.66666666666674</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I81">
            <v>389</v>
          </cell>
          <cell r="AJ81">
            <v>156</v>
          </cell>
          <cell r="AK81">
            <v>1171.8033333333335</v>
          </cell>
          <cell r="AL81">
            <v>354.66666666666669</v>
          </cell>
          <cell r="AM81">
            <v>817.13666666666677</v>
          </cell>
          <cell r="AN81">
            <v>817.13666666666666</v>
          </cell>
          <cell r="AP81">
            <v>233</v>
          </cell>
        </row>
        <row r="82">
          <cell r="F82">
            <v>239</v>
          </cell>
          <cell r="G82">
            <v>0</v>
          </cell>
          <cell r="H82">
            <v>0</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10</v>
          </cell>
          <cell r="X83">
            <v>0</v>
          </cell>
          <cell r="Y83">
            <v>14</v>
          </cell>
          <cell r="Z83">
            <v>5.2000000000000028</v>
          </cell>
          <cell r="AC83">
            <v>2</v>
          </cell>
          <cell r="AD83">
            <v>42</v>
          </cell>
          <cell r="AE83">
            <v>39</v>
          </cell>
          <cell r="AF83">
            <v>43</v>
          </cell>
          <cell r="AG83">
            <v>43</v>
          </cell>
          <cell r="AH83">
            <v>0</v>
          </cell>
          <cell r="AI83" t="e">
            <v>#REF!</v>
          </cell>
          <cell r="AJ83" t="e">
            <v>#REF!</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I84" t="e">
            <v>#REF!</v>
          </cell>
          <cell r="AJ84">
            <v>0</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S85">
            <v>0</v>
          </cell>
          <cell r="T85">
            <v>403.80543636363632</v>
          </cell>
          <cell r="U85">
            <v>420.28729090909087</v>
          </cell>
          <cell r="V85">
            <v>0</v>
          </cell>
          <cell r="W85">
            <v>0</v>
          </cell>
          <cell r="X85">
            <v>0</v>
          </cell>
          <cell r="Y85">
            <v>194</v>
          </cell>
          <cell r="Z85">
            <v>271.95000000000005</v>
          </cell>
          <cell r="AA85">
            <v>0</v>
          </cell>
          <cell r="AB85">
            <v>0</v>
          </cell>
          <cell r="AC85">
            <v>2.4000000000000004</v>
          </cell>
          <cell r="AD85">
            <v>178</v>
          </cell>
          <cell r="AE85">
            <v>210.86</v>
          </cell>
          <cell r="AF85">
            <v>44</v>
          </cell>
          <cell r="AG85">
            <v>44</v>
          </cell>
          <cell r="AH85">
            <v>62.950909090909136</v>
          </cell>
          <cell r="AI85" t="e">
            <v>#REF!</v>
          </cell>
          <cell r="AJ85">
            <v>10.600000000000001</v>
          </cell>
          <cell r="AK85">
            <v>4423.7890909090911</v>
          </cell>
          <cell r="AL85">
            <v>1294.25</v>
          </cell>
          <cell r="AM85">
            <v>3129.5390909090906</v>
          </cell>
          <cell r="AN85">
            <v>877.81000000000006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30225.916666666664</v>
          </cell>
          <cell r="AM86">
            <v>18714</v>
          </cell>
          <cell r="AN86">
            <v>0</v>
          </cell>
          <cell r="AO86">
            <v>5261.1559999999999</v>
          </cell>
          <cell r="AP86">
            <v>10831.787606060607</v>
          </cell>
        </row>
        <row r="87">
          <cell r="F87">
            <v>6264</v>
          </cell>
          <cell r="G87">
            <v>6264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J88">
            <v>24382.156000000006</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I89">
            <v>5607</v>
          </cell>
          <cell r="AJ89">
            <v>5607</v>
          </cell>
          <cell r="AK89">
            <v>0</v>
          </cell>
          <cell r="AL89">
            <v>0</v>
          </cell>
          <cell r="AM89">
            <v>0</v>
          </cell>
          <cell r="AN89">
            <v>0</v>
          </cell>
          <cell r="AO89">
            <v>0</v>
          </cell>
          <cell r="AP89">
            <v>0</v>
          </cell>
          <cell r="AQ89">
            <v>0</v>
          </cell>
          <cell r="AR89">
            <v>-1</v>
          </cell>
        </row>
        <row r="90">
          <cell r="F90">
            <v>1151</v>
          </cell>
          <cell r="G90">
            <v>570</v>
          </cell>
          <cell r="H90">
            <v>581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I92">
            <v>497</v>
          </cell>
          <cell r="AJ92">
            <v>389</v>
          </cell>
          <cell r="AK92">
            <v>-139</v>
          </cell>
          <cell r="AL92">
            <v>-51</v>
          </cell>
          <cell r="AM92">
            <v>-88</v>
          </cell>
          <cell r="AN92">
            <v>-88</v>
          </cell>
          <cell r="AO92">
            <v>0</v>
          </cell>
          <cell r="AP92">
            <v>-25</v>
          </cell>
          <cell r="AQ92">
            <v>-51</v>
          </cell>
          <cell r="AR92">
            <v>-63</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G97">
            <v>8221</v>
          </cell>
          <cell r="H97">
            <v>3572.1970000000001</v>
          </cell>
          <cell r="P97">
            <v>1736</v>
          </cell>
          <cell r="Q97">
            <v>0</v>
          </cell>
          <cell r="R97">
            <v>0</v>
          </cell>
          <cell r="S97">
            <v>3416</v>
          </cell>
          <cell r="T97">
            <v>3771.5508606060603</v>
          </cell>
          <cell r="U97">
            <v>3476.1570181818183</v>
          </cell>
          <cell r="V97">
            <v>0</v>
          </cell>
          <cell r="W97">
            <v>0</v>
          </cell>
          <cell r="X97">
            <v>506</v>
          </cell>
          <cell r="Y97">
            <v>11736</v>
          </cell>
          <cell r="Z97">
            <v>4826.4863636363634</v>
          </cell>
          <cell r="AA97">
            <v>0</v>
          </cell>
          <cell r="AB97">
            <v>0</v>
          </cell>
          <cell r="AC97">
            <v>415</v>
          </cell>
          <cell r="AD97">
            <v>25802.811515151516</v>
          </cell>
          <cell r="AE97">
            <v>6443.1963636363625</v>
          </cell>
          <cell r="AF97">
            <v>454</v>
          </cell>
          <cell r="AG97">
            <v>454</v>
          </cell>
          <cell r="AH97">
            <v>0</v>
          </cell>
          <cell r="AI97">
            <v>56708.943606060609</v>
          </cell>
          <cell r="AJ97">
            <v>0</v>
          </cell>
          <cell r="AK97">
            <v>6977</v>
          </cell>
          <cell r="AL97">
            <v>26314.787606060603</v>
          </cell>
          <cell r="AM97">
            <v>18714</v>
          </cell>
          <cell r="AN97">
            <v>14616</v>
          </cell>
          <cell r="AO97" t="e">
            <v>#REF!</v>
          </cell>
          <cell r="AP97" t="e">
            <v>#REF!</v>
          </cell>
        </row>
        <row r="98">
          <cell r="F98">
            <v>6186.1970000000001</v>
          </cell>
          <cell r="G98">
            <v>2614</v>
          </cell>
          <cell r="H98">
            <v>3572.1970000000001</v>
          </cell>
          <cell r="P98">
            <v>1010</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923</v>
          </cell>
          <cell r="S99">
            <v>3416</v>
          </cell>
          <cell r="X99">
            <v>506</v>
          </cell>
          <cell r="AC99">
            <v>415</v>
          </cell>
          <cell r="AF99">
            <v>454</v>
          </cell>
          <cell r="AG99">
            <v>454</v>
          </cell>
          <cell r="AH99">
            <v>0</v>
          </cell>
          <cell r="AI99" t="e">
            <v>#REF!</v>
          </cell>
          <cell r="AJ99" t="e">
            <v>#REF!</v>
          </cell>
          <cell r="AK99">
            <v>5737</v>
          </cell>
          <cell r="AL99">
            <v>109509.14393939395</v>
          </cell>
          <cell r="AM99">
            <v>46269.90741929959</v>
          </cell>
        </row>
        <row r="100">
          <cell r="F100">
            <v>0</v>
          </cell>
          <cell r="P100">
            <v>967</v>
          </cell>
          <cell r="S100">
            <v>106</v>
          </cell>
          <cell r="X100">
            <v>0</v>
          </cell>
          <cell r="AC100">
            <v>170</v>
          </cell>
          <cell r="AF100">
            <v>861</v>
          </cell>
          <cell r="AG100">
            <v>861</v>
          </cell>
          <cell r="AH100">
            <v>0</v>
          </cell>
          <cell r="AI100" t="e">
            <v>#REF!</v>
          </cell>
          <cell r="AJ100">
            <v>56708.943606060609</v>
          </cell>
          <cell r="AK100">
            <v>0</v>
          </cell>
          <cell r="AL100">
            <v>85097.370909090911</v>
          </cell>
          <cell r="AM100">
            <v>40210.957581756855</v>
          </cell>
        </row>
        <row r="101">
          <cell r="F101">
            <v>427</v>
          </cell>
          <cell r="P101">
            <v>813</v>
          </cell>
          <cell r="S101">
            <v>0</v>
          </cell>
          <cell r="X101">
            <v>0</v>
          </cell>
          <cell r="AC101">
            <v>0</v>
          </cell>
          <cell r="AF101">
            <v>0</v>
          </cell>
          <cell r="AG101">
            <v>0</v>
          </cell>
          <cell r="AH101">
            <v>0</v>
          </cell>
          <cell r="AI101" t="e">
            <v>#REF!</v>
          </cell>
          <cell r="AK101">
            <v>1240</v>
          </cell>
          <cell r="AL101">
            <v>116775.1297878788</v>
          </cell>
          <cell r="AM101">
            <v>43965.116024096387</v>
          </cell>
        </row>
        <row r="102">
          <cell r="F102">
            <v>93</v>
          </cell>
          <cell r="P102">
            <v>3077</v>
          </cell>
          <cell r="S102">
            <v>0</v>
          </cell>
          <cell r="X102">
            <v>0</v>
          </cell>
          <cell r="AC102">
            <v>0</v>
          </cell>
          <cell r="AF102">
            <v>0</v>
          </cell>
          <cell r="AG102">
            <v>0</v>
          </cell>
          <cell r="AH102">
            <v>0</v>
          </cell>
          <cell r="AI102" t="e">
            <v>#REF!</v>
          </cell>
          <cell r="AK102">
            <v>93</v>
          </cell>
        </row>
        <row r="103">
          <cell r="F103">
            <v>0</v>
          </cell>
          <cell r="P103">
            <v>1206</v>
          </cell>
          <cell r="S103">
            <v>0</v>
          </cell>
          <cell r="X103">
            <v>0</v>
          </cell>
          <cell r="AC103">
            <v>0</v>
          </cell>
          <cell r="AF103">
            <v>0</v>
          </cell>
          <cell r="AG103">
            <v>0</v>
          </cell>
          <cell r="AH103">
            <v>0</v>
          </cell>
          <cell r="AK103">
            <v>1291</v>
          </cell>
        </row>
        <row r="104">
          <cell r="F104">
            <v>0</v>
          </cell>
          <cell r="P104">
            <v>800</v>
          </cell>
          <cell r="S104">
            <v>0</v>
          </cell>
          <cell r="X104">
            <v>0</v>
          </cell>
          <cell r="AC104">
            <v>85</v>
          </cell>
        </row>
        <row r="105">
          <cell r="F105">
            <v>0</v>
          </cell>
          <cell r="S105">
            <v>0</v>
          </cell>
          <cell r="X105">
            <v>0</v>
          </cell>
          <cell r="AK105">
            <v>0</v>
          </cell>
        </row>
        <row r="106">
          <cell r="P106">
            <v>935</v>
          </cell>
          <cell r="S106">
            <v>2100</v>
          </cell>
          <cell r="X106">
            <v>80</v>
          </cell>
          <cell r="AC106">
            <v>85</v>
          </cell>
          <cell r="AK106">
            <v>0</v>
          </cell>
        </row>
        <row r="107">
          <cell r="F107">
            <v>0</v>
          </cell>
          <cell r="P107">
            <v>0</v>
          </cell>
          <cell r="S107">
            <v>0</v>
          </cell>
          <cell r="X107">
            <v>0</v>
          </cell>
          <cell r="AC107">
            <v>0</v>
          </cell>
          <cell r="AF107">
            <v>0</v>
          </cell>
          <cell r="AG107">
            <v>0</v>
          </cell>
          <cell r="AH107">
            <v>0</v>
          </cell>
          <cell r="AI107" t="e">
            <v>#REF!</v>
          </cell>
          <cell r="AK107">
            <v>0</v>
          </cell>
        </row>
        <row r="108">
          <cell r="F108">
            <v>0</v>
          </cell>
          <cell r="P108">
            <v>0</v>
          </cell>
          <cell r="S108">
            <v>0</v>
          </cell>
          <cell r="X108">
            <v>0</v>
          </cell>
          <cell r="AC108">
            <v>0</v>
          </cell>
          <cell r="AF108">
            <v>0</v>
          </cell>
          <cell r="AG108">
            <v>0</v>
          </cell>
          <cell r="AH108">
            <v>0</v>
          </cell>
          <cell r="AI108" t="e">
            <v>#REF!</v>
          </cell>
          <cell r="AK108">
            <v>0</v>
          </cell>
        </row>
        <row r="109">
          <cell r="F109">
            <v>0</v>
          </cell>
          <cell r="P109">
            <v>0</v>
          </cell>
          <cell r="S109">
            <v>0</v>
          </cell>
          <cell r="X109">
            <v>0</v>
          </cell>
          <cell r="AC109">
            <v>0</v>
          </cell>
          <cell r="AF109">
            <v>0</v>
          </cell>
          <cell r="AG109">
            <v>0</v>
          </cell>
          <cell r="AH109">
            <v>0</v>
          </cell>
          <cell r="AI109" t="e">
            <v>#REF!</v>
          </cell>
          <cell r="AK109">
            <v>0</v>
          </cell>
        </row>
        <row r="110">
          <cell r="F110">
            <v>0</v>
          </cell>
          <cell r="P110">
            <v>0</v>
          </cell>
          <cell r="S110">
            <v>0</v>
          </cell>
          <cell r="X110">
            <v>0</v>
          </cell>
          <cell r="AC110">
            <v>0</v>
          </cell>
          <cell r="AF110">
            <v>0</v>
          </cell>
          <cell r="AG110">
            <v>0</v>
          </cell>
          <cell r="AH110">
            <v>0</v>
          </cell>
          <cell r="AI110" t="e">
            <v>#REF!</v>
          </cell>
          <cell r="AK110">
            <v>0</v>
          </cell>
        </row>
        <row r="111">
          <cell r="F111">
            <v>0</v>
          </cell>
          <cell r="P111">
            <v>0</v>
          </cell>
          <cell r="S111">
            <v>0</v>
          </cell>
          <cell r="X111">
            <v>0</v>
          </cell>
          <cell r="AC111">
            <v>0</v>
          </cell>
          <cell r="AF111">
            <v>0</v>
          </cell>
          <cell r="AG111">
            <v>0</v>
          </cell>
          <cell r="AH111">
            <v>0</v>
          </cell>
          <cell r="AI111" t="e">
            <v>#REF!</v>
          </cell>
          <cell r="AK111">
            <v>0</v>
          </cell>
        </row>
        <row r="112">
          <cell r="F112">
            <v>0</v>
          </cell>
          <cell r="P112">
            <v>0</v>
          </cell>
          <cell r="S112">
            <v>0</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X114">
            <v>0</v>
          </cell>
          <cell r="AC114">
            <v>0</v>
          </cell>
          <cell r="AF114">
            <v>0</v>
          </cell>
          <cell r="AG114">
            <v>0</v>
          </cell>
          <cell r="AH114">
            <v>0</v>
          </cell>
          <cell r="AI114" t="e">
            <v>#REF!</v>
          </cell>
          <cell r="AK114">
            <v>0</v>
          </cell>
          <cell r="AM114">
            <v>0</v>
          </cell>
        </row>
        <row r="115">
          <cell r="F115">
            <v>0</v>
          </cell>
          <cell r="P115">
            <v>0</v>
          </cell>
          <cell r="S115">
            <v>0</v>
          </cell>
          <cell r="X115">
            <v>0</v>
          </cell>
          <cell r="AC115">
            <v>0</v>
          </cell>
          <cell r="AF115">
            <v>0</v>
          </cell>
          <cell r="AG115">
            <v>0</v>
          </cell>
          <cell r="AH115">
            <v>0</v>
          </cell>
          <cell r="AI115" t="e">
            <v>#REF!</v>
          </cell>
          <cell r="AK115">
            <v>0</v>
          </cell>
          <cell r="AM115">
            <v>0</v>
          </cell>
        </row>
        <row r="116">
          <cell r="F116">
            <v>0</v>
          </cell>
          <cell r="P116">
            <v>0</v>
          </cell>
          <cell r="S116">
            <v>0</v>
          </cell>
          <cell r="AC116">
            <v>0</v>
          </cell>
          <cell r="AG116">
            <v>0</v>
          </cell>
          <cell r="AH116">
            <v>0</v>
          </cell>
          <cell r="AI116" t="e">
            <v>#REF!</v>
          </cell>
          <cell r="AK116">
            <v>0</v>
          </cell>
          <cell r="AL116">
            <v>0</v>
          </cell>
          <cell r="AM116">
            <v>0</v>
          </cell>
        </row>
        <row r="117">
          <cell r="F117">
            <v>0</v>
          </cell>
          <cell r="P117">
            <v>0</v>
          </cell>
          <cell r="S117">
            <v>0</v>
          </cell>
          <cell r="AC117">
            <v>0</v>
          </cell>
          <cell r="AG117">
            <v>0</v>
          </cell>
          <cell r="AH117">
            <v>0</v>
          </cell>
          <cell r="AI117" t="e">
            <v>#REF!</v>
          </cell>
          <cell r="AK117">
            <v>0</v>
          </cell>
          <cell r="AL117">
            <v>0</v>
          </cell>
          <cell r="AM117">
            <v>0</v>
          </cell>
        </row>
        <row r="118">
          <cell r="F118">
            <v>0</v>
          </cell>
          <cell r="P118">
            <v>0</v>
          </cell>
          <cell r="S118">
            <v>0</v>
          </cell>
          <cell r="AC118">
            <v>0</v>
          </cell>
          <cell r="AF118">
            <v>0</v>
          </cell>
          <cell r="AG118">
            <v>0</v>
          </cell>
          <cell r="AH118">
            <v>0</v>
          </cell>
          <cell r="AI118" t="e">
            <v>#REF!</v>
          </cell>
          <cell r="AJ118">
            <v>0</v>
          </cell>
          <cell r="AK118">
            <v>0</v>
          </cell>
          <cell r="AL118">
            <v>0</v>
          </cell>
          <cell r="AM118">
            <v>0</v>
          </cell>
        </row>
        <row r="119">
          <cell r="F119">
            <v>0</v>
          </cell>
          <cell r="P119">
            <v>0</v>
          </cell>
          <cell r="S119">
            <v>0</v>
          </cell>
          <cell r="X119">
            <v>0</v>
          </cell>
          <cell r="AC119">
            <v>0</v>
          </cell>
          <cell r="AF119">
            <v>0</v>
          </cell>
          <cell r="AG119">
            <v>0</v>
          </cell>
          <cell r="AH119">
            <v>0</v>
          </cell>
          <cell r="AI119" t="e">
            <v>#REF!</v>
          </cell>
          <cell r="AK119">
            <v>0</v>
          </cell>
        </row>
        <row r="120">
          <cell r="F120">
            <v>100</v>
          </cell>
          <cell r="P120">
            <v>0</v>
          </cell>
          <cell r="S120">
            <v>0</v>
          </cell>
          <cell r="X120">
            <v>0</v>
          </cell>
          <cell r="AC120">
            <v>0</v>
          </cell>
          <cell r="AF120">
            <v>0</v>
          </cell>
          <cell r="AG120">
            <v>0</v>
          </cell>
          <cell r="AH120">
            <v>0</v>
          </cell>
          <cell r="AI120" t="e">
            <v>#REF!</v>
          </cell>
          <cell r="AK120">
            <v>100</v>
          </cell>
        </row>
        <row r="121">
          <cell r="F121">
            <v>100</v>
          </cell>
          <cell r="P121">
            <v>0</v>
          </cell>
          <cell r="S121">
            <v>0</v>
          </cell>
          <cell r="X121">
            <v>0</v>
          </cell>
          <cell r="AC121">
            <v>0</v>
          </cell>
          <cell r="AF121">
            <v>0</v>
          </cell>
          <cell r="AG121">
            <v>0</v>
          </cell>
          <cell r="AH121">
            <v>0</v>
          </cell>
          <cell r="AI121" t="e">
            <v>#REF!</v>
          </cell>
          <cell r="AK121">
            <v>0</v>
          </cell>
        </row>
        <row r="122">
          <cell r="F122">
            <v>4000</v>
          </cell>
          <cell r="S122">
            <v>0</v>
          </cell>
          <cell r="X122">
            <v>0</v>
          </cell>
          <cell r="AF122">
            <v>0</v>
          </cell>
          <cell r="AI122" t="e">
            <v>#REF!</v>
          </cell>
          <cell r="AK122">
            <v>4000</v>
          </cell>
        </row>
        <row r="123">
          <cell r="F123">
            <v>3480</v>
          </cell>
          <cell r="S123">
            <v>0</v>
          </cell>
          <cell r="X123">
            <v>0</v>
          </cell>
          <cell r="AF123">
            <v>0</v>
          </cell>
          <cell r="AI123" t="e">
            <v>#REF!</v>
          </cell>
          <cell r="AK123">
            <v>0</v>
          </cell>
        </row>
        <row r="124">
          <cell r="F124">
            <v>3480</v>
          </cell>
          <cell r="AI124" t="e">
            <v>#REF!</v>
          </cell>
          <cell r="AK124">
            <v>0</v>
          </cell>
          <cell r="AL124">
            <v>396.87424242423458</v>
          </cell>
        </row>
        <row r="125">
          <cell r="F125">
            <v>0</v>
          </cell>
          <cell r="AI125" t="e">
            <v>#REF!</v>
          </cell>
          <cell r="AK125">
            <v>0</v>
          </cell>
          <cell r="AL125">
            <v>-8132.8846363636376</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4100</v>
          </cell>
          <cell r="AL126">
            <v>13247.384148484838</v>
          </cell>
          <cell r="AO126">
            <v>0</v>
          </cell>
          <cell r="AP126">
            <v>0</v>
          </cell>
          <cell r="AQ126">
            <v>0</v>
          </cell>
          <cell r="AR126">
            <v>0</v>
          </cell>
        </row>
        <row r="127">
          <cell r="F127">
            <v>4527</v>
          </cell>
          <cell r="G127">
            <v>0</v>
          </cell>
          <cell r="H127">
            <v>0</v>
          </cell>
          <cell r="P127">
            <v>813</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4100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4496.8742424242346</v>
          </cell>
          <cell r="AL128">
            <v>5340</v>
          </cell>
          <cell r="AM128">
            <v>0</v>
          </cell>
          <cell r="AN128">
            <v>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I129" t="e">
            <v>#REF!</v>
          </cell>
          <cell r="AJ129">
            <v>0</v>
          </cell>
          <cell r="AK129">
            <v>4496.8742424242346</v>
          </cell>
          <cell r="AL129">
            <v>9106</v>
          </cell>
        </row>
        <row r="130">
          <cell r="AI130" t="e">
            <v>#REF!</v>
          </cell>
          <cell r="AJ130" t="e">
            <v>#REF!</v>
          </cell>
          <cell r="AK130">
            <v>6424.1060606060491</v>
          </cell>
          <cell r="AL130">
            <v>10691.092580700395</v>
          </cell>
          <cell r="AM130">
            <v>-5132.2365200943386</v>
          </cell>
        </row>
        <row r="131">
          <cell r="AI131" t="e">
            <v>#REF!</v>
          </cell>
          <cell r="AK131">
            <v>16827.384148484838</v>
          </cell>
          <cell r="AL131">
            <v>9186.0424182431379</v>
          </cell>
          <cell r="AM131">
            <v>-16555.413327334049</v>
          </cell>
        </row>
        <row r="132">
          <cell r="AI132">
            <v>-11929.693606060609</v>
          </cell>
          <cell r="AJ132">
            <v>2695.8439999999973</v>
          </cell>
          <cell r="AK132">
            <v>1927.2318181818146</v>
          </cell>
          <cell r="AL132">
            <v>13754.883975903613</v>
          </cell>
          <cell r="AM132">
            <v>9418.9862362175918</v>
          </cell>
          <cell r="AO132">
            <v>0</v>
          </cell>
        </row>
        <row r="133">
          <cell r="AK133">
            <v>-1951.236272727273</v>
          </cell>
          <cell r="AO133">
            <v>0</v>
          </cell>
        </row>
        <row r="134">
          <cell r="AI134" t="e">
            <v>#REF!</v>
          </cell>
          <cell r="AK134">
            <v>7211.7360636363592</v>
          </cell>
          <cell r="AM134">
            <v>0</v>
          </cell>
          <cell r="AO134">
            <v>0</v>
          </cell>
        </row>
        <row r="135">
          <cell r="AK135">
            <v>58108</v>
          </cell>
          <cell r="AM135">
            <v>58108</v>
          </cell>
          <cell r="AO135">
            <v>0</v>
          </cell>
          <cell r="AQ135">
            <v>0</v>
          </cell>
        </row>
        <row r="136">
          <cell r="AK136">
            <v>-5132.2365200943386</v>
          </cell>
          <cell r="AM136">
            <v>28333</v>
          </cell>
          <cell r="AO136">
            <v>0</v>
          </cell>
          <cell r="AQ136">
            <v>0</v>
          </cell>
        </row>
        <row r="137">
          <cell r="AI137">
            <v>10816</v>
          </cell>
          <cell r="AK137">
            <v>36.78</v>
          </cell>
          <cell r="AM137">
            <v>82229</v>
          </cell>
          <cell r="AO137" t="e">
            <v>#DIV/0!</v>
          </cell>
          <cell r="AQ137">
            <v>0</v>
          </cell>
        </row>
        <row r="138">
          <cell r="AI138">
            <v>-15490.787606060607</v>
          </cell>
          <cell r="AK138">
            <v>40.03</v>
          </cell>
          <cell r="AM138">
            <v>0</v>
          </cell>
          <cell r="AO138" t="e">
            <v>#DIV/0!</v>
          </cell>
        </row>
        <row r="139">
          <cell r="AI139">
            <v>6.85</v>
          </cell>
          <cell r="AK139">
            <v>0</v>
          </cell>
          <cell r="AM139" t="e">
            <v>#DIV/0!</v>
          </cell>
          <cell r="AO139">
            <v>0</v>
          </cell>
        </row>
        <row r="140">
          <cell r="AI140">
            <v>16.649999999999999</v>
          </cell>
          <cell r="AK140">
            <v>46.08</v>
          </cell>
          <cell r="AM140" t="e">
            <v>#REF!</v>
          </cell>
          <cell r="AO140" t="e">
            <v>#DIV/0!</v>
          </cell>
        </row>
        <row r="141">
          <cell r="AI141">
            <v>0</v>
          </cell>
          <cell r="AK141">
            <v>14.4</v>
          </cell>
          <cell r="AM141">
            <v>0</v>
          </cell>
          <cell r="AO141" t="e">
            <v>#DIV/0!</v>
          </cell>
        </row>
        <row r="142">
          <cell r="AK142">
            <v>12.49</v>
          </cell>
          <cell r="AO142" t="e">
            <v>#DIV/0!</v>
          </cell>
        </row>
        <row r="143">
          <cell r="AI143">
            <v>9.84</v>
          </cell>
          <cell r="AJ143">
            <v>0</v>
          </cell>
          <cell r="AK143">
            <v>11.7</v>
          </cell>
          <cell r="AM143" t="e">
            <v>#DIV/0!</v>
          </cell>
          <cell r="AO143" t="e">
            <v>#DIV/0!</v>
          </cell>
        </row>
        <row r="144">
          <cell r="AJ144">
            <v>0</v>
          </cell>
          <cell r="AK144">
            <v>56960</v>
          </cell>
          <cell r="AL144">
            <v>56960</v>
          </cell>
          <cell r="AO144" t="e">
            <v>#DIV/0!</v>
          </cell>
        </row>
        <row r="145">
          <cell r="AI145">
            <v>7.69</v>
          </cell>
          <cell r="AJ145">
            <v>0</v>
          </cell>
          <cell r="AK145">
            <v>11.11</v>
          </cell>
          <cell r="AL145">
            <v>49395</v>
          </cell>
          <cell r="AM145" t="e">
            <v>#DIV/0!</v>
          </cell>
          <cell r="AO145" t="e">
            <v>#DIV/0!</v>
          </cell>
        </row>
        <row r="146">
          <cell r="AI146">
            <v>38926</v>
          </cell>
          <cell r="AJ146">
            <v>300</v>
          </cell>
          <cell r="AK146">
            <v>57720</v>
          </cell>
          <cell r="AL146">
            <v>57720</v>
          </cell>
        </row>
        <row r="147">
          <cell r="AJ147">
            <v>300</v>
          </cell>
          <cell r="AK147">
            <v>5857.1428571428578</v>
          </cell>
          <cell r="AL147">
            <v>-46268.907419299605</v>
          </cell>
          <cell r="AM147">
            <v>-63240.236520094339</v>
          </cell>
        </row>
        <row r="148">
          <cell r="S148">
            <v>0</v>
          </cell>
          <cell r="AJ148">
            <v>300</v>
          </cell>
          <cell r="AK148">
            <v>865.25</v>
          </cell>
          <cell r="AL148">
            <v>-40208.957581756862</v>
          </cell>
          <cell r="AM148">
            <v>-44888.413327334049</v>
          </cell>
        </row>
        <row r="149">
          <cell r="S149">
            <v>0</v>
          </cell>
          <cell r="AI149" t="e">
            <v>#REF!</v>
          </cell>
          <cell r="AJ149">
            <v>-30402.156000000003</v>
          </cell>
          <cell r="AK149">
            <v>5114.2857142857147</v>
          </cell>
          <cell r="AL149">
            <v>-43965.116024096387</v>
          </cell>
          <cell r="AM149">
            <v>-72810.013763782408</v>
          </cell>
        </row>
        <row r="150">
          <cell r="S150">
            <v>0</v>
          </cell>
          <cell r="AI150">
            <v>865.25</v>
          </cell>
          <cell r="AJ150">
            <v>0</v>
          </cell>
          <cell r="AK150">
            <v>115068</v>
          </cell>
          <cell r="AL150">
            <v>56960</v>
          </cell>
          <cell r="AM150">
            <v>58108</v>
          </cell>
          <cell r="AO150">
            <v>0</v>
          </cell>
        </row>
        <row r="151">
          <cell r="AJ151">
            <v>0</v>
          </cell>
          <cell r="AK151">
            <v>0</v>
          </cell>
          <cell r="AL151">
            <v>49395</v>
          </cell>
          <cell r="AM151">
            <v>28333</v>
          </cell>
          <cell r="AO151">
            <v>0</v>
          </cell>
        </row>
        <row r="152">
          <cell r="AI152">
            <v>49742</v>
          </cell>
          <cell r="AJ152">
            <v>0</v>
          </cell>
          <cell r="AK152">
            <v>115068</v>
          </cell>
          <cell r="AL152">
            <v>56960</v>
          </cell>
          <cell r="AM152">
            <v>58108</v>
          </cell>
          <cell r="AO152">
            <v>0</v>
          </cell>
        </row>
        <row r="153">
          <cell r="AI153">
            <v>0</v>
          </cell>
          <cell r="AK153">
            <v>0</v>
          </cell>
          <cell r="AL153">
            <v>49395</v>
          </cell>
          <cell r="AM153">
            <v>28333</v>
          </cell>
          <cell r="AO153">
            <v>2093</v>
          </cell>
          <cell r="AP153">
            <v>5098</v>
          </cell>
          <cell r="AQ153">
            <v>4891.9653693155615</v>
          </cell>
          <cell r="AR153">
            <v>11328.349456446114</v>
          </cell>
        </row>
        <row r="154">
          <cell r="AI154">
            <v>43914</v>
          </cell>
          <cell r="AJ154">
            <v>33098</v>
          </cell>
          <cell r="AK154">
            <v>5.9</v>
          </cell>
          <cell r="AL154">
            <v>23.1</v>
          </cell>
          <cell r="AM154">
            <v>-8.1</v>
          </cell>
          <cell r="AO154">
            <v>2889</v>
          </cell>
          <cell r="AP154">
            <v>5865</v>
          </cell>
          <cell r="AQ154">
            <v>4320.2514445347797</v>
          </cell>
          <cell r="AR154">
            <v>12672.305468164745</v>
          </cell>
        </row>
        <row r="155">
          <cell r="AI155">
            <v>0</v>
          </cell>
          <cell r="AK155">
            <v>5.348542273679354</v>
          </cell>
          <cell r="AL155">
            <v>-100</v>
          </cell>
          <cell r="AM155">
            <v>-100</v>
          </cell>
          <cell r="AN155">
            <v>3536</v>
          </cell>
          <cell r="AO155">
            <v>2449</v>
          </cell>
          <cell r="AP155">
            <v>6659</v>
          </cell>
          <cell r="AQ155">
            <v>5344.308649356225</v>
          </cell>
          <cell r="AR155">
            <v>14571.544133725103</v>
          </cell>
        </row>
        <row r="156">
          <cell r="AI156">
            <v>-21</v>
          </cell>
          <cell r="AJ156">
            <v>8.9</v>
          </cell>
          <cell r="AK156">
            <v>20.6</v>
          </cell>
          <cell r="AL156">
            <v>0</v>
          </cell>
          <cell r="AM156">
            <v>0</v>
          </cell>
        </row>
        <row r="157">
          <cell r="AI157" t="e">
            <v>#REF!</v>
          </cell>
          <cell r="AJ157">
            <v>-100</v>
          </cell>
          <cell r="AK157">
            <v>4.3796018241005417</v>
          </cell>
          <cell r="AL157">
            <v>-100</v>
          </cell>
          <cell r="AM157">
            <v>-100</v>
          </cell>
        </row>
        <row r="158">
          <cell r="F158">
            <v>0</v>
          </cell>
          <cell r="P158">
            <v>0</v>
          </cell>
          <cell r="S158">
            <v>0</v>
          </cell>
          <cell r="X158">
            <v>0</v>
          </cell>
          <cell r="AC158">
            <v>0</v>
          </cell>
          <cell r="AJ158">
            <v>142</v>
          </cell>
          <cell r="AK158">
            <v>0</v>
          </cell>
          <cell r="AL158">
            <v>0</v>
          </cell>
          <cell r="AM158">
            <v>0</v>
          </cell>
        </row>
        <row r="159">
          <cell r="F159">
            <v>320</v>
          </cell>
          <cell r="P159">
            <v>720</v>
          </cell>
          <cell r="S159">
            <v>1362.8000000000002</v>
          </cell>
          <cell r="X159">
            <v>796.80000000000007</v>
          </cell>
          <cell r="AC159">
            <v>439.20000000000005</v>
          </cell>
          <cell r="AF159">
            <v>312.8</v>
          </cell>
          <cell r="AG159">
            <v>313</v>
          </cell>
          <cell r="AH159">
            <v>-0.19999999999998863</v>
          </cell>
          <cell r="AJ159">
            <v>142</v>
          </cell>
          <cell r="AK159">
            <v>3951.6000000000004</v>
          </cell>
        </row>
        <row r="160">
          <cell r="F160">
            <v>320</v>
          </cell>
          <cell r="P160">
            <v>340</v>
          </cell>
          <cell r="S160">
            <v>416</v>
          </cell>
          <cell r="X160">
            <v>560</v>
          </cell>
          <cell r="AC160">
            <v>260.8</v>
          </cell>
          <cell r="AF160">
            <v>141.6</v>
          </cell>
          <cell r="AG160">
            <v>142</v>
          </cell>
          <cell r="AH160">
            <v>-0.40000000000000568</v>
          </cell>
          <cell r="AI160" t="e">
            <v>#REF!</v>
          </cell>
          <cell r="AJ160">
            <v>142</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I161" t="e">
            <v>#REF!</v>
          </cell>
          <cell r="AK161">
            <v>1017.6</v>
          </cell>
        </row>
        <row r="162">
          <cell r="F162">
            <v>0</v>
          </cell>
          <cell r="P162">
            <v>100</v>
          </cell>
          <cell r="S162">
            <v>101</v>
          </cell>
          <cell r="X162">
            <v>118</v>
          </cell>
          <cell r="AB162">
            <v>9</v>
          </cell>
          <cell r="AC162">
            <v>29</v>
          </cell>
          <cell r="AF162">
            <v>74</v>
          </cell>
          <cell r="AG162">
            <v>74</v>
          </cell>
          <cell r="AH162">
            <v>60</v>
          </cell>
          <cell r="AI162" t="e">
            <v>#REF!</v>
          </cell>
          <cell r="AK162">
            <v>348</v>
          </cell>
        </row>
        <row r="163">
          <cell r="F163">
            <v>0</v>
          </cell>
          <cell r="P163">
            <v>226</v>
          </cell>
          <cell r="S163">
            <v>133</v>
          </cell>
          <cell r="X163">
            <v>226</v>
          </cell>
          <cell r="AB163">
            <v>9</v>
          </cell>
          <cell r="AC163">
            <v>173</v>
          </cell>
          <cell r="AF163">
            <v>90</v>
          </cell>
          <cell r="AG163">
            <v>90</v>
          </cell>
          <cell r="AH163">
            <v>0</v>
          </cell>
          <cell r="AI163" t="e">
            <v>#REF!</v>
          </cell>
          <cell r="AK163">
            <v>0</v>
          </cell>
        </row>
        <row r="164">
          <cell r="F164">
            <v>14.170833333333334</v>
          </cell>
          <cell r="P164">
            <v>120</v>
          </cell>
          <cell r="S164">
            <v>94</v>
          </cell>
          <cell r="X164">
            <v>131</v>
          </cell>
          <cell r="AB164">
            <v>9</v>
          </cell>
          <cell r="AC164">
            <v>83</v>
          </cell>
          <cell r="AF164">
            <v>80</v>
          </cell>
          <cell r="AG164">
            <v>80</v>
          </cell>
          <cell r="AI164" t="e">
            <v>#REF!</v>
          </cell>
          <cell r="AK164">
            <v>14.170833333333334</v>
          </cell>
        </row>
        <row r="165">
          <cell r="F165">
            <v>14.170833333333334</v>
          </cell>
          <cell r="P165">
            <v>152</v>
          </cell>
          <cell r="S165">
            <v>428.72727272727275</v>
          </cell>
          <cell r="X165">
            <v>248.36363636363637</v>
          </cell>
          <cell r="AC165">
            <v>191.18181818181819</v>
          </cell>
          <cell r="AF165">
            <v>157.90909090909091</v>
          </cell>
          <cell r="AG165">
            <v>157.90909090909091</v>
          </cell>
          <cell r="AI165" t="e">
            <v>#REF!</v>
          </cell>
          <cell r="AK165">
            <v>1020.2727272727273</v>
          </cell>
        </row>
        <row r="166">
          <cell r="F166">
            <v>260</v>
          </cell>
          <cell r="P166">
            <v>180</v>
          </cell>
          <cell r="S166">
            <v>934.07272727272743</v>
          </cell>
          <cell r="X166">
            <v>548.43636363636369</v>
          </cell>
          <cell r="AC166">
            <v>248.01818181818186</v>
          </cell>
          <cell r="AF166">
            <v>157.90909090909091</v>
          </cell>
          <cell r="AG166">
            <v>157.90909090909091</v>
          </cell>
          <cell r="AI166" t="e">
            <v>#REF!</v>
          </cell>
          <cell r="AK166">
            <v>1990.5272727272729</v>
          </cell>
        </row>
        <row r="167">
          <cell r="F167">
            <v>260</v>
          </cell>
          <cell r="P167">
            <v>450</v>
          </cell>
          <cell r="S167">
            <v>1362.8000000000002</v>
          </cell>
          <cell r="X167">
            <v>796.80000000000007</v>
          </cell>
          <cell r="AC167">
            <v>439.20000000000005</v>
          </cell>
          <cell r="AF167">
            <v>157.90909090909091</v>
          </cell>
          <cell r="AG167">
            <v>157.90909090909091</v>
          </cell>
          <cell r="AI167" t="e">
            <v>#REF!</v>
          </cell>
          <cell r="AK167">
            <v>1734.9545454545455</v>
          </cell>
        </row>
        <row r="168">
          <cell r="F168">
            <v>60</v>
          </cell>
          <cell r="P168">
            <v>0</v>
          </cell>
          <cell r="S168">
            <v>0</v>
          </cell>
          <cell r="X168">
            <v>0</v>
          </cell>
          <cell r="AC168">
            <v>0</v>
          </cell>
          <cell r="AI168" t="e">
            <v>#REF!</v>
          </cell>
          <cell r="AK168">
            <v>60</v>
          </cell>
        </row>
        <row r="169">
          <cell r="F169">
            <v>60</v>
          </cell>
          <cell r="P169">
            <v>0</v>
          </cell>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I170" t="e">
            <v>#REF!</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I171" t="e">
            <v>#REF!</v>
          </cell>
          <cell r="AJ171">
            <v>0</v>
          </cell>
          <cell r="AK171">
            <v>6977</v>
          </cell>
        </row>
        <row r="172">
          <cell r="F172">
            <v>0</v>
          </cell>
          <cell r="G172">
            <v>0</v>
          </cell>
          <cell r="H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t="e">
            <v>#REF!</v>
          </cell>
          <cell r="AJ172">
            <v>0</v>
          </cell>
          <cell r="AK172">
            <v>0</v>
          </cell>
        </row>
        <row r="173">
          <cell r="F173">
            <v>0</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J174">
            <v>0</v>
          </cell>
          <cell r="AK174">
            <v>0</v>
          </cell>
        </row>
        <row r="175">
          <cell r="F175">
            <v>4000</v>
          </cell>
          <cell r="AG175">
            <v>0</v>
          </cell>
          <cell r="AI175" t="e">
            <v>#REF!</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I177" t="e">
            <v>#REF!</v>
          </cell>
          <cell r="AJ177">
            <v>0</v>
          </cell>
          <cell r="AK177">
            <v>3480</v>
          </cell>
          <cell r="AO177">
            <v>266</v>
          </cell>
          <cell r="AP177">
            <v>661</v>
          </cell>
          <cell r="AQ177">
            <v>907.25</v>
          </cell>
          <cell r="AR177">
            <v>2372.7209090909091</v>
          </cell>
        </row>
        <row r="178">
          <cell r="F178">
            <v>0</v>
          </cell>
          <cell r="G178">
            <v>0</v>
          </cell>
          <cell r="H178">
            <v>0</v>
          </cell>
          <cell r="P178">
            <v>-51</v>
          </cell>
          <cell r="Q178">
            <v>0</v>
          </cell>
          <cell r="R178">
            <v>0</v>
          </cell>
          <cell r="S178">
            <v>-76.333333333333329</v>
          </cell>
          <cell r="T178">
            <v>13.666666666666666</v>
          </cell>
          <cell r="U178">
            <v>0</v>
          </cell>
          <cell r="V178">
            <v>0</v>
          </cell>
          <cell r="W178">
            <v>0</v>
          </cell>
          <cell r="X178">
            <v>400</v>
          </cell>
          <cell r="Y178">
            <v>138</v>
          </cell>
          <cell r="Z178">
            <v>120.36363636363637</v>
          </cell>
          <cell r="AA178">
            <v>0</v>
          </cell>
          <cell r="AB178">
            <v>0</v>
          </cell>
          <cell r="AC178">
            <v>13.333333333333334</v>
          </cell>
          <cell r="AD178">
            <v>73</v>
          </cell>
          <cell r="AE178">
            <v>107.90909090909091</v>
          </cell>
          <cell r="AF178">
            <v>-0.7</v>
          </cell>
          <cell r="AG178">
            <v>2</v>
          </cell>
          <cell r="AH178">
            <v>-2.7</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315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I180" t="e">
            <v>#REF!</v>
          </cell>
          <cell r="AJ180">
            <v>0</v>
          </cell>
          <cell r="AK180">
            <v>7665.7360636363592</v>
          </cell>
          <cell r="AM180">
            <v>509</v>
          </cell>
          <cell r="AN180">
            <v>218</v>
          </cell>
          <cell r="AO180">
            <v>267</v>
          </cell>
          <cell r="AP180">
            <v>349</v>
          </cell>
          <cell r="AQ180">
            <v>-107</v>
          </cell>
          <cell r="AR180">
            <v>-55</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1507.2</v>
          </cell>
        </row>
        <row r="183">
          <cell r="F183">
            <v>8205</v>
          </cell>
          <cell r="P183">
            <v>848.19999999999959</v>
          </cell>
          <cell r="S183">
            <v>5161.6000000000004</v>
          </cell>
          <cell r="X183">
            <v>904.30000000000064</v>
          </cell>
          <cell r="AC183">
            <v>505.53333333333126</v>
          </cell>
          <cell r="AF183">
            <v>1767.9999999999995</v>
          </cell>
          <cell r="AG183">
            <v>1862</v>
          </cell>
          <cell r="AH183">
            <v>-289</v>
          </cell>
          <cell r="AN183">
            <v>1507.2</v>
          </cell>
          <cell r="AO183" t="str">
            <v>ОЧИК.18.02.</v>
          </cell>
          <cell r="AP183">
            <v>1507.2</v>
          </cell>
        </row>
        <row r="184">
          <cell r="AM184" t="str">
            <v>ОЧИК.18.02.</v>
          </cell>
          <cell r="AO184"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ДОП.ВИР. СТ.ОРГ.</v>
          </cell>
          <cell r="AK187" t="str">
            <v>АК КЕ ВСЬОГО</v>
          </cell>
          <cell r="AL187" t="str">
            <v>Е/Е</v>
          </cell>
          <cell r="AM187" t="str">
            <v xml:space="preserve"> Т/Е</v>
          </cell>
          <cell r="AN187" t="str">
            <v>СТАНЦІІ ТЕПЛОВІ</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I190">
            <v>139.20000000000002</v>
          </cell>
          <cell r="AK190">
            <v>362.5</v>
          </cell>
          <cell r="AM190">
            <v>221.49122807017542</v>
          </cell>
          <cell r="AO190">
            <v>66</v>
          </cell>
        </row>
        <row r="191">
          <cell r="P191">
            <v>0</v>
          </cell>
          <cell r="S191">
            <v>192.5</v>
          </cell>
          <cell r="X191">
            <v>192.5</v>
          </cell>
          <cell r="AC191">
            <v>192.5</v>
          </cell>
          <cell r="AI191">
            <v>159.4</v>
          </cell>
          <cell r="AK191">
            <v>192.5</v>
          </cell>
          <cell r="AM191">
            <v>252.49999999999997</v>
          </cell>
          <cell r="AO191">
            <v>0</v>
          </cell>
        </row>
        <row r="192">
          <cell r="P192">
            <v>0</v>
          </cell>
          <cell r="S192">
            <v>19500</v>
          </cell>
          <cell r="X192">
            <v>22503</v>
          </cell>
          <cell r="AC192">
            <v>21502</v>
          </cell>
          <cell r="AK192">
            <v>63506</v>
          </cell>
          <cell r="AM192">
            <v>66</v>
          </cell>
          <cell r="AO192">
            <v>0</v>
          </cell>
        </row>
        <row r="193">
          <cell r="P193">
            <v>0</v>
          </cell>
          <cell r="S193">
            <v>192.5</v>
          </cell>
          <cell r="X193">
            <v>192.5</v>
          </cell>
          <cell r="AC193">
            <v>192.5</v>
          </cell>
          <cell r="AI193">
            <v>192.5</v>
          </cell>
          <cell r="AK193">
            <v>63505</v>
          </cell>
          <cell r="AM193">
            <v>0</v>
          </cell>
          <cell r="AO193">
            <v>0</v>
          </cell>
        </row>
        <row r="194">
          <cell r="S194">
            <v>21522</v>
          </cell>
          <cell r="X194">
            <v>0</v>
          </cell>
          <cell r="AC194">
            <v>0</v>
          </cell>
          <cell r="AI194">
            <v>26797</v>
          </cell>
          <cell r="AK194">
            <v>0</v>
          </cell>
          <cell r="AM194">
            <v>0</v>
          </cell>
          <cell r="AO194">
            <v>0</v>
          </cell>
        </row>
        <row r="195">
          <cell r="X195">
            <v>0</v>
          </cell>
          <cell r="AC195">
            <v>0</v>
          </cell>
          <cell r="AI195">
            <v>26797</v>
          </cell>
          <cell r="AK195">
            <v>0</v>
          </cell>
        </row>
        <row r="196">
          <cell r="X196">
            <v>82.5</v>
          </cell>
          <cell r="AC196">
            <v>82.5</v>
          </cell>
          <cell r="AI196">
            <v>0</v>
          </cell>
          <cell r="AK196">
            <v>0</v>
          </cell>
        </row>
        <row r="197">
          <cell r="X197">
            <v>0</v>
          </cell>
          <cell r="AC197">
            <v>0</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5.7</v>
          </cell>
          <cell r="AC201">
            <v>5.9</v>
          </cell>
          <cell r="AD201">
            <v>5</v>
          </cell>
          <cell r="AE201">
            <v>7</v>
          </cell>
          <cell r="AK201">
            <v>11.600000000000001</v>
          </cell>
          <cell r="AO201">
            <v>103.9</v>
          </cell>
        </row>
        <row r="202">
          <cell r="F202">
            <v>75</v>
          </cell>
          <cell r="X202">
            <v>7</v>
          </cell>
          <cell r="AC202">
            <v>7</v>
          </cell>
          <cell r="AI202">
            <v>0</v>
          </cell>
          <cell r="AJ202">
            <v>0</v>
          </cell>
          <cell r="AK202">
            <v>0</v>
          </cell>
          <cell r="AM202">
            <v>75.839416058394164</v>
          </cell>
          <cell r="AO202" t="e">
            <v>#DIV/0!</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v>195.28</v>
          </cell>
          <cell r="AR203">
            <v>75</v>
          </cell>
        </row>
        <row r="204">
          <cell r="F204">
            <v>75</v>
          </cell>
          <cell r="P204">
            <v>75</v>
          </cell>
          <cell r="S204">
            <v>0</v>
          </cell>
          <cell r="X204">
            <v>2466</v>
          </cell>
          <cell r="AC204">
            <v>2526</v>
          </cell>
          <cell r="AJ204">
            <v>0</v>
          </cell>
          <cell r="AK204">
            <v>4992</v>
          </cell>
          <cell r="AM204" t="e">
            <v>#DIV/0!</v>
          </cell>
          <cell r="AO204">
            <v>14810</v>
          </cell>
          <cell r="AP204">
            <v>75</v>
          </cell>
          <cell r="AR204">
            <v>75</v>
          </cell>
        </row>
        <row r="205">
          <cell r="S205">
            <v>675</v>
          </cell>
          <cell r="X205">
            <v>675</v>
          </cell>
          <cell r="AC205">
            <v>601.41999999999996</v>
          </cell>
          <cell r="AI205">
            <v>385</v>
          </cell>
          <cell r="AK205">
            <v>4992</v>
          </cell>
          <cell r="AM205">
            <v>195.28</v>
          </cell>
          <cell r="AO205">
            <v>195.28</v>
          </cell>
        </row>
        <row r="206">
          <cell r="S206">
            <v>116</v>
          </cell>
          <cell r="X206">
            <v>139.6</v>
          </cell>
          <cell r="Y206">
            <v>58</v>
          </cell>
          <cell r="Z206">
            <v>81.600000000000009</v>
          </cell>
          <cell r="AC206">
            <v>133.69999999999999</v>
          </cell>
          <cell r="AD206">
            <v>61.1</v>
          </cell>
          <cell r="AE206">
            <v>72.599999999999994</v>
          </cell>
          <cell r="AI206">
            <v>0</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I207">
            <v>0</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A208">
            <v>6597</v>
          </cell>
          <cell r="AC208">
            <v>179.72</v>
          </cell>
          <cell r="AD208">
            <v>193.34</v>
          </cell>
          <cell r="AE208">
            <v>168.25</v>
          </cell>
          <cell r="AI208">
            <v>159.4</v>
          </cell>
          <cell r="AJ208">
            <v>0</v>
          </cell>
          <cell r="AK208">
            <v>175.95</v>
          </cell>
          <cell r="AL208">
            <v>193.69</v>
          </cell>
          <cell r="AM208">
            <v>168.13</v>
          </cell>
          <cell r="AN208">
            <v>74.900000000000006</v>
          </cell>
          <cell r="AO208">
            <v>41.55</v>
          </cell>
          <cell r="AP208">
            <v>41.55</v>
          </cell>
          <cell r="AQ208">
            <v>41.55</v>
          </cell>
          <cell r="AR208">
            <v>0</v>
          </cell>
        </row>
        <row r="209">
          <cell r="S209">
            <v>21522</v>
          </cell>
          <cell r="X209">
            <v>25680</v>
          </cell>
          <cell r="Y209">
            <v>10797</v>
          </cell>
          <cell r="Z209">
            <v>14883</v>
          </cell>
          <cell r="AA209">
            <v>14883</v>
          </cell>
          <cell r="AC209">
            <v>22580</v>
          </cell>
          <cell r="AD209">
            <v>9180</v>
          </cell>
          <cell r="AE209">
            <v>13400</v>
          </cell>
          <cell r="AI209">
            <v>26797</v>
          </cell>
          <cell r="AJ209">
            <v>0</v>
          </cell>
          <cell r="AK209">
            <v>69781</v>
          </cell>
          <cell r="AL209">
            <v>19977</v>
          </cell>
          <cell r="AM209">
            <v>0</v>
          </cell>
          <cell r="AN209">
            <v>3112.427048260382</v>
          </cell>
          <cell r="AO209">
            <v>52</v>
          </cell>
          <cell r="AP209">
            <v>52</v>
          </cell>
          <cell r="AQ209">
            <v>11697.572951739618</v>
          </cell>
          <cell r="AR209">
            <v>0</v>
          </cell>
        </row>
        <row r="210">
          <cell r="S210">
            <v>168.14</v>
          </cell>
          <cell r="X210">
            <v>24969</v>
          </cell>
          <cell r="Y210">
            <v>168.18</v>
          </cell>
          <cell r="Z210">
            <v>168.17</v>
          </cell>
          <cell r="AC210">
            <v>24028</v>
          </cell>
          <cell r="AD210">
            <v>168.13</v>
          </cell>
          <cell r="AE210">
            <v>168.13</v>
          </cell>
          <cell r="AI210">
            <v>168.11</v>
          </cell>
          <cell r="AJ210">
            <v>0</v>
          </cell>
          <cell r="AK210">
            <v>68498</v>
          </cell>
          <cell r="AL210">
            <v>23068</v>
          </cell>
          <cell r="AM210">
            <v>45430</v>
          </cell>
          <cell r="AN210">
            <v>41.55</v>
          </cell>
          <cell r="AO210">
            <v>14862</v>
          </cell>
          <cell r="AP210">
            <v>3164.427048260382</v>
          </cell>
          <cell r="AQ210">
            <v>11697.572951739618</v>
          </cell>
          <cell r="AR210">
            <v>0</v>
          </cell>
        </row>
        <row r="211">
          <cell r="X211">
            <v>15982</v>
          </cell>
          <cell r="AC211">
            <v>15481</v>
          </cell>
          <cell r="AK211">
            <v>41877</v>
          </cell>
          <cell r="AL211">
            <v>16729</v>
          </cell>
          <cell r="AM211">
            <v>0</v>
          </cell>
          <cell r="AN211">
            <v>52</v>
          </cell>
          <cell r="AO211">
            <v>52</v>
          </cell>
          <cell r="AP211">
            <v>52</v>
          </cell>
          <cell r="AQ211">
            <v>11697.572951739618</v>
          </cell>
        </row>
        <row r="212">
          <cell r="X212">
            <v>25680</v>
          </cell>
          <cell r="AC212">
            <v>22580</v>
          </cell>
          <cell r="AI212">
            <v>26797</v>
          </cell>
          <cell r="AJ212">
            <v>15717</v>
          </cell>
          <cell r="AK212">
            <v>69781</v>
          </cell>
          <cell r="AL212">
            <v>19977</v>
          </cell>
          <cell r="AM212">
            <v>49804</v>
          </cell>
          <cell r="AN212">
            <v>3164.427048260382</v>
          </cell>
          <cell r="AO212">
            <v>14862</v>
          </cell>
          <cell r="AP212">
            <v>3164.427048260382</v>
          </cell>
          <cell r="AQ212">
            <v>11697.572951739618</v>
          </cell>
        </row>
        <row r="220">
          <cell r="G220" t="str">
            <v>Б.В.ЯЩЕНКО</v>
          </cell>
        </row>
        <row r="221">
          <cell r="G221" t="str">
            <v>Б.В.ЯЩЕНКО</v>
          </cell>
        </row>
        <row r="222">
          <cell r="G222" t="str">
            <v>М.В.ТЕРПИЛО</v>
          </cell>
        </row>
        <row r="223">
          <cell r="G223" t="str">
            <v xml:space="preserve">В.І.МИРГОРОДСЬКИЙ                                  </v>
          </cell>
          <cell r="AN223">
            <v>1507.2</v>
          </cell>
        </row>
        <row r="224">
          <cell r="G224" t="str">
            <v xml:space="preserve">М.І.ШЕВЧЕНКО                                 </v>
          </cell>
        </row>
        <row r="225">
          <cell r="G225" t="str">
            <v>В.Ю.МОНТЬЕВ</v>
          </cell>
        </row>
        <row r="226">
          <cell r="G226" t="str">
            <v xml:space="preserve">О.М.НИКОЛЕНКО      </v>
          </cell>
        </row>
        <row r="229">
          <cell r="AP229">
            <v>1507.2</v>
          </cell>
        </row>
        <row r="230">
          <cell r="AP230">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4">
          <cell r="AG244" t="str">
            <v xml:space="preserve">         Затверджую</v>
          </cell>
        </row>
        <row r="245">
          <cell r="F245" t="str">
            <v>РОЗРАХУНОК ФІНАНСОВИХ ПОТОКІВ НА   березень  2000 року</v>
          </cell>
          <cell r="AG245" t="str">
            <v xml:space="preserve">         Затверджую</v>
          </cell>
        </row>
        <row r="246">
          <cell r="F246" t="str">
            <v>ПО ФІЛІАЛАХ АК КИЇВЕНЕРГО</v>
          </cell>
          <cell r="AG246" t="str">
            <v xml:space="preserve"> Голова правління </v>
          </cell>
        </row>
        <row r="247">
          <cell r="AG247" t="str">
            <v xml:space="preserve">                        І.В.Плачков</v>
          </cell>
        </row>
        <row r="248">
          <cell r="AG248" t="str">
            <v xml:space="preserve">   "_____" ________2000 р.</v>
          </cell>
        </row>
        <row r="251">
          <cell r="F251" t="str">
            <v>РОЗРАХУНОК ФІНАНСОВИХ ПОТОКІВ НА   березень  2000 року</v>
          </cell>
          <cell r="AI251" t="str">
            <v>тис.грн.</v>
          </cell>
        </row>
        <row r="252">
          <cell r="F252" t="str">
            <v>РОЗРАХУНОК ФІНАНСОВИХ ПОТОКІВ НА   березень  2000 року</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I259">
            <v>5607</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I262">
            <v>0</v>
          </cell>
          <cell r="AJ262">
            <v>0</v>
          </cell>
          <cell r="AK262">
            <v>116430.57251082252</v>
          </cell>
          <cell r="AM262">
            <v>115933.25</v>
          </cell>
        </row>
        <row r="263">
          <cell r="F263">
            <v>9201.1285714285732</v>
          </cell>
          <cell r="G263">
            <v>1693.9907526329307</v>
          </cell>
          <cell r="H263">
            <v>3557.0092473670693</v>
          </cell>
          <cell r="P263">
            <v>1563</v>
          </cell>
          <cell r="Q263">
            <v>0</v>
          </cell>
          <cell r="R263">
            <v>0</v>
          </cell>
          <cell r="S263">
            <v>3562.133333333335</v>
          </cell>
          <cell r="T263">
            <v>3294.9799999999996</v>
          </cell>
          <cell r="U263">
            <v>761.95333333333315</v>
          </cell>
          <cell r="V263">
            <v>0</v>
          </cell>
          <cell r="W263">
            <v>0</v>
          </cell>
          <cell r="X263">
            <v>1892.0033333333345</v>
          </cell>
          <cell r="Y263">
            <v>746</v>
          </cell>
          <cell r="Z263">
            <v>1049.8033333333306</v>
          </cell>
          <cell r="AA263">
            <v>0</v>
          </cell>
          <cell r="AB263">
            <v>0</v>
          </cell>
          <cell r="AC263">
            <v>692.93333333333385</v>
          </cell>
          <cell r="AD263">
            <v>172</v>
          </cell>
          <cell r="AE263">
            <v>204.13333333333395</v>
          </cell>
          <cell r="AF263">
            <v>957.66666666666663</v>
          </cell>
          <cell r="AG263">
            <v>902.99999999999989</v>
          </cell>
          <cell r="AH263">
            <v>54.53333333333336</v>
          </cell>
          <cell r="AI263" t="e">
            <v>#REF!</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94803.728571428568</v>
          </cell>
        </row>
        <row r="265">
          <cell r="F265">
            <v>68497</v>
          </cell>
          <cell r="AI265">
            <v>0</v>
          </cell>
          <cell r="AK265">
            <v>68497</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6694.7285714285717</v>
          </cell>
        </row>
        <row r="268">
          <cell r="F268">
            <v>413.3</v>
          </cell>
          <cell r="P268">
            <v>0</v>
          </cell>
          <cell r="S268">
            <v>0</v>
          </cell>
          <cell r="X268">
            <v>0</v>
          </cell>
          <cell r="AC268">
            <v>0</v>
          </cell>
          <cell r="AF268">
            <v>0</v>
          </cell>
          <cell r="AG268">
            <v>0</v>
          </cell>
          <cell r="AH268">
            <v>0</v>
          </cell>
          <cell r="AI268">
            <v>295</v>
          </cell>
          <cell r="AK268">
            <v>413.3</v>
          </cell>
        </row>
        <row r="269">
          <cell r="F269">
            <v>0</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0</v>
          </cell>
        </row>
        <row r="270">
          <cell r="F270">
            <v>1581.4285714285716</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1581.4285714285716</v>
          </cell>
        </row>
        <row r="271">
          <cell r="F271">
            <v>3500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3500</v>
          </cell>
        </row>
        <row r="272">
          <cell r="F272">
            <v>0</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0</v>
          </cell>
        </row>
        <row r="273">
          <cell r="F273">
            <v>1200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1200</v>
          </cell>
        </row>
        <row r="274">
          <cell r="F274">
            <v>4100</v>
          </cell>
          <cell r="P274">
            <v>0</v>
          </cell>
          <cell r="S274">
            <v>0</v>
          </cell>
          <cell r="X274">
            <v>0</v>
          </cell>
          <cell r="AC274">
            <v>0</v>
          </cell>
          <cell r="AF274">
            <v>0</v>
          </cell>
          <cell r="AG274">
            <v>0</v>
          </cell>
          <cell r="AH274">
            <v>0</v>
          </cell>
          <cell r="AI274">
            <v>1640</v>
          </cell>
          <cell r="AK274">
            <v>4100</v>
          </cell>
        </row>
        <row r="275">
          <cell r="F275">
            <v>2</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952</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I276">
            <v>1370</v>
          </cell>
          <cell r="AK276">
            <v>123466.05675324675</v>
          </cell>
        </row>
        <row r="277">
          <cell r="F277">
            <v>1796</v>
          </cell>
          <cell r="G277">
            <v>162</v>
          </cell>
          <cell r="H277">
            <v>425</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I277">
            <v>710</v>
          </cell>
          <cell r="AK277">
            <v>15573.473333333333</v>
          </cell>
        </row>
        <row r="278">
          <cell r="F278">
            <v>587</v>
          </cell>
          <cell r="G278">
            <v>158</v>
          </cell>
          <cell r="H278">
            <v>429</v>
          </cell>
          <cell r="P278">
            <v>946.25</v>
          </cell>
          <cell r="Q278">
            <v>0</v>
          </cell>
          <cell r="R278">
            <v>0</v>
          </cell>
          <cell r="S278">
            <v>1561.82</v>
          </cell>
          <cell r="T278">
            <v>554.80543636363632</v>
          </cell>
          <cell r="U278">
            <v>577.28729090909087</v>
          </cell>
          <cell r="V278">
            <v>0</v>
          </cell>
          <cell r="W278">
            <v>0</v>
          </cell>
          <cell r="X278">
            <v>640.95000000000005</v>
          </cell>
          <cell r="Y278">
            <v>164</v>
          </cell>
          <cell r="Z278">
            <v>228.58636363636367</v>
          </cell>
          <cell r="AA278">
            <v>0</v>
          </cell>
          <cell r="AB278">
            <v>0</v>
          </cell>
          <cell r="AC278">
            <v>535.86</v>
          </cell>
          <cell r="AD278">
            <v>158</v>
          </cell>
          <cell r="AE278">
            <v>186.67818181818183</v>
          </cell>
          <cell r="AF278">
            <v>1759.96</v>
          </cell>
          <cell r="AG278">
            <v>1532.909090909091</v>
          </cell>
          <cell r="AH278">
            <v>227.05090909090904</v>
          </cell>
          <cell r="AI278">
            <v>1174.4000000000001</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I279">
            <v>4</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I280">
            <v>814.4</v>
          </cell>
          <cell r="AK280">
            <v>4810</v>
          </cell>
        </row>
        <row r="281">
          <cell r="F281">
            <v>122</v>
          </cell>
          <cell r="P281">
            <v>367</v>
          </cell>
          <cell r="S281">
            <v>688</v>
          </cell>
          <cell r="X281">
            <v>93</v>
          </cell>
          <cell r="AC281">
            <v>90</v>
          </cell>
          <cell r="AF281">
            <v>508</v>
          </cell>
          <cell r="AG281">
            <v>420</v>
          </cell>
          <cell r="AH281">
            <v>88</v>
          </cell>
          <cell r="AI281">
            <v>356</v>
          </cell>
          <cell r="AK281">
            <v>1902</v>
          </cell>
        </row>
        <row r="282">
          <cell r="F282">
            <v>700</v>
          </cell>
          <cell r="P282">
            <v>20</v>
          </cell>
          <cell r="S282">
            <v>21</v>
          </cell>
          <cell r="X282">
            <v>70</v>
          </cell>
          <cell r="AC282">
            <v>25</v>
          </cell>
          <cell r="AF282">
            <v>15</v>
          </cell>
          <cell r="AG282">
            <v>15</v>
          </cell>
          <cell r="AH282">
            <v>0</v>
          </cell>
          <cell r="AI282">
            <v>250</v>
          </cell>
          <cell r="AK282">
            <v>1056</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I283" t="e">
            <v>#REF!</v>
          </cell>
          <cell r="AJ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I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I285">
            <v>14738.47387878788</v>
          </cell>
          <cell r="AK285">
            <v>3705.333333333333</v>
          </cell>
        </row>
        <row r="286">
          <cell r="F286">
            <v>0</v>
          </cell>
          <cell r="P286">
            <v>0</v>
          </cell>
          <cell r="S286">
            <v>0</v>
          </cell>
          <cell r="X286">
            <v>5</v>
          </cell>
          <cell r="AC286">
            <v>0</v>
          </cell>
          <cell r="AF286">
            <v>0</v>
          </cell>
          <cell r="AG286">
            <v>0</v>
          </cell>
          <cell r="AH286">
            <v>0</v>
          </cell>
          <cell r="AI286">
            <v>5357.15</v>
          </cell>
          <cell r="AK286">
            <v>5</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3336.333333333333</v>
          </cell>
        </row>
        <row r="288">
          <cell r="F288">
            <v>0</v>
          </cell>
          <cell r="P288">
            <v>0</v>
          </cell>
          <cell r="S288">
            <v>250</v>
          </cell>
          <cell r="X288">
            <v>0</v>
          </cell>
          <cell r="AC288">
            <v>0</v>
          </cell>
          <cell r="AF288">
            <v>0</v>
          </cell>
          <cell r="AG288">
            <v>0</v>
          </cell>
          <cell r="AH288">
            <v>0</v>
          </cell>
          <cell r="AI288">
            <v>0</v>
          </cell>
          <cell r="AK288">
            <v>364</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I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107892.58341991341</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I292">
            <v>595.26666666666665</v>
          </cell>
          <cell r="AK292">
            <v>14068.188181818183</v>
          </cell>
        </row>
        <row r="293">
          <cell r="F293">
            <v>427</v>
          </cell>
          <cell r="P293">
            <v>1366</v>
          </cell>
          <cell r="Q293">
            <v>0</v>
          </cell>
          <cell r="R293">
            <v>0</v>
          </cell>
          <cell r="S293">
            <v>2686</v>
          </cell>
          <cell r="T293">
            <v>0</v>
          </cell>
          <cell r="U293">
            <v>0</v>
          </cell>
          <cell r="V293">
            <v>0</v>
          </cell>
          <cell r="W293">
            <v>0</v>
          </cell>
          <cell r="X293">
            <v>406</v>
          </cell>
          <cell r="Y293">
            <v>0</v>
          </cell>
          <cell r="Z293">
            <v>0</v>
          </cell>
          <cell r="AA293">
            <v>0</v>
          </cell>
          <cell r="AB293">
            <v>0</v>
          </cell>
          <cell r="AC293">
            <v>315</v>
          </cell>
          <cell r="AD293">
            <v>0</v>
          </cell>
          <cell r="AE293">
            <v>0</v>
          </cell>
          <cell r="AF293">
            <v>454</v>
          </cell>
          <cell r="AG293">
            <v>461</v>
          </cell>
          <cell r="AH293">
            <v>0</v>
          </cell>
          <cell r="AI293">
            <v>4491.7666666666664</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I294">
            <v>0</v>
          </cell>
          <cell r="AK294">
            <v>2434.4181818181823</v>
          </cell>
        </row>
        <row r="295">
          <cell r="F295">
            <v>0</v>
          </cell>
          <cell r="P295">
            <v>0</v>
          </cell>
          <cell r="S295">
            <v>0</v>
          </cell>
          <cell r="X295">
            <v>0</v>
          </cell>
          <cell r="AC295">
            <v>0</v>
          </cell>
          <cell r="AF295">
            <v>0</v>
          </cell>
          <cell r="AG295">
            <v>0</v>
          </cell>
          <cell r="AH295">
            <v>0</v>
          </cell>
          <cell r="AI295">
            <v>12</v>
          </cell>
          <cell r="AK295">
            <v>0</v>
          </cell>
        </row>
        <row r="296">
          <cell r="F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t="e">
            <v>#REF!</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I297">
            <v>0</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G299">
            <v>0</v>
          </cell>
          <cell r="H299">
            <v>0</v>
          </cell>
          <cell r="P299">
            <v>41.333333333333336</v>
          </cell>
          <cell r="Q299">
            <v>0</v>
          </cell>
          <cell r="R299">
            <v>0</v>
          </cell>
          <cell r="S299">
            <v>352.99999999999994</v>
          </cell>
          <cell r="T299">
            <v>-611.67619393939378</v>
          </cell>
          <cell r="U299">
            <v>-622.76501818181805</v>
          </cell>
          <cell r="V299">
            <v>0</v>
          </cell>
          <cell r="W299">
            <v>0</v>
          </cell>
          <cell r="X299">
            <v>561</v>
          </cell>
          <cell r="Y299">
            <v>-790</v>
          </cell>
          <cell r="Z299">
            <v>-326.08636363636373</v>
          </cell>
          <cell r="AA299">
            <v>0</v>
          </cell>
          <cell r="AB299">
            <v>0</v>
          </cell>
          <cell r="AC299">
            <v>264.33333333333331</v>
          </cell>
          <cell r="AF299">
            <v>179.03333333333333</v>
          </cell>
          <cell r="AG299">
            <v>135</v>
          </cell>
          <cell r="AH299">
            <v>44.033333333333346</v>
          </cell>
          <cell r="AI299" t="e">
            <v>#REF!</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I300">
            <v>0</v>
          </cell>
          <cell r="AK300">
            <v>4267.7366666666667</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0</v>
          </cell>
        </row>
        <row r="302">
          <cell r="F302">
            <v>0</v>
          </cell>
          <cell r="P302">
            <v>-51</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2</v>
          </cell>
          <cell r="AH302">
            <v>-3</v>
          </cell>
          <cell r="AI302">
            <v>0</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I303">
            <v>0</v>
          </cell>
          <cell r="AK303">
            <v>107892.58341991341</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107892.58341991341</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107892.58341991341</v>
          </cell>
        </row>
        <row r="312">
          <cell r="P312">
            <v>0</v>
          </cell>
          <cell r="AK312">
            <v>0</v>
          </cell>
        </row>
        <row r="313">
          <cell r="P313">
            <v>0</v>
          </cell>
          <cell r="S313">
            <v>0</v>
          </cell>
          <cell r="AI313">
            <v>0</v>
          </cell>
          <cell r="AK313">
            <v>0</v>
          </cell>
        </row>
        <row r="314">
          <cell r="F314">
            <v>3480</v>
          </cell>
          <cell r="S314">
            <v>0</v>
          </cell>
          <cell r="AK314">
            <v>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I332">
            <v>538</v>
          </cell>
          <cell r="AJ332">
            <v>36</v>
          </cell>
          <cell r="AK332">
            <v>1806</v>
          </cell>
          <cell r="AM332">
            <v>1326</v>
          </cell>
        </row>
        <row r="333">
          <cell r="AI333" t="e">
            <v>#REF!</v>
          </cell>
          <cell r="AJ333">
            <v>36</v>
          </cell>
          <cell r="AK333">
            <v>6694.7285714285717</v>
          </cell>
          <cell r="AM333">
            <v>6694.7285714285717</v>
          </cell>
        </row>
        <row r="334">
          <cell r="AI334">
            <v>0</v>
          </cell>
          <cell r="AJ334">
            <v>36</v>
          </cell>
          <cell r="AK334">
            <v>413.3</v>
          </cell>
          <cell r="AM334">
            <v>413.3</v>
          </cell>
        </row>
        <row r="335">
          <cell r="AI335">
            <v>5357.15</v>
          </cell>
          <cell r="AJ335">
            <v>36</v>
          </cell>
          <cell r="AK335">
            <v>-142</v>
          </cell>
          <cell r="AM335">
            <v>-141</v>
          </cell>
        </row>
        <row r="336">
          <cell r="AI336">
            <v>4025.8545454545456</v>
          </cell>
          <cell r="AK336">
            <v>1581.4285714285716</v>
          </cell>
          <cell r="AM336">
            <v>1581.4285714285716</v>
          </cell>
        </row>
        <row r="337">
          <cell r="AI337">
            <v>0</v>
          </cell>
          <cell r="AK337">
            <v>3500</v>
          </cell>
          <cell r="AM337">
            <v>3500</v>
          </cell>
        </row>
        <row r="338">
          <cell r="AI338">
            <v>0</v>
          </cell>
          <cell r="AK338">
            <v>0</v>
          </cell>
          <cell r="AM338">
            <v>821</v>
          </cell>
        </row>
        <row r="339">
          <cell r="AI339">
            <v>0</v>
          </cell>
          <cell r="AK339">
            <v>1200</v>
          </cell>
          <cell r="AM339">
            <v>1200</v>
          </cell>
        </row>
        <row r="340">
          <cell r="AI340">
            <v>4672</v>
          </cell>
          <cell r="AK340">
            <v>4100</v>
          </cell>
          <cell r="AM340">
            <v>0</v>
          </cell>
        </row>
        <row r="341">
          <cell r="AI341">
            <v>1640</v>
          </cell>
          <cell r="AK341">
            <v>0</v>
          </cell>
          <cell r="AM341">
            <v>0</v>
          </cell>
        </row>
        <row r="342">
          <cell r="AI342">
            <v>952</v>
          </cell>
          <cell r="AK342">
            <v>5677</v>
          </cell>
          <cell r="AM342">
            <v>5223</v>
          </cell>
        </row>
        <row r="343">
          <cell r="AI343">
            <v>1370</v>
          </cell>
          <cell r="AK343">
            <v>2434.4181818181823</v>
          </cell>
          <cell r="AM343">
            <v>2353.5272727272732</v>
          </cell>
        </row>
        <row r="344">
          <cell r="AI344">
            <v>710</v>
          </cell>
          <cell r="AK344">
            <v>0</v>
          </cell>
          <cell r="AM344">
            <v>0</v>
          </cell>
        </row>
        <row r="345">
          <cell r="AI345">
            <v>0</v>
          </cell>
          <cell r="AK345">
            <v>0</v>
          </cell>
          <cell r="AM345">
            <v>0</v>
          </cell>
        </row>
        <row r="346">
          <cell r="AI346">
            <v>4</v>
          </cell>
          <cell r="AK346">
            <v>0</v>
          </cell>
          <cell r="AM346">
            <v>0</v>
          </cell>
        </row>
        <row r="347">
          <cell r="AI347">
            <v>814.4</v>
          </cell>
          <cell r="AK347">
            <v>4810</v>
          </cell>
          <cell r="AM347">
            <v>4213</v>
          </cell>
        </row>
        <row r="348">
          <cell r="P348">
            <v>225</v>
          </cell>
          <cell r="S348">
            <v>296</v>
          </cell>
          <cell r="X348">
            <v>56</v>
          </cell>
          <cell r="AC348">
            <v>-4.9636363636363825</v>
          </cell>
          <cell r="AF348">
            <v>800.72727272727275</v>
          </cell>
          <cell r="AG348">
            <v>801</v>
          </cell>
          <cell r="AH348">
            <v>-0.27272727272728048</v>
          </cell>
          <cell r="AI348">
            <v>1372.7636363636364</v>
          </cell>
          <cell r="AK348">
            <v>1902</v>
          </cell>
          <cell r="AM348">
            <v>1394</v>
          </cell>
        </row>
        <row r="349">
          <cell r="AI349">
            <v>0</v>
          </cell>
          <cell r="AK349">
            <v>1056</v>
          </cell>
          <cell r="AM349">
            <v>1041</v>
          </cell>
        </row>
        <row r="350">
          <cell r="F350">
            <v>33</v>
          </cell>
          <cell r="P350">
            <v>0</v>
          </cell>
          <cell r="S350">
            <v>0</v>
          </cell>
          <cell r="X350">
            <v>0</v>
          </cell>
          <cell r="AC350">
            <v>0</v>
          </cell>
          <cell r="AF350">
            <v>0</v>
          </cell>
          <cell r="AG350">
            <v>0</v>
          </cell>
          <cell r="AH350">
            <v>0</v>
          </cell>
          <cell r="AI350">
            <v>389</v>
          </cell>
          <cell r="AK350">
            <v>1110</v>
          </cell>
        </row>
        <row r="351">
          <cell r="AI351">
            <v>295</v>
          </cell>
          <cell r="AK351">
            <v>742</v>
          </cell>
          <cell r="AM351">
            <v>0</v>
          </cell>
        </row>
        <row r="352">
          <cell r="AI352">
            <v>0</v>
          </cell>
          <cell r="AK352">
            <v>0</v>
          </cell>
          <cell r="AM352">
            <v>0</v>
          </cell>
        </row>
        <row r="353">
          <cell r="AI353">
            <v>0</v>
          </cell>
          <cell r="AK353">
            <v>5</v>
          </cell>
          <cell r="AM353">
            <v>5</v>
          </cell>
        </row>
        <row r="354">
          <cell r="P354">
            <v>225</v>
          </cell>
          <cell r="S354">
            <v>296</v>
          </cell>
          <cell r="X354">
            <v>56</v>
          </cell>
          <cell r="AC354">
            <v>-538.90909090909088</v>
          </cell>
          <cell r="AF354">
            <v>245.09090909090912</v>
          </cell>
          <cell r="AG354">
            <v>-127.90909090909091</v>
          </cell>
          <cell r="AH354">
            <v>373</v>
          </cell>
          <cell r="AI354">
            <v>5343.4693333333335</v>
          </cell>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577.5090909090909</v>
          </cell>
        </row>
        <row r="356">
          <cell r="F356">
            <v>0</v>
          </cell>
          <cell r="P356">
            <v>0</v>
          </cell>
          <cell r="S356">
            <v>0</v>
          </cell>
          <cell r="X356">
            <v>0</v>
          </cell>
          <cell r="AC356">
            <v>0</v>
          </cell>
          <cell r="AF356">
            <v>0</v>
          </cell>
          <cell r="AG356">
            <v>0</v>
          </cell>
          <cell r="AH356">
            <v>0</v>
          </cell>
          <cell r="AI356">
            <v>595.26666666666665</v>
          </cell>
          <cell r="AK356">
            <v>0</v>
          </cell>
          <cell r="AM356">
            <v>358</v>
          </cell>
        </row>
        <row r="357">
          <cell r="F357">
            <v>0</v>
          </cell>
          <cell r="P357">
            <v>0</v>
          </cell>
          <cell r="S357">
            <v>0</v>
          </cell>
          <cell r="X357">
            <v>0</v>
          </cell>
          <cell r="AC357">
            <v>0</v>
          </cell>
          <cell r="AF357">
            <v>0</v>
          </cell>
          <cell r="AG357">
            <v>0</v>
          </cell>
          <cell r="AH357">
            <v>0</v>
          </cell>
          <cell r="AI357">
            <v>4491.7666666666664</v>
          </cell>
          <cell r="AK357">
            <v>364</v>
          </cell>
          <cell r="AM357">
            <v>364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2</v>
          </cell>
          <cell r="AM358">
            <v>2</v>
          </cell>
        </row>
        <row r="359">
          <cell r="AK359">
            <v>0</v>
          </cell>
          <cell r="AM359">
            <v>0</v>
          </cell>
        </row>
        <row r="360">
          <cell r="AJ360">
            <v>-2491</v>
          </cell>
          <cell r="AK360">
            <v>0</v>
          </cell>
          <cell r="AM360">
            <v>0</v>
          </cell>
        </row>
        <row r="361">
          <cell r="AJ361">
            <v>-2491</v>
          </cell>
          <cell r="AK361">
            <v>6098.7699999999995</v>
          </cell>
          <cell r="AM361" t="e">
            <v>#REF!</v>
          </cell>
        </row>
        <row r="362">
          <cell r="AK362">
            <v>431.33333333333331</v>
          </cell>
        </row>
        <row r="363">
          <cell r="AK363">
            <v>1399.6999999999998</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4267.7366666666667</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лютий</v>
          </cell>
          <cell r="G386">
            <v>0</v>
          </cell>
          <cell r="P386" t="str">
            <v>лютий</v>
          </cell>
          <cell r="X386" t="str">
            <v>лютий</v>
          </cell>
          <cell r="Y386">
            <v>104</v>
          </cell>
          <cell r="AC386" t="str">
            <v>лютий</v>
          </cell>
          <cell r="AD386">
            <v>147</v>
          </cell>
          <cell r="AI386">
            <v>428</v>
          </cell>
          <cell r="AJ386">
            <v>251.66666666666669</v>
          </cell>
          <cell r="AK386" t="str">
            <v>АК "КЕ"</v>
          </cell>
          <cell r="AL386" t="str">
            <v>Е/Е</v>
          </cell>
        </row>
        <row r="387">
          <cell r="F387" t="str">
            <v>АППАРАТ</v>
          </cell>
          <cell r="G387">
            <v>0</v>
          </cell>
          <cell r="P387" t="str">
            <v>ККМ</v>
          </cell>
          <cell r="X387" t="str">
            <v>ТЕЦ5</v>
          </cell>
          <cell r="Y387">
            <v>0</v>
          </cell>
          <cell r="AC387" t="str">
            <v>ТЕЦ6</v>
          </cell>
          <cell r="AD387">
            <v>13</v>
          </cell>
          <cell r="AI387">
            <v>33.666666666666671</v>
          </cell>
          <cell r="AJ387">
            <v>18</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I388">
            <v>26</v>
          </cell>
          <cell r="AJ388">
            <v>18</v>
          </cell>
          <cell r="AK388" t="str">
            <v>ПЛАН</v>
          </cell>
          <cell r="AL388" t="str">
            <v>ПЛАН</v>
          </cell>
          <cell r="AM388">
            <v>312.33333333333331</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I389">
            <v>120.63333333333333</v>
          </cell>
          <cell r="AJ389">
            <v>73</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I390">
            <v>8.6666666666666661</v>
          </cell>
          <cell r="AJ390">
            <v>0</v>
          </cell>
          <cell r="AK390">
            <v>46</v>
          </cell>
          <cell r="AL390">
            <v>14</v>
          </cell>
        </row>
        <row r="391">
          <cell r="F391">
            <v>0</v>
          </cell>
          <cell r="G391">
            <v>0</v>
          </cell>
          <cell r="P391">
            <v>0.66666666666666663</v>
          </cell>
          <cell r="X391">
            <v>146.66666666666666</v>
          </cell>
          <cell r="Y391">
            <v>61</v>
          </cell>
          <cell r="AC391">
            <v>280.66666666666669</v>
          </cell>
          <cell r="AD391">
            <v>128</v>
          </cell>
          <cell r="AI391">
            <v>22</v>
          </cell>
          <cell r="AJ391">
            <v>15.333333333333332</v>
          </cell>
          <cell r="AK391">
            <v>428</v>
          </cell>
          <cell r="AL391">
            <v>189.66666666666666</v>
          </cell>
        </row>
        <row r="392">
          <cell r="F392">
            <v>0</v>
          </cell>
          <cell r="G392">
            <v>0</v>
          </cell>
          <cell r="P392">
            <v>2</v>
          </cell>
          <cell r="X392">
            <v>0</v>
          </cell>
          <cell r="Y392">
            <v>0</v>
          </cell>
          <cell r="AC392">
            <v>25</v>
          </cell>
          <cell r="AD392">
            <v>11</v>
          </cell>
          <cell r="AI392">
            <v>5.333333333333333</v>
          </cell>
          <cell r="AJ392">
            <v>3</v>
          </cell>
          <cell r="AK392">
            <v>33.666666666666671</v>
          </cell>
          <cell r="AL392">
            <v>16</v>
          </cell>
        </row>
        <row r="393">
          <cell r="F393">
            <v>0</v>
          </cell>
          <cell r="G393">
            <v>0</v>
          </cell>
          <cell r="P393">
            <v>0</v>
          </cell>
          <cell r="X393">
            <v>25.333333333333332</v>
          </cell>
          <cell r="Y393">
            <v>11</v>
          </cell>
          <cell r="AC393">
            <v>0.66666666666666663</v>
          </cell>
          <cell r="AD393">
            <v>0</v>
          </cell>
          <cell r="AI393">
            <v>4.6666666666666661</v>
          </cell>
          <cell r="AJ393">
            <v>4.333333333333333</v>
          </cell>
          <cell r="AK393">
            <v>26</v>
          </cell>
          <cell r="AL393">
            <v>11</v>
          </cell>
        </row>
        <row r="394">
          <cell r="F394">
            <v>120.63333333333333</v>
          </cell>
          <cell r="G394">
            <v>37</v>
          </cell>
          <cell r="P394">
            <v>0</v>
          </cell>
          <cell r="X394">
            <v>0</v>
          </cell>
          <cell r="Y394">
            <v>0</v>
          </cell>
          <cell r="AC394">
            <v>0</v>
          </cell>
          <cell r="AD394">
            <v>0</v>
          </cell>
          <cell r="AI394">
            <v>26</v>
          </cell>
          <cell r="AJ394">
            <v>16</v>
          </cell>
          <cell r="AK394">
            <v>120.63333333333333</v>
          </cell>
          <cell r="AL394">
            <v>39</v>
          </cell>
        </row>
        <row r="395">
          <cell r="F395">
            <v>8.6666666666666661</v>
          </cell>
          <cell r="G395">
            <v>3</v>
          </cell>
          <cell r="P395">
            <v>0</v>
          </cell>
          <cell r="X395">
            <v>0</v>
          </cell>
          <cell r="Y395">
            <v>0</v>
          </cell>
          <cell r="AC395">
            <v>0</v>
          </cell>
          <cell r="AD395">
            <v>0</v>
          </cell>
          <cell r="AI395">
            <v>0</v>
          </cell>
          <cell r="AK395">
            <v>8.6666666666666661</v>
          </cell>
          <cell r="AL395">
            <v>0</v>
          </cell>
        </row>
        <row r="396">
          <cell r="F396">
            <v>0</v>
          </cell>
          <cell r="G396">
            <v>0</v>
          </cell>
          <cell r="P396">
            <v>5.333333333333333</v>
          </cell>
          <cell r="X396">
            <v>0</v>
          </cell>
          <cell r="Y396">
            <v>0</v>
          </cell>
          <cell r="AC396">
            <v>0</v>
          </cell>
          <cell r="AD396">
            <v>0</v>
          </cell>
          <cell r="AI396">
            <v>587.33333333333337</v>
          </cell>
          <cell r="AJ396">
            <v>414.5</v>
          </cell>
          <cell r="AK396">
            <v>22</v>
          </cell>
          <cell r="AL396">
            <v>15.333333333333332</v>
          </cell>
        </row>
        <row r="397">
          <cell r="F397">
            <v>5.333333333333333</v>
          </cell>
          <cell r="G397">
            <v>2</v>
          </cell>
          <cell r="P397">
            <v>0</v>
          </cell>
          <cell r="X397">
            <v>0</v>
          </cell>
          <cell r="Y397">
            <v>0</v>
          </cell>
          <cell r="AC397">
            <v>0</v>
          </cell>
          <cell r="AD397">
            <v>0</v>
          </cell>
          <cell r="AI397">
            <v>0</v>
          </cell>
          <cell r="AJ397">
            <v>0</v>
          </cell>
          <cell r="AK397">
            <v>5.333333333333333</v>
          </cell>
          <cell r="AL397">
            <v>2</v>
          </cell>
        </row>
        <row r="398">
          <cell r="F398">
            <v>0.33333333333333331</v>
          </cell>
          <cell r="G398">
            <v>0</v>
          </cell>
          <cell r="P398">
            <v>4.333333333333333</v>
          </cell>
          <cell r="X398">
            <v>0</v>
          </cell>
          <cell r="Y398">
            <v>0</v>
          </cell>
          <cell r="AC398">
            <v>0</v>
          </cell>
          <cell r="AD398">
            <v>0</v>
          </cell>
          <cell r="AI398">
            <v>491.66666666666669</v>
          </cell>
          <cell r="AJ398">
            <v>347</v>
          </cell>
          <cell r="AK398">
            <v>4.6666666666666661</v>
          </cell>
          <cell r="AL398">
            <v>4.333333333333333</v>
          </cell>
        </row>
        <row r="399">
          <cell r="F399">
            <v>0.33333333333333331</v>
          </cell>
          <cell r="G399">
            <v>0</v>
          </cell>
          <cell r="P399">
            <v>2</v>
          </cell>
          <cell r="X399">
            <v>10</v>
          </cell>
          <cell r="Y399">
            <v>4</v>
          </cell>
          <cell r="AC399">
            <v>13.666666666666666</v>
          </cell>
          <cell r="AD399">
            <v>6</v>
          </cell>
          <cell r="AI399">
            <v>0</v>
          </cell>
          <cell r="AJ399">
            <v>0</v>
          </cell>
          <cell r="AK399">
            <v>26</v>
          </cell>
          <cell r="AL399">
            <v>12</v>
          </cell>
        </row>
        <row r="400">
          <cell r="F400">
            <v>0</v>
          </cell>
          <cell r="G400">
            <v>0</v>
          </cell>
          <cell r="P400">
            <v>0</v>
          </cell>
          <cell r="X400">
            <v>0</v>
          </cell>
          <cell r="Y400">
            <v>0</v>
          </cell>
          <cell r="AC400">
            <v>0</v>
          </cell>
          <cell r="AD400">
            <v>0</v>
          </cell>
          <cell r="AI400">
            <v>91</v>
          </cell>
          <cell r="AJ400">
            <v>68.833333333333343</v>
          </cell>
          <cell r="AK400">
            <v>0</v>
          </cell>
          <cell r="AL400">
            <v>316.5</v>
          </cell>
          <cell r="AM400">
            <v>316.83333333333331</v>
          </cell>
        </row>
        <row r="401">
          <cell r="F401">
            <v>1.1666666666666667</v>
          </cell>
          <cell r="G401">
            <v>0</v>
          </cell>
          <cell r="P401">
            <v>20.5</v>
          </cell>
          <cell r="X401">
            <v>522.33333333333337</v>
          </cell>
          <cell r="Y401">
            <v>217</v>
          </cell>
          <cell r="AC401">
            <v>43</v>
          </cell>
          <cell r="AD401">
            <v>20</v>
          </cell>
          <cell r="AI401">
            <v>4.666666666666667</v>
          </cell>
          <cell r="AJ401">
            <v>0</v>
          </cell>
          <cell r="AK401">
            <v>587.33333333333337</v>
          </cell>
          <cell r="AL401">
            <v>257.5</v>
          </cell>
          <cell r="AM401">
            <v>257.83333333333331</v>
          </cell>
        </row>
        <row r="402">
          <cell r="F402">
            <v>0</v>
          </cell>
          <cell r="G402">
            <v>0</v>
          </cell>
          <cell r="P402">
            <v>0</v>
          </cell>
          <cell r="X402">
            <v>0</v>
          </cell>
          <cell r="Y402">
            <v>0</v>
          </cell>
          <cell r="AC402">
            <v>0</v>
          </cell>
          <cell r="AD402">
            <v>0</v>
          </cell>
          <cell r="AI402">
            <v>0</v>
          </cell>
          <cell r="AK402">
            <v>0</v>
          </cell>
          <cell r="AL402">
            <v>0</v>
          </cell>
        </row>
        <row r="403">
          <cell r="F403">
            <v>0</v>
          </cell>
          <cell r="G403">
            <v>0</v>
          </cell>
          <cell r="P403">
            <v>0</v>
          </cell>
          <cell r="X403">
            <v>480.66666666666669</v>
          </cell>
          <cell r="Y403">
            <v>200</v>
          </cell>
          <cell r="AC403">
            <v>11</v>
          </cell>
          <cell r="AD403">
            <v>5</v>
          </cell>
          <cell r="AI403">
            <v>49</v>
          </cell>
          <cell r="AJ403">
            <v>45</v>
          </cell>
          <cell r="AK403">
            <v>491.66666666666669</v>
          </cell>
          <cell r="AL403">
            <v>205</v>
          </cell>
        </row>
        <row r="404">
          <cell r="F404">
            <v>0</v>
          </cell>
          <cell r="G404">
            <v>0</v>
          </cell>
          <cell r="P404">
            <v>0</v>
          </cell>
          <cell r="X404">
            <v>0</v>
          </cell>
          <cell r="Y404">
            <v>0</v>
          </cell>
          <cell r="AC404">
            <v>0</v>
          </cell>
          <cell r="AD404">
            <v>0</v>
          </cell>
          <cell r="AI404">
            <v>6</v>
          </cell>
          <cell r="AJ404">
            <v>5.3333333333333339</v>
          </cell>
          <cell r="AK404">
            <v>0</v>
          </cell>
          <cell r="AL404">
            <v>0</v>
          </cell>
        </row>
        <row r="405">
          <cell r="F405">
            <v>1.1666666666666667</v>
          </cell>
          <cell r="G405">
            <v>0</v>
          </cell>
          <cell r="P405">
            <v>15.833333333333334</v>
          </cell>
          <cell r="X405">
            <v>41.666666666666664</v>
          </cell>
          <cell r="Y405">
            <v>17</v>
          </cell>
          <cell r="AC405">
            <v>32</v>
          </cell>
          <cell r="AD405">
            <v>15</v>
          </cell>
          <cell r="AI405">
            <v>43</v>
          </cell>
          <cell r="AJ405">
            <v>39.666666666666664</v>
          </cell>
          <cell r="AK405">
            <v>91</v>
          </cell>
          <cell r="AL405">
            <v>52.833333333333336</v>
          </cell>
        </row>
        <row r="406">
          <cell r="F406">
            <v>0</v>
          </cell>
          <cell r="G406">
            <v>0</v>
          </cell>
          <cell r="P406">
            <v>4.666666666666667</v>
          </cell>
          <cell r="X406">
            <v>0</v>
          </cell>
          <cell r="Y406">
            <v>0</v>
          </cell>
          <cell r="AC406">
            <v>0</v>
          </cell>
          <cell r="AD406">
            <v>0</v>
          </cell>
          <cell r="AI406">
            <v>0</v>
          </cell>
          <cell r="AK406">
            <v>4.666666666666667</v>
          </cell>
          <cell r="AL406">
            <v>0</v>
          </cell>
        </row>
        <row r="407">
          <cell r="F407">
            <v>0</v>
          </cell>
          <cell r="G407">
            <v>0</v>
          </cell>
          <cell r="H407">
            <v>122</v>
          </cell>
          <cell r="P407">
            <v>0</v>
          </cell>
          <cell r="S407">
            <v>50.166666666666671</v>
          </cell>
          <cell r="X407">
            <v>0</v>
          </cell>
          <cell r="Y407">
            <v>0</v>
          </cell>
          <cell r="AC407">
            <v>0</v>
          </cell>
          <cell r="AD407">
            <v>0</v>
          </cell>
          <cell r="AI407">
            <v>1965.0000000000002</v>
          </cell>
          <cell r="AJ407">
            <v>471.16666666666663</v>
          </cell>
          <cell r="AK407">
            <v>0</v>
          </cell>
          <cell r="AL407">
            <v>42</v>
          </cell>
          <cell r="AM407">
            <v>43</v>
          </cell>
        </row>
        <row r="408">
          <cell r="F408">
            <v>10</v>
          </cell>
          <cell r="G408">
            <v>3</v>
          </cell>
          <cell r="P408">
            <v>39</v>
          </cell>
          <cell r="X408">
            <v>0</v>
          </cell>
          <cell r="Y408">
            <v>0</v>
          </cell>
          <cell r="AC408">
            <v>0</v>
          </cell>
          <cell r="AD408">
            <v>0</v>
          </cell>
          <cell r="AI408">
            <v>1350</v>
          </cell>
          <cell r="AJ408">
            <v>0</v>
          </cell>
          <cell r="AK408">
            <v>49</v>
          </cell>
          <cell r="AL408">
            <v>42</v>
          </cell>
          <cell r="AM408">
            <v>42</v>
          </cell>
        </row>
        <row r="409">
          <cell r="F409">
            <v>2.6666666666666665</v>
          </cell>
          <cell r="G409">
            <v>1</v>
          </cell>
          <cell r="P409">
            <v>3.3333333333333335</v>
          </cell>
          <cell r="X409">
            <v>0</v>
          </cell>
          <cell r="Y409">
            <v>0</v>
          </cell>
          <cell r="AC409">
            <v>0</v>
          </cell>
          <cell r="AD409">
            <v>0</v>
          </cell>
          <cell r="AI409">
            <v>95</v>
          </cell>
          <cell r="AJ409">
            <v>95</v>
          </cell>
          <cell r="AK409">
            <v>6</v>
          </cell>
          <cell r="AL409">
            <v>4.3333333333333339</v>
          </cell>
        </row>
        <row r="410">
          <cell r="F410">
            <v>7.333333333333333</v>
          </cell>
          <cell r="G410">
            <v>2</v>
          </cell>
          <cell r="P410">
            <v>35.666666666666664</v>
          </cell>
          <cell r="X410">
            <v>0</v>
          </cell>
          <cell r="Y410">
            <v>0</v>
          </cell>
          <cell r="AC410">
            <v>0</v>
          </cell>
          <cell r="AD410">
            <v>0</v>
          </cell>
          <cell r="AI410">
            <v>0</v>
          </cell>
          <cell r="AJ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I411">
            <v>12.333333333333334</v>
          </cell>
          <cell r="AJ411">
            <v>12.333333333333334</v>
          </cell>
          <cell r="AK411">
            <v>0</v>
          </cell>
          <cell r="AL411">
            <v>412.16666666666663</v>
          </cell>
          <cell r="AM411">
            <v>412.16666666666663</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I412">
            <v>0</v>
          </cell>
          <cell r="AJ412">
            <v>0</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I413">
            <v>57.666666666666664</v>
          </cell>
          <cell r="AJ413">
            <v>50</v>
          </cell>
          <cell r="AK413">
            <v>1350</v>
          </cell>
          <cell r="AL413">
            <v>0</v>
          </cell>
        </row>
        <row r="414">
          <cell r="F414">
            <v>0</v>
          </cell>
          <cell r="G414">
            <v>0</v>
          </cell>
          <cell r="P414">
            <v>0</v>
          </cell>
          <cell r="X414">
            <v>0</v>
          </cell>
          <cell r="Y414">
            <v>0</v>
          </cell>
          <cell r="AC414">
            <v>0</v>
          </cell>
          <cell r="AD414">
            <v>0</v>
          </cell>
          <cell r="AI414">
            <v>4</v>
          </cell>
          <cell r="AJ414">
            <v>0</v>
          </cell>
          <cell r="AK414">
            <v>95</v>
          </cell>
          <cell r="AL414">
            <v>95</v>
          </cell>
        </row>
        <row r="415">
          <cell r="F415">
            <v>0</v>
          </cell>
          <cell r="G415">
            <v>0</v>
          </cell>
          <cell r="P415">
            <v>0</v>
          </cell>
          <cell r="X415">
            <v>0</v>
          </cell>
          <cell r="Y415">
            <v>0</v>
          </cell>
          <cell r="AC415">
            <v>0</v>
          </cell>
          <cell r="AD415">
            <v>0</v>
          </cell>
          <cell r="AI415">
            <v>0</v>
          </cell>
          <cell r="AJ415">
            <v>0</v>
          </cell>
          <cell r="AK415">
            <v>0</v>
          </cell>
          <cell r="AL415">
            <v>0</v>
          </cell>
        </row>
        <row r="416">
          <cell r="F416">
            <v>0</v>
          </cell>
          <cell r="G416">
            <v>0</v>
          </cell>
          <cell r="P416">
            <v>12.333333333333334</v>
          </cell>
          <cell r="X416">
            <v>0</v>
          </cell>
          <cell r="Y416">
            <v>0</v>
          </cell>
          <cell r="AC416">
            <v>0</v>
          </cell>
          <cell r="AD416">
            <v>0</v>
          </cell>
          <cell r="AI416">
            <v>28.5</v>
          </cell>
          <cell r="AJ416">
            <v>26.5</v>
          </cell>
          <cell r="AK416">
            <v>12.333333333333334</v>
          </cell>
          <cell r="AL416">
            <v>12.333333333333334</v>
          </cell>
        </row>
        <row r="417">
          <cell r="F417">
            <v>0</v>
          </cell>
          <cell r="G417">
            <v>0</v>
          </cell>
          <cell r="P417">
            <v>0</v>
          </cell>
          <cell r="X417">
            <v>0</v>
          </cell>
          <cell r="Y417">
            <v>0</v>
          </cell>
          <cell r="AC417">
            <v>0</v>
          </cell>
          <cell r="AD417">
            <v>0</v>
          </cell>
          <cell r="AI417">
            <v>69</v>
          </cell>
          <cell r="AJ417">
            <v>52.333333333333336</v>
          </cell>
          <cell r="AK417">
            <v>0</v>
          </cell>
          <cell r="AL417">
            <v>0</v>
          </cell>
        </row>
        <row r="418">
          <cell r="F418">
            <v>1.6666666666666667</v>
          </cell>
          <cell r="G418">
            <v>1</v>
          </cell>
          <cell r="P418">
            <v>5</v>
          </cell>
          <cell r="X418">
            <v>3</v>
          </cell>
          <cell r="Y418">
            <v>1</v>
          </cell>
          <cell r="AC418">
            <v>3</v>
          </cell>
          <cell r="AD418">
            <v>1</v>
          </cell>
          <cell r="AI418">
            <v>177</v>
          </cell>
          <cell r="AJ418">
            <v>104</v>
          </cell>
          <cell r="AK418">
            <v>57.666666666666664</v>
          </cell>
          <cell r="AL418">
            <v>48</v>
          </cell>
        </row>
        <row r="419">
          <cell r="F419">
            <v>0</v>
          </cell>
          <cell r="G419">
            <v>0</v>
          </cell>
          <cell r="P419">
            <v>0</v>
          </cell>
          <cell r="X419">
            <v>0</v>
          </cell>
          <cell r="Y419">
            <v>0</v>
          </cell>
          <cell r="AC419">
            <v>0</v>
          </cell>
          <cell r="AD419">
            <v>0</v>
          </cell>
          <cell r="AI419">
            <v>17.666666666666668</v>
          </cell>
          <cell r="AJ419">
            <v>11</v>
          </cell>
          <cell r="AK419">
            <v>4</v>
          </cell>
          <cell r="AL419">
            <v>0</v>
          </cell>
        </row>
        <row r="420">
          <cell r="F420">
            <v>0</v>
          </cell>
          <cell r="G420">
            <v>0</v>
          </cell>
          <cell r="P420">
            <v>0</v>
          </cell>
          <cell r="X420">
            <v>0</v>
          </cell>
          <cell r="Y420">
            <v>0</v>
          </cell>
          <cell r="AC420">
            <v>0</v>
          </cell>
          <cell r="AD420">
            <v>0</v>
          </cell>
          <cell r="AI420">
            <v>6</v>
          </cell>
          <cell r="AJ420">
            <v>4</v>
          </cell>
          <cell r="AK420">
            <v>0</v>
          </cell>
          <cell r="AL420">
            <v>0</v>
          </cell>
        </row>
        <row r="421">
          <cell r="F421">
            <v>0</v>
          </cell>
          <cell r="G421">
            <v>0</v>
          </cell>
          <cell r="P421">
            <v>18.5</v>
          </cell>
          <cell r="X421">
            <v>4.5</v>
          </cell>
          <cell r="Y421">
            <v>2</v>
          </cell>
          <cell r="AC421">
            <v>1.3333333333333333</v>
          </cell>
          <cell r="AD421">
            <v>1</v>
          </cell>
          <cell r="AI421">
            <v>9.3333333333333339</v>
          </cell>
          <cell r="AJ421">
            <v>5.333333333333333</v>
          </cell>
          <cell r="AK421">
            <v>28.5</v>
          </cell>
          <cell r="AL421">
            <v>25.5</v>
          </cell>
        </row>
        <row r="422">
          <cell r="F422">
            <v>0</v>
          </cell>
          <cell r="G422">
            <v>0</v>
          </cell>
          <cell r="P422">
            <v>1.3333333333333333</v>
          </cell>
          <cell r="X422">
            <v>0</v>
          </cell>
          <cell r="Y422">
            <v>0</v>
          </cell>
          <cell r="AC422">
            <v>1.6666666666666667</v>
          </cell>
          <cell r="AD422">
            <v>1</v>
          </cell>
          <cell r="AI422">
            <v>13.333333333333334</v>
          </cell>
          <cell r="AJ422">
            <v>9.3333333333333339</v>
          </cell>
          <cell r="AK422">
            <v>69</v>
          </cell>
          <cell r="AL422">
            <v>52.333333333333336</v>
          </cell>
        </row>
        <row r="423">
          <cell r="F423">
            <v>177</v>
          </cell>
          <cell r="G423">
            <v>54</v>
          </cell>
          <cell r="P423">
            <v>0</v>
          </cell>
          <cell r="X423">
            <v>0</v>
          </cell>
          <cell r="Y423">
            <v>0</v>
          </cell>
          <cell r="AC423">
            <v>0</v>
          </cell>
          <cell r="AD423">
            <v>0</v>
          </cell>
          <cell r="AI423">
            <v>0</v>
          </cell>
          <cell r="AJ423">
            <v>0</v>
          </cell>
          <cell r="AK423">
            <v>177</v>
          </cell>
          <cell r="AL423">
            <v>54</v>
          </cell>
        </row>
        <row r="424">
          <cell r="F424">
            <v>0</v>
          </cell>
          <cell r="G424">
            <v>0</v>
          </cell>
          <cell r="P424">
            <v>0</v>
          </cell>
          <cell r="X424">
            <v>10</v>
          </cell>
          <cell r="Y424">
            <v>4</v>
          </cell>
          <cell r="AC424">
            <v>7.666666666666667</v>
          </cell>
          <cell r="AD424">
            <v>4</v>
          </cell>
          <cell r="AI424">
            <v>0</v>
          </cell>
          <cell r="AJ424">
            <v>0</v>
          </cell>
          <cell r="AK424">
            <v>17.666666666666668</v>
          </cell>
          <cell r="AL424">
            <v>8</v>
          </cell>
        </row>
        <row r="425">
          <cell r="F425">
            <v>0.66666666666666663</v>
          </cell>
          <cell r="G425">
            <v>0</v>
          </cell>
          <cell r="P425">
            <v>2</v>
          </cell>
          <cell r="X425">
            <v>1.3333333333333333</v>
          </cell>
          <cell r="Y425">
            <v>1</v>
          </cell>
          <cell r="AC425">
            <v>1</v>
          </cell>
          <cell r="AD425">
            <v>0</v>
          </cell>
          <cell r="AI425">
            <v>12</v>
          </cell>
          <cell r="AJ425">
            <v>8</v>
          </cell>
          <cell r="AK425">
            <v>6</v>
          </cell>
          <cell r="AL425">
            <v>3</v>
          </cell>
        </row>
        <row r="426">
          <cell r="F426">
            <v>2.6666666666666665</v>
          </cell>
          <cell r="G426">
            <v>1</v>
          </cell>
          <cell r="P426">
            <v>0.33333333333333331</v>
          </cell>
          <cell r="X426">
            <v>1</v>
          </cell>
          <cell r="Y426">
            <v>0</v>
          </cell>
          <cell r="AC426">
            <v>0.66666666666666663</v>
          </cell>
          <cell r="AD426">
            <v>0</v>
          </cell>
          <cell r="AI426">
            <v>0</v>
          </cell>
          <cell r="AJ426">
            <v>0</v>
          </cell>
          <cell r="AK426">
            <v>9.3333333333333339</v>
          </cell>
          <cell r="AL426">
            <v>3.3333333333333335</v>
          </cell>
        </row>
        <row r="427">
          <cell r="F427">
            <v>0</v>
          </cell>
          <cell r="G427">
            <v>0</v>
          </cell>
          <cell r="P427">
            <v>2.3333333333333335</v>
          </cell>
          <cell r="X427">
            <v>6</v>
          </cell>
          <cell r="Y427">
            <v>2</v>
          </cell>
          <cell r="AC427">
            <v>5</v>
          </cell>
          <cell r="AD427">
            <v>2</v>
          </cell>
          <cell r="AI427">
            <v>4.333333333333333</v>
          </cell>
          <cell r="AJ427">
            <v>1.6666666666666665</v>
          </cell>
          <cell r="AK427">
            <v>13.333333333333334</v>
          </cell>
          <cell r="AL427">
            <v>6.3333333333333339</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0</v>
          </cell>
          <cell r="G429">
            <v>0</v>
          </cell>
          <cell r="P429">
            <v>0</v>
          </cell>
          <cell r="X429">
            <v>0</v>
          </cell>
          <cell r="Y429">
            <v>0</v>
          </cell>
          <cell r="AC429">
            <v>0</v>
          </cell>
          <cell r="AD429">
            <v>0</v>
          </cell>
          <cell r="AI429">
            <v>33</v>
          </cell>
          <cell r="AJ429">
            <v>21.666666666666668</v>
          </cell>
          <cell r="AK429">
            <v>0</v>
          </cell>
          <cell r="AL429">
            <v>0</v>
          </cell>
        </row>
        <row r="430">
          <cell r="F430">
            <v>9.6666666666666661</v>
          </cell>
          <cell r="G430">
            <v>3</v>
          </cell>
          <cell r="P430">
            <v>1</v>
          </cell>
          <cell r="X430">
            <v>0</v>
          </cell>
          <cell r="Y430">
            <v>0</v>
          </cell>
          <cell r="AC430">
            <v>0</v>
          </cell>
          <cell r="AD430">
            <v>0</v>
          </cell>
          <cell r="AI430">
            <v>0</v>
          </cell>
          <cell r="AJ430">
            <v>0</v>
          </cell>
          <cell r="AK430">
            <v>12</v>
          </cell>
          <cell r="AL430">
            <v>5</v>
          </cell>
        </row>
        <row r="431">
          <cell r="F431">
            <v>0</v>
          </cell>
          <cell r="G431">
            <v>0</v>
          </cell>
          <cell r="P431">
            <v>0</v>
          </cell>
          <cell r="X431">
            <v>0</v>
          </cell>
          <cell r="Y431">
            <v>0</v>
          </cell>
          <cell r="AC431">
            <v>0</v>
          </cell>
          <cell r="AD431">
            <v>0</v>
          </cell>
          <cell r="AI431">
            <v>0</v>
          </cell>
          <cell r="AJ431">
            <v>53</v>
          </cell>
          <cell r="AK431">
            <v>0</v>
          </cell>
          <cell r="AL431">
            <v>0</v>
          </cell>
        </row>
        <row r="432">
          <cell r="F432">
            <v>2.3333333333333335</v>
          </cell>
          <cell r="G432">
            <v>1</v>
          </cell>
          <cell r="P432">
            <v>0.66666666666666663</v>
          </cell>
          <cell r="X432">
            <v>0.66666666666666663</v>
          </cell>
          <cell r="Y432">
            <v>0</v>
          </cell>
          <cell r="AC432">
            <v>0.66666666666666663</v>
          </cell>
          <cell r="AD432">
            <v>0</v>
          </cell>
          <cell r="AI432">
            <v>1</v>
          </cell>
          <cell r="AJ432">
            <v>1</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I433">
            <v>0</v>
          </cell>
          <cell r="AJ433">
            <v>0</v>
          </cell>
          <cell r="AK433">
            <v>3.6666666666666665</v>
          </cell>
          <cell r="AL433">
            <v>1.6666666666666665</v>
          </cell>
        </row>
        <row r="434">
          <cell r="F434">
            <v>6.666666666666667</v>
          </cell>
          <cell r="G434">
            <v>2</v>
          </cell>
          <cell r="P434">
            <v>4.666666666666667</v>
          </cell>
          <cell r="X434">
            <v>3</v>
          </cell>
          <cell r="Y434">
            <v>1</v>
          </cell>
          <cell r="AC434">
            <v>2</v>
          </cell>
          <cell r="AD434">
            <v>1</v>
          </cell>
          <cell r="AI434">
            <v>0</v>
          </cell>
          <cell r="AJ434">
            <v>0</v>
          </cell>
          <cell r="AK434">
            <v>33</v>
          </cell>
          <cell r="AL434">
            <v>18.666666666666668</v>
          </cell>
        </row>
        <row r="435">
          <cell r="F435">
            <v>0</v>
          </cell>
          <cell r="G435">
            <v>0</v>
          </cell>
          <cell r="P435">
            <v>0</v>
          </cell>
          <cell r="X435">
            <v>0</v>
          </cell>
          <cell r="Y435">
            <v>0</v>
          </cell>
          <cell r="AC435">
            <v>0</v>
          </cell>
          <cell r="AD435">
            <v>0</v>
          </cell>
          <cell r="AI435">
            <v>15.666666666666666</v>
          </cell>
          <cell r="AJ435">
            <v>10</v>
          </cell>
          <cell r="AK435">
            <v>0</v>
          </cell>
          <cell r="AL435">
            <v>0</v>
          </cell>
        </row>
        <row r="436">
          <cell r="F436">
            <v>0</v>
          </cell>
          <cell r="G436">
            <v>0</v>
          </cell>
          <cell r="P436">
            <v>0</v>
          </cell>
          <cell r="X436">
            <v>0</v>
          </cell>
          <cell r="Y436">
            <v>0</v>
          </cell>
          <cell r="AC436">
            <v>0</v>
          </cell>
          <cell r="AD436">
            <v>0</v>
          </cell>
          <cell r="AI436">
            <v>0</v>
          </cell>
          <cell r="AJ436">
            <v>0</v>
          </cell>
          <cell r="AK436">
            <v>0</v>
          </cell>
          <cell r="AL436">
            <v>53</v>
          </cell>
        </row>
        <row r="437">
          <cell r="F437">
            <v>1</v>
          </cell>
          <cell r="G437">
            <v>0</v>
          </cell>
          <cell r="P437">
            <v>0</v>
          </cell>
          <cell r="X437">
            <v>0</v>
          </cell>
          <cell r="Y437">
            <v>0</v>
          </cell>
          <cell r="AC437">
            <v>0</v>
          </cell>
          <cell r="AD437">
            <v>0</v>
          </cell>
          <cell r="AI437">
            <v>3.3333333333333335</v>
          </cell>
          <cell r="AJ437">
            <v>2</v>
          </cell>
          <cell r="AK437">
            <v>1</v>
          </cell>
          <cell r="AL437">
            <v>1</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0</v>
          </cell>
          <cell r="AL439">
            <v>0</v>
          </cell>
        </row>
        <row r="440">
          <cell r="F440">
            <v>2.6666666666666665</v>
          </cell>
          <cell r="G440">
            <v>1</v>
          </cell>
          <cell r="P440">
            <v>1</v>
          </cell>
          <cell r="X440">
            <v>4</v>
          </cell>
          <cell r="Y440">
            <v>2</v>
          </cell>
          <cell r="AC440">
            <v>2</v>
          </cell>
          <cell r="AD440">
            <v>1</v>
          </cell>
          <cell r="AI440">
            <v>0</v>
          </cell>
          <cell r="AJ440">
            <v>0</v>
          </cell>
          <cell r="AK440">
            <v>15.666666666666666</v>
          </cell>
          <cell r="AL440">
            <v>8</v>
          </cell>
        </row>
        <row r="441">
          <cell r="F441">
            <v>0</v>
          </cell>
          <cell r="G441">
            <v>0</v>
          </cell>
          <cell r="P441">
            <v>0</v>
          </cell>
          <cell r="X441">
            <v>0</v>
          </cell>
          <cell r="Y441">
            <v>0</v>
          </cell>
          <cell r="AC441">
            <v>0</v>
          </cell>
          <cell r="AD441">
            <v>0</v>
          </cell>
          <cell r="AI441">
            <v>0</v>
          </cell>
          <cell r="AJ441">
            <v>0</v>
          </cell>
          <cell r="AK441">
            <v>0</v>
          </cell>
          <cell r="AL441">
            <v>0</v>
          </cell>
        </row>
        <row r="442">
          <cell r="F442">
            <v>0</v>
          </cell>
          <cell r="G442">
            <v>0</v>
          </cell>
          <cell r="P442">
            <v>0</v>
          </cell>
          <cell r="X442">
            <v>3.3333333333333335</v>
          </cell>
          <cell r="Y442">
            <v>1</v>
          </cell>
          <cell r="AC442">
            <v>0</v>
          </cell>
          <cell r="AD442">
            <v>0</v>
          </cell>
          <cell r="AI442">
            <v>0</v>
          </cell>
          <cell r="AJ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I443">
            <v>0</v>
          </cell>
          <cell r="AJ443">
            <v>0</v>
          </cell>
          <cell r="AK443">
            <v>1.9999999999999998</v>
          </cell>
          <cell r="AL443">
            <v>0.33333333333333331</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AP17" t="str">
            <v>ГОЛОВА ПРАЛІННЯ АК КЕ</v>
          </cell>
        </row>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0">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cell r="AQ35">
            <v>32</v>
          </cell>
        </row>
        <row r="36">
          <cell r="AL36">
            <v>336</v>
          </cell>
          <cell r="AQ36">
            <v>0</v>
          </cell>
        </row>
        <row r="37">
          <cell r="AL37">
            <v>0</v>
          </cell>
          <cell r="AQ37">
            <v>500</v>
          </cell>
        </row>
        <row r="38">
          <cell r="AQ38">
            <v>468</v>
          </cell>
        </row>
        <row r="39">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AL40">
            <v>0</v>
          </cell>
        </row>
        <row r="41">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F46">
            <v>9772.2999999999993</v>
          </cell>
          <cell r="P46">
            <v>4488.6499999999996</v>
          </cell>
          <cell r="Q46">
            <v>1683.0160000000001</v>
          </cell>
          <cell r="R46">
            <v>2125</v>
          </cell>
          <cell r="S46">
            <v>7346.4866666666676</v>
          </cell>
          <cell r="T46">
            <v>5021.7877999999982</v>
          </cell>
          <cell r="U46">
            <v>2888.6988666666671</v>
          </cell>
          <cell r="V46">
            <v>264.488</v>
          </cell>
          <cell r="W46">
            <v>431</v>
          </cell>
          <cell r="X46">
            <v>4384.8755454545462</v>
          </cell>
          <cell r="Y46">
            <v>522.74400000000003</v>
          </cell>
          <cell r="Z46">
            <v>197</v>
          </cell>
          <cell r="AA46">
            <v>325.74400000000003</v>
          </cell>
          <cell r="AB46">
            <v>400</v>
          </cell>
          <cell r="AC46">
            <v>1635.8175757575736</v>
          </cell>
          <cell r="AD46">
            <v>998.3413333333333</v>
          </cell>
          <cell r="AE46">
            <v>844.68000000000006</v>
          </cell>
          <cell r="AF46">
            <v>4864.9509090909087</v>
          </cell>
          <cell r="AG46">
            <v>4394</v>
          </cell>
          <cell r="AH46">
            <v>470.95090909090914</v>
          </cell>
          <cell r="AI46">
            <v>134</v>
          </cell>
          <cell r="AJ46">
            <v>88.658666666666704</v>
          </cell>
          <cell r="AN46">
            <v>0</v>
          </cell>
          <cell r="AP46">
            <v>6000.3919999999998</v>
          </cell>
          <cell r="AQ46">
            <v>2219.1680000000001</v>
          </cell>
          <cell r="AR46">
            <v>3781.2239999999997</v>
          </cell>
        </row>
        <row r="47">
          <cell r="F47">
            <v>0.8</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F49">
            <v>783</v>
          </cell>
          <cell r="G49">
            <v>183</v>
          </cell>
          <cell r="H49">
            <v>600</v>
          </cell>
          <cell r="P49">
            <v>304</v>
          </cell>
          <cell r="Q49">
            <v>113.33333333333334</v>
          </cell>
          <cell r="S49">
            <v>1332</v>
          </cell>
          <cell r="T49">
            <v>666</v>
          </cell>
          <cell r="U49">
            <v>666</v>
          </cell>
          <cell r="V49">
            <v>26.626666666666665</v>
          </cell>
          <cell r="X49">
            <v>543</v>
          </cell>
          <cell r="Y49">
            <v>228</v>
          </cell>
          <cell r="Z49">
            <v>315</v>
          </cell>
          <cell r="AA49">
            <v>40.784000000000006</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Q50">
            <v>1194.9680000000001</v>
          </cell>
          <cell r="R50">
            <v>1386</v>
          </cell>
          <cell r="S50">
            <v>730</v>
          </cell>
          <cell r="T50">
            <v>2642.7440000000001</v>
          </cell>
          <cell r="U50">
            <v>1031</v>
          </cell>
          <cell r="V50">
            <v>1611.7440000000001</v>
          </cell>
          <cell r="W50">
            <v>2636</v>
          </cell>
          <cell r="X50">
            <v>55</v>
          </cell>
          <cell r="Y50">
            <v>23</v>
          </cell>
          <cell r="Z50">
            <v>32</v>
          </cell>
          <cell r="AA50">
            <v>148.624</v>
          </cell>
          <cell r="AB50">
            <v>292</v>
          </cell>
          <cell r="AC50">
            <v>90</v>
          </cell>
          <cell r="AD50">
            <v>37</v>
          </cell>
          <cell r="AE50">
            <v>53</v>
          </cell>
          <cell r="AF50">
            <v>495</v>
          </cell>
          <cell r="AG50">
            <v>460</v>
          </cell>
          <cell r="AH50">
            <v>35</v>
          </cell>
          <cell r="AI50">
            <v>56</v>
          </cell>
          <cell r="AJ50">
            <v>-158.35733333333337</v>
          </cell>
          <cell r="AK50">
            <v>1812</v>
          </cell>
          <cell r="AL50">
            <v>352</v>
          </cell>
          <cell r="AM50">
            <v>1460</v>
          </cell>
          <cell r="AN50">
            <v>1460</v>
          </cell>
          <cell r="AP50">
            <v>4507.7466666666669</v>
          </cell>
          <cell r="AQ50">
            <v>1218.424</v>
          </cell>
          <cell r="AR50">
            <v>3289.3226666666669</v>
          </cell>
        </row>
        <row r="51">
          <cell r="G51">
            <v>0</v>
          </cell>
          <cell r="P51">
            <v>0</v>
          </cell>
          <cell r="Q51">
            <v>60.8</v>
          </cell>
          <cell r="R51">
            <v>54</v>
          </cell>
          <cell r="S51">
            <v>-6.7999999999999972</v>
          </cell>
          <cell r="T51">
            <v>2406.6</v>
          </cell>
          <cell r="U51">
            <v>943</v>
          </cell>
          <cell r="V51">
            <v>1463.6</v>
          </cell>
          <cell r="W51">
            <v>2407</v>
          </cell>
          <cell r="X51">
            <v>142</v>
          </cell>
          <cell r="Y51">
            <v>60</v>
          </cell>
          <cell r="Z51">
            <v>82</v>
          </cell>
          <cell r="AA51">
            <v>23.200000000000003</v>
          </cell>
          <cell r="AB51">
            <v>20</v>
          </cell>
          <cell r="AC51">
            <v>0</v>
          </cell>
          <cell r="AD51">
            <v>0</v>
          </cell>
          <cell r="AE51">
            <v>0</v>
          </cell>
          <cell r="AF51">
            <v>0</v>
          </cell>
          <cell r="AH51">
            <v>0</v>
          </cell>
          <cell r="AI51">
            <v>0</v>
          </cell>
          <cell r="AJ51">
            <v>0</v>
          </cell>
          <cell r="AK51">
            <v>142</v>
          </cell>
          <cell r="AL51">
            <v>60</v>
          </cell>
          <cell r="AM51">
            <v>82</v>
          </cell>
          <cell r="AN51">
            <v>82</v>
          </cell>
          <cell r="AP51">
            <v>2505.6</v>
          </cell>
          <cell r="AQ51">
            <v>958</v>
          </cell>
          <cell r="AR51">
            <v>1547.6</v>
          </cell>
        </row>
        <row r="52">
          <cell r="F52">
            <v>565</v>
          </cell>
          <cell r="G52">
            <v>132</v>
          </cell>
          <cell r="H52">
            <v>433</v>
          </cell>
          <cell r="P52">
            <v>64</v>
          </cell>
          <cell r="Q52">
            <v>54080</v>
          </cell>
          <cell r="R52">
            <v>61402</v>
          </cell>
          <cell r="S52">
            <v>21</v>
          </cell>
          <cell r="T52">
            <v>109560</v>
          </cell>
          <cell r="U52">
            <v>66108.347560975613</v>
          </cell>
          <cell r="V52">
            <v>43451.652439024387</v>
          </cell>
          <cell r="W52">
            <v>93632</v>
          </cell>
          <cell r="X52">
            <v>50</v>
          </cell>
          <cell r="Y52">
            <v>21</v>
          </cell>
          <cell r="Z52">
            <v>29</v>
          </cell>
          <cell r="AA52">
            <v>38582.249838047945</v>
          </cell>
          <cell r="AB52">
            <v>76301</v>
          </cell>
          <cell r="AC52">
            <v>66</v>
          </cell>
          <cell r="AD52">
            <v>27</v>
          </cell>
          <cell r="AE52">
            <v>39</v>
          </cell>
          <cell r="AF52">
            <v>38</v>
          </cell>
          <cell r="AG52">
            <v>38</v>
          </cell>
          <cell r="AH52">
            <v>0</v>
          </cell>
          <cell r="AI52">
            <v>0</v>
          </cell>
          <cell r="AJ52">
            <v>0</v>
          </cell>
          <cell r="AK52">
            <v>927</v>
          </cell>
          <cell r="AL52">
            <v>367</v>
          </cell>
          <cell r="AM52">
            <v>560</v>
          </cell>
          <cell r="AN52">
            <v>560</v>
          </cell>
          <cell r="AP52">
            <v>253968</v>
          </cell>
          <cell r="AQ52">
            <v>117854.09772292766</v>
          </cell>
          <cell r="AR52">
            <v>136113.90227707234</v>
          </cell>
        </row>
        <row r="53">
          <cell r="F53">
            <v>1</v>
          </cell>
          <cell r="G53">
            <v>0</v>
          </cell>
          <cell r="H53">
            <v>1</v>
          </cell>
          <cell r="P53">
            <v>56.333333333333336</v>
          </cell>
          <cell r="Q53">
            <v>54080</v>
          </cell>
          <cell r="R53">
            <v>61402</v>
          </cell>
          <cell r="S53">
            <v>929</v>
          </cell>
          <cell r="T53">
            <v>724.62</v>
          </cell>
          <cell r="U53">
            <v>204.38</v>
          </cell>
          <cell r="V53">
            <v>43451.652439024387</v>
          </cell>
          <cell r="W53">
            <v>93632</v>
          </cell>
          <cell r="X53">
            <v>783</v>
          </cell>
          <cell r="Y53">
            <v>329</v>
          </cell>
          <cell r="Z53">
            <v>454</v>
          </cell>
          <cell r="AA53">
            <v>38582.249838047945</v>
          </cell>
          <cell r="AB53">
            <v>46301</v>
          </cell>
          <cell r="AC53">
            <v>187.33333333333331</v>
          </cell>
          <cell r="AD53">
            <v>76</v>
          </cell>
          <cell r="AE53">
            <v>111.33333333333331</v>
          </cell>
          <cell r="AF53">
            <v>449</v>
          </cell>
          <cell r="AG53">
            <v>400</v>
          </cell>
          <cell r="AH53">
            <v>49</v>
          </cell>
          <cell r="AI53">
            <v>0</v>
          </cell>
          <cell r="AJ53">
            <v>0</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P54">
            <v>0</v>
          </cell>
          <cell r="Q54">
            <v>0</v>
          </cell>
          <cell r="S54">
            <v>13.666666666666666</v>
          </cell>
          <cell r="T54">
            <v>13.666666666666666</v>
          </cell>
          <cell r="U54">
            <v>0</v>
          </cell>
          <cell r="X54">
            <v>623</v>
          </cell>
          <cell r="Y54">
            <v>262</v>
          </cell>
          <cell r="Z54">
            <v>361</v>
          </cell>
          <cell r="AA54">
            <v>0</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P55">
            <v>-17.336000000000013</v>
          </cell>
          <cell r="Q55">
            <v>9035.0240000000013</v>
          </cell>
          <cell r="R55">
            <v>8493</v>
          </cell>
          <cell r="S55">
            <v>21522</v>
          </cell>
          <cell r="T55">
            <v>21522</v>
          </cell>
          <cell r="U55">
            <v>0</v>
          </cell>
          <cell r="V55">
            <v>0</v>
          </cell>
          <cell r="X55">
            <v>25680</v>
          </cell>
          <cell r="Y55">
            <v>10797</v>
          </cell>
          <cell r="Z55">
            <v>14883</v>
          </cell>
          <cell r="AA55">
            <v>0</v>
          </cell>
          <cell r="AB55">
            <v>0</v>
          </cell>
          <cell r="AC55">
            <v>22580</v>
          </cell>
          <cell r="AD55">
            <v>9180</v>
          </cell>
          <cell r="AE55">
            <v>13400</v>
          </cell>
          <cell r="AF55">
            <v>1242.3679999999999</v>
          </cell>
          <cell r="AG55">
            <v>809</v>
          </cell>
          <cell r="AH55">
            <v>0</v>
          </cell>
          <cell r="AI55">
            <v>1225</v>
          </cell>
          <cell r="AJ55">
            <v>-1430.04</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Q56">
            <v>3026</v>
          </cell>
          <cell r="R56">
            <v>2369</v>
          </cell>
          <cell r="S56">
            <v>21522</v>
          </cell>
          <cell r="T56">
            <v>21522</v>
          </cell>
          <cell r="U56">
            <v>0</v>
          </cell>
          <cell r="V56">
            <v>582.72727272727275</v>
          </cell>
          <cell r="W56">
            <v>745</v>
          </cell>
          <cell r="X56">
            <v>25680</v>
          </cell>
          <cell r="Y56">
            <v>10797</v>
          </cell>
          <cell r="Z56">
            <v>14883</v>
          </cell>
          <cell r="AA56">
            <v>517.72727272727275</v>
          </cell>
          <cell r="AB56">
            <v>662</v>
          </cell>
          <cell r="AC56">
            <v>22580</v>
          </cell>
          <cell r="AD56">
            <v>9180</v>
          </cell>
          <cell r="AE56">
            <v>13400</v>
          </cell>
          <cell r="AF56">
            <v>0</v>
          </cell>
          <cell r="AG56">
            <v>0</v>
          </cell>
          <cell r="AH56">
            <v>0</v>
          </cell>
          <cell r="AI56">
            <v>306</v>
          </cell>
          <cell r="AJ56">
            <v>-704.5454545454545</v>
          </cell>
          <cell r="AK56">
            <v>69782</v>
          </cell>
          <cell r="AL56">
            <v>19977</v>
          </cell>
          <cell r="AM56">
            <v>49805</v>
          </cell>
          <cell r="AN56">
            <v>49805</v>
          </cell>
          <cell r="AO56">
            <v>19977</v>
          </cell>
          <cell r="AP56">
            <v>49805</v>
          </cell>
          <cell r="AQ56">
            <v>0</v>
          </cell>
          <cell r="AR56">
            <v>0</v>
          </cell>
        </row>
        <row r="57">
          <cell r="F57">
            <v>0</v>
          </cell>
          <cell r="G57">
            <v>0</v>
          </cell>
          <cell r="H57">
            <v>0</v>
          </cell>
          <cell r="P57">
            <v>-16</v>
          </cell>
          <cell r="Q57">
            <v>166</v>
          </cell>
          <cell r="R57">
            <v>129</v>
          </cell>
          <cell r="S57">
            <v>-37</v>
          </cell>
          <cell r="T57">
            <v>0</v>
          </cell>
          <cell r="U57">
            <v>0</v>
          </cell>
          <cell r="V57">
            <v>31</v>
          </cell>
          <cell r="W57">
            <v>39</v>
          </cell>
          <cell r="X57">
            <v>-14</v>
          </cell>
          <cell r="Y57">
            <v>45</v>
          </cell>
          <cell r="Z57">
            <v>17</v>
          </cell>
          <cell r="AA57">
            <v>28</v>
          </cell>
          <cell r="AB57">
            <v>35</v>
          </cell>
          <cell r="AC57">
            <v>-10</v>
          </cell>
          <cell r="AD57">
            <v>180</v>
          </cell>
          <cell r="AE57">
            <v>165</v>
          </cell>
          <cell r="AF57">
            <v>0</v>
          </cell>
          <cell r="AG57">
            <v>136</v>
          </cell>
          <cell r="AH57">
            <v>0</v>
          </cell>
          <cell r="AI57">
            <v>18</v>
          </cell>
          <cell r="AJ57">
            <v>-44</v>
          </cell>
          <cell r="AK57">
            <v>0</v>
          </cell>
          <cell r="AL57">
            <v>0</v>
          </cell>
          <cell r="AM57">
            <v>0</v>
          </cell>
          <cell r="AN57">
            <v>0</v>
          </cell>
          <cell r="AP57">
            <v>0</v>
          </cell>
          <cell r="AQ57">
            <v>169</v>
          </cell>
          <cell r="AR57">
            <v>438</v>
          </cell>
        </row>
        <row r="58">
          <cell r="F58">
            <v>7</v>
          </cell>
          <cell r="G58">
            <v>0</v>
          </cell>
          <cell r="H58">
            <v>0</v>
          </cell>
          <cell r="P58">
            <v>62.666666666666664</v>
          </cell>
          <cell r="Q58">
            <v>968</v>
          </cell>
          <cell r="R58">
            <v>610</v>
          </cell>
          <cell r="S58">
            <v>2524</v>
          </cell>
          <cell r="T58">
            <v>2524</v>
          </cell>
          <cell r="U58">
            <v>0</v>
          </cell>
          <cell r="V58">
            <v>186</v>
          </cell>
          <cell r="W58">
            <v>229</v>
          </cell>
          <cell r="X58">
            <v>0</v>
          </cell>
          <cell r="Y58">
            <v>0</v>
          </cell>
          <cell r="Z58">
            <v>0</v>
          </cell>
          <cell r="AA58">
            <v>165</v>
          </cell>
          <cell r="AB58">
            <v>205</v>
          </cell>
          <cell r="AC58">
            <v>0</v>
          </cell>
          <cell r="AD58">
            <v>0</v>
          </cell>
          <cell r="AE58">
            <v>0</v>
          </cell>
          <cell r="AF58">
            <v>306</v>
          </cell>
          <cell r="AG58">
            <v>106</v>
          </cell>
          <cell r="AH58">
            <v>200</v>
          </cell>
          <cell r="AI58">
            <v>103</v>
          </cell>
          <cell r="AJ58">
            <v>-253</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Q59">
            <v>0</v>
          </cell>
          <cell r="S59">
            <v>979.22</v>
          </cell>
          <cell r="T59">
            <v>479.81779999999998</v>
          </cell>
          <cell r="U59">
            <v>499.40220000000005</v>
          </cell>
          <cell r="V59">
            <v>0</v>
          </cell>
          <cell r="X59">
            <v>300.57554545454542</v>
          </cell>
          <cell r="Y59">
            <v>126</v>
          </cell>
          <cell r="Z59">
            <v>174.57554545454542</v>
          </cell>
          <cell r="AA59">
            <v>0</v>
          </cell>
          <cell r="AC59">
            <v>370.95090909090908</v>
          </cell>
          <cell r="AD59">
            <v>151</v>
          </cell>
          <cell r="AE59">
            <v>219.95090909090908</v>
          </cell>
          <cell r="AF59">
            <v>1182.9509090909091</v>
          </cell>
          <cell r="AG59">
            <v>1120</v>
          </cell>
          <cell r="AH59">
            <v>62.950909090909136</v>
          </cell>
          <cell r="AI59">
            <v>0</v>
          </cell>
          <cell r="AJ59">
            <v>0</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Q60">
            <v>4149</v>
          </cell>
          <cell r="R60">
            <v>3886</v>
          </cell>
          <cell r="S60">
            <v>54</v>
          </cell>
          <cell r="T60">
            <v>26</v>
          </cell>
          <cell r="U60">
            <v>27</v>
          </cell>
          <cell r="V60">
            <v>1299</v>
          </cell>
          <cell r="W60">
            <v>2064</v>
          </cell>
          <cell r="X60">
            <v>17</v>
          </cell>
          <cell r="Y60">
            <v>7</v>
          </cell>
          <cell r="Z60">
            <v>10</v>
          </cell>
          <cell r="AA60">
            <v>1383</v>
          </cell>
          <cell r="AB60">
            <v>2209</v>
          </cell>
          <cell r="AC60">
            <v>20</v>
          </cell>
          <cell r="AD60">
            <v>8</v>
          </cell>
          <cell r="AE60">
            <v>12</v>
          </cell>
          <cell r="AF60">
            <v>65</v>
          </cell>
          <cell r="AG60">
            <v>62</v>
          </cell>
          <cell r="AH60">
            <v>3</v>
          </cell>
          <cell r="AI60">
            <v>155</v>
          </cell>
          <cell r="AJ60">
            <v>-84.666666666666742</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Q61">
            <v>0</v>
          </cell>
          <cell r="S61">
            <v>313</v>
          </cell>
          <cell r="T61">
            <v>154</v>
          </cell>
          <cell r="U61">
            <v>160</v>
          </cell>
          <cell r="X61">
            <v>96</v>
          </cell>
          <cell r="Y61">
            <v>40</v>
          </cell>
          <cell r="Z61">
            <v>56</v>
          </cell>
          <cell r="AA61">
            <v>0</v>
          </cell>
          <cell r="AC61">
            <v>119</v>
          </cell>
          <cell r="AD61">
            <v>48</v>
          </cell>
          <cell r="AE61">
            <v>71</v>
          </cell>
          <cell r="AF61">
            <v>379</v>
          </cell>
          <cell r="AG61">
            <v>358</v>
          </cell>
          <cell r="AH61">
            <v>21</v>
          </cell>
          <cell r="AI61">
            <v>0</v>
          </cell>
          <cell r="AJ61">
            <v>0</v>
          </cell>
          <cell r="AK61">
            <v>1380</v>
          </cell>
          <cell r="AL61">
            <v>413</v>
          </cell>
          <cell r="AM61">
            <v>967</v>
          </cell>
          <cell r="AN61">
            <v>967</v>
          </cell>
          <cell r="AO61">
            <v>0</v>
          </cell>
          <cell r="AP61">
            <v>0</v>
          </cell>
          <cell r="AQ61">
            <v>0</v>
          </cell>
          <cell r="AR61">
            <v>0</v>
          </cell>
        </row>
        <row r="62">
          <cell r="F62">
            <v>0</v>
          </cell>
          <cell r="G62">
            <v>0</v>
          </cell>
          <cell r="P62">
            <v>0</v>
          </cell>
          <cell r="Q62">
            <v>2962.8939999999998</v>
          </cell>
          <cell r="S62">
            <v>-2962.8939999999998</v>
          </cell>
          <cell r="T62">
            <v>176.47000000000003</v>
          </cell>
          <cell r="U62">
            <v>53</v>
          </cell>
          <cell r="X62">
            <v>0</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row>
        <row r="63">
          <cell r="F63">
            <v>93</v>
          </cell>
          <cell r="G63">
            <v>22</v>
          </cell>
          <cell r="H63">
            <v>71</v>
          </cell>
          <cell r="P63">
            <v>847</v>
          </cell>
          <cell r="Q63">
            <v>0</v>
          </cell>
          <cell r="S63">
            <v>1928</v>
          </cell>
          <cell r="T63">
            <v>308.48</v>
          </cell>
          <cell r="U63">
            <v>1619.52</v>
          </cell>
          <cell r="X63">
            <v>480</v>
          </cell>
          <cell r="Y63">
            <v>202</v>
          </cell>
          <cell r="Z63">
            <v>278</v>
          </cell>
          <cell r="AA63">
            <v>0</v>
          </cell>
          <cell r="AC63">
            <v>527</v>
          </cell>
          <cell r="AD63">
            <v>214</v>
          </cell>
          <cell r="AE63">
            <v>313</v>
          </cell>
          <cell r="AF63">
            <v>653</v>
          </cell>
          <cell r="AG63">
            <v>653</v>
          </cell>
          <cell r="AH63">
            <v>0</v>
          </cell>
          <cell r="AI63">
            <v>0</v>
          </cell>
          <cell r="AJ63">
            <v>0</v>
          </cell>
          <cell r="AK63">
            <v>4552</v>
          </cell>
          <cell r="AL63">
            <v>1305</v>
          </cell>
          <cell r="AM63">
            <v>3247</v>
          </cell>
          <cell r="AN63">
            <v>3247</v>
          </cell>
          <cell r="AO63">
            <v>416</v>
          </cell>
          <cell r="AP63">
            <v>1247</v>
          </cell>
          <cell r="AQ63">
            <v>889</v>
          </cell>
          <cell r="AR63">
            <v>2000</v>
          </cell>
        </row>
        <row r="64">
          <cell r="G64">
            <v>0</v>
          </cell>
          <cell r="P64">
            <v>-167.84999999999991</v>
          </cell>
          <cell r="Q64">
            <v>1186.1060000000002</v>
          </cell>
          <cell r="S64">
            <v>-1186.1060000000002</v>
          </cell>
          <cell r="T64">
            <v>31</v>
          </cell>
          <cell r="U64">
            <v>162</v>
          </cell>
          <cell r="X64">
            <v>-1945.53</v>
          </cell>
          <cell r="Y64">
            <v>1975.24</v>
          </cell>
          <cell r="Z64">
            <v>790</v>
          </cell>
          <cell r="AA64">
            <v>1185.24</v>
          </cell>
          <cell r="AC64">
            <v>-1975.24</v>
          </cell>
          <cell r="AD64">
            <v>716.2166666666667</v>
          </cell>
          <cell r="AE64">
            <v>641.88333333333344</v>
          </cell>
          <cell r="AF64">
            <v>74.333333333333258</v>
          </cell>
          <cell r="AG64">
            <v>1641</v>
          </cell>
          <cell r="AH64">
            <v>0</v>
          </cell>
          <cell r="AI64">
            <v>155</v>
          </cell>
          <cell r="AJ64">
            <v>0</v>
          </cell>
          <cell r="AK64">
            <v>0</v>
          </cell>
          <cell r="AN64">
            <v>0</v>
          </cell>
          <cell r="AO64">
            <v>42</v>
          </cell>
          <cell r="AP64">
            <v>125</v>
          </cell>
          <cell r="AQ64">
            <v>89</v>
          </cell>
          <cell r="AR64">
            <v>200</v>
          </cell>
        </row>
        <row r="65">
          <cell r="F65">
            <v>0</v>
          </cell>
          <cell r="G65">
            <v>0</v>
          </cell>
          <cell r="H65">
            <v>0</v>
          </cell>
          <cell r="P65">
            <v>810</v>
          </cell>
          <cell r="Q65">
            <v>2567.7454545454548</v>
          </cell>
          <cell r="R65">
            <v>2254</v>
          </cell>
          <cell r="S65">
            <v>-474</v>
          </cell>
          <cell r="T65">
            <v>1558.3090909090909</v>
          </cell>
          <cell r="U65">
            <v>591</v>
          </cell>
          <cell r="V65">
            <v>967.30909090909086</v>
          </cell>
          <cell r="W65">
            <v>1557</v>
          </cell>
          <cell r="X65">
            <v>1029</v>
          </cell>
          <cell r="Y65">
            <v>1196.7</v>
          </cell>
          <cell r="Z65">
            <v>400</v>
          </cell>
          <cell r="AA65">
            <v>796.7</v>
          </cell>
          <cell r="AB65">
            <v>1201</v>
          </cell>
          <cell r="AC65">
            <v>-117</v>
          </cell>
          <cell r="AD65">
            <v>1791.7636363636364</v>
          </cell>
          <cell r="AE65">
            <v>1791.7636363636364</v>
          </cell>
          <cell r="AF65">
            <v>266</v>
          </cell>
          <cell r="AG65">
            <v>266</v>
          </cell>
          <cell r="AH65">
            <v>0</v>
          </cell>
          <cell r="AI65">
            <v>0</v>
          </cell>
          <cell r="AJ65">
            <v>154.23636363636365</v>
          </cell>
          <cell r="AK65">
            <v>1538</v>
          </cell>
          <cell r="AL65">
            <v>830</v>
          </cell>
          <cell r="AM65">
            <v>708</v>
          </cell>
          <cell r="AN65">
            <v>-204</v>
          </cell>
          <cell r="AP65">
            <v>-130</v>
          </cell>
          <cell r="AQ65">
            <v>2319.5</v>
          </cell>
          <cell r="AR65">
            <v>6326.7601818181811</v>
          </cell>
        </row>
        <row r="66">
          <cell r="F66">
            <v>0</v>
          </cell>
          <cell r="G66">
            <v>0</v>
          </cell>
          <cell r="P66">
            <v>0</v>
          </cell>
          <cell r="Q66">
            <v>927.72727272727275</v>
          </cell>
          <cell r="R66">
            <v>1097</v>
          </cell>
          <cell r="S66">
            <v>0</v>
          </cell>
          <cell r="T66">
            <v>592</v>
          </cell>
          <cell r="U66">
            <v>231</v>
          </cell>
          <cell r="V66">
            <v>361</v>
          </cell>
          <cell r="W66">
            <v>608</v>
          </cell>
          <cell r="X66">
            <v>0</v>
          </cell>
          <cell r="Y66">
            <v>435</v>
          </cell>
          <cell r="Z66">
            <v>162</v>
          </cell>
          <cell r="AA66">
            <v>273</v>
          </cell>
          <cell r="AB66">
            <v>435</v>
          </cell>
          <cell r="AC66">
            <v>0</v>
          </cell>
          <cell r="AD66">
            <v>0</v>
          </cell>
          <cell r="AE66">
            <v>261.09090909090912</v>
          </cell>
          <cell r="AF66">
            <v>0</v>
          </cell>
          <cell r="AG66">
            <v>318</v>
          </cell>
          <cell r="AH66">
            <v>0</v>
          </cell>
          <cell r="AI66">
            <v>0</v>
          </cell>
          <cell r="AJ66">
            <v>56.909090909090878</v>
          </cell>
          <cell r="AK66">
            <v>0</v>
          </cell>
          <cell r="AL66">
            <v>0</v>
          </cell>
          <cell r="AM66">
            <v>0</v>
          </cell>
          <cell r="AN66">
            <v>0</v>
          </cell>
          <cell r="AP66">
            <v>0</v>
          </cell>
          <cell r="AQ66">
            <v>549</v>
          </cell>
          <cell r="AR66">
            <v>1822.818181818182</v>
          </cell>
        </row>
        <row r="67">
          <cell r="G67">
            <v>0</v>
          </cell>
          <cell r="H67">
            <v>71</v>
          </cell>
          <cell r="P67">
            <v>37</v>
          </cell>
          <cell r="Q67">
            <v>51</v>
          </cell>
          <cell r="R67">
            <v>60</v>
          </cell>
          <cell r="S67">
            <v>2402</v>
          </cell>
          <cell r="T67">
            <v>277.48</v>
          </cell>
          <cell r="U67">
            <v>1457.52</v>
          </cell>
          <cell r="V67">
            <v>20</v>
          </cell>
          <cell r="W67">
            <v>33</v>
          </cell>
          <cell r="X67">
            <v>-549</v>
          </cell>
          <cell r="Y67">
            <v>202</v>
          </cell>
          <cell r="Z67">
            <v>278</v>
          </cell>
          <cell r="AA67">
            <v>15</v>
          </cell>
          <cell r="AB67">
            <v>24</v>
          </cell>
          <cell r="AC67">
            <v>644</v>
          </cell>
          <cell r="AD67">
            <v>214</v>
          </cell>
          <cell r="AE67">
            <v>313</v>
          </cell>
          <cell r="AF67">
            <v>387</v>
          </cell>
          <cell r="AG67">
            <v>387</v>
          </cell>
          <cell r="AH67">
            <v>0</v>
          </cell>
          <cell r="AI67">
            <v>0</v>
          </cell>
          <cell r="AJ67">
            <v>0</v>
          </cell>
          <cell r="AK67">
            <v>2921</v>
          </cell>
          <cell r="AN67">
            <v>3451</v>
          </cell>
          <cell r="AO67">
            <v>374</v>
          </cell>
          <cell r="AP67">
            <v>1252</v>
          </cell>
          <cell r="AQ67">
            <v>800</v>
          </cell>
          <cell r="AR67">
            <v>1800</v>
          </cell>
        </row>
        <row r="68">
          <cell r="F68">
            <v>255</v>
          </cell>
          <cell r="G68">
            <v>60</v>
          </cell>
          <cell r="H68">
            <v>195</v>
          </cell>
          <cell r="P68">
            <v>859</v>
          </cell>
          <cell r="Q68">
            <v>297</v>
          </cell>
          <cell r="R68">
            <v>330</v>
          </cell>
          <cell r="S68">
            <v>1389</v>
          </cell>
          <cell r="T68">
            <v>347.25</v>
          </cell>
          <cell r="U68">
            <v>1041.75</v>
          </cell>
          <cell r="V68">
            <v>116</v>
          </cell>
          <cell r="W68">
            <v>190</v>
          </cell>
          <cell r="X68">
            <v>1415</v>
          </cell>
          <cell r="Y68">
            <v>595</v>
          </cell>
          <cell r="Z68">
            <v>820</v>
          </cell>
          <cell r="AA68">
            <v>87</v>
          </cell>
          <cell r="AB68">
            <v>137</v>
          </cell>
          <cell r="AC68">
            <v>724</v>
          </cell>
          <cell r="AD68">
            <v>294</v>
          </cell>
          <cell r="AE68">
            <v>430</v>
          </cell>
          <cell r="AF68">
            <v>1203</v>
          </cell>
          <cell r="AG68">
            <v>1203</v>
          </cell>
          <cell r="AH68">
            <v>0</v>
          </cell>
          <cell r="AI68">
            <v>0</v>
          </cell>
          <cell r="AJ68">
            <v>19</v>
          </cell>
          <cell r="AK68">
            <v>5845</v>
          </cell>
          <cell r="AL68">
            <v>1808</v>
          </cell>
          <cell r="AM68">
            <v>4037</v>
          </cell>
          <cell r="AN68">
            <v>4037</v>
          </cell>
          <cell r="AO68">
            <v>889</v>
          </cell>
          <cell r="AP68">
            <v>1722</v>
          </cell>
          <cell r="AQ68">
            <v>919</v>
          </cell>
          <cell r="AR68">
            <v>2315</v>
          </cell>
        </row>
        <row r="69">
          <cell r="G69">
            <v>0</v>
          </cell>
          <cell r="H69">
            <v>0</v>
          </cell>
          <cell r="P69">
            <v>65</v>
          </cell>
          <cell r="Q69">
            <v>0</v>
          </cell>
          <cell r="S69">
            <v>500.5</v>
          </cell>
          <cell r="T69">
            <v>0</v>
          </cell>
          <cell r="U69">
            <v>0</v>
          </cell>
          <cell r="V69">
            <v>0</v>
          </cell>
          <cell r="X69">
            <v>302.54545454545456</v>
          </cell>
          <cell r="Y69">
            <v>127</v>
          </cell>
          <cell r="Z69">
            <v>175.54545454545456</v>
          </cell>
          <cell r="AA69">
            <v>0</v>
          </cell>
          <cell r="AC69">
            <v>130.90909090909091</v>
          </cell>
          <cell r="AD69">
            <v>53</v>
          </cell>
          <cell r="AE69">
            <v>77.909090909090907</v>
          </cell>
          <cell r="AF69">
            <v>114.90909090909091</v>
          </cell>
          <cell r="AG69">
            <v>114.90909090909091</v>
          </cell>
          <cell r="AH69">
            <v>0</v>
          </cell>
          <cell r="AI69">
            <v>0</v>
          </cell>
          <cell r="AJ69">
            <v>0</v>
          </cell>
          <cell r="AK69">
            <v>1113.8636363636363</v>
          </cell>
          <cell r="AL69">
            <v>245</v>
          </cell>
          <cell r="AM69">
            <v>868.86363636363626</v>
          </cell>
          <cell r="AN69">
            <v>868.86363636363626</v>
          </cell>
          <cell r="AP69">
            <v>0</v>
          </cell>
          <cell r="AQ69">
            <v>0</v>
          </cell>
          <cell r="AR69">
            <v>0</v>
          </cell>
        </row>
        <row r="70">
          <cell r="F70">
            <v>0</v>
          </cell>
          <cell r="G70">
            <v>0</v>
          </cell>
          <cell r="H70">
            <v>0</v>
          </cell>
          <cell r="P70">
            <v>4</v>
          </cell>
          <cell r="Q70" t="e">
            <v>#REF!</v>
          </cell>
          <cell r="S70">
            <v>28</v>
          </cell>
          <cell r="T70">
            <v>897.27272727272725</v>
          </cell>
          <cell r="U70">
            <v>386</v>
          </cell>
          <cell r="V70">
            <v>511.27272727272725</v>
          </cell>
          <cell r="X70">
            <v>17</v>
          </cell>
          <cell r="Y70">
            <v>7</v>
          </cell>
          <cell r="Z70">
            <v>10</v>
          </cell>
          <cell r="AA70">
            <v>430.9</v>
          </cell>
          <cell r="AC70">
            <v>7</v>
          </cell>
          <cell r="AD70">
            <v>3</v>
          </cell>
          <cell r="AE70">
            <v>4</v>
          </cell>
          <cell r="AF70">
            <v>6</v>
          </cell>
          <cell r="AG70">
            <v>6</v>
          </cell>
          <cell r="AH70">
            <v>0</v>
          </cell>
          <cell r="AI70">
            <v>0</v>
          </cell>
          <cell r="AJ70">
            <v>-1285.7636363636364</v>
          </cell>
          <cell r="AK70">
            <v>62</v>
          </cell>
          <cell r="AL70">
            <v>14</v>
          </cell>
          <cell r="AM70">
            <v>48</v>
          </cell>
          <cell r="AN70">
            <v>48</v>
          </cell>
          <cell r="AP70" t="e">
            <v>#REF!</v>
          </cell>
          <cell r="AQ70" t="e">
            <v>#REF!</v>
          </cell>
        </row>
        <row r="71">
          <cell r="F71">
            <v>0</v>
          </cell>
          <cell r="G71">
            <v>0</v>
          </cell>
          <cell r="H71">
            <v>0</v>
          </cell>
          <cell r="P71">
            <v>21</v>
          </cell>
          <cell r="Q71" t="e">
            <v>#REF!</v>
          </cell>
          <cell r="S71">
            <v>160</v>
          </cell>
          <cell r="T71">
            <v>0</v>
          </cell>
          <cell r="U71">
            <v>0</v>
          </cell>
          <cell r="V71">
            <v>0</v>
          </cell>
          <cell r="X71">
            <v>97</v>
          </cell>
          <cell r="Y71">
            <v>41</v>
          </cell>
          <cell r="Z71">
            <v>56</v>
          </cell>
          <cell r="AA71">
            <v>0</v>
          </cell>
          <cell r="AC71">
            <v>42</v>
          </cell>
          <cell r="AD71">
            <v>17</v>
          </cell>
          <cell r="AE71">
            <v>25</v>
          </cell>
          <cell r="AF71">
            <v>37</v>
          </cell>
          <cell r="AG71">
            <v>37</v>
          </cell>
          <cell r="AH71">
            <v>0</v>
          </cell>
          <cell r="AI71">
            <v>0</v>
          </cell>
          <cell r="AJ71">
            <v>0</v>
          </cell>
          <cell r="AK71">
            <v>357</v>
          </cell>
          <cell r="AL71">
            <v>79</v>
          </cell>
          <cell r="AM71">
            <v>278</v>
          </cell>
          <cell r="AN71">
            <v>278</v>
          </cell>
          <cell r="AP71" t="e">
            <v>#REF!</v>
          </cell>
          <cell r="AQ71" t="e">
            <v>#REF!</v>
          </cell>
        </row>
        <row r="72">
          <cell r="F72">
            <v>0</v>
          </cell>
          <cell r="G72">
            <v>0</v>
          </cell>
          <cell r="P72">
            <v>360</v>
          </cell>
          <cell r="Q72">
            <v>483.76</v>
          </cell>
          <cell r="R72">
            <v>403</v>
          </cell>
          <cell r="S72">
            <v>-80.759999999999991</v>
          </cell>
          <cell r="T72">
            <v>221.00800000000004</v>
          </cell>
          <cell r="U72">
            <v>84</v>
          </cell>
          <cell r="V72">
            <v>137.00800000000004</v>
          </cell>
          <cell r="W72">
            <v>175</v>
          </cell>
          <cell r="X72">
            <v>0</v>
          </cell>
          <cell r="Y72">
            <v>192.512</v>
          </cell>
          <cell r="Z72">
            <v>72</v>
          </cell>
          <cell r="AA72">
            <v>120.512</v>
          </cell>
          <cell r="AB72">
            <v>94</v>
          </cell>
          <cell r="AC72">
            <v>0</v>
          </cell>
          <cell r="AD72">
            <v>423.85066666666671</v>
          </cell>
          <cell r="AE72">
            <v>380.04</v>
          </cell>
          <cell r="AF72">
            <v>0</v>
          </cell>
          <cell r="AG72">
            <v>0</v>
          </cell>
          <cell r="AH72">
            <v>0</v>
          </cell>
          <cell r="AI72">
            <v>35</v>
          </cell>
          <cell r="AJ72">
            <v>-44.850666666666712</v>
          </cell>
          <cell r="AK72">
            <v>360</v>
          </cell>
          <cell r="AL72">
            <v>360</v>
          </cell>
          <cell r="AM72">
            <v>0</v>
          </cell>
          <cell r="AN72">
            <v>0</v>
          </cell>
          <cell r="AP72">
            <v>6676.0333333333338</v>
          </cell>
          <cell r="AQ72" t="e">
            <v>#REF!</v>
          </cell>
          <cell r="AR72" t="e">
            <v>#REF!</v>
          </cell>
        </row>
        <row r="73">
          <cell r="G73">
            <v>0</v>
          </cell>
          <cell r="P73">
            <v>0</v>
          </cell>
          <cell r="Q73">
            <v>0</v>
          </cell>
          <cell r="S73">
            <v>1558</v>
          </cell>
          <cell r="T73">
            <v>0</v>
          </cell>
          <cell r="U73">
            <v>0</v>
          </cell>
          <cell r="V73">
            <v>0</v>
          </cell>
          <cell r="X73">
            <v>1785</v>
          </cell>
          <cell r="Y73">
            <v>750</v>
          </cell>
          <cell r="Z73">
            <v>1035</v>
          </cell>
          <cell r="AA73">
            <v>0</v>
          </cell>
          <cell r="AC73">
            <v>633</v>
          </cell>
          <cell r="AD73">
            <v>257</v>
          </cell>
          <cell r="AE73">
            <v>376</v>
          </cell>
          <cell r="AF73">
            <v>530</v>
          </cell>
          <cell r="AG73">
            <v>530</v>
          </cell>
          <cell r="AI73">
            <v>0</v>
          </cell>
          <cell r="AJ73">
            <v>0</v>
          </cell>
          <cell r="AK73">
            <v>4506</v>
          </cell>
          <cell r="AL73">
            <v>1007</v>
          </cell>
          <cell r="AM73">
            <v>3499</v>
          </cell>
          <cell r="AN73">
            <v>3499</v>
          </cell>
          <cell r="AP73">
            <v>228.66666666666669</v>
          </cell>
          <cell r="AQ73">
            <v>70</v>
          </cell>
          <cell r="AR73">
            <v>158.66666666666669</v>
          </cell>
        </row>
        <row r="74">
          <cell r="G74">
            <v>0</v>
          </cell>
          <cell r="P74">
            <v>-189.52</v>
          </cell>
          <cell r="Q74">
            <v>483.76</v>
          </cell>
          <cell r="S74">
            <v>0</v>
          </cell>
          <cell r="T74">
            <v>221.00800000000004</v>
          </cell>
          <cell r="U74">
            <v>84</v>
          </cell>
          <cell r="V74">
            <v>137.00800000000004</v>
          </cell>
          <cell r="X74">
            <v>0</v>
          </cell>
          <cell r="Y74">
            <v>192.512</v>
          </cell>
          <cell r="Z74">
            <v>0</v>
          </cell>
          <cell r="AA74">
            <v>120.512</v>
          </cell>
          <cell r="AC74">
            <v>0</v>
          </cell>
          <cell r="AD74">
            <v>0</v>
          </cell>
          <cell r="AE74">
            <v>0</v>
          </cell>
          <cell r="AF74">
            <v>43.810666666666691</v>
          </cell>
          <cell r="AG74">
            <v>379</v>
          </cell>
          <cell r="AH74">
            <v>0</v>
          </cell>
          <cell r="AI74">
            <v>35</v>
          </cell>
          <cell r="AJ74">
            <v>-44.850666666666712</v>
          </cell>
          <cell r="AK74">
            <v>0</v>
          </cell>
          <cell r="AL74">
            <v>0</v>
          </cell>
          <cell r="AM74">
            <v>0</v>
          </cell>
          <cell r="AN74">
            <v>0</v>
          </cell>
          <cell r="AP74">
            <v>6447.3666666666668</v>
          </cell>
          <cell r="AQ74">
            <v>2090.12</v>
          </cell>
          <cell r="AR74">
            <v>4357.2466666666669</v>
          </cell>
        </row>
        <row r="75">
          <cell r="F75">
            <v>2851</v>
          </cell>
          <cell r="G75">
            <v>667</v>
          </cell>
          <cell r="H75">
            <v>2184</v>
          </cell>
          <cell r="P75">
            <v>425.2</v>
          </cell>
          <cell r="Q75">
            <v>304.76</v>
          </cell>
          <cell r="S75">
            <v>390.26666666666665</v>
          </cell>
          <cell r="T75">
            <v>100.1</v>
          </cell>
          <cell r="U75">
            <v>290.16666666666663</v>
          </cell>
          <cell r="V75">
            <v>74.808000000000021</v>
          </cell>
          <cell r="X75">
            <v>201.3</v>
          </cell>
          <cell r="Y75">
            <v>85</v>
          </cell>
          <cell r="Z75">
            <v>116.30000000000001</v>
          </cell>
          <cell r="AA75">
            <v>25.711999999999989</v>
          </cell>
          <cell r="AC75">
            <v>131.53333333333333</v>
          </cell>
          <cell r="AD75">
            <v>53</v>
          </cell>
          <cell r="AE75">
            <v>78.533333333333331</v>
          </cell>
          <cell r="AF75">
            <v>477</v>
          </cell>
          <cell r="AG75">
            <v>378</v>
          </cell>
          <cell r="AH75">
            <v>99</v>
          </cell>
          <cell r="AJ75">
            <v>-284.25066666666669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Q77">
            <v>80.800000000000011</v>
          </cell>
          <cell r="S77">
            <v>390.26666666666665</v>
          </cell>
          <cell r="T77">
            <v>100.1</v>
          </cell>
          <cell r="U77">
            <v>290.16666666666663</v>
          </cell>
          <cell r="V77">
            <v>40.400000000000006</v>
          </cell>
          <cell r="X77">
            <v>201.3</v>
          </cell>
          <cell r="Y77">
            <v>85</v>
          </cell>
          <cell r="Z77">
            <v>116.30000000000001</v>
          </cell>
          <cell r="AA77">
            <v>27.200000000000003</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Q78">
            <v>98.2</v>
          </cell>
          <cell r="S78">
            <v>151.66666666666666</v>
          </cell>
          <cell r="T78">
            <v>100.1</v>
          </cell>
          <cell r="U78">
            <v>51.566666666666663</v>
          </cell>
          <cell r="V78">
            <v>37.799999999999997</v>
          </cell>
          <cell r="X78">
            <v>62</v>
          </cell>
          <cell r="Y78">
            <v>26</v>
          </cell>
          <cell r="Z78">
            <v>36</v>
          </cell>
          <cell r="AA78">
            <v>67.599999999999994</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Q79">
            <v>7.5</v>
          </cell>
          <cell r="S79">
            <v>0</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358</v>
          </cell>
          <cell r="AL79">
            <v>158</v>
          </cell>
          <cell r="AM79">
            <v>200</v>
          </cell>
          <cell r="AN79">
            <v>200</v>
          </cell>
          <cell r="AP79">
            <v>372.7</v>
          </cell>
          <cell r="AQ79">
            <v>104.1</v>
          </cell>
          <cell r="AR79">
            <v>200</v>
          </cell>
        </row>
        <row r="80">
          <cell r="F80">
            <v>316</v>
          </cell>
          <cell r="G80">
            <v>74</v>
          </cell>
          <cell r="H80">
            <v>242</v>
          </cell>
          <cell r="P80">
            <v>13</v>
          </cell>
          <cell r="Q80">
            <v>77353.513454545449</v>
          </cell>
          <cell r="R80">
            <v>83057</v>
          </cell>
          <cell r="S80">
            <v>38.333333333333336</v>
          </cell>
          <cell r="T80">
            <v>117852.27636363638</v>
          </cell>
          <cell r="U80">
            <v>69321.347560975613</v>
          </cell>
          <cell r="V80">
            <v>48530.928802660754</v>
          </cell>
          <cell r="W80">
            <v>101508</v>
          </cell>
          <cell r="X80">
            <v>53</v>
          </cell>
          <cell r="Y80">
            <v>22</v>
          </cell>
          <cell r="Z80">
            <v>31</v>
          </cell>
          <cell r="AA80">
            <v>42067.557110775218</v>
          </cell>
          <cell r="AB80">
            <v>81399</v>
          </cell>
          <cell r="AC80">
            <v>7.333333333333333</v>
          </cell>
          <cell r="AD80">
            <v>3</v>
          </cell>
          <cell r="AE80">
            <v>4.333333333333333</v>
          </cell>
          <cell r="AF80">
            <v>73</v>
          </cell>
          <cell r="AG80">
            <v>68</v>
          </cell>
          <cell r="AH80">
            <v>5</v>
          </cell>
          <cell r="AI80">
            <v>2032</v>
          </cell>
          <cell r="AJ80">
            <v>-2476.5650909090909</v>
          </cell>
          <cell r="AK80">
            <v>498.66666666666663</v>
          </cell>
          <cell r="AL80">
            <v>114</v>
          </cell>
          <cell r="AM80">
            <v>384.66666666666663</v>
          </cell>
          <cell r="AN80">
            <v>384.66666666666663</v>
          </cell>
          <cell r="AP80">
            <v>317284.31872727274</v>
          </cell>
          <cell r="AQ80" t="e">
            <v>#REF!</v>
          </cell>
          <cell r="AR80" t="e">
            <v>#REF!</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J81">
            <v>0</v>
          </cell>
          <cell r="AK81">
            <v>1267.7666666666667</v>
          </cell>
          <cell r="AL81">
            <v>451.2</v>
          </cell>
          <cell r="AM81">
            <v>816.56666666666661</v>
          </cell>
          <cell r="AN81">
            <v>816.56666666666661</v>
          </cell>
          <cell r="AP81">
            <v>63316.318727272737</v>
          </cell>
          <cell r="AQ81" t="e">
            <v>#REF!</v>
          </cell>
          <cell r="AR81" t="e">
            <v>#REF!</v>
          </cell>
        </row>
        <row r="82">
          <cell r="G82">
            <v>0</v>
          </cell>
          <cell r="H82">
            <v>0</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row>
        <row r="83">
          <cell r="F83">
            <v>0</v>
          </cell>
          <cell r="G83">
            <v>0</v>
          </cell>
          <cell r="H83">
            <v>0</v>
          </cell>
          <cell r="P83">
            <v>14</v>
          </cell>
          <cell r="S83">
            <v>0</v>
          </cell>
          <cell r="X83">
            <v>0</v>
          </cell>
          <cell r="AC83">
            <v>4</v>
          </cell>
          <cell r="AF83">
            <v>43</v>
          </cell>
          <cell r="AG83">
            <v>43</v>
          </cell>
          <cell r="AH83">
            <v>0</v>
          </cell>
          <cell r="AJ83">
            <v>0</v>
          </cell>
          <cell r="AK83">
            <v>18</v>
          </cell>
          <cell r="AL83">
            <v>14</v>
          </cell>
          <cell r="AM83">
            <v>4</v>
          </cell>
          <cell r="AN83">
            <v>0</v>
          </cell>
          <cell r="AP83">
            <v>11292</v>
          </cell>
          <cell r="AQ83">
            <v>11292</v>
          </cell>
          <cell r="AR83">
            <v>0</v>
          </cell>
        </row>
        <row r="84">
          <cell r="F84">
            <v>4725.3</v>
          </cell>
          <cell r="G84">
            <v>1106</v>
          </cell>
          <cell r="H84">
            <v>3619.3</v>
          </cell>
          <cell r="P84">
            <v>3426.6499999999996</v>
          </cell>
          <cell r="Q84">
            <v>0</v>
          </cell>
          <cell r="R84">
            <v>0</v>
          </cell>
          <cell r="S84">
            <v>31360.486666666668</v>
          </cell>
          <cell r="T84">
            <v>26852.267799999998</v>
          </cell>
          <cell r="U84">
            <v>4508.2188666666671</v>
          </cell>
          <cell r="V84">
            <v>48530.928802660754</v>
          </cell>
          <cell r="W84">
            <v>101508</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I84">
            <v>2032</v>
          </cell>
          <cell r="AJ84">
            <v>-2476.5650909090909</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S85">
            <v>0</v>
          </cell>
          <cell r="T85">
            <v>479.81779999999998</v>
          </cell>
          <cell r="U85">
            <v>499.40220000000005</v>
          </cell>
          <cell r="V85">
            <v>0</v>
          </cell>
          <cell r="W85">
            <v>0</v>
          </cell>
          <cell r="X85">
            <v>0</v>
          </cell>
          <cell r="Y85">
            <v>253</v>
          </cell>
          <cell r="Z85">
            <v>350.12099999999998</v>
          </cell>
          <cell r="AA85">
            <v>0</v>
          </cell>
          <cell r="AB85">
            <v>0</v>
          </cell>
          <cell r="AC85">
            <v>0</v>
          </cell>
          <cell r="AD85">
            <v>204</v>
          </cell>
          <cell r="AE85">
            <v>297.86</v>
          </cell>
          <cell r="AH85">
            <v>62.950909090909136</v>
          </cell>
          <cell r="AI85">
            <v>0</v>
          </cell>
          <cell r="AJ85">
            <v>0</v>
          </cell>
          <cell r="AK85">
            <v>5425.360090909091</v>
          </cell>
          <cell r="AL85">
            <v>1534.45</v>
          </cell>
          <cell r="AM85">
            <v>3890.9100909090912</v>
          </cell>
          <cell r="AN85">
            <v>1176.2809999999999</v>
          </cell>
          <cell r="AP85">
            <v>-1</v>
          </cell>
          <cell r="AQ85">
            <v>0</v>
          </cell>
          <cell r="AR85">
            <v>-1</v>
          </cell>
        </row>
        <row r="86">
          <cell r="P86">
            <v>0</v>
          </cell>
          <cell r="Q86">
            <v>0</v>
          </cell>
          <cell r="S86">
            <v>0</v>
          </cell>
          <cell r="T86">
            <v>0</v>
          </cell>
          <cell r="U86">
            <v>0</v>
          </cell>
          <cell r="V86">
            <v>0</v>
          </cell>
          <cell r="X86">
            <v>0</v>
          </cell>
          <cell r="Y86">
            <v>0</v>
          </cell>
          <cell r="AC86">
            <v>0</v>
          </cell>
          <cell r="AI86">
            <v>0</v>
          </cell>
          <cell r="AJ86">
            <v>0</v>
          </cell>
          <cell r="AL86">
            <v>27965.65</v>
          </cell>
          <cell r="AN86">
            <v>0</v>
          </cell>
          <cell r="AP86">
            <v>3705</v>
          </cell>
          <cell r="AQ86">
            <v>1959</v>
          </cell>
          <cell r="AR86">
            <v>1746</v>
          </cell>
        </row>
        <row r="87">
          <cell r="F87">
            <v>8046</v>
          </cell>
          <cell r="G87">
            <v>8046</v>
          </cell>
          <cell r="P87">
            <v>0</v>
          </cell>
          <cell r="Q87">
            <v>0</v>
          </cell>
          <cell r="S87">
            <v>0</v>
          </cell>
          <cell r="T87">
            <v>0</v>
          </cell>
          <cell r="U87">
            <v>0</v>
          </cell>
          <cell r="V87">
            <v>0</v>
          </cell>
          <cell r="X87">
            <v>0</v>
          </cell>
          <cell r="Y87">
            <v>0</v>
          </cell>
          <cell r="Z87">
            <v>0</v>
          </cell>
          <cell r="AA87">
            <v>0</v>
          </cell>
          <cell r="AC87">
            <v>0</v>
          </cell>
          <cell r="AI87">
            <v>0</v>
          </cell>
          <cell r="AJ87">
            <v>0</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I88">
            <v>29</v>
          </cell>
          <cell r="AJ88">
            <v>7.6666666666666643</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0</v>
          </cell>
          <cell r="AI89">
            <v>2061</v>
          </cell>
          <cell r="AJ89">
            <v>-2468.8984242424249</v>
          </cell>
          <cell r="AK89">
            <v>0</v>
          </cell>
          <cell r="AM89">
            <v>0</v>
          </cell>
          <cell r="AN89">
            <v>0</v>
          </cell>
          <cell r="AO89">
            <v>0</v>
          </cell>
          <cell r="AP89">
            <v>0</v>
          </cell>
          <cell r="AQ89">
            <v>0</v>
          </cell>
          <cell r="AR89">
            <v>-1</v>
          </cell>
        </row>
        <row r="90">
          <cell r="F90">
            <v>1399</v>
          </cell>
          <cell r="G90">
            <v>577</v>
          </cell>
          <cell r="H90">
            <v>822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0</v>
          </cell>
          <cell r="AI90">
            <v>2061</v>
          </cell>
          <cell r="AJ90">
            <v>-2468.8984242424249</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P91">
            <v>-223.27272727272725</v>
          </cell>
          <cell r="Q91">
            <v>3953.727272727273</v>
          </cell>
          <cell r="R91">
            <v>3466</v>
          </cell>
          <cell r="S91">
            <v>0</v>
          </cell>
          <cell r="T91">
            <v>0</v>
          </cell>
          <cell r="U91">
            <v>0</v>
          </cell>
          <cell r="V91">
            <v>943.72727272727275</v>
          </cell>
          <cell r="W91">
            <v>1353</v>
          </cell>
          <cell r="X91">
            <v>0</v>
          </cell>
          <cell r="Y91">
            <v>0</v>
          </cell>
          <cell r="Z91">
            <v>0</v>
          </cell>
          <cell r="AA91">
            <v>0</v>
          </cell>
          <cell r="AB91">
            <v>0</v>
          </cell>
          <cell r="AC91">
            <v>0</v>
          </cell>
          <cell r="AD91">
            <v>0</v>
          </cell>
          <cell r="AE91">
            <v>0</v>
          </cell>
          <cell r="AF91">
            <v>269</v>
          </cell>
          <cell r="AG91">
            <v>2881</v>
          </cell>
          <cell r="AH91">
            <v>0</v>
          </cell>
          <cell r="AI91">
            <v>306</v>
          </cell>
          <cell r="AJ91">
            <v>-647.63636363636351</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H92">
            <v>-3</v>
          </cell>
          <cell r="AJ92">
            <v>0</v>
          </cell>
          <cell r="AK92">
            <v>-196</v>
          </cell>
          <cell r="AL92">
            <v>-107</v>
          </cell>
          <cell r="AM92">
            <v>-89</v>
          </cell>
          <cell r="AN92">
            <v>-89</v>
          </cell>
          <cell r="AO92">
            <v>0</v>
          </cell>
          <cell r="AP92">
            <v>-25</v>
          </cell>
          <cell r="AQ92">
            <v>-107</v>
          </cell>
          <cell r="AR92">
            <v>-64</v>
          </cell>
        </row>
        <row r="93">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v>0</v>
          </cell>
          <cell r="AO93">
            <v>1616</v>
          </cell>
          <cell r="AP93" t="e">
            <v>#REF!</v>
          </cell>
        </row>
        <row r="94">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v>0</v>
          </cell>
          <cell r="AP94" t="e">
            <v>#REF!</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I95">
            <v>0</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I96">
            <v>0</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D97">
            <v>25802.811515151516</v>
          </cell>
          <cell r="AF97">
            <v>266</v>
          </cell>
          <cell r="AG97">
            <v>266</v>
          </cell>
          <cell r="AH97">
            <v>0</v>
          </cell>
          <cell r="AI97">
            <v>0</v>
          </cell>
          <cell r="AJ97">
            <v>0</v>
          </cell>
          <cell r="AK97">
            <v>3695</v>
          </cell>
          <cell r="AN97" t="e">
            <v>#REF!</v>
          </cell>
          <cell r="AP97" t="e">
            <v>#REF!</v>
          </cell>
        </row>
        <row r="98">
          <cell r="P98">
            <v>992</v>
          </cell>
          <cell r="S98">
            <v>106</v>
          </cell>
          <cell r="X98">
            <v>116</v>
          </cell>
          <cell r="AC98">
            <v>0</v>
          </cell>
          <cell r="AF98">
            <v>0</v>
          </cell>
          <cell r="AI98">
            <v>0</v>
          </cell>
          <cell r="AJ98">
            <v>0</v>
          </cell>
          <cell r="AN98" t="e">
            <v>#REF!</v>
          </cell>
          <cell r="AP98" t="e">
            <v>#REF!</v>
          </cell>
        </row>
        <row r="99">
          <cell r="P99">
            <v>976</v>
          </cell>
          <cell r="S99">
            <v>106</v>
          </cell>
          <cell r="X99">
            <v>116</v>
          </cell>
          <cell r="AC99">
            <v>0</v>
          </cell>
          <cell r="AF99">
            <v>0</v>
          </cell>
          <cell r="AG99">
            <v>454</v>
          </cell>
          <cell r="AH99">
            <v>0</v>
          </cell>
          <cell r="AI99">
            <v>0</v>
          </cell>
          <cell r="AJ99">
            <v>0</v>
          </cell>
          <cell r="AK99">
            <v>5737</v>
          </cell>
          <cell r="AL99">
            <v>109509.14393939395</v>
          </cell>
          <cell r="AM99">
            <v>46269.90741929959</v>
          </cell>
          <cell r="AN99" t="e">
            <v>#REF!</v>
          </cell>
          <cell r="AP99" t="e">
            <v>#REF!</v>
          </cell>
        </row>
        <row r="100">
          <cell r="F100">
            <v>0</v>
          </cell>
          <cell r="P100">
            <v>967</v>
          </cell>
          <cell r="S100">
            <v>106</v>
          </cell>
          <cell r="X100">
            <v>116</v>
          </cell>
          <cell r="AC100">
            <v>0</v>
          </cell>
          <cell r="AF100">
            <v>861</v>
          </cell>
          <cell r="AG100">
            <v>861</v>
          </cell>
          <cell r="AH100">
            <v>0</v>
          </cell>
          <cell r="AI100">
            <v>0</v>
          </cell>
          <cell r="AJ100">
            <v>0</v>
          </cell>
          <cell r="AK100">
            <v>0</v>
          </cell>
          <cell r="AL100">
            <v>85097.370909090911</v>
          </cell>
          <cell r="AM100">
            <v>40210.957581756855</v>
          </cell>
          <cell r="AN100" t="e">
            <v>#REF!</v>
          </cell>
          <cell r="AP100" t="e">
            <v>#REF!</v>
          </cell>
        </row>
        <row r="101">
          <cell r="F101">
            <v>93</v>
          </cell>
          <cell r="P101">
            <v>810</v>
          </cell>
          <cell r="Q101">
            <v>-0.32000000000000028</v>
          </cell>
          <cell r="R101">
            <v>31</v>
          </cell>
          <cell r="S101">
            <v>206</v>
          </cell>
          <cell r="T101">
            <v>-0.3360000000000003</v>
          </cell>
          <cell r="W101">
            <v>2</v>
          </cell>
          <cell r="X101">
            <v>459</v>
          </cell>
          <cell r="Y101">
            <v>0.28000000000000114</v>
          </cell>
          <cell r="AB101">
            <v>10</v>
          </cell>
          <cell r="AC101">
            <v>-117</v>
          </cell>
          <cell r="AD101">
            <v>0.35200000000000031</v>
          </cell>
          <cell r="AE101">
            <v>0.35200000000000031</v>
          </cell>
          <cell r="AF101">
            <v>266</v>
          </cell>
          <cell r="AG101">
            <v>266</v>
          </cell>
          <cell r="AH101">
            <v>0</v>
          </cell>
          <cell r="AI101">
            <v>0</v>
          </cell>
          <cell r="AJ101">
            <v>127.648</v>
          </cell>
          <cell r="AK101">
            <v>1741</v>
          </cell>
          <cell r="AL101">
            <v>116775.1297878788</v>
          </cell>
          <cell r="AM101">
            <v>43965.116024096387</v>
          </cell>
          <cell r="AN101" t="e">
            <v>#REF!</v>
          </cell>
          <cell r="AP101" t="e">
            <v>#REF!</v>
          </cell>
        </row>
        <row r="102">
          <cell r="F102">
            <v>93</v>
          </cell>
          <cell r="P102">
            <v>0</v>
          </cell>
          <cell r="Q102">
            <v>0</v>
          </cell>
          <cell r="R102">
            <v>0</v>
          </cell>
          <cell r="S102">
            <v>0</v>
          </cell>
          <cell r="T102">
            <v>0</v>
          </cell>
          <cell r="X102">
            <v>0</v>
          </cell>
          <cell r="Y102">
            <v>0</v>
          </cell>
          <cell r="AC102">
            <v>0</v>
          </cell>
          <cell r="AD102">
            <v>0</v>
          </cell>
          <cell r="AE102">
            <v>0</v>
          </cell>
          <cell r="AF102">
            <v>0</v>
          </cell>
          <cell r="AG102">
            <v>0</v>
          </cell>
          <cell r="AH102">
            <v>0</v>
          </cell>
          <cell r="AI102">
            <v>0</v>
          </cell>
          <cell r="AJ102">
            <v>0</v>
          </cell>
          <cell r="AK102">
            <v>93</v>
          </cell>
          <cell r="AN102" t="e">
            <v>#REF!</v>
          </cell>
          <cell r="AP102" t="e">
            <v>#REF!</v>
          </cell>
        </row>
        <row r="103">
          <cell r="F103">
            <v>639</v>
          </cell>
          <cell r="P103">
            <v>1206</v>
          </cell>
          <cell r="Q103">
            <v>0</v>
          </cell>
          <cell r="S103">
            <v>-680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row>
        <row r="104">
          <cell r="F104">
            <v>0</v>
          </cell>
          <cell r="P104">
            <v>800</v>
          </cell>
          <cell r="Q104">
            <v>-0.32000000000000028</v>
          </cell>
          <cell r="R104">
            <v>31</v>
          </cell>
          <cell r="S104">
            <v>0</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row>
        <row r="105">
          <cell r="F105">
            <v>0</v>
          </cell>
          <cell r="P105">
            <v>-0.20800000000000018</v>
          </cell>
          <cell r="Q105">
            <v>234.404</v>
          </cell>
          <cell r="R105">
            <v>154</v>
          </cell>
          <cell r="S105">
            <v>0</v>
          </cell>
          <cell r="T105">
            <v>-0.42800000000000082</v>
          </cell>
          <cell r="W105">
            <v>79</v>
          </cell>
          <cell r="X105">
            <v>0</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row>
        <row r="106">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K106">
            <v>0</v>
          </cell>
          <cell r="AN106" t="e">
            <v>#REF!</v>
          </cell>
          <cell r="AP106" t="e">
            <v>#REF!</v>
          </cell>
        </row>
        <row r="107">
          <cell r="F107">
            <v>0</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0</v>
          </cell>
          <cell r="AN107" t="e">
            <v>#REF!</v>
          </cell>
          <cell r="AP107" t="e">
            <v>#REF!</v>
          </cell>
        </row>
        <row r="108">
          <cell r="F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0</v>
          </cell>
          <cell r="AN108" t="e">
            <v>#REF!</v>
          </cell>
          <cell r="AP108" t="e">
            <v>#REF!</v>
          </cell>
          <cell r="AQ108" t="e">
            <v>#REF!</v>
          </cell>
          <cell r="AR108" t="e">
            <v>#REF!</v>
          </cell>
        </row>
        <row r="109">
          <cell r="F109">
            <v>0</v>
          </cell>
          <cell r="P109">
            <v>0</v>
          </cell>
          <cell r="Q109">
            <v>526.04999999999995</v>
          </cell>
          <cell r="R109">
            <v>800</v>
          </cell>
          <cell r="S109">
            <v>0</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row>
        <row r="110">
          <cell r="F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0</v>
          </cell>
          <cell r="AN110" t="e">
            <v>#REF!</v>
          </cell>
          <cell r="AP110" t="e">
            <v>#REF!</v>
          </cell>
          <cell r="AQ110">
            <v>0</v>
          </cell>
          <cell r="AR110">
            <v>0</v>
          </cell>
        </row>
        <row r="111">
          <cell r="F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0</v>
          </cell>
          <cell r="AN111" t="e">
            <v>#REF!</v>
          </cell>
          <cell r="AP111" t="e">
            <v>#REF!</v>
          </cell>
        </row>
        <row r="112">
          <cell r="F112">
            <v>0</v>
          </cell>
          <cell r="P112">
            <v>0</v>
          </cell>
          <cell r="Q112">
            <v>0</v>
          </cell>
          <cell r="R112">
            <v>928</v>
          </cell>
          <cell r="S112">
            <v>0</v>
          </cell>
          <cell r="T112">
            <v>0</v>
          </cell>
          <cell r="W112">
            <v>366</v>
          </cell>
          <cell r="X112">
            <v>0</v>
          </cell>
          <cell r="Y112">
            <v>0</v>
          </cell>
          <cell r="AB112">
            <v>251</v>
          </cell>
          <cell r="AC112">
            <v>0</v>
          </cell>
          <cell r="AD112">
            <v>0</v>
          </cell>
          <cell r="AE112">
            <v>0</v>
          </cell>
          <cell r="AF112">
            <v>0</v>
          </cell>
          <cell r="AG112">
            <v>0</v>
          </cell>
          <cell r="AH112">
            <v>0</v>
          </cell>
          <cell r="AI112">
            <v>0</v>
          </cell>
          <cell r="AJ112">
            <v>535</v>
          </cell>
          <cell r="AK112">
            <v>0</v>
          </cell>
          <cell r="AN112" t="e">
            <v>#REF!</v>
          </cell>
          <cell r="AP112" t="e">
            <v>#REF!</v>
          </cell>
        </row>
        <row r="113">
          <cell r="F113">
            <v>0</v>
          </cell>
          <cell r="P113">
            <v>0</v>
          </cell>
          <cell r="Q113">
            <v>0</v>
          </cell>
          <cell r="R113">
            <v>8</v>
          </cell>
          <cell r="S113">
            <v>0</v>
          </cell>
          <cell r="T113">
            <v>0</v>
          </cell>
          <cell r="W113">
            <v>57</v>
          </cell>
          <cell r="X113">
            <v>0</v>
          </cell>
          <cell r="Y113">
            <v>0</v>
          </cell>
          <cell r="AB113">
            <v>7</v>
          </cell>
          <cell r="AC113">
            <v>0</v>
          </cell>
          <cell r="AD113">
            <v>0</v>
          </cell>
          <cell r="AE113">
            <v>0</v>
          </cell>
          <cell r="AF113">
            <v>0</v>
          </cell>
          <cell r="AG113">
            <v>0</v>
          </cell>
          <cell r="AH113">
            <v>0</v>
          </cell>
          <cell r="AI113">
            <v>0</v>
          </cell>
          <cell r="AJ113">
            <v>0</v>
          </cell>
          <cell r="AK113">
            <v>0</v>
          </cell>
          <cell r="AN113">
            <v>19</v>
          </cell>
          <cell r="AP113">
            <v>21</v>
          </cell>
        </row>
        <row r="114">
          <cell r="F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0</v>
          </cell>
          <cell r="AM114">
            <v>0</v>
          </cell>
          <cell r="AN114" t="e">
            <v>#REF!</v>
          </cell>
          <cell r="AP114" t="e">
            <v>#REF!</v>
          </cell>
        </row>
        <row r="115">
          <cell r="F115">
            <v>0</v>
          </cell>
          <cell r="P115">
            <v>0</v>
          </cell>
          <cell r="S115">
            <v>0</v>
          </cell>
          <cell r="X115">
            <v>0</v>
          </cell>
          <cell r="AC115">
            <v>0</v>
          </cell>
          <cell r="AF115">
            <v>0</v>
          </cell>
          <cell r="AG115">
            <v>0</v>
          </cell>
          <cell r="AH115">
            <v>0</v>
          </cell>
          <cell r="AI115">
            <v>0</v>
          </cell>
          <cell r="AJ115">
            <v>0</v>
          </cell>
          <cell r="AK115">
            <v>0</v>
          </cell>
          <cell r="AM115">
            <v>0</v>
          </cell>
          <cell r="AP115">
            <v>0</v>
          </cell>
        </row>
        <row r="116">
          <cell r="F116">
            <v>0</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row>
        <row r="117">
          <cell r="F117">
            <v>0</v>
          </cell>
          <cell r="P117">
            <v>0</v>
          </cell>
          <cell r="S117">
            <v>0</v>
          </cell>
          <cell r="AC117">
            <v>0</v>
          </cell>
          <cell r="AG117">
            <v>0</v>
          </cell>
          <cell r="AH117">
            <v>0</v>
          </cell>
          <cell r="AK117">
            <v>0</v>
          </cell>
          <cell r="AL117">
            <v>0</v>
          </cell>
          <cell r="AM117">
            <v>0</v>
          </cell>
        </row>
        <row r="118">
          <cell r="F118">
            <v>0</v>
          </cell>
          <cell r="P118">
            <v>0</v>
          </cell>
          <cell r="S118">
            <v>0</v>
          </cell>
          <cell r="AC118">
            <v>0</v>
          </cell>
          <cell r="AF118">
            <v>0</v>
          </cell>
          <cell r="AG118">
            <v>0</v>
          </cell>
          <cell r="AH118">
            <v>0</v>
          </cell>
          <cell r="AK118">
            <v>0</v>
          </cell>
          <cell r="AL118">
            <v>0</v>
          </cell>
          <cell r="AM118">
            <v>0</v>
          </cell>
        </row>
        <row r="119">
          <cell r="F119">
            <v>0</v>
          </cell>
          <cell r="P119">
            <v>0</v>
          </cell>
          <cell r="S119">
            <v>0</v>
          </cell>
          <cell r="X119">
            <v>0</v>
          </cell>
          <cell r="AC119">
            <v>0</v>
          </cell>
          <cell r="AF119">
            <v>0</v>
          </cell>
          <cell r="AG119">
            <v>0</v>
          </cell>
          <cell r="AH119">
            <v>0</v>
          </cell>
          <cell r="AK119">
            <v>0</v>
          </cell>
        </row>
        <row r="120">
          <cell r="F120">
            <v>0</v>
          </cell>
          <cell r="P120">
            <v>0</v>
          </cell>
          <cell r="S120">
            <v>0</v>
          </cell>
          <cell r="X120">
            <v>0</v>
          </cell>
          <cell r="AC120">
            <v>0</v>
          </cell>
          <cell r="AE120" t="e">
            <v>#REF!</v>
          </cell>
          <cell r="AF120">
            <v>0</v>
          </cell>
          <cell r="AG120">
            <v>0</v>
          </cell>
          <cell r="AH120">
            <v>0</v>
          </cell>
          <cell r="AI120">
            <v>0</v>
          </cell>
          <cell r="AJ120">
            <v>0</v>
          </cell>
          <cell r="AK120">
            <v>0</v>
          </cell>
          <cell r="AN120" t="e">
            <v>#REF!</v>
          </cell>
          <cell r="AP120">
            <v>36465</v>
          </cell>
          <cell r="AQ120" t="e">
            <v>#REF!</v>
          </cell>
        </row>
        <row r="121">
          <cell r="F121">
            <v>100</v>
          </cell>
          <cell r="P121">
            <v>0</v>
          </cell>
          <cell r="S121">
            <v>0</v>
          </cell>
          <cell r="X121">
            <v>0</v>
          </cell>
          <cell r="AC121">
            <v>0</v>
          </cell>
          <cell r="AF121">
            <v>0</v>
          </cell>
          <cell r="AG121">
            <v>0</v>
          </cell>
          <cell r="AH121">
            <v>0</v>
          </cell>
          <cell r="AJ121">
            <v>0</v>
          </cell>
          <cell r="AK121">
            <v>0</v>
          </cell>
          <cell r="AN121" t="e">
            <v>#REF!</v>
          </cell>
          <cell r="AP121" t="e">
            <v>#REF!</v>
          </cell>
        </row>
        <row r="122">
          <cell r="F122">
            <v>100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100</v>
          </cell>
          <cell r="AN122" t="e">
            <v>#REF!</v>
          </cell>
          <cell r="AP122" t="e">
            <v>#REF!</v>
          </cell>
        </row>
        <row r="123">
          <cell r="F123">
            <v>3480</v>
          </cell>
          <cell r="P123">
            <v>-0.40000000000000036</v>
          </cell>
          <cell r="Q123">
            <v>0</v>
          </cell>
          <cell r="S123">
            <v>0</v>
          </cell>
          <cell r="T123">
            <v>-0.76400000000000112</v>
          </cell>
          <cell r="U123">
            <v>0</v>
          </cell>
          <cell r="V123">
            <v>0</v>
          </cell>
          <cell r="X123">
            <v>0</v>
          </cell>
          <cell r="Y123">
            <v>0.34799999999999898</v>
          </cell>
          <cell r="Z123">
            <v>0</v>
          </cell>
          <cell r="AA123">
            <v>0</v>
          </cell>
          <cell r="AC123">
            <v>-0.34799999999999898</v>
          </cell>
          <cell r="AF123">
            <v>0</v>
          </cell>
          <cell r="AJ123">
            <v>0</v>
          </cell>
          <cell r="AK123">
            <v>0</v>
          </cell>
          <cell r="AN123" t="e">
            <v>#REF!</v>
          </cell>
          <cell r="AP123" t="e">
            <v>#REF!</v>
          </cell>
        </row>
        <row r="124">
          <cell r="F124">
            <v>3480</v>
          </cell>
          <cell r="P124">
            <v>0</v>
          </cell>
          <cell r="X124">
            <v>0</v>
          </cell>
          <cell r="AC124">
            <v>0</v>
          </cell>
          <cell r="AJ124">
            <v>0</v>
          </cell>
          <cell r="AK124">
            <v>3480</v>
          </cell>
          <cell r="AL124">
            <v>396.87424242423458</v>
          </cell>
          <cell r="AP124" t="e">
            <v>#REF!</v>
          </cell>
        </row>
        <row r="125">
          <cell r="F125">
            <v>0</v>
          </cell>
          <cell r="P125">
            <v>0</v>
          </cell>
          <cell r="X125">
            <v>0</v>
          </cell>
          <cell r="AC125">
            <v>0</v>
          </cell>
          <cell r="AJ125">
            <v>0</v>
          </cell>
          <cell r="AK125">
            <v>0</v>
          </cell>
          <cell r="AL125">
            <v>-8132.8846363636376</v>
          </cell>
          <cell r="AP125" t="e">
            <v>#REF!</v>
          </cell>
        </row>
        <row r="126">
          <cell r="F126">
            <v>4527</v>
          </cell>
          <cell r="G126">
            <v>0</v>
          </cell>
          <cell r="H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0</v>
          </cell>
          <cell r="AL126">
            <v>13247.384148484838</v>
          </cell>
          <cell r="AO126">
            <v>0</v>
          </cell>
          <cell r="AP126" t="e">
            <v>#REF!</v>
          </cell>
          <cell r="AQ126" t="e">
            <v>#REF!</v>
          </cell>
          <cell r="AR126" t="e">
            <v>#REF!</v>
          </cell>
        </row>
        <row r="127">
          <cell r="F127">
            <v>0</v>
          </cell>
          <cell r="G127">
            <v>0</v>
          </cell>
          <cell r="H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L128">
            <v>5340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cell r="AL129">
            <v>9106</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16827.384148484838</v>
          </cell>
          <cell r="AL131">
            <v>9186.0424182431379</v>
          </cell>
          <cell r="AM131">
            <v>-16555.413327334049</v>
          </cell>
          <cell r="AP131" t="e">
            <v>#REF!</v>
          </cell>
          <cell r="AR131" t="e">
            <v>#REF!</v>
          </cell>
        </row>
        <row r="132">
          <cell r="P132">
            <v>0</v>
          </cell>
          <cell r="X132">
            <v>0</v>
          </cell>
          <cell r="AC132">
            <v>0</v>
          </cell>
          <cell r="AJ132">
            <v>0</v>
          </cell>
          <cell r="AK132">
            <v>24039.120212121197</v>
          </cell>
          <cell r="AL132">
            <v>13754.883975903613</v>
          </cell>
          <cell r="AM132">
            <v>9418.9862362175918</v>
          </cell>
          <cell r="AO132">
            <v>0</v>
          </cell>
          <cell r="AP132" t="e">
            <v>#REF!</v>
          </cell>
        </row>
        <row r="133">
          <cell r="P133">
            <v>0</v>
          </cell>
          <cell r="X133">
            <v>0</v>
          </cell>
          <cell r="AC133">
            <v>0</v>
          </cell>
          <cell r="AJ133">
            <v>0</v>
          </cell>
          <cell r="AK133">
            <v>-1951.236272727273</v>
          </cell>
          <cell r="AO133">
            <v>0</v>
          </cell>
          <cell r="AP133" t="e">
            <v>#REF!</v>
          </cell>
        </row>
        <row r="134">
          <cell r="P134">
            <v>0</v>
          </cell>
          <cell r="X134">
            <v>0</v>
          </cell>
          <cell r="AC134">
            <v>0</v>
          </cell>
          <cell r="AJ134">
            <v>0</v>
          </cell>
          <cell r="AK134">
            <v>7211.7360636363592</v>
          </cell>
          <cell r="AO134">
            <v>0</v>
          </cell>
          <cell r="AP134" t="e">
            <v>#REF!</v>
          </cell>
        </row>
        <row r="135">
          <cell r="P135">
            <v>0</v>
          </cell>
          <cell r="X135">
            <v>0</v>
          </cell>
          <cell r="AC135">
            <v>0</v>
          </cell>
          <cell r="AJ135">
            <v>0</v>
          </cell>
          <cell r="AK135">
            <v>58108</v>
          </cell>
          <cell r="AM135">
            <v>58108</v>
          </cell>
          <cell r="AO135">
            <v>0</v>
          </cell>
          <cell r="AP135">
            <v>0</v>
          </cell>
          <cell r="AQ135">
            <v>0</v>
          </cell>
        </row>
        <row r="136">
          <cell r="P136">
            <v>0</v>
          </cell>
          <cell r="X136">
            <v>0</v>
          </cell>
          <cell r="AC136">
            <v>0</v>
          </cell>
          <cell r="AJ136">
            <v>0</v>
          </cell>
          <cell r="AK136">
            <v>-5132.2365200943386</v>
          </cell>
          <cell r="AM136">
            <v>28333</v>
          </cell>
          <cell r="AO136">
            <v>0</v>
          </cell>
          <cell r="AQ136">
            <v>0</v>
          </cell>
        </row>
        <row r="137">
          <cell r="P137">
            <v>0</v>
          </cell>
          <cell r="X137">
            <v>0</v>
          </cell>
          <cell r="AC137">
            <v>0</v>
          </cell>
          <cell r="AJ137">
            <v>0</v>
          </cell>
          <cell r="AK137">
            <v>82229</v>
          </cell>
          <cell r="AM137">
            <v>82229</v>
          </cell>
          <cell r="AO137">
            <v>0</v>
          </cell>
          <cell r="AP137">
            <v>36.19</v>
          </cell>
          <cell r="AQ137">
            <v>0</v>
          </cell>
        </row>
        <row r="138">
          <cell r="P138">
            <v>0</v>
          </cell>
          <cell r="X138">
            <v>0</v>
          </cell>
          <cell r="AC138">
            <v>0</v>
          </cell>
          <cell r="AJ138">
            <v>0</v>
          </cell>
          <cell r="AK138">
            <v>9418.9862362175918</v>
          </cell>
          <cell r="AO138">
            <v>0</v>
          </cell>
        </row>
        <row r="139">
          <cell r="P139">
            <v>0</v>
          </cell>
          <cell r="X139">
            <v>0</v>
          </cell>
          <cell r="AC139">
            <v>0</v>
          </cell>
          <cell r="AJ139">
            <v>0</v>
          </cell>
          <cell r="AK139">
            <v>52.04</v>
          </cell>
          <cell r="AN139">
            <v>0</v>
          </cell>
          <cell r="AO139" t="e">
            <v>#DIV/0!</v>
          </cell>
          <cell r="AP139" t="e">
            <v>#REF!</v>
          </cell>
        </row>
        <row r="140">
          <cell r="P140">
            <v>0</v>
          </cell>
          <cell r="X140">
            <v>0</v>
          </cell>
          <cell r="AC140">
            <v>0</v>
          </cell>
          <cell r="AJ140">
            <v>0</v>
          </cell>
          <cell r="AK140">
            <v>46.08</v>
          </cell>
          <cell r="AO140" t="e">
            <v>#DIV/0!</v>
          </cell>
          <cell r="AP140">
            <v>180931</v>
          </cell>
          <cell r="AQ140">
            <v>180931</v>
          </cell>
        </row>
        <row r="141">
          <cell r="P141">
            <v>0</v>
          </cell>
          <cell r="X141">
            <v>0</v>
          </cell>
          <cell r="AC141">
            <v>0</v>
          </cell>
          <cell r="AJ141">
            <v>0</v>
          </cell>
          <cell r="AK141">
            <v>0</v>
          </cell>
          <cell r="AO141">
            <v>0</v>
          </cell>
        </row>
        <row r="142">
          <cell r="P142">
            <v>0</v>
          </cell>
          <cell r="X142">
            <v>0</v>
          </cell>
          <cell r="AC142">
            <v>0</v>
          </cell>
          <cell r="AJ142">
            <v>0</v>
          </cell>
          <cell r="AK142">
            <v>12.49</v>
          </cell>
          <cell r="AN142">
            <v>0</v>
          </cell>
          <cell r="AO142" t="e">
            <v>#DIV/0!</v>
          </cell>
          <cell r="AP142">
            <v>0</v>
          </cell>
        </row>
        <row r="143">
          <cell r="P143">
            <v>0</v>
          </cell>
          <cell r="Q143">
            <v>0</v>
          </cell>
          <cell r="X143">
            <v>0</v>
          </cell>
          <cell r="AC143">
            <v>0</v>
          </cell>
          <cell r="AJ143">
            <v>0</v>
          </cell>
          <cell r="AK143">
            <v>14.59</v>
          </cell>
          <cell r="AO143" t="e">
            <v>#DIV/0!</v>
          </cell>
          <cell r="AP143">
            <v>2601</v>
          </cell>
        </row>
        <row r="144">
          <cell r="P144">
            <v>0</v>
          </cell>
          <cell r="X144">
            <v>0</v>
          </cell>
          <cell r="AC144">
            <v>0</v>
          </cell>
          <cell r="AJ144">
            <v>0</v>
          </cell>
          <cell r="AK144">
            <v>56960</v>
          </cell>
          <cell r="AL144">
            <v>56960</v>
          </cell>
          <cell r="AN144">
            <v>0</v>
          </cell>
          <cell r="AO144" t="e">
            <v>#DIV/0!</v>
          </cell>
          <cell r="AP144" t="e">
            <v>#REF!</v>
          </cell>
          <cell r="AQ144">
            <v>180931</v>
          </cell>
          <cell r="AR144" t="e">
            <v>#REF!</v>
          </cell>
        </row>
        <row r="145">
          <cell r="P145">
            <v>0</v>
          </cell>
          <cell r="X145">
            <v>0</v>
          </cell>
          <cell r="AC145">
            <v>0</v>
          </cell>
          <cell r="AJ145">
            <v>0</v>
          </cell>
          <cell r="AK145">
            <v>11.11</v>
          </cell>
          <cell r="AL145">
            <v>49395</v>
          </cell>
          <cell r="AO145" t="e">
            <v>#DIV/0!</v>
          </cell>
          <cell r="AP145">
            <v>0</v>
          </cell>
        </row>
        <row r="146">
          <cell r="P146">
            <v>0</v>
          </cell>
          <cell r="X146">
            <v>0</v>
          </cell>
          <cell r="AC146">
            <v>0</v>
          </cell>
          <cell r="AJ146">
            <v>0</v>
          </cell>
          <cell r="AK146">
            <v>57720</v>
          </cell>
          <cell r="AL146">
            <v>57720</v>
          </cell>
          <cell r="AP146" t="e">
            <v>#REF!</v>
          </cell>
          <cell r="AQ146">
            <v>180931</v>
          </cell>
          <cell r="AR146" t="e">
            <v>#REF!</v>
          </cell>
        </row>
        <row r="147">
          <cell r="P147">
            <v>0</v>
          </cell>
          <cell r="X147">
            <v>0</v>
          </cell>
          <cell r="AC147">
            <v>0</v>
          </cell>
          <cell r="AJ147">
            <v>0</v>
          </cell>
          <cell r="AK147">
            <v>5857.1428571428578</v>
          </cell>
          <cell r="AL147">
            <v>-46268.907419299605</v>
          </cell>
          <cell r="AM147">
            <v>-63240.236520094339</v>
          </cell>
        </row>
        <row r="148">
          <cell r="P148">
            <v>0</v>
          </cell>
          <cell r="S148">
            <v>0</v>
          </cell>
          <cell r="X148">
            <v>0</v>
          </cell>
          <cell r="AC148">
            <v>0</v>
          </cell>
          <cell r="AJ148">
            <v>300</v>
          </cell>
          <cell r="AK148">
            <v>865.25</v>
          </cell>
          <cell r="AL148">
            <v>-40208.957581756862</v>
          </cell>
          <cell r="AM148">
            <v>-44888.413327334049</v>
          </cell>
          <cell r="AP148" t="e">
            <v>#REF!</v>
          </cell>
          <cell r="AQ148" t="e">
            <v>#REF!</v>
          </cell>
          <cell r="AR148" t="e">
            <v>#REF!</v>
          </cell>
        </row>
        <row r="149">
          <cell r="P149">
            <v>0</v>
          </cell>
          <cell r="S149">
            <v>0</v>
          </cell>
          <cell r="X149">
            <v>0</v>
          </cell>
          <cell r="AC149">
            <v>0</v>
          </cell>
          <cell r="AJ149">
            <v>0</v>
          </cell>
          <cell r="AK149">
            <v>5114.2857142857147</v>
          </cell>
          <cell r="AL149">
            <v>-43965.116024096387</v>
          </cell>
          <cell r="AM149">
            <v>-72810.013763782408</v>
          </cell>
        </row>
        <row r="150">
          <cell r="P150">
            <v>0</v>
          </cell>
          <cell r="Q150">
            <v>0</v>
          </cell>
          <cell r="S150">
            <v>0</v>
          </cell>
          <cell r="T150">
            <v>0</v>
          </cell>
          <cell r="X150">
            <v>0</v>
          </cell>
          <cell r="Y150">
            <v>0</v>
          </cell>
          <cell r="AC150">
            <v>0</v>
          </cell>
          <cell r="AJ150">
            <v>0</v>
          </cell>
          <cell r="AK150">
            <v>865.25</v>
          </cell>
          <cell r="AL150">
            <v>56960</v>
          </cell>
          <cell r="AM150">
            <v>58108</v>
          </cell>
          <cell r="AN150">
            <v>0</v>
          </cell>
          <cell r="AO150">
            <v>0</v>
          </cell>
        </row>
        <row r="151">
          <cell r="AJ151">
            <v>0</v>
          </cell>
          <cell r="AK151">
            <v>0</v>
          </cell>
          <cell r="AL151">
            <v>49395</v>
          </cell>
          <cell r="AM151">
            <v>28333</v>
          </cell>
          <cell r="AO151">
            <v>0</v>
          </cell>
        </row>
        <row r="152">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0</v>
          </cell>
          <cell r="AK152">
            <v>139949</v>
          </cell>
          <cell r="AL152">
            <v>57720</v>
          </cell>
          <cell r="AM152">
            <v>82229</v>
          </cell>
          <cell r="AN152">
            <v>197</v>
          </cell>
          <cell r="AO152">
            <v>0</v>
          </cell>
          <cell r="AP152">
            <v>9542.2601818181811</v>
          </cell>
        </row>
        <row r="153">
          <cell r="AK153">
            <v>0</v>
          </cell>
          <cell r="AL153">
            <v>49395</v>
          </cell>
          <cell r="AM153">
            <v>28333</v>
          </cell>
          <cell r="AO153">
            <v>2093</v>
          </cell>
          <cell r="AP153">
            <v>5098</v>
          </cell>
          <cell r="AQ153">
            <v>4891.9653693155615</v>
          </cell>
          <cell r="AR153">
            <v>11328.349456446114</v>
          </cell>
        </row>
        <row r="154">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139949</v>
          </cell>
          <cell r="AL154">
            <v>57720</v>
          </cell>
          <cell r="AM154">
            <v>82229</v>
          </cell>
          <cell r="AN154">
            <v>0</v>
          </cell>
          <cell r="AO154">
            <v>2889</v>
          </cell>
          <cell r="AP154">
            <v>5865</v>
          </cell>
          <cell r="AQ154">
            <v>4320.2514445347797</v>
          </cell>
          <cell r="AR154">
            <v>12672.305468164745</v>
          </cell>
        </row>
        <row r="155">
          <cell r="P155">
            <v>0</v>
          </cell>
          <cell r="Q155">
            <v>0</v>
          </cell>
          <cell r="S155">
            <v>0</v>
          </cell>
          <cell r="T155">
            <v>70</v>
          </cell>
          <cell r="X155">
            <v>-70</v>
          </cell>
          <cell r="Y155">
            <v>24</v>
          </cell>
          <cell r="AC155">
            <v>-24</v>
          </cell>
          <cell r="AJ155">
            <v>0</v>
          </cell>
          <cell r="AK155">
            <v>0</v>
          </cell>
          <cell r="AL155">
            <v>-100</v>
          </cell>
          <cell r="AM155">
            <v>-100</v>
          </cell>
          <cell r="AO155">
            <v>2449</v>
          </cell>
          <cell r="AP155">
            <v>6659</v>
          </cell>
          <cell r="AQ155">
            <v>5344.308649356225</v>
          </cell>
          <cell r="AR155">
            <v>14571.544133725103</v>
          </cell>
        </row>
        <row r="156">
          <cell r="P156">
            <v>0</v>
          </cell>
          <cell r="Q156">
            <v>0</v>
          </cell>
          <cell r="S156">
            <v>0</v>
          </cell>
          <cell r="T156">
            <v>0</v>
          </cell>
          <cell r="X156">
            <v>0</v>
          </cell>
          <cell r="Y156">
            <v>0</v>
          </cell>
          <cell r="AC156">
            <v>0</v>
          </cell>
          <cell r="AJ156">
            <v>0</v>
          </cell>
          <cell r="AK156">
            <v>20.6</v>
          </cell>
          <cell r="AL156">
            <v>31.3</v>
          </cell>
          <cell r="AM156">
            <v>12.9</v>
          </cell>
          <cell r="AP156" t="e">
            <v>#REF!</v>
          </cell>
        </row>
        <row r="157">
          <cell r="P157">
            <v>-681</v>
          </cell>
          <cell r="Q157">
            <v>1041.8333333333333</v>
          </cell>
          <cell r="S157">
            <v>-1041.8333333333333</v>
          </cell>
          <cell r="T157">
            <v>213</v>
          </cell>
          <cell r="X157">
            <v>-213</v>
          </cell>
          <cell r="Y157">
            <v>1171.0035872727274</v>
          </cell>
          <cell r="AC157">
            <v>-1171.0035872727274</v>
          </cell>
          <cell r="AJ157">
            <v>0</v>
          </cell>
          <cell r="AK157">
            <v>4.3796018241005417</v>
          </cell>
          <cell r="AL157">
            <v>-100</v>
          </cell>
          <cell r="AM157">
            <v>-100</v>
          </cell>
          <cell r="AP157" t="e">
            <v>#REF!</v>
          </cell>
        </row>
        <row r="158">
          <cell r="F158">
            <v>0</v>
          </cell>
          <cell r="P158">
            <v>-47</v>
          </cell>
          <cell r="Q158">
            <v>140</v>
          </cell>
          <cell r="S158">
            <v>-140</v>
          </cell>
          <cell r="T158">
            <v>105</v>
          </cell>
          <cell r="X158">
            <v>-105</v>
          </cell>
          <cell r="Y158">
            <v>190</v>
          </cell>
          <cell r="AC158">
            <v>-190</v>
          </cell>
          <cell r="AJ158">
            <v>0</v>
          </cell>
          <cell r="AK158">
            <v>0</v>
          </cell>
          <cell r="AL158">
            <v>0</v>
          </cell>
          <cell r="AM158">
            <v>0</v>
          </cell>
          <cell r="AP158" t="e">
            <v>#REF!</v>
          </cell>
        </row>
        <row r="159">
          <cell r="F159">
            <v>320</v>
          </cell>
          <cell r="P159">
            <v>-1248.5</v>
          </cell>
          <cell r="Q159">
            <v>140</v>
          </cell>
          <cell r="S159">
            <v>-140</v>
          </cell>
          <cell r="T159" t="str">
            <v xml:space="preserve">                   КОРИГУВАННЯ   ПЛАНУ   НА   СЕРПЕНЬ  1998 р</v>
          </cell>
          <cell r="X159" t="e">
            <v>#VALUE!</v>
          </cell>
          <cell r="Y159">
            <v>1006.7</v>
          </cell>
          <cell r="AC159">
            <v>-1006.7</v>
          </cell>
          <cell r="AF159">
            <v>312.8</v>
          </cell>
          <cell r="AG159">
            <v>313</v>
          </cell>
          <cell r="AH159">
            <v>-0.19999999999998863</v>
          </cell>
          <cell r="AJ159">
            <v>0</v>
          </cell>
          <cell r="AK159">
            <v>3951.6000000000004</v>
          </cell>
          <cell r="AP159" t="e">
            <v>#REF!</v>
          </cell>
        </row>
        <row r="160">
          <cell r="F160">
            <v>0</v>
          </cell>
          <cell r="P160">
            <v>0</v>
          </cell>
          <cell r="Q160">
            <v>280</v>
          </cell>
          <cell r="S160">
            <v>0</v>
          </cell>
          <cell r="X160">
            <v>0</v>
          </cell>
          <cell r="Y160">
            <v>1196.7</v>
          </cell>
          <cell r="AC160">
            <v>0</v>
          </cell>
          <cell r="AF160">
            <v>141.6</v>
          </cell>
          <cell r="AG160">
            <v>142</v>
          </cell>
          <cell r="AH160">
            <v>-0.40000000000000568</v>
          </cell>
          <cell r="AJ160">
            <v>142</v>
          </cell>
          <cell r="AK160">
            <v>0</v>
          </cell>
        </row>
        <row r="161">
          <cell r="F161">
            <v>320</v>
          </cell>
          <cell r="P161">
            <v>859</v>
          </cell>
          <cell r="Q161">
            <v>2287.7454545454548</v>
          </cell>
          <cell r="S161">
            <v>1389</v>
          </cell>
          <cell r="X161">
            <v>1415</v>
          </cell>
          <cell r="Y161">
            <v>0</v>
          </cell>
          <cell r="AC161">
            <v>724</v>
          </cell>
          <cell r="AF161">
            <v>1203</v>
          </cell>
          <cell r="AG161">
            <v>530</v>
          </cell>
          <cell r="AH161">
            <v>673</v>
          </cell>
          <cell r="AJ161">
            <v>0</v>
          </cell>
          <cell r="AK161">
            <v>5590</v>
          </cell>
          <cell r="AP161" t="e">
            <v>#REF!</v>
          </cell>
        </row>
        <row r="162">
          <cell r="F162">
            <v>0</v>
          </cell>
          <cell r="P162">
            <v>390</v>
          </cell>
          <cell r="Q162">
            <v>776</v>
          </cell>
          <cell r="S162">
            <v>512</v>
          </cell>
          <cell r="X162">
            <v>2374</v>
          </cell>
          <cell r="Y162" t="e">
            <v>#REF!</v>
          </cell>
          <cell r="AB162">
            <v>9</v>
          </cell>
          <cell r="AC162">
            <v>1081</v>
          </cell>
          <cell r="AF162">
            <v>560</v>
          </cell>
          <cell r="AG162">
            <v>500</v>
          </cell>
          <cell r="AH162">
            <v>60</v>
          </cell>
          <cell r="AJ162">
            <v>0</v>
          </cell>
          <cell r="AK162">
            <v>4357</v>
          </cell>
          <cell r="AP162" t="e">
            <v>#REF!</v>
          </cell>
        </row>
        <row r="163">
          <cell r="F163">
            <v>0</v>
          </cell>
          <cell r="P163">
            <v>226</v>
          </cell>
          <cell r="Q163">
            <v>1739.5839999999998</v>
          </cell>
          <cell r="R163">
            <v>800</v>
          </cell>
          <cell r="S163">
            <v>133</v>
          </cell>
          <cell r="T163">
            <v>176.47000000000003</v>
          </cell>
          <cell r="U163">
            <v>0</v>
          </cell>
          <cell r="V163">
            <v>0</v>
          </cell>
          <cell r="W163">
            <v>0</v>
          </cell>
          <cell r="X163">
            <v>226</v>
          </cell>
          <cell r="Y163">
            <v>225.76000000000002</v>
          </cell>
          <cell r="Z163">
            <v>0</v>
          </cell>
          <cell r="AA163">
            <v>0</v>
          </cell>
          <cell r="AB163">
            <v>432</v>
          </cell>
          <cell r="AC163">
            <v>173</v>
          </cell>
          <cell r="AD163" t="e">
            <v>#REF!</v>
          </cell>
          <cell r="AE163">
            <v>1009.45</v>
          </cell>
          <cell r="AF163">
            <v>90</v>
          </cell>
          <cell r="AG163">
            <v>90</v>
          </cell>
          <cell r="AH163">
            <v>0</v>
          </cell>
          <cell r="AI163">
            <v>0</v>
          </cell>
          <cell r="AJ163" t="e">
            <v>#REF!</v>
          </cell>
          <cell r="AK163">
            <v>848</v>
          </cell>
          <cell r="AL163">
            <v>0</v>
          </cell>
          <cell r="AM163">
            <v>0</v>
          </cell>
          <cell r="AN163" t="e">
            <v>#REF!</v>
          </cell>
          <cell r="AO163">
            <v>1616</v>
          </cell>
          <cell r="AP163" t="e">
            <v>#REF!</v>
          </cell>
        </row>
        <row r="164">
          <cell r="F164">
            <v>14.170833333333334</v>
          </cell>
          <cell r="P164">
            <v>120</v>
          </cell>
          <cell r="Q164">
            <v>-0.23600000000000065</v>
          </cell>
          <cell r="R164">
            <v>154</v>
          </cell>
          <cell r="S164">
            <v>94</v>
          </cell>
          <cell r="T164">
            <v>-0.42800000000000082</v>
          </cell>
          <cell r="U164">
            <v>0</v>
          </cell>
          <cell r="V164">
            <v>0</v>
          </cell>
          <cell r="W164">
            <v>79</v>
          </cell>
          <cell r="X164">
            <v>131</v>
          </cell>
          <cell r="Y164">
            <v>6.799999999999784E-2</v>
          </cell>
          <cell r="Z164">
            <v>0</v>
          </cell>
          <cell r="AA164">
            <v>0</v>
          </cell>
          <cell r="AB164">
            <v>9</v>
          </cell>
          <cell r="AC164">
            <v>83</v>
          </cell>
          <cell r="AD164">
            <v>0.28399999999999892</v>
          </cell>
          <cell r="AE164">
            <v>0.28399999999999892</v>
          </cell>
          <cell r="AF164">
            <v>80</v>
          </cell>
          <cell r="AG164">
            <v>80</v>
          </cell>
          <cell r="AH164">
            <v>30</v>
          </cell>
          <cell r="AI164">
            <v>0</v>
          </cell>
          <cell r="AJ164">
            <v>29.716000000000001</v>
          </cell>
          <cell r="AK164">
            <v>428</v>
          </cell>
          <cell r="AL164">
            <v>0</v>
          </cell>
          <cell r="AM164">
            <v>0</v>
          </cell>
          <cell r="AN164" t="e">
            <v>#REF!</v>
          </cell>
          <cell r="AO164">
            <v>0</v>
          </cell>
          <cell r="AP164" t="e">
            <v>#REF!</v>
          </cell>
        </row>
        <row r="165">
          <cell r="F165">
            <v>14.170833333333334</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row>
        <row r="166">
          <cell r="F166">
            <v>14.170833333333334</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14.170833333333334</v>
          </cell>
          <cell r="AL166">
            <v>0</v>
          </cell>
          <cell r="AM166">
            <v>0</v>
          </cell>
          <cell r="AN166">
            <v>19</v>
          </cell>
          <cell r="AO166">
            <v>0</v>
          </cell>
          <cell r="AP166">
            <v>2846.5333333333333</v>
          </cell>
        </row>
        <row r="167">
          <cell r="F167">
            <v>260</v>
          </cell>
          <cell r="P167">
            <v>450</v>
          </cell>
          <cell r="Q167">
            <v>13559.514000000001</v>
          </cell>
          <cell r="S167">
            <v>688.5</v>
          </cell>
          <cell r="T167">
            <v>876.30400000002464</v>
          </cell>
          <cell r="X167">
            <v>416.54545454545456</v>
          </cell>
          <cell r="Y167">
            <v>912.96000000001436</v>
          </cell>
          <cell r="AC167">
            <v>179.90909090909091</v>
          </cell>
          <cell r="AE167">
            <v>-6947.0430909090901</v>
          </cell>
          <cell r="AF167">
            <v>157.90909090909091</v>
          </cell>
          <cell r="AG167">
            <v>157.90909090909091</v>
          </cell>
          <cell r="AH167">
            <v>2561</v>
          </cell>
          <cell r="AK167">
            <v>1734.9545454545455</v>
          </cell>
          <cell r="AN167" t="e">
            <v>#REF!</v>
          </cell>
          <cell r="AP167" t="e">
            <v>#REF!</v>
          </cell>
        </row>
        <row r="168">
          <cell r="F168">
            <v>-60</v>
          </cell>
          <cell r="P168">
            <v>0</v>
          </cell>
          <cell r="S168">
            <v>700.5</v>
          </cell>
          <cell r="X168">
            <v>998.4545454545455</v>
          </cell>
          <cell r="AC168">
            <v>544.09090909090912</v>
          </cell>
          <cell r="AK168">
            <v>2183.0454545454545</v>
          </cell>
        </row>
        <row r="169">
          <cell r="F169">
            <v>60</v>
          </cell>
          <cell r="P169">
            <v>0</v>
          </cell>
          <cell r="S169">
            <v>1389</v>
          </cell>
          <cell r="X169">
            <v>1415</v>
          </cell>
          <cell r="AC169">
            <v>724</v>
          </cell>
          <cell r="AF169">
            <v>0</v>
          </cell>
          <cell r="AG169">
            <v>0</v>
          </cell>
          <cell r="AH169">
            <v>0</v>
          </cell>
          <cell r="AK169">
            <v>0</v>
          </cell>
        </row>
        <row r="170">
          <cell r="F170">
            <v>60</v>
          </cell>
          <cell r="G170">
            <v>0</v>
          </cell>
          <cell r="H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454</v>
          </cell>
          <cell r="AG170">
            <v>461</v>
          </cell>
          <cell r="AH170">
            <v>0</v>
          </cell>
          <cell r="AJ170">
            <v>0</v>
          </cell>
          <cell r="AK170">
            <v>60</v>
          </cell>
        </row>
        <row r="171">
          <cell r="F171">
            <v>427</v>
          </cell>
          <cell r="G171">
            <v>0</v>
          </cell>
          <cell r="H171">
            <v>0</v>
          </cell>
          <cell r="P171">
            <v>1736</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J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Q174" t="str">
            <v>КТМ</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cell r="AN174" t="str">
            <v>ДОП.ВИР. СТ.ОРГ.</v>
          </cell>
          <cell r="AP174" t="str">
            <v>АК КЕ ВСЬОГО</v>
          </cell>
          <cell r="AQ174" t="str">
            <v>Е/Е</v>
          </cell>
          <cell r="AR174" t="str">
            <v xml:space="preserve"> Т/Е</v>
          </cell>
        </row>
        <row r="175">
          <cell r="F175">
            <v>0</v>
          </cell>
          <cell r="Q175">
            <v>1.895</v>
          </cell>
          <cell r="U175">
            <v>1.895</v>
          </cell>
          <cell r="V175">
            <v>1.895</v>
          </cell>
          <cell r="Y175">
            <v>1.895</v>
          </cell>
          <cell r="Z175">
            <v>1.895</v>
          </cell>
          <cell r="AA175">
            <v>1.895</v>
          </cell>
          <cell r="AG175">
            <v>0</v>
          </cell>
          <cell r="AK175">
            <v>0</v>
          </cell>
          <cell r="AN175">
            <v>1.895</v>
          </cell>
          <cell r="AP175">
            <v>1.895</v>
          </cell>
          <cell r="AQ175">
            <v>1.895</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0</v>
          </cell>
          <cell r="AO176">
            <v>247</v>
          </cell>
          <cell r="AP176">
            <v>610</v>
          </cell>
          <cell r="AQ176">
            <v>920.25</v>
          </cell>
          <cell r="AR176">
            <v>2050.3572727272726</v>
          </cell>
        </row>
        <row r="177">
          <cell r="F177">
            <v>3480</v>
          </cell>
          <cell r="G177">
            <v>0</v>
          </cell>
          <cell r="H177">
            <v>0</v>
          </cell>
          <cell r="P177">
            <v>152</v>
          </cell>
          <cell r="Q177">
            <v>132.19999999999999</v>
          </cell>
          <cell r="R177">
            <v>0</v>
          </cell>
          <cell r="S177">
            <v>428.72727272727275</v>
          </cell>
          <cell r="T177">
            <v>0</v>
          </cell>
          <cell r="U177">
            <v>0</v>
          </cell>
          <cell r="V177">
            <v>0</v>
          </cell>
          <cell r="W177">
            <v>0</v>
          </cell>
          <cell r="X177">
            <v>248.36363636363637</v>
          </cell>
          <cell r="Y177">
            <v>68.7</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J177">
            <v>0</v>
          </cell>
          <cell r="AK177">
            <v>3480</v>
          </cell>
          <cell r="AO177">
            <v>266</v>
          </cell>
          <cell r="AP177">
            <v>200.89999999999998</v>
          </cell>
          <cell r="AQ177">
            <v>907.25</v>
          </cell>
          <cell r="AR177">
            <v>2372.7209090909091</v>
          </cell>
        </row>
        <row r="178">
          <cell r="F178">
            <v>742.3</v>
          </cell>
          <cell r="G178">
            <v>0</v>
          </cell>
          <cell r="H178">
            <v>0</v>
          </cell>
          <cell r="P178">
            <v>962.45</v>
          </cell>
          <cell r="Q178">
            <v>0</v>
          </cell>
          <cell r="R178">
            <v>0</v>
          </cell>
          <cell r="S178">
            <v>2034.72</v>
          </cell>
          <cell r="T178">
            <v>659.81780000000003</v>
          </cell>
          <cell r="U178">
            <v>686.40219999999999</v>
          </cell>
          <cell r="V178">
            <v>0</v>
          </cell>
          <cell r="W178">
            <v>0</v>
          </cell>
          <cell r="X178">
            <v>830.12099999999998</v>
          </cell>
          <cell r="Y178">
            <v>78.3</v>
          </cell>
          <cell r="Z178">
            <v>120.36363636363637</v>
          </cell>
          <cell r="AA178">
            <v>0</v>
          </cell>
          <cell r="AB178">
            <v>0</v>
          </cell>
          <cell r="AC178">
            <v>689.86</v>
          </cell>
          <cell r="AD178">
            <v>73</v>
          </cell>
          <cell r="AE178">
            <v>107.90909090909091</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82.5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Y180">
            <v>156.34</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1">
          <cell r="F181">
            <v>9095</v>
          </cell>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P181">
            <v>31409</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31409</v>
          </cell>
        </row>
        <row r="183">
          <cell r="F183">
            <v>8205</v>
          </cell>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O183" t="str">
            <v>ОЧИК.18.02.</v>
          </cell>
          <cell r="AP183">
            <v>1507.2</v>
          </cell>
        </row>
        <row r="184">
          <cell r="Q184">
            <v>0</v>
          </cell>
          <cell r="U184">
            <v>0</v>
          </cell>
          <cell r="Y184">
            <v>71.3</v>
          </cell>
          <cell r="AO184" t="str">
            <v>ОЧИК.18.02.</v>
          </cell>
          <cell r="AP184">
            <v>71.3</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187.53</v>
          </cell>
          <cell r="S186" t="str">
            <v>КТМ</v>
          </cell>
          <cell r="U186">
            <v>0</v>
          </cell>
          <cell r="X186" t="str">
            <v>ТЕЦ-5 ВСЬОГО</v>
          </cell>
          <cell r="Y186">
            <v>187.53</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v>187.53</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0</v>
          </cell>
          <cell r="S187" t="str">
            <v>КТМ</v>
          </cell>
          <cell r="T187">
            <v>0</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cell r="AP188">
            <v>9770</v>
          </cell>
        </row>
        <row r="189">
          <cell r="Q189">
            <v>150.5</v>
          </cell>
          <cell r="S189">
            <v>116</v>
          </cell>
          <cell r="T189">
            <v>0</v>
          </cell>
          <cell r="U189">
            <v>51.4</v>
          </cell>
          <cell r="V189">
            <v>-51.4</v>
          </cell>
          <cell r="X189">
            <v>133.9</v>
          </cell>
          <cell r="Y189">
            <v>149.6</v>
          </cell>
          <cell r="Z189">
            <v>52.7</v>
          </cell>
          <cell r="AA189">
            <v>96.899999999999991</v>
          </cell>
          <cell r="AC189">
            <v>127.8</v>
          </cell>
          <cell r="AK189">
            <v>377.7</v>
          </cell>
          <cell r="AO189">
            <v>252.49999999999997</v>
          </cell>
          <cell r="AP189">
            <v>300.10000000000002</v>
          </cell>
          <cell r="AQ189">
            <v>104.1</v>
          </cell>
          <cell r="AR189">
            <v>196</v>
          </cell>
        </row>
        <row r="190">
          <cell r="P190">
            <v>0</v>
          </cell>
          <cell r="Q190">
            <v>20668</v>
          </cell>
          <cell r="S190">
            <v>111.8</v>
          </cell>
          <cell r="T190">
            <v>0</v>
          </cell>
          <cell r="U190" t="e">
            <v>#DIV/0!</v>
          </cell>
          <cell r="V190" t="e">
            <v>#DIV/0!</v>
          </cell>
          <cell r="X190">
            <v>133.4</v>
          </cell>
          <cell r="Y190">
            <v>20511</v>
          </cell>
          <cell r="Z190">
            <v>7225</v>
          </cell>
          <cell r="AA190">
            <v>13286</v>
          </cell>
          <cell r="AC190">
            <v>117.3</v>
          </cell>
          <cell r="AK190">
            <v>362.5</v>
          </cell>
          <cell r="AO190">
            <v>221.49122807017542</v>
          </cell>
          <cell r="AP190" t="e">
            <v>#DIV/0!</v>
          </cell>
          <cell r="AQ190" t="e">
            <v>#DIV/0!</v>
          </cell>
          <cell r="AR190" t="e">
            <v>#DIV/0!</v>
          </cell>
        </row>
        <row r="191">
          <cell r="P191">
            <v>0</v>
          </cell>
          <cell r="Q191">
            <v>137.33000000000001</v>
          </cell>
          <cell r="S191">
            <v>128</v>
          </cell>
          <cell r="T191" t="e">
            <v>#DIV/0!</v>
          </cell>
          <cell r="U191" t="e">
            <v>#DIV/0!</v>
          </cell>
          <cell r="V191" t="e">
            <v>#DIV/0!</v>
          </cell>
          <cell r="X191">
            <v>152.69999999999999</v>
          </cell>
          <cell r="Y191">
            <v>137.11000000000001</v>
          </cell>
          <cell r="Z191">
            <v>137.1</v>
          </cell>
          <cell r="AA191">
            <v>137.11000000000001</v>
          </cell>
          <cell r="AC191">
            <v>134.30000000000001</v>
          </cell>
          <cell r="AK191">
            <v>415</v>
          </cell>
          <cell r="AN191">
            <v>0</v>
          </cell>
          <cell r="AO191">
            <v>252.49999999999997</v>
          </cell>
          <cell r="AP191" t="e">
            <v>#DIV/0!</v>
          </cell>
          <cell r="AQ191" t="e">
            <v>#DIV/0!</v>
          </cell>
          <cell r="AR191" t="e">
            <v>#DIV/0!</v>
          </cell>
        </row>
        <row r="192">
          <cell r="P192">
            <v>0</v>
          </cell>
          <cell r="S192">
            <v>0</v>
          </cell>
          <cell r="X192">
            <v>0</v>
          </cell>
          <cell r="AC192">
            <v>0</v>
          </cell>
          <cell r="AK192">
            <v>63506</v>
          </cell>
          <cell r="AO192">
            <v>66</v>
          </cell>
          <cell r="AP192">
            <v>0</v>
          </cell>
          <cell r="AQ192">
            <v>0</v>
          </cell>
          <cell r="AR192">
            <v>0</v>
          </cell>
        </row>
        <row r="193">
          <cell r="P193">
            <v>0</v>
          </cell>
          <cell r="S193">
            <v>192.5</v>
          </cell>
          <cell r="T193" t="e">
            <v>#DIV/0!</v>
          </cell>
          <cell r="X193">
            <v>192.5</v>
          </cell>
          <cell r="Y193">
            <v>20511</v>
          </cell>
          <cell r="AC193">
            <v>192.5</v>
          </cell>
          <cell r="AK193">
            <v>192.5</v>
          </cell>
          <cell r="AO193">
            <v>0</v>
          </cell>
          <cell r="AP193" t="e">
            <v>#DIV/0!</v>
          </cell>
          <cell r="AQ193" t="e">
            <v>#DIV/0!</v>
          </cell>
          <cell r="AR193" t="e">
            <v>#DIV/0!</v>
          </cell>
        </row>
        <row r="194">
          <cell r="S194">
            <v>21522</v>
          </cell>
          <cell r="X194">
            <v>25680</v>
          </cell>
          <cell r="AC194">
            <v>22580</v>
          </cell>
          <cell r="AK194">
            <v>69781</v>
          </cell>
          <cell r="AO194">
            <v>0</v>
          </cell>
        </row>
        <row r="195">
          <cell r="X195">
            <v>0</v>
          </cell>
          <cell r="AC195">
            <v>0</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S199">
            <v>0</v>
          </cell>
          <cell r="U199">
            <v>306.60000000000002</v>
          </cell>
          <cell r="V199">
            <v>112.8</v>
          </cell>
          <cell r="X199">
            <v>0</v>
          </cell>
          <cell r="Z199">
            <v>301.89999999999998</v>
          </cell>
          <cell r="AA199">
            <v>116.3</v>
          </cell>
          <cell r="AC199">
            <v>0</v>
          </cell>
          <cell r="AK199">
            <v>0</v>
          </cell>
        </row>
        <row r="200">
          <cell r="S200">
            <v>0</v>
          </cell>
          <cell r="U200">
            <v>130.50000000000003</v>
          </cell>
          <cell r="V200">
            <v>-50.8</v>
          </cell>
          <cell r="X200">
            <v>0</v>
          </cell>
          <cell r="Z200">
            <v>105.39999999999998</v>
          </cell>
          <cell r="AA200">
            <v>-47.899999999999991</v>
          </cell>
          <cell r="AC200">
            <v>0</v>
          </cell>
          <cell r="AK200">
            <v>0</v>
          </cell>
          <cell r="AO200">
            <v>75.839416058394164</v>
          </cell>
        </row>
        <row r="201">
          <cell r="U201" t="e">
            <v>#DIV/0!</v>
          </cell>
          <cell r="V201" t="e">
            <v>#DIV/0!</v>
          </cell>
          <cell r="X201">
            <v>5.7</v>
          </cell>
          <cell r="Z201">
            <v>137.1</v>
          </cell>
          <cell r="AA201">
            <v>137.11000000000001</v>
          </cell>
          <cell r="AC201">
            <v>5.9</v>
          </cell>
          <cell r="AD201">
            <v>5</v>
          </cell>
          <cell r="AE201">
            <v>7</v>
          </cell>
          <cell r="AK201">
            <v>11.600000000000001</v>
          </cell>
          <cell r="AO201">
            <v>103.9</v>
          </cell>
        </row>
        <row r="202">
          <cell r="F202">
            <v>75</v>
          </cell>
          <cell r="U202" t="e">
            <v>#DIV/0!</v>
          </cell>
          <cell r="V202" t="e">
            <v>#DIV/0!</v>
          </cell>
          <cell r="X202">
            <v>7</v>
          </cell>
          <cell r="Z202">
            <v>14.450339999999997</v>
          </cell>
          <cell r="AA202">
            <v>-6.5675689999999998</v>
          </cell>
          <cell r="AC202">
            <v>7</v>
          </cell>
          <cell r="AJ202">
            <v>0</v>
          </cell>
          <cell r="AK202">
            <v>0</v>
          </cell>
          <cell r="AO202">
            <v>75.839416058394164</v>
          </cell>
          <cell r="AR202">
            <v>75</v>
          </cell>
        </row>
        <row r="203">
          <cell r="F203">
            <v>75</v>
          </cell>
          <cell r="S203">
            <v>601.41999999999996</v>
          </cell>
          <cell r="U203" t="e">
            <v>#DIV/0!</v>
          </cell>
          <cell r="V203" t="e">
            <v>#DIV/0!</v>
          </cell>
          <cell r="X203">
            <v>601.41999999999996</v>
          </cell>
          <cell r="Z203">
            <v>3874.858670999999</v>
          </cell>
          <cell r="AA203">
            <v>-3874.86571</v>
          </cell>
          <cell r="AC203">
            <v>601.41999999999996</v>
          </cell>
          <cell r="AJ203">
            <v>0</v>
          </cell>
          <cell r="AK203">
            <v>0</v>
          </cell>
          <cell r="AO203">
            <v>103.9</v>
          </cell>
          <cell r="AQ203" t="e">
            <v>#DIV/0!</v>
          </cell>
          <cell r="AR203" t="e">
            <v>#DIV/0!</v>
          </cell>
        </row>
        <row r="204">
          <cell r="F204">
            <v>75</v>
          </cell>
          <cell r="S204">
            <v>0</v>
          </cell>
          <cell r="X204">
            <v>2466</v>
          </cell>
          <cell r="AC204">
            <v>2526</v>
          </cell>
          <cell r="AJ204">
            <v>0</v>
          </cell>
          <cell r="AK204">
            <v>4992</v>
          </cell>
          <cell r="AO204" t="e">
            <v>#DIV/0!</v>
          </cell>
          <cell r="AR204">
            <v>75</v>
          </cell>
        </row>
        <row r="205">
          <cell r="S205">
            <v>675</v>
          </cell>
          <cell r="X205">
            <v>675</v>
          </cell>
          <cell r="AC205">
            <v>601.41999999999996</v>
          </cell>
          <cell r="AK205">
            <v>601.41999999999996</v>
          </cell>
          <cell r="AO205">
            <v>195.28</v>
          </cell>
        </row>
        <row r="206">
          <cell r="S206">
            <v>0</v>
          </cell>
          <cell r="X206">
            <v>0</v>
          </cell>
          <cell r="Y206">
            <v>58</v>
          </cell>
          <cell r="Z206">
            <v>81.600000000000009</v>
          </cell>
          <cell r="AC206">
            <v>0</v>
          </cell>
          <cell r="AD206">
            <v>61.1</v>
          </cell>
          <cell r="AE206">
            <v>72.599999999999994</v>
          </cell>
          <cell r="AK206">
            <v>0</v>
          </cell>
          <cell r="AL206">
            <v>119.1</v>
          </cell>
          <cell r="AM206">
            <v>270.2</v>
          </cell>
          <cell r="AO206">
            <v>14810</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0</v>
          </cell>
          <cell r="AL207">
            <v>23068</v>
          </cell>
          <cell r="AM207">
            <v>45429</v>
          </cell>
          <cell r="AO207">
            <v>14810</v>
          </cell>
          <cell r="AP207">
            <v>3112.427048260382</v>
          </cell>
          <cell r="AQ207">
            <v>11697.572951739618</v>
          </cell>
        </row>
        <row r="208">
          <cell r="S208">
            <v>128</v>
          </cell>
          <cell r="X208">
            <v>152.69999999999999</v>
          </cell>
          <cell r="Y208">
            <v>64.2</v>
          </cell>
          <cell r="Z208">
            <v>88.5</v>
          </cell>
          <cell r="AA208">
            <v>6597</v>
          </cell>
          <cell r="AC208">
            <v>134.30000000000001</v>
          </cell>
          <cell r="AD208">
            <v>54.6</v>
          </cell>
          <cell r="AE208">
            <v>79.7</v>
          </cell>
          <cell r="AJ208">
            <v>0</v>
          </cell>
          <cell r="AK208">
            <v>415</v>
          </cell>
          <cell r="AL208">
            <v>118.80000000000001</v>
          </cell>
          <cell r="AM208">
            <v>296.2</v>
          </cell>
          <cell r="AO208">
            <v>356.4</v>
          </cell>
          <cell r="AP208">
            <v>74.900000000000006</v>
          </cell>
          <cell r="AQ208">
            <v>281.5</v>
          </cell>
          <cell r="AR208">
            <v>0</v>
          </cell>
        </row>
        <row r="209">
          <cell r="S209">
            <v>21522</v>
          </cell>
          <cell r="X209">
            <v>25680</v>
          </cell>
          <cell r="Y209">
            <v>10797</v>
          </cell>
          <cell r="Z209">
            <v>14883</v>
          </cell>
          <cell r="AA209">
            <v>14883</v>
          </cell>
          <cell r="AC209">
            <v>22580</v>
          </cell>
          <cell r="AD209">
            <v>9180</v>
          </cell>
          <cell r="AE209">
            <v>13400</v>
          </cell>
          <cell r="AJ209">
            <v>0</v>
          </cell>
          <cell r="AK209">
            <v>69781</v>
          </cell>
          <cell r="AL209">
            <v>19977</v>
          </cell>
          <cell r="AM209">
            <v>49805</v>
          </cell>
          <cell r="AO209">
            <v>14810</v>
          </cell>
          <cell r="AP209">
            <v>3112.427048260382</v>
          </cell>
          <cell r="AQ209">
            <v>11697.572951739618</v>
          </cell>
          <cell r="AR209">
            <v>0</v>
          </cell>
        </row>
        <row r="210">
          <cell r="S210">
            <v>168.14</v>
          </cell>
          <cell r="X210">
            <v>168.17</v>
          </cell>
          <cell r="Y210">
            <v>168.18</v>
          </cell>
          <cell r="Z210">
            <v>168.17</v>
          </cell>
          <cell r="AC210">
            <v>168.13</v>
          </cell>
          <cell r="AD210">
            <v>168.13</v>
          </cell>
          <cell r="AE210">
            <v>168.13</v>
          </cell>
          <cell r="AJ210">
            <v>0</v>
          </cell>
          <cell r="AK210">
            <v>168.15</v>
          </cell>
          <cell r="AL210">
            <v>168.16</v>
          </cell>
          <cell r="AM210">
            <v>168.15</v>
          </cell>
          <cell r="AO210">
            <v>41.55</v>
          </cell>
          <cell r="AP210">
            <v>41.55</v>
          </cell>
          <cell r="AQ210">
            <v>41.55</v>
          </cell>
          <cell r="AR210">
            <v>0</v>
          </cell>
        </row>
        <row r="211">
          <cell r="X211">
            <v>15982</v>
          </cell>
          <cell r="AC211">
            <v>15481</v>
          </cell>
          <cell r="AK211">
            <v>41877</v>
          </cell>
          <cell r="AL211">
            <v>16729</v>
          </cell>
          <cell r="AM211">
            <v>0</v>
          </cell>
          <cell r="AO211">
            <v>52</v>
          </cell>
          <cell r="AP211">
            <v>52</v>
          </cell>
          <cell r="AQ211">
            <v>11697.572951739618</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G220" t="str">
            <v>Б.В.ЯЩЕНКО</v>
          </cell>
          <cell r="Y220" t="str">
            <v>ГОЛОВА ПРАЛІННЯ АК КЕ</v>
          </cell>
        </row>
        <row r="221">
          <cell r="G221" t="str">
            <v>Б.В.ЯЩЕНКО</v>
          </cell>
          <cell r="Z221" t="str">
            <v>І.В.ПЛАЧКОВ</v>
          </cell>
        </row>
        <row r="222">
          <cell r="G222" t="str">
            <v>М.В.ТЕРПИЛО</v>
          </cell>
        </row>
        <row r="223">
          <cell r="G223" t="str">
            <v xml:space="preserve">В.І.МИРГОРОДСЬКИЙ                                  </v>
          </cell>
        </row>
        <row r="224">
          <cell r="G224" t="str">
            <v xml:space="preserve">М.І.ШЕВЧЕНКО                                 </v>
          </cell>
        </row>
        <row r="225">
          <cell r="G225" t="str">
            <v>В.Ю.МОНТЬЕВ</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row>
        <row r="226">
          <cell r="G226" t="str">
            <v xml:space="preserve">О.М.НИКОЛЕНКО      </v>
          </cell>
        </row>
        <row r="228">
          <cell r="Q228">
            <v>24070.113454545455</v>
          </cell>
          <cell r="T228">
            <v>8491.1123636363882</v>
          </cell>
          <cell r="Y228" t="e">
            <v>#REF!</v>
          </cell>
          <cell r="AN228" t="e">
            <v>#REF!</v>
          </cell>
          <cell r="AP228" t="e">
            <v>#REF!</v>
          </cell>
          <cell r="AQ228" t="e">
            <v>#REF!</v>
          </cell>
        </row>
        <row r="229">
          <cell r="Q229">
            <v>7411.0435151515139</v>
          </cell>
          <cell r="T229">
            <v>3172.257090909115</v>
          </cell>
          <cell r="Y229" t="e">
            <v>#REF!</v>
          </cell>
          <cell r="AP229" t="e">
            <v>#REF!</v>
          </cell>
          <cell r="AQ229" t="e">
            <v>#REF!</v>
          </cell>
        </row>
        <row r="230">
          <cell r="AP230">
            <v>1507.2</v>
          </cell>
        </row>
        <row r="231">
          <cell r="Q231">
            <v>5435.727272727273</v>
          </cell>
          <cell r="T231">
            <v>2142.727272727273</v>
          </cell>
          <cell r="Y231">
            <v>1732.7272727272727</v>
          </cell>
          <cell r="AN231" t="e">
            <v>#REF!</v>
          </cell>
          <cell r="AP231" t="e">
            <v>#REF!</v>
          </cell>
          <cell r="AQ231" t="e">
            <v>#REF!</v>
          </cell>
        </row>
        <row r="232">
          <cell r="Q232">
            <v>1482</v>
          </cell>
          <cell r="T232">
            <v>584</v>
          </cell>
          <cell r="Y232">
            <v>472</v>
          </cell>
          <cell r="AP232" t="e">
            <v>#REF!</v>
          </cell>
          <cell r="AQ232" t="e">
            <v>#REF!</v>
          </cell>
        </row>
        <row r="233">
          <cell r="AQ233" t="e">
            <v>#REF!</v>
          </cell>
        </row>
        <row r="234">
          <cell r="Q234">
            <v>60.8</v>
          </cell>
          <cell r="T234">
            <v>2406.6</v>
          </cell>
          <cell r="Y234">
            <v>38.200000000000003</v>
          </cell>
          <cell r="AP234">
            <v>2505.6</v>
          </cell>
          <cell r="AQ234" t="e">
            <v>#REF!</v>
          </cell>
        </row>
        <row r="235">
          <cell r="Q235">
            <v>0</v>
          </cell>
          <cell r="T235">
            <v>0</v>
          </cell>
          <cell r="Y235">
            <v>0</v>
          </cell>
          <cell r="AP235">
            <v>21</v>
          </cell>
          <cell r="AQ235" t="e">
            <v>#REF!</v>
          </cell>
        </row>
        <row r="236">
          <cell r="Q236">
            <v>526.04999999999995</v>
          </cell>
          <cell r="T236">
            <v>0</v>
          </cell>
          <cell r="Y236">
            <v>0</v>
          </cell>
          <cell r="AP236" t="e">
            <v>#REF!</v>
          </cell>
          <cell r="AQ236" t="e">
            <v>#REF!</v>
          </cell>
        </row>
        <row r="237">
          <cell r="AQ237" t="e">
            <v>#REF!</v>
          </cell>
        </row>
        <row r="238">
          <cell r="Q238">
            <v>1739.5839999999998</v>
          </cell>
          <cell r="T238">
            <v>176.47000000000003</v>
          </cell>
          <cell r="Y238">
            <v>225.76000000000002</v>
          </cell>
          <cell r="AP238" t="e">
            <v>#REF!</v>
          </cell>
          <cell r="AQ238" t="e">
            <v>#REF!</v>
          </cell>
        </row>
        <row r="239">
          <cell r="Q239">
            <v>0</v>
          </cell>
          <cell r="T239">
            <v>0</v>
          </cell>
          <cell r="Y239">
            <v>0</v>
          </cell>
          <cell r="AP239">
            <v>0</v>
          </cell>
          <cell r="AQ239" t="e">
            <v>#REF!</v>
          </cell>
        </row>
        <row r="240">
          <cell r="AQ240" t="e">
            <v>#REF!</v>
          </cell>
        </row>
        <row r="241">
          <cell r="Q241">
            <v>776</v>
          </cell>
          <cell r="T241">
            <v>0</v>
          </cell>
          <cell r="Y241" t="e">
            <v>#REF!</v>
          </cell>
          <cell r="AP241" t="e">
            <v>#REF!</v>
          </cell>
          <cell r="AQ241" t="e">
            <v>#REF!</v>
          </cell>
        </row>
        <row r="242">
          <cell r="AQ242" t="e">
            <v>#REF!</v>
          </cell>
        </row>
        <row r="243">
          <cell r="AQ243" t="e">
            <v>#REF!</v>
          </cell>
        </row>
        <row r="244">
          <cell r="Q244">
            <v>1473.1853333333333</v>
          </cell>
          <cell r="T244">
            <v>145.25866666666667</v>
          </cell>
          <cell r="Y244">
            <v>100.22533333333334</v>
          </cell>
          <cell r="AG244" t="str">
            <v xml:space="preserve">         Затверджую</v>
          </cell>
          <cell r="AP244">
            <v>2344.551833476</v>
          </cell>
          <cell r="AQ244" t="e">
            <v>#REF!</v>
          </cell>
        </row>
        <row r="245">
          <cell r="Q245">
            <v>113.33333333333334</v>
          </cell>
          <cell r="T245">
            <v>48.626666666666665</v>
          </cell>
          <cell r="Y245">
            <v>65.784000000000006</v>
          </cell>
          <cell r="AG245" t="str">
            <v xml:space="preserve">         Затверджую</v>
          </cell>
          <cell r="AP245">
            <v>276.34120823549074</v>
          </cell>
          <cell r="AQ245" t="e">
            <v>#REF!</v>
          </cell>
        </row>
        <row r="246">
          <cell r="AG246" t="str">
            <v xml:space="preserve"> Голова правління </v>
          </cell>
          <cell r="AQ246" t="e">
            <v>#REF!</v>
          </cell>
        </row>
        <row r="247">
          <cell r="Q247">
            <v>0</v>
          </cell>
          <cell r="T247">
            <v>95.642666666666656</v>
          </cell>
          <cell r="Y247">
            <v>206.52799999999999</v>
          </cell>
          <cell r="AG247" t="str">
            <v xml:space="preserve">                        І.В.Плачков</v>
          </cell>
          <cell r="AP247">
            <v>302.17066666666665</v>
          </cell>
          <cell r="AQ247" t="e">
            <v>#REF!</v>
          </cell>
        </row>
        <row r="248">
          <cell r="Q248">
            <v>9035.0240000000013</v>
          </cell>
          <cell r="T248">
            <v>0</v>
          </cell>
          <cell r="Y248">
            <v>0</v>
          </cell>
          <cell r="AG248" t="str">
            <v xml:space="preserve">   "_____" ________2000 р.</v>
          </cell>
          <cell r="AP248">
            <v>10205.432000000003</v>
          </cell>
          <cell r="AQ248" t="e">
            <v>#REF!</v>
          </cell>
        </row>
        <row r="249">
          <cell r="Q249">
            <v>0</v>
          </cell>
          <cell r="T249">
            <v>0</v>
          </cell>
          <cell r="Y249">
            <v>0</v>
          </cell>
          <cell r="AP249">
            <v>658.33066666666662</v>
          </cell>
          <cell r="AQ249" t="e">
            <v>#REF!</v>
          </cell>
        </row>
        <row r="250">
          <cell r="Q250">
            <v>0</v>
          </cell>
          <cell r="T250">
            <v>0</v>
          </cell>
          <cell r="Y250">
            <v>0</v>
          </cell>
          <cell r="AP250">
            <v>228.66666666666669</v>
          </cell>
          <cell r="AQ250" t="e">
            <v>#REF!</v>
          </cell>
        </row>
        <row r="251">
          <cell r="F251" t="str">
            <v>РОЗРАХУНОК ФІНАНСОВИХ ПОТОКІВ НА   березень  2000 року</v>
          </cell>
          <cell r="Q251">
            <v>0.76399999999998158</v>
          </cell>
          <cell r="T251">
            <v>-0.42800000000000082</v>
          </cell>
          <cell r="Y251">
            <v>6.799999999999784E-2</v>
          </cell>
          <cell r="AP251" t="e">
            <v>#REF!</v>
          </cell>
          <cell r="AQ251" t="e">
            <v>#REF!</v>
          </cell>
        </row>
        <row r="252">
          <cell r="F252" t="str">
            <v>РОЗРАХУНОК ФІНАНСОВИХ ПОТОКІВ НА   березень  2000 року</v>
          </cell>
          <cell r="Q252">
            <v>-0.32000000000000028</v>
          </cell>
          <cell r="T252">
            <v>-0.3360000000000003</v>
          </cell>
          <cell r="Y252">
            <v>0.28000000000000114</v>
          </cell>
          <cell r="AP252" t="e">
            <v>#REF!</v>
          </cell>
          <cell r="AQ252" t="e">
            <v>#REF!</v>
          </cell>
        </row>
        <row r="253">
          <cell r="F253" t="str">
            <v>ПО ФІЛІАЛАХ АК КИЇВЕНЕРГО</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Q263">
            <v>0</v>
          </cell>
          <cell r="R263">
            <v>0</v>
          </cell>
          <cell r="S263">
            <v>950.26666666666756</v>
          </cell>
          <cell r="T263">
            <v>4053.4899999999989</v>
          </cell>
          <cell r="U263">
            <v>582.7766666666671</v>
          </cell>
          <cell r="V263">
            <v>0</v>
          </cell>
          <cell r="W263">
            <v>0</v>
          </cell>
          <cell r="X263">
            <v>2340.3000000000006</v>
          </cell>
          <cell r="Y263">
            <v>1035</v>
          </cell>
          <cell r="Z263">
            <v>1427.2999999999972</v>
          </cell>
          <cell r="AA263">
            <v>0</v>
          </cell>
          <cell r="AB263">
            <v>0</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P272">
            <v>0</v>
          </cell>
          <cell r="S272">
            <v>0</v>
          </cell>
          <cell r="X272">
            <v>0</v>
          </cell>
          <cell r="AC272">
            <v>0</v>
          </cell>
          <cell r="AF272">
            <v>0</v>
          </cell>
          <cell r="AG272">
            <v>0</v>
          </cell>
          <cell r="AH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P274">
            <v>0</v>
          </cell>
          <cell r="S274">
            <v>0</v>
          </cell>
          <cell r="X274">
            <v>0</v>
          </cell>
          <cell r="AC274">
            <v>0</v>
          </cell>
          <cell r="AF274">
            <v>0</v>
          </cell>
          <cell r="AG274">
            <v>0</v>
          </cell>
          <cell r="AH274">
            <v>0</v>
          </cell>
          <cell r="AK274">
            <v>3580</v>
          </cell>
        </row>
        <row r="275">
          <cell r="F275">
            <v>121</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G277">
            <v>162</v>
          </cell>
          <cell r="H277">
            <v>425</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Q278">
            <v>0</v>
          </cell>
          <cell r="R278">
            <v>0</v>
          </cell>
          <cell r="S278">
            <v>2034.72</v>
          </cell>
          <cell r="T278">
            <v>659.81780000000003</v>
          </cell>
          <cell r="U278">
            <v>686.40219999999999</v>
          </cell>
          <cell r="V278">
            <v>0</v>
          </cell>
          <cell r="W278">
            <v>0</v>
          </cell>
          <cell r="X278">
            <v>830.12099999999998</v>
          </cell>
          <cell r="Y278">
            <v>173</v>
          </cell>
          <cell r="Z278">
            <v>240.57554545454542</v>
          </cell>
          <cell r="AA278">
            <v>0</v>
          </cell>
          <cell r="AB278">
            <v>0</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J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S288">
            <v>250</v>
          </cell>
          <cell r="AH288">
            <v>0</v>
          </cell>
          <cell r="AK288">
            <v>358</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Q293">
            <v>0</v>
          </cell>
          <cell r="R293">
            <v>0</v>
          </cell>
          <cell r="S293">
            <v>-1204</v>
          </cell>
          <cell r="T293">
            <v>0</v>
          </cell>
          <cell r="U293">
            <v>0</v>
          </cell>
          <cell r="V293">
            <v>0</v>
          </cell>
          <cell r="W293">
            <v>0</v>
          </cell>
          <cell r="X293">
            <v>929</v>
          </cell>
          <cell r="Y293">
            <v>0</v>
          </cell>
          <cell r="Z293">
            <v>0</v>
          </cell>
          <cell r="AA293">
            <v>0</v>
          </cell>
          <cell r="AB293">
            <v>0</v>
          </cell>
          <cell r="AC293">
            <v>-217</v>
          </cell>
          <cell r="AD293">
            <v>0</v>
          </cell>
          <cell r="AE293">
            <v>0</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V295">
            <v>-25</v>
          </cell>
          <cell r="X295">
            <v>0</v>
          </cell>
          <cell r="AC295">
            <v>0</v>
          </cell>
          <cell r="AF295">
            <v>0</v>
          </cell>
          <cell r="AG295">
            <v>0</v>
          </cell>
          <cell r="AH295">
            <v>0</v>
          </cell>
          <cell r="AK295">
            <v>0</v>
          </cell>
        </row>
        <row r="296">
          <cell r="F296">
            <v>0</v>
          </cell>
          <cell r="P296">
            <v>0</v>
          </cell>
          <cell r="Q296">
            <v>0</v>
          </cell>
          <cell r="R296">
            <v>0</v>
          </cell>
          <cell r="S296">
            <v>0</v>
          </cell>
          <cell r="T296">
            <v>0</v>
          </cell>
          <cell r="U296">
            <v>0</v>
          </cell>
          <cell r="V296">
            <v>-1.375</v>
          </cell>
          <cell r="W296">
            <v>0</v>
          </cell>
          <cell r="X296">
            <v>0</v>
          </cell>
          <cell r="Y296">
            <v>0</v>
          </cell>
          <cell r="Z296">
            <v>0</v>
          </cell>
          <cell r="AA296">
            <v>0</v>
          </cell>
          <cell r="AB296">
            <v>0</v>
          </cell>
          <cell r="AC296">
            <v>0</v>
          </cell>
          <cell r="AD296">
            <v>0</v>
          </cell>
          <cell r="AE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V298">
            <v>-2.1590909090909096</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F301">
            <v>0</v>
          </cell>
          <cell r="P301">
            <v>0</v>
          </cell>
          <cell r="S301">
            <v>0</v>
          </cell>
          <cell r="X301">
            <v>0</v>
          </cell>
          <cell r="AC301">
            <v>0</v>
          </cell>
          <cell r="AF301">
            <v>0</v>
          </cell>
          <cell r="AG301">
            <v>0</v>
          </cell>
          <cell r="AH301">
            <v>0</v>
          </cell>
          <cell r="AK301">
            <v>0</v>
          </cell>
        </row>
        <row r="302">
          <cell r="F302">
            <v>0</v>
          </cell>
          <cell r="P302">
            <v>-107</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T304" t="str">
            <v>ФМЗ ( з відрахуван)</v>
          </cell>
          <cell r="V304">
            <v>25</v>
          </cell>
          <cell r="AH304">
            <v>191</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P312">
            <v>0</v>
          </cell>
          <cell r="AK312">
            <v>0</v>
          </cell>
        </row>
        <row r="313">
          <cell r="P313">
            <v>0</v>
          </cell>
          <cell r="S313">
            <v>0</v>
          </cell>
          <cell r="AK313">
            <v>0</v>
          </cell>
        </row>
        <row r="314">
          <cell r="F314">
            <v>3480</v>
          </cell>
          <cell r="S314">
            <v>0</v>
          </cell>
          <cell r="AK314">
            <v>0</v>
          </cell>
        </row>
        <row r="315">
          <cell r="F315">
            <v>3480</v>
          </cell>
          <cell r="S315">
            <v>0</v>
          </cell>
          <cell r="AK315">
            <v>3480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J332">
            <v>36</v>
          </cell>
          <cell r="AK332">
            <v>2421</v>
          </cell>
          <cell r="AM332">
            <v>1934</v>
          </cell>
        </row>
        <row r="333">
          <cell r="AJ333">
            <v>36</v>
          </cell>
          <cell r="AK333">
            <v>6983.8571428571431</v>
          </cell>
          <cell r="AM333">
            <v>6983.8571428571431</v>
          </cell>
        </row>
        <row r="334">
          <cell r="AJ334">
            <v>36</v>
          </cell>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cell r="AM338">
            <v>821</v>
          </cell>
        </row>
        <row r="339">
          <cell r="AK339">
            <v>1467</v>
          </cell>
          <cell r="AM339">
            <v>1467</v>
          </cell>
        </row>
        <row r="340">
          <cell r="AK340">
            <v>3580</v>
          </cell>
          <cell r="AM340">
            <v>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cell r="AM351">
            <v>0</v>
          </cell>
        </row>
        <row r="352">
          <cell r="AK352">
            <v>0</v>
          </cell>
          <cell r="AM352">
            <v>0</v>
          </cell>
        </row>
        <row r="353">
          <cell r="AK353">
            <v>142</v>
          </cell>
          <cell r="AM353">
            <v>142</v>
          </cell>
        </row>
        <row r="354">
          <cell r="P354">
            <v>225</v>
          </cell>
          <cell r="S354">
            <v>296</v>
          </cell>
          <cell r="X354">
            <v>56</v>
          </cell>
          <cell r="AC354">
            <v>-538.90909090909088</v>
          </cell>
          <cell r="AF354">
            <v>245.09090909090912</v>
          </cell>
          <cell r="AG354">
            <v>-127.90909090909091</v>
          </cell>
          <cell r="AH354">
            <v>373</v>
          </cell>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F356">
            <v>0</v>
          </cell>
          <cell r="P356">
            <v>0</v>
          </cell>
          <cell r="S356">
            <v>0</v>
          </cell>
          <cell r="X356">
            <v>0</v>
          </cell>
          <cell r="AC356">
            <v>0</v>
          </cell>
          <cell r="AF356">
            <v>0</v>
          </cell>
          <cell r="AG356">
            <v>0</v>
          </cell>
          <cell r="AH356">
            <v>0</v>
          </cell>
          <cell r="AK356">
            <v>0</v>
          </cell>
          <cell r="AM356">
            <v>358</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J360">
            <v>-2491</v>
          </cell>
          <cell r="AK360">
            <v>0</v>
          </cell>
          <cell r="AM360">
            <v>0</v>
          </cell>
        </row>
        <row r="361">
          <cell r="AJ361">
            <v>-2491</v>
          </cell>
          <cell r="AK361">
            <v>7345.3</v>
          </cell>
          <cell r="AM361" t="e">
            <v>#REF!</v>
          </cell>
        </row>
        <row r="362">
          <cell r="AK362">
            <v>973</v>
          </cell>
        </row>
        <row r="363">
          <cell r="AK363">
            <v>1769</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4603.3</v>
          </cell>
          <cell r="AM364">
            <v>710</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3">
          <cell r="F373">
            <v>0</v>
          </cell>
        </row>
        <row r="374">
          <cell r="F374">
            <v>0</v>
          </cell>
        </row>
        <row r="385">
          <cell r="F385" t="str">
            <v>лютий</v>
          </cell>
          <cell r="P385" t="str">
            <v>лютий</v>
          </cell>
          <cell r="X385" t="str">
            <v>лютий</v>
          </cell>
          <cell r="AC385" t="str">
            <v>лютий</v>
          </cell>
        </row>
        <row r="386">
          <cell r="F386" t="str">
            <v>лютий</v>
          </cell>
          <cell r="P386" t="str">
            <v>лютий</v>
          </cell>
          <cell r="X386" t="str">
            <v>лютий</v>
          </cell>
          <cell r="AC386" t="str">
            <v>лютий</v>
          </cell>
          <cell r="AK386" t="str">
            <v>АК "КЕ"</v>
          </cell>
          <cell r="AL386" t="str">
            <v>Е/Е</v>
          </cell>
        </row>
        <row r="387">
          <cell r="F387" t="str">
            <v>АППАРАТ</v>
          </cell>
          <cell r="P387" t="str">
            <v>ККМ</v>
          </cell>
          <cell r="X387" t="str">
            <v>ТЕЦ5</v>
          </cell>
          <cell r="AC387" t="str">
            <v>ТЕЦ6</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K388" t="str">
            <v>ПЛАН</v>
          </cell>
          <cell r="AL388" t="str">
            <v>ПЛАН</v>
          </cell>
          <cell r="AM388">
            <v>312.33333333333331</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cell r="AL400">
            <v>316.5</v>
          </cell>
          <cell r="AM400">
            <v>316.83333333333331</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cell r="AL407">
            <v>42</v>
          </cell>
          <cell r="AM407">
            <v>43</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K411">
            <v>0</v>
          </cell>
          <cell r="AL411">
            <v>412.16666666666663</v>
          </cell>
          <cell r="AM411">
            <v>412.16666666666663</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6">
          <cell r="AP16" t="str">
            <v>ЗАТВЕРДЖУЮ</v>
          </cell>
        </row>
        <row r="17">
          <cell r="C17" t="str">
            <v>І.В.ПЛАЧКОВ</v>
          </cell>
          <cell r="AP17" t="str">
            <v>ГОЛОВА ПРАЛІННЯ АК КЕ</v>
          </cell>
        </row>
        <row r="21">
          <cell r="AI21" t="str">
            <v xml:space="preserve">         Затверджую</v>
          </cell>
        </row>
        <row r="22">
          <cell r="AI22" t="str">
            <v xml:space="preserve"> Голова правління -</v>
          </cell>
          <cell r="AV22" t="str">
            <v>І.В.ПЛАЧКОВ</v>
          </cell>
        </row>
        <row r="23">
          <cell r="AI23" t="str">
            <v xml:space="preserve"> генеральний директор</v>
          </cell>
        </row>
        <row r="25">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I25" t="str">
            <v xml:space="preserve">                        І.В.Плачков</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26">
          <cell r="AI26" t="str">
            <v xml:space="preserve">   "_____" ________2000 р.</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v>0</v>
          </cell>
          <cell r="AR34" t="str">
            <v>МЕРЕЖІ ТЕПЛОВІ</v>
          </cell>
        </row>
        <row r="35">
          <cell r="AL35">
            <v>395</v>
          </cell>
          <cell r="AQ35">
            <v>32</v>
          </cell>
        </row>
        <row r="36">
          <cell r="AL36">
            <v>336</v>
          </cell>
          <cell r="AQ36">
            <v>0</v>
          </cell>
        </row>
        <row r="37">
          <cell r="AL37">
            <v>0</v>
          </cell>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C40">
            <v>9058.3461515151503</v>
          </cell>
          <cell r="AL40">
            <v>0</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P47">
            <v>1</v>
          </cell>
          <cell r="Q47">
            <v>1473.1853333333333</v>
          </cell>
          <cell r="S47">
            <v>1</v>
          </cell>
          <cell r="T47">
            <v>145.25866666666667</v>
          </cell>
          <cell r="U47">
            <v>53</v>
          </cell>
          <cell r="V47">
            <v>92.25866666666667</v>
          </cell>
          <cell r="X47">
            <v>1</v>
          </cell>
          <cell r="Y47">
            <v>100.22533333333334</v>
          </cell>
          <cell r="Z47">
            <v>38</v>
          </cell>
          <cell r="AA47">
            <v>62.225333333333339</v>
          </cell>
          <cell r="AC47">
            <v>-100.22533333333334</v>
          </cell>
          <cell r="AD47">
            <v>698.17071999999996</v>
          </cell>
          <cell r="AE47">
            <v>625.88250014266646</v>
          </cell>
          <cell r="AF47">
            <v>1</v>
          </cell>
          <cell r="AG47">
            <v>1</v>
          </cell>
          <cell r="AH47">
            <v>1</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P49">
            <v>502</v>
          </cell>
          <cell r="Q49">
            <v>113.33333333333334</v>
          </cell>
          <cell r="S49">
            <v>413</v>
          </cell>
          <cell r="T49">
            <v>48.626666666666665</v>
          </cell>
          <cell r="U49">
            <v>22</v>
          </cell>
          <cell r="V49">
            <v>26.626666666666665</v>
          </cell>
          <cell r="X49">
            <v>258</v>
          </cell>
          <cell r="Y49">
            <v>65.784000000000006</v>
          </cell>
          <cell r="Z49">
            <v>25</v>
          </cell>
          <cell r="AA49">
            <v>40.784000000000006</v>
          </cell>
          <cell r="AC49">
            <v>-65.784000000000006</v>
          </cell>
          <cell r="AD49">
            <v>50.74026666666667</v>
          </cell>
          <cell r="AE49">
            <v>48.597208235490712</v>
          </cell>
          <cell r="AF49">
            <v>336</v>
          </cell>
          <cell r="AG49">
            <v>300</v>
          </cell>
          <cell r="AH49">
            <v>36</v>
          </cell>
          <cell r="AK49">
            <v>2095</v>
          </cell>
          <cell r="AL49">
            <v>842</v>
          </cell>
          <cell r="AM49">
            <v>1253</v>
          </cell>
          <cell r="AN49">
            <v>151</v>
          </cell>
          <cell r="AO49">
            <v>465</v>
          </cell>
          <cell r="AP49">
            <v>276.34120823549074</v>
          </cell>
          <cell r="AQ49">
            <v>788</v>
          </cell>
          <cell r="AR49">
            <v>1999</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K50">
            <v>1026.8333333333333</v>
          </cell>
          <cell r="AL50">
            <v>167</v>
          </cell>
          <cell r="AM50">
            <v>859.83333333333326</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H51">
            <v>0</v>
          </cell>
          <cell r="AI51">
            <v>0</v>
          </cell>
          <cell r="AJ51">
            <v>0</v>
          </cell>
          <cell r="AK51">
            <v>66</v>
          </cell>
          <cell r="AL51">
            <v>22</v>
          </cell>
          <cell r="AM51">
            <v>44</v>
          </cell>
          <cell r="AN51">
            <v>82</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G52">
            <v>32</v>
          </cell>
          <cell r="AH52">
            <v>0</v>
          </cell>
          <cell r="AI52">
            <v>0</v>
          </cell>
          <cell r="AJ52">
            <v>0</v>
          </cell>
          <cell r="AK52">
            <v>160</v>
          </cell>
          <cell r="AL52">
            <v>44</v>
          </cell>
          <cell r="AM52">
            <v>116</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G53">
            <v>201</v>
          </cell>
          <cell r="AH53">
            <v>4</v>
          </cell>
          <cell r="AI53">
            <v>0</v>
          </cell>
          <cell r="AJ53">
            <v>0</v>
          </cell>
          <cell r="AK53">
            <v>1358.3333333333333</v>
          </cell>
          <cell r="AL53">
            <v>281</v>
          </cell>
          <cell r="AM53">
            <v>1077.3333333333333</v>
          </cell>
          <cell r="AN53">
            <v>219</v>
          </cell>
          <cell r="AO53">
            <v>614</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X54">
            <v>477</v>
          </cell>
          <cell r="Y54">
            <v>0</v>
          </cell>
          <cell r="Z54">
            <v>0</v>
          </cell>
          <cell r="AA54">
            <v>0</v>
          </cell>
          <cell r="AC54">
            <v>14</v>
          </cell>
          <cell r="AD54">
            <v>0</v>
          </cell>
          <cell r="AE54">
            <v>0</v>
          </cell>
          <cell r="AF54">
            <v>0</v>
          </cell>
          <cell r="AH54">
            <v>0</v>
          </cell>
          <cell r="AK54">
            <v>512</v>
          </cell>
          <cell r="AL54">
            <v>153</v>
          </cell>
          <cell r="AM54">
            <v>359</v>
          </cell>
          <cell r="AN54">
            <v>153</v>
          </cell>
          <cell r="AO54">
            <v>345</v>
          </cell>
          <cell r="AP54">
            <v>0</v>
          </cell>
          <cell r="AQ54">
            <v>14</v>
          </cell>
          <cell r="AR54">
            <v>9</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K55">
            <v>69776</v>
          </cell>
          <cell r="AL55">
            <v>24610.574995654941</v>
          </cell>
          <cell r="AM55">
            <v>45165.425004345059</v>
          </cell>
          <cell r="AN55">
            <v>0</v>
          </cell>
          <cell r="AO55">
            <v>45165</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K56">
            <v>69776</v>
          </cell>
          <cell r="AL56">
            <v>24610.574995654941</v>
          </cell>
          <cell r="AM56">
            <v>45165.425004345059</v>
          </cell>
          <cell r="AN56">
            <v>0</v>
          </cell>
          <cell r="AO56">
            <v>45165</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K57">
            <v>0</v>
          </cell>
          <cell r="AL57">
            <v>0</v>
          </cell>
          <cell r="AM57">
            <v>0</v>
          </cell>
          <cell r="AN57">
            <v>0</v>
          </cell>
          <cell r="AO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K58">
            <v>3653.9</v>
          </cell>
          <cell r="AL58">
            <v>92</v>
          </cell>
          <cell r="AM58">
            <v>3561.9</v>
          </cell>
          <cell r="AN58">
            <v>0</v>
          </cell>
          <cell r="AO58">
            <v>1073</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G59">
            <v>844</v>
          </cell>
          <cell r="AH59">
            <v>115</v>
          </cell>
          <cell r="AI59">
            <v>0</v>
          </cell>
          <cell r="AJ59">
            <v>0</v>
          </cell>
          <cell r="AK59">
            <v>3573.090909090909</v>
          </cell>
          <cell r="AL59">
            <v>992.13269689737467</v>
          </cell>
          <cell r="AM59">
            <v>2580.9582121935346</v>
          </cell>
          <cell r="AN59" t="e">
            <v>#REF!</v>
          </cell>
          <cell r="AO59">
            <v>671</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K60">
            <v>181</v>
          </cell>
          <cell r="AL60">
            <v>55</v>
          </cell>
          <cell r="AM60">
            <v>126</v>
          </cell>
          <cell r="AN60">
            <v>0</v>
          </cell>
          <cell r="AO60">
            <v>28</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K61">
            <v>1053</v>
          </cell>
          <cell r="AL61">
            <v>317</v>
          </cell>
          <cell r="AM61">
            <v>736</v>
          </cell>
          <cell r="AN61">
            <v>0</v>
          </cell>
          <cell r="AO61">
            <v>0</v>
          </cell>
          <cell r="AP61">
            <v>0</v>
          </cell>
          <cell r="AQ61">
            <v>0</v>
          </cell>
          <cell r="AR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G63">
            <v>538</v>
          </cell>
          <cell r="AH63">
            <v>15</v>
          </cell>
          <cell r="AI63">
            <v>0</v>
          </cell>
          <cell r="AJ63">
            <v>0</v>
          </cell>
          <cell r="AK63">
            <v>3865.3333333333335</v>
          </cell>
          <cell r="AL63">
            <v>1049</v>
          </cell>
          <cell r="AM63">
            <v>2816.3333333333335</v>
          </cell>
          <cell r="AN63">
            <v>431</v>
          </cell>
          <cell r="AO63">
            <v>1358</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K64">
            <v>0</v>
          </cell>
          <cell r="AN64">
            <v>43</v>
          </cell>
          <cell r="AO64">
            <v>136</v>
          </cell>
          <cell r="AP64">
            <v>5942.9426666666668</v>
          </cell>
          <cell r="AQ64">
            <v>146</v>
          </cell>
          <cell r="AR64">
            <v>200</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K65">
            <v>3783.2</v>
          </cell>
          <cell r="AL65">
            <v>308</v>
          </cell>
          <cell r="AM65">
            <v>3475.2</v>
          </cell>
          <cell r="AN65">
            <v>-204</v>
          </cell>
          <cell r="AO65">
            <v>799</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K66">
            <v>0</v>
          </cell>
          <cell r="AL66">
            <v>0</v>
          </cell>
          <cell r="AM66">
            <v>0</v>
          </cell>
          <cell r="AN66">
            <v>0</v>
          </cell>
          <cell r="AO66">
            <v>0</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K67">
            <v>81.800000000000011</v>
          </cell>
          <cell r="AN67">
            <v>388</v>
          </cell>
          <cell r="AO67">
            <v>423</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K68">
            <v>2665</v>
          </cell>
          <cell r="AL68">
            <v>724</v>
          </cell>
          <cell r="AM68">
            <v>1941</v>
          </cell>
          <cell r="AN68">
            <v>345</v>
          </cell>
          <cell r="AO68">
            <v>1039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G69">
            <v>88</v>
          </cell>
          <cell r="AH69">
            <v>0</v>
          </cell>
          <cell r="AI69">
            <v>0</v>
          </cell>
          <cell r="AJ69">
            <v>0</v>
          </cell>
          <cell r="AK69">
            <v>781.90909090909099</v>
          </cell>
          <cell r="AL69">
            <v>161</v>
          </cell>
          <cell r="AM69">
            <v>620.90909090909099</v>
          </cell>
          <cell r="AN69">
            <v>868.86363636363626</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G70">
            <v>5</v>
          </cell>
          <cell r="AH70">
            <v>0</v>
          </cell>
          <cell r="AI70">
            <v>0</v>
          </cell>
          <cell r="AJ70">
            <v>-1285.7636363636364</v>
          </cell>
          <cell r="AK70">
            <v>44</v>
          </cell>
          <cell r="AL70">
            <v>9</v>
          </cell>
          <cell r="AM70">
            <v>35</v>
          </cell>
          <cell r="AN70">
            <v>48</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G71">
            <v>28</v>
          </cell>
          <cell r="AH71">
            <v>0</v>
          </cell>
          <cell r="AI71">
            <v>0</v>
          </cell>
          <cell r="AJ71">
            <v>0</v>
          </cell>
          <cell r="AK71">
            <v>251</v>
          </cell>
          <cell r="AL71">
            <v>51</v>
          </cell>
          <cell r="AM71">
            <v>200</v>
          </cell>
          <cell r="AN71">
            <v>278</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K72">
            <v>0</v>
          </cell>
          <cell r="AL72">
            <v>0</v>
          </cell>
          <cell r="AM72">
            <v>0</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G73">
            <v>0</v>
          </cell>
          <cell r="AH73">
            <v>0</v>
          </cell>
          <cell r="AI73">
            <v>0</v>
          </cell>
          <cell r="AJ73">
            <v>0</v>
          </cell>
          <cell r="AK73">
            <v>353</v>
          </cell>
          <cell r="AL73">
            <v>353</v>
          </cell>
          <cell r="AM73">
            <v>0</v>
          </cell>
          <cell r="AN73">
            <v>3499</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K74">
            <v>0</v>
          </cell>
          <cell r="AL74">
            <v>0</v>
          </cell>
          <cell r="AM74">
            <v>0</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G75">
            <v>186.2</v>
          </cell>
          <cell r="AH75">
            <v>38.800000000000011</v>
          </cell>
          <cell r="AI75">
            <v>633.66666666666663</v>
          </cell>
          <cell r="AJ75">
            <v>-284.25066666666669</v>
          </cell>
          <cell r="AK75">
            <v>3637.5333333333328</v>
          </cell>
          <cell r="AL75">
            <v>1134.6765314240254</v>
          </cell>
          <cell r="AM75">
            <v>2502.8568019093073</v>
          </cell>
          <cell r="AN75">
            <v>63</v>
          </cell>
          <cell r="AO75">
            <v>232</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105</v>
          </cell>
          <cell r="AL76">
            <v>29</v>
          </cell>
          <cell r="AM76">
            <v>76</v>
          </cell>
          <cell r="AN76">
            <v>0</v>
          </cell>
          <cell r="AO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P77">
            <v>110</v>
          </cell>
          <cell r="Q77">
            <v>80.800000000000011</v>
          </cell>
          <cell r="S77">
            <v>282</v>
          </cell>
          <cell r="T77">
            <v>48.400000000000006</v>
          </cell>
          <cell r="U77">
            <v>8</v>
          </cell>
          <cell r="V77">
            <v>40.400000000000006</v>
          </cell>
          <cell r="X77">
            <v>115</v>
          </cell>
          <cell r="Y77">
            <v>37.200000000000003</v>
          </cell>
          <cell r="Z77">
            <v>10</v>
          </cell>
          <cell r="AA77">
            <v>27.200000000000003</v>
          </cell>
          <cell r="AC77">
            <v>84</v>
          </cell>
          <cell r="AD77">
            <v>58.6</v>
          </cell>
          <cell r="AE77">
            <v>54.76</v>
          </cell>
          <cell r="AF77">
            <v>3.8400000000000034</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cell r="AR77">
            <v>2951.1000000000004</v>
          </cell>
        </row>
        <row r="78">
          <cell r="C78">
            <v>1048.5</v>
          </cell>
          <cell r="D78">
            <v>363</v>
          </cell>
          <cell r="E78">
            <v>685.5</v>
          </cell>
          <cell r="N78">
            <v>38.200000000000003</v>
          </cell>
          <cell r="P78">
            <v>66</v>
          </cell>
          <cell r="Q78">
            <v>98.2</v>
          </cell>
          <cell r="S78">
            <v>177</v>
          </cell>
          <cell r="T78">
            <v>51.8</v>
          </cell>
          <cell r="U78">
            <v>14</v>
          </cell>
          <cell r="V78">
            <v>37.799999999999997</v>
          </cell>
          <cell r="X78">
            <v>56</v>
          </cell>
          <cell r="Y78">
            <v>81.599999999999994</v>
          </cell>
          <cell r="Z78">
            <v>14</v>
          </cell>
          <cell r="AA78">
            <v>67.599999999999994</v>
          </cell>
          <cell r="AC78">
            <v>43</v>
          </cell>
          <cell r="AD78">
            <v>81</v>
          </cell>
          <cell r="AE78">
            <v>65</v>
          </cell>
          <cell r="AF78">
            <v>16</v>
          </cell>
          <cell r="AG78">
            <v>149</v>
          </cell>
          <cell r="AH78">
            <v>14</v>
          </cell>
          <cell r="AK78">
            <v>1182</v>
          </cell>
          <cell r="AL78">
            <v>331</v>
          </cell>
          <cell r="AM78">
            <v>851</v>
          </cell>
          <cell r="AN78">
            <v>653.66666666666663</v>
          </cell>
          <cell r="AQ78">
            <v>851</v>
          </cell>
          <cell r="AR78">
            <v>653.66666666666663</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363.66666666666663</v>
          </cell>
          <cell r="AL79">
            <v>158</v>
          </cell>
          <cell r="AM79">
            <v>205.66666666666663</v>
          </cell>
          <cell r="AN79">
            <v>200</v>
          </cell>
          <cell r="AP79">
            <v>372.7</v>
          </cell>
          <cell r="AQ79">
            <v>104.1</v>
          </cell>
          <cell r="AR79">
            <v>200</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K80">
            <v>615.20000000000005</v>
          </cell>
          <cell r="AL80">
            <v>0</v>
          </cell>
          <cell r="AM80">
            <v>436.5255369928401</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Y81">
            <v>3</v>
          </cell>
          <cell r="Z81">
            <v>8</v>
          </cell>
          <cell r="AC81">
            <v>0</v>
          </cell>
          <cell r="AD81">
            <v>10</v>
          </cell>
          <cell r="AE81">
            <v>22</v>
          </cell>
          <cell r="AF81">
            <v>50</v>
          </cell>
          <cell r="AG81">
            <v>30</v>
          </cell>
          <cell r="AH81">
            <v>20</v>
          </cell>
          <cell r="AI81">
            <v>594.66666666666663</v>
          </cell>
          <cell r="AJ81">
            <v>0</v>
          </cell>
          <cell r="AK81">
            <v>1371.6666666666665</v>
          </cell>
          <cell r="AL81">
            <v>451.00206841686554</v>
          </cell>
          <cell r="AM81">
            <v>920.66459824980097</v>
          </cell>
          <cell r="AN81">
            <v>816.56666666666661</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cell r="AS82">
            <v>9401</v>
          </cell>
          <cell r="AT82">
            <v>-4038.2727272727279</v>
          </cell>
        </row>
        <row r="83">
          <cell r="C83">
            <v>11292</v>
          </cell>
          <cell r="D83">
            <v>11292</v>
          </cell>
          <cell r="E83">
            <v>0</v>
          </cell>
          <cell r="P83">
            <v>0</v>
          </cell>
          <cell r="S83">
            <v>0</v>
          </cell>
          <cell r="X83">
            <v>0</v>
          </cell>
          <cell r="Y83">
            <v>1</v>
          </cell>
          <cell r="Z83">
            <v>2.1</v>
          </cell>
          <cell r="AC83">
            <v>0</v>
          </cell>
          <cell r="AD83">
            <v>1</v>
          </cell>
          <cell r="AE83">
            <v>0.7</v>
          </cell>
          <cell r="AF83">
            <v>4.8</v>
          </cell>
          <cell r="AG83">
            <v>43</v>
          </cell>
          <cell r="AH83">
            <v>4.8</v>
          </cell>
          <cell r="AJ83">
            <v>0</v>
          </cell>
          <cell r="AK83">
            <v>35.800000000000004</v>
          </cell>
          <cell r="AL83">
            <v>6.1</v>
          </cell>
          <cell r="AM83">
            <v>29.700000000000003</v>
          </cell>
          <cell r="AN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K84">
            <v>91858.190909090888</v>
          </cell>
          <cell r="AL84">
            <v>0</v>
          </cell>
          <cell r="AM84">
            <v>61760.806685114578</v>
          </cell>
          <cell r="AN84" t="e">
            <v>#REF!</v>
          </cell>
          <cell r="AO84">
            <v>50645</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R85">
            <v>0</v>
          </cell>
          <cell r="S85">
            <v>0</v>
          </cell>
          <cell r="T85">
            <v>0</v>
          </cell>
          <cell r="U85">
            <v>0</v>
          </cell>
          <cell r="V85">
            <v>0</v>
          </cell>
          <cell r="W85">
            <v>0</v>
          </cell>
          <cell r="X85">
            <v>0</v>
          </cell>
          <cell r="Y85">
            <v>0</v>
          </cell>
          <cell r="Z85">
            <v>327</v>
          </cell>
          <cell r="AA85">
            <v>0</v>
          </cell>
          <cell r="AB85">
            <v>0</v>
          </cell>
          <cell r="AC85">
            <v>0</v>
          </cell>
          <cell r="AD85">
            <v>128</v>
          </cell>
          <cell r="AE85">
            <v>265</v>
          </cell>
          <cell r="AH85">
            <v>115</v>
          </cell>
          <cell r="AI85">
            <v>0</v>
          </cell>
          <cell r="AJ85">
            <v>0</v>
          </cell>
          <cell r="AK85">
            <v>4355</v>
          </cell>
          <cell r="AL85">
            <v>1153.1326968973747</v>
          </cell>
          <cell r="AM85">
            <v>3201.8673031026256</v>
          </cell>
          <cell r="AN85">
            <v>1176.2809999999999</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L86">
            <v>29644.574995654941</v>
          </cell>
          <cell r="AN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K87">
            <v>11292</v>
          </cell>
          <cell r="AL87">
            <v>11292</v>
          </cell>
          <cell r="AM87">
            <v>0</v>
          </cell>
          <cell r="AN87">
            <v>0</v>
          </cell>
          <cell r="AO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R88">
            <v>0</v>
          </cell>
          <cell r="S88">
            <v>-20.6</v>
          </cell>
          <cell r="T88">
            <v>199.6</v>
          </cell>
          <cell r="U88">
            <v>20</v>
          </cell>
          <cell r="V88">
            <v>179.6</v>
          </cell>
          <cell r="W88">
            <v>0</v>
          </cell>
          <cell r="X88">
            <v>-199.6</v>
          </cell>
          <cell r="Y88">
            <v>74.599999999999994</v>
          </cell>
          <cell r="Z88">
            <v>15931.720620842572</v>
          </cell>
          <cell r="AA88">
            <v>0</v>
          </cell>
          <cell r="AB88">
            <v>0</v>
          </cell>
          <cell r="AC88">
            <v>-74.599999999999994</v>
          </cell>
          <cell r="AD88">
            <v>36.333333333333336</v>
          </cell>
          <cell r="AE88">
            <v>22</v>
          </cell>
          <cell r="AF88">
            <v>14.333333333333336</v>
          </cell>
          <cell r="AG88">
            <v>44</v>
          </cell>
          <cell r="AH88">
            <v>15</v>
          </cell>
          <cell r="AI88">
            <v>29</v>
          </cell>
          <cell r="AJ88">
            <v>7.6666666666666643</v>
          </cell>
          <cell r="AK88">
            <v>103150.19090909089</v>
          </cell>
          <cell r="AL88">
            <v>41389.38422397634</v>
          </cell>
          <cell r="AM88">
            <v>61760.806685114578</v>
          </cell>
          <cell r="AN88">
            <v>25995.574995654941</v>
          </cell>
          <cell r="AO88">
            <v>50645</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M89">
            <v>0</v>
          </cell>
          <cell r="AN89" t="e">
            <v>#REF!</v>
          </cell>
          <cell r="AO89">
            <v>0</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K90">
            <v>1390</v>
          </cell>
          <cell r="AL90">
            <v>810</v>
          </cell>
          <cell r="AM90">
            <v>580</v>
          </cell>
          <cell r="AN90" t="e">
            <v>#REF!</v>
          </cell>
          <cell r="AO90">
            <v>0</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K91">
            <v>600</v>
          </cell>
          <cell r="AL91">
            <v>128</v>
          </cell>
          <cell r="AM91">
            <v>472</v>
          </cell>
          <cell r="AN91">
            <v>0</v>
          </cell>
          <cell r="AO91">
            <v>0</v>
          </cell>
          <cell r="AP91">
            <v>13439.272727272728</v>
          </cell>
          <cell r="AQ91">
            <v>334554.25206060609</v>
          </cell>
          <cell r="AR91">
            <v>147538.53663201857</v>
          </cell>
          <cell r="AS91">
            <v>9401</v>
          </cell>
        </row>
        <row r="92">
          <cell r="C92">
            <v>17725.32915151515</v>
          </cell>
          <cell r="P92">
            <v>0</v>
          </cell>
          <cell r="S92">
            <v>0</v>
          </cell>
          <cell r="X92">
            <v>0</v>
          </cell>
          <cell r="Y92">
            <v>5</v>
          </cell>
          <cell r="Z92">
            <v>12</v>
          </cell>
          <cell r="AC92">
            <v>0</v>
          </cell>
          <cell r="AD92">
            <v>14</v>
          </cell>
          <cell r="AE92">
            <v>13</v>
          </cell>
          <cell r="AF92">
            <v>15</v>
          </cell>
          <cell r="AG92">
            <v>14</v>
          </cell>
          <cell r="AH92">
            <v>1</v>
          </cell>
          <cell r="AJ92">
            <v>0</v>
          </cell>
          <cell r="AK92">
            <v>144.66666666666666</v>
          </cell>
          <cell r="AL92">
            <v>84</v>
          </cell>
          <cell r="AM92">
            <v>60.666666666666657</v>
          </cell>
          <cell r="AN92">
            <v>19</v>
          </cell>
          <cell r="AO92">
            <v>27</v>
          </cell>
          <cell r="AP92">
            <v>70484.497636363667</v>
          </cell>
          <cell r="AQ92">
            <v>153</v>
          </cell>
          <cell r="AR92">
            <v>-64</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R95">
            <v>0</v>
          </cell>
          <cell r="S95">
            <v>0</v>
          </cell>
          <cell r="T95">
            <v>0</v>
          </cell>
          <cell r="U95">
            <v>2849.1290909090908</v>
          </cell>
          <cell r="V95">
            <v>0</v>
          </cell>
          <cell r="W95">
            <v>0</v>
          </cell>
          <cell r="X95">
            <v>0</v>
          </cell>
          <cell r="Y95">
            <v>0</v>
          </cell>
          <cell r="Z95">
            <v>15943.720620842572</v>
          </cell>
          <cell r="AA95">
            <v>0</v>
          </cell>
          <cell r="AB95">
            <v>0</v>
          </cell>
          <cell r="AC95">
            <v>0</v>
          </cell>
          <cell r="AD95">
            <v>0</v>
          </cell>
          <cell r="AE95">
            <v>0</v>
          </cell>
          <cell r="AF95">
            <v>0</v>
          </cell>
          <cell r="AG95">
            <v>3063.1</v>
          </cell>
          <cell r="AH95">
            <v>1003.9000000000001</v>
          </cell>
          <cell r="AI95">
            <v>0</v>
          </cell>
          <cell r="AJ95">
            <v>0</v>
          </cell>
          <cell r="AK95">
            <v>105284.85757575756</v>
          </cell>
          <cell r="AL95">
            <v>42411.38422397634</v>
          </cell>
          <cell r="AM95">
            <v>62873.473351781242</v>
          </cell>
          <cell r="AN95" t="e">
            <v>#REF!</v>
          </cell>
          <cell r="AO95">
            <v>50672</v>
          </cell>
          <cell r="AP95" t="e">
            <v>#REF!</v>
          </cell>
          <cell r="AQ95">
            <v>10450.475260369414</v>
          </cell>
          <cell r="AR95">
            <v>14571.544133725103</v>
          </cell>
          <cell r="AS95">
            <v>0</v>
          </cell>
        </row>
        <row r="96">
          <cell r="C96">
            <v>1318.9490000000001</v>
          </cell>
          <cell r="N96">
            <v>0</v>
          </cell>
          <cell r="P96">
            <v>0</v>
          </cell>
          <cell r="Q96">
            <v>0</v>
          </cell>
          <cell r="R96">
            <v>0</v>
          </cell>
          <cell r="S96">
            <v>0</v>
          </cell>
          <cell r="T96">
            <v>4830.1436363636385</v>
          </cell>
          <cell r="U96">
            <v>2849.1290909090908</v>
          </cell>
          <cell r="V96">
            <v>0</v>
          </cell>
          <cell r="W96">
            <v>0</v>
          </cell>
          <cell r="X96">
            <v>0</v>
          </cell>
          <cell r="Y96">
            <v>0</v>
          </cell>
          <cell r="Z96">
            <v>1809.818181818182</v>
          </cell>
          <cell r="AA96">
            <v>0</v>
          </cell>
          <cell r="AB96">
            <v>0</v>
          </cell>
          <cell r="AC96">
            <v>0</v>
          </cell>
          <cell r="AD96">
            <v>0</v>
          </cell>
          <cell r="AE96">
            <v>0</v>
          </cell>
          <cell r="AF96">
            <v>0</v>
          </cell>
          <cell r="AG96">
            <v>3063.1</v>
          </cell>
          <cell r="AH96">
            <v>1003.9000000000001</v>
          </cell>
          <cell r="AI96">
            <v>0</v>
          </cell>
          <cell r="AJ96">
            <v>0</v>
          </cell>
          <cell r="AK96">
            <v>24216.85757575756</v>
          </cell>
          <cell r="AL96">
            <v>6508.8092283213991</v>
          </cell>
          <cell r="AM96">
            <v>17708.048347436183</v>
          </cell>
          <cell r="AN96" t="e">
            <v>#REF!</v>
          </cell>
          <cell r="AO96">
            <v>5507</v>
          </cell>
          <cell r="AP96" t="e">
            <v>#REF!</v>
          </cell>
          <cell r="AQ96">
            <v>10450.050256024355</v>
          </cell>
          <cell r="AR96">
            <v>14571.544133725103</v>
          </cell>
          <cell r="AS96">
            <v>0</v>
          </cell>
        </row>
        <row r="97">
          <cell r="P97">
            <v>0</v>
          </cell>
          <cell r="S97">
            <v>0</v>
          </cell>
          <cell r="X97">
            <v>0</v>
          </cell>
          <cell r="Y97">
            <v>28724.818181818184</v>
          </cell>
          <cell r="AC97">
            <v>0</v>
          </cell>
          <cell r="AD97">
            <v>26701</v>
          </cell>
          <cell r="AF97">
            <v>0</v>
          </cell>
          <cell r="AG97">
            <v>67.2</v>
          </cell>
          <cell r="AH97">
            <v>0</v>
          </cell>
          <cell r="AI97">
            <v>0</v>
          </cell>
          <cell r="AJ97">
            <v>0</v>
          </cell>
          <cell r="AK97">
            <v>4174.5999999999995</v>
          </cell>
          <cell r="AL97">
            <v>105284.85757575759</v>
          </cell>
          <cell r="AN97" t="e">
            <v>#REF!</v>
          </cell>
          <cell r="AP97" t="e">
            <v>#REF!</v>
          </cell>
          <cell r="AS97">
            <v>0</v>
          </cell>
        </row>
        <row r="98">
          <cell r="P98">
            <v>0</v>
          </cell>
          <cell r="S98">
            <v>0</v>
          </cell>
          <cell r="X98">
            <v>0</v>
          </cell>
          <cell r="AC98">
            <v>0</v>
          </cell>
          <cell r="AF98">
            <v>0</v>
          </cell>
          <cell r="AG98">
            <v>67.2</v>
          </cell>
          <cell r="AH98">
            <v>0</v>
          </cell>
          <cell r="AI98">
            <v>0</v>
          </cell>
          <cell r="AJ98">
            <v>0</v>
          </cell>
          <cell r="AK98">
            <v>3837.6</v>
          </cell>
          <cell r="AL98">
            <v>105284.85757575757</v>
          </cell>
          <cell r="AM98">
            <v>42403.574995654941</v>
          </cell>
          <cell r="AN98" t="e">
            <v>#REF!</v>
          </cell>
          <cell r="AP98" t="e">
            <v>#REF!</v>
          </cell>
          <cell r="AS98">
            <v>0</v>
          </cell>
        </row>
        <row r="99">
          <cell r="P99">
            <v>0</v>
          </cell>
          <cell r="S99">
            <v>0</v>
          </cell>
          <cell r="X99">
            <v>0</v>
          </cell>
          <cell r="AC99">
            <v>0</v>
          </cell>
          <cell r="AF99">
            <v>0</v>
          </cell>
          <cell r="AG99">
            <v>454</v>
          </cell>
          <cell r="AH99">
            <v>0</v>
          </cell>
          <cell r="AI99">
            <v>0</v>
          </cell>
          <cell r="AJ99">
            <v>0</v>
          </cell>
          <cell r="AK99">
            <v>0</v>
          </cell>
          <cell r="AL99">
            <v>109509.14393939395</v>
          </cell>
          <cell r="AM99">
            <v>46269.90741929959</v>
          </cell>
          <cell r="AN99" t="e">
            <v>#REF!</v>
          </cell>
          <cell r="AP99" t="e">
            <v>#REF!</v>
          </cell>
          <cell r="AS99">
            <v>0</v>
          </cell>
        </row>
        <row r="100">
          <cell r="P100">
            <v>0</v>
          </cell>
          <cell r="S100">
            <v>0</v>
          </cell>
          <cell r="X100">
            <v>0</v>
          </cell>
          <cell r="AC100">
            <v>0</v>
          </cell>
          <cell r="AF100">
            <v>0</v>
          </cell>
          <cell r="AG100">
            <v>0</v>
          </cell>
          <cell r="AH100">
            <v>0</v>
          </cell>
          <cell r="AI100">
            <v>0</v>
          </cell>
          <cell r="AJ100">
            <v>0</v>
          </cell>
          <cell r="AK100">
            <v>337</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K101">
            <v>1741</v>
          </cell>
          <cell r="AL101">
            <v>116775.1297878788</v>
          </cell>
          <cell r="AM101">
            <v>43965.116024096387</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K102">
            <v>93</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K104">
            <v>0</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G106">
            <v>0</v>
          </cell>
          <cell r="AH106">
            <v>0</v>
          </cell>
          <cell r="AI106">
            <v>0</v>
          </cell>
          <cell r="AJ106">
            <v>0</v>
          </cell>
          <cell r="AK106">
            <v>787</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337</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450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280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280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K112">
            <v>0</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G113">
            <v>0</v>
          </cell>
          <cell r="AH113">
            <v>0</v>
          </cell>
          <cell r="AI113">
            <v>0</v>
          </cell>
          <cell r="AJ113">
            <v>0</v>
          </cell>
          <cell r="AK113">
            <v>331</v>
          </cell>
          <cell r="AM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331</v>
          </cell>
          <cell r="AM114">
            <v>0</v>
          </cell>
          <cell r="AN114" t="e">
            <v>#REF!</v>
          </cell>
          <cell r="AP114" t="e">
            <v>#REF!</v>
          </cell>
          <cell r="AS114">
            <v>0</v>
          </cell>
        </row>
        <row r="115">
          <cell r="C115">
            <v>0</v>
          </cell>
          <cell r="P115">
            <v>0</v>
          </cell>
          <cell r="S115">
            <v>0</v>
          </cell>
          <cell r="X115">
            <v>0</v>
          </cell>
          <cell r="AC115">
            <v>0</v>
          </cell>
          <cell r="AF115">
            <v>0</v>
          </cell>
          <cell r="AG115">
            <v>0</v>
          </cell>
          <cell r="AH115">
            <v>0</v>
          </cell>
          <cell r="AI115">
            <v>0</v>
          </cell>
          <cell r="AJ115">
            <v>0</v>
          </cell>
          <cell r="AK115">
            <v>0</v>
          </cell>
          <cell r="AL115">
            <v>0</v>
          </cell>
          <cell r="AM115">
            <v>0</v>
          </cell>
          <cell r="AP115">
            <v>0</v>
          </cell>
          <cell r="AS115">
            <v>0</v>
          </cell>
        </row>
        <row r="116">
          <cell r="C116">
            <v>17200.466666666667</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cell r="AS116">
            <v>0</v>
          </cell>
        </row>
        <row r="117">
          <cell r="C117">
            <v>0</v>
          </cell>
          <cell r="P117">
            <v>0</v>
          </cell>
          <cell r="S117">
            <v>0</v>
          </cell>
          <cell r="AC117">
            <v>0</v>
          </cell>
          <cell r="AF117">
            <v>0</v>
          </cell>
          <cell r="AG117">
            <v>0</v>
          </cell>
          <cell r="AH117">
            <v>0</v>
          </cell>
          <cell r="AK117">
            <v>0</v>
          </cell>
        </row>
        <row r="118">
          <cell r="P118">
            <v>0</v>
          </cell>
          <cell r="S118">
            <v>0</v>
          </cell>
          <cell r="X118">
            <v>0</v>
          </cell>
          <cell r="AC118">
            <v>0</v>
          </cell>
          <cell r="AF118">
            <v>0</v>
          </cell>
          <cell r="AG118">
            <v>0</v>
          </cell>
          <cell r="AH118">
            <v>0</v>
          </cell>
          <cell r="AK118">
            <v>0</v>
          </cell>
          <cell r="AL118">
            <v>0</v>
          </cell>
          <cell r="AM118">
            <v>0</v>
          </cell>
        </row>
        <row r="119">
          <cell r="P119">
            <v>0</v>
          </cell>
          <cell r="S119">
            <v>0</v>
          </cell>
          <cell r="X119">
            <v>0</v>
          </cell>
          <cell r="AC119">
            <v>0</v>
          </cell>
          <cell r="AG119">
            <v>0</v>
          </cell>
          <cell r="AH119">
            <v>0</v>
          </cell>
          <cell r="AK119">
            <v>250.66666666666666</v>
          </cell>
        </row>
        <row r="120">
          <cell r="P120">
            <v>0</v>
          </cell>
          <cell r="S120">
            <v>0</v>
          </cell>
          <cell r="X120">
            <v>0</v>
          </cell>
          <cell r="AC120">
            <v>0</v>
          </cell>
          <cell r="AE120" t="e">
            <v>#REF!</v>
          </cell>
          <cell r="AF120" t="e">
            <v>#REF!</v>
          </cell>
          <cell r="AG120">
            <v>0</v>
          </cell>
          <cell r="AH120">
            <v>0</v>
          </cell>
          <cell r="AI120">
            <v>0</v>
          </cell>
          <cell r="AJ120">
            <v>0</v>
          </cell>
          <cell r="AK120">
            <v>0</v>
          </cell>
          <cell r="AN120" t="e">
            <v>#REF!</v>
          </cell>
          <cell r="AP120">
            <v>36465</v>
          </cell>
          <cell r="AQ120" t="e">
            <v>#REF!</v>
          </cell>
          <cell r="AS120">
            <v>0</v>
          </cell>
        </row>
        <row r="121">
          <cell r="C121">
            <v>0</v>
          </cell>
          <cell r="P121">
            <v>0</v>
          </cell>
          <cell r="S121">
            <v>0</v>
          </cell>
          <cell r="X121">
            <v>0</v>
          </cell>
          <cell r="AC121">
            <v>0</v>
          </cell>
          <cell r="AF121">
            <v>0</v>
          </cell>
          <cell r="AG121">
            <v>0</v>
          </cell>
          <cell r="AH121">
            <v>0</v>
          </cell>
          <cell r="AJ121">
            <v>0</v>
          </cell>
          <cell r="AK121">
            <v>8992</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0</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S123">
            <v>0</v>
          </cell>
          <cell r="T123">
            <v>-0.76400000000000112</v>
          </cell>
          <cell r="U123">
            <v>0</v>
          </cell>
          <cell r="V123">
            <v>0</v>
          </cell>
          <cell r="X123">
            <v>0.76400000000000112</v>
          </cell>
          <cell r="Y123">
            <v>0.34799999999999898</v>
          </cell>
          <cell r="Z123">
            <v>0</v>
          </cell>
          <cell r="AA123">
            <v>0</v>
          </cell>
          <cell r="AC123">
            <v>-0.34799999999999898</v>
          </cell>
          <cell r="AF123">
            <v>0</v>
          </cell>
          <cell r="AJ123">
            <v>0</v>
          </cell>
          <cell r="AK123">
            <v>-4642</v>
          </cell>
          <cell r="AL123">
            <v>-12062.791969696958</v>
          </cell>
          <cell r="AN123" t="e">
            <v>#REF!</v>
          </cell>
          <cell r="AP123" t="e">
            <v>#REF!</v>
          </cell>
        </row>
        <row r="124">
          <cell r="P124">
            <v>0</v>
          </cell>
          <cell r="X124">
            <v>0</v>
          </cell>
          <cell r="AC124">
            <v>0</v>
          </cell>
          <cell r="AJ124">
            <v>0</v>
          </cell>
          <cell r="AK124">
            <v>3480</v>
          </cell>
          <cell r="AL124">
            <v>396.87424242423458</v>
          </cell>
          <cell r="AP124" t="e">
            <v>#REF!</v>
          </cell>
        </row>
        <row r="125">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t="e">
            <v>#REF!</v>
          </cell>
          <cell r="AQ125">
            <v>0</v>
          </cell>
        </row>
        <row r="126">
          <cell r="P126">
            <v>0</v>
          </cell>
          <cell r="Q126">
            <v>0</v>
          </cell>
          <cell r="R126">
            <v>0</v>
          </cell>
          <cell r="S126">
            <v>547</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64</v>
          </cell>
          <cell r="AJ126">
            <v>0</v>
          </cell>
          <cell r="AK126">
            <v>5998.6666666666661</v>
          </cell>
          <cell r="AL126">
            <v>13247.384148484838</v>
          </cell>
          <cell r="AO126">
            <v>0</v>
          </cell>
          <cell r="AP126" t="e">
            <v>#REF!</v>
          </cell>
          <cell r="AQ126" t="e">
            <v>#REF!</v>
          </cell>
          <cell r="AR126" t="e">
            <v>#REF!</v>
          </cell>
        </row>
        <row r="127">
          <cell r="P127">
            <v>0</v>
          </cell>
          <cell r="S127">
            <v>0</v>
          </cell>
          <cell r="X127">
            <v>0</v>
          </cell>
          <cell r="Y127">
            <v>0</v>
          </cell>
          <cell r="Z127">
            <v>0</v>
          </cell>
          <cell r="AC127">
            <v>0</v>
          </cell>
          <cell r="AD127">
            <v>0</v>
          </cell>
          <cell r="AE127">
            <v>0</v>
          </cell>
          <cell r="AF127">
            <v>0</v>
          </cell>
          <cell r="AG127">
            <v>0</v>
          </cell>
          <cell r="AH127">
            <v>0</v>
          </cell>
          <cell r="AJ127">
            <v>0</v>
          </cell>
          <cell r="AK127">
            <v>-1422.1253030302919</v>
          </cell>
          <cell r="AL127">
            <v>10640.666666666666</v>
          </cell>
        </row>
        <row r="128">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-1422.1253030302919</v>
          </cell>
          <cell r="AL128">
            <v>5340</v>
          </cell>
          <cell r="AO128">
            <v>0</v>
          </cell>
          <cell r="AP128" t="e">
            <v>#REF!</v>
          </cell>
          <cell r="AQ128">
            <v>0</v>
          </cell>
          <cell r="AR128">
            <v>0</v>
          </cell>
          <cell r="AU128">
            <v>0</v>
          </cell>
        </row>
        <row r="129">
          <cell r="P129">
            <v>0</v>
          </cell>
          <cell r="S129">
            <v>-680</v>
          </cell>
          <cell r="X129">
            <v>0</v>
          </cell>
          <cell r="Y129">
            <v>0</v>
          </cell>
          <cell r="Z129">
            <v>0</v>
          </cell>
          <cell r="AC129">
            <v>0</v>
          </cell>
          <cell r="AD129">
            <v>0</v>
          </cell>
          <cell r="AE129">
            <v>0</v>
          </cell>
          <cell r="AF129">
            <v>0</v>
          </cell>
          <cell r="AG129">
            <v>0</v>
          </cell>
          <cell r="AH129">
            <v>0</v>
          </cell>
          <cell r="AJ129">
            <v>0</v>
          </cell>
          <cell r="AK129">
            <v>-2031.60757575756</v>
          </cell>
          <cell r="AL129">
            <v>3974.6157760236601</v>
          </cell>
          <cell r="AM129">
            <v>-6871.4733517812419</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-609.48227272726797</v>
          </cell>
          <cell r="AN131">
            <v>0</v>
          </cell>
          <cell r="AP131" t="e">
            <v>#REF!</v>
          </cell>
          <cell r="AR131" t="e">
            <v>#REF!</v>
          </cell>
          <cell r="AU131">
            <v>0</v>
          </cell>
          <cell r="AW131">
            <v>0</v>
          </cell>
        </row>
        <row r="132">
          <cell r="P132">
            <v>0</v>
          </cell>
          <cell r="X132">
            <v>0</v>
          </cell>
          <cell r="AC132">
            <v>0</v>
          </cell>
          <cell r="AJ132">
            <v>0</v>
          </cell>
          <cell r="AK132">
            <v>24039.120212121197</v>
          </cell>
          <cell r="AL132">
            <v>13754.883975903613</v>
          </cell>
          <cell r="AM132">
            <v>9418.9862362175918</v>
          </cell>
          <cell r="AO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K134">
            <v>56002</v>
          </cell>
          <cell r="AM134">
            <v>56002</v>
          </cell>
          <cell r="AN134">
            <v>0</v>
          </cell>
          <cell r="AO134">
            <v>0</v>
          </cell>
          <cell r="AP134" t="e">
            <v>#REF!</v>
          </cell>
          <cell r="AU134" t="e">
            <v>#DIV/0!</v>
          </cell>
        </row>
        <row r="135">
          <cell r="P135">
            <v>0</v>
          </cell>
          <cell r="X135">
            <v>0</v>
          </cell>
          <cell r="AC135">
            <v>0</v>
          </cell>
          <cell r="AJ135">
            <v>0</v>
          </cell>
          <cell r="AK135">
            <v>-6871.4733517812419</v>
          </cell>
          <cell r="AM135">
            <v>58108</v>
          </cell>
          <cell r="AN135">
            <v>0</v>
          </cell>
          <cell r="AO135">
            <v>0</v>
          </cell>
          <cell r="AP135">
            <v>0</v>
          </cell>
          <cell r="AQ135">
            <v>0</v>
          </cell>
          <cell r="AU135">
            <v>0</v>
          </cell>
        </row>
        <row r="136">
          <cell r="P136">
            <v>0</v>
          </cell>
          <cell r="X136">
            <v>0</v>
          </cell>
          <cell r="AC136">
            <v>0</v>
          </cell>
          <cell r="AJ136">
            <v>0</v>
          </cell>
          <cell r="AK136">
            <v>35.44</v>
          </cell>
          <cell r="AN136" t="e">
            <v>#DIV/0!</v>
          </cell>
          <cell r="AO136">
            <v>0</v>
          </cell>
        </row>
        <row r="137">
          <cell r="P137">
            <v>0</v>
          </cell>
          <cell r="X137">
            <v>0</v>
          </cell>
          <cell r="AC137">
            <v>0</v>
          </cell>
          <cell r="AJ137">
            <v>0</v>
          </cell>
          <cell r="AK137">
            <v>39.79</v>
          </cell>
          <cell r="AM137">
            <v>82229</v>
          </cell>
          <cell r="AN137" t="e">
            <v>#DIV/0!</v>
          </cell>
          <cell r="AO137">
            <v>0</v>
          </cell>
          <cell r="AP137">
            <v>36.19</v>
          </cell>
          <cell r="AQ137">
            <v>0</v>
          </cell>
          <cell r="AU137" t="e">
            <v>#DIV/0!</v>
          </cell>
        </row>
        <row r="138">
          <cell r="P138">
            <v>0</v>
          </cell>
          <cell r="X138">
            <v>0</v>
          </cell>
          <cell r="AC138">
            <v>0</v>
          </cell>
          <cell r="AJ138">
            <v>0</v>
          </cell>
          <cell r="AK138">
            <v>0</v>
          </cell>
          <cell r="AN138">
            <v>0</v>
          </cell>
          <cell r="AO138">
            <v>0</v>
          </cell>
        </row>
        <row r="139">
          <cell r="P139">
            <v>0</v>
          </cell>
          <cell r="X139">
            <v>0</v>
          </cell>
          <cell r="AC139">
            <v>0</v>
          </cell>
          <cell r="AJ139">
            <v>0</v>
          </cell>
          <cell r="AK139">
            <v>52.04</v>
          </cell>
          <cell r="AN139">
            <v>0</v>
          </cell>
          <cell r="AO139" t="e">
            <v>#DIV/0!</v>
          </cell>
          <cell r="AP139" t="e">
            <v>#REF!</v>
          </cell>
          <cell r="AU139" t="e">
            <v>#DIV/0!</v>
          </cell>
        </row>
        <row r="140">
          <cell r="P140">
            <v>0</v>
          </cell>
          <cell r="X140">
            <v>0</v>
          </cell>
          <cell r="AC140">
            <v>0</v>
          </cell>
          <cell r="AJ140">
            <v>0</v>
          </cell>
          <cell r="AK140">
            <v>10.96</v>
          </cell>
          <cell r="AN140" t="e">
            <v>#DIV/0!</v>
          </cell>
          <cell r="AO140" t="e">
            <v>#DIV/0!</v>
          </cell>
          <cell r="AP140">
            <v>180931</v>
          </cell>
          <cell r="AQ140">
            <v>180931</v>
          </cell>
        </row>
        <row r="141">
          <cell r="C141" t="str">
            <v>коп/кВтг</v>
          </cell>
          <cell r="P141">
            <v>0</v>
          </cell>
          <cell r="X141">
            <v>0</v>
          </cell>
          <cell r="AC141">
            <v>0</v>
          </cell>
          <cell r="AJ141">
            <v>0</v>
          </cell>
          <cell r="AK141">
            <v>0</v>
          </cell>
          <cell r="AO141">
            <v>0</v>
          </cell>
        </row>
        <row r="142">
          <cell r="P142">
            <v>0</v>
          </cell>
          <cell r="X142">
            <v>0</v>
          </cell>
          <cell r="AC142">
            <v>0</v>
          </cell>
          <cell r="AJ142">
            <v>0</v>
          </cell>
          <cell r="AK142">
            <v>10.72</v>
          </cell>
          <cell r="AN142">
            <v>0</v>
          </cell>
          <cell r="AP142">
            <v>0</v>
          </cell>
        </row>
        <row r="143">
          <cell r="P143">
            <v>0</v>
          </cell>
          <cell r="Q143">
            <v>0</v>
          </cell>
          <cell r="X143">
            <v>0</v>
          </cell>
          <cell r="AC143">
            <v>0</v>
          </cell>
          <cell r="AJ143">
            <v>0</v>
          </cell>
          <cell r="AK143">
            <v>43363</v>
          </cell>
          <cell r="AL143">
            <v>43363</v>
          </cell>
          <cell r="AO143" t="e">
            <v>#DIV/0!</v>
          </cell>
          <cell r="AP143">
            <v>2601</v>
          </cell>
        </row>
        <row r="144">
          <cell r="P144">
            <v>0</v>
          </cell>
          <cell r="X144">
            <v>0</v>
          </cell>
          <cell r="AC144">
            <v>0</v>
          </cell>
          <cell r="AJ144">
            <v>0</v>
          </cell>
          <cell r="AK144">
            <v>56960</v>
          </cell>
          <cell r="AL144">
            <v>56960</v>
          </cell>
          <cell r="AN144">
            <v>0</v>
          </cell>
          <cell r="AP144" t="e">
            <v>#REF!</v>
          </cell>
          <cell r="AQ144">
            <v>180931</v>
          </cell>
          <cell r="AR144" t="e">
            <v>#REF!</v>
          </cell>
          <cell r="AU144">
            <v>0</v>
          </cell>
        </row>
        <row r="145">
          <cell r="P145">
            <v>0</v>
          </cell>
          <cell r="X145">
            <v>0</v>
          </cell>
          <cell r="AC145">
            <v>0</v>
          </cell>
          <cell r="AJ145">
            <v>0</v>
          </cell>
          <cell r="AK145">
            <v>11.11</v>
          </cell>
          <cell r="AO145" t="e">
            <v>#DIV/0!</v>
          </cell>
          <cell r="AP145">
            <v>0</v>
          </cell>
        </row>
        <row r="146">
          <cell r="P146">
            <v>0</v>
          </cell>
          <cell r="X146">
            <v>0</v>
          </cell>
          <cell r="AC146">
            <v>0</v>
          </cell>
          <cell r="AJ146">
            <v>0</v>
          </cell>
          <cell r="AK146">
            <v>15200.952380952382</v>
          </cell>
          <cell r="AL146">
            <v>-42411.38422397634</v>
          </cell>
          <cell r="AM146">
            <v>-62873.473351781242</v>
          </cell>
          <cell r="AP146" t="e">
            <v>#REF!</v>
          </cell>
          <cell r="AQ146">
            <v>180931</v>
          </cell>
          <cell r="AR146" t="e">
            <v>#REF!</v>
          </cell>
        </row>
        <row r="147">
          <cell r="P147">
            <v>0</v>
          </cell>
          <cell r="S147">
            <v>0</v>
          </cell>
          <cell r="X147">
            <v>0</v>
          </cell>
          <cell r="AC147">
            <v>0</v>
          </cell>
          <cell r="AJ147">
            <v>0</v>
          </cell>
          <cell r="AK147">
            <v>865.25</v>
          </cell>
          <cell r="AL147">
            <v>-46268.907419299605</v>
          </cell>
          <cell r="AM147">
            <v>-63240.236520094339</v>
          </cell>
          <cell r="AU147">
            <v>5009</v>
          </cell>
          <cell r="AV147">
            <v>15955</v>
          </cell>
          <cell r="AW147">
            <v>12308.438909090908</v>
          </cell>
          <cell r="AX147" t="e">
            <v>#REF!</v>
          </cell>
        </row>
        <row r="148">
          <cell r="P148">
            <v>0</v>
          </cell>
          <cell r="S148">
            <v>0</v>
          </cell>
          <cell r="X148">
            <v>0</v>
          </cell>
          <cell r="AC148">
            <v>0</v>
          </cell>
          <cell r="AJ148">
            <v>0</v>
          </cell>
          <cell r="AK148">
            <v>865.25</v>
          </cell>
          <cell r="AP148" t="e">
            <v>#REF!</v>
          </cell>
          <cell r="AQ148" t="e">
            <v>#REF!</v>
          </cell>
          <cell r="AR148" t="e">
            <v>#REF!</v>
          </cell>
        </row>
        <row r="149">
          <cell r="P149">
            <v>0</v>
          </cell>
          <cell r="X149">
            <v>0</v>
          </cell>
          <cell r="AC149">
            <v>0</v>
          </cell>
          <cell r="AJ149">
            <v>0</v>
          </cell>
          <cell r="AK149">
            <v>99365</v>
          </cell>
          <cell r="AL149">
            <v>43363</v>
          </cell>
          <cell r="AM149">
            <v>56002</v>
          </cell>
          <cell r="AN149">
            <v>0</v>
          </cell>
        </row>
        <row r="150">
          <cell r="C150">
            <v>0</v>
          </cell>
          <cell r="N150">
            <v>0</v>
          </cell>
          <cell r="P150">
            <v>0</v>
          </cell>
          <cell r="Q150">
            <v>0</v>
          </cell>
          <cell r="S150">
            <v>0</v>
          </cell>
          <cell r="T150">
            <v>0</v>
          </cell>
          <cell r="X150">
            <v>0</v>
          </cell>
          <cell r="Y150">
            <v>0</v>
          </cell>
          <cell r="AC150">
            <v>0</v>
          </cell>
          <cell r="AJ150">
            <v>0</v>
          </cell>
          <cell r="AK150">
            <v>0</v>
          </cell>
          <cell r="AL150">
            <v>56960</v>
          </cell>
          <cell r="AM150">
            <v>58108</v>
          </cell>
          <cell r="AN150">
            <v>0</v>
          </cell>
          <cell r="AO150">
            <v>0</v>
          </cell>
        </row>
        <row r="151">
          <cell r="AK151">
            <v>102388</v>
          </cell>
          <cell r="AL151">
            <v>46386</v>
          </cell>
          <cell r="AM151">
            <v>56002</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K152">
            <v>0</v>
          </cell>
          <cell r="AL152">
            <v>57720</v>
          </cell>
          <cell r="AM152">
            <v>82229</v>
          </cell>
          <cell r="AN152">
            <v>197</v>
          </cell>
          <cell r="AO152">
            <v>5507</v>
          </cell>
          <cell r="AP152">
            <v>9542.2601818181811</v>
          </cell>
          <cell r="AQ152">
            <v>10450.050256024355</v>
          </cell>
        </row>
        <row r="153">
          <cell r="C153">
            <v>916.24199999999996</v>
          </cell>
          <cell r="AK153">
            <v>-1.9</v>
          </cell>
          <cell r="AL153">
            <v>9.4</v>
          </cell>
          <cell r="AM153">
            <v>-10.9</v>
          </cell>
          <cell r="AO153">
            <v>2093</v>
          </cell>
          <cell r="AP153">
            <v>5098</v>
          </cell>
          <cell r="AQ153">
            <v>4891.9653693155615</v>
          </cell>
          <cell r="AR153">
            <v>11328.349456446114</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14.437928426710897</v>
          </cell>
          <cell r="AL154">
            <v>-100</v>
          </cell>
          <cell r="AM154">
            <v>-100</v>
          </cell>
          <cell r="AN154">
            <v>0</v>
          </cell>
        </row>
        <row r="155">
          <cell r="N155">
            <v>0</v>
          </cell>
          <cell r="P155">
            <v>0</v>
          </cell>
          <cell r="Q155">
            <v>0</v>
          </cell>
          <cell r="S155">
            <v>0</v>
          </cell>
          <cell r="T155">
            <v>70</v>
          </cell>
          <cell r="X155">
            <v>-70</v>
          </cell>
          <cell r="Y155">
            <v>24</v>
          </cell>
          <cell r="AC155">
            <v>-24</v>
          </cell>
          <cell r="AJ155">
            <v>0</v>
          </cell>
          <cell r="AK155">
            <v>0</v>
          </cell>
          <cell r="AL155">
            <v>0</v>
          </cell>
          <cell r="AM155">
            <v>0</v>
          </cell>
          <cell r="AO155">
            <v>2449</v>
          </cell>
          <cell r="AP155" t="e">
            <v>#REF!</v>
          </cell>
          <cell r="AQ155">
            <v>5344.308649356225</v>
          </cell>
          <cell r="AR155">
            <v>14571.544133725103</v>
          </cell>
        </row>
        <row r="156">
          <cell r="N156">
            <v>0</v>
          </cell>
          <cell r="P156">
            <v>0</v>
          </cell>
          <cell r="Q156">
            <v>0</v>
          </cell>
          <cell r="S156">
            <v>0</v>
          </cell>
          <cell r="T156">
            <v>0</v>
          </cell>
          <cell r="X156">
            <v>0</v>
          </cell>
          <cell r="Y156">
            <v>0</v>
          </cell>
          <cell r="AC156">
            <v>0</v>
          </cell>
          <cell r="AJ156">
            <v>0</v>
          </cell>
          <cell r="AK156">
            <v>20.6</v>
          </cell>
          <cell r="AL156">
            <v>31.3</v>
          </cell>
          <cell r="AM156">
            <v>12.9</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I157">
            <v>0</v>
          </cell>
          <cell r="AJ157">
            <v>0</v>
          </cell>
          <cell r="AK157">
            <v>0</v>
          </cell>
          <cell r="AL157">
            <v>-100</v>
          </cell>
          <cell r="AM157">
            <v>-100</v>
          </cell>
          <cell r="AP157" t="e">
            <v>#REF!</v>
          </cell>
        </row>
        <row r="158">
          <cell r="C158" t="e">
            <v>#REF!</v>
          </cell>
          <cell r="N158">
            <v>47</v>
          </cell>
          <cell r="P158">
            <v>-47</v>
          </cell>
          <cell r="Q158">
            <v>140</v>
          </cell>
          <cell r="S158">
            <v>-140</v>
          </cell>
          <cell r="T158">
            <v>105</v>
          </cell>
          <cell r="X158">
            <v>-105</v>
          </cell>
          <cell r="Y158">
            <v>190</v>
          </cell>
          <cell r="AC158">
            <v>-190</v>
          </cell>
          <cell r="AF158">
            <v>260</v>
          </cell>
          <cell r="AG158">
            <v>260</v>
          </cell>
          <cell r="AH158">
            <v>0</v>
          </cell>
          <cell r="AJ158">
            <v>0</v>
          </cell>
          <cell r="AK158">
            <v>3115</v>
          </cell>
          <cell r="AL158">
            <v>0</v>
          </cell>
          <cell r="AM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F159">
            <v>67.2</v>
          </cell>
          <cell r="AG159">
            <v>67.2</v>
          </cell>
          <cell r="AH159">
            <v>0</v>
          </cell>
          <cell r="AJ159">
            <v>0</v>
          </cell>
          <cell r="AK159">
            <v>1577</v>
          </cell>
          <cell r="AP159" t="e">
            <v>#REF!</v>
          </cell>
        </row>
        <row r="160">
          <cell r="C160" t="e">
            <v>#REF!</v>
          </cell>
          <cell r="N160">
            <v>1295.5</v>
          </cell>
          <cell r="P160">
            <v>-1295.5</v>
          </cell>
          <cell r="Q160">
            <v>280</v>
          </cell>
          <cell r="S160">
            <v>-280</v>
          </cell>
          <cell r="X160">
            <v>0</v>
          </cell>
          <cell r="Y160">
            <v>1196.7</v>
          </cell>
          <cell r="AC160">
            <v>-1196.7</v>
          </cell>
          <cell r="AF160">
            <v>56</v>
          </cell>
          <cell r="AG160">
            <v>56</v>
          </cell>
          <cell r="AH160">
            <v>0</v>
          </cell>
          <cell r="AI160">
            <v>436.44</v>
          </cell>
          <cell r="AJ160">
            <v>0</v>
          </cell>
          <cell r="AK160">
            <v>1455</v>
          </cell>
        </row>
        <row r="161">
          <cell r="N161">
            <v>0</v>
          </cell>
          <cell r="P161">
            <v>0</v>
          </cell>
          <cell r="Q161">
            <v>2287.7454545454548</v>
          </cell>
          <cell r="S161">
            <v>-2287.7454545454548</v>
          </cell>
          <cell r="X161">
            <v>0</v>
          </cell>
          <cell r="Y161">
            <v>0</v>
          </cell>
          <cell r="AC161">
            <v>0</v>
          </cell>
          <cell r="AF161">
            <v>1203</v>
          </cell>
          <cell r="AG161">
            <v>530</v>
          </cell>
          <cell r="AH161">
            <v>673</v>
          </cell>
          <cell r="AJ161">
            <v>0</v>
          </cell>
          <cell r="AK161">
            <v>0</v>
          </cell>
          <cell r="AP161" t="e">
            <v>#REF!</v>
          </cell>
        </row>
        <row r="162">
          <cell r="C162" t="e">
            <v>#REF!</v>
          </cell>
          <cell r="N162" t="e">
            <v>#REF!</v>
          </cell>
          <cell r="P162" t="e">
            <v>#REF!</v>
          </cell>
          <cell r="Q162">
            <v>776</v>
          </cell>
          <cell r="S162">
            <v>-776</v>
          </cell>
          <cell r="X162">
            <v>0</v>
          </cell>
          <cell r="Y162" t="e">
            <v>#REF!</v>
          </cell>
          <cell r="AB162">
            <v>9</v>
          </cell>
          <cell r="AC162" t="e">
            <v>#REF!</v>
          </cell>
          <cell r="AF162">
            <v>560</v>
          </cell>
          <cell r="AG162">
            <v>500</v>
          </cell>
          <cell r="AH162">
            <v>60</v>
          </cell>
          <cell r="AJ162">
            <v>0</v>
          </cell>
          <cell r="AK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P167">
            <v>0</v>
          </cell>
          <cell r="Q167">
            <v>13559.514000000001</v>
          </cell>
          <cell r="S167">
            <v>0</v>
          </cell>
          <cell r="T167">
            <v>876.30400000002464</v>
          </cell>
          <cell r="X167">
            <v>0</v>
          </cell>
          <cell r="Y167">
            <v>912.96000000001436</v>
          </cell>
          <cell r="AC167">
            <v>0</v>
          </cell>
          <cell r="AE167">
            <v>-6947.0430909090901</v>
          </cell>
          <cell r="AF167">
            <v>157.90909090909091</v>
          </cell>
          <cell r="AG167">
            <v>2466</v>
          </cell>
          <cell r="AH167">
            <v>2561</v>
          </cell>
          <cell r="AK167">
            <v>459</v>
          </cell>
          <cell r="AN167" t="e">
            <v>#REF!</v>
          </cell>
          <cell r="AP167" t="e">
            <v>#REF!</v>
          </cell>
        </row>
        <row r="168">
          <cell r="C168" t="e">
            <v>#REF!</v>
          </cell>
          <cell r="N168">
            <v>1614.15</v>
          </cell>
          <cell r="P168">
            <v>0</v>
          </cell>
          <cell r="S168">
            <v>0</v>
          </cell>
          <cell r="X168">
            <v>0</v>
          </cell>
          <cell r="AC168">
            <v>0</v>
          </cell>
          <cell r="AF168">
            <v>0</v>
          </cell>
          <cell r="AG168">
            <v>0</v>
          </cell>
          <cell r="AH168">
            <v>0</v>
          </cell>
          <cell r="AK168">
            <v>0</v>
          </cell>
        </row>
        <row r="169">
          <cell r="C169" t="e">
            <v>#REF!</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C170" t="e">
            <v>#REF!</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P171">
            <v>0</v>
          </cell>
          <cell r="Q171">
            <v>0</v>
          </cell>
          <cell r="R171">
            <v>0</v>
          </cell>
          <cell r="S171">
            <v>331</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I171">
            <v>0</v>
          </cell>
          <cell r="AJ171">
            <v>0</v>
          </cell>
          <cell r="AK171">
            <v>331</v>
          </cell>
          <cell r="AV171">
            <v>1507.2</v>
          </cell>
        </row>
        <row r="172">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0</v>
          </cell>
          <cell r="AH172">
            <v>0</v>
          </cell>
          <cell r="AJ172">
            <v>0</v>
          </cell>
          <cell r="AK172">
            <v>0</v>
          </cell>
        </row>
        <row r="173">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0</v>
          </cell>
        </row>
        <row r="174">
          <cell r="C174" t="str">
            <v>АПАРАТ ВСЬОГО</v>
          </cell>
          <cell r="D174" t="str">
            <v>АПАРАТ ЕЛЕКТРО</v>
          </cell>
          <cell r="E174" t="str">
            <v>АПАРАТ ТЕПЛО</v>
          </cell>
          <cell r="N174" t="str">
            <v>ККМ</v>
          </cell>
          <cell r="P174">
            <v>0</v>
          </cell>
          <cell r="Q174" t="str">
            <v>КТМ</v>
          </cell>
          <cell r="R174">
            <v>0</v>
          </cell>
          <cell r="S174">
            <v>0</v>
          </cell>
          <cell r="T174">
            <v>0</v>
          </cell>
          <cell r="U174">
            <v>250</v>
          </cell>
          <cell r="V174">
            <v>0</v>
          </cell>
          <cell r="W174">
            <v>0</v>
          </cell>
          <cell r="X174">
            <v>0</v>
          </cell>
          <cell r="Y174" t="str">
            <v>ТЕЦ-6 ВСЬОГО</v>
          </cell>
          <cell r="Z174" t="str">
            <v>Е/Е</v>
          </cell>
          <cell r="AA174" t="str">
            <v xml:space="preserve"> Т/Е</v>
          </cell>
          <cell r="AB174">
            <v>0</v>
          </cell>
          <cell r="AC174">
            <v>0</v>
          </cell>
          <cell r="AE174">
            <v>0</v>
          </cell>
          <cell r="AF174">
            <v>0</v>
          </cell>
          <cell r="AG174">
            <v>0</v>
          </cell>
          <cell r="AH174">
            <v>0</v>
          </cell>
          <cell r="AJ174">
            <v>0</v>
          </cell>
          <cell r="AK174">
            <v>8992</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P175">
            <v>726</v>
          </cell>
          <cell r="Q175">
            <v>1.895</v>
          </cell>
          <cell r="R175">
            <v>0</v>
          </cell>
          <cell r="S175">
            <v>1685</v>
          </cell>
          <cell r="T175">
            <v>625.85363636363627</v>
          </cell>
          <cell r="U175">
            <v>1.895</v>
          </cell>
          <cell r="V175">
            <v>1.895</v>
          </cell>
          <cell r="W175">
            <v>0</v>
          </cell>
          <cell r="X175">
            <v>653</v>
          </cell>
          <cell r="Y175">
            <v>1.895</v>
          </cell>
          <cell r="Z175">
            <v>1.895</v>
          </cell>
          <cell r="AA175">
            <v>1.895</v>
          </cell>
          <cell r="AB175">
            <v>0</v>
          </cell>
          <cell r="AC175">
            <v>542</v>
          </cell>
          <cell r="AF175">
            <v>1440</v>
          </cell>
          <cell r="AG175">
            <v>1281</v>
          </cell>
          <cell r="AH175">
            <v>159</v>
          </cell>
          <cell r="AJ175">
            <v>0</v>
          </cell>
          <cell r="AK175">
            <v>5605</v>
          </cell>
          <cell r="AN175">
            <v>1.895</v>
          </cell>
          <cell r="AO175">
            <v>699</v>
          </cell>
          <cell r="AP175">
            <v>1.895</v>
          </cell>
          <cell r="AQ175">
            <v>1.895</v>
          </cell>
          <cell r="AU175">
            <v>1.905</v>
          </cell>
          <cell r="AV175">
            <v>1.895</v>
          </cell>
        </row>
        <row r="176">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cell r="AJ176">
            <v>0</v>
          </cell>
          <cell r="AK176">
            <v>0</v>
          </cell>
          <cell r="AO176">
            <v>247</v>
          </cell>
          <cell r="AP176">
            <v>610</v>
          </cell>
          <cell r="AQ176">
            <v>920.25</v>
          </cell>
          <cell r="AR176">
            <v>2050.3572727272726</v>
          </cell>
        </row>
        <row r="177">
          <cell r="P177">
            <v>61</v>
          </cell>
          <cell r="Q177">
            <v>132.19999999999999</v>
          </cell>
          <cell r="R177">
            <v>0</v>
          </cell>
          <cell r="S177">
            <v>28</v>
          </cell>
          <cell r="T177">
            <v>21</v>
          </cell>
          <cell r="U177">
            <v>0</v>
          </cell>
          <cell r="V177">
            <v>0</v>
          </cell>
          <cell r="W177">
            <v>0</v>
          </cell>
          <cell r="X177">
            <v>494</v>
          </cell>
          <cell r="Y177">
            <v>68.7</v>
          </cell>
          <cell r="Z177">
            <v>145.36363636363637</v>
          </cell>
          <cell r="AA177">
            <v>0</v>
          </cell>
          <cell r="AB177">
            <v>0</v>
          </cell>
          <cell r="AC177">
            <v>41</v>
          </cell>
          <cell r="AD177">
            <v>88</v>
          </cell>
          <cell r="AE177">
            <v>103.18181818181819</v>
          </cell>
          <cell r="AF177">
            <v>15</v>
          </cell>
          <cell r="AG177">
            <v>14</v>
          </cell>
          <cell r="AH177">
            <v>1</v>
          </cell>
          <cell r="AI177">
            <v>0</v>
          </cell>
          <cell r="AJ177">
            <v>0</v>
          </cell>
          <cell r="AK177">
            <v>47.18439393939866</v>
          </cell>
          <cell r="AN177">
            <v>172</v>
          </cell>
          <cell r="AO177">
            <v>372</v>
          </cell>
          <cell r="AP177">
            <v>200.89999999999998</v>
          </cell>
          <cell r="AQ177">
            <v>47.666666666666657</v>
          </cell>
          <cell r="AU177">
            <v>251.12700000000001</v>
          </cell>
        </row>
        <row r="178">
          <cell r="P178">
            <v>962.45</v>
          </cell>
          <cell r="Q178">
            <v>150.5</v>
          </cell>
          <cell r="R178">
            <v>0</v>
          </cell>
          <cell r="S178">
            <v>2034.72</v>
          </cell>
          <cell r="T178">
            <v>659.81780000000003</v>
          </cell>
          <cell r="U178">
            <v>150.5</v>
          </cell>
          <cell r="V178">
            <v>0</v>
          </cell>
          <cell r="W178">
            <v>0</v>
          </cell>
          <cell r="X178">
            <v>830.12099999999998</v>
          </cell>
          <cell r="Y178">
            <v>78.3</v>
          </cell>
          <cell r="AA178">
            <v>0</v>
          </cell>
          <cell r="AB178">
            <v>0</v>
          </cell>
          <cell r="AC178">
            <v>689.86</v>
          </cell>
          <cell r="AF178">
            <v>1784.8600000000001</v>
          </cell>
          <cell r="AG178">
            <v>1697.909090909091</v>
          </cell>
          <cell r="AH178">
            <v>86.950909090909136</v>
          </cell>
          <cell r="AJ178">
            <v>0</v>
          </cell>
          <cell r="AK178">
            <v>7462.360090909091</v>
          </cell>
          <cell r="AO178">
            <v>292</v>
          </cell>
          <cell r="AP178">
            <v>228.8</v>
          </cell>
          <cell r="AQ178">
            <v>1068.45</v>
          </cell>
          <cell r="AR178">
            <v>2428.0464545454552</v>
          </cell>
          <cell r="AU178">
            <v>288.28500000000003</v>
          </cell>
        </row>
        <row r="179">
          <cell r="N179">
            <v>0</v>
          </cell>
          <cell r="P179">
            <v>450</v>
          </cell>
          <cell r="Q179">
            <v>82.5</v>
          </cell>
          <cell r="R179">
            <v>0</v>
          </cell>
          <cell r="S179">
            <v>688.5</v>
          </cell>
          <cell r="T179">
            <v>0</v>
          </cell>
          <cell r="U179">
            <v>82.5</v>
          </cell>
          <cell r="V179">
            <v>0</v>
          </cell>
          <cell r="W179">
            <v>0</v>
          </cell>
          <cell r="X179">
            <v>416.54545454545456</v>
          </cell>
          <cell r="Y179">
            <v>82.5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P179">
            <v>82.5</v>
          </cell>
          <cell r="AU179">
            <v>66</v>
          </cell>
        </row>
        <row r="180">
          <cell r="N180">
            <v>0</v>
          </cell>
          <cell r="P180">
            <v>759</v>
          </cell>
          <cell r="Q180">
            <v>156.34</v>
          </cell>
          <cell r="R180">
            <v>0</v>
          </cell>
          <cell r="S180">
            <v>4214.0000000000009</v>
          </cell>
          <cell r="T180">
            <v>13.666666666666666</v>
          </cell>
          <cell r="U180">
            <v>156.34</v>
          </cell>
          <cell r="V180">
            <v>0</v>
          </cell>
          <cell r="W180">
            <v>0</v>
          </cell>
          <cell r="X180">
            <v>502.99999999999835</v>
          </cell>
          <cell r="Y180">
            <v>156.34</v>
          </cell>
          <cell r="AA180">
            <v>0</v>
          </cell>
          <cell r="AB180">
            <v>0</v>
          </cell>
          <cell r="AC180">
            <v>383</v>
          </cell>
          <cell r="AF180">
            <v>1919</v>
          </cell>
          <cell r="AG180">
            <v>1091.0999999999999</v>
          </cell>
          <cell r="AH180">
            <v>827.90000000000009</v>
          </cell>
          <cell r="AJ180">
            <v>0</v>
          </cell>
          <cell r="AK180">
            <v>7665.7360636363592</v>
          </cell>
          <cell r="AO180">
            <v>1507.2</v>
          </cell>
          <cell r="AP180">
            <v>156.34</v>
          </cell>
          <cell r="AQ180">
            <v>-107</v>
          </cell>
          <cell r="AR180">
            <v>-55</v>
          </cell>
          <cell r="AU180">
            <v>125.73</v>
          </cell>
        </row>
        <row r="181">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N181" t="str">
            <v>ОЧИК.18.02.</v>
          </cell>
          <cell r="AP181">
            <v>31409</v>
          </cell>
          <cell r="AU181">
            <v>31574</v>
          </cell>
        </row>
        <row r="182">
          <cell r="AO182" t="str">
            <v>ОЧИК.18.02.</v>
          </cell>
          <cell r="AP182">
            <v>31409</v>
          </cell>
          <cell r="AU182" t="e">
            <v>#REF!</v>
          </cell>
        </row>
        <row r="183">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P183">
            <v>52.1</v>
          </cell>
          <cell r="AU183">
            <v>67.933000000000007</v>
          </cell>
        </row>
        <row r="184">
          <cell r="P184" t="str">
            <v>ККМ</v>
          </cell>
          <cell r="Q184">
            <v>0</v>
          </cell>
          <cell r="S184" t="str">
            <v>КТМ</v>
          </cell>
          <cell r="U184">
            <v>0</v>
          </cell>
          <cell r="X184" t="str">
            <v>ТЕЦ-5 ВСЬОГО</v>
          </cell>
          <cell r="Y184">
            <v>71.3</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v>71.3</v>
          </cell>
          <cell r="AQ184" t="str">
            <v>МЕРЕЖІ ТЕПЛОВІ</v>
          </cell>
          <cell r="AU184">
            <v>91.201999999999998</v>
          </cell>
        </row>
        <row r="185">
          <cell r="C185">
            <v>75</v>
          </cell>
          <cell r="N185">
            <v>75</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cell r="AU185">
            <v>98.96042216358839</v>
          </cell>
        </row>
        <row r="186">
          <cell r="Q186">
            <v>187.53</v>
          </cell>
          <cell r="U186">
            <v>0</v>
          </cell>
          <cell r="Y186">
            <v>187.53</v>
          </cell>
          <cell r="AP186">
            <v>187.53</v>
          </cell>
          <cell r="AU186">
            <v>187.53</v>
          </cell>
        </row>
        <row r="187">
          <cell r="P187" t="str">
            <v>ККМ</v>
          </cell>
          <cell r="Q187">
            <v>0</v>
          </cell>
          <cell r="S187">
            <v>97.3</v>
          </cell>
          <cell r="T187">
            <v>0</v>
          </cell>
          <cell r="X187">
            <v>89.2</v>
          </cell>
          <cell r="Y187">
            <v>9770</v>
          </cell>
          <cell r="Z187" t="str">
            <v xml:space="preserve"> Т/Е</v>
          </cell>
          <cell r="AC187">
            <v>73.2</v>
          </cell>
          <cell r="AD187" t="str">
            <v>Е/Е</v>
          </cell>
          <cell r="AE187" t="str">
            <v xml:space="preserve"> Т/Е</v>
          </cell>
          <cell r="AF187" t="str">
            <v>Е/Е</v>
          </cell>
          <cell r="AG187" t="str">
            <v xml:space="preserve"> Т/Е</v>
          </cell>
          <cell r="AJ187" t="str">
            <v>ДОП.ВИР. СТ.ОРГ.</v>
          </cell>
          <cell r="AK187">
            <v>259.7</v>
          </cell>
          <cell r="AL187" t="str">
            <v>Е/Е</v>
          </cell>
          <cell r="AM187" t="str">
            <v xml:space="preserve"> Т/Е</v>
          </cell>
          <cell r="AN187">
            <v>221.49122807017542</v>
          </cell>
          <cell r="AO187" t="str">
            <v>СТАНЦІї ЕЛЕКТРО</v>
          </cell>
          <cell r="AP187">
            <v>9770</v>
          </cell>
          <cell r="AQ187" t="str">
            <v>МЕРЕЖІ ЕЛЕКТРО</v>
          </cell>
          <cell r="AR187" t="str">
            <v>МЕРЕЖІ ТЕПЛОВІ</v>
          </cell>
          <cell r="AU187">
            <v>12739</v>
          </cell>
        </row>
        <row r="188">
          <cell r="S188">
            <v>111.9</v>
          </cell>
          <cell r="X188">
            <v>102.5</v>
          </cell>
          <cell r="AC188">
            <v>84.2</v>
          </cell>
          <cell r="AK188">
            <v>298.60000000000002</v>
          </cell>
          <cell r="AN188">
            <v>252.49999999999997</v>
          </cell>
          <cell r="AO188">
            <v>221.49122807017542</v>
          </cell>
          <cell r="AP188">
            <v>9770</v>
          </cell>
          <cell r="AU188" t="e">
            <v>#REF!</v>
          </cell>
        </row>
        <row r="189">
          <cell r="P189">
            <v>0</v>
          </cell>
          <cell r="Q189">
            <v>150.5</v>
          </cell>
          <cell r="S189">
            <v>0</v>
          </cell>
          <cell r="T189">
            <v>0</v>
          </cell>
          <cell r="U189">
            <v>51.4</v>
          </cell>
          <cell r="V189">
            <v>-51.4</v>
          </cell>
          <cell r="X189">
            <v>0</v>
          </cell>
          <cell r="Y189">
            <v>149.6</v>
          </cell>
          <cell r="Z189">
            <v>52.7</v>
          </cell>
          <cell r="AA189">
            <v>96.899999999999991</v>
          </cell>
          <cell r="AC189">
            <v>0</v>
          </cell>
          <cell r="AK189">
            <v>377.7</v>
          </cell>
          <cell r="AN189">
            <v>66</v>
          </cell>
          <cell r="AO189">
            <v>252.49999999999997</v>
          </cell>
          <cell r="AP189">
            <v>300.10000000000002</v>
          </cell>
          <cell r="AQ189">
            <v>104.1</v>
          </cell>
          <cell r="AR189">
            <v>196</v>
          </cell>
          <cell r="AU189">
            <v>379.48700000000002</v>
          </cell>
          <cell r="AV189">
            <v>83.676000000000002</v>
          </cell>
          <cell r="AW189">
            <v>295.81100000000004</v>
          </cell>
        </row>
        <row r="190">
          <cell r="P190">
            <v>0</v>
          </cell>
          <cell r="Q190">
            <v>20668</v>
          </cell>
          <cell r="S190">
            <v>194.5</v>
          </cell>
          <cell r="T190">
            <v>0</v>
          </cell>
          <cell r="U190" t="e">
            <v>#DIV/0!</v>
          </cell>
          <cell r="V190" t="e">
            <v>#DIV/0!</v>
          </cell>
          <cell r="X190">
            <v>194.5</v>
          </cell>
          <cell r="Y190">
            <v>20511</v>
          </cell>
          <cell r="Z190">
            <v>7225</v>
          </cell>
          <cell r="AA190">
            <v>13286</v>
          </cell>
          <cell r="AC190">
            <v>194.5</v>
          </cell>
          <cell r="AK190">
            <v>194.5</v>
          </cell>
          <cell r="AN190">
            <v>0</v>
          </cell>
          <cell r="AO190">
            <v>221.49122807017542</v>
          </cell>
          <cell r="AP190" t="e">
            <v>#DIV/0!</v>
          </cell>
          <cell r="AQ190" t="e">
            <v>#DIV/0!</v>
          </cell>
          <cell r="AR190" t="e">
            <v>#DIV/0!</v>
          </cell>
          <cell r="AU190">
            <v>44313</v>
          </cell>
          <cell r="AV190">
            <v>9770.9133329995493</v>
          </cell>
          <cell r="AW190">
            <v>34542.086667000447</v>
          </cell>
        </row>
        <row r="191">
          <cell r="P191">
            <v>0</v>
          </cell>
          <cell r="Q191">
            <v>137.33000000000001</v>
          </cell>
          <cell r="S191">
            <v>18925</v>
          </cell>
          <cell r="T191" t="e">
            <v>#DIV/0!</v>
          </cell>
          <cell r="U191" t="e">
            <v>#DIV/0!</v>
          </cell>
          <cell r="V191" t="e">
            <v>#DIV/0!</v>
          </cell>
          <cell r="X191">
            <v>17350</v>
          </cell>
          <cell r="Y191">
            <v>137.11000000000001</v>
          </cell>
          <cell r="Z191">
            <v>137.1</v>
          </cell>
          <cell r="AA191">
            <v>137.11000000000001</v>
          </cell>
          <cell r="AC191">
            <v>14237</v>
          </cell>
          <cell r="AK191">
            <v>50512</v>
          </cell>
          <cell r="AN191">
            <v>0</v>
          </cell>
          <cell r="AO191">
            <v>252.49999999999997</v>
          </cell>
          <cell r="AP191" t="e">
            <v>#DIV/0!</v>
          </cell>
          <cell r="AQ191" t="e">
            <v>#DIV/0!</v>
          </cell>
          <cell r="AR191" t="e">
            <v>#DIV/0!</v>
          </cell>
          <cell r="AU191">
            <v>116.77</v>
          </cell>
          <cell r="AV191">
            <v>116.77</v>
          </cell>
          <cell r="AW191">
            <v>116.77</v>
          </cell>
        </row>
        <row r="192">
          <cell r="P192">
            <v>0</v>
          </cell>
          <cell r="S192">
            <v>0</v>
          </cell>
          <cell r="X192">
            <v>0</v>
          </cell>
          <cell r="AC192">
            <v>0</v>
          </cell>
          <cell r="AK192">
            <v>50512</v>
          </cell>
          <cell r="AO192">
            <v>66</v>
          </cell>
          <cell r="AP192">
            <v>0</v>
          </cell>
          <cell r="AQ192">
            <v>0</v>
          </cell>
          <cell r="AR192">
            <v>0</v>
          </cell>
          <cell r="AU192">
            <v>0</v>
          </cell>
          <cell r="AV192">
            <v>0</v>
          </cell>
          <cell r="AW192">
            <v>0</v>
          </cell>
        </row>
        <row r="193">
          <cell r="P193">
            <v>0</v>
          </cell>
          <cell r="S193">
            <v>192.5</v>
          </cell>
          <cell r="T193" t="e">
            <v>#DIV/0!</v>
          </cell>
          <cell r="X193">
            <v>0</v>
          </cell>
          <cell r="Y193">
            <v>20511</v>
          </cell>
          <cell r="AC193">
            <v>0</v>
          </cell>
          <cell r="AK193">
            <v>0</v>
          </cell>
          <cell r="AO193">
            <v>0</v>
          </cell>
          <cell r="AP193" t="e">
            <v>#DIV/0!</v>
          </cell>
          <cell r="AQ193" t="e">
            <v>#DIV/0!</v>
          </cell>
          <cell r="AR193" t="e">
            <v>#DIV/0!</v>
          </cell>
          <cell r="AU193">
            <v>44313</v>
          </cell>
          <cell r="AV193">
            <v>9770.9133329995493</v>
          </cell>
          <cell r="AW193">
            <v>34542.086667000447</v>
          </cell>
        </row>
        <row r="194">
          <cell r="S194">
            <v>21522</v>
          </cell>
          <cell r="X194">
            <v>0</v>
          </cell>
          <cell r="AC194">
            <v>0</v>
          </cell>
          <cell r="AK194">
            <v>0</v>
          </cell>
          <cell r="AO194">
            <v>0</v>
          </cell>
        </row>
        <row r="195">
          <cell r="X195">
            <v>82.5</v>
          </cell>
          <cell r="AC195">
            <v>82.5</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S197">
            <v>0</v>
          </cell>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U199">
            <v>306.60000000000002</v>
          </cell>
          <cell r="V199">
            <v>112.8</v>
          </cell>
          <cell r="X199">
            <v>13.4</v>
          </cell>
          <cell r="Z199">
            <v>301.89999999999998</v>
          </cell>
          <cell r="AA199">
            <v>116.3</v>
          </cell>
          <cell r="AC199">
            <v>16.100000000000001</v>
          </cell>
          <cell r="AK199">
            <v>29.5</v>
          </cell>
          <cell r="AN199">
            <v>75.839416058394164</v>
          </cell>
        </row>
        <row r="200">
          <cell r="S200">
            <v>0</v>
          </cell>
          <cell r="U200">
            <v>130.50000000000003</v>
          </cell>
          <cell r="V200">
            <v>-50.8</v>
          </cell>
          <cell r="X200">
            <v>18.5</v>
          </cell>
          <cell r="Z200">
            <v>105.39999999999998</v>
          </cell>
          <cell r="AA200">
            <v>-47.899999999999991</v>
          </cell>
          <cell r="AC200">
            <v>22.2</v>
          </cell>
          <cell r="AK200">
            <v>40.700000000000003</v>
          </cell>
          <cell r="AN200">
            <v>103.9</v>
          </cell>
          <cell r="AO200">
            <v>75.839416058394164</v>
          </cell>
        </row>
        <row r="201">
          <cell r="P201">
            <v>75</v>
          </cell>
          <cell r="U201" t="e">
            <v>#DIV/0!</v>
          </cell>
          <cell r="V201" t="e">
            <v>#DIV/0!</v>
          </cell>
          <cell r="X201">
            <v>5.7</v>
          </cell>
          <cell r="Z201">
            <v>137.1</v>
          </cell>
          <cell r="AA201">
            <v>137.11000000000001</v>
          </cell>
          <cell r="AC201">
            <v>5.9</v>
          </cell>
          <cell r="AJ201">
            <v>0</v>
          </cell>
          <cell r="AK201">
            <v>11.600000000000001</v>
          </cell>
          <cell r="AN201" t="e">
            <v>#DIV/0!</v>
          </cell>
          <cell r="AO201">
            <v>103.9</v>
          </cell>
          <cell r="AQ201">
            <v>75</v>
          </cell>
        </row>
        <row r="202">
          <cell r="S202">
            <v>653</v>
          </cell>
          <cell r="U202" t="e">
            <v>#DIV/0!</v>
          </cell>
          <cell r="V202" t="e">
            <v>#DIV/0!</v>
          </cell>
          <cell r="X202">
            <v>653</v>
          </cell>
          <cell r="Z202">
            <v>14.450339999999997</v>
          </cell>
          <cell r="AA202">
            <v>-6.5675689999999998</v>
          </cell>
          <cell r="AC202">
            <v>653</v>
          </cell>
          <cell r="AJ202">
            <v>0</v>
          </cell>
          <cell r="AK202">
            <v>653</v>
          </cell>
          <cell r="AN202">
            <v>195.28</v>
          </cell>
          <cell r="AO202">
            <v>75.839416058394164</v>
          </cell>
          <cell r="AR202">
            <v>75</v>
          </cell>
        </row>
        <row r="203">
          <cell r="S203">
            <v>0</v>
          </cell>
          <cell r="U203" t="e">
            <v>#DIV/0!</v>
          </cell>
          <cell r="V203" t="e">
            <v>#DIV/0!</v>
          </cell>
          <cell r="X203">
            <v>8750</v>
          </cell>
          <cell r="Z203">
            <v>3874.858670999999</v>
          </cell>
          <cell r="AA203">
            <v>-3874.86571</v>
          </cell>
          <cell r="AC203">
            <v>10514</v>
          </cell>
          <cell r="AK203">
            <v>19264</v>
          </cell>
          <cell r="AN203">
            <v>14810</v>
          </cell>
          <cell r="AO203">
            <v>103.9</v>
          </cell>
          <cell r="AQ203" t="e">
            <v>#DIV/0!</v>
          </cell>
          <cell r="AR203" t="e">
            <v>#DIV/0!</v>
          </cell>
        </row>
        <row r="204">
          <cell r="S204">
            <v>0</v>
          </cell>
          <cell r="X204">
            <v>2466</v>
          </cell>
          <cell r="AC204">
            <v>2526</v>
          </cell>
          <cell r="AJ204">
            <v>0</v>
          </cell>
          <cell r="AK204">
            <v>19264</v>
          </cell>
          <cell r="AO204" t="e">
            <v>#DIV/0!</v>
          </cell>
          <cell r="AR204">
            <v>75</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cell r="AV205">
            <v>1507.2</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cell r="AQ206">
            <v>281.5</v>
          </cell>
        </row>
        <row r="207">
          <cell r="S207">
            <v>169.12</v>
          </cell>
          <cell r="X207">
            <v>215.7</v>
          </cell>
          <cell r="Y207">
            <v>319.10000000000002</v>
          </cell>
          <cell r="Z207">
            <v>169.27</v>
          </cell>
          <cell r="AA207">
            <v>13714</v>
          </cell>
          <cell r="AC207">
            <v>232.62</v>
          </cell>
          <cell r="AD207">
            <v>363.35</v>
          </cell>
          <cell r="AE207">
            <v>169.09</v>
          </cell>
          <cell r="AI207">
            <v>0</v>
          </cell>
          <cell r="AJ207">
            <v>0</v>
          </cell>
          <cell r="AK207">
            <v>205.65</v>
          </cell>
          <cell r="AL207">
            <v>340.4</v>
          </cell>
          <cell r="AM207">
            <v>169.16</v>
          </cell>
          <cell r="AN207">
            <v>41.55</v>
          </cell>
          <cell r="AO207">
            <v>41.55</v>
          </cell>
          <cell r="AP207">
            <v>41.55</v>
          </cell>
          <cell r="AQ207">
            <v>0</v>
          </cell>
        </row>
        <row r="208">
          <cell r="S208">
            <v>128</v>
          </cell>
          <cell r="X208">
            <v>152.69999999999999</v>
          </cell>
          <cell r="Y208">
            <v>64.2</v>
          </cell>
          <cell r="Z208">
            <v>88.5</v>
          </cell>
          <cell r="AC208">
            <v>134.30000000000001</v>
          </cell>
          <cell r="AD208">
            <v>54.6</v>
          </cell>
          <cell r="AE208">
            <v>79.7</v>
          </cell>
          <cell r="AJ208">
            <v>0</v>
          </cell>
          <cell r="AK208">
            <v>415</v>
          </cell>
          <cell r="AL208">
            <v>118.80000000000001</v>
          </cell>
          <cell r="AM208">
            <v>0</v>
          </cell>
          <cell r="AN208">
            <v>52</v>
          </cell>
          <cell r="AO208">
            <v>52</v>
          </cell>
          <cell r="AP208">
            <v>74.900000000000006</v>
          </cell>
          <cell r="AQ208">
            <v>281.5</v>
          </cell>
          <cell r="AR208">
            <v>0</v>
          </cell>
        </row>
        <row r="209">
          <cell r="S209">
            <v>21522</v>
          </cell>
          <cell r="X209">
            <v>26100</v>
          </cell>
          <cell r="Y209">
            <v>10797</v>
          </cell>
          <cell r="Z209">
            <v>14883</v>
          </cell>
          <cell r="AA209">
            <v>14883</v>
          </cell>
          <cell r="AC209">
            <v>24751</v>
          </cell>
          <cell r="AD209">
            <v>9180</v>
          </cell>
          <cell r="AE209">
            <v>13400</v>
          </cell>
          <cell r="AK209">
            <v>69776</v>
          </cell>
          <cell r="AL209">
            <v>24610.574995654941</v>
          </cell>
          <cell r="AM209">
            <v>45165.425004345059</v>
          </cell>
          <cell r="AN209">
            <v>14862</v>
          </cell>
          <cell r="AO209">
            <v>3164.427048260382</v>
          </cell>
          <cell r="AP209">
            <v>11697.572951739618</v>
          </cell>
          <cell r="AQ209">
            <v>11697.572951739618</v>
          </cell>
        </row>
        <row r="210">
          <cell r="S210">
            <v>168.14</v>
          </cell>
          <cell r="X210">
            <v>168.17</v>
          </cell>
          <cell r="Y210">
            <v>168.18</v>
          </cell>
          <cell r="Z210">
            <v>168.17</v>
          </cell>
          <cell r="AC210">
            <v>168.13</v>
          </cell>
          <cell r="AD210">
            <v>168.13</v>
          </cell>
          <cell r="AE210">
            <v>168.13</v>
          </cell>
          <cell r="AJ210">
            <v>0</v>
          </cell>
          <cell r="AK210">
            <v>168.15</v>
          </cell>
          <cell r="AL210">
            <v>168.16</v>
          </cell>
          <cell r="AM210">
            <v>168.15</v>
          </cell>
          <cell r="AO210">
            <v>41.55</v>
          </cell>
          <cell r="AP210">
            <v>41.55</v>
          </cell>
          <cell r="AQ210">
            <v>41.55</v>
          </cell>
          <cell r="AR210">
            <v>0</v>
          </cell>
        </row>
        <row r="211">
          <cell r="AK211">
            <v>69776</v>
          </cell>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7">
          <cell r="AO227">
            <v>1507.2</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0">
          <cell r="AP230">
            <v>1507.2</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G242" t="str">
            <v xml:space="preserve">         Затверджую</v>
          </cell>
          <cell r="AQ242" t="e">
            <v>#REF!</v>
          </cell>
        </row>
        <row r="243">
          <cell r="AG243" t="str">
            <v xml:space="preserve"> Голова правління </v>
          </cell>
          <cell r="AQ243" t="e">
            <v>#REF!</v>
          </cell>
        </row>
        <row r="244">
          <cell r="C244">
            <v>0</v>
          </cell>
          <cell r="N244">
            <v>0</v>
          </cell>
          <cell r="Q244">
            <v>1473.1853333333333</v>
          </cell>
          <cell r="T244">
            <v>145.25866666666667</v>
          </cell>
          <cell r="Y244">
            <v>100.22533333333334</v>
          </cell>
          <cell r="AG244" t="str">
            <v xml:space="preserve">                        І.В.Плачков</v>
          </cell>
          <cell r="AP244">
            <v>2344.551833476</v>
          </cell>
          <cell r="AQ244" t="e">
            <v>#REF!</v>
          </cell>
        </row>
        <row r="245">
          <cell r="C245">
            <v>0</v>
          </cell>
          <cell r="N245">
            <v>0</v>
          </cell>
          <cell r="Q245">
            <v>113.33333333333334</v>
          </cell>
          <cell r="T245">
            <v>48.626666666666665</v>
          </cell>
          <cell r="Y245">
            <v>65.784000000000006</v>
          </cell>
          <cell r="AG245" t="str">
            <v xml:space="preserve">   "_____" ________2000 р.</v>
          </cell>
          <cell r="AP245">
            <v>276.34120823549074</v>
          </cell>
          <cell r="AQ245" t="e">
            <v>#REF!</v>
          </cell>
        </row>
        <row r="246">
          <cell r="AG246" t="str">
            <v xml:space="preserve"> Голова правління </v>
          </cell>
          <cell r="AQ246" t="e">
            <v>#REF!</v>
          </cell>
        </row>
        <row r="247">
          <cell r="C247">
            <v>0</v>
          </cell>
          <cell r="N247">
            <v>0</v>
          </cell>
          <cell r="Q247">
            <v>0</v>
          </cell>
          <cell r="T247">
            <v>95.642666666666656</v>
          </cell>
          <cell r="Y247">
            <v>206.52799999999999</v>
          </cell>
          <cell r="AG247" t="str">
            <v xml:space="preserve">                        І.В.Плачков</v>
          </cell>
          <cell r="AP247">
            <v>302.17066666666665</v>
          </cell>
          <cell r="AQ247" t="e">
            <v>#REF!</v>
          </cell>
        </row>
        <row r="248">
          <cell r="C248">
            <v>16.399999999999999</v>
          </cell>
          <cell r="N248">
            <v>157.33600000000001</v>
          </cell>
          <cell r="Q248">
            <v>9035.0240000000013</v>
          </cell>
          <cell r="T248">
            <v>0</v>
          </cell>
          <cell r="Y248">
            <v>0</v>
          </cell>
          <cell r="AG248" t="str">
            <v xml:space="preserve">   "_____" ________2000 р.</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5">
          <cell r="AI255" t="str">
            <v>ТИС.ГРН.</v>
          </cell>
          <cell r="AK255" t="str">
            <v>тис.грн.</v>
          </cell>
        </row>
        <row r="256">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8">
          <cell r="AK258" t="str">
            <v>тис.грн.</v>
          </cell>
        </row>
        <row r="259">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L259" t="str">
            <v>АК КЕ ВСЬОГО</v>
          </cell>
          <cell r="AM259">
            <v>100230.25</v>
          </cell>
          <cell r="AO259" t="str">
            <v>СТАНЦІї ЕЛЕКТРО</v>
          </cell>
          <cell r="AP259" t="str">
            <v>СТАНЦІІ ТЕПЛОВІ</v>
          </cell>
          <cell r="AQ259" t="str">
            <v>МЕРЕЖІ ЕЛЕКТРО</v>
          </cell>
          <cell r="AR259" t="str">
            <v>МЕРЕЖІ ТЕПЛОВІ</v>
          </cell>
        </row>
        <row r="260">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69776</v>
          </cell>
          <cell r="AM262">
            <v>140814.25</v>
          </cell>
        </row>
        <row r="263">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11292</v>
          </cell>
          <cell r="AM263">
            <v>14398.82380952381</v>
          </cell>
        </row>
        <row r="264">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AK265">
            <v>498</v>
          </cell>
        </row>
        <row r="266">
          <cell r="AK266">
            <v>0</v>
          </cell>
        </row>
        <row r="267">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4104.2571428571437</v>
          </cell>
        </row>
        <row r="268">
          <cell r="AK268">
            <v>3500</v>
          </cell>
        </row>
        <row r="269">
          <cell r="AK269">
            <v>0</v>
          </cell>
        </row>
        <row r="270">
          <cell r="P270">
            <v>0</v>
          </cell>
          <cell r="S270">
            <v>0</v>
          </cell>
          <cell r="X270">
            <v>0</v>
          </cell>
          <cell r="AC270">
            <v>0</v>
          </cell>
          <cell r="AF270">
            <v>0</v>
          </cell>
          <cell r="AG270">
            <v>0</v>
          </cell>
          <cell r="AH270">
            <v>0</v>
          </cell>
          <cell r="AI270">
            <v>0</v>
          </cell>
          <cell r="AK270">
            <v>1990</v>
          </cell>
        </row>
        <row r="271">
          <cell r="AK271">
            <v>9242.6666666666661</v>
          </cell>
        </row>
        <row r="272">
          <cell r="P272">
            <v>0</v>
          </cell>
          <cell r="S272">
            <v>0</v>
          </cell>
          <cell r="X272">
            <v>0</v>
          </cell>
          <cell r="AC272">
            <v>0</v>
          </cell>
          <cell r="AF272">
            <v>0</v>
          </cell>
          <cell r="AG272">
            <v>0</v>
          </cell>
          <cell r="AH272">
            <v>0</v>
          </cell>
          <cell r="AI272">
            <v>0</v>
          </cell>
          <cell r="AK272">
            <v>105</v>
          </cell>
        </row>
        <row r="273">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P278">
            <v>56</v>
          </cell>
          <cell r="S278">
            <v>400.83333333333331</v>
          </cell>
          <cell r="T278">
            <v>659.81780000000003</v>
          </cell>
          <cell r="U278">
            <v>686.40219999999999</v>
          </cell>
          <cell r="X278">
            <v>75</v>
          </cell>
          <cell r="Y278">
            <v>173</v>
          </cell>
          <cell r="Z278">
            <v>240.57554545454542</v>
          </cell>
          <cell r="AC278">
            <v>40</v>
          </cell>
          <cell r="AD278">
            <v>207</v>
          </cell>
          <cell r="AE278">
            <v>302.95090909090908</v>
          </cell>
          <cell r="AF278">
            <v>295</v>
          </cell>
          <cell r="AG278">
            <v>263</v>
          </cell>
          <cell r="AH278">
            <v>32</v>
          </cell>
          <cell r="AI278">
            <v>0</v>
          </cell>
          <cell r="AK278">
            <v>1058.8333333333333</v>
          </cell>
        </row>
        <row r="279">
          <cell r="P279">
            <v>10</v>
          </cell>
          <cell r="Q279">
            <v>0</v>
          </cell>
          <cell r="R279">
            <v>0</v>
          </cell>
          <cell r="S279">
            <v>0</v>
          </cell>
          <cell r="T279">
            <v>13.666666666666666</v>
          </cell>
          <cell r="U279">
            <v>0</v>
          </cell>
          <cell r="V279">
            <v>0</v>
          </cell>
          <cell r="W279">
            <v>0</v>
          </cell>
          <cell r="X279">
            <v>0</v>
          </cell>
          <cell r="Y279">
            <v>262</v>
          </cell>
          <cell r="Z279">
            <v>361</v>
          </cell>
          <cell r="AA279">
            <v>0</v>
          </cell>
          <cell r="AB279">
            <v>0</v>
          </cell>
          <cell r="AC279">
            <v>20</v>
          </cell>
          <cell r="AD279">
            <v>5</v>
          </cell>
          <cell r="AE279">
            <v>8.3333333333333339</v>
          </cell>
          <cell r="AF279">
            <v>32</v>
          </cell>
          <cell r="AG279">
            <v>32</v>
          </cell>
          <cell r="AH279">
            <v>0</v>
          </cell>
          <cell r="AI279">
            <v>0</v>
          </cell>
          <cell r="AK279">
            <v>360</v>
          </cell>
        </row>
        <row r="280">
          <cell r="P280">
            <v>190</v>
          </cell>
          <cell r="Q280">
            <v>0</v>
          </cell>
          <cell r="R280">
            <v>0</v>
          </cell>
          <cell r="S280">
            <v>690</v>
          </cell>
          <cell r="T280">
            <v>0</v>
          </cell>
          <cell r="U280">
            <v>0</v>
          </cell>
          <cell r="V280">
            <v>0</v>
          </cell>
          <cell r="W280">
            <v>0</v>
          </cell>
          <cell r="X280">
            <v>0</v>
          </cell>
          <cell r="Y280">
            <v>0</v>
          </cell>
          <cell r="Z280">
            <v>0</v>
          </cell>
          <cell r="AA280">
            <v>0</v>
          </cell>
          <cell r="AB280">
            <v>9</v>
          </cell>
          <cell r="AC280">
            <v>60</v>
          </cell>
          <cell r="AD280">
            <v>0</v>
          </cell>
          <cell r="AE280">
            <v>0</v>
          </cell>
          <cell r="AF280">
            <v>67.2</v>
          </cell>
          <cell r="AG280">
            <v>67.2</v>
          </cell>
          <cell r="AH280">
            <v>35</v>
          </cell>
          <cell r="AK280">
            <v>1067.2</v>
          </cell>
        </row>
        <row r="281">
          <cell r="P281">
            <v>65</v>
          </cell>
          <cell r="S281">
            <v>48</v>
          </cell>
          <cell r="X281">
            <v>101</v>
          </cell>
          <cell r="AC281">
            <v>43</v>
          </cell>
          <cell r="AF281">
            <v>56</v>
          </cell>
          <cell r="AG281">
            <v>56</v>
          </cell>
          <cell r="AH281">
            <v>0</v>
          </cell>
          <cell r="AK281">
            <v>855</v>
          </cell>
        </row>
        <row r="282">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P283">
            <v>1</v>
          </cell>
          <cell r="S283">
            <v>0</v>
          </cell>
          <cell r="X283">
            <v>18</v>
          </cell>
          <cell r="AC283">
            <v>47</v>
          </cell>
          <cell r="AF283">
            <v>0</v>
          </cell>
          <cell r="AG283">
            <v>0</v>
          </cell>
          <cell r="AH283">
            <v>0</v>
          </cell>
          <cell r="AI283">
            <v>0</v>
          </cell>
          <cell r="AK283">
            <v>66</v>
          </cell>
        </row>
        <row r="284">
          <cell r="P284">
            <v>91</v>
          </cell>
          <cell r="Q284">
            <v>0</v>
          </cell>
          <cell r="R284">
            <v>0</v>
          </cell>
          <cell r="S284">
            <v>3156</v>
          </cell>
          <cell r="T284">
            <v>0</v>
          </cell>
          <cell r="U284">
            <v>0</v>
          </cell>
          <cell r="V284">
            <v>0</v>
          </cell>
          <cell r="W284">
            <v>0</v>
          </cell>
          <cell r="X284">
            <v>0</v>
          </cell>
          <cell r="Y284">
            <v>0</v>
          </cell>
          <cell r="Z284">
            <v>0</v>
          </cell>
          <cell r="AA284">
            <v>0</v>
          </cell>
          <cell r="AB284">
            <v>9</v>
          </cell>
          <cell r="AC284">
            <v>0</v>
          </cell>
          <cell r="AD284">
            <v>0</v>
          </cell>
          <cell r="AE284">
            <v>0</v>
          </cell>
          <cell r="AF284">
            <v>1154</v>
          </cell>
          <cell r="AG284">
            <v>403.9</v>
          </cell>
          <cell r="AH284">
            <v>750.1</v>
          </cell>
          <cell r="AI284">
            <v>0</v>
          </cell>
          <cell r="AJ284">
            <v>0</v>
          </cell>
          <cell r="AK284">
            <v>4404</v>
          </cell>
        </row>
        <row r="285">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363.66666666666663</v>
          </cell>
        </row>
        <row r="286">
          <cell r="P286">
            <v>0</v>
          </cell>
          <cell r="S286">
            <v>250</v>
          </cell>
          <cell r="X286">
            <v>142</v>
          </cell>
          <cell r="AC286">
            <v>0</v>
          </cell>
          <cell r="AF286">
            <v>0</v>
          </cell>
          <cell r="AG286">
            <v>0</v>
          </cell>
          <cell r="AH286">
            <v>0</v>
          </cell>
          <cell r="AI286">
            <v>0</v>
          </cell>
          <cell r="AK286">
            <v>250</v>
          </cell>
        </row>
        <row r="287">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P290">
            <v>94</v>
          </cell>
          <cell r="Q290">
            <v>0</v>
          </cell>
          <cell r="R290">
            <v>0</v>
          </cell>
          <cell r="S290">
            <v>2512</v>
          </cell>
          <cell r="T290">
            <v>-673.48446666666666</v>
          </cell>
          <cell r="U290">
            <v>-686.40219999999999</v>
          </cell>
          <cell r="V290">
            <v>0</v>
          </cell>
          <cell r="W290">
            <v>0</v>
          </cell>
          <cell r="X290">
            <v>219</v>
          </cell>
          <cell r="Y290">
            <v>-435</v>
          </cell>
          <cell r="Z290">
            <v>-601.57554545454536</v>
          </cell>
          <cell r="AA290">
            <v>0</v>
          </cell>
          <cell r="AB290">
            <v>-9</v>
          </cell>
          <cell r="AC290">
            <v>139</v>
          </cell>
          <cell r="AD290">
            <v>-212</v>
          </cell>
          <cell r="AE290">
            <v>-311.28424242424239</v>
          </cell>
          <cell r="AF290">
            <v>0</v>
          </cell>
          <cell r="AG290">
            <v>0</v>
          </cell>
          <cell r="AH290">
            <v>0</v>
          </cell>
          <cell r="AI290">
            <v>118.4</v>
          </cell>
          <cell r="AK290">
            <v>3410</v>
          </cell>
        </row>
        <row r="291">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P293">
            <v>0</v>
          </cell>
          <cell r="S293">
            <v>0</v>
          </cell>
          <cell r="X293">
            <v>0</v>
          </cell>
          <cell r="AC293">
            <v>0</v>
          </cell>
          <cell r="AF293">
            <v>0</v>
          </cell>
          <cell r="AG293">
            <v>0</v>
          </cell>
          <cell r="AH293">
            <v>0</v>
          </cell>
          <cell r="AI293">
            <v>0</v>
          </cell>
          <cell r="AK293">
            <v>0</v>
          </cell>
        </row>
        <row r="294">
          <cell r="P294">
            <v>601</v>
          </cell>
          <cell r="Q294">
            <v>0</v>
          </cell>
          <cell r="R294">
            <v>0</v>
          </cell>
          <cell r="S294">
            <v>657.16666666666674</v>
          </cell>
          <cell r="T294" t="str">
            <v>Собівартість</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P295">
            <v>435</v>
          </cell>
          <cell r="S295">
            <v>12.166666666666686</v>
          </cell>
          <cell r="V295">
            <v>-25</v>
          </cell>
          <cell r="X295">
            <v>165</v>
          </cell>
          <cell r="AC295">
            <v>111</v>
          </cell>
          <cell r="AF295">
            <v>9</v>
          </cell>
          <cell r="AG295">
            <v>5</v>
          </cell>
          <cell r="AH295">
            <v>4</v>
          </cell>
          <cell r="AI295">
            <v>0</v>
          </cell>
          <cell r="AK295">
            <v>846.16666666666674</v>
          </cell>
        </row>
        <row r="296">
          <cell r="P296">
            <v>56</v>
          </cell>
          <cell r="S296">
            <v>363</v>
          </cell>
          <cell r="V296">
            <v>-1.375</v>
          </cell>
          <cell r="X296">
            <v>130</v>
          </cell>
          <cell r="AC296">
            <v>95</v>
          </cell>
          <cell r="AF296">
            <v>205</v>
          </cell>
          <cell r="AG296">
            <v>201</v>
          </cell>
          <cell r="AH296">
            <v>4</v>
          </cell>
          <cell r="AI296">
            <v>0</v>
          </cell>
          <cell r="AK296">
            <v>864.33333333333326</v>
          </cell>
        </row>
        <row r="297">
          <cell r="P297">
            <v>110</v>
          </cell>
          <cell r="Q297">
            <v>0</v>
          </cell>
          <cell r="R297">
            <v>0</v>
          </cell>
          <cell r="S297">
            <v>282</v>
          </cell>
          <cell r="T297">
            <v>0</v>
          </cell>
          <cell r="U297">
            <v>0</v>
          </cell>
          <cell r="V297">
            <v>-8</v>
          </cell>
          <cell r="W297">
            <v>0</v>
          </cell>
          <cell r="X297">
            <v>115</v>
          </cell>
          <cell r="Y297">
            <v>0</v>
          </cell>
          <cell r="Z297">
            <v>0</v>
          </cell>
          <cell r="AA297">
            <v>0</v>
          </cell>
          <cell r="AB297">
            <v>0</v>
          </cell>
          <cell r="AC297">
            <v>84</v>
          </cell>
          <cell r="AD297">
            <v>0</v>
          </cell>
          <cell r="AE297">
            <v>0</v>
          </cell>
          <cell r="AF297">
            <v>225</v>
          </cell>
          <cell r="AG297">
            <v>186.2</v>
          </cell>
          <cell r="AH297">
            <v>38.800000000000011</v>
          </cell>
          <cell r="AI297">
            <v>633.66666666666663</v>
          </cell>
          <cell r="AK297">
            <v>2574</v>
          </cell>
        </row>
        <row r="298">
          <cell r="P298">
            <v>0</v>
          </cell>
          <cell r="S298">
            <v>581</v>
          </cell>
          <cell r="V298">
            <v>-2.1590909090909096</v>
          </cell>
          <cell r="X298">
            <v>296</v>
          </cell>
          <cell r="AC298">
            <v>44</v>
          </cell>
          <cell r="AF298">
            <v>0</v>
          </cell>
          <cell r="AG298">
            <v>0</v>
          </cell>
          <cell r="AH298">
            <v>0</v>
          </cell>
          <cell r="AI298">
            <v>0</v>
          </cell>
          <cell r="AK298">
            <v>0</v>
          </cell>
        </row>
        <row r="299">
          <cell r="P299">
            <v>61</v>
          </cell>
          <cell r="S299">
            <v>7</v>
          </cell>
          <cell r="X299">
            <v>17</v>
          </cell>
          <cell r="AC299">
            <v>27</v>
          </cell>
          <cell r="AF299">
            <v>15</v>
          </cell>
          <cell r="AG299">
            <v>14</v>
          </cell>
          <cell r="AH299">
            <v>1</v>
          </cell>
          <cell r="AI299">
            <v>0</v>
          </cell>
          <cell r="AK299">
            <v>145.66666666666666</v>
          </cell>
        </row>
        <row r="300">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P301">
            <v>0</v>
          </cell>
          <cell r="AF301">
            <v>0</v>
          </cell>
          <cell r="AG301">
            <v>0</v>
          </cell>
          <cell r="AH301">
            <v>191</v>
          </cell>
          <cell r="AK301">
            <v>0</v>
          </cell>
        </row>
        <row r="302">
          <cell r="P302">
            <v>-107</v>
          </cell>
          <cell r="S302">
            <v>-90</v>
          </cell>
          <cell r="X302">
            <v>0</v>
          </cell>
          <cell r="AC302">
            <v>0</v>
          </cell>
          <cell r="AF302">
            <v>1</v>
          </cell>
          <cell r="AG302">
            <v>1</v>
          </cell>
          <cell r="AH302">
            <v>0</v>
          </cell>
          <cell r="AK302">
            <v>-196</v>
          </cell>
        </row>
        <row r="303">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D303">
            <v>-212</v>
          </cell>
          <cell r="AE303">
            <v>-311.28424242424239</v>
          </cell>
          <cell r="AF303">
            <v>536</v>
          </cell>
          <cell r="AG303">
            <v>297.19999999999993</v>
          </cell>
          <cell r="AH303">
            <v>238.80000000000007</v>
          </cell>
          <cell r="AK303">
            <v>109270.51471861471</v>
          </cell>
        </row>
        <row r="304">
          <cell r="T304" t="str">
            <v>ФМЗ ( з відрахуван)</v>
          </cell>
          <cell r="V304">
            <v>25</v>
          </cell>
          <cell r="AH304">
            <v>191</v>
          </cell>
          <cell r="AK304">
            <v>0</v>
          </cell>
        </row>
        <row r="305">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P306">
            <v>0</v>
          </cell>
          <cell r="Q306">
            <v>0</v>
          </cell>
          <cell r="R306">
            <v>0</v>
          </cell>
          <cell r="S306">
            <v>0</v>
          </cell>
          <cell r="T306">
            <v>-673.48446666666666</v>
          </cell>
          <cell r="U306">
            <v>-686.40219999999999</v>
          </cell>
          <cell r="V306">
            <v>0</v>
          </cell>
          <cell r="W306">
            <v>0</v>
          </cell>
          <cell r="X306">
            <v>0</v>
          </cell>
          <cell r="Y306">
            <v>-435</v>
          </cell>
          <cell r="Z306">
            <v>-601.57554545454536</v>
          </cell>
          <cell r="AA306">
            <v>0</v>
          </cell>
          <cell r="AB306">
            <v>-9</v>
          </cell>
          <cell r="AC306">
            <v>0</v>
          </cell>
          <cell r="AF306">
            <v>0</v>
          </cell>
          <cell r="AG306">
            <v>0</v>
          </cell>
          <cell r="AH306">
            <v>0</v>
          </cell>
          <cell r="AI306">
            <v>0</v>
          </cell>
          <cell r="AK306">
            <v>0</v>
          </cell>
        </row>
        <row r="307">
          <cell r="AK307">
            <v>0</v>
          </cell>
        </row>
        <row r="308">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P309">
            <v>0</v>
          </cell>
          <cell r="S309">
            <v>0</v>
          </cell>
          <cell r="X309">
            <v>0</v>
          </cell>
          <cell r="AC309">
            <v>0</v>
          </cell>
          <cell r="AF309">
            <v>0</v>
          </cell>
          <cell r="AG309">
            <v>0</v>
          </cell>
          <cell r="AH309">
            <v>0</v>
          </cell>
          <cell r="AK309">
            <v>0</v>
          </cell>
        </row>
        <row r="310">
          <cell r="P310">
            <v>0</v>
          </cell>
          <cell r="AK310">
            <v>0</v>
          </cell>
        </row>
        <row r="311">
          <cell r="P311">
            <v>2339.5333333333333</v>
          </cell>
          <cell r="Q311">
            <v>0</v>
          </cell>
          <cell r="R311">
            <v>0</v>
          </cell>
          <cell r="S311">
            <v>0</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0</v>
          </cell>
        </row>
        <row r="312">
          <cell r="AK312">
            <v>8992</v>
          </cell>
        </row>
        <row r="313">
          <cell r="P313">
            <v>0</v>
          </cell>
          <cell r="S313">
            <v>0</v>
          </cell>
          <cell r="AK313">
            <v>0</v>
          </cell>
        </row>
        <row r="314">
          <cell r="S314">
            <v>0</v>
          </cell>
          <cell r="AK314">
            <v>0</v>
          </cell>
        </row>
        <row r="315">
          <cell r="AK315">
            <v>0</v>
          </cell>
        </row>
        <row r="316">
          <cell r="S316">
            <v>0</v>
          </cell>
        </row>
        <row r="317">
          <cell r="AK317">
            <v>0</v>
          </cell>
        </row>
        <row r="318">
          <cell r="S318">
            <v>0</v>
          </cell>
          <cell r="AK318">
            <v>0</v>
          </cell>
        </row>
        <row r="319">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0">
          <cell r="AK320">
            <v>0</v>
          </cell>
        </row>
        <row r="321">
          <cell r="S321">
            <v>0</v>
          </cell>
        </row>
        <row r="322">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28">
          <cell r="AJ328">
            <v>2455</v>
          </cell>
          <cell r="AK328">
            <v>5764</v>
          </cell>
          <cell r="AM328">
            <v>4603</v>
          </cell>
        </row>
        <row r="329">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J331">
            <v>2455</v>
          </cell>
          <cell r="AK331">
            <v>498</v>
          </cell>
          <cell r="AM331">
            <v>498</v>
          </cell>
        </row>
        <row r="332">
          <cell r="P332">
            <v>623</v>
          </cell>
          <cell r="S332">
            <v>555</v>
          </cell>
          <cell r="X332">
            <v>227</v>
          </cell>
          <cell r="AC332">
            <v>188</v>
          </cell>
          <cell r="AF332">
            <v>487</v>
          </cell>
          <cell r="AG332">
            <v>463</v>
          </cell>
          <cell r="AH332">
            <v>24</v>
          </cell>
          <cell r="AJ332">
            <v>36</v>
          </cell>
          <cell r="AK332">
            <v>145.66666666666666</v>
          </cell>
          <cell r="AM332">
            <v>130.66666666666666</v>
          </cell>
        </row>
        <row r="333">
          <cell r="AJ333">
            <v>36</v>
          </cell>
          <cell r="AK333">
            <v>4104.2571428571437</v>
          </cell>
          <cell r="AM333">
            <v>4104.2571428571437</v>
          </cell>
        </row>
        <row r="334">
          <cell r="AK334">
            <v>3500</v>
          </cell>
          <cell r="AM334">
            <v>3500</v>
          </cell>
        </row>
        <row r="335">
          <cell r="AJ335">
            <v>36</v>
          </cell>
          <cell r="AK335">
            <v>0</v>
          </cell>
          <cell r="AM335">
            <v>-197</v>
          </cell>
        </row>
        <row r="336">
          <cell r="AK336">
            <v>1990</v>
          </cell>
          <cell r="AM336">
            <v>1990</v>
          </cell>
        </row>
        <row r="337">
          <cell r="AK337">
            <v>9242.6666666666661</v>
          </cell>
          <cell r="AM337">
            <v>3500</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cell r="AM347">
            <v>3979</v>
          </cell>
        </row>
        <row r="348">
          <cell r="AK348">
            <v>855</v>
          </cell>
          <cell r="AM348">
            <v>1352</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cell r="AM352">
            <v>0</v>
          </cell>
        </row>
        <row r="353">
          <cell r="AK353">
            <v>0</v>
          </cell>
          <cell r="AM353">
            <v>142</v>
          </cell>
        </row>
        <row r="354">
          <cell r="P354">
            <v>0</v>
          </cell>
          <cell r="S354">
            <v>0</v>
          </cell>
          <cell r="X354">
            <v>0</v>
          </cell>
          <cell r="AC354">
            <v>0</v>
          </cell>
          <cell r="AF354">
            <v>0</v>
          </cell>
          <cell r="AG354">
            <v>0</v>
          </cell>
          <cell r="AH354">
            <v>0</v>
          </cell>
          <cell r="AI354">
            <v>0</v>
          </cell>
          <cell r="AK354">
            <v>363.66666666666663</v>
          </cell>
          <cell r="AM354">
            <v>363.66666666666663</v>
          </cell>
        </row>
        <row r="355">
          <cell r="P355">
            <v>225</v>
          </cell>
          <cell r="S355">
            <v>296</v>
          </cell>
          <cell r="X355">
            <v>56</v>
          </cell>
          <cell r="AC355">
            <v>-536.90909090909088</v>
          </cell>
          <cell r="AF355">
            <v>485.09090909090912</v>
          </cell>
          <cell r="AG355">
            <v>-127.90909090909091</v>
          </cell>
          <cell r="AH355">
            <v>613</v>
          </cell>
          <cell r="AK355">
            <v>105</v>
          </cell>
          <cell r="AM355">
            <v>105</v>
          </cell>
        </row>
        <row r="356">
          <cell r="AK356">
            <v>0</v>
          </cell>
          <cell r="AM356">
            <v>0</v>
          </cell>
        </row>
        <row r="357">
          <cell r="P357">
            <v>0</v>
          </cell>
          <cell r="S357">
            <v>0</v>
          </cell>
          <cell r="X357">
            <v>0</v>
          </cell>
          <cell r="AC357">
            <v>0</v>
          </cell>
          <cell r="AF357">
            <v>0</v>
          </cell>
          <cell r="AG357">
            <v>0</v>
          </cell>
          <cell r="AH357">
            <v>0</v>
          </cell>
          <cell r="AK357">
            <v>0</v>
          </cell>
          <cell r="AM357">
            <v>0</v>
          </cell>
        </row>
        <row r="358">
          <cell r="AJ358">
            <v>-2491</v>
          </cell>
          <cell r="AK358">
            <v>4284.5</v>
          </cell>
          <cell r="AM358" t="e">
            <v>#REF!</v>
          </cell>
        </row>
        <row r="359">
          <cell r="AK359">
            <v>846.16666666666674</v>
          </cell>
          <cell r="AM359">
            <v>0</v>
          </cell>
        </row>
        <row r="360">
          <cell r="AK360">
            <v>864.33333333333326</v>
          </cell>
          <cell r="AM360">
            <v>0</v>
          </cell>
        </row>
        <row r="361">
          <cell r="AJ361">
            <v>-2491</v>
          </cell>
          <cell r="AK361">
            <v>2574</v>
          </cell>
          <cell r="AM361" t="e">
            <v>#REF!</v>
          </cell>
        </row>
        <row r="362">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63">
          <cell r="AK363">
            <v>1769</v>
          </cell>
        </row>
        <row r="364">
          <cell r="AK364">
            <v>4603.3</v>
          </cell>
        </row>
        <row r="365">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83">
          <cell r="P383" t="str">
            <v>лютий</v>
          </cell>
          <cell r="X383" t="str">
            <v>лютий</v>
          </cell>
          <cell r="AC383" t="str">
            <v>лютий</v>
          </cell>
        </row>
        <row r="384">
          <cell r="P384" t="str">
            <v>ККМ</v>
          </cell>
          <cell r="X384" t="str">
            <v>ТЕЦ5</v>
          </cell>
          <cell r="AC384" t="str">
            <v>ТЕЦ6</v>
          </cell>
          <cell r="AK384" t="str">
            <v>АК "КЕ"</v>
          </cell>
          <cell r="AL384" t="str">
            <v>Е/Е</v>
          </cell>
        </row>
        <row r="385">
          <cell r="P385" t="str">
            <v>ПЛАН</v>
          </cell>
          <cell r="X385" t="str">
            <v>ПЛАН</v>
          </cell>
          <cell r="AC385" t="str">
            <v>ПЛАН</v>
          </cell>
          <cell r="AK385" t="str">
            <v>ПЛАН</v>
          </cell>
          <cell r="AL385" t="str">
            <v>ПЛАН</v>
          </cell>
        </row>
        <row r="386">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P387">
            <v>0</v>
          </cell>
          <cell r="X387">
            <v>0</v>
          </cell>
          <cell r="Y387">
            <v>0</v>
          </cell>
          <cell r="AC387">
            <v>3.6666666666666665</v>
          </cell>
          <cell r="AD387">
            <v>1</v>
          </cell>
          <cell r="AK387">
            <v>46</v>
          </cell>
          <cell r="AL387">
            <v>10</v>
          </cell>
        </row>
        <row r="388">
          <cell r="P388">
            <v>0.66666666666666663</v>
          </cell>
          <cell r="X388">
            <v>146.66666666666666</v>
          </cell>
          <cell r="Y388">
            <v>45</v>
          </cell>
          <cell r="AC388">
            <v>280.66666666666669</v>
          </cell>
          <cell r="AD388">
            <v>92</v>
          </cell>
          <cell r="AK388">
            <v>428</v>
          </cell>
          <cell r="AL388">
            <v>137.66666666666666</v>
          </cell>
        </row>
        <row r="389">
          <cell r="P389">
            <v>2</v>
          </cell>
          <cell r="S389">
            <v>14.333333333333332</v>
          </cell>
          <cell r="X389">
            <v>0</v>
          </cell>
          <cell r="Y389">
            <v>0</v>
          </cell>
          <cell r="Z389">
            <v>77</v>
          </cell>
          <cell r="AC389">
            <v>25</v>
          </cell>
          <cell r="AD389">
            <v>8</v>
          </cell>
          <cell r="AE389">
            <v>131</v>
          </cell>
          <cell r="AK389">
            <v>33.666666666666671</v>
          </cell>
          <cell r="AL389">
            <v>13</v>
          </cell>
          <cell r="AM389">
            <v>285.33333333333331</v>
          </cell>
        </row>
        <row r="390">
          <cell r="P390">
            <v>0</v>
          </cell>
          <cell r="X390">
            <v>25.333333333333332</v>
          </cell>
          <cell r="Y390">
            <v>8</v>
          </cell>
          <cell r="AC390">
            <v>0.66666666666666663</v>
          </cell>
          <cell r="AD390">
            <v>0</v>
          </cell>
          <cell r="AK390">
            <v>26</v>
          </cell>
          <cell r="AL390">
            <v>8</v>
          </cell>
        </row>
        <row r="391">
          <cell r="P391">
            <v>0</v>
          </cell>
          <cell r="X391">
            <v>0</v>
          </cell>
          <cell r="Y391">
            <v>0</v>
          </cell>
          <cell r="AC391">
            <v>0</v>
          </cell>
          <cell r="AD391">
            <v>0</v>
          </cell>
          <cell r="AK391">
            <v>120.63333333333333</v>
          </cell>
          <cell r="AL391">
            <v>28</v>
          </cell>
        </row>
        <row r="392">
          <cell r="P392">
            <v>0</v>
          </cell>
          <cell r="X392">
            <v>0</v>
          </cell>
          <cell r="Y392">
            <v>0</v>
          </cell>
          <cell r="AC392">
            <v>0</v>
          </cell>
          <cell r="AD392">
            <v>0</v>
          </cell>
          <cell r="AK392">
            <v>8.6666666666666661</v>
          </cell>
          <cell r="AL392">
            <v>0</v>
          </cell>
        </row>
        <row r="393">
          <cell r="P393">
            <v>5.333333333333333</v>
          </cell>
          <cell r="X393">
            <v>0</v>
          </cell>
          <cell r="Y393">
            <v>0</v>
          </cell>
          <cell r="AC393">
            <v>0</v>
          </cell>
          <cell r="AD393">
            <v>0</v>
          </cell>
          <cell r="AK393">
            <v>22</v>
          </cell>
          <cell r="AL393">
            <v>15.333333333333332</v>
          </cell>
        </row>
        <row r="394">
          <cell r="P394">
            <v>0</v>
          </cell>
          <cell r="X394">
            <v>0</v>
          </cell>
          <cell r="Y394">
            <v>0</v>
          </cell>
          <cell r="AC394">
            <v>0</v>
          </cell>
          <cell r="AD394">
            <v>0</v>
          </cell>
          <cell r="AK394">
            <v>5.333333333333333</v>
          </cell>
          <cell r="AL394">
            <v>1</v>
          </cell>
        </row>
        <row r="395">
          <cell r="P395">
            <v>4.333333333333333</v>
          </cell>
          <cell r="X395">
            <v>0</v>
          </cell>
          <cell r="Y395">
            <v>0</v>
          </cell>
          <cell r="AC395">
            <v>0</v>
          </cell>
          <cell r="AD395">
            <v>0</v>
          </cell>
          <cell r="AK395">
            <v>4.6666666666666661</v>
          </cell>
          <cell r="AL395">
            <v>4.333333333333333</v>
          </cell>
        </row>
        <row r="396">
          <cell r="P396">
            <v>2</v>
          </cell>
          <cell r="X396">
            <v>10</v>
          </cell>
          <cell r="Y396">
            <v>3</v>
          </cell>
          <cell r="AC396">
            <v>13.666666666666666</v>
          </cell>
          <cell r="AD396">
            <v>4</v>
          </cell>
          <cell r="AK396">
            <v>26</v>
          </cell>
          <cell r="AL396">
            <v>9</v>
          </cell>
        </row>
        <row r="397">
          <cell r="P397">
            <v>0</v>
          </cell>
          <cell r="X397">
            <v>0</v>
          </cell>
          <cell r="Y397">
            <v>0</v>
          </cell>
          <cell r="AC397">
            <v>0</v>
          </cell>
          <cell r="AD397">
            <v>0</v>
          </cell>
          <cell r="AK397">
            <v>0</v>
          </cell>
          <cell r="AL397">
            <v>2</v>
          </cell>
        </row>
        <row r="398">
          <cell r="P398">
            <v>20.5</v>
          </cell>
          <cell r="X398">
            <v>522.33333333333337</v>
          </cell>
          <cell r="Y398">
            <v>162</v>
          </cell>
          <cell r="AC398">
            <v>43</v>
          </cell>
          <cell r="AD398">
            <v>14</v>
          </cell>
          <cell r="AK398">
            <v>587.33333333333337</v>
          </cell>
          <cell r="AL398">
            <v>196.5</v>
          </cell>
          <cell r="AM398">
            <v>196.83333333333334</v>
          </cell>
        </row>
        <row r="399">
          <cell r="P399">
            <v>0</v>
          </cell>
          <cell r="X399">
            <v>0</v>
          </cell>
          <cell r="Y399">
            <v>0</v>
          </cell>
          <cell r="AC399">
            <v>0</v>
          </cell>
          <cell r="AD399">
            <v>0</v>
          </cell>
          <cell r="AK399">
            <v>0</v>
          </cell>
          <cell r="AL399">
            <v>0</v>
          </cell>
        </row>
        <row r="400">
          <cell r="P400">
            <v>0</v>
          </cell>
          <cell r="X400">
            <v>480.66666666666669</v>
          </cell>
          <cell r="Y400">
            <v>149</v>
          </cell>
          <cell r="AC400">
            <v>11</v>
          </cell>
          <cell r="AD400">
            <v>4</v>
          </cell>
          <cell r="AK400">
            <v>491.66666666666669</v>
          </cell>
          <cell r="AL400">
            <v>153</v>
          </cell>
        </row>
        <row r="401">
          <cell r="P401">
            <v>0</v>
          </cell>
          <cell r="X401">
            <v>0</v>
          </cell>
          <cell r="Y401">
            <v>0</v>
          </cell>
          <cell r="AC401">
            <v>0</v>
          </cell>
          <cell r="AD401">
            <v>0</v>
          </cell>
          <cell r="AK401">
            <v>0</v>
          </cell>
          <cell r="AL401">
            <v>0</v>
          </cell>
          <cell r="AM401">
            <v>257.83333333333331</v>
          </cell>
        </row>
        <row r="402">
          <cell r="P402">
            <v>15.833333333333334</v>
          </cell>
          <cell r="X402">
            <v>41.666666666666664</v>
          </cell>
          <cell r="Y402">
            <v>13</v>
          </cell>
          <cell r="AC402">
            <v>32</v>
          </cell>
          <cell r="AD402">
            <v>10</v>
          </cell>
          <cell r="AK402">
            <v>91</v>
          </cell>
          <cell r="AL402">
            <v>43.833333333333336</v>
          </cell>
        </row>
        <row r="403">
          <cell r="P403">
            <v>4.666666666666667</v>
          </cell>
          <cell r="X403">
            <v>0</v>
          </cell>
          <cell r="Y403">
            <v>0</v>
          </cell>
          <cell r="AC403">
            <v>0</v>
          </cell>
          <cell r="AD403">
            <v>0</v>
          </cell>
          <cell r="AK403">
            <v>4.666666666666667</v>
          </cell>
          <cell r="AL403">
            <v>0</v>
          </cell>
        </row>
        <row r="404">
          <cell r="P404">
            <v>0</v>
          </cell>
          <cell r="X404">
            <v>0</v>
          </cell>
          <cell r="Y404">
            <v>0</v>
          </cell>
          <cell r="AC404">
            <v>0</v>
          </cell>
          <cell r="AD404">
            <v>0</v>
          </cell>
          <cell r="AK404">
            <v>0</v>
          </cell>
          <cell r="AL404">
            <v>0</v>
          </cell>
        </row>
        <row r="405">
          <cell r="P405">
            <v>39</v>
          </cell>
          <cell r="X405">
            <v>0</v>
          </cell>
          <cell r="Y405">
            <v>0</v>
          </cell>
          <cell r="AC405">
            <v>0</v>
          </cell>
          <cell r="AD405">
            <v>0</v>
          </cell>
          <cell r="AK405">
            <v>49</v>
          </cell>
          <cell r="AL405">
            <v>41</v>
          </cell>
          <cell r="AM405">
            <v>42</v>
          </cell>
        </row>
        <row r="406">
          <cell r="P406">
            <v>3.3333333333333335</v>
          </cell>
          <cell r="X406">
            <v>0</v>
          </cell>
          <cell r="Y406">
            <v>0</v>
          </cell>
          <cell r="AC406">
            <v>0</v>
          </cell>
          <cell r="AD406">
            <v>0</v>
          </cell>
          <cell r="AK406">
            <v>6</v>
          </cell>
          <cell r="AL406">
            <v>4.3333333333333339</v>
          </cell>
        </row>
        <row r="407">
          <cell r="P407">
            <v>35.666666666666664</v>
          </cell>
          <cell r="X407">
            <v>0</v>
          </cell>
          <cell r="Y407">
            <v>0</v>
          </cell>
          <cell r="AC407">
            <v>0</v>
          </cell>
          <cell r="AD407">
            <v>0</v>
          </cell>
          <cell r="AK407">
            <v>43</v>
          </cell>
          <cell r="AL407">
            <v>37.666666666666664</v>
          </cell>
        </row>
        <row r="408">
          <cell r="P408">
            <v>0</v>
          </cell>
          <cell r="X408">
            <v>0</v>
          </cell>
          <cell r="Y408">
            <v>0</v>
          </cell>
          <cell r="AC408">
            <v>0</v>
          </cell>
          <cell r="AD408">
            <v>0</v>
          </cell>
          <cell r="AK408">
            <v>0</v>
          </cell>
          <cell r="AL408">
            <v>42</v>
          </cell>
          <cell r="AM408">
            <v>42</v>
          </cell>
        </row>
        <row r="409">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P410">
            <v>0</v>
          </cell>
          <cell r="X410">
            <v>0</v>
          </cell>
          <cell r="Y410">
            <v>0</v>
          </cell>
          <cell r="AC410">
            <v>0</v>
          </cell>
          <cell r="AD410">
            <v>0</v>
          </cell>
          <cell r="AK410">
            <v>1350</v>
          </cell>
          <cell r="AL410">
            <v>0</v>
          </cell>
        </row>
        <row r="411">
          <cell r="P411">
            <v>0</v>
          </cell>
          <cell r="X411">
            <v>0</v>
          </cell>
          <cell r="Y411">
            <v>0</v>
          </cell>
          <cell r="AC411">
            <v>0</v>
          </cell>
          <cell r="AD411">
            <v>0</v>
          </cell>
          <cell r="AK411">
            <v>95</v>
          </cell>
          <cell r="AL411">
            <v>95</v>
          </cell>
        </row>
        <row r="412">
          <cell r="P412">
            <v>0</v>
          </cell>
          <cell r="S412">
            <v>50.166666666666671</v>
          </cell>
          <cell r="X412">
            <v>0</v>
          </cell>
          <cell r="Y412">
            <v>0</v>
          </cell>
          <cell r="AC412">
            <v>0</v>
          </cell>
          <cell r="AD412">
            <v>0</v>
          </cell>
          <cell r="AK412">
            <v>0</v>
          </cell>
          <cell r="AL412">
            <v>0</v>
          </cell>
          <cell r="AM412">
            <v>395.16666666666663</v>
          </cell>
        </row>
        <row r="413">
          <cell r="P413">
            <v>12.333333333333334</v>
          </cell>
          <cell r="X413">
            <v>0</v>
          </cell>
          <cell r="Y413">
            <v>0</v>
          </cell>
          <cell r="AC413">
            <v>0</v>
          </cell>
          <cell r="AD413">
            <v>0</v>
          </cell>
          <cell r="AK413">
            <v>12.333333333333334</v>
          </cell>
          <cell r="AL413">
            <v>12.333333333333334</v>
          </cell>
        </row>
        <row r="414">
          <cell r="P414">
            <v>0</v>
          </cell>
          <cell r="X414">
            <v>0</v>
          </cell>
          <cell r="Y414">
            <v>0</v>
          </cell>
          <cell r="AC414">
            <v>0</v>
          </cell>
          <cell r="AD414">
            <v>0</v>
          </cell>
          <cell r="AK414">
            <v>0</v>
          </cell>
          <cell r="AL414">
            <v>0</v>
          </cell>
        </row>
        <row r="415">
          <cell r="P415">
            <v>5</v>
          </cell>
          <cell r="X415">
            <v>3</v>
          </cell>
          <cell r="Y415">
            <v>1</v>
          </cell>
          <cell r="AC415">
            <v>3</v>
          </cell>
          <cell r="AD415">
            <v>1</v>
          </cell>
          <cell r="AK415">
            <v>57.666666666666664</v>
          </cell>
          <cell r="AL415">
            <v>47</v>
          </cell>
        </row>
        <row r="416">
          <cell r="P416">
            <v>0</v>
          </cell>
          <cell r="X416">
            <v>0</v>
          </cell>
          <cell r="Y416">
            <v>0</v>
          </cell>
          <cell r="AC416">
            <v>0</v>
          </cell>
          <cell r="AD416">
            <v>0</v>
          </cell>
          <cell r="AK416">
            <v>4</v>
          </cell>
          <cell r="AL416">
            <v>0</v>
          </cell>
        </row>
        <row r="417">
          <cell r="P417">
            <v>0</v>
          </cell>
          <cell r="X417">
            <v>0</v>
          </cell>
          <cell r="Y417">
            <v>0</v>
          </cell>
          <cell r="AC417">
            <v>0</v>
          </cell>
          <cell r="AD417">
            <v>0</v>
          </cell>
          <cell r="AK417">
            <v>0</v>
          </cell>
          <cell r="AL417">
            <v>0</v>
          </cell>
        </row>
        <row r="418">
          <cell r="P418">
            <v>18.5</v>
          </cell>
          <cell r="X418">
            <v>4.5</v>
          </cell>
          <cell r="Y418">
            <v>1</v>
          </cell>
          <cell r="AC418">
            <v>1.3333333333333333</v>
          </cell>
          <cell r="AD418">
            <v>0</v>
          </cell>
          <cell r="AK418">
            <v>28.5</v>
          </cell>
          <cell r="AL418">
            <v>23.5</v>
          </cell>
        </row>
        <row r="419">
          <cell r="P419">
            <v>1.3333333333333333</v>
          </cell>
          <cell r="X419">
            <v>0</v>
          </cell>
          <cell r="Y419">
            <v>0</v>
          </cell>
          <cell r="AC419">
            <v>1.6666666666666667</v>
          </cell>
          <cell r="AD419">
            <v>1</v>
          </cell>
          <cell r="AK419">
            <v>69</v>
          </cell>
          <cell r="AL419">
            <v>52.333333333333336</v>
          </cell>
        </row>
        <row r="420">
          <cell r="P420">
            <v>0</v>
          </cell>
          <cell r="X420">
            <v>0</v>
          </cell>
          <cell r="Y420">
            <v>0</v>
          </cell>
          <cell r="AC420">
            <v>0</v>
          </cell>
          <cell r="AD420">
            <v>0</v>
          </cell>
          <cell r="AK420">
            <v>177</v>
          </cell>
          <cell r="AL420">
            <v>38</v>
          </cell>
        </row>
        <row r="421">
          <cell r="P421">
            <v>0</v>
          </cell>
          <cell r="X421">
            <v>10</v>
          </cell>
          <cell r="Y421">
            <v>3</v>
          </cell>
          <cell r="AC421">
            <v>7.666666666666667</v>
          </cell>
          <cell r="AD421">
            <v>3</v>
          </cell>
          <cell r="AK421">
            <v>17.666666666666668</v>
          </cell>
          <cell r="AL421">
            <v>6</v>
          </cell>
        </row>
        <row r="422">
          <cell r="P422">
            <v>2</v>
          </cell>
          <cell r="X422">
            <v>1.3333333333333333</v>
          </cell>
          <cell r="Y422">
            <v>0</v>
          </cell>
          <cell r="AC422">
            <v>1</v>
          </cell>
          <cell r="AD422">
            <v>0</v>
          </cell>
          <cell r="AK422">
            <v>6</v>
          </cell>
          <cell r="AL422">
            <v>2</v>
          </cell>
        </row>
        <row r="423">
          <cell r="P423">
            <v>0.33333333333333331</v>
          </cell>
          <cell r="X423">
            <v>1</v>
          </cell>
          <cell r="Y423">
            <v>0</v>
          </cell>
          <cell r="AC423">
            <v>0.66666666666666663</v>
          </cell>
          <cell r="AD423">
            <v>0</v>
          </cell>
          <cell r="AK423">
            <v>9.3333333333333339</v>
          </cell>
          <cell r="AL423">
            <v>3.3333333333333335</v>
          </cell>
        </row>
        <row r="424">
          <cell r="P424">
            <v>2.3333333333333335</v>
          </cell>
          <cell r="X424">
            <v>6</v>
          </cell>
          <cell r="Y424">
            <v>2</v>
          </cell>
          <cell r="AC424">
            <v>5</v>
          </cell>
          <cell r="AD424">
            <v>2</v>
          </cell>
          <cell r="AK424">
            <v>13.333333333333334</v>
          </cell>
          <cell r="AL424">
            <v>6.3333333333333339</v>
          </cell>
        </row>
        <row r="425">
          <cell r="P425">
            <v>0</v>
          </cell>
          <cell r="X425">
            <v>0</v>
          </cell>
          <cell r="Y425">
            <v>0</v>
          </cell>
          <cell r="AC425">
            <v>0</v>
          </cell>
          <cell r="AD425">
            <v>0</v>
          </cell>
          <cell r="AK425">
            <v>0</v>
          </cell>
          <cell r="AL425">
            <v>0</v>
          </cell>
        </row>
        <row r="426">
          <cell r="P426">
            <v>0</v>
          </cell>
          <cell r="X426">
            <v>0</v>
          </cell>
          <cell r="Y426">
            <v>0</v>
          </cell>
          <cell r="AC426">
            <v>0</v>
          </cell>
          <cell r="AD426">
            <v>0</v>
          </cell>
          <cell r="AK426">
            <v>0</v>
          </cell>
          <cell r="AL426">
            <v>0</v>
          </cell>
        </row>
        <row r="427">
          <cell r="P427">
            <v>1</v>
          </cell>
          <cell r="X427">
            <v>0</v>
          </cell>
          <cell r="Y427">
            <v>0</v>
          </cell>
          <cell r="AC427">
            <v>0</v>
          </cell>
          <cell r="AD427">
            <v>0</v>
          </cell>
          <cell r="AK427">
            <v>12</v>
          </cell>
          <cell r="AL427">
            <v>4</v>
          </cell>
        </row>
        <row r="428">
          <cell r="P428">
            <v>0</v>
          </cell>
          <cell r="X428">
            <v>0</v>
          </cell>
          <cell r="Y428">
            <v>0</v>
          </cell>
          <cell r="AC428">
            <v>0</v>
          </cell>
          <cell r="AD428">
            <v>0</v>
          </cell>
          <cell r="AK428">
            <v>0</v>
          </cell>
          <cell r="AL428">
            <v>0</v>
          </cell>
        </row>
        <row r="429">
          <cell r="P429">
            <v>0.66666666666666663</v>
          </cell>
          <cell r="X429">
            <v>0.66666666666666663</v>
          </cell>
          <cell r="Y429">
            <v>0</v>
          </cell>
          <cell r="AC429">
            <v>0.66666666666666663</v>
          </cell>
          <cell r="AD429">
            <v>0</v>
          </cell>
          <cell r="AK429">
            <v>4.333333333333333</v>
          </cell>
          <cell r="AL429">
            <v>0.66666666666666663</v>
          </cell>
        </row>
        <row r="430">
          <cell r="P430">
            <v>0.66666666666666663</v>
          </cell>
          <cell r="X430">
            <v>0.66666666666666663</v>
          </cell>
          <cell r="Y430">
            <v>0</v>
          </cell>
          <cell r="AC430">
            <v>0.66666666666666663</v>
          </cell>
          <cell r="AD430">
            <v>0</v>
          </cell>
          <cell r="AK430">
            <v>3.6666666666666665</v>
          </cell>
          <cell r="AL430">
            <v>0.66666666666666663</v>
          </cell>
        </row>
        <row r="431">
          <cell r="P431">
            <v>4.666666666666667</v>
          </cell>
          <cell r="X431">
            <v>3</v>
          </cell>
          <cell r="Y431">
            <v>1</v>
          </cell>
          <cell r="AC431">
            <v>2</v>
          </cell>
          <cell r="AD431">
            <v>1</v>
          </cell>
          <cell r="AK431">
            <v>33</v>
          </cell>
          <cell r="AL431">
            <v>17.666666666666668</v>
          </cell>
        </row>
        <row r="432">
          <cell r="P432">
            <v>0</v>
          </cell>
          <cell r="X432">
            <v>0</v>
          </cell>
          <cell r="Y432">
            <v>0</v>
          </cell>
          <cell r="AC432">
            <v>0</v>
          </cell>
          <cell r="AD432">
            <v>0</v>
          </cell>
          <cell r="AK432">
            <v>0</v>
          </cell>
          <cell r="AL432">
            <v>0</v>
          </cell>
        </row>
        <row r="433">
          <cell r="P433">
            <v>0</v>
          </cell>
          <cell r="X433">
            <v>0</v>
          </cell>
          <cell r="Y433">
            <v>0</v>
          </cell>
          <cell r="AC433">
            <v>0</v>
          </cell>
          <cell r="AD433">
            <v>0</v>
          </cell>
          <cell r="AK433">
            <v>0</v>
          </cell>
          <cell r="AL433">
            <v>53</v>
          </cell>
        </row>
        <row r="434">
          <cell r="P434">
            <v>0</v>
          </cell>
          <cell r="X434">
            <v>0</v>
          </cell>
          <cell r="Y434">
            <v>0</v>
          </cell>
          <cell r="AC434">
            <v>0</v>
          </cell>
          <cell r="AD434">
            <v>0</v>
          </cell>
          <cell r="AK434">
            <v>1</v>
          </cell>
          <cell r="AL434">
            <v>1</v>
          </cell>
        </row>
        <row r="435">
          <cell r="P435">
            <v>0</v>
          </cell>
          <cell r="X435">
            <v>0</v>
          </cell>
          <cell r="Y435">
            <v>0</v>
          </cell>
          <cell r="AC435">
            <v>0</v>
          </cell>
          <cell r="AD435">
            <v>0</v>
          </cell>
          <cell r="AK435">
            <v>0</v>
          </cell>
          <cell r="AL435">
            <v>0</v>
          </cell>
        </row>
        <row r="436">
          <cell r="P436">
            <v>0</v>
          </cell>
          <cell r="X436">
            <v>0</v>
          </cell>
          <cell r="Y436">
            <v>0</v>
          </cell>
          <cell r="AC436">
            <v>0</v>
          </cell>
          <cell r="AD436">
            <v>0</v>
          </cell>
          <cell r="AK436">
            <v>0</v>
          </cell>
          <cell r="AL436">
            <v>0</v>
          </cell>
        </row>
        <row r="437">
          <cell r="P437">
            <v>1</v>
          </cell>
          <cell r="X437">
            <v>4</v>
          </cell>
          <cell r="Y437">
            <v>1</v>
          </cell>
          <cell r="AC437">
            <v>2</v>
          </cell>
          <cell r="AD437">
            <v>1</v>
          </cell>
          <cell r="AK437">
            <v>15.666666666666666</v>
          </cell>
          <cell r="AL437">
            <v>7</v>
          </cell>
        </row>
        <row r="438">
          <cell r="P438">
            <v>0</v>
          </cell>
          <cell r="X438">
            <v>0</v>
          </cell>
          <cell r="Y438">
            <v>0</v>
          </cell>
          <cell r="AC438">
            <v>0</v>
          </cell>
          <cell r="AD438">
            <v>0</v>
          </cell>
          <cell r="AK438">
            <v>0</v>
          </cell>
          <cell r="AL438">
            <v>0</v>
          </cell>
        </row>
        <row r="439">
          <cell r="P439">
            <v>0</v>
          </cell>
          <cell r="X439">
            <v>3.3333333333333335</v>
          </cell>
          <cell r="Y439">
            <v>1</v>
          </cell>
          <cell r="AC439">
            <v>0</v>
          </cell>
          <cell r="AD439">
            <v>0</v>
          </cell>
          <cell r="AK439">
            <v>3.3333333333333335</v>
          </cell>
          <cell r="AL439">
            <v>1</v>
          </cell>
        </row>
        <row r="440">
          <cell r="P440">
            <v>0.33333333333333331</v>
          </cell>
          <cell r="X440">
            <v>0.33333333333333331</v>
          </cell>
          <cell r="Y440">
            <v>0</v>
          </cell>
          <cell r="AC440">
            <v>0.33333333333333331</v>
          </cell>
          <cell r="AD440">
            <v>0</v>
          </cell>
          <cell r="AK440">
            <v>1.9999999999999998</v>
          </cell>
          <cell r="AL440">
            <v>0.33333333333333331</v>
          </cell>
        </row>
        <row r="441">
          <cell r="P441">
            <v>0</v>
          </cell>
          <cell r="X441">
            <v>0</v>
          </cell>
          <cell r="Y441">
            <v>0</v>
          </cell>
          <cell r="AC441">
            <v>0</v>
          </cell>
          <cell r="AD441">
            <v>0</v>
          </cell>
          <cell r="AK441">
            <v>0</v>
          </cell>
          <cell r="AL441">
            <v>0</v>
          </cell>
        </row>
        <row r="442">
          <cell r="P442">
            <v>0</v>
          </cell>
          <cell r="X442">
            <v>0</v>
          </cell>
          <cell r="Y442">
            <v>0</v>
          </cell>
          <cell r="AC442">
            <v>0</v>
          </cell>
          <cell r="AD442">
            <v>0</v>
          </cell>
          <cell r="AK442">
            <v>0</v>
          </cell>
          <cell r="AL442">
            <v>0</v>
          </cell>
        </row>
        <row r="443">
          <cell r="P443">
            <v>0</v>
          </cell>
          <cell r="X443">
            <v>0</v>
          </cell>
          <cell r="Y443">
            <v>0</v>
          </cell>
          <cell r="AC443">
            <v>0</v>
          </cell>
          <cell r="AD443">
            <v>0</v>
          </cell>
          <cell r="AK443">
            <v>0</v>
          </cell>
          <cell r="AL443">
            <v>0</v>
          </cell>
        </row>
        <row r="444">
          <cell r="P444">
            <v>0</v>
          </cell>
          <cell r="X444">
            <v>0</v>
          </cell>
          <cell r="Y444">
            <v>0</v>
          </cell>
          <cell r="AC444">
            <v>0</v>
          </cell>
          <cell r="AD444">
            <v>0</v>
          </cell>
          <cell r="AK444">
            <v>0</v>
          </cell>
          <cell r="AL444">
            <v>0</v>
          </cell>
        </row>
        <row r="445">
          <cell r="P445">
            <v>0</v>
          </cell>
          <cell r="X445">
            <v>0</v>
          </cell>
          <cell r="Y445">
            <v>0</v>
          </cell>
          <cell r="AC445">
            <v>0</v>
          </cell>
          <cell r="AD445">
            <v>0</v>
          </cell>
          <cell r="AK445">
            <v>0</v>
          </cell>
          <cell r="AL445">
            <v>0</v>
          </cell>
        </row>
        <row r="446">
          <cell r="P446">
            <v>0</v>
          </cell>
          <cell r="X446">
            <v>0</v>
          </cell>
          <cell r="Y446">
            <v>0</v>
          </cell>
          <cell r="AC446">
            <v>0</v>
          </cell>
          <cell r="AD446">
            <v>0</v>
          </cell>
          <cell r="AK446">
            <v>0</v>
          </cell>
          <cell r="AL446">
            <v>0</v>
          </cell>
        </row>
        <row r="447">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row r="449">
          <cell r="P449">
            <v>0</v>
          </cell>
          <cell r="X449">
            <v>0</v>
          </cell>
          <cell r="Y449">
            <v>0</v>
          </cell>
          <cell r="AC449">
            <v>0</v>
          </cell>
          <cell r="AD449">
            <v>0</v>
          </cell>
          <cell r="AK449">
            <v>0</v>
          </cell>
          <cell r="AL449">
            <v>0</v>
          </cell>
        </row>
        <row r="450">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34" refreshError="1">
        <row r="13">
          <cell r="C13" t="str">
            <v>І.В.ПЛАЧКОВ</v>
          </cell>
        </row>
        <row r="16">
          <cell r="AO16" t="str">
            <v>ЗАТВЕРДЖУЮ</v>
          </cell>
        </row>
        <row r="17">
          <cell r="C17" t="str">
            <v>І.В.ПЛАЧКОВ</v>
          </cell>
          <cell r="AO17" t="str">
            <v>ГОЛОВА ПРАЛІННЯ АК КЕ</v>
          </cell>
        </row>
        <row r="22">
          <cell r="AU22" t="str">
            <v>І.В.ПЛАЧКОВ</v>
          </cell>
        </row>
        <row r="25">
          <cell r="X25" t="str">
            <v>ЗАТВЕРДЖУЮ</v>
          </cell>
        </row>
        <row r="26">
          <cell r="X26" t="str">
            <v>В.О. ГЕНЕРАЛЬНОГО ДИРЕКТОРА  КЕ</v>
          </cell>
        </row>
        <row r="27">
          <cell r="Y27" t="str">
            <v>ЯЩЕНКО Б.В.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C31" t="str">
            <v>ВИКОН.ДИР.</v>
          </cell>
          <cell r="D31" t="str">
            <v>Е/Е</v>
          </cell>
          <cell r="E31" t="str">
            <v xml:space="preserve"> Т/Е</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v>298</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cell r="AP31">
            <v>298</v>
          </cell>
        </row>
        <row r="32">
          <cell r="P32">
            <v>313</v>
          </cell>
          <cell r="T32">
            <v>166</v>
          </cell>
          <cell r="Y32">
            <v>268.14999999999998</v>
          </cell>
          <cell r="AJ32">
            <v>479</v>
          </cell>
          <cell r="AP32">
            <v>268.14999999999998</v>
          </cell>
        </row>
        <row r="33">
          <cell r="P33">
            <v>283.95999999999998</v>
          </cell>
          <cell r="T33">
            <v>143.30000000000001</v>
          </cell>
          <cell r="AJ33">
            <v>427.26</v>
          </cell>
          <cell r="AP33">
            <v>0</v>
          </cell>
        </row>
        <row r="34">
          <cell r="AJ34">
            <v>0</v>
          </cell>
          <cell r="AP34">
            <v>0</v>
          </cell>
        </row>
        <row r="35">
          <cell r="AJ35">
            <v>75</v>
          </cell>
          <cell r="AP35">
            <v>32</v>
          </cell>
        </row>
        <row r="36">
          <cell r="AJ36">
            <v>0</v>
          </cell>
          <cell r="AP36">
            <v>0</v>
          </cell>
        </row>
        <row r="37">
          <cell r="AJ37">
            <v>0</v>
          </cell>
          <cell r="AP37">
            <v>500</v>
          </cell>
        </row>
        <row r="38">
          <cell r="M38">
            <v>0</v>
          </cell>
          <cell r="AJ38">
            <v>451.8</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J39">
            <v>451.8</v>
          </cell>
          <cell r="AM39">
            <v>9793.2999999999993</v>
          </cell>
        </row>
        <row r="40">
          <cell r="C40">
            <v>12795.5</v>
          </cell>
          <cell r="Q40">
            <v>519</v>
          </cell>
          <cell r="U40">
            <v>415</v>
          </cell>
          <cell r="AE40">
            <v>12680.606666666667</v>
          </cell>
          <cell r="AH40">
            <v>2099</v>
          </cell>
          <cell r="AK40">
            <v>1722</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K41">
            <v>0</v>
          </cell>
          <cell r="AM41">
            <v>545</v>
          </cell>
          <cell r="AQ41">
            <v>1535.8899999999999</v>
          </cell>
        </row>
        <row r="42">
          <cell r="P42">
            <v>970</v>
          </cell>
          <cell r="Q42">
            <v>519</v>
          </cell>
          <cell r="U42">
            <v>415</v>
          </cell>
          <cell r="Z42">
            <v>590</v>
          </cell>
          <cell r="AK42">
            <v>1519</v>
          </cell>
          <cell r="AQ42">
            <v>2095</v>
          </cell>
        </row>
        <row r="43">
          <cell r="C43">
            <v>14292.169805900916</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O47">
            <v>258</v>
          </cell>
          <cell r="P47">
            <v>1853.8333333333333</v>
          </cell>
          <cell r="Q47">
            <v>178</v>
          </cell>
          <cell r="S47">
            <v>290</v>
          </cell>
          <cell r="T47">
            <v>187</v>
          </cell>
          <cell r="U47">
            <v>103</v>
          </cell>
          <cell r="W47">
            <v>340</v>
          </cell>
          <cell r="X47">
            <v>226</v>
          </cell>
          <cell r="Y47">
            <v>140</v>
          </cell>
          <cell r="Z47">
            <v>86</v>
          </cell>
          <cell r="AC47">
            <v>1299</v>
          </cell>
          <cell r="AD47">
            <v>1235</v>
          </cell>
          <cell r="AE47">
            <v>64</v>
          </cell>
          <cell r="AG47">
            <v>0</v>
          </cell>
          <cell r="AH47">
            <v>2517</v>
          </cell>
          <cell r="AJ47">
            <v>820</v>
          </cell>
          <cell r="AK47">
            <v>1697</v>
          </cell>
          <cell r="AL47">
            <v>151</v>
          </cell>
          <cell r="AM47">
            <v>589</v>
          </cell>
          <cell r="AN47">
            <v>669</v>
          </cell>
          <cell r="AO47">
            <v>4945.833333333333</v>
          </cell>
        </row>
        <row r="48">
          <cell r="C48">
            <v>0</v>
          </cell>
          <cell r="D48">
            <v>0</v>
          </cell>
          <cell r="E48">
            <v>0</v>
          </cell>
          <cell r="M48">
            <v>1</v>
          </cell>
          <cell r="O48">
            <v>75</v>
          </cell>
          <cell r="P48">
            <v>0</v>
          </cell>
          <cell r="S48">
            <v>18.55</v>
          </cell>
          <cell r="T48">
            <v>9</v>
          </cell>
          <cell r="U48">
            <v>9.5500000000000007</v>
          </cell>
          <cell r="X48">
            <v>47</v>
          </cell>
          <cell r="Y48">
            <v>22</v>
          </cell>
          <cell r="Z48">
            <v>25</v>
          </cell>
          <cell r="AC48">
            <v>0</v>
          </cell>
          <cell r="AD48">
            <v>0</v>
          </cell>
          <cell r="AE48">
            <v>0</v>
          </cell>
          <cell r="AH48">
            <v>942</v>
          </cell>
          <cell r="AO48">
            <v>66.55</v>
          </cell>
        </row>
        <row r="49">
          <cell r="C49">
            <v>1639</v>
          </cell>
          <cell r="D49">
            <v>592</v>
          </cell>
          <cell r="E49">
            <v>595</v>
          </cell>
          <cell r="M49">
            <v>60</v>
          </cell>
          <cell r="O49">
            <v>110</v>
          </cell>
          <cell r="P49">
            <v>167</v>
          </cell>
          <cell r="S49">
            <v>164</v>
          </cell>
          <cell r="T49">
            <v>107</v>
          </cell>
          <cell r="U49">
            <v>57</v>
          </cell>
          <cell r="X49">
            <v>141</v>
          </cell>
          <cell r="Y49">
            <v>87</v>
          </cell>
          <cell r="Z49">
            <v>54</v>
          </cell>
          <cell r="AC49">
            <v>55.6</v>
          </cell>
          <cell r="AD49">
            <v>28.6</v>
          </cell>
          <cell r="AE49">
            <v>26</v>
          </cell>
          <cell r="AH49">
            <v>111</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Q51">
            <v>536</v>
          </cell>
          <cell r="R51">
            <v>0</v>
          </cell>
          <cell r="S51">
            <v>1791</v>
          </cell>
          <cell r="T51">
            <v>1047</v>
          </cell>
          <cell r="U51">
            <v>744</v>
          </cell>
          <cell r="W51">
            <v>251</v>
          </cell>
          <cell r="X51">
            <v>40</v>
          </cell>
          <cell r="Y51">
            <v>23</v>
          </cell>
          <cell r="Z51">
            <v>17</v>
          </cell>
          <cell r="AC51">
            <v>1</v>
          </cell>
          <cell r="AD51">
            <v>0</v>
          </cell>
          <cell r="AE51">
            <v>1</v>
          </cell>
          <cell r="AG51">
            <v>0</v>
          </cell>
          <cell r="AH51">
            <v>0</v>
          </cell>
          <cell r="AI51">
            <v>-1</v>
          </cell>
          <cell r="AJ51">
            <v>337</v>
          </cell>
          <cell r="AK51">
            <v>1461</v>
          </cell>
          <cell r="AL51">
            <v>272</v>
          </cell>
          <cell r="AM51">
            <v>826</v>
          </cell>
          <cell r="AN51">
            <v>65</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Q52">
            <v>446</v>
          </cell>
          <cell r="R52">
            <v>0</v>
          </cell>
          <cell r="S52">
            <v>39538</v>
          </cell>
          <cell r="T52">
            <v>23885</v>
          </cell>
          <cell r="U52">
            <v>15653</v>
          </cell>
          <cell r="X52">
            <v>33899</v>
          </cell>
          <cell r="Y52">
            <v>19743</v>
          </cell>
          <cell r="Z52">
            <v>14156</v>
          </cell>
          <cell r="AC52">
            <v>0</v>
          </cell>
          <cell r="AD52">
            <v>0</v>
          </cell>
          <cell r="AE52">
            <v>0</v>
          </cell>
          <cell r="AH52">
            <v>0</v>
          </cell>
          <cell r="AI52">
            <v>0</v>
          </cell>
          <cell r="AJ52">
            <v>206</v>
          </cell>
          <cell r="AK52">
            <v>477</v>
          </cell>
          <cell r="AL52">
            <v>206</v>
          </cell>
          <cell r="AM52">
            <v>0</v>
          </cell>
          <cell r="AN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Q53">
            <v>14133.087804878049</v>
          </cell>
          <cell r="R53">
            <v>0</v>
          </cell>
          <cell r="S53">
            <v>39538</v>
          </cell>
          <cell r="T53">
            <v>23885</v>
          </cell>
          <cell r="U53">
            <v>15653</v>
          </cell>
          <cell r="X53">
            <v>33899</v>
          </cell>
          <cell r="Y53">
            <v>19743</v>
          </cell>
          <cell r="Z53">
            <v>14156</v>
          </cell>
          <cell r="AC53">
            <v>0</v>
          </cell>
          <cell r="AD53">
            <v>0</v>
          </cell>
          <cell r="AE53">
            <v>0</v>
          </cell>
          <cell r="AG53">
            <v>0</v>
          </cell>
          <cell r="AH53">
            <v>0</v>
          </cell>
          <cell r="AI53">
            <v>0</v>
          </cell>
          <cell r="AJ53">
            <v>16704.389629801284</v>
          </cell>
          <cell r="AK53">
            <v>45165.610370198716</v>
          </cell>
          <cell r="AL53">
            <v>16704.389629801284</v>
          </cell>
          <cell r="AM53">
            <v>45166</v>
          </cell>
          <cell r="AN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Q54">
            <v>14133.087804878049</v>
          </cell>
          <cell r="R54">
            <v>0</v>
          </cell>
          <cell r="S54">
            <v>0</v>
          </cell>
          <cell r="T54">
            <v>0</v>
          </cell>
          <cell r="U54">
            <v>0</v>
          </cell>
          <cell r="W54">
            <v>0</v>
          </cell>
          <cell r="X54">
            <v>0</v>
          </cell>
          <cell r="Y54">
            <v>0</v>
          </cell>
          <cell r="Z54">
            <v>0</v>
          </cell>
          <cell r="AC54">
            <v>0</v>
          </cell>
          <cell r="AD54">
            <v>0</v>
          </cell>
          <cell r="AE54">
            <v>0</v>
          </cell>
          <cell r="AH54">
            <v>61870</v>
          </cell>
          <cell r="AJ54">
            <v>16704.389629801284</v>
          </cell>
          <cell r="AK54">
            <v>45165.610370198716</v>
          </cell>
          <cell r="AL54">
            <v>16704.389629801284</v>
          </cell>
          <cell r="AM54">
            <v>45166</v>
          </cell>
          <cell r="AN54">
            <v>0</v>
          </cell>
          <cell r="AO54">
            <v>-0.38962980128417257</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W55">
            <v>0</v>
          </cell>
          <cell r="X55">
            <v>0</v>
          </cell>
          <cell r="Y55">
            <v>0</v>
          </cell>
          <cell r="Z55">
            <v>0</v>
          </cell>
          <cell r="AC55">
            <v>2052.15</v>
          </cell>
          <cell r="AD55">
            <v>820</v>
          </cell>
          <cell r="AE55">
            <v>1232.1499999999999</v>
          </cell>
          <cell r="AF55">
            <v>1829</v>
          </cell>
          <cell r="AG55">
            <v>810</v>
          </cell>
          <cell r="AH55">
            <v>1019</v>
          </cell>
          <cell r="AI55">
            <v>-223.15000000000009</v>
          </cell>
          <cell r="AJ55">
            <v>0</v>
          </cell>
          <cell r="AK55">
            <v>0</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Q56">
            <v>0</v>
          </cell>
          <cell r="R56">
            <v>-1596.106666666667</v>
          </cell>
          <cell r="S56">
            <v>892.87727272727273</v>
          </cell>
          <cell r="T56">
            <v>551</v>
          </cell>
          <cell r="U56">
            <v>341.87727272727273</v>
          </cell>
          <cell r="W56">
            <v>1374</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J56">
            <v>92</v>
          </cell>
          <cell r="AK56">
            <v>3881</v>
          </cell>
          <cell r="AL56">
            <v>0</v>
          </cell>
          <cell r="AM56">
            <v>0</v>
          </cell>
          <cell r="AN56">
            <v>92</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Q57">
            <v>187.72727272727275</v>
          </cell>
          <cell r="R57">
            <v>-88</v>
          </cell>
          <cell r="S57">
            <v>48</v>
          </cell>
          <cell r="T57">
            <v>29</v>
          </cell>
          <cell r="U57">
            <v>19</v>
          </cell>
          <cell r="W57">
            <v>958.5454545454545</v>
          </cell>
          <cell r="X57">
            <v>45</v>
          </cell>
          <cell r="Y57">
            <v>27</v>
          </cell>
          <cell r="Z57">
            <v>18</v>
          </cell>
          <cell r="AC57">
            <v>164</v>
          </cell>
          <cell r="AD57">
            <v>147</v>
          </cell>
          <cell r="AE57">
            <v>17</v>
          </cell>
          <cell r="AF57">
            <v>117</v>
          </cell>
          <cell r="AG57">
            <v>96</v>
          </cell>
          <cell r="AH57">
            <v>21</v>
          </cell>
          <cell r="AI57">
            <v>-47</v>
          </cell>
          <cell r="AJ57">
            <v>854.72727272727275</v>
          </cell>
          <cell r="AK57">
            <v>2410.3999999999996</v>
          </cell>
          <cell r="AL57">
            <v>166</v>
          </cell>
          <cell r="AM57">
            <v>0</v>
          </cell>
          <cell r="AN57">
            <v>688.72727272727275</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Q58">
            <v>10</v>
          </cell>
          <cell r="R58">
            <v>-511</v>
          </cell>
          <cell r="S58">
            <v>286</v>
          </cell>
          <cell r="T58">
            <v>176</v>
          </cell>
          <cell r="U58">
            <v>110</v>
          </cell>
          <cell r="W58">
            <v>53</v>
          </cell>
          <cell r="X58">
            <v>263</v>
          </cell>
          <cell r="Y58">
            <v>157</v>
          </cell>
          <cell r="Z58">
            <v>106</v>
          </cell>
          <cell r="AC58">
            <v>951</v>
          </cell>
          <cell r="AD58">
            <v>860</v>
          </cell>
          <cell r="AE58">
            <v>91</v>
          </cell>
          <cell r="AF58">
            <v>676</v>
          </cell>
          <cell r="AG58">
            <v>559</v>
          </cell>
          <cell r="AH58">
            <v>117</v>
          </cell>
          <cell r="AI58">
            <v>-275</v>
          </cell>
          <cell r="AJ58">
            <v>47</v>
          </cell>
          <cell r="AK58">
            <v>132</v>
          </cell>
          <cell r="AL58">
            <v>10</v>
          </cell>
          <cell r="AM58">
            <v>0</v>
          </cell>
          <cell r="AN58">
            <v>37</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Q59">
            <v>60</v>
          </cell>
          <cell r="R59">
            <v>0</v>
          </cell>
          <cell r="S59">
            <v>0</v>
          </cell>
          <cell r="T59">
            <v>0</v>
          </cell>
          <cell r="U59">
            <v>0</v>
          </cell>
          <cell r="W59">
            <v>307</v>
          </cell>
          <cell r="X59">
            <v>0</v>
          </cell>
          <cell r="Y59">
            <v>0</v>
          </cell>
          <cell r="Z59">
            <v>0</v>
          </cell>
          <cell r="AC59">
            <v>0</v>
          </cell>
          <cell r="AD59">
            <v>0</v>
          </cell>
          <cell r="AE59">
            <v>0</v>
          </cell>
          <cell r="AG59">
            <v>0</v>
          </cell>
          <cell r="AH59">
            <v>0</v>
          </cell>
          <cell r="AI59">
            <v>0</v>
          </cell>
          <cell r="AJ59">
            <v>253</v>
          </cell>
          <cell r="AK59">
            <v>793</v>
          </cell>
          <cell r="AL59">
            <v>0</v>
          </cell>
          <cell r="AM59">
            <v>37</v>
          </cell>
          <cell r="AN59">
            <v>0</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Q60">
            <v>0</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J60">
            <v>0</v>
          </cell>
          <cell r="AK60">
            <v>0</v>
          </cell>
          <cell r="AL60">
            <v>0</v>
          </cell>
          <cell r="AM60">
            <v>0</v>
          </cell>
          <cell r="AN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Q61">
            <v>475</v>
          </cell>
          <cell r="R61">
            <v>0</v>
          </cell>
          <cell r="S61">
            <v>0</v>
          </cell>
          <cell r="T61">
            <v>0</v>
          </cell>
          <cell r="U61">
            <v>0</v>
          </cell>
          <cell r="W61">
            <v>574</v>
          </cell>
          <cell r="X61">
            <v>0</v>
          </cell>
          <cell r="Y61">
            <v>0</v>
          </cell>
          <cell r="Z61">
            <v>0</v>
          </cell>
          <cell r="AC61">
            <v>0</v>
          </cell>
          <cell r="AD61">
            <v>0</v>
          </cell>
          <cell r="AE61">
            <v>0</v>
          </cell>
          <cell r="AF61">
            <v>174</v>
          </cell>
          <cell r="AG61">
            <v>126</v>
          </cell>
          <cell r="AH61">
            <v>48</v>
          </cell>
          <cell r="AI61">
            <v>174</v>
          </cell>
          <cell r="AJ61">
            <v>1078</v>
          </cell>
          <cell r="AK61">
            <v>2828.3333333333335</v>
          </cell>
          <cell r="AL61">
            <v>453</v>
          </cell>
          <cell r="AM61">
            <v>1409</v>
          </cell>
          <cell r="AN61">
            <v>625</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W62">
            <v>57</v>
          </cell>
          <cell r="X62">
            <v>554.5</v>
          </cell>
          <cell r="Y62">
            <v>0</v>
          </cell>
          <cell r="Z62">
            <v>0</v>
          </cell>
          <cell r="AC62">
            <v>1110</v>
          </cell>
          <cell r="AD62">
            <v>1027</v>
          </cell>
          <cell r="AE62">
            <v>83</v>
          </cell>
          <cell r="AH62">
            <v>0</v>
          </cell>
          <cell r="AI62">
            <v>-1110</v>
          </cell>
          <cell r="AJ62">
            <v>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Q63">
            <v>151</v>
          </cell>
          <cell r="R63">
            <v>0</v>
          </cell>
          <cell r="S63">
            <v>0</v>
          </cell>
          <cell r="T63">
            <v>0</v>
          </cell>
          <cell r="U63">
            <v>0</v>
          </cell>
          <cell r="W63">
            <v>84</v>
          </cell>
          <cell r="X63">
            <v>0</v>
          </cell>
          <cell r="Y63">
            <v>0</v>
          </cell>
          <cell r="Z63">
            <v>0</v>
          </cell>
          <cell r="AC63">
            <v>0</v>
          </cell>
          <cell r="AD63">
            <v>0</v>
          </cell>
          <cell r="AE63">
            <v>0</v>
          </cell>
          <cell r="AH63">
            <v>0</v>
          </cell>
          <cell r="AI63">
            <v>0</v>
          </cell>
          <cell r="AJ63">
            <v>771</v>
          </cell>
          <cell r="AK63">
            <v>2223.3333333333335</v>
          </cell>
          <cell r="AM63">
            <v>765</v>
          </cell>
          <cell r="AO63">
            <v>0</v>
          </cell>
          <cell r="AP63">
            <v>0</v>
          </cell>
          <cell r="AQ63">
            <v>0</v>
          </cell>
          <cell r="AR63" t="e">
            <v>#REF!</v>
          </cell>
          <cell r="AS63" t="e">
            <v>#REF!</v>
          </cell>
          <cell r="AU63">
            <v>0</v>
          </cell>
        </row>
        <row r="64">
          <cell r="C64">
            <v>79</v>
          </cell>
          <cell r="D64">
            <v>31</v>
          </cell>
          <cell r="E64">
            <v>39</v>
          </cell>
          <cell r="M64">
            <v>-288</v>
          </cell>
          <cell r="O64">
            <v>288</v>
          </cell>
          <cell r="P64">
            <v>-1454</v>
          </cell>
          <cell r="Q64">
            <v>0</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J64">
            <v>0</v>
          </cell>
          <cell r="AK64">
            <v>0</v>
          </cell>
          <cell r="AM64">
            <v>0</v>
          </cell>
          <cell r="AO64">
            <v>1191</v>
          </cell>
          <cell r="AR64" t="e">
            <v>#REF!</v>
          </cell>
          <cell r="AS64" t="e">
            <v>#REF!</v>
          </cell>
        </row>
        <row r="65">
          <cell r="C65">
            <v>794</v>
          </cell>
          <cell r="D65">
            <v>289</v>
          </cell>
          <cell r="E65">
            <v>505</v>
          </cell>
          <cell r="M65">
            <v>2031.6</v>
          </cell>
          <cell r="O65">
            <v>-2031.6</v>
          </cell>
          <cell r="P65">
            <v>4808.75</v>
          </cell>
          <cell r="Q65">
            <v>324</v>
          </cell>
          <cell r="R65">
            <v>-2031.6</v>
          </cell>
          <cell r="S65">
            <v>5359.15</v>
          </cell>
          <cell r="T65">
            <v>3460</v>
          </cell>
          <cell r="U65">
            <v>1899.1499999999999</v>
          </cell>
          <cell r="W65">
            <v>433</v>
          </cell>
          <cell r="X65">
            <v>2915.7</v>
          </cell>
          <cell r="Y65">
            <v>1724</v>
          </cell>
          <cell r="Z65">
            <v>1191.7</v>
          </cell>
          <cell r="AC65">
            <v>2724</v>
          </cell>
          <cell r="AD65">
            <v>2651</v>
          </cell>
          <cell r="AE65">
            <v>73</v>
          </cell>
          <cell r="AF65">
            <v>1023</v>
          </cell>
          <cell r="AG65">
            <v>938</v>
          </cell>
          <cell r="AH65">
            <v>85</v>
          </cell>
          <cell r="AI65">
            <v>-1701</v>
          </cell>
          <cell r="AJ65">
            <v>307</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Q66">
            <v>440</v>
          </cell>
          <cell r="R66">
            <v>-244.33333333333331</v>
          </cell>
          <cell r="S66">
            <v>681.27272727272725</v>
          </cell>
          <cell r="T66">
            <v>420</v>
          </cell>
          <cell r="U66">
            <v>261.27272727272725</v>
          </cell>
          <cell r="W66">
            <v>272</v>
          </cell>
          <cell r="X66">
            <v>448</v>
          </cell>
          <cell r="Y66">
            <v>266</v>
          </cell>
          <cell r="Z66">
            <v>182</v>
          </cell>
          <cell r="AC66">
            <v>560</v>
          </cell>
          <cell r="AD66">
            <v>560</v>
          </cell>
          <cell r="AE66">
            <v>0</v>
          </cell>
          <cell r="AF66">
            <v>196.36363636363637</v>
          </cell>
          <cell r="AG66">
            <v>237</v>
          </cell>
          <cell r="AH66">
            <v>-40.636363636363626</v>
          </cell>
          <cell r="AI66">
            <v>-363.63636363636363</v>
          </cell>
          <cell r="AJ66">
            <v>729</v>
          </cell>
          <cell r="AK66">
            <v>1887</v>
          </cell>
          <cell r="AL66">
            <v>345</v>
          </cell>
          <cell r="AM66">
            <v>1039</v>
          </cell>
          <cell r="AN66">
            <v>384</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Q67">
            <v>139.18181818181819</v>
          </cell>
          <cell r="R67">
            <v>-14</v>
          </cell>
          <cell r="S67">
            <v>37</v>
          </cell>
          <cell r="T67">
            <v>23</v>
          </cell>
          <cell r="U67">
            <v>14</v>
          </cell>
          <cell r="W67">
            <v>88</v>
          </cell>
          <cell r="X67">
            <v>24</v>
          </cell>
          <cell r="Y67">
            <v>15</v>
          </cell>
          <cell r="Z67">
            <v>9</v>
          </cell>
          <cell r="AC67">
            <v>30</v>
          </cell>
          <cell r="AD67">
            <v>30</v>
          </cell>
          <cell r="AE67">
            <v>0</v>
          </cell>
          <cell r="AF67">
            <v>11</v>
          </cell>
          <cell r="AG67">
            <v>12</v>
          </cell>
          <cell r="AH67">
            <v>-1</v>
          </cell>
          <cell r="AI67">
            <v>-19</v>
          </cell>
          <cell r="AJ67">
            <v>160</v>
          </cell>
          <cell r="AK67">
            <v>532.90909090909099</v>
          </cell>
          <cell r="AO67">
            <v>175</v>
          </cell>
          <cell r="AP67">
            <v>52</v>
          </cell>
          <cell r="AQ67">
            <v>123</v>
          </cell>
          <cell r="AR67" t="e">
            <v>#REF!</v>
          </cell>
          <cell r="AS67" t="e">
            <v>#REF!</v>
          </cell>
        </row>
        <row r="68">
          <cell r="C68">
            <v>0</v>
          </cell>
          <cell r="D68">
            <v>0</v>
          </cell>
          <cell r="E68">
            <v>0</v>
          </cell>
          <cell r="M68">
            <v>79</v>
          </cell>
          <cell r="O68">
            <v>-79</v>
          </cell>
          <cell r="P68">
            <v>407</v>
          </cell>
          <cell r="Q68">
            <v>8</v>
          </cell>
          <cell r="R68">
            <v>-79</v>
          </cell>
          <cell r="S68">
            <v>219</v>
          </cell>
          <cell r="T68">
            <v>135</v>
          </cell>
          <cell r="U68">
            <v>84</v>
          </cell>
          <cell r="W68">
            <v>5</v>
          </cell>
          <cell r="X68">
            <v>146</v>
          </cell>
          <cell r="Y68">
            <v>87</v>
          </cell>
          <cell r="Z68">
            <v>59</v>
          </cell>
          <cell r="AC68">
            <v>180</v>
          </cell>
          <cell r="AD68">
            <v>180</v>
          </cell>
          <cell r="AE68">
            <v>0</v>
          </cell>
          <cell r="AF68">
            <v>63</v>
          </cell>
          <cell r="AG68">
            <v>16</v>
          </cell>
          <cell r="AH68">
            <v>47</v>
          </cell>
          <cell r="AI68">
            <v>-117</v>
          </cell>
          <cell r="AJ68">
            <v>9</v>
          </cell>
          <cell r="AK68">
            <v>30</v>
          </cell>
          <cell r="AO68">
            <v>1031</v>
          </cell>
          <cell r="AP68">
            <v>301</v>
          </cell>
          <cell r="AQ68">
            <v>730</v>
          </cell>
          <cell r="AR68">
            <v>620</v>
          </cell>
          <cell r="AS68">
            <v>-411</v>
          </cell>
        </row>
        <row r="69">
          <cell r="C69">
            <v>0</v>
          </cell>
          <cell r="D69">
            <v>0</v>
          </cell>
          <cell r="E69">
            <v>0</v>
          </cell>
          <cell r="M69">
            <v>0</v>
          </cell>
          <cell r="O69">
            <v>0</v>
          </cell>
          <cell r="P69">
            <v>0</v>
          </cell>
          <cell r="Q69">
            <v>45</v>
          </cell>
          <cell r="R69">
            <v>0</v>
          </cell>
          <cell r="S69">
            <v>0</v>
          </cell>
          <cell r="T69">
            <v>0</v>
          </cell>
          <cell r="U69">
            <v>0</v>
          </cell>
          <cell r="W69">
            <v>28</v>
          </cell>
          <cell r="X69">
            <v>0</v>
          </cell>
          <cell r="Y69">
            <v>0</v>
          </cell>
          <cell r="Z69">
            <v>0</v>
          </cell>
          <cell r="AC69">
            <v>0</v>
          </cell>
          <cell r="AD69">
            <v>0</v>
          </cell>
          <cell r="AE69">
            <v>0</v>
          </cell>
          <cell r="AH69">
            <v>0</v>
          </cell>
          <cell r="AI69">
            <v>0</v>
          </cell>
          <cell r="AJ69">
            <v>51</v>
          </cell>
          <cell r="AK69">
            <v>172</v>
          </cell>
          <cell r="AO69">
            <v>0</v>
          </cell>
          <cell r="AP69">
            <v>0</v>
          </cell>
          <cell r="AQ69">
            <v>0</v>
          </cell>
          <cell r="AR69" t="e">
            <v>#REF!</v>
          </cell>
          <cell r="AS69" t="e">
            <v>#REF!</v>
          </cell>
        </row>
        <row r="70">
          <cell r="C70">
            <v>0</v>
          </cell>
          <cell r="D70">
            <v>0</v>
          </cell>
          <cell r="E70">
            <v>0</v>
          </cell>
          <cell r="M70">
            <v>654.75</v>
          </cell>
          <cell r="O70">
            <v>-654.75</v>
          </cell>
          <cell r="P70">
            <v>198</v>
          </cell>
          <cell r="Q70">
            <v>0</v>
          </cell>
          <cell r="R70">
            <v>-654.75</v>
          </cell>
          <cell r="S70">
            <v>302</v>
          </cell>
          <cell r="T70">
            <v>0</v>
          </cell>
          <cell r="U70">
            <v>1110</v>
          </cell>
          <cell r="W70">
            <v>0</v>
          </cell>
          <cell r="X70">
            <v>0</v>
          </cell>
          <cell r="Y70">
            <v>0</v>
          </cell>
          <cell r="Z70">
            <v>783</v>
          </cell>
          <cell r="AC70">
            <v>368</v>
          </cell>
          <cell r="AD70">
            <v>415</v>
          </cell>
          <cell r="AE70">
            <v>652</v>
          </cell>
          <cell r="AH70">
            <v>0</v>
          </cell>
          <cell r="AI70">
            <v>-368</v>
          </cell>
          <cell r="AJ70">
            <v>0</v>
          </cell>
          <cell r="AK70">
            <v>0</v>
          </cell>
          <cell r="AO70">
            <v>1569.75</v>
          </cell>
          <cell r="AP70">
            <v>1038.75</v>
          </cell>
          <cell r="AR70" t="e">
            <v>#REF!</v>
          </cell>
          <cell r="AS70" t="e">
            <v>#REF!</v>
          </cell>
        </row>
        <row r="71">
          <cell r="C71">
            <v>0</v>
          </cell>
          <cell r="D71">
            <v>0</v>
          </cell>
          <cell r="E71">
            <v>0</v>
          </cell>
          <cell r="M71">
            <v>0</v>
          </cell>
          <cell r="O71">
            <v>0</v>
          </cell>
          <cell r="P71">
            <v>0</v>
          </cell>
          <cell r="Q71">
            <v>440</v>
          </cell>
          <cell r="R71">
            <v>0</v>
          </cell>
          <cell r="S71">
            <v>0</v>
          </cell>
          <cell r="T71">
            <v>0</v>
          </cell>
          <cell r="U71">
            <v>218</v>
          </cell>
          <cell r="W71">
            <v>272</v>
          </cell>
          <cell r="X71">
            <v>0</v>
          </cell>
          <cell r="Y71">
            <v>0</v>
          </cell>
          <cell r="Z71">
            <v>148.36363636363637</v>
          </cell>
          <cell r="AC71">
            <v>70</v>
          </cell>
          <cell r="AD71">
            <v>78.363636363636374</v>
          </cell>
          <cell r="AE71">
            <v>199.27272727272728</v>
          </cell>
          <cell r="AH71">
            <v>0</v>
          </cell>
          <cell r="AI71">
            <v>-70</v>
          </cell>
          <cell r="AJ71">
            <v>729</v>
          </cell>
          <cell r="AK71">
            <v>1887</v>
          </cell>
          <cell r="AO71">
            <v>78.363636363636374</v>
          </cell>
          <cell r="AP71">
            <v>0</v>
          </cell>
          <cell r="AR71" t="e">
            <v>#REF!</v>
          </cell>
          <cell r="AS71" t="e">
            <v>#REF!</v>
          </cell>
        </row>
        <row r="72">
          <cell r="C72">
            <v>6870.4</v>
          </cell>
          <cell r="D72">
            <v>2955</v>
          </cell>
          <cell r="E72">
            <v>3915.4</v>
          </cell>
          <cell r="M72">
            <v>282.55</v>
          </cell>
          <cell r="O72">
            <v>-282.55</v>
          </cell>
          <cell r="P72">
            <v>922.5916666666667</v>
          </cell>
          <cell r="Q72">
            <v>0</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J72">
            <v>0</v>
          </cell>
          <cell r="AK72">
            <v>0</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Q73">
            <v>80.099999999999994</v>
          </cell>
          <cell r="R73">
            <v>0</v>
          </cell>
          <cell r="S73">
            <v>0</v>
          </cell>
          <cell r="T73">
            <v>0</v>
          </cell>
          <cell r="U73">
            <v>0</v>
          </cell>
          <cell r="W73">
            <v>225</v>
          </cell>
          <cell r="X73">
            <v>0</v>
          </cell>
          <cell r="Y73">
            <v>0</v>
          </cell>
          <cell r="Z73">
            <v>0</v>
          </cell>
          <cell r="AC73">
            <v>0</v>
          </cell>
          <cell r="AD73">
            <v>0</v>
          </cell>
          <cell r="AE73">
            <v>0</v>
          </cell>
          <cell r="AG73">
            <v>0</v>
          </cell>
          <cell r="AH73">
            <v>0</v>
          </cell>
          <cell r="AI73">
            <v>0</v>
          </cell>
          <cell r="AJ73">
            <v>832</v>
          </cell>
          <cell r="AK73">
            <v>2254.8666666666663</v>
          </cell>
          <cell r="AL73">
            <v>65</v>
          </cell>
          <cell r="AM73">
            <v>234</v>
          </cell>
          <cell r="AN73">
            <v>767</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Q74">
            <v>0</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J74">
            <v>22</v>
          </cell>
          <cell r="AK74">
            <v>83</v>
          </cell>
          <cell r="AL74">
            <v>0</v>
          </cell>
          <cell r="AM74">
            <v>0</v>
          </cell>
          <cell r="AN74">
            <v>22</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Q75">
            <v>80.099999999999994</v>
          </cell>
          <cell r="R75">
            <v>-195.75</v>
          </cell>
          <cell r="S75">
            <v>151</v>
          </cell>
          <cell r="T75">
            <v>96</v>
          </cell>
          <cell r="U75">
            <v>55</v>
          </cell>
          <cell r="W75">
            <v>225</v>
          </cell>
          <cell r="X75">
            <v>104.65</v>
          </cell>
          <cell r="Y75">
            <v>105</v>
          </cell>
          <cell r="Z75">
            <v>-0.35000000000000142</v>
          </cell>
          <cell r="AC75">
            <v>401.85</v>
          </cell>
          <cell r="AD75">
            <v>365.2</v>
          </cell>
          <cell r="AE75">
            <v>36.649999999999991</v>
          </cell>
          <cell r="AG75">
            <v>0</v>
          </cell>
          <cell r="AH75">
            <v>2981.8666666666663</v>
          </cell>
          <cell r="AI75">
            <v>-401.85</v>
          </cell>
          <cell r="AJ75">
            <v>810</v>
          </cell>
          <cell r="AK75">
            <v>2171.8666666666663</v>
          </cell>
          <cell r="AL75">
            <v>65</v>
          </cell>
          <cell r="AM75">
            <v>234</v>
          </cell>
          <cell r="AN75">
            <v>745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Q76">
            <v>51</v>
          </cell>
          <cell r="R76">
            <v>0</v>
          </cell>
          <cell r="S76">
            <v>0</v>
          </cell>
          <cell r="T76">
            <v>0</v>
          </cell>
          <cell r="U76">
            <v>0</v>
          </cell>
          <cell r="W76">
            <v>163</v>
          </cell>
          <cell r="X76">
            <v>0</v>
          </cell>
          <cell r="Y76">
            <v>0</v>
          </cell>
          <cell r="Z76">
            <v>0</v>
          </cell>
          <cell r="AC76">
            <v>0</v>
          </cell>
          <cell r="AD76">
            <v>0</v>
          </cell>
          <cell r="AE76">
            <v>0</v>
          </cell>
          <cell r="AH76">
            <v>1230</v>
          </cell>
          <cell r="AI76">
            <v>0</v>
          </cell>
          <cell r="AJ76">
            <v>295</v>
          </cell>
          <cell r="AK76">
            <v>935</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Q77">
            <v>0</v>
          </cell>
          <cell r="S77">
            <v>53.199999999999996</v>
          </cell>
          <cell r="T77">
            <v>0</v>
          </cell>
          <cell r="U77">
            <v>0</v>
          </cell>
          <cell r="X77">
            <v>37.950000000000003</v>
          </cell>
          <cell r="Y77">
            <v>0</v>
          </cell>
          <cell r="Z77">
            <v>0</v>
          </cell>
          <cell r="AC77">
            <v>130.15</v>
          </cell>
          <cell r="AD77">
            <v>78.09</v>
          </cell>
          <cell r="AE77">
            <v>52.06</v>
          </cell>
          <cell r="AH77">
            <v>363.66666666666663</v>
          </cell>
          <cell r="AJ77">
            <v>158</v>
          </cell>
          <cell r="AK77">
            <v>205.66666666666663</v>
          </cell>
          <cell r="AO77">
            <v>205.66666666666663</v>
          </cell>
        </row>
        <row r="78">
          <cell r="C78">
            <v>2086</v>
          </cell>
          <cell r="D78">
            <v>775</v>
          </cell>
          <cell r="E78">
            <v>1311</v>
          </cell>
          <cell r="M78">
            <v>62.05</v>
          </cell>
          <cell r="O78">
            <v>12</v>
          </cell>
          <cell r="P78">
            <v>153.77500000000001</v>
          </cell>
          <cell r="Q78">
            <v>8</v>
          </cell>
          <cell r="S78">
            <v>71.25</v>
          </cell>
          <cell r="T78">
            <v>0</v>
          </cell>
          <cell r="U78">
            <v>0</v>
          </cell>
          <cell r="W78">
            <v>12</v>
          </cell>
          <cell r="X78">
            <v>91.2</v>
          </cell>
          <cell r="Y78">
            <v>0</v>
          </cell>
          <cell r="Z78">
            <v>0</v>
          </cell>
          <cell r="AC78">
            <v>113.05000000000001</v>
          </cell>
          <cell r="AD78">
            <v>78</v>
          </cell>
          <cell r="AE78">
            <v>35.050000000000004</v>
          </cell>
          <cell r="AH78">
            <v>540.20000000000005</v>
          </cell>
          <cell r="AJ78">
            <v>123</v>
          </cell>
          <cell r="AK78">
            <v>417.20000000000005</v>
          </cell>
        </row>
        <row r="79">
          <cell r="C79">
            <v>610</v>
          </cell>
          <cell r="D79">
            <v>130</v>
          </cell>
          <cell r="E79">
            <v>480</v>
          </cell>
          <cell r="O79">
            <v>0</v>
          </cell>
          <cell r="P79">
            <v>9</v>
          </cell>
          <cell r="Q79">
            <v>19</v>
          </cell>
          <cell r="R79">
            <v>0</v>
          </cell>
          <cell r="S79">
            <v>32</v>
          </cell>
          <cell r="T79">
            <v>10</v>
          </cell>
          <cell r="U79">
            <v>22</v>
          </cell>
          <cell r="W79">
            <v>50</v>
          </cell>
          <cell r="X79">
            <v>30</v>
          </cell>
          <cell r="Y79">
            <v>20</v>
          </cell>
          <cell r="AH79">
            <v>848</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Q81">
            <v>2.1</v>
          </cell>
          <cell r="R81">
            <v>-7173.7066666666669</v>
          </cell>
          <cell r="S81">
            <v>51006.210606060602</v>
          </cell>
          <cell r="T81">
            <v>31042</v>
          </cell>
          <cell r="U81">
            <v>19964.210606060606</v>
          </cell>
          <cell r="W81">
            <v>4.8</v>
          </cell>
          <cell r="X81">
            <v>41163.24</v>
          </cell>
          <cell r="Y81">
            <v>24071</v>
          </cell>
          <cell r="Z81">
            <v>17092.240000000002</v>
          </cell>
          <cell r="AC81">
            <v>13065.94</v>
          </cell>
          <cell r="AD81">
            <v>10510.14</v>
          </cell>
          <cell r="AE81">
            <v>2556.8000000000002</v>
          </cell>
          <cell r="AH81">
            <v>35.800000000000004</v>
          </cell>
          <cell r="AI81">
            <v>-13065.94</v>
          </cell>
          <cell r="AJ81">
            <v>10.1</v>
          </cell>
          <cell r="AK81">
            <v>25.700000000000003</v>
          </cell>
          <cell r="AO81">
            <v>69577.194393939397</v>
          </cell>
          <cell r="AP81" t="e">
            <v>#REF!</v>
          </cell>
          <cell r="AQ81" t="e">
            <v>#REF!</v>
          </cell>
          <cell r="AR81" t="e">
            <v>#REF!</v>
          </cell>
          <cell r="AS81" t="e">
            <v>#REF!</v>
          </cell>
          <cell r="AT81">
            <v>11152</v>
          </cell>
          <cell r="AU81">
            <v>12997</v>
          </cell>
          <cell r="AV81">
            <v>12251.206666666669</v>
          </cell>
          <cell r="AW81" t="e">
            <v>#REF!</v>
          </cell>
        </row>
        <row r="82">
          <cell r="C82">
            <v>2717.878787878788</v>
          </cell>
          <cell r="D82">
            <v>558</v>
          </cell>
          <cell r="E82">
            <v>2063.878787878788</v>
          </cell>
          <cell r="M82">
            <v>2987.9609090909089</v>
          </cell>
          <cell r="N82">
            <v>0</v>
          </cell>
          <cell r="O82">
            <v>0</v>
          </cell>
          <cell r="P82">
            <v>9260.9121951219513</v>
          </cell>
          <cell r="Q82">
            <v>0</v>
          </cell>
          <cell r="R82">
            <v>0</v>
          </cell>
          <cell r="S82">
            <v>22358.636363636364</v>
          </cell>
          <cell r="T82">
            <v>8958.4774346793329</v>
          </cell>
          <cell r="U82">
            <v>13401.858928957032</v>
          </cell>
          <cell r="V82">
            <v>0</v>
          </cell>
          <cell r="W82">
            <v>0</v>
          </cell>
          <cell r="X82">
            <v>3165.9636363636364</v>
          </cell>
          <cell r="Y82">
            <v>1188.5818181818181</v>
          </cell>
          <cell r="AA82">
            <v>0</v>
          </cell>
          <cell r="AB82">
            <v>0</v>
          </cell>
          <cell r="AC82">
            <v>0</v>
          </cell>
          <cell r="AF82">
            <v>2287.3636363636365</v>
          </cell>
          <cell r="AG82">
            <v>1984</v>
          </cell>
          <cell r="AH82">
            <v>303.36363636363637</v>
          </cell>
          <cell r="AI82">
            <v>2287.3636363636365</v>
          </cell>
          <cell r="AJ82">
            <v>21747.116902528556</v>
          </cell>
          <cell r="AK82">
            <v>62510.210370198722</v>
          </cell>
          <cell r="AL82">
            <v>18166.389629801284</v>
          </cell>
          <cell r="AM82">
            <v>0</v>
          </cell>
          <cell r="AN82">
            <v>3327.727272727273</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H83">
            <v>22387.327272727271</v>
          </cell>
          <cell r="AI83">
            <v>0</v>
          </cell>
          <cell r="AJ83">
            <v>5042.7272727272721</v>
          </cell>
          <cell r="AK83">
            <v>17344.600000000006</v>
          </cell>
          <cell r="AL83">
            <v>1462</v>
          </cell>
          <cell r="AM83">
            <v>5883</v>
          </cell>
          <cell r="AN83">
            <v>3327.727272727273</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J85">
            <v>11292</v>
          </cell>
          <cell r="AK85">
            <v>0</v>
          </cell>
          <cell r="AL85">
            <v>0</v>
          </cell>
          <cell r="AM85">
            <v>0</v>
          </cell>
          <cell r="AN85">
            <v>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N86">
            <v>0</v>
          </cell>
          <cell r="O86">
            <v>0</v>
          </cell>
          <cell r="P86">
            <v>0</v>
          </cell>
          <cell r="Q86">
            <v>16099.915077605321</v>
          </cell>
          <cell r="R86">
            <v>0</v>
          </cell>
          <cell r="S86">
            <v>0</v>
          </cell>
          <cell r="T86">
            <v>0</v>
          </cell>
          <cell r="U86">
            <v>0</v>
          </cell>
          <cell r="V86">
            <v>0</v>
          </cell>
          <cell r="W86">
            <v>4354.545454545454</v>
          </cell>
          <cell r="X86">
            <v>0</v>
          </cell>
          <cell r="Y86">
            <v>0</v>
          </cell>
          <cell r="Z86">
            <v>0</v>
          </cell>
          <cell r="AA86">
            <v>0</v>
          </cell>
          <cell r="AB86">
            <v>0</v>
          </cell>
          <cell r="AC86">
            <v>0</v>
          </cell>
          <cell r="AD86">
            <v>0</v>
          </cell>
          <cell r="AE86">
            <v>0</v>
          </cell>
          <cell r="AG86">
            <v>0</v>
          </cell>
          <cell r="AH86">
            <v>0</v>
          </cell>
          <cell r="AI86">
            <v>0</v>
          </cell>
          <cell r="AJ86">
            <v>33039.116902528556</v>
          </cell>
          <cell r="AK86">
            <v>62510.210370198722</v>
          </cell>
          <cell r="AL86">
            <v>18166.389629801284</v>
          </cell>
          <cell r="AM86">
            <v>51049</v>
          </cell>
          <cell r="AN86">
            <v>3327.727272727273</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L87">
            <v>0</v>
          </cell>
          <cell r="AM87">
            <v>0</v>
          </cell>
          <cell r="AN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J88">
            <v>462</v>
          </cell>
          <cell r="AK88">
            <v>560</v>
          </cell>
          <cell r="AL88">
            <v>0</v>
          </cell>
          <cell r="AM88">
            <v>0</v>
          </cell>
          <cell r="AN88">
            <v>462</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V89">
            <v>0</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K89">
            <v>474</v>
          </cell>
          <cell r="AL89">
            <v>0</v>
          </cell>
          <cell r="AM89">
            <v>37</v>
          </cell>
          <cell r="AN89">
            <v>126</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V90">
            <v>0</v>
          </cell>
          <cell r="W90">
            <v>0</v>
          </cell>
          <cell r="X90">
            <v>7579.5733333333337</v>
          </cell>
          <cell r="Y90">
            <v>4543</v>
          </cell>
          <cell r="Z90">
            <v>3036.5733333333337</v>
          </cell>
          <cell r="AA90">
            <v>10</v>
          </cell>
          <cell r="AB90">
            <v>4</v>
          </cell>
          <cell r="AC90">
            <v>13148.606666666667</v>
          </cell>
          <cell r="AD90">
            <v>10548.14</v>
          </cell>
          <cell r="AE90">
            <v>2556.8000000000002</v>
          </cell>
          <cell r="AF90">
            <v>9069</v>
          </cell>
          <cell r="AG90">
            <v>6496</v>
          </cell>
          <cell r="AH90">
            <v>2573</v>
          </cell>
          <cell r="AI90">
            <v>-4079.6066666666666</v>
          </cell>
          <cell r="AJ90">
            <v>75</v>
          </cell>
          <cell r="AK90">
            <v>85</v>
          </cell>
          <cell r="AL90">
            <v>11</v>
          </cell>
          <cell r="AM90">
            <v>37</v>
          </cell>
          <cell r="AN90">
            <v>64</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D93">
            <v>12441</v>
          </cell>
          <cell r="E93">
            <v>3107.878787878788</v>
          </cell>
          <cell r="M93">
            <v>1680</v>
          </cell>
          <cell r="N93">
            <v>0</v>
          </cell>
          <cell r="O93">
            <v>-1680</v>
          </cell>
          <cell r="P93">
            <v>4255</v>
          </cell>
          <cell r="Q93">
            <v>16124.915077605321</v>
          </cell>
          <cell r="R93">
            <v>-1680</v>
          </cell>
          <cell r="S93">
            <v>227</v>
          </cell>
          <cell r="T93">
            <v>8958.4774346793329</v>
          </cell>
          <cell r="U93">
            <v>13401.858928957032</v>
          </cell>
          <cell r="V93">
            <v>0</v>
          </cell>
          <cell r="W93">
            <v>0</v>
          </cell>
          <cell r="X93">
            <v>555</v>
          </cell>
          <cell r="Y93">
            <v>1189.5818181818181</v>
          </cell>
          <cell r="AA93">
            <v>10</v>
          </cell>
          <cell r="AB93">
            <v>4</v>
          </cell>
          <cell r="AC93">
            <v>952</v>
          </cell>
          <cell r="AD93">
            <v>519</v>
          </cell>
          <cell r="AE93">
            <v>433</v>
          </cell>
          <cell r="AF93">
            <v>0</v>
          </cell>
          <cell r="AG93">
            <v>0</v>
          </cell>
          <cell r="AH93">
            <v>0</v>
          </cell>
          <cell r="AI93">
            <v>-952</v>
          </cell>
          <cell r="AJ93">
            <v>33702.116902528556</v>
          </cell>
          <cell r="AK93">
            <v>63629.210370198722</v>
          </cell>
          <cell r="AL93">
            <v>18177.389629801284</v>
          </cell>
          <cell r="AM93">
            <v>12</v>
          </cell>
          <cell r="AN93">
            <v>3979.727272727273</v>
          </cell>
          <cell r="AO93">
            <v>7357</v>
          </cell>
          <cell r="AR93" t="e">
            <v>#REF!</v>
          </cell>
        </row>
        <row r="94">
          <cell r="C94">
            <v>0</v>
          </cell>
          <cell r="D94">
            <v>1149</v>
          </cell>
          <cell r="E94">
            <v>3107.878787878788</v>
          </cell>
          <cell r="M94">
            <v>0</v>
          </cell>
          <cell r="N94">
            <v>0</v>
          </cell>
          <cell r="O94">
            <v>0</v>
          </cell>
          <cell r="P94">
            <v>897</v>
          </cell>
          <cell r="Q94">
            <v>1991.8272727272724</v>
          </cell>
          <cell r="R94">
            <v>0</v>
          </cell>
          <cell r="S94">
            <v>9</v>
          </cell>
          <cell r="T94">
            <v>629</v>
          </cell>
          <cell r="U94">
            <v>1295.3363636363647</v>
          </cell>
          <cell r="V94">
            <v>0</v>
          </cell>
          <cell r="W94">
            <v>4371.545454545454</v>
          </cell>
          <cell r="X94">
            <v>0</v>
          </cell>
          <cell r="Y94">
            <v>1189.5818181818181</v>
          </cell>
          <cell r="AA94">
            <v>10</v>
          </cell>
          <cell r="AB94">
            <v>4</v>
          </cell>
          <cell r="AC94">
            <v>0</v>
          </cell>
          <cell r="AD94">
            <v>0</v>
          </cell>
          <cell r="AE94">
            <v>0</v>
          </cell>
          <cell r="AG94">
            <v>0</v>
          </cell>
          <cell r="AH94">
            <v>0</v>
          </cell>
          <cell r="AI94">
            <v>0</v>
          </cell>
          <cell r="AJ94">
            <v>5705.7272727272721</v>
          </cell>
          <cell r="AK94">
            <v>18463.600000000006</v>
          </cell>
          <cell r="AL94">
            <v>1473</v>
          </cell>
          <cell r="AM94">
            <v>0</v>
          </cell>
          <cell r="AN94">
            <v>3979.727272727273</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J95">
            <v>97331.327272727271</v>
          </cell>
          <cell r="AM95">
            <v>0</v>
          </cell>
          <cell r="AO95">
            <v>3502.7</v>
          </cell>
          <cell r="AR95" t="e">
            <v>#REF!</v>
          </cell>
        </row>
        <row r="96">
          <cell r="M96">
            <v>696.19636363636369</v>
          </cell>
          <cell r="N96">
            <v>0</v>
          </cell>
          <cell r="O96">
            <v>0</v>
          </cell>
          <cell r="P96">
            <v>148</v>
          </cell>
          <cell r="Q96">
            <v>326.90909090909093</v>
          </cell>
          <cell r="R96">
            <v>0</v>
          </cell>
          <cell r="S96">
            <v>392.63636363636363</v>
          </cell>
          <cell r="W96">
            <v>1046.5454545454545</v>
          </cell>
          <cell r="X96">
            <v>814.76363636363635</v>
          </cell>
          <cell r="Y96">
            <v>231.78181818181815</v>
          </cell>
          <cell r="AE96">
            <v>0</v>
          </cell>
          <cell r="AH96">
            <v>0</v>
          </cell>
          <cell r="AI96">
            <v>0</v>
          </cell>
          <cell r="AM96" t="e">
            <v>#REF!</v>
          </cell>
          <cell r="AO96" t="e">
            <v>#REF!</v>
          </cell>
          <cell r="AR96" t="e">
            <v>#REF!</v>
          </cell>
        </row>
        <row r="97">
          <cell r="C97">
            <v>474</v>
          </cell>
          <cell r="D97">
            <v>101</v>
          </cell>
          <cell r="N97">
            <v>570</v>
          </cell>
          <cell r="O97">
            <v>0</v>
          </cell>
          <cell r="R97">
            <v>0</v>
          </cell>
          <cell r="S97">
            <v>176</v>
          </cell>
          <cell r="W97">
            <v>84</v>
          </cell>
          <cell r="X97">
            <v>84</v>
          </cell>
          <cell r="Y97">
            <v>0</v>
          </cell>
          <cell r="AA97">
            <v>0</v>
          </cell>
          <cell r="AC97">
            <v>0</v>
          </cell>
          <cell r="AE97">
            <v>0</v>
          </cell>
          <cell r="AG97">
            <v>68</v>
          </cell>
          <cell r="AH97">
            <v>0</v>
          </cell>
          <cell r="AI97">
            <v>0</v>
          </cell>
          <cell r="AM97" t="e">
            <v>#REF!</v>
          </cell>
          <cell r="AO97" t="e">
            <v>#REF!</v>
          </cell>
          <cell r="AR97" t="e">
            <v>#REF!</v>
          </cell>
        </row>
        <row r="98">
          <cell r="C98">
            <v>87.333333333333329</v>
          </cell>
          <cell r="D98">
            <v>19</v>
          </cell>
          <cell r="N98">
            <v>570</v>
          </cell>
          <cell r="O98">
            <v>0</v>
          </cell>
          <cell r="R98">
            <v>0</v>
          </cell>
          <cell r="S98">
            <v>176</v>
          </cell>
          <cell r="W98">
            <v>84</v>
          </cell>
          <cell r="X98">
            <v>84</v>
          </cell>
          <cell r="Y98">
            <v>0</v>
          </cell>
          <cell r="AE98">
            <v>0</v>
          </cell>
          <cell r="AH98">
            <v>0</v>
          </cell>
          <cell r="AI98">
            <v>0</v>
          </cell>
          <cell r="AM98">
            <v>3770.5939393939398</v>
          </cell>
          <cell r="AO98">
            <v>3770.5939393939398</v>
          </cell>
          <cell r="AR98" t="e">
            <v>#REF!</v>
          </cell>
        </row>
        <row r="99">
          <cell r="C99">
            <v>0</v>
          </cell>
          <cell r="D99">
            <v>0</v>
          </cell>
          <cell r="O99">
            <v>0</v>
          </cell>
          <cell r="R99">
            <v>0</v>
          </cell>
          <cell r="W99">
            <v>0</v>
          </cell>
          <cell r="X99">
            <v>0</v>
          </cell>
          <cell r="Y99">
            <v>0</v>
          </cell>
          <cell r="AH99">
            <v>0</v>
          </cell>
          <cell r="AI99">
            <v>0</v>
          </cell>
          <cell r="AM99">
            <v>3770.5939393939398</v>
          </cell>
          <cell r="AO99">
            <v>3770.5939393939398</v>
          </cell>
          <cell r="AR99" t="e">
            <v>#REF!</v>
          </cell>
        </row>
        <row r="100">
          <cell r="C100">
            <v>1313</v>
          </cell>
          <cell r="D100">
            <v>82</v>
          </cell>
          <cell r="M100">
            <v>344.5</v>
          </cell>
          <cell r="O100">
            <v>-344.5</v>
          </cell>
          <cell r="P100">
            <v>1369.2</v>
          </cell>
          <cell r="Q100">
            <v>31</v>
          </cell>
          <cell r="R100">
            <v>-344.5</v>
          </cell>
          <cell r="S100">
            <v>0</v>
          </cell>
          <cell r="W100">
            <v>2</v>
          </cell>
          <cell r="X100">
            <v>-5</v>
          </cell>
          <cell r="Y100">
            <v>0</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D101">
            <v>0</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D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D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D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D105">
            <v>82</v>
          </cell>
          <cell r="M105">
            <v>0</v>
          </cell>
          <cell r="O105">
            <v>0</v>
          </cell>
          <cell r="P105">
            <v>130</v>
          </cell>
          <cell r="Q105">
            <v>0</v>
          </cell>
          <cell r="R105">
            <v>0</v>
          </cell>
          <cell r="S105">
            <v>0</v>
          </cell>
          <cell r="W105">
            <v>0</v>
          </cell>
          <cell r="X105">
            <v>0</v>
          </cell>
          <cell r="Y105">
            <v>0</v>
          </cell>
          <cell r="AA105">
            <v>69</v>
          </cell>
          <cell r="AB105">
            <v>0</v>
          </cell>
          <cell r="AC105">
            <v>0</v>
          </cell>
          <cell r="AD105">
            <v>0</v>
          </cell>
          <cell r="AE105">
            <v>0</v>
          </cell>
          <cell r="AG105">
            <v>0</v>
          </cell>
          <cell r="AH105">
            <v>0</v>
          </cell>
          <cell r="AI105">
            <v>0</v>
          </cell>
          <cell r="AM105">
            <v>80</v>
          </cell>
          <cell r="AO105">
            <v>210</v>
          </cell>
          <cell r="AR105" t="e">
            <v>#REF!</v>
          </cell>
        </row>
        <row r="106">
          <cell r="C106">
            <v>0</v>
          </cell>
          <cell r="D106">
            <v>82</v>
          </cell>
          <cell r="M106">
            <v>0</v>
          </cell>
          <cell r="O106">
            <v>0</v>
          </cell>
          <cell r="P106">
            <v>0</v>
          </cell>
          <cell r="Q106">
            <v>154</v>
          </cell>
          <cell r="R106">
            <v>0</v>
          </cell>
          <cell r="S106">
            <v>0</v>
          </cell>
          <cell r="W106">
            <v>79</v>
          </cell>
          <cell r="X106">
            <v>-49</v>
          </cell>
          <cell r="Y106">
            <v>0</v>
          </cell>
          <cell r="AC106">
            <v>0</v>
          </cell>
          <cell r="AD106">
            <v>0</v>
          </cell>
          <cell r="AE106">
            <v>0</v>
          </cell>
          <cell r="AF106">
            <v>30</v>
          </cell>
          <cell r="AG106">
            <v>30</v>
          </cell>
          <cell r="AH106">
            <v>0</v>
          </cell>
          <cell r="AI106">
            <v>30</v>
          </cell>
          <cell r="AM106">
            <v>822</v>
          </cell>
          <cell r="AO106">
            <v>773</v>
          </cell>
          <cell r="AR106" t="e">
            <v>#REF!</v>
          </cell>
        </row>
        <row r="107">
          <cell r="C107">
            <v>0</v>
          </cell>
          <cell r="D107">
            <v>0</v>
          </cell>
          <cell r="M107">
            <v>0</v>
          </cell>
          <cell r="O107">
            <v>0</v>
          </cell>
          <cell r="P107">
            <v>0</v>
          </cell>
          <cell r="Q107">
            <v>800</v>
          </cell>
          <cell r="R107">
            <v>0</v>
          </cell>
          <cell r="S107">
            <v>0</v>
          </cell>
          <cell r="W107">
            <v>0</v>
          </cell>
          <cell r="X107">
            <v>0</v>
          </cell>
          <cell r="Y107">
            <v>0</v>
          </cell>
          <cell r="AC107">
            <v>0</v>
          </cell>
          <cell r="AD107">
            <v>0</v>
          </cell>
          <cell r="AE107">
            <v>0</v>
          </cell>
          <cell r="AH107">
            <v>0</v>
          </cell>
          <cell r="AI107">
            <v>0</v>
          </cell>
          <cell r="AM107">
            <v>0</v>
          </cell>
          <cell r="AO107">
            <v>0</v>
          </cell>
          <cell r="AP107" t="e">
            <v>#REF!</v>
          </cell>
          <cell r="AQ107" t="e">
            <v>#REF!</v>
          </cell>
          <cell r="AR107" t="e">
            <v>#REF!</v>
          </cell>
        </row>
        <row r="108">
          <cell r="C108">
            <v>0</v>
          </cell>
          <cell r="D108">
            <v>0</v>
          </cell>
          <cell r="M108">
            <v>0</v>
          </cell>
          <cell r="O108">
            <v>0</v>
          </cell>
          <cell r="P108">
            <v>0</v>
          </cell>
          <cell r="Q108">
            <v>800</v>
          </cell>
          <cell r="R108">
            <v>0</v>
          </cell>
          <cell r="S108">
            <v>0</v>
          </cell>
          <cell r="W108">
            <v>0</v>
          </cell>
          <cell r="X108">
            <v>0</v>
          </cell>
          <cell r="Y108">
            <v>0</v>
          </cell>
          <cell r="AA108">
            <v>69</v>
          </cell>
          <cell r="AB108">
            <v>0</v>
          </cell>
          <cell r="AC108">
            <v>0</v>
          </cell>
          <cell r="AD108">
            <v>0</v>
          </cell>
          <cell r="AE108">
            <v>0</v>
          </cell>
          <cell r="AH108">
            <v>0</v>
          </cell>
          <cell r="AI108">
            <v>0</v>
          </cell>
          <cell r="AM108">
            <v>0</v>
          </cell>
          <cell r="AO108">
            <v>0</v>
          </cell>
          <cell r="AR108" t="e">
            <v>#REF!</v>
          </cell>
        </row>
        <row r="109">
          <cell r="C109">
            <v>0</v>
          </cell>
          <cell r="D109">
            <v>0</v>
          </cell>
          <cell r="M109">
            <v>0</v>
          </cell>
          <cell r="O109">
            <v>0</v>
          </cell>
          <cell r="P109">
            <v>0</v>
          </cell>
          <cell r="R109">
            <v>0</v>
          </cell>
          <cell r="S109">
            <v>0</v>
          </cell>
          <cell r="W109">
            <v>0</v>
          </cell>
          <cell r="X109">
            <v>0</v>
          </cell>
          <cell r="Y109">
            <v>0</v>
          </cell>
          <cell r="AA109">
            <v>16</v>
          </cell>
          <cell r="AB109">
            <v>3</v>
          </cell>
          <cell r="AC109">
            <v>0</v>
          </cell>
          <cell r="AD109">
            <v>0</v>
          </cell>
          <cell r="AE109">
            <v>0</v>
          </cell>
          <cell r="AG109">
            <v>875</v>
          </cell>
          <cell r="AH109">
            <v>0</v>
          </cell>
          <cell r="AI109">
            <v>0</v>
          </cell>
          <cell r="AM109">
            <v>0</v>
          </cell>
          <cell r="AO109">
            <v>0</v>
          </cell>
          <cell r="AP109">
            <v>0</v>
          </cell>
          <cell r="AQ109">
            <v>0</v>
          </cell>
          <cell r="AR109" t="e">
            <v>#REF!</v>
          </cell>
        </row>
        <row r="110">
          <cell r="C110">
            <v>0</v>
          </cell>
          <cell r="D110">
            <v>0</v>
          </cell>
          <cell r="M110">
            <v>0</v>
          </cell>
          <cell r="O110">
            <v>0</v>
          </cell>
          <cell r="P110">
            <v>0</v>
          </cell>
          <cell r="R110">
            <v>0</v>
          </cell>
          <cell r="S110">
            <v>0</v>
          </cell>
          <cell r="W110">
            <v>0</v>
          </cell>
          <cell r="X110">
            <v>0</v>
          </cell>
          <cell r="Y110">
            <v>0</v>
          </cell>
          <cell r="AC110">
            <v>0</v>
          </cell>
          <cell r="AD110">
            <v>0</v>
          </cell>
          <cell r="AE110">
            <v>0</v>
          </cell>
          <cell r="AG110">
            <v>80</v>
          </cell>
          <cell r="AH110">
            <v>0</v>
          </cell>
          <cell r="AI110">
            <v>0</v>
          </cell>
          <cell r="AM110">
            <v>0</v>
          </cell>
          <cell r="AO110">
            <v>0</v>
          </cell>
          <cell r="AR110" t="e">
            <v>#REF!</v>
          </cell>
        </row>
        <row r="111">
          <cell r="C111">
            <v>0</v>
          </cell>
          <cell r="D111">
            <v>0</v>
          </cell>
          <cell r="M111">
            <v>0</v>
          </cell>
          <cell r="O111">
            <v>0</v>
          </cell>
          <cell r="P111">
            <v>0</v>
          </cell>
          <cell r="Q111">
            <v>928</v>
          </cell>
          <cell r="R111">
            <v>0</v>
          </cell>
          <cell r="S111">
            <v>0</v>
          </cell>
          <cell r="W111">
            <v>366</v>
          </cell>
          <cell r="X111">
            <v>-38</v>
          </cell>
          <cell r="Y111">
            <v>0</v>
          </cell>
          <cell r="AA111">
            <v>16</v>
          </cell>
          <cell r="AB111">
            <v>3</v>
          </cell>
          <cell r="AC111">
            <v>0</v>
          </cell>
          <cell r="AD111">
            <v>0</v>
          </cell>
          <cell r="AE111">
            <v>0</v>
          </cell>
          <cell r="AF111">
            <v>535</v>
          </cell>
          <cell r="AG111">
            <v>535</v>
          </cell>
          <cell r="AH111">
            <v>0</v>
          </cell>
          <cell r="AI111">
            <v>535</v>
          </cell>
          <cell r="AM111">
            <v>508</v>
          </cell>
          <cell r="AO111">
            <v>470</v>
          </cell>
          <cell r="AR111" t="e">
            <v>#REF!</v>
          </cell>
        </row>
        <row r="112">
          <cell r="C112">
            <v>0</v>
          </cell>
          <cell r="D112">
            <v>53</v>
          </cell>
          <cell r="M112">
            <v>0</v>
          </cell>
          <cell r="O112">
            <v>0</v>
          </cell>
          <cell r="Q112">
            <v>8</v>
          </cell>
          <cell r="R112">
            <v>0</v>
          </cell>
          <cell r="S112">
            <v>-28</v>
          </cell>
          <cell r="W112">
            <v>57</v>
          </cell>
          <cell r="X112">
            <v>0</v>
          </cell>
          <cell r="Y112">
            <v>0</v>
          </cell>
          <cell r="AC112">
            <v>0</v>
          </cell>
          <cell r="AD112">
            <v>0</v>
          </cell>
          <cell r="AE112">
            <v>0</v>
          </cell>
          <cell r="AH112">
            <v>0</v>
          </cell>
          <cell r="AI112">
            <v>0</v>
          </cell>
          <cell r="AM112">
            <v>19</v>
          </cell>
          <cell r="AO112">
            <v>-9</v>
          </cell>
          <cell r="AR112" t="e">
            <v>#REF!</v>
          </cell>
        </row>
        <row r="113">
          <cell r="C113">
            <v>1295</v>
          </cell>
          <cell r="D113">
            <v>0</v>
          </cell>
          <cell r="M113">
            <v>0</v>
          </cell>
          <cell r="O113">
            <v>0</v>
          </cell>
          <cell r="P113">
            <v>0</v>
          </cell>
          <cell r="R113">
            <v>0</v>
          </cell>
          <cell r="S113">
            <v>0</v>
          </cell>
          <cell r="X113">
            <v>0</v>
          </cell>
          <cell r="Y113">
            <v>0</v>
          </cell>
          <cell r="AC113">
            <v>0</v>
          </cell>
          <cell r="AD113">
            <v>0</v>
          </cell>
          <cell r="AE113">
            <v>0</v>
          </cell>
          <cell r="AH113">
            <v>0</v>
          </cell>
          <cell r="AI113">
            <v>0</v>
          </cell>
          <cell r="AM113">
            <v>0</v>
          </cell>
          <cell r="AO113">
            <v>1295</v>
          </cell>
          <cell r="AR113" t="e">
            <v>#REF!</v>
          </cell>
        </row>
        <row r="114">
          <cell r="C114">
            <v>1000</v>
          </cell>
          <cell r="D114">
            <v>0</v>
          </cell>
          <cell r="O114">
            <v>0</v>
          </cell>
          <cell r="R114">
            <v>0</v>
          </cell>
          <cell r="S114">
            <v>0</v>
          </cell>
          <cell r="Y114">
            <v>0</v>
          </cell>
          <cell r="AE114">
            <v>0</v>
          </cell>
          <cell r="AH114">
            <v>0</v>
          </cell>
          <cell r="AI114">
            <v>0</v>
          </cell>
          <cell r="AO114">
            <v>1000</v>
          </cell>
          <cell r="AR114" t="e">
            <v>#REF!</v>
          </cell>
        </row>
        <row r="115">
          <cell r="C115">
            <v>6305</v>
          </cell>
          <cell r="D115">
            <v>0</v>
          </cell>
          <cell r="O115">
            <v>0</v>
          </cell>
          <cell r="R115">
            <v>0</v>
          </cell>
          <cell r="S115">
            <v>0</v>
          </cell>
          <cell r="Y115">
            <v>0</v>
          </cell>
          <cell r="AE115">
            <v>0</v>
          </cell>
          <cell r="AH115">
            <v>0</v>
          </cell>
          <cell r="AI115">
            <v>0</v>
          </cell>
          <cell r="AO115">
            <v>6305</v>
          </cell>
          <cell r="AR115" t="e">
            <v>#REF!</v>
          </cell>
        </row>
        <row r="116">
          <cell r="C116">
            <v>0</v>
          </cell>
          <cell r="D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O119">
            <v>0</v>
          </cell>
          <cell r="R119">
            <v>0</v>
          </cell>
          <cell r="W119">
            <v>0</v>
          </cell>
          <cell r="X119">
            <v>0</v>
          </cell>
          <cell r="Y119">
            <v>0</v>
          </cell>
          <cell r="AD119">
            <v>0</v>
          </cell>
          <cell r="AE119">
            <v>0</v>
          </cell>
          <cell r="AH119">
            <v>0</v>
          </cell>
          <cell r="AI119">
            <v>0</v>
          </cell>
          <cell r="AM119">
            <v>0</v>
          </cell>
          <cell r="AO119">
            <v>36465</v>
          </cell>
          <cell r="AP119">
            <v>5373.440590909071</v>
          </cell>
          <cell r="AR119" t="e">
            <v>#REF!</v>
          </cell>
        </row>
        <row r="120">
          <cell r="C120">
            <v>0</v>
          </cell>
          <cell r="D120">
            <v>1916</v>
          </cell>
          <cell r="O120">
            <v>0</v>
          </cell>
          <cell r="R120">
            <v>0</v>
          </cell>
          <cell r="Y120">
            <v>0</v>
          </cell>
          <cell r="AH120">
            <v>8992</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C123">
            <v>9939.2910180221279</v>
          </cell>
          <cell r="D123">
            <v>2118</v>
          </cell>
          <cell r="E123">
            <v>0</v>
          </cell>
          <cell r="M123">
            <v>0</v>
          </cell>
          <cell r="N123">
            <v>0</v>
          </cell>
          <cell r="O123">
            <v>0</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0</v>
          </cell>
          <cell r="AJ123">
            <v>11288.291018022128</v>
          </cell>
          <cell r="AK123">
            <v>3108</v>
          </cell>
          <cell r="AL123">
            <v>0</v>
          </cell>
          <cell r="AM123">
            <v>0</v>
          </cell>
          <cell r="AN123">
            <v>0</v>
          </cell>
          <cell r="AO123">
            <v>41703.840590909072</v>
          </cell>
        </row>
        <row r="124">
          <cell r="C124">
            <v>9939.2910180221279</v>
          </cell>
          <cell r="D124">
            <v>2118</v>
          </cell>
          <cell r="E124">
            <v>0</v>
          </cell>
          <cell r="M124">
            <v>0</v>
          </cell>
          <cell r="N124">
            <v>0</v>
          </cell>
          <cell r="O124">
            <v>0</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0</v>
          </cell>
          <cell r="AO124">
            <v>41703.840590909072</v>
          </cell>
        </row>
        <row r="125">
          <cell r="O125">
            <v>0</v>
          </cell>
          <cell r="Y125">
            <v>0</v>
          </cell>
          <cell r="AH125">
            <v>4171.9101802212826</v>
          </cell>
          <cell r="AI125">
            <v>0</v>
          </cell>
          <cell r="AO125">
            <v>56718.772272727248</v>
          </cell>
          <cell r="AP125" t="e">
            <v>#REF!</v>
          </cell>
          <cell r="AQ125" t="e">
            <v>#REF!</v>
          </cell>
        </row>
        <row r="126">
          <cell r="O126">
            <v>0</v>
          </cell>
          <cell r="Y126">
            <v>0</v>
          </cell>
          <cell r="AH126">
            <v>4171.9101802212826</v>
          </cell>
          <cell r="AI126">
            <v>0</v>
          </cell>
        </row>
        <row r="127">
          <cell r="O127">
            <v>0</v>
          </cell>
          <cell r="AH127">
            <v>5782.9101802212826</v>
          </cell>
          <cell r="AI127">
            <v>0</v>
          </cell>
          <cell r="AJ127">
            <v>12543.870550420004</v>
          </cell>
          <cell r="AK127">
            <v>-7627.2103701987216</v>
          </cell>
          <cell r="AO127">
            <v>15014.931681818174</v>
          </cell>
          <cell r="AT127">
            <v>0</v>
          </cell>
        </row>
        <row r="128">
          <cell r="O128">
            <v>0</v>
          </cell>
          <cell r="AI128">
            <v>0</v>
          </cell>
        </row>
        <row r="129">
          <cell r="O129">
            <v>0</v>
          </cell>
          <cell r="AH129">
            <v>1611</v>
          </cell>
          <cell r="AI129">
            <v>0</v>
          </cell>
          <cell r="AL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H132">
            <v>56002</v>
          </cell>
          <cell r="AI132">
            <v>0</v>
          </cell>
          <cell r="AK132">
            <v>56002</v>
          </cell>
          <cell r="AL132">
            <v>0</v>
          </cell>
          <cell r="AN132">
            <v>0</v>
          </cell>
          <cell r="AO132">
            <v>26.73</v>
          </cell>
          <cell r="AT132" t="e">
            <v>#DIV/0!</v>
          </cell>
        </row>
        <row r="133">
          <cell r="O133">
            <v>0</v>
          </cell>
          <cell r="AH133">
            <v>-7627.2103701987216</v>
          </cell>
          <cell r="AI133">
            <v>0</v>
          </cell>
          <cell r="AL133">
            <v>0</v>
          </cell>
          <cell r="AO133" t="e">
            <v>#REF!</v>
          </cell>
          <cell r="AT133" t="e">
            <v>#DIV/0!</v>
          </cell>
        </row>
        <row r="134">
          <cell r="O134">
            <v>0</v>
          </cell>
          <cell r="AH134">
            <v>36.869999999999997</v>
          </cell>
          <cell r="AI134">
            <v>0</v>
          </cell>
          <cell r="AL134" t="e">
            <v>#DIV/0!</v>
          </cell>
          <cell r="AO134">
            <v>0</v>
          </cell>
          <cell r="AT134">
            <v>0</v>
          </cell>
        </row>
        <row r="135">
          <cell r="O135">
            <v>0</v>
          </cell>
          <cell r="AH135">
            <v>41.89</v>
          </cell>
          <cell r="AI135">
            <v>0</v>
          </cell>
          <cell r="AL135" t="e">
            <v>#DIV/0!</v>
          </cell>
        </row>
        <row r="136">
          <cell r="O136">
            <v>0</v>
          </cell>
          <cell r="AH136">
            <v>0</v>
          </cell>
          <cell r="AI136">
            <v>0</v>
          </cell>
          <cell r="AL136">
            <v>0</v>
          </cell>
          <cell r="AO136">
            <v>36.19</v>
          </cell>
          <cell r="AT136" t="e">
            <v>#DIV/0!</v>
          </cell>
        </row>
        <row r="137">
          <cell r="O137">
            <v>0</v>
          </cell>
          <cell r="AI137">
            <v>0</v>
          </cell>
        </row>
        <row r="138">
          <cell r="O138">
            <v>0</v>
          </cell>
          <cell r="AH138">
            <v>10.24</v>
          </cell>
          <cell r="AI138">
            <v>0</v>
          </cell>
          <cell r="AL138" t="e">
            <v>#DIV/0!</v>
          </cell>
          <cell r="AM138">
            <v>0</v>
          </cell>
          <cell r="AO138" t="e">
            <v>#REF!</v>
          </cell>
          <cell r="AT138" t="e">
            <v>#DIV/0!</v>
          </cell>
        </row>
        <row r="139">
          <cell r="O139">
            <v>0</v>
          </cell>
          <cell r="AI139">
            <v>0</v>
          </cell>
          <cell r="AO139">
            <v>180931</v>
          </cell>
          <cell r="AP139">
            <v>180931</v>
          </cell>
        </row>
        <row r="140">
          <cell r="C140" t="str">
            <v>коп/кВтг</v>
          </cell>
          <cell r="O140">
            <v>0</v>
          </cell>
          <cell r="AG140">
            <v>0</v>
          </cell>
          <cell r="AH140">
            <v>7.46</v>
          </cell>
          <cell r="AI140">
            <v>0</v>
          </cell>
          <cell r="AL140" t="e">
            <v>#DIV/0!</v>
          </cell>
        </row>
        <row r="141">
          <cell r="O141">
            <v>0</v>
          </cell>
          <cell r="AH141">
            <v>46245.987452948561</v>
          </cell>
          <cell r="AI141">
            <v>0</v>
          </cell>
          <cell r="AJ141">
            <v>46245.987452948561</v>
          </cell>
          <cell r="AM141">
            <v>0</v>
          </cell>
          <cell r="AO141">
            <v>0</v>
          </cell>
        </row>
        <row r="142">
          <cell r="O142">
            <v>0</v>
          </cell>
          <cell r="P142">
            <v>0</v>
          </cell>
          <cell r="AI142">
            <v>0</v>
          </cell>
          <cell r="AO142">
            <v>2601</v>
          </cell>
        </row>
        <row r="143">
          <cell r="O143">
            <v>0</v>
          </cell>
          <cell r="AH143">
            <v>865.25</v>
          </cell>
          <cell r="AI143">
            <v>0</v>
          </cell>
          <cell r="AM143">
            <v>0</v>
          </cell>
          <cell r="AO143">
            <v>236933</v>
          </cell>
          <cell r="AP143">
            <v>180931</v>
          </cell>
          <cell r="AQ143">
            <v>56002</v>
          </cell>
          <cell r="AT143">
            <v>0</v>
          </cell>
        </row>
        <row r="144">
          <cell r="O144">
            <v>0</v>
          </cell>
          <cell r="AH144">
            <v>0</v>
          </cell>
          <cell r="AI144">
            <v>0</v>
          </cell>
          <cell r="AO144">
            <v>0</v>
          </cell>
        </row>
        <row r="145">
          <cell r="O145">
            <v>0</v>
          </cell>
          <cell r="AI145">
            <v>0</v>
          </cell>
          <cell r="AO145">
            <v>236933</v>
          </cell>
          <cell r="AP145">
            <v>180931</v>
          </cell>
          <cell r="AQ145">
            <v>56002</v>
          </cell>
        </row>
        <row r="146">
          <cell r="O146">
            <v>0</v>
          </cell>
          <cell r="AG146">
            <v>0</v>
          </cell>
          <cell r="AH146">
            <v>102247.98745294855</v>
          </cell>
          <cell r="AI146">
            <v>0</v>
          </cell>
          <cell r="AJ146">
            <v>46245.987452948561</v>
          </cell>
          <cell r="AK146">
            <v>56002</v>
          </cell>
          <cell r="AL146">
            <v>0</v>
          </cell>
          <cell r="AT146">
            <v>11523</v>
          </cell>
          <cell r="AU146">
            <v>13192</v>
          </cell>
          <cell r="AV146">
            <v>13687.256271556862</v>
          </cell>
          <cell r="AW146" t="e">
            <v>#REF!</v>
          </cell>
        </row>
        <row r="147">
          <cell r="O147">
            <v>0</v>
          </cell>
          <cell r="AH147">
            <v>0</v>
          </cell>
          <cell r="AI147">
            <v>0</v>
          </cell>
          <cell r="AJ147">
            <v>0</v>
          </cell>
          <cell r="AO147">
            <v>31</v>
          </cell>
          <cell r="AP147" t="e">
            <v>#REF!</v>
          </cell>
          <cell r="AQ147" t="e">
            <v>#REF!</v>
          </cell>
        </row>
        <row r="148">
          <cell r="O148">
            <v>0</v>
          </cell>
          <cell r="AH148">
            <v>102247.98745294855</v>
          </cell>
          <cell r="AI148">
            <v>0</v>
          </cell>
          <cell r="AJ148">
            <v>46245.987452948561</v>
          </cell>
          <cell r="AK148">
            <v>56002</v>
          </cell>
        </row>
        <row r="149">
          <cell r="C149">
            <v>0</v>
          </cell>
          <cell r="M149">
            <v>0</v>
          </cell>
          <cell r="O149">
            <v>0</v>
          </cell>
          <cell r="P149">
            <v>0</v>
          </cell>
          <cell r="S149">
            <v>0</v>
          </cell>
          <cell r="X149">
            <v>0</v>
          </cell>
          <cell r="AI149">
            <v>0</v>
          </cell>
          <cell r="AL149">
            <v>1473</v>
          </cell>
          <cell r="AM149">
            <v>0</v>
          </cell>
          <cell r="AN149">
            <v>3979.727272727273</v>
          </cell>
          <cell r="AO149">
            <v>11760.6</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H156">
            <v>5.9</v>
          </cell>
          <cell r="AI156">
            <v>0</v>
          </cell>
          <cell r="AJ156">
            <v>37.200000000000003</v>
          </cell>
          <cell r="AK156">
            <v>-12</v>
          </cell>
          <cell r="AO156" t="e">
            <v>#REF!</v>
          </cell>
        </row>
        <row r="157">
          <cell r="C157">
            <v>0</v>
          </cell>
          <cell r="M157">
            <v>47</v>
          </cell>
          <cell r="O157">
            <v>-47</v>
          </cell>
          <cell r="P157">
            <v>140</v>
          </cell>
          <cell r="R157">
            <v>-47</v>
          </cell>
          <cell r="S157">
            <v>105</v>
          </cell>
          <cell r="W157">
            <v>0</v>
          </cell>
          <cell r="X157">
            <v>190</v>
          </cell>
          <cell r="Y157">
            <v>0</v>
          </cell>
          <cell r="AG157">
            <v>0</v>
          </cell>
          <cell r="AH157">
            <v>0</v>
          </cell>
          <cell r="AI157">
            <v>0</v>
          </cell>
          <cell r="AO157" t="e">
            <v>#REF!</v>
          </cell>
        </row>
        <row r="158">
          <cell r="C158">
            <v>0</v>
          </cell>
          <cell r="M158">
            <v>1507.6</v>
          </cell>
          <cell r="N158">
            <v>481</v>
          </cell>
          <cell r="O158">
            <v>-1507.6</v>
          </cell>
          <cell r="P158">
            <v>140</v>
          </cell>
          <cell r="R158">
            <v>-1507.6</v>
          </cell>
          <cell r="S158" t="str">
            <v xml:space="preserve">                   КОРИГУВАННЯ   ПЛАНУ   НА   СЕРПЕНЬ  1998 р</v>
          </cell>
          <cell r="V158">
            <v>408</v>
          </cell>
          <cell r="W158">
            <v>272</v>
          </cell>
          <cell r="X158">
            <v>1942.6999999999998</v>
          </cell>
          <cell r="Y158">
            <v>0</v>
          </cell>
          <cell r="AA158">
            <v>98</v>
          </cell>
          <cell r="AB158">
            <v>183</v>
          </cell>
          <cell r="AC158">
            <v>281</v>
          </cell>
          <cell r="AH158">
            <v>2876</v>
          </cell>
          <cell r="AI158">
            <v>0</v>
          </cell>
          <cell r="AO158" t="e">
            <v>#VALUE!</v>
          </cell>
        </row>
        <row r="159">
          <cell r="C159">
            <v>0</v>
          </cell>
          <cell r="M159">
            <v>1554.6</v>
          </cell>
          <cell r="N159">
            <v>0</v>
          </cell>
          <cell r="O159">
            <v>-1554.6</v>
          </cell>
          <cell r="P159">
            <v>280</v>
          </cell>
          <cell r="R159">
            <v>-1554.6</v>
          </cell>
          <cell r="S159">
            <v>231</v>
          </cell>
          <cell r="V159">
            <v>192</v>
          </cell>
          <cell r="W159">
            <v>84</v>
          </cell>
          <cell r="X159">
            <v>2132.6999999999998</v>
          </cell>
          <cell r="Y159">
            <v>0</v>
          </cell>
          <cell r="AH159">
            <v>1130</v>
          </cell>
          <cell r="AI159">
            <v>0</v>
          </cell>
        </row>
        <row r="160">
          <cell r="M160">
            <v>0</v>
          </cell>
          <cell r="N160">
            <v>238</v>
          </cell>
          <cell r="O160">
            <v>0</v>
          </cell>
          <cell r="P160">
            <v>2426.75</v>
          </cell>
          <cell r="R160">
            <v>0</v>
          </cell>
          <cell r="S160">
            <v>91</v>
          </cell>
          <cell r="W160">
            <v>70</v>
          </cell>
          <cell r="X160">
            <v>0</v>
          </cell>
          <cell r="Y160">
            <v>0</v>
          </cell>
          <cell r="AH160">
            <v>595.70000000000005</v>
          </cell>
          <cell r="AI160">
            <v>0</v>
          </cell>
          <cell r="AO160" t="e">
            <v>#REF!</v>
          </cell>
        </row>
        <row r="161">
          <cell r="C161">
            <v>0</v>
          </cell>
          <cell r="M161" t="e">
            <v>#REF!</v>
          </cell>
          <cell r="N161">
            <v>0</v>
          </cell>
          <cell r="O161" t="e">
            <v>#REF!</v>
          </cell>
          <cell r="P161">
            <v>0</v>
          </cell>
          <cell r="R161" t="e">
            <v>#REF!</v>
          </cell>
          <cell r="S161">
            <v>0</v>
          </cell>
          <cell r="X161" t="e">
            <v>#REF!</v>
          </cell>
          <cell r="Y161">
            <v>0</v>
          </cell>
          <cell r="AH161">
            <v>0</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D165">
            <v>0</v>
          </cell>
          <cell r="E165">
            <v>0</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N166">
            <v>873</v>
          </cell>
          <cell r="O166">
            <v>638</v>
          </cell>
          <cell r="P166">
            <v>10458.591666666665</v>
          </cell>
          <cell r="S166">
            <v>2436.1833333333348</v>
          </cell>
          <cell r="W166">
            <v>272</v>
          </cell>
          <cell r="X166">
            <v>2266.8000000000011</v>
          </cell>
          <cell r="Y166">
            <v>0</v>
          </cell>
          <cell r="AD166">
            <v>-6684.3</v>
          </cell>
          <cell r="AF166">
            <v>3530.0000000000005</v>
          </cell>
          <cell r="AG166">
            <v>2004</v>
          </cell>
          <cell r="AH166">
            <v>2232</v>
          </cell>
          <cell r="AI166">
            <v>873</v>
          </cell>
          <cell r="AM166">
            <v>5767.2999999999993</v>
          </cell>
          <cell r="AO166">
            <v>42000.375</v>
          </cell>
        </row>
        <row r="167">
          <cell r="C167">
            <v>0</v>
          </cell>
          <cell r="M167">
            <v>1680</v>
          </cell>
          <cell r="N167">
            <v>0</v>
          </cell>
          <cell r="O167">
            <v>0</v>
          </cell>
          <cell r="S167">
            <v>0</v>
          </cell>
          <cell r="Y167">
            <v>0</v>
          </cell>
          <cell r="AH167">
            <v>0</v>
          </cell>
          <cell r="AI167">
            <v>0</v>
          </cell>
        </row>
        <row r="168">
          <cell r="C168">
            <v>474</v>
          </cell>
          <cell r="N168">
            <v>0</v>
          </cell>
          <cell r="O168">
            <v>1219</v>
          </cell>
          <cell r="S168">
            <v>380</v>
          </cell>
          <cell r="W168">
            <v>302</v>
          </cell>
          <cell r="X168">
            <v>100</v>
          </cell>
          <cell r="Y168">
            <v>202</v>
          </cell>
          <cell r="AA168">
            <v>100</v>
          </cell>
          <cell r="AC168">
            <v>100</v>
          </cell>
          <cell r="AH168">
            <v>1699</v>
          </cell>
          <cell r="AI168">
            <v>100</v>
          </cell>
        </row>
        <row r="169">
          <cell r="C169">
            <v>87.333333333333329</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O170">
            <v>219</v>
          </cell>
          <cell r="S170">
            <v>176</v>
          </cell>
          <cell r="X170">
            <v>84</v>
          </cell>
          <cell r="AH170">
            <v>1192.3333333333335</v>
          </cell>
          <cell r="AU170">
            <v>1507.2</v>
          </cell>
        </row>
        <row r="171">
          <cell r="C171">
            <v>0</v>
          </cell>
          <cell r="AH171">
            <v>115</v>
          </cell>
        </row>
        <row r="172">
          <cell r="C172">
            <v>73</v>
          </cell>
          <cell r="O172">
            <v>0</v>
          </cell>
          <cell r="S172">
            <v>0</v>
          </cell>
          <cell r="X172">
            <v>0</v>
          </cell>
          <cell r="AH172">
            <v>73</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L187" t="str">
            <v>ОЧИК.18.02.</v>
          </cell>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C189" t="str">
            <v>АПАРАТ ВСЬОГО</v>
          </cell>
          <cell r="D189" t="str">
            <v>АПАРАТ ЕЛЕКТРО</v>
          </cell>
          <cell r="E189" t="str">
            <v>АПАРАТ ТЕПЛО</v>
          </cell>
          <cell r="O189" t="str">
            <v>ТЕЦ-5 ВСЬОГО</v>
          </cell>
          <cell r="P189">
            <v>20668</v>
          </cell>
          <cell r="Q189" t="str">
            <v xml:space="preserve"> Т/Е</v>
          </cell>
          <cell r="S189">
            <v>0</v>
          </cell>
          <cell r="T189" t="e">
            <v>#DIV/0!</v>
          </cell>
          <cell r="U189" t="e">
            <v>#DIV/0!</v>
          </cell>
          <cell r="X189">
            <v>20511</v>
          </cell>
          <cell r="Y189">
            <v>7225</v>
          </cell>
          <cell r="Z189">
            <v>13286</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L190">
            <v>1.954</v>
          </cell>
          <cell r="AM190">
            <v>0</v>
          </cell>
          <cell r="AN190">
            <v>1.954</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O192">
            <v>89.2</v>
          </cell>
          <cell r="S192" t="e">
            <v>#DIV/0!</v>
          </cell>
          <cell r="X192">
            <v>20511</v>
          </cell>
          <cell r="AH192">
            <v>259.7</v>
          </cell>
          <cell r="AL192">
            <v>221.49122807017542</v>
          </cell>
          <cell r="AO192" t="e">
            <v>#DIV/0!</v>
          </cell>
          <cell r="AP192" t="e">
            <v>#DIV/0!</v>
          </cell>
          <cell r="AQ192" t="e">
            <v>#DIV/0!</v>
          </cell>
          <cell r="AT192">
            <v>44313</v>
          </cell>
          <cell r="AU192">
            <v>9770.9133329995493</v>
          </cell>
          <cell r="AV192">
            <v>34542.086667000447</v>
          </cell>
        </row>
        <row r="193">
          <cell r="O193">
            <v>102.5</v>
          </cell>
          <cell r="S193">
            <v>84.2</v>
          </cell>
          <cell r="AH193">
            <v>298.60000000000002</v>
          </cell>
          <cell r="AL193">
            <v>252.49999999999997</v>
          </cell>
        </row>
        <row r="194">
          <cell r="O194">
            <v>0</v>
          </cell>
          <cell r="S194">
            <v>0</v>
          </cell>
          <cell r="AH194">
            <v>0</v>
          </cell>
          <cell r="AL194">
            <v>66</v>
          </cell>
        </row>
        <row r="195">
          <cell r="O195">
            <v>194.5</v>
          </cell>
          <cell r="S195" t="str">
            <v>ТЕЦ-5 ВСЬОГО</v>
          </cell>
          <cell r="T195" t="str">
            <v>Е/Е</v>
          </cell>
          <cell r="U195" t="str">
            <v xml:space="preserve"> Т/Е</v>
          </cell>
          <cell r="X195" t="str">
            <v>ТЕЦ-6 ВСЬОГО</v>
          </cell>
          <cell r="Y195" t="str">
            <v>Е/Е</v>
          </cell>
          <cell r="Z195" t="str">
            <v xml:space="preserve"> Т/Е</v>
          </cell>
          <cell r="AH195">
            <v>194.5</v>
          </cell>
          <cell r="AL195">
            <v>128.964</v>
          </cell>
          <cell r="AO195" t="str">
            <v>АК КЕ ВСЬОГО</v>
          </cell>
          <cell r="AP195" t="str">
            <v>Е/Е</v>
          </cell>
          <cell r="AQ195" t="str">
            <v xml:space="preserve"> Т/Е</v>
          </cell>
        </row>
        <row r="196">
          <cell r="O196">
            <v>17349</v>
          </cell>
          <cell r="S196">
            <v>14237</v>
          </cell>
          <cell r="T196">
            <v>0</v>
          </cell>
          <cell r="U196">
            <v>0</v>
          </cell>
          <cell r="Y196">
            <v>268.14999999999998</v>
          </cell>
          <cell r="Z196">
            <v>590</v>
          </cell>
          <cell r="AH196">
            <v>50512</v>
          </cell>
          <cell r="AL196">
            <v>28564</v>
          </cell>
        </row>
        <row r="197">
          <cell r="T197">
            <v>176.1</v>
          </cell>
          <cell r="U197">
            <v>163.6</v>
          </cell>
          <cell r="Y197">
            <v>196.5</v>
          </cell>
          <cell r="Z197">
            <v>164.2</v>
          </cell>
          <cell r="AH197">
            <v>50512</v>
          </cell>
        </row>
        <row r="198">
          <cell r="O198">
            <v>13.4</v>
          </cell>
          <cell r="S198">
            <v>16.100000000000001</v>
          </cell>
          <cell r="T198">
            <v>306.60000000000002</v>
          </cell>
          <cell r="U198">
            <v>112.8</v>
          </cell>
          <cell r="Y198">
            <v>301.89999999999998</v>
          </cell>
          <cell r="Z198">
            <v>116.3</v>
          </cell>
          <cell r="AH198">
            <v>29.5</v>
          </cell>
          <cell r="AL198">
            <v>75.839416058394164</v>
          </cell>
        </row>
        <row r="199">
          <cell r="O199">
            <v>18.5</v>
          </cell>
          <cell r="S199">
            <v>22.2</v>
          </cell>
          <cell r="T199">
            <v>130.50000000000003</v>
          </cell>
          <cell r="U199">
            <v>-50.8</v>
          </cell>
          <cell r="Y199">
            <v>105.39999999999998</v>
          </cell>
          <cell r="Z199">
            <v>-47.899999999999991</v>
          </cell>
          <cell r="AH199">
            <v>40.700000000000003</v>
          </cell>
          <cell r="AL199">
            <v>103.9</v>
          </cell>
        </row>
        <row r="200">
          <cell r="T200" t="e">
            <v>#DIV/0!</v>
          </cell>
          <cell r="U200" t="e">
            <v>#DIV/0!</v>
          </cell>
          <cell r="Y200">
            <v>137.1</v>
          </cell>
          <cell r="Z200">
            <v>137.11000000000001</v>
          </cell>
          <cell r="AG200">
            <v>0</v>
          </cell>
          <cell r="AH200">
            <v>0</v>
          </cell>
          <cell r="AL200">
            <v>99.938587512794271</v>
          </cell>
          <cell r="AO200">
            <v>75</v>
          </cell>
        </row>
        <row r="201">
          <cell r="O201">
            <v>385</v>
          </cell>
          <cell r="S201">
            <v>385</v>
          </cell>
          <cell r="T201" t="e">
            <v>#DIV/0!</v>
          </cell>
          <cell r="U201" t="e">
            <v>#DIV/0!</v>
          </cell>
          <cell r="Y201">
            <v>14.450339999999997</v>
          </cell>
          <cell r="Z201">
            <v>-6.5675689999999998</v>
          </cell>
          <cell r="AH201">
            <v>385</v>
          </cell>
          <cell r="AL201">
            <v>195.28</v>
          </cell>
        </row>
        <row r="202">
          <cell r="O202">
            <v>5159</v>
          </cell>
          <cell r="S202">
            <v>6199</v>
          </cell>
          <cell r="T202" t="e">
            <v>#DIV/0!</v>
          </cell>
          <cell r="U202" t="e">
            <v>#DIV/0!</v>
          </cell>
          <cell r="Y202">
            <v>3874.858670999999</v>
          </cell>
          <cell r="Z202">
            <v>-3874.86571</v>
          </cell>
          <cell r="AH202">
            <v>11358</v>
          </cell>
          <cell r="AL202">
            <v>14810</v>
          </cell>
          <cell r="AP202" t="e">
            <v>#DIV/0!</v>
          </cell>
          <cell r="AQ202" t="e">
            <v>#DIV/0!</v>
          </cell>
        </row>
        <row r="203">
          <cell r="AH203">
            <v>11358</v>
          </cell>
        </row>
        <row r="204">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cell r="AU204">
            <v>1507.2</v>
          </cell>
        </row>
        <row r="205">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O206">
            <v>186.02</v>
          </cell>
          <cell r="P206">
            <v>223.33</v>
          </cell>
          <cell r="Q206">
            <v>169.26</v>
          </cell>
          <cell r="S206">
            <v>192.07</v>
          </cell>
          <cell r="T206">
            <v>239.35</v>
          </cell>
          <cell r="U206">
            <v>169.09</v>
          </cell>
          <cell r="X206">
            <v>0</v>
          </cell>
          <cell r="AG206">
            <v>0</v>
          </cell>
          <cell r="AH206">
            <v>182.35</v>
          </cell>
          <cell r="AJ206">
            <v>231.04</v>
          </cell>
          <cell r="AK206">
            <v>169.16</v>
          </cell>
          <cell r="AL206">
            <v>121.7</v>
          </cell>
          <cell r="AM206">
            <v>121.7</v>
          </cell>
          <cell r="AN206">
            <v>121.7</v>
          </cell>
          <cell r="AO206">
            <v>0</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5">
          <cell r="S225" t="str">
            <v>ЗАТВЕРДЖУЮ</v>
          </cell>
        </row>
        <row r="226">
          <cell r="S226" t="str">
            <v>ГОЛОВА ПРАЛІННЯ АК КЕ</v>
          </cell>
        </row>
        <row r="227">
          <cell r="C227">
            <v>37071.5</v>
          </cell>
          <cell r="M227" t="e">
            <v>#REF!</v>
          </cell>
          <cell r="P227">
            <v>20072.597121212119</v>
          </cell>
          <cell r="S227">
            <v>11668.877272727274</v>
          </cell>
          <cell r="T227" t="str">
            <v xml:space="preserve">      І.В.ПЛАЧКОВ</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C239" t="str">
            <v>ВИКОН.ДИР.</v>
          </cell>
          <cell r="D239" t="str">
            <v>АПАРАТ ЕЛЕКТРО</v>
          </cell>
          <cell r="E239" t="str">
            <v>АПАРАТ ТЕПЛО</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cell r="AP239" t="e">
            <v>#REF!</v>
          </cell>
        </row>
        <row r="240">
          <cell r="C240">
            <v>0</v>
          </cell>
          <cell r="M240" t="e">
            <v>#REF!</v>
          </cell>
          <cell r="P240">
            <v>0</v>
          </cell>
          <cell r="S240">
            <v>0</v>
          </cell>
          <cell r="X240" t="e">
            <v>#REF!</v>
          </cell>
          <cell r="AO240" t="e">
            <v>#REF!</v>
          </cell>
          <cell r="AP240" t="e">
            <v>#REF!</v>
          </cell>
        </row>
        <row r="241">
          <cell r="AP241" t="e">
            <v>#REF!</v>
          </cell>
        </row>
        <row r="242">
          <cell r="C242">
            <v>19431.169805900914</v>
          </cell>
          <cell r="D242">
            <v>3267</v>
          </cell>
          <cell r="E242">
            <v>3107.878787878788</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cell r="AP242" t="e">
            <v>#REF!</v>
          </cell>
        </row>
        <row r="243">
          <cell r="C243">
            <v>617</v>
          </cell>
          <cell r="D243">
            <v>2503</v>
          </cell>
          <cell r="E243">
            <v>1824.3333333333335</v>
          </cell>
          <cell r="M243">
            <v>624</v>
          </cell>
          <cell r="N243">
            <v>-619</v>
          </cell>
          <cell r="O243">
            <v>507.81818181818107</v>
          </cell>
          <cell r="P243">
            <v>1853.8333333333333</v>
          </cell>
          <cell r="Q243">
            <v>771.91818181818144</v>
          </cell>
          <cell r="R243">
            <v>-379</v>
          </cell>
          <cell r="S243">
            <v>290</v>
          </cell>
          <cell r="T243">
            <v>265</v>
          </cell>
          <cell r="U243">
            <v>545.70000000000107</v>
          </cell>
          <cell r="V243">
            <v>-379</v>
          </cell>
          <cell r="X243">
            <v>226</v>
          </cell>
          <cell r="Y243">
            <v>98.799999999999955</v>
          </cell>
          <cell r="Z243">
            <v>983.99999999999955</v>
          </cell>
          <cell r="AA243">
            <v>95</v>
          </cell>
          <cell r="AB243">
            <v>7</v>
          </cell>
          <cell r="AC243">
            <v>102</v>
          </cell>
          <cell r="AG243">
            <v>625</v>
          </cell>
          <cell r="AH243">
            <v>18826.624242424241</v>
          </cell>
          <cell r="AJ243">
            <v>18795.624242424237</v>
          </cell>
          <cell r="AO243">
            <v>4945.833333333333</v>
          </cell>
          <cell r="AP243" t="e">
            <v>#REF!</v>
          </cell>
        </row>
        <row r="244">
          <cell r="C244">
            <v>1639</v>
          </cell>
          <cell r="M244">
            <v>60</v>
          </cell>
          <cell r="P244">
            <v>167</v>
          </cell>
          <cell r="S244">
            <v>164</v>
          </cell>
          <cell r="X244">
            <v>141</v>
          </cell>
          <cell r="AJ244">
            <v>0</v>
          </cell>
          <cell r="AO244">
            <v>2356.6</v>
          </cell>
          <cell r="AP244" t="e">
            <v>#REF!</v>
          </cell>
        </row>
        <row r="245">
          <cell r="C245">
            <v>410.54545454545456</v>
          </cell>
          <cell r="D245">
            <v>67</v>
          </cell>
          <cell r="E245">
            <v>247.54545454545456</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cell r="AP245" t="e">
            <v>#REF!</v>
          </cell>
        </row>
        <row r="246">
          <cell r="C246">
            <v>0</v>
          </cell>
          <cell r="D246">
            <v>3</v>
          </cell>
          <cell r="E246">
            <v>13</v>
          </cell>
          <cell r="M246">
            <v>1</v>
          </cell>
          <cell r="N246">
            <v>0</v>
          </cell>
          <cell r="O246">
            <v>178</v>
          </cell>
          <cell r="P246">
            <v>0</v>
          </cell>
          <cell r="Q246">
            <v>123</v>
          </cell>
          <cell r="R246">
            <v>24.81818181818182</v>
          </cell>
          <cell r="S246">
            <v>18.55</v>
          </cell>
          <cell r="T246">
            <v>49</v>
          </cell>
          <cell r="U246">
            <v>100</v>
          </cell>
          <cell r="V246">
            <v>0</v>
          </cell>
          <cell r="X246">
            <v>47</v>
          </cell>
          <cell r="Y246">
            <v>87</v>
          </cell>
          <cell r="Z246">
            <v>393</v>
          </cell>
          <cell r="AA246">
            <v>34.875</v>
          </cell>
          <cell r="AB246">
            <v>17.488636363636363</v>
          </cell>
          <cell r="AC246">
            <v>52.36363636363636</v>
          </cell>
          <cell r="AG246">
            <v>138.54545454545453</v>
          </cell>
          <cell r="AH246">
            <v>1625.5454545454545</v>
          </cell>
          <cell r="AJ246">
            <v>1625.5454545454545</v>
          </cell>
          <cell r="AO246">
            <v>66.55</v>
          </cell>
          <cell r="AP246" t="e">
            <v>#REF!</v>
          </cell>
        </row>
        <row r="247">
          <cell r="C247">
            <v>22</v>
          </cell>
          <cell r="D247">
            <v>644</v>
          </cell>
          <cell r="E247">
            <v>1044</v>
          </cell>
          <cell r="M247">
            <v>61.75</v>
          </cell>
          <cell r="N247">
            <v>0</v>
          </cell>
          <cell r="O247">
            <v>683</v>
          </cell>
          <cell r="P247">
            <v>2078.6666666666665</v>
          </cell>
          <cell r="Q247">
            <v>471</v>
          </cell>
          <cell r="R247">
            <v>0</v>
          </cell>
          <cell r="S247">
            <v>0</v>
          </cell>
          <cell r="T247">
            <v>5</v>
          </cell>
          <cell r="U247">
            <v>9</v>
          </cell>
          <cell r="V247">
            <v>0</v>
          </cell>
          <cell r="X247">
            <v>0</v>
          </cell>
          <cell r="Y247">
            <v>1</v>
          </cell>
          <cell r="Z247">
            <v>17</v>
          </cell>
          <cell r="AA247">
            <v>10</v>
          </cell>
          <cell r="AB247">
            <v>4</v>
          </cell>
          <cell r="AC247">
            <v>14</v>
          </cell>
          <cell r="AG247">
            <v>0</v>
          </cell>
          <cell r="AH247">
            <v>7851.2910180221279</v>
          </cell>
          <cell r="AJ247">
            <v>7851.2910180221279</v>
          </cell>
          <cell r="AO247">
            <v>2982.4166666666665</v>
          </cell>
          <cell r="AP247" t="e">
            <v>#REF!</v>
          </cell>
        </row>
        <row r="248">
          <cell r="C248">
            <v>33</v>
          </cell>
          <cell r="D248">
            <v>0</v>
          </cell>
          <cell r="E248">
            <v>0</v>
          </cell>
          <cell r="M248">
            <v>0</v>
          </cell>
          <cell r="N248">
            <v>0</v>
          </cell>
          <cell r="O248">
            <v>647</v>
          </cell>
          <cell r="P248">
            <v>0</v>
          </cell>
          <cell r="Q248">
            <v>446</v>
          </cell>
          <cell r="R248">
            <v>0</v>
          </cell>
          <cell r="S248">
            <v>0</v>
          </cell>
          <cell r="T248">
            <v>5</v>
          </cell>
          <cell r="U248">
            <v>9</v>
          </cell>
          <cell r="V248">
            <v>0</v>
          </cell>
          <cell r="X248">
            <v>0</v>
          </cell>
          <cell r="Y248">
            <v>0</v>
          </cell>
          <cell r="Z248">
            <v>0</v>
          </cell>
          <cell r="AA248">
            <v>0</v>
          </cell>
          <cell r="AB248">
            <v>0</v>
          </cell>
          <cell r="AC248">
            <v>0</v>
          </cell>
          <cell r="AG248">
            <v>0</v>
          </cell>
          <cell r="AH248">
            <v>683</v>
          </cell>
          <cell r="AJ248">
            <v>683</v>
          </cell>
          <cell r="AO248">
            <v>1051</v>
          </cell>
          <cell r="AP248" t="e">
            <v>#REF!</v>
          </cell>
        </row>
        <row r="249">
          <cell r="C249">
            <v>348</v>
          </cell>
          <cell r="D249">
            <v>3</v>
          </cell>
          <cell r="E249">
            <v>10</v>
          </cell>
          <cell r="M249">
            <v>0</v>
          </cell>
          <cell r="N249">
            <v>0</v>
          </cell>
          <cell r="O249">
            <v>36</v>
          </cell>
          <cell r="P249">
            <v>0</v>
          </cell>
          <cell r="Q249">
            <v>25</v>
          </cell>
          <cell r="R249">
            <v>0</v>
          </cell>
          <cell r="S249">
            <v>0</v>
          </cell>
          <cell r="T249">
            <v>0</v>
          </cell>
          <cell r="U249">
            <v>0</v>
          </cell>
          <cell r="V249">
            <v>0</v>
          </cell>
          <cell r="X249">
            <v>0</v>
          </cell>
          <cell r="Y249">
            <v>1</v>
          </cell>
          <cell r="Z249">
            <v>17</v>
          </cell>
          <cell r="AA249">
            <v>10</v>
          </cell>
          <cell r="AB249">
            <v>4</v>
          </cell>
          <cell r="AC249">
            <v>14</v>
          </cell>
          <cell r="AG249">
            <v>0</v>
          </cell>
          <cell r="AH249">
            <v>160</v>
          </cell>
          <cell r="AJ249">
            <v>160</v>
          </cell>
          <cell r="AO249">
            <v>348</v>
          </cell>
          <cell r="AP249" t="e">
            <v>#REF!</v>
          </cell>
        </row>
        <row r="250">
          <cell r="C250">
            <v>0</v>
          </cell>
          <cell r="M250">
            <v>0</v>
          </cell>
          <cell r="P250">
            <v>0</v>
          </cell>
          <cell r="S250">
            <v>0</v>
          </cell>
          <cell r="X250">
            <v>-49</v>
          </cell>
          <cell r="AH250">
            <v>1611</v>
          </cell>
          <cell r="AJ250">
            <v>1611</v>
          </cell>
          <cell r="AO250">
            <v>746</v>
          </cell>
          <cell r="AP250" t="e">
            <v>#REF!</v>
          </cell>
        </row>
        <row r="251">
          <cell r="C251">
            <v>0</v>
          </cell>
          <cell r="M251">
            <v>0</v>
          </cell>
          <cell r="P251">
            <v>0</v>
          </cell>
          <cell r="S251">
            <v>0</v>
          </cell>
          <cell r="X251">
            <v>-5</v>
          </cell>
          <cell r="AH251">
            <v>3528</v>
          </cell>
          <cell r="AJ251">
            <v>3528</v>
          </cell>
          <cell r="AO251">
            <v>18639.400000000001</v>
          </cell>
          <cell r="AP251" t="e">
            <v>#REF!</v>
          </cell>
        </row>
        <row r="252">
          <cell r="C252">
            <v>28531.4</v>
          </cell>
          <cell r="M252" t="e">
            <v>#REF!</v>
          </cell>
          <cell r="P252">
            <v>5397.0234848484833</v>
          </cell>
          <cell r="S252">
            <v>6562.6772727272737</v>
          </cell>
          <cell r="X252" t="e">
            <v>#REF!</v>
          </cell>
          <cell r="AH252">
            <v>0</v>
          </cell>
          <cell r="AJ252">
            <v>0</v>
          </cell>
          <cell r="AO252" t="e">
            <v>#REF!</v>
          </cell>
          <cell r="AP252" t="e">
            <v>#REF!</v>
          </cell>
        </row>
        <row r="253">
          <cell r="C253">
            <v>1869.2910180221284</v>
          </cell>
          <cell r="D253">
            <v>641</v>
          </cell>
          <cell r="E253">
            <v>1034</v>
          </cell>
          <cell r="M253">
            <v>0</v>
          </cell>
          <cell r="N253">
            <v>0</v>
          </cell>
          <cell r="O253">
            <v>0</v>
          </cell>
          <cell r="P253">
            <v>541</v>
          </cell>
          <cell r="Q253">
            <v>0</v>
          </cell>
          <cell r="R253">
            <v>0</v>
          </cell>
          <cell r="S253">
            <v>480</v>
          </cell>
          <cell r="T253">
            <v>0</v>
          </cell>
          <cell r="U253">
            <v>0</v>
          </cell>
          <cell r="V253">
            <v>0</v>
          </cell>
          <cell r="X253">
            <v>44</v>
          </cell>
          <cell r="Y253">
            <v>0</v>
          </cell>
          <cell r="Z253">
            <v>0</v>
          </cell>
          <cell r="AA253">
            <v>0</v>
          </cell>
          <cell r="AB253">
            <v>0</v>
          </cell>
          <cell r="AC253">
            <v>0</v>
          </cell>
          <cell r="AG253">
            <v>0</v>
          </cell>
          <cell r="AH253">
            <v>1869.2910180221284</v>
          </cell>
          <cell r="AJ253">
            <v>1869.2910180221284</v>
          </cell>
          <cell r="AO253">
            <v>524</v>
          </cell>
          <cell r="AP253" t="e">
            <v>#REF!</v>
          </cell>
        </row>
        <row r="254">
          <cell r="AJ254">
            <v>0</v>
          </cell>
        </row>
        <row r="255">
          <cell r="C255">
            <v>474</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N264">
            <v>580</v>
          </cell>
          <cell r="O264">
            <v>80</v>
          </cell>
          <cell r="R264">
            <v>0</v>
          </cell>
          <cell r="S264">
            <v>70</v>
          </cell>
          <cell r="V264">
            <v>70</v>
          </cell>
          <cell r="AG264">
            <v>250</v>
          </cell>
          <cell r="AH264">
            <v>1480</v>
          </cell>
          <cell r="AJ264">
            <v>1480</v>
          </cell>
        </row>
        <row r="265">
          <cell r="C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O285" t="str">
            <v>лютий</v>
          </cell>
          <cell r="S285" t="str">
            <v>лютий</v>
          </cell>
        </row>
        <row r="286">
          <cell r="C286" t="str">
            <v>АППАРАТ</v>
          </cell>
          <cell r="O286" t="str">
            <v>ТЕЦ5</v>
          </cell>
          <cell r="S286" t="str">
            <v>ТЕЦ6</v>
          </cell>
          <cell r="AH286" t="str">
            <v>АК "КЕ"</v>
          </cell>
          <cell r="AJ286" t="str">
            <v>Е/Е</v>
          </cell>
        </row>
        <row r="287">
          <cell r="C287" t="str">
            <v>ПЛАН</v>
          </cell>
          <cell r="O287" t="str">
            <v>ПЛАН</v>
          </cell>
          <cell r="S287" t="str">
            <v>ПЛАН</v>
          </cell>
          <cell r="AH287" t="str">
            <v>ПЛАН</v>
          </cell>
          <cell r="AJ287" t="str">
            <v>ПЛАН</v>
          </cell>
        </row>
        <row r="288">
          <cell r="C288">
            <v>164.3</v>
          </cell>
          <cell r="D288">
            <v>35</v>
          </cell>
          <cell r="E288">
            <v>35</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O289">
            <v>0</v>
          </cell>
          <cell r="P289">
            <v>0</v>
          </cell>
          <cell r="S289">
            <v>3.6666666666666665</v>
          </cell>
          <cell r="T289">
            <v>1</v>
          </cell>
          <cell r="AH289">
            <v>46</v>
          </cell>
          <cell r="AJ289">
            <v>10</v>
          </cell>
        </row>
        <row r="290">
          <cell r="C290">
            <v>0</v>
          </cell>
          <cell r="D290">
            <v>0</v>
          </cell>
          <cell r="O290">
            <v>146.66666666666666</v>
          </cell>
          <cell r="P290">
            <v>45</v>
          </cell>
          <cell r="S290">
            <v>280.66666666666669</v>
          </cell>
          <cell r="T290">
            <v>92</v>
          </cell>
          <cell r="AH290">
            <v>428</v>
          </cell>
          <cell r="AJ290">
            <v>137.66666666666666</v>
          </cell>
        </row>
        <row r="291">
          <cell r="C291">
            <v>0</v>
          </cell>
          <cell r="D291">
            <v>0</v>
          </cell>
          <cell r="O291">
            <v>0</v>
          </cell>
          <cell r="P291">
            <v>0</v>
          </cell>
          <cell r="S291">
            <v>25</v>
          </cell>
          <cell r="T291">
            <v>8</v>
          </cell>
          <cell r="AH291">
            <v>33.666666666666671</v>
          </cell>
          <cell r="AJ291">
            <v>13</v>
          </cell>
        </row>
        <row r="292">
          <cell r="C292">
            <v>0</v>
          </cell>
          <cell r="D292">
            <v>0</v>
          </cell>
          <cell r="O292">
            <v>25.333333333333332</v>
          </cell>
          <cell r="P292">
            <v>8</v>
          </cell>
          <cell r="S292">
            <v>0.66666666666666663</v>
          </cell>
          <cell r="T292">
            <v>0</v>
          </cell>
          <cell r="AH292">
            <v>26</v>
          </cell>
          <cell r="AJ292">
            <v>8</v>
          </cell>
        </row>
        <row r="293">
          <cell r="C293">
            <v>120.63333333333333</v>
          </cell>
          <cell r="D293">
            <v>26</v>
          </cell>
          <cell r="O293">
            <v>0</v>
          </cell>
          <cell r="P293">
            <v>0</v>
          </cell>
          <cell r="S293" t="str">
            <v>Собівартість</v>
          </cell>
          <cell r="T293">
            <v>0</v>
          </cell>
          <cell r="AH293">
            <v>120.63333333333333</v>
          </cell>
          <cell r="AJ293">
            <v>28</v>
          </cell>
        </row>
        <row r="294">
          <cell r="C294">
            <v>8.6666666666666661</v>
          </cell>
          <cell r="D294">
            <v>2</v>
          </cell>
          <cell r="O294">
            <v>0</v>
          </cell>
          <cell r="P294">
            <v>0</v>
          </cell>
          <cell r="S294">
            <v>0</v>
          </cell>
          <cell r="T294">
            <v>0</v>
          </cell>
          <cell r="U294">
            <v>-25</v>
          </cell>
          <cell r="AH294">
            <v>8.6666666666666661</v>
          </cell>
          <cell r="AJ294">
            <v>0</v>
          </cell>
        </row>
        <row r="295">
          <cell r="C295">
            <v>0</v>
          </cell>
          <cell r="D295">
            <v>0</v>
          </cell>
          <cell r="O295">
            <v>0</v>
          </cell>
          <cell r="P295">
            <v>0</v>
          </cell>
          <cell r="S295">
            <v>0</v>
          </cell>
          <cell r="T295">
            <v>0</v>
          </cell>
          <cell r="U295">
            <v>-1.375</v>
          </cell>
          <cell r="AH295">
            <v>22</v>
          </cell>
          <cell r="AJ295">
            <v>15.333333333333332</v>
          </cell>
        </row>
        <row r="296">
          <cell r="C296">
            <v>5.333333333333333</v>
          </cell>
          <cell r="D296">
            <v>1</v>
          </cell>
          <cell r="O296">
            <v>0</v>
          </cell>
          <cell r="P296">
            <v>0</v>
          </cell>
          <cell r="S296">
            <v>0</v>
          </cell>
          <cell r="T296">
            <v>0</v>
          </cell>
          <cell r="U296">
            <v>-8</v>
          </cell>
          <cell r="AH296">
            <v>5.333333333333333</v>
          </cell>
          <cell r="AJ296">
            <v>1</v>
          </cell>
        </row>
        <row r="297">
          <cell r="C297">
            <v>0.33333333333333331</v>
          </cell>
          <cell r="D297">
            <v>0</v>
          </cell>
          <cell r="O297">
            <v>0</v>
          </cell>
          <cell r="P297">
            <v>0</v>
          </cell>
          <cell r="S297">
            <v>0</v>
          </cell>
          <cell r="T297">
            <v>0</v>
          </cell>
          <cell r="U297">
            <v>-2.1590909090909096</v>
          </cell>
          <cell r="AH297">
            <v>4.6666666666666661</v>
          </cell>
          <cell r="AJ297">
            <v>4.333333333333333</v>
          </cell>
        </row>
        <row r="298">
          <cell r="C298">
            <v>0.33333333333333331</v>
          </cell>
          <cell r="D298">
            <v>0</v>
          </cell>
          <cell r="O298">
            <v>10</v>
          </cell>
          <cell r="P298">
            <v>3</v>
          </cell>
          <cell r="S298">
            <v>13.666666666666666</v>
          </cell>
          <cell r="T298">
            <v>4</v>
          </cell>
          <cell r="AH298">
            <v>26</v>
          </cell>
          <cell r="AJ298">
            <v>9</v>
          </cell>
        </row>
        <row r="299">
          <cell r="C299">
            <v>0</v>
          </cell>
          <cell r="D299">
            <v>0</v>
          </cell>
          <cell r="O299">
            <v>0</v>
          </cell>
          <cell r="P299">
            <v>0</v>
          </cell>
          <cell r="S299">
            <v>0</v>
          </cell>
          <cell r="T299">
            <v>0</v>
          </cell>
          <cell r="AH299">
            <v>0</v>
          </cell>
        </row>
        <row r="300">
          <cell r="C300">
            <v>1.1666666666666667</v>
          </cell>
          <cell r="D300">
            <v>0</v>
          </cell>
          <cell r="O300">
            <v>522.33333333333337</v>
          </cell>
          <cell r="P300">
            <v>162</v>
          </cell>
          <cell r="S300">
            <v>43</v>
          </cell>
          <cell r="T300">
            <v>14</v>
          </cell>
          <cell r="AH300">
            <v>587.33333333333337</v>
          </cell>
          <cell r="AJ300">
            <v>196.5</v>
          </cell>
          <cell r="AK300">
            <v>196.83333333333334</v>
          </cell>
        </row>
        <row r="301">
          <cell r="C301">
            <v>0</v>
          </cell>
          <cell r="D301">
            <v>0</v>
          </cell>
          <cell r="O301">
            <v>0</v>
          </cell>
          <cell r="P301">
            <v>0</v>
          </cell>
          <cell r="S301">
            <v>0</v>
          </cell>
          <cell r="T301">
            <v>0</v>
          </cell>
          <cell r="AH301">
            <v>0</v>
          </cell>
          <cell r="AJ301">
            <v>0</v>
          </cell>
        </row>
        <row r="302">
          <cell r="C302">
            <v>0</v>
          </cell>
          <cell r="D302">
            <v>0</v>
          </cell>
          <cell r="O302">
            <v>480.66666666666669</v>
          </cell>
          <cell r="P302">
            <v>149</v>
          </cell>
          <cell r="S302">
            <v>11</v>
          </cell>
          <cell r="T302">
            <v>4</v>
          </cell>
          <cell r="AH302">
            <v>491.66666666666669</v>
          </cell>
          <cell r="AJ302">
            <v>153</v>
          </cell>
        </row>
        <row r="303">
          <cell r="C303">
            <v>0</v>
          </cell>
          <cell r="D303">
            <v>0</v>
          </cell>
          <cell r="O303">
            <v>0</v>
          </cell>
          <cell r="P303">
            <v>0</v>
          </cell>
          <cell r="S303" t="str">
            <v>ФМЗ ( з відрахуван)</v>
          </cell>
          <cell r="T303">
            <v>0</v>
          </cell>
          <cell r="U303">
            <v>25</v>
          </cell>
          <cell r="AH303">
            <v>0</v>
          </cell>
          <cell r="AJ303">
            <v>0</v>
          </cell>
        </row>
        <row r="304">
          <cell r="C304">
            <v>1.1666666666666667</v>
          </cell>
          <cell r="D304">
            <v>0</v>
          </cell>
          <cell r="O304">
            <v>41.666666666666664</v>
          </cell>
          <cell r="P304">
            <v>13</v>
          </cell>
          <cell r="S304">
            <v>32</v>
          </cell>
          <cell r="T304">
            <v>10</v>
          </cell>
          <cell r="AH304">
            <v>91</v>
          </cell>
          <cell r="AJ304">
            <v>43.833333333333336</v>
          </cell>
        </row>
        <row r="305">
          <cell r="C305">
            <v>0</v>
          </cell>
          <cell r="D305">
            <v>0</v>
          </cell>
          <cell r="O305">
            <v>0</v>
          </cell>
          <cell r="P305">
            <v>0</v>
          </cell>
          <cell r="S305">
            <v>0</v>
          </cell>
          <cell r="T305">
            <v>0</v>
          </cell>
          <cell r="AH305">
            <v>4.666666666666667</v>
          </cell>
          <cell r="AJ305">
            <v>0</v>
          </cell>
        </row>
        <row r="306">
          <cell r="C306">
            <v>0</v>
          </cell>
          <cell r="D306">
            <v>0</v>
          </cell>
          <cell r="O306">
            <v>0</v>
          </cell>
          <cell r="P306">
            <v>0</v>
          </cell>
          <cell r="S306">
            <v>0</v>
          </cell>
          <cell r="T306">
            <v>0</v>
          </cell>
          <cell r="AH306">
            <v>0</v>
          </cell>
        </row>
        <row r="307">
          <cell r="C307">
            <v>10</v>
          </cell>
          <cell r="D307">
            <v>2</v>
          </cell>
          <cell r="O307">
            <v>0</v>
          </cell>
          <cell r="P307">
            <v>0</v>
          </cell>
          <cell r="S307">
            <v>0</v>
          </cell>
          <cell r="T307">
            <v>0</v>
          </cell>
          <cell r="AH307">
            <v>49</v>
          </cell>
          <cell r="AJ307">
            <v>41</v>
          </cell>
          <cell r="AK307">
            <v>42</v>
          </cell>
        </row>
        <row r="308">
          <cell r="C308">
            <v>2.6666666666666665</v>
          </cell>
          <cell r="D308">
            <v>1</v>
          </cell>
          <cell r="O308">
            <v>0</v>
          </cell>
          <cell r="P308">
            <v>0</v>
          </cell>
          <cell r="S308">
            <v>0</v>
          </cell>
          <cell r="T308">
            <v>0</v>
          </cell>
          <cell r="AH308">
            <v>6</v>
          </cell>
          <cell r="AJ308">
            <v>4.3333333333333339</v>
          </cell>
        </row>
        <row r="309">
          <cell r="C309">
            <v>7.333333333333333</v>
          </cell>
          <cell r="D309">
            <v>2</v>
          </cell>
          <cell r="O309">
            <v>0</v>
          </cell>
          <cell r="P309">
            <v>0</v>
          </cell>
          <cell r="S309">
            <v>0</v>
          </cell>
          <cell r="T309">
            <v>0</v>
          </cell>
          <cell r="AH309">
            <v>43</v>
          </cell>
          <cell r="AJ309">
            <v>37.666666666666664</v>
          </cell>
        </row>
        <row r="310">
          <cell r="C310">
            <v>0</v>
          </cell>
          <cell r="D310">
            <v>0</v>
          </cell>
          <cell r="O310">
            <v>0</v>
          </cell>
          <cell r="P310">
            <v>0</v>
          </cell>
          <cell r="S310">
            <v>0</v>
          </cell>
          <cell r="T310">
            <v>0</v>
          </cell>
          <cell r="AH310">
            <v>0</v>
          </cell>
        </row>
        <row r="311">
          <cell r="C311">
            <v>206.33333333333329</v>
          </cell>
          <cell r="D311">
            <v>44</v>
          </cell>
          <cell r="E311">
            <v>43</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O312">
            <v>0</v>
          </cell>
          <cell r="P312">
            <v>0</v>
          </cell>
          <cell r="S312">
            <v>0</v>
          </cell>
          <cell r="T312">
            <v>0</v>
          </cell>
          <cell r="AH312">
            <v>1350</v>
          </cell>
          <cell r="AJ312">
            <v>0</v>
          </cell>
        </row>
        <row r="313">
          <cell r="C313">
            <v>0</v>
          </cell>
          <cell r="D313">
            <v>0</v>
          </cell>
          <cell r="O313">
            <v>0</v>
          </cell>
          <cell r="P313">
            <v>0</v>
          </cell>
          <cell r="S313">
            <v>0</v>
          </cell>
          <cell r="T313">
            <v>0</v>
          </cell>
          <cell r="AH313">
            <v>95</v>
          </cell>
          <cell r="AJ313">
            <v>95</v>
          </cell>
        </row>
        <row r="314">
          <cell r="C314">
            <v>0</v>
          </cell>
          <cell r="D314">
            <v>0</v>
          </cell>
          <cell r="O314">
            <v>0</v>
          </cell>
          <cell r="P314">
            <v>0</v>
          </cell>
          <cell r="S314">
            <v>0</v>
          </cell>
          <cell r="T314">
            <v>0</v>
          </cell>
          <cell r="AH314">
            <v>0</v>
          </cell>
          <cell r="AJ314">
            <v>0</v>
          </cell>
        </row>
        <row r="315">
          <cell r="C315">
            <v>0</v>
          </cell>
          <cell r="D315">
            <v>0</v>
          </cell>
          <cell r="O315">
            <v>0</v>
          </cell>
          <cell r="P315">
            <v>0</v>
          </cell>
          <cell r="S315">
            <v>0</v>
          </cell>
          <cell r="T315">
            <v>0</v>
          </cell>
          <cell r="AH315">
            <v>12.333333333333334</v>
          </cell>
          <cell r="AJ315">
            <v>12.333333333333334</v>
          </cell>
        </row>
        <row r="316">
          <cell r="C316">
            <v>0</v>
          </cell>
          <cell r="D316">
            <v>0</v>
          </cell>
          <cell r="O316">
            <v>0</v>
          </cell>
          <cell r="P316">
            <v>0</v>
          </cell>
          <cell r="S316">
            <v>0</v>
          </cell>
          <cell r="T316">
            <v>0</v>
          </cell>
          <cell r="AH316">
            <v>0</v>
          </cell>
          <cell r="AJ316">
            <v>0</v>
          </cell>
        </row>
        <row r="317">
          <cell r="C317">
            <v>1.6666666666666667</v>
          </cell>
          <cell r="D317">
            <v>0</v>
          </cell>
          <cell r="O317">
            <v>3</v>
          </cell>
          <cell r="P317">
            <v>1</v>
          </cell>
          <cell r="S317">
            <v>3</v>
          </cell>
          <cell r="T317">
            <v>1</v>
          </cell>
          <cell r="AH317">
            <v>57.666666666666664</v>
          </cell>
          <cell r="AJ317">
            <v>47</v>
          </cell>
        </row>
        <row r="318">
          <cell r="C318">
            <v>0</v>
          </cell>
          <cell r="D318">
            <v>0</v>
          </cell>
          <cell r="O318">
            <v>0</v>
          </cell>
          <cell r="P318">
            <v>0</v>
          </cell>
          <cell r="S318">
            <v>0</v>
          </cell>
          <cell r="T318">
            <v>0</v>
          </cell>
          <cell r="AH318">
            <v>4</v>
          </cell>
          <cell r="AJ318">
            <v>0</v>
          </cell>
        </row>
        <row r="319">
          <cell r="C319">
            <v>0</v>
          </cell>
          <cell r="D319">
            <v>0</v>
          </cell>
          <cell r="O319">
            <v>0</v>
          </cell>
          <cell r="P319">
            <v>0</v>
          </cell>
          <cell r="S319">
            <v>0</v>
          </cell>
          <cell r="T319">
            <v>0</v>
          </cell>
          <cell r="AH319">
            <v>0</v>
          </cell>
          <cell r="AJ319">
            <v>0</v>
          </cell>
        </row>
        <row r="320">
          <cell r="C320">
            <v>0</v>
          </cell>
          <cell r="D320">
            <v>0</v>
          </cell>
          <cell r="O320">
            <v>4.5</v>
          </cell>
          <cell r="P320">
            <v>1</v>
          </cell>
          <cell r="S320">
            <v>1.3333333333333333</v>
          </cell>
          <cell r="T320">
            <v>0</v>
          </cell>
          <cell r="AH320">
            <v>28.5</v>
          </cell>
          <cell r="AJ320">
            <v>23.5</v>
          </cell>
        </row>
        <row r="321">
          <cell r="C321">
            <v>0</v>
          </cell>
          <cell r="D321">
            <v>0</v>
          </cell>
          <cell r="O321">
            <v>0</v>
          </cell>
          <cell r="P321">
            <v>0</v>
          </cell>
          <cell r="S321">
            <v>1.6666666666666667</v>
          </cell>
          <cell r="T321">
            <v>1</v>
          </cell>
          <cell r="AH321">
            <v>69</v>
          </cell>
          <cell r="AJ321">
            <v>52.333333333333336</v>
          </cell>
        </row>
        <row r="322">
          <cell r="C322">
            <v>177</v>
          </cell>
          <cell r="D322">
            <v>38</v>
          </cell>
          <cell r="O322">
            <v>0</v>
          </cell>
          <cell r="P322">
            <v>0</v>
          </cell>
          <cell r="S322">
            <v>0</v>
          </cell>
          <cell r="T322">
            <v>0</v>
          </cell>
          <cell r="AH322">
            <v>177</v>
          </cell>
          <cell r="AJ322">
            <v>38</v>
          </cell>
        </row>
        <row r="323">
          <cell r="C323">
            <v>0</v>
          </cell>
          <cell r="D323">
            <v>0</v>
          </cell>
          <cell r="O323">
            <v>10</v>
          </cell>
          <cell r="P323">
            <v>3</v>
          </cell>
          <cell r="S323">
            <v>7.666666666666667</v>
          </cell>
          <cell r="T323">
            <v>3</v>
          </cell>
          <cell r="AH323">
            <v>17.666666666666668</v>
          </cell>
          <cell r="AJ323">
            <v>6</v>
          </cell>
        </row>
        <row r="324">
          <cell r="C324">
            <v>0.66666666666666663</v>
          </cell>
          <cell r="D324">
            <v>0</v>
          </cell>
          <cell r="O324">
            <v>1.3333333333333333</v>
          </cell>
          <cell r="P324">
            <v>0</v>
          </cell>
          <cell r="S324">
            <v>1</v>
          </cell>
          <cell r="T324">
            <v>0</v>
          </cell>
          <cell r="AH324">
            <v>6</v>
          </cell>
          <cell r="AJ324">
            <v>2</v>
          </cell>
        </row>
        <row r="325">
          <cell r="C325">
            <v>2.6666666666666665</v>
          </cell>
          <cell r="D325">
            <v>1</v>
          </cell>
          <cell r="O325">
            <v>1</v>
          </cell>
          <cell r="P325">
            <v>0</v>
          </cell>
          <cell r="S325">
            <v>0.66666666666666663</v>
          </cell>
          <cell r="T325">
            <v>0</v>
          </cell>
          <cell r="AH325">
            <v>9.3333333333333339</v>
          </cell>
          <cell r="AJ325">
            <v>3.3333333333333335</v>
          </cell>
        </row>
        <row r="326">
          <cell r="C326">
            <v>0</v>
          </cell>
          <cell r="D326">
            <v>0</v>
          </cell>
          <cell r="O326">
            <v>6</v>
          </cell>
          <cell r="P326">
            <v>2</v>
          </cell>
          <cell r="S326">
            <v>5</v>
          </cell>
          <cell r="T326">
            <v>2</v>
          </cell>
          <cell r="AH326">
            <v>13.333333333333334</v>
          </cell>
          <cell r="AJ326">
            <v>6.3333333333333339</v>
          </cell>
        </row>
        <row r="327">
          <cell r="C327">
            <v>0</v>
          </cell>
          <cell r="D327">
            <v>0</v>
          </cell>
          <cell r="O327">
            <v>0</v>
          </cell>
          <cell r="P327">
            <v>0</v>
          </cell>
          <cell r="S327">
            <v>0</v>
          </cell>
          <cell r="T327">
            <v>0</v>
          </cell>
          <cell r="AH327">
            <v>0</v>
          </cell>
          <cell r="AJ327">
            <v>0</v>
          </cell>
        </row>
        <row r="328">
          <cell r="C328">
            <v>0</v>
          </cell>
          <cell r="D328">
            <v>0</v>
          </cell>
          <cell r="O328">
            <v>0</v>
          </cell>
          <cell r="P328">
            <v>0</v>
          </cell>
          <cell r="S328">
            <v>0</v>
          </cell>
          <cell r="T328">
            <v>0</v>
          </cell>
          <cell r="AH328">
            <v>0</v>
          </cell>
          <cell r="AJ328">
            <v>0</v>
          </cell>
        </row>
        <row r="329">
          <cell r="C329">
            <v>9.6666666666666661</v>
          </cell>
          <cell r="D329">
            <v>2</v>
          </cell>
          <cell r="O329">
            <v>0</v>
          </cell>
          <cell r="P329">
            <v>0</v>
          </cell>
          <cell r="S329">
            <v>0</v>
          </cell>
          <cell r="T329">
            <v>0</v>
          </cell>
          <cell r="AH329">
            <v>12</v>
          </cell>
          <cell r="AJ329">
            <v>4</v>
          </cell>
        </row>
        <row r="330">
          <cell r="C330">
            <v>0</v>
          </cell>
          <cell r="D330">
            <v>0</v>
          </cell>
          <cell r="O330">
            <v>0</v>
          </cell>
          <cell r="P330">
            <v>0</v>
          </cell>
          <cell r="S330">
            <v>0</v>
          </cell>
          <cell r="T330">
            <v>0</v>
          </cell>
          <cell r="AH330">
            <v>0</v>
          </cell>
          <cell r="AJ330">
            <v>0</v>
          </cell>
        </row>
        <row r="331">
          <cell r="C331">
            <v>2.3333333333333335</v>
          </cell>
          <cell r="D331">
            <v>0</v>
          </cell>
          <cell r="O331">
            <v>0.66666666666666663</v>
          </cell>
          <cell r="P331">
            <v>0</v>
          </cell>
          <cell r="S331">
            <v>0.66666666666666663</v>
          </cell>
          <cell r="T331">
            <v>0</v>
          </cell>
          <cell r="AH331">
            <v>4.333333333333333</v>
          </cell>
          <cell r="AJ331">
            <v>0.66666666666666663</v>
          </cell>
        </row>
        <row r="332">
          <cell r="C332">
            <v>1.6666666666666667</v>
          </cell>
          <cell r="D332">
            <v>0</v>
          </cell>
          <cell r="O332">
            <v>0.66666666666666663</v>
          </cell>
          <cell r="P332">
            <v>0</v>
          </cell>
          <cell r="S332">
            <v>0.66666666666666663</v>
          </cell>
          <cell r="T332">
            <v>0</v>
          </cell>
          <cell r="AH332">
            <v>3.6666666666666665</v>
          </cell>
          <cell r="AJ332">
            <v>0.66666666666666663</v>
          </cell>
        </row>
        <row r="333">
          <cell r="C333">
            <v>6.666666666666667</v>
          </cell>
          <cell r="D333">
            <v>1</v>
          </cell>
          <cell r="O333">
            <v>3</v>
          </cell>
          <cell r="P333">
            <v>1</v>
          </cell>
          <cell r="S333">
            <v>2</v>
          </cell>
          <cell r="T333">
            <v>1</v>
          </cell>
          <cell r="AH333">
            <v>33</v>
          </cell>
          <cell r="AJ333">
            <v>17.666666666666668</v>
          </cell>
        </row>
        <row r="334">
          <cell r="C334">
            <v>0</v>
          </cell>
          <cell r="D334">
            <v>0</v>
          </cell>
          <cell r="O334">
            <v>0</v>
          </cell>
          <cell r="P334">
            <v>0</v>
          </cell>
          <cell r="S334">
            <v>0</v>
          </cell>
          <cell r="T334">
            <v>0</v>
          </cell>
          <cell r="AH334">
            <v>0</v>
          </cell>
          <cell r="AJ334">
            <v>0</v>
          </cell>
        </row>
        <row r="335">
          <cell r="C335">
            <v>0</v>
          </cell>
          <cell r="D335">
            <v>0</v>
          </cell>
          <cell r="O335">
            <v>0</v>
          </cell>
          <cell r="P335">
            <v>0</v>
          </cell>
          <cell r="S335">
            <v>0</v>
          </cell>
          <cell r="T335">
            <v>0</v>
          </cell>
          <cell r="AH335">
            <v>0</v>
          </cell>
          <cell r="AJ335">
            <v>53</v>
          </cell>
        </row>
        <row r="336">
          <cell r="C336">
            <v>1</v>
          </cell>
          <cell r="D336">
            <v>0</v>
          </cell>
          <cell r="O336">
            <v>0</v>
          </cell>
          <cell r="P336">
            <v>0</v>
          </cell>
          <cell r="S336">
            <v>0</v>
          </cell>
          <cell r="T336">
            <v>0</v>
          </cell>
          <cell r="AH336">
            <v>1</v>
          </cell>
          <cell r="AJ336">
            <v>1</v>
          </cell>
        </row>
        <row r="337">
          <cell r="C337">
            <v>0</v>
          </cell>
          <cell r="D337">
            <v>0</v>
          </cell>
          <cell r="O337">
            <v>0</v>
          </cell>
          <cell r="P337">
            <v>0</v>
          </cell>
          <cell r="S337">
            <v>0</v>
          </cell>
          <cell r="T337">
            <v>0</v>
          </cell>
          <cell r="AH337">
            <v>0</v>
          </cell>
          <cell r="AJ337">
            <v>0</v>
          </cell>
        </row>
        <row r="338">
          <cell r="C338">
            <v>0</v>
          </cell>
          <cell r="D338">
            <v>0</v>
          </cell>
          <cell r="O338">
            <v>0</v>
          </cell>
          <cell r="P338">
            <v>0</v>
          </cell>
          <cell r="S338">
            <v>0</v>
          </cell>
          <cell r="T338">
            <v>0</v>
          </cell>
          <cell r="AH338">
            <v>0</v>
          </cell>
          <cell r="AJ338">
            <v>0</v>
          </cell>
        </row>
        <row r="339">
          <cell r="C339">
            <v>2.6666666666666665</v>
          </cell>
          <cell r="D339">
            <v>1</v>
          </cell>
          <cell r="O339">
            <v>4</v>
          </cell>
          <cell r="P339">
            <v>1</v>
          </cell>
          <cell r="S339">
            <v>2</v>
          </cell>
          <cell r="T339">
            <v>1</v>
          </cell>
          <cell r="AH339">
            <v>15.666666666666666</v>
          </cell>
          <cell r="AJ339">
            <v>7</v>
          </cell>
        </row>
        <row r="340">
          <cell r="C340">
            <v>0</v>
          </cell>
          <cell r="D340">
            <v>0</v>
          </cell>
          <cell r="O340">
            <v>0</v>
          </cell>
          <cell r="P340">
            <v>0</v>
          </cell>
          <cell r="S340">
            <v>0</v>
          </cell>
          <cell r="T340">
            <v>0</v>
          </cell>
          <cell r="AH340">
            <v>0</v>
          </cell>
          <cell r="AJ340">
            <v>0</v>
          </cell>
        </row>
        <row r="341">
          <cell r="C341">
            <v>0</v>
          </cell>
          <cell r="D341">
            <v>0</v>
          </cell>
          <cell r="O341">
            <v>3.3333333333333335</v>
          </cell>
          <cell r="P341">
            <v>1</v>
          </cell>
          <cell r="S341">
            <v>0</v>
          </cell>
          <cell r="T341">
            <v>0</v>
          </cell>
          <cell r="AH341">
            <v>3.3333333333333335</v>
          </cell>
          <cell r="AJ341">
            <v>1</v>
          </cell>
        </row>
        <row r="342">
          <cell r="C342">
            <v>0.33333333333333331</v>
          </cell>
          <cell r="D342">
            <v>0</v>
          </cell>
          <cell r="O342">
            <v>0.33333333333333331</v>
          </cell>
          <cell r="P342">
            <v>0</v>
          </cell>
          <cell r="S342">
            <v>0.33333333333333331</v>
          </cell>
          <cell r="T342">
            <v>0</v>
          </cell>
          <cell r="AH342">
            <v>1.9999999999999998</v>
          </cell>
          <cell r="AJ342">
            <v>0.33333333333333331</v>
          </cell>
        </row>
        <row r="343">
          <cell r="C343">
            <v>0</v>
          </cell>
          <cell r="D343">
            <v>0</v>
          </cell>
          <cell r="O343">
            <v>0</v>
          </cell>
          <cell r="P343">
            <v>0</v>
          </cell>
          <cell r="S343">
            <v>0</v>
          </cell>
          <cell r="T343">
            <v>0</v>
          </cell>
          <cell r="AH343">
            <v>0</v>
          </cell>
          <cell r="AJ343">
            <v>0</v>
          </cell>
        </row>
        <row r="344">
          <cell r="C344">
            <v>0</v>
          </cell>
          <cell r="D344">
            <v>0</v>
          </cell>
          <cell r="O344">
            <v>0</v>
          </cell>
          <cell r="P344">
            <v>0</v>
          </cell>
          <cell r="S344">
            <v>0</v>
          </cell>
          <cell r="T344">
            <v>0</v>
          </cell>
          <cell r="AH344">
            <v>0</v>
          </cell>
          <cell r="AJ344">
            <v>0</v>
          </cell>
        </row>
        <row r="345">
          <cell r="C345">
            <v>0</v>
          </cell>
          <cell r="D345">
            <v>0</v>
          </cell>
          <cell r="O345">
            <v>0</v>
          </cell>
          <cell r="P345">
            <v>0</v>
          </cell>
          <cell r="S345">
            <v>0</v>
          </cell>
          <cell r="T345">
            <v>0</v>
          </cell>
          <cell r="AH345">
            <v>0</v>
          </cell>
          <cell r="AJ345">
            <v>0</v>
          </cell>
        </row>
        <row r="346">
          <cell r="C346">
            <v>0</v>
          </cell>
          <cell r="D346">
            <v>0</v>
          </cell>
          <cell r="O346">
            <v>0</v>
          </cell>
          <cell r="P346">
            <v>0</v>
          </cell>
          <cell r="S346">
            <v>0</v>
          </cell>
          <cell r="T346">
            <v>0</v>
          </cell>
          <cell r="AH346">
            <v>0</v>
          </cell>
          <cell r="AJ346">
            <v>0</v>
          </cell>
        </row>
        <row r="347">
          <cell r="C347">
            <v>0</v>
          </cell>
          <cell r="D347">
            <v>0</v>
          </cell>
          <cell r="O347">
            <v>0</v>
          </cell>
          <cell r="P347">
            <v>0</v>
          </cell>
          <cell r="S347">
            <v>0</v>
          </cell>
          <cell r="T347">
            <v>0</v>
          </cell>
          <cell r="AH347">
            <v>0</v>
          </cell>
          <cell r="AJ347">
            <v>0</v>
          </cell>
        </row>
        <row r="348">
          <cell r="C348">
            <v>0</v>
          </cell>
          <cell r="D348">
            <v>0</v>
          </cell>
          <cell r="O348">
            <v>0</v>
          </cell>
          <cell r="P348">
            <v>0</v>
          </cell>
          <cell r="S348">
            <v>0</v>
          </cell>
          <cell r="T348">
            <v>0</v>
          </cell>
          <cell r="AH348">
            <v>0</v>
          </cell>
          <cell r="AJ348">
            <v>0</v>
          </cell>
        </row>
        <row r="349">
          <cell r="D349">
            <v>0</v>
          </cell>
          <cell r="O349">
            <v>0</v>
          </cell>
          <cell r="P349">
            <v>0</v>
          </cell>
          <cell r="S349">
            <v>0</v>
          </cell>
          <cell r="T349">
            <v>0</v>
          </cell>
          <cell r="AH349">
            <v>0</v>
          </cell>
          <cell r="AJ349">
            <v>2</v>
          </cell>
        </row>
        <row r="350">
          <cell r="O350">
            <v>0</v>
          </cell>
          <cell r="P350">
            <v>0</v>
          </cell>
          <cell r="S350">
            <v>0</v>
          </cell>
          <cell r="T350">
            <v>0</v>
          </cell>
          <cell r="AH350">
            <v>0</v>
          </cell>
          <cell r="AJ350">
            <v>0</v>
          </cell>
        </row>
      </sheetData>
      <sheetData sheetId="35"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v>0</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36" refreshError="1">
        <row r="8">
          <cell r="S8" t="str">
            <v>ЗАТВЕРДЖУЮ</v>
          </cell>
        </row>
        <row r="16">
          <cell r="AP16" t="str">
            <v>ЗАТВЕРДЖУЮ</v>
          </cell>
        </row>
        <row r="17">
          <cell r="C17" t="str">
            <v>І.В.ПЛАЧКОВ</v>
          </cell>
          <cell r="AP17" t="str">
            <v>ГОЛОВА ПРАЛІННЯ АК КЕ</v>
          </cell>
        </row>
        <row r="22">
          <cell r="U22" t="str">
            <v>ЗАТВЕРДЖУЮ</v>
          </cell>
          <cell r="AV22" t="str">
            <v>І.В.ПЛАЧКОВ</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S31" t="str">
            <v>ЗАТВЕРДЖУЮ</v>
          </cell>
          <cell r="U31">
            <v>330</v>
          </cell>
          <cell r="Z31">
            <v>298</v>
          </cell>
          <cell r="AQ31">
            <v>628</v>
          </cell>
        </row>
        <row r="32">
          <cell r="S32" t="str">
            <v>ГОЛОВА ПРАЛІННЯ  КЕ</v>
          </cell>
          <cell r="U32">
            <v>291.85000000000002</v>
          </cell>
          <cell r="Z32">
            <v>268.14999999999998</v>
          </cell>
          <cell r="AQ32">
            <v>560</v>
          </cell>
        </row>
        <row r="33">
          <cell r="AQ33">
            <v>0</v>
          </cell>
        </row>
        <row r="34">
          <cell r="AQ34">
            <v>0</v>
          </cell>
        </row>
        <row r="35">
          <cell r="S35" t="str">
            <v xml:space="preserve">                   ПЛАЧКОВ І.В.</v>
          </cell>
          <cell r="T35" t="str">
            <v>І.В.ПЛАЧКОВ</v>
          </cell>
          <cell r="AQ35">
            <v>32</v>
          </cell>
        </row>
        <row r="36">
          <cell r="AQ36">
            <v>0</v>
          </cell>
        </row>
        <row r="37">
          <cell r="U37" t="str">
            <v xml:space="preserve">                      ПЛАЧКОВ І.В.</v>
          </cell>
          <cell r="AQ37">
            <v>500</v>
          </cell>
        </row>
        <row r="38">
          <cell r="C38" t="str">
            <v>ВИК.ДИР.</v>
          </cell>
          <cell r="D38" t="str">
            <v>Е/Е</v>
          </cell>
          <cell r="E38" t="str">
            <v xml:space="preserve"> Т/Е</v>
          </cell>
          <cell r="N38">
            <v>0</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V39">
            <v>380</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cell r="N40">
            <v>202.3</v>
          </cell>
          <cell r="Q40">
            <v>145</v>
          </cell>
          <cell r="V40">
            <v>347.3</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3">
          <cell r="V43">
            <v>0</v>
          </cell>
        </row>
        <row r="44">
          <cell r="V44">
            <v>0</v>
          </cell>
        </row>
        <row r="45">
          <cell r="V45">
            <v>350</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O47">
            <v>160</v>
          </cell>
          <cell r="Q47">
            <v>3963.0186666666668</v>
          </cell>
          <cell r="R47">
            <v>145</v>
          </cell>
          <cell r="T47">
            <v>567.25866666666661</v>
          </cell>
          <cell r="U47">
            <v>347</v>
          </cell>
          <cell r="V47">
            <v>220.25866666666661</v>
          </cell>
          <cell r="W47">
            <v>385</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W48">
            <v>0</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O49">
            <v>160</v>
          </cell>
          <cell r="Q49">
            <v>345.33333333333337</v>
          </cell>
          <cell r="R49">
            <v>145</v>
          </cell>
          <cell r="T49">
            <v>256.62666666666667</v>
          </cell>
          <cell r="U49">
            <v>165</v>
          </cell>
          <cell r="V49">
            <v>91.626666666666665</v>
          </cell>
          <cell r="W49">
            <v>285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O51">
            <v>46</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O52">
            <v>1</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O53">
            <v>17</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W55">
            <v>532</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-20749</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O61">
            <v>47.175438596491233</v>
          </cell>
          <cell r="P61">
            <v>0</v>
          </cell>
          <cell r="Q61">
            <v>0</v>
          </cell>
          <cell r="R61">
            <v>22.423728813559308</v>
          </cell>
          <cell r="S61">
            <v>0</v>
          </cell>
          <cell r="T61">
            <v>0</v>
          </cell>
          <cell r="U61">
            <v>0</v>
          </cell>
          <cell r="V61">
            <v>748.3098245614035</v>
          </cell>
          <cell r="W61">
            <v>618.1254831995243</v>
          </cell>
          <cell r="X61">
            <v>0</v>
          </cell>
          <cell r="Y61">
            <v>0</v>
          </cell>
          <cell r="Z61">
            <v>0</v>
          </cell>
          <cell r="AA61">
            <v>0</v>
          </cell>
          <cell r="AB61">
            <v>8244.1254831995248</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O62">
            <v>3</v>
          </cell>
          <cell r="P62">
            <v>-3758.15</v>
          </cell>
          <cell r="Q62">
            <v>8235.8940000000002</v>
          </cell>
          <cell r="R62">
            <v>1</v>
          </cell>
          <cell r="S62">
            <v>-8235.8940000000002</v>
          </cell>
          <cell r="T62">
            <v>582.97</v>
          </cell>
          <cell r="U62">
            <v>53</v>
          </cell>
          <cell r="V62">
            <v>41</v>
          </cell>
          <cell r="W62">
            <v>34</v>
          </cell>
          <cell r="X62">
            <v>-582.97</v>
          </cell>
          <cell r="Y62">
            <v>1080.26</v>
          </cell>
          <cell r="Z62">
            <v>28</v>
          </cell>
          <cell r="AA62">
            <v>1052.26</v>
          </cell>
          <cell r="AB62">
            <v>460</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O63">
            <v>15</v>
          </cell>
          <cell r="P63">
            <v>0</v>
          </cell>
          <cell r="Q63">
            <v>0</v>
          </cell>
          <cell r="R63">
            <v>8</v>
          </cell>
          <cell r="S63">
            <v>0</v>
          </cell>
          <cell r="T63">
            <v>0</v>
          </cell>
          <cell r="U63">
            <v>0</v>
          </cell>
          <cell r="V63">
            <v>240</v>
          </cell>
          <cell r="W63">
            <v>198</v>
          </cell>
          <cell r="X63">
            <v>0</v>
          </cell>
          <cell r="Y63">
            <v>0</v>
          </cell>
          <cell r="Z63">
            <v>0</v>
          </cell>
          <cell r="AA63">
            <v>0</v>
          </cell>
          <cell r="AB63">
            <v>2637</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O64">
            <v>4</v>
          </cell>
          <cell r="P64">
            <v>120.15000000000009</v>
          </cell>
          <cell r="Q64">
            <v>-267.89399999999978</v>
          </cell>
          <cell r="R64">
            <v>4</v>
          </cell>
          <cell r="S64">
            <v>267.89399999999978</v>
          </cell>
          <cell r="T64">
            <v>3683.0299999999997</v>
          </cell>
          <cell r="U64">
            <v>2191</v>
          </cell>
          <cell r="V64">
            <v>58</v>
          </cell>
          <cell r="W64">
            <v>48</v>
          </cell>
          <cell r="X64">
            <v>-3683.0299999999997</v>
          </cell>
          <cell r="Y64">
            <v>3382.74</v>
          </cell>
          <cell r="Z64">
            <v>2225</v>
          </cell>
          <cell r="AA64">
            <v>1157.7399999999998</v>
          </cell>
          <cell r="AB64">
            <v>989</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O69">
            <v>39.824561403508767</v>
          </cell>
          <cell r="P69">
            <v>-78</v>
          </cell>
          <cell r="Q69">
            <v>0</v>
          </cell>
          <cell r="R69">
            <v>23.192982456140342</v>
          </cell>
          <cell r="S69">
            <v>0</v>
          </cell>
          <cell r="T69">
            <v>0</v>
          </cell>
          <cell r="U69">
            <v>0</v>
          </cell>
          <cell r="V69">
            <v>0</v>
          </cell>
          <cell r="W69">
            <v>252.4912280701754</v>
          </cell>
          <cell r="X69">
            <v>0</v>
          </cell>
          <cell r="Y69">
            <v>0</v>
          </cell>
          <cell r="Z69">
            <v>0</v>
          </cell>
          <cell r="AA69">
            <v>0</v>
          </cell>
          <cell r="AB69">
            <v>3117.4912280701756</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O70">
            <v>2</v>
          </cell>
          <cell r="P70">
            <v>-1182.5</v>
          </cell>
          <cell r="Q70">
            <v>500.6</v>
          </cell>
          <cell r="R70">
            <v>1</v>
          </cell>
          <cell r="S70">
            <v>-500.6</v>
          </cell>
          <cell r="T70">
            <v>527</v>
          </cell>
          <cell r="U70">
            <v>0</v>
          </cell>
          <cell r="V70">
            <v>527</v>
          </cell>
          <cell r="W70">
            <v>13</v>
          </cell>
          <cell r="X70">
            <v>-527</v>
          </cell>
          <cell r="Y70">
            <v>0</v>
          </cell>
          <cell r="Z70">
            <v>170</v>
          </cell>
          <cell r="AA70">
            <v>-170</v>
          </cell>
          <cell r="AB70">
            <v>188</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O71">
            <v>13</v>
          </cell>
          <cell r="P71">
            <v>0</v>
          </cell>
          <cell r="Q71">
            <v>0</v>
          </cell>
          <cell r="R71">
            <v>7</v>
          </cell>
          <cell r="S71">
            <v>0</v>
          </cell>
          <cell r="T71">
            <v>0</v>
          </cell>
          <cell r="U71">
            <v>0</v>
          </cell>
          <cell r="V71">
            <v>0</v>
          </cell>
          <cell r="W71">
            <v>82</v>
          </cell>
          <cell r="X71">
            <v>0</v>
          </cell>
          <cell r="Y71">
            <v>0</v>
          </cell>
          <cell r="Z71">
            <v>0</v>
          </cell>
          <cell r="AA71">
            <v>0</v>
          </cell>
          <cell r="AB71">
            <v>978</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O73">
            <v>180</v>
          </cell>
          <cell r="P73">
            <v>0</v>
          </cell>
          <cell r="Q73">
            <v>0</v>
          </cell>
          <cell r="R73">
            <v>476</v>
          </cell>
          <cell r="S73">
            <v>0</v>
          </cell>
          <cell r="T73">
            <v>0</v>
          </cell>
          <cell r="U73">
            <v>0</v>
          </cell>
          <cell r="V73">
            <v>0</v>
          </cell>
          <cell r="W73">
            <v>2244</v>
          </cell>
          <cell r="X73">
            <v>0</v>
          </cell>
          <cell r="Y73">
            <v>18</v>
          </cell>
          <cell r="Z73">
            <v>0</v>
          </cell>
          <cell r="AA73">
            <v>18</v>
          </cell>
          <cell r="AB73">
            <v>2244</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O74">
            <v>0</v>
          </cell>
          <cell r="P74">
            <v>-624.07000000000005</v>
          </cell>
          <cell r="Q74">
            <v>2013.3516666666667</v>
          </cell>
          <cell r="R74">
            <v>2</v>
          </cell>
          <cell r="S74">
            <v>-2013.3516666666667</v>
          </cell>
          <cell r="T74">
            <v>608.45800000000008</v>
          </cell>
          <cell r="U74">
            <v>344</v>
          </cell>
          <cell r="V74">
            <v>264.45800000000008</v>
          </cell>
          <cell r="W74">
            <v>491</v>
          </cell>
          <cell r="X74">
            <v>-608.45800000000008</v>
          </cell>
          <cell r="Y74">
            <v>527.31200000000001</v>
          </cell>
          <cell r="Z74">
            <v>288</v>
          </cell>
          <cell r="AA74">
            <v>239.31200000000001</v>
          </cell>
          <cell r="AB74">
            <v>491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O75">
            <v>12</v>
          </cell>
          <cell r="P75">
            <v>-439.07</v>
          </cell>
          <cell r="Q75">
            <v>1244.9099999999999</v>
          </cell>
          <cell r="R75">
            <v>11</v>
          </cell>
          <cell r="S75">
            <v>-1244.9099999999999</v>
          </cell>
          <cell r="T75">
            <v>346.80799999999999</v>
          </cell>
          <cell r="U75">
            <v>202</v>
          </cell>
          <cell r="V75">
            <v>144.80799999999999</v>
          </cell>
          <cell r="W75">
            <v>2284.666666666667</v>
          </cell>
          <cell r="X75">
            <v>-346.80799999999999</v>
          </cell>
          <cell r="Y75">
            <v>214.36199999999999</v>
          </cell>
          <cell r="Z75">
            <v>182</v>
          </cell>
          <cell r="AA75">
            <v>32.361999999999995</v>
          </cell>
          <cell r="AB75">
            <v>23945.666666666668</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O76">
            <v>0</v>
          </cell>
          <cell r="P76">
            <v>0</v>
          </cell>
          <cell r="Q76">
            <v>0</v>
          </cell>
          <cell r="S76">
            <v>0</v>
          </cell>
          <cell r="T76">
            <v>0</v>
          </cell>
          <cell r="U76">
            <v>0</v>
          </cell>
          <cell r="V76">
            <v>0</v>
          </cell>
          <cell r="W76">
            <v>0</v>
          </cell>
          <cell r="X76">
            <v>0</v>
          </cell>
          <cell r="Y76">
            <v>0</v>
          </cell>
          <cell r="Z76">
            <v>0</v>
          </cell>
          <cell r="AA76">
            <v>0</v>
          </cell>
          <cell r="AB76">
            <v>401</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O77">
            <v>12</v>
          </cell>
          <cell r="P77">
            <v>31</v>
          </cell>
          <cell r="Q77">
            <v>465.4666666666667</v>
          </cell>
          <cell r="R77">
            <v>11</v>
          </cell>
          <cell r="T77">
            <v>112.6</v>
          </cell>
          <cell r="U77">
            <v>17</v>
          </cell>
          <cell r="V77">
            <v>95.6</v>
          </cell>
          <cell r="W77">
            <v>2284.666666666667</v>
          </cell>
          <cell r="X77">
            <v>2284.666666666667</v>
          </cell>
          <cell r="Y77">
            <v>101.15</v>
          </cell>
          <cell r="Z77">
            <v>31</v>
          </cell>
          <cell r="AA77">
            <v>70.150000000000006</v>
          </cell>
          <cell r="AB77">
            <v>23529.666666666668</v>
          </cell>
          <cell r="AC77">
            <v>46</v>
          </cell>
          <cell r="AD77">
            <v>221.75</v>
          </cell>
          <cell r="AE77">
            <v>157.85</v>
          </cell>
          <cell r="AF77">
            <v>63.900000000000006</v>
          </cell>
        </row>
        <row r="78">
          <cell r="C78">
            <v>3123.5</v>
          </cell>
          <cell r="D78">
            <v>363</v>
          </cell>
          <cell r="E78">
            <v>2760.5</v>
          </cell>
          <cell r="N78">
            <v>121.25</v>
          </cell>
          <cell r="O78">
            <v>12</v>
          </cell>
          <cell r="P78">
            <v>31</v>
          </cell>
          <cell r="Q78">
            <v>302.97500000000002</v>
          </cell>
          <cell r="R78">
            <v>11</v>
          </cell>
          <cell r="T78">
            <v>148.05000000000001</v>
          </cell>
          <cell r="U78">
            <v>34</v>
          </cell>
          <cell r="V78">
            <v>114.05000000000001</v>
          </cell>
          <cell r="W78">
            <v>330</v>
          </cell>
          <cell r="X78">
            <v>330</v>
          </cell>
          <cell r="Y78">
            <v>211.8</v>
          </cell>
          <cell r="Z78">
            <v>45</v>
          </cell>
          <cell r="AA78">
            <v>166.8</v>
          </cell>
          <cell r="AB78">
            <v>330</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W79">
            <v>1955</v>
          </cell>
          <cell r="X79">
            <v>0</v>
          </cell>
          <cell r="Y79">
            <v>6.7</v>
          </cell>
          <cell r="Z79">
            <v>0</v>
          </cell>
          <cell r="AA79">
            <v>6.7</v>
          </cell>
          <cell r="AB79">
            <v>1955</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U81">
            <v>65</v>
          </cell>
          <cell r="V81">
            <v>30</v>
          </cell>
          <cell r="W81">
            <v>35</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C82">
            <v>813.00000000000011</v>
          </cell>
          <cell r="D82">
            <v>501</v>
          </cell>
          <cell r="E82">
            <v>312.33333333333337</v>
          </cell>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U83">
            <v>14098.435307760927</v>
          </cell>
          <cell r="V83">
            <v>5945.3098245614019</v>
          </cell>
          <cell r="W83">
            <v>8153.1254831995248</v>
          </cell>
          <cell r="X83">
            <v>0</v>
          </cell>
          <cell r="AC83">
            <v>0</v>
          </cell>
          <cell r="AD83">
            <v>2918</v>
          </cell>
          <cell r="AE83">
            <v>2545.3098245614037</v>
          </cell>
          <cell r="AF83">
            <v>5037.1254831995248</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W85">
            <v>0</v>
          </cell>
          <cell r="X85">
            <v>0</v>
          </cell>
          <cell r="Y85">
            <v>0</v>
          </cell>
          <cell r="Z85">
            <v>747</v>
          </cell>
          <cell r="AA85">
            <v>0</v>
          </cell>
          <cell r="AB85">
            <v>747</v>
          </cell>
          <cell r="AC85">
            <v>0</v>
          </cell>
          <cell r="AD85">
            <v>0</v>
          </cell>
          <cell r="AE85">
            <v>0</v>
          </cell>
          <cell r="AF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O86">
            <v>4065.1754385964914</v>
          </cell>
          <cell r="P86">
            <v>0</v>
          </cell>
          <cell r="Q86">
            <v>0</v>
          </cell>
          <cell r="R86">
            <v>3768.4237288135591</v>
          </cell>
          <cell r="S86">
            <v>0</v>
          </cell>
          <cell r="T86">
            <v>0</v>
          </cell>
          <cell r="U86">
            <v>0</v>
          </cell>
          <cell r="V86">
            <v>0</v>
          </cell>
          <cell r="W86">
            <v>15924.125483199525</v>
          </cell>
          <cell r="X86">
            <v>0</v>
          </cell>
          <cell r="Y86">
            <v>0</v>
          </cell>
          <cell r="Z86">
            <v>195401.12548319952</v>
          </cell>
          <cell r="AA86">
            <v>173414</v>
          </cell>
          <cell r="AB86">
            <v>368815.12548319955</v>
          </cell>
          <cell r="AC86">
            <v>0</v>
          </cell>
          <cell r="AD86">
            <v>10689</v>
          </cell>
          <cell r="AE86">
            <v>2570.3098245614037</v>
          </cell>
          <cell r="AF86">
            <v>5037.1254831995248</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W87">
            <v>52.068000000000012</v>
          </cell>
          <cell r="X87">
            <v>0</v>
          </cell>
          <cell r="Y87">
            <v>0</v>
          </cell>
          <cell r="Z87">
            <v>0</v>
          </cell>
          <cell r="AA87">
            <v>0</v>
          </cell>
          <cell r="AB87">
            <v>2186.0680000000002</v>
          </cell>
          <cell r="AC87">
            <v>0</v>
          </cell>
          <cell r="AD87">
            <v>0</v>
          </cell>
          <cell r="AE87">
            <v>178.35599999999999</v>
          </cell>
          <cell r="AF87">
            <v>52.068000000000012</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W88">
            <v>87</v>
          </cell>
          <cell r="X88">
            <v>-299.26666666666665</v>
          </cell>
          <cell r="Y88">
            <v>389.93333333333328</v>
          </cell>
          <cell r="Z88">
            <v>0</v>
          </cell>
          <cell r="AA88">
            <v>1294</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D92">
            <v>1012.3559999999998</v>
          </cell>
          <cell r="E92">
            <v>473.06800000000004</v>
          </cell>
          <cell r="N92">
            <v>4468.6499999999996</v>
          </cell>
          <cell r="O92">
            <v>777.1754385964914</v>
          </cell>
          <cell r="P92">
            <v>-4468.6499999999996</v>
          </cell>
          <cell r="Q92">
            <v>12039.093999999999</v>
          </cell>
          <cell r="R92">
            <v>796.42372881355914</v>
          </cell>
          <cell r="S92">
            <v>-12039.093999999999</v>
          </cell>
          <cell r="T92">
            <v>582.97</v>
          </cell>
          <cell r="U92">
            <v>14770.52597442759</v>
          </cell>
          <cell r="V92">
            <v>6456.6658245614017</v>
          </cell>
          <cell r="W92">
            <v>8313.8601498661901</v>
          </cell>
          <cell r="X92">
            <v>-582.97</v>
          </cell>
          <cell r="Y92">
            <v>1080.26</v>
          </cell>
          <cell r="Z92">
            <v>73006.860149866174</v>
          </cell>
          <cell r="AA92">
            <v>30183</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D93">
            <v>54</v>
          </cell>
          <cell r="E93">
            <v>34</v>
          </cell>
          <cell r="N93">
            <v>3758.15</v>
          </cell>
          <cell r="O93">
            <v>87</v>
          </cell>
          <cell r="P93">
            <v>-3758.15</v>
          </cell>
          <cell r="Q93">
            <v>8235.8940000000002</v>
          </cell>
          <cell r="R93">
            <v>45.61671126969965</v>
          </cell>
          <cell r="S93">
            <v>-8235.8940000000002</v>
          </cell>
          <cell r="T93">
            <v>583.47</v>
          </cell>
          <cell r="U93">
            <v>1776.9967112696997</v>
          </cell>
          <cell r="V93">
            <v>906.38</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4">
          <cell r="C94">
            <v>950</v>
          </cell>
          <cell r="P94">
            <v>450</v>
          </cell>
          <cell r="S94">
            <v>153</v>
          </cell>
          <cell r="T94">
            <v>0</v>
          </cell>
          <cell r="U94">
            <v>3306</v>
          </cell>
        </row>
        <row r="95">
          <cell r="C95">
            <v>-1308</v>
          </cell>
          <cell r="N95">
            <v>710.5</v>
          </cell>
          <cell r="P95">
            <v>-710.5</v>
          </cell>
          <cell r="Q95">
            <v>3803.2</v>
          </cell>
          <cell r="R95">
            <v>0</v>
          </cell>
          <cell r="S95">
            <v>-3803.2</v>
          </cell>
          <cell r="T95">
            <v>0</v>
          </cell>
          <cell r="U95">
            <v>1754</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C96">
            <v>0</v>
          </cell>
          <cell r="P96">
            <v>0</v>
          </cell>
          <cell r="S96">
            <v>0</v>
          </cell>
          <cell r="U96">
            <v>494</v>
          </cell>
          <cell r="X96">
            <v>0</v>
          </cell>
          <cell r="AC96">
            <v>0</v>
          </cell>
          <cell r="AF96">
            <v>0</v>
          </cell>
          <cell r="AI96">
            <v>0</v>
          </cell>
          <cell r="AJ96">
            <v>0</v>
          </cell>
          <cell r="AN96" t="e">
            <v>#REF!</v>
          </cell>
          <cell r="AP96" t="e">
            <v>#REF!</v>
          </cell>
          <cell r="AS96">
            <v>0</v>
          </cell>
        </row>
        <row r="97">
          <cell r="C97">
            <v>913</v>
          </cell>
          <cell r="P97">
            <v>0</v>
          </cell>
          <cell r="S97">
            <v>0</v>
          </cell>
          <cell r="U97">
            <v>913</v>
          </cell>
          <cell r="X97">
            <v>0</v>
          </cell>
          <cell r="AC97">
            <v>0</v>
          </cell>
          <cell r="AF97">
            <v>0</v>
          </cell>
          <cell r="AI97">
            <v>0</v>
          </cell>
          <cell r="AJ97">
            <v>0</v>
          </cell>
          <cell r="AN97" t="e">
            <v>#REF!</v>
          </cell>
          <cell r="AP97" t="e">
            <v>#REF!</v>
          </cell>
          <cell r="AS97">
            <v>0</v>
          </cell>
        </row>
        <row r="98">
          <cell r="P98">
            <v>0</v>
          </cell>
          <cell r="S98">
            <v>0</v>
          </cell>
          <cell r="U98">
            <v>0</v>
          </cell>
          <cell r="X98">
            <v>0</v>
          </cell>
          <cell r="AC98">
            <v>0</v>
          </cell>
          <cell r="AF98">
            <v>0</v>
          </cell>
          <cell r="AI98">
            <v>0</v>
          </cell>
          <cell r="AJ98">
            <v>0</v>
          </cell>
          <cell r="AN98" t="e">
            <v>#REF!</v>
          </cell>
          <cell r="AP98" t="e">
            <v>#REF!</v>
          </cell>
          <cell r="AS98">
            <v>0</v>
          </cell>
        </row>
        <row r="99">
          <cell r="P99">
            <v>0</v>
          </cell>
          <cell r="S99">
            <v>0</v>
          </cell>
          <cell r="U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U100">
            <v>1093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U101">
            <v>913</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U102">
            <v>50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U103">
            <v>130</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U104">
            <v>3922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U105">
            <v>261</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U106">
            <v>3661</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U107">
            <v>-38.052597442759001</v>
          </cell>
          <cell r="V107">
            <v>-38.052597442759001</v>
          </cell>
          <cell r="W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U108">
            <v>268</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U109">
            <v>0</v>
          </cell>
          <cell r="V109">
            <v>0</v>
          </cell>
          <cell r="W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U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U111">
            <v>1568.5</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U112">
            <v>53.583333333333336</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U114" t="e">
            <v>#REF!</v>
          </cell>
          <cell r="V114" t="e">
            <v>#REF!</v>
          </cell>
          <cell r="X114">
            <v>0</v>
          </cell>
          <cell r="AC114">
            <v>0</v>
          </cell>
          <cell r="AF114">
            <v>0</v>
          </cell>
          <cell r="AI114">
            <v>0</v>
          </cell>
          <cell r="AJ114">
            <v>0</v>
          </cell>
          <cell r="AP114">
            <v>0</v>
          </cell>
          <cell r="AS114">
            <v>0</v>
          </cell>
        </row>
        <row r="115">
          <cell r="C115">
            <v>10509</v>
          </cell>
          <cell r="P115">
            <v>0</v>
          </cell>
          <cell r="S115">
            <v>0</v>
          </cell>
          <cell r="U115" t="e">
            <v>#REF!</v>
          </cell>
          <cell r="X115">
            <v>0</v>
          </cell>
          <cell r="AC115">
            <v>0</v>
          </cell>
          <cell r="AF115">
            <v>0</v>
          </cell>
          <cell r="AI115">
            <v>0</v>
          </cell>
          <cell r="AJ115">
            <v>0</v>
          </cell>
          <cell r="AP115">
            <v>10509</v>
          </cell>
          <cell r="AS115">
            <v>0</v>
          </cell>
        </row>
        <row r="116">
          <cell r="C116">
            <v>0</v>
          </cell>
          <cell r="D116">
            <v>0</v>
          </cell>
          <cell r="E116">
            <v>0</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N117">
            <v>0</v>
          </cell>
          <cell r="O117">
            <v>0</v>
          </cell>
          <cell r="P117">
            <v>291.25</v>
          </cell>
          <cell r="S117">
            <v>1077.625</v>
          </cell>
          <cell r="T117">
            <v>0</v>
          </cell>
          <cell r="U117">
            <v>6599.0307358905739</v>
          </cell>
        </row>
        <row r="118">
          <cell r="U118" t="e">
            <v>#REF!</v>
          </cell>
        </row>
        <row r="119">
          <cell r="P119">
            <v>0</v>
          </cell>
          <cell r="S119">
            <v>0</v>
          </cell>
          <cell r="U119">
            <v>-230.79318209931299</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U120">
            <v>-380.52597442758997</v>
          </cell>
          <cell r="V120">
            <v>6725.3341754385983</v>
          </cell>
          <cell r="W120">
            <v>-7406.8601498661901</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U125">
            <v>8678</v>
          </cell>
          <cell r="W125">
            <v>8678</v>
          </cell>
          <cell r="X125">
            <v>0</v>
          </cell>
          <cell r="AC125">
            <v>0</v>
          </cell>
          <cell r="AE125">
            <v>0</v>
          </cell>
          <cell r="AJ125">
            <v>0</v>
          </cell>
          <cell r="AP125" t="e">
            <v>#REF!</v>
          </cell>
          <cell r="AQ125" t="e">
            <v>#REF!</v>
          </cell>
          <cell r="AR125" t="e">
            <v>#REF!</v>
          </cell>
        </row>
        <row r="126">
          <cell r="P126">
            <v>0</v>
          </cell>
          <cell r="U126">
            <v>-7406.8601498661901</v>
          </cell>
          <cell r="X126">
            <v>0</v>
          </cell>
          <cell r="AC126">
            <v>0</v>
          </cell>
          <cell r="AJ126">
            <v>0</v>
          </cell>
        </row>
        <row r="127">
          <cell r="P127">
            <v>0</v>
          </cell>
          <cell r="U127">
            <v>30.45</v>
          </cell>
          <cell r="X127">
            <v>0</v>
          </cell>
          <cell r="AC127">
            <v>0</v>
          </cell>
          <cell r="AJ127">
            <v>0</v>
          </cell>
          <cell r="AP127" t="e">
            <v>#REF!</v>
          </cell>
          <cell r="AU127">
            <v>0</v>
          </cell>
        </row>
        <row r="128">
          <cell r="P128">
            <v>0</v>
          </cell>
          <cell r="U128">
            <v>56.44</v>
          </cell>
          <cell r="X128">
            <v>0</v>
          </cell>
          <cell r="AC128">
            <v>0</v>
          </cell>
          <cell r="AJ128">
            <v>0</v>
          </cell>
        </row>
        <row r="129">
          <cell r="P129">
            <v>0</v>
          </cell>
          <cell r="U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U131">
            <v>8.49</v>
          </cell>
          <cell r="X131">
            <v>0</v>
          </cell>
          <cell r="AC131">
            <v>0</v>
          </cell>
          <cell r="AJ131">
            <v>0</v>
          </cell>
          <cell r="AP131" t="e">
            <v>#REF!</v>
          </cell>
          <cell r="AU131">
            <v>0</v>
          </cell>
        </row>
        <row r="132">
          <cell r="P132">
            <v>0</v>
          </cell>
          <cell r="U132">
            <v>0</v>
          </cell>
          <cell r="X132">
            <v>0</v>
          </cell>
          <cell r="AC132">
            <v>0</v>
          </cell>
          <cell r="AJ132">
            <v>0</v>
          </cell>
          <cell r="AP132" t="e">
            <v>#REF!</v>
          </cell>
          <cell r="AU132" t="e">
            <v>#DIV/0!</v>
          </cell>
        </row>
        <row r="133">
          <cell r="P133">
            <v>0</v>
          </cell>
          <cell r="T133">
            <v>0</v>
          </cell>
          <cell r="U133">
            <v>6.57</v>
          </cell>
          <cell r="X133">
            <v>0</v>
          </cell>
          <cell r="AC133">
            <v>0</v>
          </cell>
          <cell r="AJ133">
            <v>0</v>
          </cell>
          <cell r="AP133" t="e">
            <v>#REF!</v>
          </cell>
          <cell r="AU133" t="e">
            <v>#DIV/0!</v>
          </cell>
        </row>
        <row r="134">
          <cell r="P134">
            <v>0</v>
          </cell>
          <cell r="U134">
            <v>29726</v>
          </cell>
          <cell r="V134">
            <v>29726</v>
          </cell>
          <cell r="X134">
            <v>0</v>
          </cell>
          <cell r="AC134">
            <v>0</v>
          </cell>
          <cell r="AJ134">
            <v>0</v>
          </cell>
          <cell r="AP134">
            <v>0</v>
          </cell>
          <cell r="AU134">
            <v>0</v>
          </cell>
        </row>
        <row r="135">
          <cell r="P135">
            <v>0</v>
          </cell>
          <cell r="X135">
            <v>0</v>
          </cell>
          <cell r="AC135">
            <v>0</v>
          </cell>
          <cell r="AJ135">
            <v>0</v>
          </cell>
        </row>
        <row r="136">
          <cell r="P136">
            <v>0</v>
          </cell>
          <cell r="T136">
            <v>300</v>
          </cell>
          <cell r="U136">
            <v>300</v>
          </cell>
          <cell r="X136">
            <v>0</v>
          </cell>
          <cell r="AC136">
            <v>0</v>
          </cell>
          <cell r="AJ136">
            <v>0</v>
          </cell>
          <cell r="AP136">
            <v>36.19</v>
          </cell>
          <cell r="AU136" t="e">
            <v>#DIV/0!</v>
          </cell>
        </row>
        <row r="137">
          <cell r="P137">
            <v>0</v>
          </cell>
          <cell r="U137">
            <v>1</v>
          </cell>
          <cell r="X137">
            <v>0</v>
          </cell>
          <cell r="AC137">
            <v>0</v>
          </cell>
          <cell r="AJ137">
            <v>0</v>
          </cell>
        </row>
        <row r="138">
          <cell r="P138">
            <v>0</v>
          </cell>
          <cell r="X138">
            <v>0</v>
          </cell>
          <cell r="AC138">
            <v>0</v>
          </cell>
          <cell r="AJ138">
            <v>0</v>
          </cell>
          <cell r="AN138">
            <v>0</v>
          </cell>
          <cell r="AP138" t="e">
            <v>#REF!</v>
          </cell>
          <cell r="AU138" t="e">
            <v>#DIV/0!</v>
          </cell>
        </row>
        <row r="139">
          <cell r="P139">
            <v>0</v>
          </cell>
          <cell r="T139">
            <v>0</v>
          </cell>
          <cell r="U139">
            <v>38404</v>
          </cell>
          <cell r="V139">
            <v>29726</v>
          </cell>
          <cell r="W139">
            <v>8678</v>
          </cell>
          <cell r="X139">
            <v>0</v>
          </cell>
          <cell r="AC139">
            <v>0</v>
          </cell>
          <cell r="AJ139">
            <v>0</v>
          </cell>
          <cell r="AP139">
            <v>180931</v>
          </cell>
          <cell r="AQ139">
            <v>180931</v>
          </cell>
        </row>
        <row r="140">
          <cell r="C140" t="str">
            <v>коп/кВтг</v>
          </cell>
          <cell r="P140">
            <v>0</v>
          </cell>
          <cell r="U140">
            <v>0</v>
          </cell>
          <cell r="V140">
            <v>0</v>
          </cell>
          <cell r="X140">
            <v>0</v>
          </cell>
          <cell r="AC140">
            <v>0</v>
          </cell>
          <cell r="AJ140">
            <v>0</v>
          </cell>
        </row>
        <row r="141">
          <cell r="P141">
            <v>0</v>
          </cell>
          <cell r="U141">
            <v>38404</v>
          </cell>
          <cell r="V141">
            <v>29726</v>
          </cell>
          <cell r="W141">
            <v>8678</v>
          </cell>
          <cell r="X141">
            <v>0</v>
          </cell>
          <cell r="AC141">
            <v>0</v>
          </cell>
          <cell r="AJ141">
            <v>0</v>
          </cell>
          <cell r="AN141">
            <v>0</v>
          </cell>
          <cell r="AP141">
            <v>0</v>
          </cell>
        </row>
        <row r="142">
          <cell r="P142">
            <v>0</v>
          </cell>
          <cell r="Q142">
            <v>0</v>
          </cell>
          <cell r="X142">
            <v>0</v>
          </cell>
          <cell r="AC142">
            <v>0</v>
          </cell>
          <cell r="AD142">
            <v>2918</v>
          </cell>
          <cell r="AE142">
            <v>3056.6658245614035</v>
          </cell>
          <cell r="AF142">
            <v>5197.8601498661919</v>
          </cell>
          <cell r="AJ142">
            <v>0</v>
          </cell>
          <cell r="AP142">
            <v>2601</v>
          </cell>
        </row>
        <row r="143">
          <cell r="P143">
            <v>0</v>
          </cell>
          <cell r="U143">
            <v>-1</v>
          </cell>
          <cell r="V143">
            <v>29.2</v>
          </cell>
          <cell r="W143">
            <v>-46</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C145">
            <v>0</v>
          </cell>
          <cell r="P145">
            <v>0</v>
          </cell>
          <cell r="S145">
            <v>0</v>
          </cell>
          <cell r="U145">
            <v>0</v>
          </cell>
          <cell r="X145">
            <v>0</v>
          </cell>
          <cell r="AC145">
            <v>0</v>
          </cell>
          <cell r="AJ145">
            <v>0</v>
          </cell>
          <cell r="AP145" t="e">
            <v>#REF!</v>
          </cell>
          <cell r="AQ145">
            <v>180931</v>
          </cell>
          <cell r="AR145" t="e">
            <v>#REF!</v>
          </cell>
        </row>
        <row r="146">
          <cell r="C146">
            <v>80</v>
          </cell>
          <cell r="P146">
            <v>0</v>
          </cell>
          <cell r="U146">
            <v>4402</v>
          </cell>
          <cell r="X146">
            <v>0</v>
          </cell>
          <cell r="AC146">
            <v>0</v>
          </cell>
          <cell r="AJ146">
            <v>0</v>
          </cell>
          <cell r="AU146">
            <v>21126</v>
          </cell>
          <cell r="AV146">
            <v>32127</v>
          </cell>
          <cell r="AW146">
            <v>21565.09890909091</v>
          </cell>
          <cell r="AX146" t="e">
            <v>#REF!</v>
          </cell>
        </row>
        <row r="147">
          <cell r="C147">
            <v>80</v>
          </cell>
          <cell r="P147">
            <v>0</v>
          </cell>
          <cell r="U147">
            <v>2921</v>
          </cell>
          <cell r="X147">
            <v>0</v>
          </cell>
          <cell r="AC147">
            <v>0</v>
          </cell>
          <cell r="AJ147">
            <v>0</v>
          </cell>
          <cell r="AP147" t="e">
            <v>#REF!</v>
          </cell>
          <cell r="AQ147" t="e">
            <v>#REF!</v>
          </cell>
          <cell r="AR147" t="e">
            <v>#REF!</v>
          </cell>
        </row>
        <row r="148">
          <cell r="P148">
            <v>0</v>
          </cell>
          <cell r="U148">
            <v>0</v>
          </cell>
          <cell r="X148">
            <v>0</v>
          </cell>
          <cell r="AC148">
            <v>0</v>
          </cell>
          <cell r="AJ148">
            <v>0</v>
          </cell>
        </row>
        <row r="149">
          <cell r="C149">
            <v>0</v>
          </cell>
          <cell r="N149">
            <v>0</v>
          </cell>
          <cell r="P149">
            <v>0</v>
          </cell>
          <cell r="Q149">
            <v>0</v>
          </cell>
          <cell r="T149">
            <v>0</v>
          </cell>
          <cell r="U149">
            <v>0</v>
          </cell>
          <cell r="X149">
            <v>0</v>
          </cell>
          <cell r="Y149">
            <v>0</v>
          </cell>
          <cell r="AC149">
            <v>0</v>
          </cell>
          <cell r="AJ149">
            <v>0</v>
          </cell>
          <cell r="AN149">
            <v>0</v>
          </cell>
        </row>
        <row r="150">
          <cell r="P150">
            <v>0</v>
          </cell>
          <cell r="U150">
            <v>317</v>
          </cell>
        </row>
        <row r="151">
          <cell r="C151">
            <v>916.24199999999996</v>
          </cell>
          <cell r="N151">
            <v>1295.5</v>
          </cell>
          <cell r="P151">
            <v>-1295.5</v>
          </cell>
          <cell r="Q151">
            <v>2567.7454545454548</v>
          </cell>
          <cell r="S151">
            <v>-2567.7454545454548</v>
          </cell>
          <cell r="T151">
            <v>1558.3090909090909</v>
          </cell>
          <cell r="U151">
            <v>1774.0124999999998</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cell r="U152">
            <v>0</v>
          </cell>
        </row>
        <row r="153">
          <cell r="C153">
            <v>80</v>
          </cell>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U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U156">
            <v>-578</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U157">
            <v>0</v>
          </cell>
          <cell r="X157">
            <v>-105</v>
          </cell>
          <cell r="Y157">
            <v>190</v>
          </cell>
          <cell r="AC157">
            <v>-190</v>
          </cell>
          <cell r="AJ157">
            <v>0</v>
          </cell>
          <cell r="AP157" t="e">
            <v>#REF!</v>
          </cell>
        </row>
        <row r="158">
          <cell r="C158" t="e">
            <v>#REF!</v>
          </cell>
          <cell r="N158">
            <v>1248.5</v>
          </cell>
          <cell r="O158">
            <v>0</v>
          </cell>
          <cell r="P158">
            <v>-1248.5</v>
          </cell>
          <cell r="Q158">
            <v>140</v>
          </cell>
          <cell r="S158">
            <v>-140</v>
          </cell>
          <cell r="T158" t="str">
            <v xml:space="preserve">                   КОРИГУВАННЯ   ПЛАНУ   НА   СЕРПЕНЬ  1998 р</v>
          </cell>
          <cell r="U158">
            <v>4643</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C160">
            <v>57</v>
          </cell>
          <cell r="N160">
            <v>0</v>
          </cell>
          <cell r="O160">
            <v>250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D165" t="str">
            <v>АПАРАТ ЕЛЕКТРО</v>
          </cell>
          <cell r="E165" t="str">
            <v>АПАРАТ ТЕПЛО</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O166">
            <v>2.1435</v>
          </cell>
          <cell r="P166">
            <v>2.1435</v>
          </cell>
          <cell r="Q166">
            <v>39038.189666666673</v>
          </cell>
          <cell r="R166">
            <v>2.1435</v>
          </cell>
          <cell r="S166">
            <v>2.1435</v>
          </cell>
          <cell r="T166">
            <v>9187.6373333333177</v>
          </cell>
          <cell r="U166">
            <v>2.1435</v>
          </cell>
          <cell r="Y166">
            <v>7332.1266666666525</v>
          </cell>
          <cell r="AC166">
            <v>2.1804999999999999</v>
          </cell>
          <cell r="AD166">
            <v>2.1804999999999999</v>
          </cell>
          <cell r="AE166">
            <v>-13656.893090909089</v>
          </cell>
          <cell r="AF166">
            <v>1.905</v>
          </cell>
          <cell r="AG166">
            <v>2466</v>
          </cell>
          <cell r="AH166">
            <v>2561</v>
          </cell>
          <cell r="AN166" t="e">
            <v>#REF!</v>
          </cell>
          <cell r="AP166" t="e">
            <v>#REF!</v>
          </cell>
        </row>
        <row r="167">
          <cell r="C167" t="e">
            <v>#REF!</v>
          </cell>
          <cell r="N167">
            <v>3758.15</v>
          </cell>
        </row>
        <row r="168">
          <cell r="C168" t="e">
            <v>#REF!</v>
          </cell>
          <cell r="P168">
            <v>17.39</v>
          </cell>
          <cell r="U168">
            <v>44.3</v>
          </cell>
          <cell r="AC168">
            <v>221.49122807017542</v>
          </cell>
        </row>
        <row r="169">
          <cell r="C169" t="e">
            <v>#REF!</v>
          </cell>
          <cell r="P169">
            <v>19.82</v>
          </cell>
          <cell r="U169">
            <v>50.49</v>
          </cell>
          <cell r="AC169">
            <v>252.49999999999997</v>
          </cell>
        </row>
        <row r="170">
          <cell r="P170">
            <v>82.5</v>
          </cell>
          <cell r="S170">
            <v>82.5</v>
          </cell>
          <cell r="T170">
            <v>82.5</v>
          </cell>
          <cell r="U170">
            <v>82.5</v>
          </cell>
          <cell r="AC170">
            <v>66</v>
          </cell>
          <cell r="AV170">
            <v>1507.2</v>
          </cell>
        </row>
        <row r="171">
          <cell r="P171">
            <v>176.84</v>
          </cell>
          <cell r="U171">
            <v>176.84</v>
          </cell>
          <cell r="AC171">
            <v>143.91299999999998</v>
          </cell>
        </row>
        <row r="172">
          <cell r="P172">
            <v>3075</v>
          </cell>
          <cell r="U172">
            <v>7834</v>
          </cell>
          <cell r="AC172">
            <v>31875</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P174">
            <v>31.61</v>
          </cell>
          <cell r="Q174">
            <v>1.895</v>
          </cell>
          <cell r="U174">
            <v>1.895</v>
          </cell>
          <cell r="V174">
            <v>1.895</v>
          </cell>
          <cell r="Y174">
            <v>1.895</v>
          </cell>
          <cell r="Z174">
            <v>1.895</v>
          </cell>
          <cell r="AA174">
            <v>1.895</v>
          </cell>
          <cell r="AN174">
            <v>1.895</v>
          </cell>
          <cell r="AP174">
            <v>1.895</v>
          </cell>
          <cell r="AQ174">
            <v>1.895</v>
          </cell>
          <cell r="AU174">
            <v>1.905</v>
          </cell>
          <cell r="AV174">
            <v>1.895</v>
          </cell>
        </row>
        <row r="175">
          <cell r="P175">
            <v>36</v>
          </cell>
          <cell r="U175">
            <v>91.91</v>
          </cell>
        </row>
        <row r="176">
          <cell r="P176">
            <v>63.33</v>
          </cell>
          <cell r="Q176">
            <v>132.19999999999999</v>
          </cell>
          <cell r="U176">
            <v>63.33</v>
          </cell>
          <cell r="Y176">
            <v>68.7</v>
          </cell>
          <cell r="AP176">
            <v>200.89999999999998</v>
          </cell>
          <cell r="AU176">
            <v>251.12700000000001</v>
          </cell>
        </row>
        <row r="177">
          <cell r="P177">
            <v>135.75</v>
          </cell>
          <cell r="Q177">
            <v>150.5</v>
          </cell>
          <cell r="U177">
            <v>150.5</v>
          </cell>
          <cell r="Y177">
            <v>78.3</v>
          </cell>
          <cell r="AP177">
            <v>228.8</v>
          </cell>
          <cell r="AU177">
            <v>288.28500000000003</v>
          </cell>
        </row>
        <row r="178">
          <cell r="N178">
            <v>0</v>
          </cell>
          <cell r="P178">
            <v>4291</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P180">
            <v>4.2</v>
          </cell>
          <cell r="Q180">
            <v>20668</v>
          </cell>
          <cell r="U180">
            <v>0</v>
          </cell>
          <cell r="Y180">
            <v>10741</v>
          </cell>
          <cell r="AC180">
            <v>75.839416058394164</v>
          </cell>
          <cell r="AP180">
            <v>31409</v>
          </cell>
          <cell r="AU180">
            <v>31574</v>
          </cell>
        </row>
        <row r="181">
          <cell r="P181">
            <v>5.8</v>
          </cell>
          <cell r="U181">
            <v>11.7</v>
          </cell>
          <cell r="AC181">
            <v>103.9</v>
          </cell>
          <cell r="AP181">
            <v>31409</v>
          </cell>
          <cell r="AU181" t="e">
            <v>#REF!</v>
          </cell>
        </row>
        <row r="182">
          <cell r="C182">
            <v>75</v>
          </cell>
          <cell r="P182">
            <v>100.5</v>
          </cell>
          <cell r="Q182">
            <v>0</v>
          </cell>
          <cell r="T182">
            <v>0</v>
          </cell>
          <cell r="U182">
            <v>0</v>
          </cell>
          <cell r="Y182">
            <v>52.1</v>
          </cell>
          <cell r="AC182">
            <v>89.557440953909662</v>
          </cell>
          <cell r="AF182">
            <v>75</v>
          </cell>
          <cell r="AP182">
            <v>52.1</v>
          </cell>
          <cell r="AU182">
            <v>67.933000000000007</v>
          </cell>
        </row>
        <row r="183">
          <cell r="P183">
            <v>215.42175</v>
          </cell>
          <cell r="Q183">
            <v>0</v>
          </cell>
          <cell r="U183">
            <v>0</v>
          </cell>
          <cell r="Y183">
            <v>71.3</v>
          </cell>
          <cell r="AC183">
            <v>195.28</v>
          </cell>
          <cell r="AP183">
            <v>71.3</v>
          </cell>
          <cell r="AU183">
            <v>91.201999999999998</v>
          </cell>
        </row>
        <row r="184">
          <cell r="C184">
            <v>75</v>
          </cell>
          <cell r="N184">
            <v>75</v>
          </cell>
          <cell r="P184">
            <v>905</v>
          </cell>
          <cell r="U184">
            <v>1831</v>
          </cell>
          <cell r="AC184">
            <v>14810</v>
          </cell>
          <cell r="AN184">
            <v>0</v>
          </cell>
          <cell r="AP184">
            <v>98.96042216358839</v>
          </cell>
          <cell r="AU184">
            <v>98.96042216358839</v>
          </cell>
        </row>
        <row r="185">
          <cell r="Q185">
            <v>187.53</v>
          </cell>
          <cell r="U185">
            <v>0</v>
          </cell>
          <cell r="Y185">
            <v>187.53</v>
          </cell>
          <cell r="AP185">
            <v>187.53</v>
          </cell>
          <cell r="AU185">
            <v>187.53</v>
          </cell>
        </row>
        <row r="186">
          <cell r="N186">
            <v>55.82</v>
          </cell>
          <cell r="O186">
            <v>24.309999999999995</v>
          </cell>
          <cell r="P186">
            <v>61.620000000000005</v>
          </cell>
          <cell r="Q186">
            <v>0</v>
          </cell>
          <cell r="R186">
            <v>22.140000000000008</v>
          </cell>
          <cell r="T186">
            <v>0</v>
          </cell>
          <cell r="U186">
            <v>154.1</v>
          </cell>
          <cell r="V186">
            <v>95.3</v>
          </cell>
          <cell r="W186">
            <v>58.8</v>
          </cell>
          <cell r="Y186">
            <v>9770</v>
          </cell>
          <cell r="AC186">
            <v>356.4</v>
          </cell>
          <cell r="AD186">
            <v>74.900000000000006</v>
          </cell>
          <cell r="AE186">
            <v>281.5</v>
          </cell>
          <cell r="AP186">
            <v>9770</v>
          </cell>
          <cell r="AU186">
            <v>12739</v>
          </cell>
        </row>
        <row r="187">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cell r="AP187">
            <v>9770</v>
          </cell>
          <cell r="AU187" t="e">
            <v>#REF!</v>
          </cell>
        </row>
        <row r="188">
          <cell r="N188">
            <v>135.26</v>
          </cell>
          <cell r="O188">
            <v>135.25</v>
          </cell>
          <cell r="P188">
            <v>134.22999999999999</v>
          </cell>
          <cell r="Q188">
            <v>150.5</v>
          </cell>
          <cell r="R188">
            <v>134.24</v>
          </cell>
          <cell r="S188">
            <v>0</v>
          </cell>
          <cell r="T188">
            <v>0</v>
          </cell>
          <cell r="U188">
            <v>51.4</v>
          </cell>
          <cell r="V188">
            <v>-51.4</v>
          </cell>
          <cell r="W188">
            <v>132.16</v>
          </cell>
          <cell r="Y188">
            <v>149.6</v>
          </cell>
          <cell r="Z188">
            <v>52.7</v>
          </cell>
          <cell r="AA188">
            <v>96.899999999999991</v>
          </cell>
          <cell r="AC188">
            <v>130.99</v>
          </cell>
          <cell r="AD188">
            <v>130.99</v>
          </cell>
          <cell r="AE188">
            <v>130.99</v>
          </cell>
          <cell r="AF188">
            <v>0</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W189">
            <v>0</v>
          </cell>
          <cell r="Y189">
            <v>20511</v>
          </cell>
          <cell r="Z189">
            <v>7225</v>
          </cell>
          <cell r="AA189">
            <v>13286</v>
          </cell>
          <cell r="AC189">
            <v>52</v>
          </cell>
          <cell r="AD189">
            <v>52</v>
          </cell>
          <cell r="AP189" t="e">
            <v>#DIV/0!</v>
          </cell>
          <cell r="AQ189" t="e">
            <v>#DIV/0!</v>
          </cell>
          <cell r="AR189" t="e">
            <v>#DIV/0!</v>
          </cell>
          <cell r="AU189">
            <v>44313</v>
          </cell>
          <cell r="AV189">
            <v>9770.9133329995493</v>
          </cell>
          <cell r="AW189">
            <v>34542.086667000447</v>
          </cell>
        </row>
        <row r="190">
          <cell r="P190">
            <v>8271</v>
          </cell>
          <cell r="Q190">
            <v>137.33000000000001</v>
          </cell>
          <cell r="T190" t="e">
            <v>#DIV/0!</v>
          </cell>
          <cell r="U190" t="e">
            <v>#DIV/0!</v>
          </cell>
          <cell r="V190" t="e">
            <v>#DIV/0!</v>
          </cell>
          <cell r="W190">
            <v>7771</v>
          </cell>
          <cell r="Y190">
            <v>137.11000000000001</v>
          </cell>
          <cell r="Z190">
            <v>137.1</v>
          </cell>
          <cell r="AA190">
            <v>137.11000000000001</v>
          </cell>
          <cell r="AC190">
            <v>46737</v>
          </cell>
          <cell r="AD190">
            <v>9863.1854657688</v>
          </cell>
          <cell r="AE190">
            <v>36873.814534231198</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4">
          <cell r="X194">
            <v>4948.1398501338099</v>
          </cell>
          <cell r="Z194">
            <v>4948.1398501338263</v>
          </cell>
          <cell r="AB194">
            <v>4948.1398501337389</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N218" t="str">
            <v xml:space="preserve">      І.В.ПЛАЧКОВ</v>
          </cell>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5">
          <cell r="C225" t="str">
            <v>ПОТРЕБА   В КОШТАХ НА  вересень 1998 року</v>
          </cell>
        </row>
        <row r="226">
          <cell r="C226" t="str">
            <v>ПО ФІЛІАЛАХ АК КИЇВЕНЕРГО</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29">
          <cell r="S229" t="str">
            <v>ТИС.ГРН.</v>
          </cell>
        </row>
        <row r="230">
          <cell r="C230">
            <v>1651.8969999999999</v>
          </cell>
          <cell r="D230" t="str">
            <v>АПАРАТ ЕЛЕКТРО</v>
          </cell>
          <cell r="E230" t="str">
            <v>АПАРАТ ТЕПЛО</v>
          </cell>
          <cell r="N230">
            <v>5904.3327272727274</v>
          </cell>
          <cell r="O230" t="str">
            <v xml:space="preserve"> Т/Е</v>
          </cell>
          <cell r="P230" t="str">
            <v>ТЕЦ-6 ВСЬОГО</v>
          </cell>
          <cell r="Q230">
            <v>13067.120909090911</v>
          </cell>
          <cell r="R230" t="str">
            <v xml:space="preserve"> Т/Е</v>
          </cell>
          <cell r="S230" t="str">
            <v xml:space="preserve">ДОП.ВИР. </v>
          </cell>
          <cell r="T230">
            <v>5028.8272727272724</v>
          </cell>
          <cell r="U230" t="str">
            <v>АК КЕ ВСЬОГО</v>
          </cell>
          <cell r="V230" t="str">
            <v>Е/Е</v>
          </cell>
          <cell r="W230" t="str">
            <v xml:space="preserve"> Т/Е</v>
          </cell>
          <cell r="Y230">
            <v>4079.1272727272726</v>
          </cell>
          <cell r="AC230" t="str">
            <v>СТАНЦІї ЕЛЕКТРО</v>
          </cell>
          <cell r="AD230" t="str">
            <v>СТАНЦІІ ТЕПЛОВІ</v>
          </cell>
          <cell r="AE230" t="str">
            <v>МЕРЕЖІ ЕЛЕКТРО</v>
          </cell>
          <cell r="AF230" t="str">
            <v>МЕРЕЖІ ТЕПЛОВІ</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D233">
            <v>1012.3559999999998</v>
          </cell>
          <cell r="E233">
            <v>473.06800000000004</v>
          </cell>
          <cell r="N233">
            <v>0</v>
          </cell>
          <cell r="O233">
            <v>777.1754385964914</v>
          </cell>
          <cell r="P233">
            <v>2409.6737288135591</v>
          </cell>
          <cell r="Q233">
            <v>111.8</v>
          </cell>
          <cell r="R233">
            <v>796.42372881355914</v>
          </cell>
          <cell r="S233">
            <v>1077.625</v>
          </cell>
          <cell r="T233">
            <v>5107.6000000000004</v>
          </cell>
          <cell r="U233">
            <v>23976.15725132322</v>
          </cell>
          <cell r="V233" t="e">
            <v>#REF!</v>
          </cell>
          <cell r="W233">
            <v>44621.157251323224</v>
          </cell>
          <cell r="Y233">
            <v>91.533333333333331</v>
          </cell>
          <cell r="AP233">
            <v>5312.9333333333343</v>
          </cell>
          <cell r="AQ233" t="e">
            <v>#REF!</v>
          </cell>
        </row>
        <row r="234">
          <cell r="C234">
            <v>0</v>
          </cell>
          <cell r="D234">
            <v>934.35599999999977</v>
          </cell>
          <cell r="E234">
            <v>424.06800000000004</v>
          </cell>
          <cell r="N234">
            <v>0</v>
          </cell>
          <cell r="O234">
            <v>691.00000000000023</v>
          </cell>
          <cell r="P234">
            <v>733.8070175438595</v>
          </cell>
          <cell r="Q234">
            <v>0</v>
          </cell>
          <cell r="R234">
            <v>742.99999999999977</v>
          </cell>
          <cell r="S234">
            <v>605</v>
          </cell>
          <cell r="T234">
            <v>0</v>
          </cell>
          <cell r="U234">
            <v>15320.660540053519</v>
          </cell>
          <cell r="V234" t="e">
            <v>#REF!</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C236">
            <v>7782.6740000000009</v>
          </cell>
          <cell r="D236">
            <v>934.35599999999977</v>
          </cell>
          <cell r="E236">
            <v>424.06800000000004</v>
          </cell>
          <cell r="N236">
            <v>1585</v>
          </cell>
          <cell r="O236">
            <v>691.00000000000023</v>
          </cell>
          <cell r="P236">
            <v>733.8070175438595</v>
          </cell>
          <cell r="S236">
            <v>685</v>
          </cell>
          <cell r="U236">
            <v>15689.007333333333</v>
          </cell>
          <cell r="V236">
            <v>15376.340666666665</v>
          </cell>
          <cell r="AQ236" t="e">
            <v>#REF!</v>
          </cell>
        </row>
        <row r="237">
          <cell r="C237">
            <v>-1273</v>
          </cell>
          <cell r="D237">
            <v>78</v>
          </cell>
          <cell r="E237">
            <v>49</v>
          </cell>
          <cell r="N237">
            <v>4468.6499999999996</v>
          </cell>
          <cell r="O237">
            <v>69.175438596491233</v>
          </cell>
          <cell r="P237">
            <v>431.86671126969964</v>
          </cell>
          <cell r="Q237">
            <v>1739.5839999999998</v>
          </cell>
          <cell r="R237">
            <v>35.423728813559308</v>
          </cell>
          <cell r="S237">
            <v>537.625</v>
          </cell>
          <cell r="T237">
            <v>582.97</v>
          </cell>
          <cell r="U237">
            <v>4138.4967112696995</v>
          </cell>
          <cell r="V237">
            <v>4138.4967112696995</v>
          </cell>
          <cell r="Y237">
            <v>1080.26</v>
          </cell>
          <cell r="AP237" t="e">
            <v>#REF!</v>
          </cell>
          <cell r="AQ237" t="e">
            <v>#REF!</v>
          </cell>
        </row>
        <row r="238">
          <cell r="C238">
            <v>916.24199999999996</v>
          </cell>
          <cell r="N238">
            <v>0</v>
          </cell>
          <cell r="P238">
            <v>131.12735849056605</v>
          </cell>
          <cell r="Q238">
            <v>0</v>
          </cell>
          <cell r="S238">
            <v>146.625</v>
          </cell>
          <cell r="T238">
            <v>0</v>
          </cell>
          <cell r="U238">
            <v>1220.7727272727273</v>
          </cell>
          <cell r="V238">
            <v>1231.382075471698</v>
          </cell>
          <cell r="Y238">
            <v>0</v>
          </cell>
          <cell r="AP238">
            <v>0</v>
          </cell>
          <cell r="AQ238" t="e">
            <v>#REF!</v>
          </cell>
        </row>
        <row r="239">
          <cell r="C239">
            <v>2944.9412076717231</v>
          </cell>
          <cell r="N239">
            <v>0</v>
          </cell>
          <cell r="O239">
            <v>0</v>
          </cell>
          <cell r="P239">
            <v>42</v>
          </cell>
          <cell r="Q239">
            <v>0</v>
          </cell>
          <cell r="R239">
            <v>0</v>
          </cell>
          <cell r="S239">
            <v>0</v>
          </cell>
          <cell r="T239">
            <v>0</v>
          </cell>
          <cell r="U239">
            <v>3586.2745410050566</v>
          </cell>
          <cell r="V239">
            <v>3586.2745410050566</v>
          </cell>
          <cell r="AQ239" t="e">
            <v>#REF!</v>
          </cell>
        </row>
        <row r="240">
          <cell r="C240" t="e">
            <v>#REF!</v>
          </cell>
          <cell r="N240" t="e">
            <v>#REF!</v>
          </cell>
          <cell r="P240">
            <v>12</v>
          </cell>
          <cell r="Q240">
            <v>776</v>
          </cell>
          <cell r="S240">
            <v>0</v>
          </cell>
          <cell r="T240">
            <v>0</v>
          </cell>
          <cell r="U240">
            <v>589</v>
          </cell>
          <cell r="V240">
            <v>589</v>
          </cell>
          <cell r="Y240" t="e">
            <v>#REF!</v>
          </cell>
          <cell r="AP240" t="e">
            <v>#REF!</v>
          </cell>
          <cell r="AQ240" t="e">
            <v>#REF!</v>
          </cell>
        </row>
        <row r="241">
          <cell r="C241">
            <v>1.25</v>
          </cell>
          <cell r="P241">
            <v>30</v>
          </cell>
          <cell r="S241">
            <v>0</v>
          </cell>
          <cell r="U241">
            <v>53.583333333333336</v>
          </cell>
          <cell r="V241">
            <v>53.583333333333336</v>
          </cell>
          <cell r="AC241">
            <v>6</v>
          </cell>
          <cell r="AD241">
            <v>6</v>
          </cell>
          <cell r="AE241">
            <v>12</v>
          </cell>
          <cell r="AQ241" t="e">
            <v>#REF!</v>
          </cell>
        </row>
        <row r="242">
          <cell r="C242">
            <v>-149.73279232827699</v>
          </cell>
          <cell r="U242">
            <v>-149.73279232827699</v>
          </cell>
          <cell r="V242">
            <v>-149.73279232827699</v>
          </cell>
          <cell r="AQ242" t="e">
            <v>#REF!</v>
          </cell>
        </row>
        <row r="243">
          <cell r="C243">
            <v>393</v>
          </cell>
          <cell r="N243">
            <v>924</v>
          </cell>
          <cell r="Q243">
            <v>3963.0186666666668</v>
          </cell>
          <cell r="T243">
            <v>567.25866666666661</v>
          </cell>
          <cell r="U243">
            <v>2421.3333333333335</v>
          </cell>
          <cell r="V243">
            <v>2421.3333333333335</v>
          </cell>
          <cell r="Y243">
            <v>426.22533333333331</v>
          </cell>
          <cell r="AP243">
            <v>8434.3851668093339</v>
          </cell>
          <cell r="AQ243" t="e">
            <v>#REF!</v>
          </cell>
        </row>
        <row r="244">
          <cell r="C244">
            <v>1653</v>
          </cell>
          <cell r="D244">
            <v>511.35599999999999</v>
          </cell>
          <cell r="E244">
            <v>160.73466666666667</v>
          </cell>
          <cell r="N244">
            <v>67</v>
          </cell>
          <cell r="O244">
            <v>0</v>
          </cell>
          <cell r="P244">
            <v>0</v>
          </cell>
          <cell r="Q244">
            <v>345.33333333333337</v>
          </cell>
          <cell r="R244">
            <v>0</v>
          </cell>
          <cell r="S244">
            <v>0</v>
          </cell>
          <cell r="T244">
            <v>256.62666666666667</v>
          </cell>
          <cell r="U244">
            <v>672.09066666666661</v>
          </cell>
          <cell r="V244">
            <v>672.09066666666661</v>
          </cell>
          <cell r="Y244">
            <v>253.78399999999999</v>
          </cell>
          <cell r="AP244">
            <v>2682.9412082354906</v>
          </cell>
          <cell r="AQ244" t="e">
            <v>#REF!</v>
          </cell>
        </row>
        <row r="245">
          <cell r="V245">
            <v>0</v>
          </cell>
          <cell r="AQ245" t="e">
            <v>#REF!</v>
          </cell>
        </row>
        <row r="246">
          <cell r="C246">
            <v>0</v>
          </cell>
          <cell r="N246">
            <v>1</v>
          </cell>
          <cell r="P246">
            <v>450</v>
          </cell>
          <cell r="Q246">
            <v>0</v>
          </cell>
          <cell r="S246">
            <v>406</v>
          </cell>
          <cell r="T246">
            <v>114.19266666666665</v>
          </cell>
          <cell r="U246">
            <v>4903</v>
          </cell>
          <cell r="V246">
            <v>4635</v>
          </cell>
          <cell r="Y246">
            <v>-46.472000000000008</v>
          </cell>
          <cell r="AP246">
            <v>68.720666666666645</v>
          </cell>
          <cell r="AQ246" t="e">
            <v>#REF!</v>
          </cell>
        </row>
        <row r="247">
          <cell r="C247">
            <v>13</v>
          </cell>
          <cell r="N247">
            <v>234.08600000000001</v>
          </cell>
          <cell r="P247">
            <v>1174</v>
          </cell>
          <cell r="Q247">
            <v>11619.690666666667</v>
          </cell>
          <cell r="S247">
            <v>0</v>
          </cell>
          <cell r="T247">
            <v>0</v>
          </cell>
          <cell r="U247">
            <v>2921</v>
          </cell>
          <cell r="V247">
            <v>2921</v>
          </cell>
          <cell r="Y247">
            <v>0</v>
          </cell>
          <cell r="AP247">
            <v>13936.448666666667</v>
          </cell>
          <cell r="AQ247" t="e">
            <v>#REF!</v>
          </cell>
        </row>
        <row r="248">
          <cell r="C248">
            <v>0</v>
          </cell>
          <cell r="N248">
            <v>0</v>
          </cell>
          <cell r="Q248">
            <v>0</v>
          </cell>
          <cell r="T248">
            <v>0</v>
          </cell>
          <cell r="V248">
            <v>0</v>
          </cell>
          <cell r="Y248">
            <v>0</v>
          </cell>
          <cell r="AP248">
            <v>658.33066666666662</v>
          </cell>
          <cell r="AQ248" t="e">
            <v>#REF!</v>
          </cell>
        </row>
        <row r="249">
          <cell r="C249">
            <v>988</v>
          </cell>
          <cell r="N249">
            <v>0</v>
          </cell>
          <cell r="O249">
            <v>0</v>
          </cell>
          <cell r="P249">
            <v>-100</v>
          </cell>
          <cell r="Q249">
            <v>0</v>
          </cell>
          <cell r="R249">
            <v>0</v>
          </cell>
          <cell r="S249">
            <v>0</v>
          </cell>
          <cell r="T249">
            <v>0</v>
          </cell>
          <cell r="U249">
            <v>-578</v>
          </cell>
          <cell r="V249">
            <v>-578</v>
          </cell>
          <cell r="Y249">
            <v>18</v>
          </cell>
          <cell r="AP249">
            <v>1006</v>
          </cell>
          <cell r="AQ249" t="e">
            <v>#REF!</v>
          </cell>
        </row>
        <row r="250">
          <cell r="C250">
            <v>0</v>
          </cell>
          <cell r="N250">
            <v>0.20800000000000018</v>
          </cell>
          <cell r="O250">
            <v>0</v>
          </cell>
          <cell r="P250">
            <v>0</v>
          </cell>
          <cell r="Q250">
            <v>0.76399999999998158</v>
          </cell>
          <cell r="R250">
            <v>0</v>
          </cell>
          <cell r="S250">
            <v>0</v>
          </cell>
          <cell r="T250">
            <v>-0.42800000000000082</v>
          </cell>
          <cell r="U250">
            <v>0</v>
          </cell>
          <cell r="V250">
            <v>0</v>
          </cell>
          <cell r="Y250">
            <v>6.799999999999784E-2</v>
          </cell>
          <cell r="AP250" t="e">
            <v>#REF!</v>
          </cell>
          <cell r="AQ250" t="e">
            <v>#REF!</v>
          </cell>
        </row>
        <row r="251">
          <cell r="C251">
            <v>0</v>
          </cell>
          <cell r="N251">
            <v>0.19200000000000017</v>
          </cell>
          <cell r="Q251">
            <v>-0.32000000000000028</v>
          </cell>
          <cell r="T251">
            <v>-0.3360000000000003</v>
          </cell>
          <cell r="V251">
            <v>0</v>
          </cell>
          <cell r="Y251">
            <v>0.28000000000000114</v>
          </cell>
          <cell r="AP251" t="e">
            <v>#REF!</v>
          </cell>
          <cell r="AQ251" t="e">
            <v>#REF!</v>
          </cell>
        </row>
        <row r="252">
          <cell r="C252" t="e">
            <v>#REF!</v>
          </cell>
          <cell r="N252" t="e">
            <v>#REF!</v>
          </cell>
          <cell r="P252">
            <v>6</v>
          </cell>
          <cell r="Q252">
            <v>16216.988999999998</v>
          </cell>
          <cell r="S252">
            <v>0</v>
          </cell>
          <cell r="T252">
            <v>11100.410181818164</v>
          </cell>
          <cell r="U252">
            <v>331</v>
          </cell>
          <cell r="V252">
            <v>331</v>
          </cell>
          <cell r="Y252" t="e">
            <v>#REF!</v>
          </cell>
          <cell r="AP252" t="e">
            <v>#REF!</v>
          </cell>
          <cell r="AQ252" t="e">
            <v>#REF!</v>
          </cell>
        </row>
        <row r="253">
          <cell r="C253">
            <v>200</v>
          </cell>
          <cell r="P253">
            <v>0</v>
          </cell>
          <cell r="Q253">
            <v>541</v>
          </cell>
          <cell r="S253">
            <v>0</v>
          </cell>
          <cell r="T253">
            <v>480</v>
          </cell>
          <cell r="U253">
            <v>200</v>
          </cell>
          <cell r="V253">
            <v>200</v>
          </cell>
          <cell r="Y253">
            <v>44</v>
          </cell>
          <cell r="AP253">
            <v>524</v>
          </cell>
          <cell r="AQ253" t="e">
            <v>#REF!</v>
          </cell>
        </row>
        <row r="254">
          <cell r="V254">
            <v>0</v>
          </cell>
        </row>
        <row r="255">
          <cell r="C255">
            <v>0</v>
          </cell>
          <cell r="N255">
            <v>43</v>
          </cell>
          <cell r="O255">
            <v>17</v>
          </cell>
          <cell r="P255">
            <v>50</v>
          </cell>
          <cell r="Q255">
            <v>32</v>
          </cell>
          <cell r="R255">
            <v>18</v>
          </cell>
          <cell r="S255">
            <v>0</v>
          </cell>
          <cell r="T255">
            <v>0</v>
          </cell>
          <cell r="U255">
            <v>110</v>
          </cell>
          <cell r="V255">
            <v>110</v>
          </cell>
        </row>
        <row r="256">
          <cell r="C256">
            <v>2</v>
          </cell>
          <cell r="P256">
            <v>0</v>
          </cell>
          <cell r="S256">
            <v>0</v>
          </cell>
          <cell r="U256">
            <v>366</v>
          </cell>
          <cell r="V256">
            <v>366</v>
          </cell>
        </row>
        <row r="257">
          <cell r="P257">
            <v>41</v>
          </cell>
          <cell r="U257">
            <v>556</v>
          </cell>
          <cell r="V257">
            <v>556</v>
          </cell>
        </row>
        <row r="258">
          <cell r="U258">
            <v>0</v>
          </cell>
          <cell r="V258">
            <v>0</v>
          </cell>
        </row>
        <row r="259">
          <cell r="C259">
            <v>0</v>
          </cell>
          <cell r="P259">
            <v>0</v>
          </cell>
          <cell r="S259">
            <v>0</v>
          </cell>
          <cell r="U259">
            <v>2217</v>
          </cell>
          <cell r="V259">
            <v>2217</v>
          </cell>
        </row>
        <row r="260">
          <cell r="C260">
            <v>0</v>
          </cell>
          <cell r="P260">
            <v>0</v>
          </cell>
          <cell r="S260">
            <v>0</v>
          </cell>
          <cell r="U260">
            <v>0</v>
          </cell>
          <cell r="V260">
            <v>0</v>
          </cell>
        </row>
        <row r="261">
          <cell r="C261">
            <v>0</v>
          </cell>
          <cell r="N261">
            <v>0</v>
          </cell>
          <cell r="O261">
            <v>0</v>
          </cell>
          <cell r="P261">
            <v>2</v>
          </cell>
          <cell r="Q261">
            <v>0</v>
          </cell>
          <cell r="R261">
            <v>0</v>
          </cell>
          <cell r="S261">
            <v>0</v>
          </cell>
        </row>
        <row r="262">
          <cell r="C262">
            <v>3285</v>
          </cell>
          <cell r="P262">
            <v>-14</v>
          </cell>
          <cell r="S262">
            <v>278</v>
          </cell>
          <cell r="U262">
            <v>3661</v>
          </cell>
          <cell r="V262">
            <v>3661</v>
          </cell>
        </row>
        <row r="263">
          <cell r="C263">
            <v>145</v>
          </cell>
          <cell r="P263">
            <v>31</v>
          </cell>
          <cell r="S263">
            <v>1</v>
          </cell>
          <cell r="U263">
            <v>180</v>
          </cell>
          <cell r="V263">
            <v>180</v>
          </cell>
        </row>
        <row r="264">
          <cell r="C264">
            <v>308.00000000000011</v>
          </cell>
          <cell r="D264">
            <v>934.35599999999977</v>
          </cell>
          <cell r="E264">
            <v>424.06800000000004</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N265">
            <v>61</v>
          </cell>
          <cell r="O265">
            <v>28</v>
          </cell>
          <cell r="P265">
            <v>168</v>
          </cell>
          <cell r="Q265">
            <v>108</v>
          </cell>
          <cell r="R265">
            <v>60</v>
          </cell>
          <cell r="S265">
            <v>0</v>
          </cell>
          <cell r="T265">
            <v>16</v>
          </cell>
          <cell r="U265">
            <v>405.33333333333348</v>
          </cell>
        </row>
        <row r="266">
          <cell r="C266">
            <v>0</v>
          </cell>
          <cell r="N266">
            <v>72</v>
          </cell>
          <cell r="O266">
            <v>31</v>
          </cell>
          <cell r="P266">
            <v>78</v>
          </cell>
          <cell r="Q266">
            <v>50</v>
          </cell>
          <cell r="R266">
            <v>28</v>
          </cell>
          <cell r="S266">
            <v>0</v>
          </cell>
          <cell r="T266">
            <v>51</v>
          </cell>
          <cell r="U266">
            <v>495</v>
          </cell>
        </row>
        <row r="267">
          <cell r="C267">
            <v>302.66666666666674</v>
          </cell>
          <cell r="N267">
            <v>26</v>
          </cell>
          <cell r="O267">
            <v>12</v>
          </cell>
          <cell r="P267">
            <v>29</v>
          </cell>
          <cell r="Q267">
            <v>20</v>
          </cell>
          <cell r="R267">
            <v>11</v>
          </cell>
          <cell r="S267">
            <v>0</v>
          </cell>
          <cell r="T267">
            <v>12</v>
          </cell>
          <cell r="U267">
            <v>702.66666666666697</v>
          </cell>
          <cell r="V267">
            <v>637.66666666666674</v>
          </cell>
        </row>
        <row r="268">
          <cell r="C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7"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8"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9"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1"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2"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газ"/>
      <sheetName val="рік"/>
      <sheetName val="ОП"/>
      <sheetName val="темп. квітень жовтень"/>
    </sheetNames>
    <sheetDataSet>
      <sheetData sheetId="0" refreshError="1"/>
      <sheetData sheetId="1"/>
      <sheetData sheetId="2" refreshError="1"/>
      <sheetData sheetId="3"/>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свод_"/>
      <sheetName val="Автотранс"/>
      <sheetName val="КЕН_04"/>
      <sheetName val="повірка_04"/>
      <sheetName val="допом_мат"/>
      <sheetName val="ТЕПЛО"/>
      <sheetName val="ЕЛЕКТРО"/>
      <sheetName val="амортиз"/>
      <sheetName val="ЗВЕДЕНА_ремонт"/>
      <sheetName val="ПЛАН ВИТРАТ"/>
      <sheetName val="Номенклат мат.свод"/>
      <sheetName val="труд.ФОП.відрах."/>
      <sheetName val="звед.матер.по кварт."/>
      <sheetName val="витратн_мат"/>
      <sheetName val="Спецхарч_04"/>
      <sheetName val="охорона "/>
      <sheetName val="канц_тов"/>
      <sheetName val="Хімчист_04"/>
      <sheetName val="проїзні"/>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одягтариф08"/>
      <sheetName val="5132"/>
      <sheetName val="0290"/>
      <sheetName val="0514"/>
      <sheetName val="страх"/>
    </sheetNames>
    <sheetDataSet>
      <sheetData sheetId="0"/>
      <sheetData sheetId="1"/>
      <sheetData sheetId="2"/>
      <sheetData sheetId="3"/>
      <sheetData sheetId="4"/>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охорона"/>
      <sheetName val="охорона (2)"/>
    </sheetNames>
    <sheetDataSet>
      <sheetData sheetId="0"/>
      <sheetData sheetId="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газ"/>
      <sheetName val="рік"/>
      <sheetName val="ОП"/>
      <sheetName val="темп. квітень жовтень"/>
    </sheetNames>
    <sheetDataSet>
      <sheetData sheetId="0" refreshError="1"/>
      <sheetData sheetId="1"/>
      <sheetData sheetId="2" refreshError="1"/>
      <sheetData sheetId="3"/>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812"/>
      <sheetName val="МТР Газ України"/>
      <sheetName val="tar ee 99"/>
      <sheetName val="3 утв."/>
    </sheetNames>
    <sheetDataSet>
      <sheetData sheetId="0">
        <row r="2">
          <cell r="E2" t="str">
            <v xml:space="preserve"> ДАРНИЦКАЯ ТЭЦ</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Ф2"/>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рік"/>
      <sheetName val="Лист1"/>
      <sheetName val="Svod"/>
    </sheetNames>
    <sheetDataSet>
      <sheetData sheetId="0"/>
      <sheetData sheetId="1"/>
      <sheetData sheetId="2"/>
      <sheetData sheetId="3"/>
      <sheetData sheetId="4">
        <row r="1">
          <cell r="D1" t="str">
            <v>ПЛАН  ВИТРАТ  НА  ПЕРЕДАЧУ  ЕЛЕКТРОЕНЕРГІЇ</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ВД (анал)"/>
      <sheetName val="м_812"/>
      <sheetName val="рік"/>
      <sheetName val="tar ee 99"/>
      <sheetName val="Ф2"/>
      <sheetName val="ат_на 2004_витрати_1"/>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Цены СНГ"/>
      <sheetName val="#ССЫЛКА"/>
      <sheetName val="assump"/>
      <sheetName val="Фин"/>
      <sheetName val="Цены_СНГ"/>
      <sheetName val="PR"/>
      <sheetName val="Шифр"/>
      <sheetName val="Input TI"/>
      <sheetName val="Таблтцы"/>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 val="XREF"/>
      <sheetName val="Поставки Россия-Экспорт"/>
      <sheetName val="МТР Газ України"/>
      <sheetName val="115.3"/>
      <sheetName val="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 sheetId="198" refreshError="1"/>
      <sheetData sheetId="199" refreshError="1"/>
      <sheetData sheetId="200" refreshError="1"/>
      <sheetData sheetId="201" refreshError="1"/>
      <sheetData sheetId="202"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Рабочий"/>
      <sheetName val="дох"/>
      <sheetName val="ЗП"/>
      <sheetName val="запаси"/>
      <sheetName val="аморт."/>
      <sheetName val="кап. інв."/>
      <sheetName val="0030"/>
      <sheetName val="0080"/>
      <sheetName val="0081"/>
      <sheetName val="0081 ( с Юлей)"/>
      <sheetName val="0081 ( пп)"/>
      <sheetName val="Бюд. ГТПБ"/>
      <sheetName val="Бюд. енергія"/>
      <sheetName val="Бюд. ін. пос. вир. хар."/>
      <sheetName val="Бюд. упр."/>
      <sheetName val="Бюд.експ."/>
      <sheetName val="Бюд.под"/>
      <sheetName val="забрудн."/>
      <sheetName val="Бюд. звязку"/>
      <sheetName val="Лист1 (2)"/>
      <sheetName val="Бюд. ІТ"/>
      <sheetName val="Ремонт"/>
      <sheetName val="Ремонт3кв"/>
      <sheetName val="рем_08"/>
      <sheetName val="Лист2"/>
      <sheetName val="для премии"/>
      <sheetName val="assump"/>
    </sheetNames>
    <sheetDataSet>
      <sheetData sheetId="0">
        <row r="1">
          <cell r="A1" t="str">
            <v>ОТОБРАЗИТЬ ВСЕ</v>
          </cell>
        </row>
        <row r="2">
          <cell r="A2" t="str">
            <v>БИЗНЕС-ПЛАН</v>
          </cell>
        </row>
        <row r="3">
          <cell r="A3" t="str">
            <v>ПЛАН</v>
          </cell>
        </row>
        <row r="4">
          <cell r="A4" t="str">
            <v>ФАКТ</v>
          </cell>
        </row>
        <row r="5">
          <cell r="A5" t="str">
            <v>ПРОГНОЗ</v>
          </cell>
        </row>
        <row r="6">
          <cell r="A6" t="str">
            <v>БИЗНЕС-ПЛАН + ПЛАН</v>
          </cell>
        </row>
        <row r="7">
          <cell r="A7" t="str">
            <v>ПЛАН + ФАКТ + ПРОГНОЗ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 ГВ"/>
      <sheetName val="КМ"/>
      <sheetName val="КМ (2)"/>
      <sheetName val="КМ (3)"/>
      <sheetName val="2207-2008"/>
      <sheetName val="Лист2"/>
      <sheetName val="Лист1"/>
      <sheetName val="2207-2008 (2)"/>
    </sheetNames>
    <sheetDataSet>
      <sheetData sheetId="0"/>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Техн потр_шаб"/>
      <sheetName val="Водопост_тариф 08р"/>
      <sheetName val="Водопост_шаб_07"/>
      <sheetName val="Каналізація_07"/>
      <sheetName val="Бюджет_шаб_07"/>
    </sheetNames>
    <sheetDataSet>
      <sheetData sheetId="0"/>
      <sheetData sheetId="1"/>
      <sheetData sheetId="2"/>
      <sheetData sheetId="3"/>
      <sheetData sheetId="4"/>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Лист1"/>
      <sheetName val="0130"/>
      <sheetName val="0210"/>
      <sheetName val="0260,0270"/>
      <sheetName val="0280"/>
      <sheetName val="0290"/>
      <sheetName val="0291"/>
      <sheetName val="0292 свод. "/>
      <sheetName val="0292"/>
      <sheetName val="0410"/>
      <sheetName val="0472"/>
      <sheetName val="0514"/>
      <sheetName val="0515"/>
      <sheetName val="0570 "/>
      <sheetName val="0720"/>
      <sheetName val="074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Сторож охор_шаб"/>
      <sheetName val="Пожежна охорона_шаб"/>
      <sheetName val="Охорона_праці"/>
    </sheetNames>
    <sheetDataSet>
      <sheetData sheetId="0"/>
      <sheetData sheetId="1"/>
      <sheetData sheetId="2"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У_З"/>
      <sheetName val="У_П"/>
      <sheetName val="О"/>
      <sheetName val="Рахувалочко"/>
      <sheetName val="Коригування"/>
      <sheetName val="НС"/>
      <sheetName val="ЗД"/>
      <sheetName val="ВСписки"/>
      <sheetName val="Енергоресурси"/>
      <sheetName val="середня номінальна зп 2013"/>
      <sheetName val="Розрахунок"/>
      <sheetName val="Б_П"/>
      <sheetName val="Лист1"/>
      <sheetName val="список осн"/>
      <sheetName val="Звітність"/>
      <sheetName val="м_812"/>
    </sheetNames>
    <sheetDataSet>
      <sheetData sheetId="0" refreshError="1"/>
      <sheetData sheetId="1" refreshError="1"/>
      <sheetData sheetId="2" refreshError="1"/>
      <sheetData sheetId="3" refreshError="1"/>
      <sheetData sheetId="4">
        <row r="9">
          <cell r="A9" t="str">
            <v>м. Бердичів</v>
          </cell>
          <cell r="W9">
            <v>177.34</v>
          </cell>
          <cell r="AF9">
            <v>39639</v>
          </cell>
          <cell r="AG9" t="str">
            <v>№ 25/1992-167</v>
          </cell>
          <cell r="AH9">
            <v>184.1428624282247</v>
          </cell>
          <cell r="AM9">
            <v>135144</v>
          </cell>
          <cell r="AO9">
            <v>23966436.960000001</v>
          </cell>
          <cell r="AQ9">
            <v>24885803</v>
          </cell>
          <cell r="AU9">
            <v>0</v>
          </cell>
          <cell r="AW9">
            <v>163548</v>
          </cell>
          <cell r="AY9">
            <v>16286252.71944</v>
          </cell>
          <cell r="AZ9">
            <v>120.51036464393536</v>
          </cell>
          <cell r="BA9">
            <v>0</v>
          </cell>
          <cell r="BB9">
            <v>0</v>
          </cell>
          <cell r="BC9">
            <v>0</v>
          </cell>
          <cell r="BD9">
            <v>0</v>
          </cell>
          <cell r="BG9">
            <v>0</v>
          </cell>
          <cell r="BH9">
            <v>0</v>
          </cell>
          <cell r="BI9">
            <v>2777481</v>
          </cell>
          <cell r="BJ9">
            <v>20.552011188066064</v>
          </cell>
          <cell r="BK9">
            <v>0</v>
          </cell>
          <cell r="BL9">
            <v>0</v>
          </cell>
          <cell r="BM9">
            <v>4078967</v>
          </cell>
          <cell r="BN9">
            <v>30.182375836145148</v>
          </cell>
          <cell r="BO9">
            <v>0</v>
          </cell>
          <cell r="BP9">
            <v>0</v>
          </cell>
          <cell r="BY9">
            <v>1190.72</v>
          </cell>
          <cell r="CF9">
            <v>22392.142</v>
          </cell>
          <cell r="CG9">
            <v>727.32</v>
          </cell>
          <cell r="CJ9">
            <v>0</v>
          </cell>
          <cell r="CK9">
            <v>0</v>
          </cell>
          <cell r="CL9">
            <v>0</v>
          </cell>
          <cell r="CM9">
            <v>1062</v>
          </cell>
          <cell r="CN9">
            <v>154</v>
          </cell>
          <cell r="CO9">
            <v>154</v>
          </cell>
          <cell r="CX9">
            <v>0</v>
          </cell>
          <cell r="CY9">
            <v>0</v>
          </cell>
          <cell r="DB9">
            <v>0</v>
          </cell>
          <cell r="DC9">
            <v>0</v>
          </cell>
          <cell r="DJ9" t="str">
            <v>НКРЕ</v>
          </cell>
          <cell r="DL9">
            <v>40526</v>
          </cell>
          <cell r="DM9" t="str">
            <v>№ 1821</v>
          </cell>
          <cell r="DO9" t="str">
            <v>на теплову енергію</v>
          </cell>
          <cell r="DT9">
            <v>221.66</v>
          </cell>
        </row>
        <row r="10">
          <cell r="W10">
            <v>452.61</v>
          </cell>
          <cell r="AF10">
            <v>39967</v>
          </cell>
          <cell r="AG10" t="str">
            <v>№ 25/475-40</v>
          </cell>
          <cell r="AH10">
            <v>418.06525188417294</v>
          </cell>
          <cell r="AM10">
            <v>35294</v>
          </cell>
          <cell r="AO10">
            <v>15974417.34</v>
          </cell>
          <cell r="AQ10">
            <v>14755195</v>
          </cell>
          <cell r="AU10">
            <v>0</v>
          </cell>
          <cell r="AW10">
            <v>24178</v>
          </cell>
          <cell r="AY10">
            <v>12535686.501250001</v>
          </cell>
          <cell r="AZ10">
            <v>355.17896813197711</v>
          </cell>
          <cell r="BA10">
            <v>0</v>
          </cell>
          <cell r="BB10">
            <v>0</v>
          </cell>
          <cell r="BC10">
            <v>0</v>
          </cell>
          <cell r="BD10">
            <v>0</v>
          </cell>
          <cell r="BG10">
            <v>0</v>
          </cell>
          <cell r="BH10">
            <v>0</v>
          </cell>
          <cell r="BI10">
            <v>727792</v>
          </cell>
          <cell r="BJ10">
            <v>20.620842069473564</v>
          </cell>
          <cell r="BK10">
            <v>0</v>
          </cell>
          <cell r="BL10">
            <v>0</v>
          </cell>
          <cell r="BM10">
            <v>1065247</v>
          </cell>
          <cell r="BN10">
            <v>30.182098940329801</v>
          </cell>
          <cell r="BO10">
            <v>0</v>
          </cell>
          <cell r="BP10">
            <v>0</v>
          </cell>
          <cell r="BY10">
            <v>1190.72</v>
          </cell>
          <cell r="CF10">
            <v>5851.6450000000004</v>
          </cell>
          <cell r="CG10">
            <v>2142.25</v>
          </cell>
          <cell r="CJ10">
            <v>0</v>
          </cell>
          <cell r="CK10">
            <v>0</v>
          </cell>
          <cell r="CL10">
            <v>0</v>
          </cell>
          <cell r="CM10">
            <v>157</v>
          </cell>
          <cell r="CN10">
            <v>154</v>
          </cell>
          <cell r="CO10">
            <v>271.11</v>
          </cell>
          <cell r="CX10">
            <v>0</v>
          </cell>
          <cell r="CY10">
            <v>0</v>
          </cell>
          <cell r="DB10">
            <v>0</v>
          </cell>
          <cell r="DC10">
            <v>0</v>
          </cell>
          <cell r="DJ10" t="str">
            <v>НКРКП</v>
          </cell>
          <cell r="DL10">
            <v>40816</v>
          </cell>
          <cell r="DM10">
            <v>126</v>
          </cell>
          <cell r="DT10">
            <v>720.02</v>
          </cell>
        </row>
        <row r="11">
          <cell r="W11">
            <v>458.54</v>
          </cell>
          <cell r="AF11">
            <v>39967</v>
          </cell>
          <cell r="AG11" t="str">
            <v>№ 25/475-41</v>
          </cell>
          <cell r="AH11">
            <v>423.98929254302101</v>
          </cell>
          <cell r="AM11">
            <v>10460</v>
          </cell>
          <cell r="AO11">
            <v>4796328.4000000004</v>
          </cell>
          <cell r="AQ11">
            <v>4434928</v>
          </cell>
          <cell r="AU11">
            <v>0</v>
          </cell>
          <cell r="AW11">
            <v>5236</v>
          </cell>
          <cell r="AY11">
            <v>3778750.4586000005</v>
          </cell>
          <cell r="AZ11">
            <v>361.25721401529643</v>
          </cell>
          <cell r="BA11">
            <v>0</v>
          </cell>
          <cell r="BB11">
            <v>0</v>
          </cell>
          <cell r="BC11">
            <v>0</v>
          </cell>
          <cell r="BD11">
            <v>0</v>
          </cell>
          <cell r="BG11">
            <v>0</v>
          </cell>
          <cell r="BH11">
            <v>0</v>
          </cell>
          <cell r="BI11">
            <v>215973</v>
          </cell>
          <cell r="BJ11">
            <v>20.64751434034417</v>
          </cell>
          <cell r="BK11">
            <v>0</v>
          </cell>
          <cell r="BL11">
            <v>0</v>
          </cell>
          <cell r="BM11">
            <v>315728</v>
          </cell>
          <cell r="BN11">
            <v>30.184321223709368</v>
          </cell>
          <cell r="BO11">
            <v>0</v>
          </cell>
          <cell r="BP11">
            <v>0</v>
          </cell>
          <cell r="BY11">
            <v>1190.72</v>
          </cell>
          <cell r="CF11">
            <v>1734.8440000000001</v>
          </cell>
          <cell r="CG11">
            <v>2178.15</v>
          </cell>
          <cell r="CJ11">
            <v>0</v>
          </cell>
          <cell r="CK11">
            <v>0</v>
          </cell>
          <cell r="CL11">
            <v>0</v>
          </cell>
          <cell r="CM11">
            <v>34</v>
          </cell>
          <cell r="CN11">
            <v>154</v>
          </cell>
          <cell r="CO11">
            <v>271.11</v>
          </cell>
          <cell r="CX11">
            <v>0</v>
          </cell>
          <cell r="CY11">
            <v>0</v>
          </cell>
          <cell r="DB11">
            <v>0</v>
          </cell>
          <cell r="DC11">
            <v>0</v>
          </cell>
          <cell r="DJ11" t="str">
            <v>НКРКП</v>
          </cell>
          <cell r="DL11">
            <v>40816</v>
          </cell>
          <cell r="DM11">
            <v>126</v>
          </cell>
          <cell r="DT11">
            <v>730.36</v>
          </cell>
        </row>
        <row r="12">
          <cell r="W12">
            <v>241.86</v>
          </cell>
          <cell r="AF12">
            <v>39763</v>
          </cell>
          <cell r="AG12">
            <v>126</v>
          </cell>
          <cell r="AH12">
            <v>248.38386855862584</v>
          </cell>
          <cell r="AM12">
            <v>26780</v>
          </cell>
          <cell r="AO12">
            <v>6477010.8000000007</v>
          </cell>
          <cell r="AQ12">
            <v>6651720</v>
          </cell>
          <cell r="AU12">
            <v>0</v>
          </cell>
          <cell r="AW12">
            <v>0</v>
          </cell>
          <cell r="AY12">
            <v>3528956.64</v>
          </cell>
          <cell r="AZ12">
            <v>131.77582673637042</v>
          </cell>
          <cell r="BA12">
            <v>0</v>
          </cell>
          <cell r="BB12">
            <v>0</v>
          </cell>
          <cell r="BC12">
            <v>0</v>
          </cell>
          <cell r="BD12">
            <v>0</v>
          </cell>
          <cell r="BG12">
            <v>0</v>
          </cell>
          <cell r="BH12">
            <v>0</v>
          </cell>
          <cell r="BI12">
            <v>547490</v>
          </cell>
          <cell r="BJ12">
            <v>20.443988050784167</v>
          </cell>
          <cell r="BK12">
            <v>0</v>
          </cell>
          <cell r="BL12">
            <v>0</v>
          </cell>
          <cell r="BM12">
            <v>1988762</v>
          </cell>
          <cell r="BN12">
            <v>74.26295743091859</v>
          </cell>
          <cell r="BO12">
            <v>0</v>
          </cell>
          <cell r="BP12">
            <v>0</v>
          </cell>
          <cell r="BY12">
            <v>1735</v>
          </cell>
          <cell r="CF12">
            <v>4852</v>
          </cell>
          <cell r="CG12">
            <v>727.32</v>
          </cell>
          <cell r="CJ12">
            <v>0</v>
          </cell>
          <cell r="CK12">
            <v>0</v>
          </cell>
          <cell r="CL12">
            <v>0</v>
          </cell>
          <cell r="CM12">
            <v>0</v>
          </cell>
          <cell r="CN12">
            <v>0</v>
          </cell>
          <cell r="CO12">
            <v>0</v>
          </cell>
          <cell r="CX12">
            <v>0</v>
          </cell>
          <cell r="CY12">
            <v>0</v>
          </cell>
          <cell r="DB12">
            <v>0</v>
          </cell>
          <cell r="DC12">
            <v>0</v>
          </cell>
          <cell r="DJ12" t="str">
            <v>МОС</v>
          </cell>
          <cell r="DL12">
            <v>40582</v>
          </cell>
          <cell r="DM12" t="str">
            <v>№ 55</v>
          </cell>
          <cell r="DO12" t="str">
            <v>тариф на послуги з централізованого опалення</v>
          </cell>
          <cell r="DT12">
            <v>241.86</v>
          </cell>
        </row>
        <row r="13">
          <cell r="W13">
            <v>507.68</v>
          </cell>
          <cell r="AF13">
            <v>39861</v>
          </cell>
          <cell r="AG13">
            <v>26</v>
          </cell>
          <cell r="AH13">
            <v>507.6817310943311</v>
          </cell>
          <cell r="AM13">
            <v>8873</v>
          </cell>
          <cell r="AO13">
            <v>4504644.6399999997</v>
          </cell>
          <cell r="AQ13">
            <v>4504660</v>
          </cell>
          <cell r="AU13">
            <v>0</v>
          </cell>
          <cell r="AW13">
            <v>0</v>
          </cell>
          <cell r="AY13">
            <v>3443479.9625249999</v>
          </cell>
          <cell r="AZ13">
            <v>388.08519807562266</v>
          </cell>
          <cell r="BA13">
            <v>0</v>
          </cell>
          <cell r="BB13">
            <v>0</v>
          </cell>
          <cell r="BC13">
            <v>0</v>
          </cell>
          <cell r="BD13">
            <v>0</v>
          </cell>
          <cell r="BG13">
            <v>0</v>
          </cell>
          <cell r="BH13">
            <v>0</v>
          </cell>
          <cell r="BI13">
            <v>182740</v>
          </cell>
          <cell r="BJ13">
            <v>20.595063676321423</v>
          </cell>
          <cell r="BK13">
            <v>0</v>
          </cell>
          <cell r="BL13">
            <v>0</v>
          </cell>
          <cell r="BM13">
            <v>658927</v>
          </cell>
          <cell r="BN13">
            <v>74.262030880198353</v>
          </cell>
          <cell r="BO13">
            <v>0</v>
          </cell>
          <cell r="BP13">
            <v>0</v>
          </cell>
          <cell r="BY13">
            <v>1735</v>
          </cell>
          <cell r="CF13">
            <v>1704.4820999999999</v>
          </cell>
          <cell r="CG13">
            <v>2020.25</v>
          </cell>
          <cell r="CJ13">
            <v>0</v>
          </cell>
          <cell r="CK13">
            <v>0</v>
          </cell>
          <cell r="CL13">
            <v>0</v>
          </cell>
          <cell r="CM13">
            <v>0</v>
          </cell>
          <cell r="CN13">
            <v>0</v>
          </cell>
          <cell r="CO13">
            <v>0</v>
          </cell>
          <cell r="CX13">
            <v>0</v>
          </cell>
          <cell r="CY13">
            <v>0</v>
          </cell>
          <cell r="DB13">
            <v>0</v>
          </cell>
          <cell r="DC13">
            <v>0</v>
          </cell>
          <cell r="DJ13" t="str">
            <v>НКРЕ</v>
          </cell>
          <cell r="DL13">
            <v>40836</v>
          </cell>
          <cell r="DM13">
            <v>218</v>
          </cell>
          <cell r="DT13">
            <v>840.33</v>
          </cell>
        </row>
        <row r="14">
          <cell r="W14">
            <v>507.68</v>
          </cell>
          <cell r="AF14">
            <v>39861</v>
          </cell>
          <cell r="AG14">
            <v>26</v>
          </cell>
          <cell r="AH14">
            <v>507.68014022187543</v>
          </cell>
          <cell r="AM14">
            <v>4678.3</v>
          </cell>
          <cell r="AO14">
            <v>2375079.344</v>
          </cell>
          <cell r="AQ14">
            <v>2375080</v>
          </cell>
          <cell r="AU14">
            <v>0</v>
          </cell>
          <cell r="AW14">
            <v>0</v>
          </cell>
          <cell r="AY14">
            <v>1815529.9865000001</v>
          </cell>
          <cell r="AZ14">
            <v>388.07472511382343</v>
          </cell>
          <cell r="BA14">
            <v>0</v>
          </cell>
          <cell r="BB14">
            <v>0</v>
          </cell>
          <cell r="BC14">
            <v>0</v>
          </cell>
          <cell r="BD14">
            <v>0</v>
          </cell>
          <cell r="BG14">
            <v>0</v>
          </cell>
          <cell r="BH14">
            <v>0</v>
          </cell>
          <cell r="BI14">
            <v>96360</v>
          </cell>
          <cell r="BJ14">
            <v>20.597225487890899</v>
          </cell>
          <cell r="BK14">
            <v>0</v>
          </cell>
          <cell r="BL14">
            <v>0</v>
          </cell>
          <cell r="BM14">
            <v>347435</v>
          </cell>
          <cell r="BN14">
            <v>74.265224547378324</v>
          </cell>
          <cell r="BO14">
            <v>0</v>
          </cell>
          <cell r="BP14">
            <v>0</v>
          </cell>
          <cell r="BY14">
            <v>1735</v>
          </cell>
          <cell r="CF14">
            <v>898.66600000000005</v>
          </cell>
          <cell r="CG14">
            <v>2020.25</v>
          </cell>
          <cell r="CJ14">
            <v>0</v>
          </cell>
          <cell r="CK14">
            <v>0</v>
          </cell>
          <cell r="CL14">
            <v>0</v>
          </cell>
          <cell r="CM14">
            <v>0</v>
          </cell>
          <cell r="CN14">
            <v>0</v>
          </cell>
          <cell r="CO14">
            <v>0</v>
          </cell>
          <cell r="CX14">
            <v>0</v>
          </cell>
          <cell r="CY14">
            <v>0</v>
          </cell>
          <cell r="DB14">
            <v>0</v>
          </cell>
          <cell r="DC14">
            <v>0</v>
          </cell>
          <cell r="DJ14" t="str">
            <v>НКРЕ</v>
          </cell>
          <cell r="DL14">
            <v>40836</v>
          </cell>
          <cell r="DM14">
            <v>218</v>
          </cell>
          <cell r="DT14">
            <v>840.33</v>
          </cell>
        </row>
        <row r="15">
          <cell r="W15">
            <v>205.53</v>
          </cell>
          <cell r="AF15">
            <v>39769</v>
          </cell>
          <cell r="AG15">
            <v>1079</v>
          </cell>
          <cell r="AH15">
            <v>199.5398205173324</v>
          </cell>
          <cell r="AM15">
            <v>85245</v>
          </cell>
          <cell r="AO15">
            <v>17520404.850000001</v>
          </cell>
          <cell r="AQ15">
            <v>17009772</v>
          </cell>
          <cell r="AU15">
            <v>0</v>
          </cell>
          <cell r="AW15">
            <v>0</v>
          </cell>
          <cell r="AY15">
            <v>8872576.6799999997</v>
          </cell>
          <cell r="AZ15">
            <v>104.08325039591764</v>
          </cell>
          <cell r="BA15">
            <v>0</v>
          </cell>
          <cell r="BB15">
            <v>0</v>
          </cell>
          <cell r="BC15">
            <v>0</v>
          </cell>
          <cell r="BD15">
            <v>0</v>
          </cell>
          <cell r="BG15">
            <v>0</v>
          </cell>
          <cell r="BH15">
            <v>0</v>
          </cell>
          <cell r="BI15">
            <v>1168890</v>
          </cell>
          <cell r="BJ15">
            <v>13.712123878233328</v>
          </cell>
          <cell r="BK15">
            <v>0</v>
          </cell>
          <cell r="BL15">
            <v>0</v>
          </cell>
          <cell r="BM15">
            <v>2801832</v>
          </cell>
          <cell r="BN15">
            <v>32.867992257610418</v>
          </cell>
          <cell r="BO15">
            <v>0</v>
          </cell>
          <cell r="BP15">
            <v>0</v>
          </cell>
          <cell r="BY15">
            <v>595</v>
          </cell>
          <cell r="CF15">
            <v>12199</v>
          </cell>
          <cell r="CG15">
            <v>727.32</v>
          </cell>
          <cell r="CJ15">
            <v>0</v>
          </cell>
          <cell r="CK15">
            <v>0</v>
          </cell>
          <cell r="CL15">
            <v>0</v>
          </cell>
          <cell r="CM15">
            <v>0</v>
          </cell>
          <cell r="CN15">
            <v>0</v>
          </cell>
          <cell r="CO15">
            <v>0</v>
          </cell>
          <cell r="CX15">
            <v>0</v>
          </cell>
          <cell r="CY15">
            <v>0</v>
          </cell>
          <cell r="DB15">
            <v>0</v>
          </cell>
          <cell r="DC15">
            <v>0</v>
          </cell>
          <cell r="DJ15" t="str">
            <v>НКРЕ</v>
          </cell>
          <cell r="DL15">
            <v>40526</v>
          </cell>
          <cell r="DM15" t="str">
            <v>№ 1750</v>
          </cell>
          <cell r="DO15" t="str">
            <v>тарифи на теплову енергію</v>
          </cell>
          <cell r="DT15">
            <v>226.08</v>
          </cell>
        </row>
        <row r="16">
          <cell r="W16">
            <v>454.96</v>
          </cell>
          <cell r="AF16">
            <v>39876</v>
          </cell>
          <cell r="AG16">
            <v>1476</v>
          </cell>
          <cell r="AH16">
            <v>406.21210381258612</v>
          </cell>
          <cell r="AM16">
            <v>26124</v>
          </cell>
          <cell r="AO16">
            <v>11885375.039999999</v>
          </cell>
          <cell r="AQ16">
            <v>10611885</v>
          </cell>
          <cell r="AU16">
            <v>0</v>
          </cell>
          <cell r="AW16">
            <v>0</v>
          </cell>
          <cell r="AY16">
            <v>8008586.9715499999</v>
          </cell>
          <cell r="AZ16">
            <v>306.56051797389375</v>
          </cell>
          <cell r="BA16">
            <v>0</v>
          </cell>
          <cell r="BB16">
            <v>0</v>
          </cell>
          <cell r="BC16">
            <v>0</v>
          </cell>
          <cell r="BD16">
            <v>0</v>
          </cell>
          <cell r="BG16">
            <v>0</v>
          </cell>
          <cell r="BH16">
            <v>0</v>
          </cell>
          <cell r="BI16">
            <v>358206</v>
          </cell>
          <cell r="BJ16">
            <v>13.711759301791457</v>
          </cell>
          <cell r="BK16">
            <v>0</v>
          </cell>
          <cell r="BL16">
            <v>0</v>
          </cell>
          <cell r="BM16">
            <v>858401</v>
          </cell>
          <cell r="BN16">
            <v>32.858712295207475</v>
          </cell>
          <cell r="BO16">
            <v>0</v>
          </cell>
          <cell r="BP16">
            <v>0</v>
          </cell>
          <cell r="BY16">
            <v>595</v>
          </cell>
          <cell r="CF16">
            <v>3738.3998000000001</v>
          </cell>
          <cell r="CG16">
            <v>2142.25</v>
          </cell>
          <cell r="CJ16">
            <v>0</v>
          </cell>
          <cell r="CK16">
            <v>0</v>
          </cell>
          <cell r="CL16">
            <v>0</v>
          </cell>
          <cell r="CM16">
            <v>0</v>
          </cell>
          <cell r="CN16">
            <v>0</v>
          </cell>
          <cell r="CO16">
            <v>0</v>
          </cell>
          <cell r="CX16">
            <v>0</v>
          </cell>
          <cell r="CY16">
            <v>0</v>
          </cell>
          <cell r="DB16">
            <v>0</v>
          </cell>
          <cell r="DC16">
            <v>0</v>
          </cell>
          <cell r="DJ16" t="str">
            <v>НКРКП</v>
          </cell>
          <cell r="DL16">
            <v>40816</v>
          </cell>
          <cell r="DM16">
            <v>98</v>
          </cell>
          <cell r="DT16">
            <v>690.1</v>
          </cell>
        </row>
        <row r="17">
          <cell r="W17">
            <v>459.95</v>
          </cell>
          <cell r="AF17">
            <v>39876</v>
          </cell>
          <cell r="AG17">
            <v>1477</v>
          </cell>
          <cell r="AH17">
            <v>410.60964178105121</v>
          </cell>
          <cell r="AM17">
            <v>2987</v>
          </cell>
          <cell r="AO17">
            <v>1373870.65</v>
          </cell>
          <cell r="AQ17">
            <v>1226491</v>
          </cell>
          <cell r="AU17">
            <v>0</v>
          </cell>
          <cell r="AW17">
            <v>0</v>
          </cell>
          <cell r="AY17">
            <v>928632.91545000009</v>
          </cell>
          <cell r="AZ17">
            <v>310.89150165718115</v>
          </cell>
          <cell r="BA17">
            <v>0</v>
          </cell>
          <cell r="BB17">
            <v>0</v>
          </cell>
          <cell r="BC17">
            <v>0</v>
          </cell>
          <cell r="BD17">
            <v>0</v>
          </cell>
          <cell r="BG17">
            <v>0</v>
          </cell>
          <cell r="BH17">
            <v>0</v>
          </cell>
          <cell r="BI17">
            <v>40956</v>
          </cell>
          <cell r="BJ17">
            <v>13.711416136591899</v>
          </cell>
          <cell r="BK17">
            <v>0</v>
          </cell>
          <cell r="BL17">
            <v>0</v>
          </cell>
          <cell r="BM17">
            <v>98092</v>
          </cell>
          <cell r="BN17">
            <v>32.839638433210581</v>
          </cell>
          <cell r="BO17">
            <v>0</v>
          </cell>
          <cell r="BP17">
            <v>0</v>
          </cell>
          <cell r="BY17">
            <v>595</v>
          </cell>
          <cell r="CF17">
            <v>427.39980000000003</v>
          </cell>
          <cell r="CG17">
            <v>2172.75</v>
          </cell>
          <cell r="CJ17">
            <v>0</v>
          </cell>
          <cell r="CK17">
            <v>0</v>
          </cell>
          <cell r="CL17">
            <v>0</v>
          </cell>
          <cell r="CM17">
            <v>0</v>
          </cell>
          <cell r="CN17">
            <v>0</v>
          </cell>
          <cell r="CO17">
            <v>0</v>
          </cell>
          <cell r="CX17">
            <v>0</v>
          </cell>
          <cell r="CY17">
            <v>0</v>
          </cell>
          <cell r="DB17">
            <v>0</v>
          </cell>
          <cell r="DC17">
            <v>0</v>
          </cell>
          <cell r="DJ17" t="str">
            <v>НКРКП</v>
          </cell>
          <cell r="DL17">
            <v>40816</v>
          </cell>
          <cell r="DM17">
            <v>98</v>
          </cell>
          <cell r="DT17">
            <v>690.63</v>
          </cell>
        </row>
        <row r="18">
          <cell r="W18">
            <v>227.1</v>
          </cell>
          <cell r="AF18">
            <v>39737</v>
          </cell>
          <cell r="AG18">
            <v>1026</v>
          </cell>
          <cell r="AH18">
            <v>214.24409327304434</v>
          </cell>
          <cell r="AM18">
            <v>64799</v>
          </cell>
          <cell r="AO18">
            <v>14715852.9</v>
          </cell>
          <cell r="AQ18">
            <v>13882803</v>
          </cell>
          <cell r="AU18">
            <v>0</v>
          </cell>
          <cell r="AW18">
            <v>0</v>
          </cell>
          <cell r="AY18">
            <v>7420055.9450160004</v>
          </cell>
          <cell r="AZ18">
            <v>114.50880329968055</v>
          </cell>
          <cell r="BA18">
            <v>0</v>
          </cell>
          <cell r="BB18">
            <v>0</v>
          </cell>
          <cell r="BC18">
            <v>0</v>
          </cell>
          <cell r="BD18">
            <v>0</v>
          </cell>
          <cell r="BG18">
            <v>0</v>
          </cell>
          <cell r="BH18">
            <v>0</v>
          </cell>
          <cell r="BI18">
            <v>1224739</v>
          </cell>
          <cell r="BJ18">
            <v>18.90058488556922</v>
          </cell>
          <cell r="BK18">
            <v>0</v>
          </cell>
          <cell r="BL18">
            <v>0</v>
          </cell>
          <cell r="BM18">
            <v>2988314</v>
          </cell>
          <cell r="BN18">
            <v>46.116668467105974</v>
          </cell>
          <cell r="BO18">
            <v>0</v>
          </cell>
          <cell r="BP18">
            <v>0</v>
          </cell>
          <cell r="BY18">
            <v>1523.52</v>
          </cell>
          <cell r="CF18">
            <v>10201.9138</v>
          </cell>
          <cell r="CG18">
            <v>727.32</v>
          </cell>
          <cell r="CJ18">
            <v>0</v>
          </cell>
          <cell r="CK18">
            <v>0</v>
          </cell>
          <cell r="CL18">
            <v>0</v>
          </cell>
          <cell r="CM18">
            <v>0</v>
          </cell>
          <cell r="CN18">
            <v>0</v>
          </cell>
          <cell r="CO18">
            <v>0</v>
          </cell>
          <cell r="CX18">
            <v>0</v>
          </cell>
          <cell r="CY18">
            <v>0</v>
          </cell>
          <cell r="DB18">
            <v>0</v>
          </cell>
          <cell r="DC18">
            <v>0</v>
          </cell>
          <cell r="DJ18" t="str">
            <v>НКРЕ</v>
          </cell>
          <cell r="DL18">
            <v>40526</v>
          </cell>
          <cell r="DM18">
            <v>1751</v>
          </cell>
          <cell r="DO18" t="str">
            <v>тариф на теплову енергію</v>
          </cell>
          <cell r="DT18">
            <v>249.81</v>
          </cell>
        </row>
        <row r="19">
          <cell r="W19">
            <v>524.24</v>
          </cell>
          <cell r="AF19">
            <v>39882</v>
          </cell>
          <cell r="AG19">
            <v>1512</v>
          </cell>
          <cell r="AH19">
            <v>437.59736790025727</v>
          </cell>
          <cell r="AM19">
            <v>20212</v>
          </cell>
          <cell r="AO19">
            <v>10595938.880000001</v>
          </cell>
          <cell r="AQ19">
            <v>8844718</v>
          </cell>
          <cell r="AU19">
            <v>0</v>
          </cell>
          <cell r="AW19">
            <v>0</v>
          </cell>
          <cell r="AY19">
            <v>6850493.4767499994</v>
          </cell>
          <cell r="AZ19">
            <v>338.93199469374628</v>
          </cell>
          <cell r="BA19">
            <v>0</v>
          </cell>
          <cell r="BB19">
            <v>0</v>
          </cell>
          <cell r="BC19">
            <v>0</v>
          </cell>
          <cell r="BD19">
            <v>0</v>
          </cell>
          <cell r="BG19">
            <v>0</v>
          </cell>
          <cell r="BH19">
            <v>0</v>
          </cell>
          <cell r="BI19">
            <v>391050</v>
          </cell>
          <cell r="BJ19">
            <v>19.347417375816345</v>
          </cell>
          <cell r="BK19">
            <v>0</v>
          </cell>
          <cell r="BL19">
            <v>0</v>
          </cell>
          <cell r="BM19">
            <v>932062</v>
          </cell>
          <cell r="BN19">
            <v>46.114288541460517</v>
          </cell>
          <cell r="BO19">
            <v>0</v>
          </cell>
          <cell r="BP19">
            <v>0</v>
          </cell>
          <cell r="BY19">
            <v>1523.52</v>
          </cell>
          <cell r="CF19">
            <v>3197.8029999999999</v>
          </cell>
          <cell r="CG19">
            <v>2142.25</v>
          </cell>
          <cell r="CJ19">
            <v>0</v>
          </cell>
          <cell r="CK19">
            <v>0</v>
          </cell>
          <cell r="CL19">
            <v>0</v>
          </cell>
          <cell r="CM19">
            <v>0</v>
          </cell>
          <cell r="CN19">
            <v>0</v>
          </cell>
          <cell r="CO19">
            <v>0</v>
          </cell>
          <cell r="CX19">
            <v>0</v>
          </cell>
          <cell r="CY19">
            <v>0</v>
          </cell>
          <cell r="DB19">
            <v>0</v>
          </cell>
          <cell r="DC19">
            <v>0</v>
          </cell>
          <cell r="DJ19" t="str">
            <v>НКРКП</v>
          </cell>
          <cell r="DL19">
            <v>40816</v>
          </cell>
          <cell r="DM19">
            <v>97</v>
          </cell>
          <cell r="DT19">
            <v>778.53</v>
          </cell>
        </row>
        <row r="20">
          <cell r="W20">
            <v>524.20000000000005</v>
          </cell>
          <cell r="AF20">
            <v>39882</v>
          </cell>
          <cell r="AG20">
            <v>1513</v>
          </cell>
          <cell r="AH20">
            <v>440.50589519650657</v>
          </cell>
          <cell r="AM20">
            <v>4580</v>
          </cell>
          <cell r="AO20">
            <v>2400836</v>
          </cell>
          <cell r="AQ20">
            <v>2017517</v>
          </cell>
          <cell r="AU20">
            <v>0</v>
          </cell>
          <cell r="AW20">
            <v>0</v>
          </cell>
          <cell r="AY20">
            <v>1550224.2167500001</v>
          </cell>
          <cell r="AZ20">
            <v>338.47690322052404</v>
          </cell>
          <cell r="BA20">
            <v>0</v>
          </cell>
          <cell r="BB20">
            <v>0</v>
          </cell>
          <cell r="BC20">
            <v>0</v>
          </cell>
          <cell r="BD20">
            <v>0</v>
          </cell>
          <cell r="BG20">
            <v>0</v>
          </cell>
          <cell r="BH20">
            <v>0</v>
          </cell>
          <cell r="BI20">
            <v>104165</v>
          </cell>
          <cell r="BJ20">
            <v>22.74344978165939</v>
          </cell>
          <cell r="BK20">
            <v>0</v>
          </cell>
          <cell r="BL20">
            <v>0</v>
          </cell>
          <cell r="BM20">
            <v>211121</v>
          </cell>
          <cell r="BN20">
            <v>46.096288209606989</v>
          </cell>
          <cell r="BO20">
            <v>0</v>
          </cell>
          <cell r="BP20">
            <v>0</v>
          </cell>
          <cell r="BY20">
            <v>1523.52</v>
          </cell>
          <cell r="CF20">
            <v>723.64300000000003</v>
          </cell>
          <cell r="CG20">
            <v>2142.25</v>
          </cell>
          <cell r="CJ20">
            <v>0</v>
          </cell>
          <cell r="CK20">
            <v>0</v>
          </cell>
          <cell r="CL20">
            <v>0</v>
          </cell>
          <cell r="CM20">
            <v>0</v>
          </cell>
          <cell r="CN20">
            <v>0</v>
          </cell>
          <cell r="CO20">
            <v>0</v>
          </cell>
          <cell r="CX20">
            <v>0</v>
          </cell>
          <cell r="CY20">
            <v>0</v>
          </cell>
          <cell r="DB20">
            <v>0</v>
          </cell>
          <cell r="DC20">
            <v>0</v>
          </cell>
          <cell r="DJ20" t="str">
            <v>НКРКП</v>
          </cell>
          <cell r="DL20">
            <v>40816</v>
          </cell>
          <cell r="DM20">
            <v>97</v>
          </cell>
          <cell r="DT20">
            <v>778.53</v>
          </cell>
        </row>
        <row r="21">
          <cell r="W21">
            <v>215.62298999999999</v>
          </cell>
          <cell r="AF21">
            <v>39678</v>
          </cell>
          <cell r="AG21">
            <v>89</v>
          </cell>
          <cell r="AH21">
            <v>205.35495036166552</v>
          </cell>
          <cell r="AM21">
            <v>48249</v>
          </cell>
          <cell r="AO21">
            <v>10403593.644509999</v>
          </cell>
          <cell r="AQ21">
            <v>9908171</v>
          </cell>
          <cell r="AU21">
            <v>0</v>
          </cell>
          <cell r="AW21">
            <v>0</v>
          </cell>
          <cell r="AY21">
            <v>5573474.9941464001</v>
          </cell>
          <cell r="AZ21">
            <v>115.51482920156687</v>
          </cell>
          <cell r="BA21">
            <v>0</v>
          </cell>
          <cell r="BB21">
            <v>0</v>
          </cell>
          <cell r="BC21">
            <v>0</v>
          </cell>
          <cell r="BD21">
            <v>0</v>
          </cell>
          <cell r="BG21">
            <v>0</v>
          </cell>
          <cell r="BH21">
            <v>0</v>
          </cell>
          <cell r="BI21">
            <v>622216</v>
          </cell>
          <cell r="BJ21">
            <v>12.895935667060456</v>
          </cell>
          <cell r="BK21">
            <v>0</v>
          </cell>
          <cell r="BL21">
            <v>0</v>
          </cell>
          <cell r="BM21">
            <v>3046056</v>
          </cell>
          <cell r="BN21">
            <v>63.132002735807994</v>
          </cell>
          <cell r="BO21">
            <v>0</v>
          </cell>
          <cell r="BP21">
            <v>0</v>
          </cell>
          <cell r="BY21">
            <v>1937.69</v>
          </cell>
          <cell r="CF21">
            <v>7663.0300200000001</v>
          </cell>
          <cell r="CG21">
            <v>727.32</v>
          </cell>
          <cell r="CJ21">
            <v>0</v>
          </cell>
          <cell r="CK21">
            <v>0</v>
          </cell>
          <cell r="CL21">
            <v>0</v>
          </cell>
          <cell r="CM21">
            <v>0</v>
          </cell>
          <cell r="CN21">
            <v>0</v>
          </cell>
          <cell r="CO21">
            <v>0</v>
          </cell>
          <cell r="CX21">
            <v>0</v>
          </cell>
          <cell r="CY21">
            <v>0</v>
          </cell>
          <cell r="DB21">
            <v>0</v>
          </cell>
          <cell r="DC21">
            <v>0</v>
          </cell>
          <cell r="DJ21" t="str">
            <v>НКРЕ</v>
          </cell>
          <cell r="DL21">
            <v>40526</v>
          </cell>
          <cell r="DM21" t="str">
            <v>№ 1847</v>
          </cell>
          <cell r="DO21" t="str">
            <v>тариф на послуги</v>
          </cell>
          <cell r="DT21">
            <v>237.18</v>
          </cell>
        </row>
        <row r="22">
          <cell r="W22">
            <v>490.63600000000002</v>
          </cell>
          <cell r="AF22">
            <v>40112</v>
          </cell>
          <cell r="AG22">
            <v>68</v>
          </cell>
          <cell r="AH22">
            <v>447.98800766520367</v>
          </cell>
          <cell r="AM22">
            <v>16177</v>
          </cell>
          <cell r="AO22">
            <v>7937018.5720000006</v>
          </cell>
          <cell r="AQ22">
            <v>7247102</v>
          </cell>
          <cell r="AU22">
            <v>0</v>
          </cell>
          <cell r="AW22">
            <v>0</v>
          </cell>
          <cell r="AY22">
            <v>5536848.7859759992</v>
          </cell>
          <cell r="AZ22">
            <v>342.26672349483829</v>
          </cell>
          <cell r="BA22">
            <v>0</v>
          </cell>
          <cell r="BB22">
            <v>0</v>
          </cell>
          <cell r="BC22">
            <v>0</v>
          </cell>
          <cell r="BD22">
            <v>0</v>
          </cell>
          <cell r="BG22">
            <v>0</v>
          </cell>
          <cell r="BH22">
            <v>0</v>
          </cell>
          <cell r="BI22">
            <v>278351</v>
          </cell>
          <cell r="BJ22">
            <v>17.206589602522101</v>
          </cell>
          <cell r="BK22">
            <v>0</v>
          </cell>
          <cell r="BL22">
            <v>0</v>
          </cell>
          <cell r="BM22">
            <v>1209519</v>
          </cell>
          <cell r="BN22">
            <v>74.767818507757923</v>
          </cell>
          <cell r="BO22">
            <v>0</v>
          </cell>
          <cell r="BP22">
            <v>0</v>
          </cell>
          <cell r="BY22">
            <v>2294.6</v>
          </cell>
          <cell r="CF22">
            <v>2536.7435999999998</v>
          </cell>
          <cell r="CG22">
            <v>2182.66</v>
          </cell>
          <cell r="CJ22">
            <v>0</v>
          </cell>
          <cell r="CK22">
            <v>0</v>
          </cell>
          <cell r="CL22">
            <v>0</v>
          </cell>
          <cell r="CM22">
            <v>0</v>
          </cell>
          <cell r="CN22">
            <v>0</v>
          </cell>
          <cell r="CO22">
            <v>0</v>
          </cell>
          <cell r="CX22">
            <v>0</v>
          </cell>
          <cell r="CY22">
            <v>0</v>
          </cell>
          <cell r="DB22">
            <v>0</v>
          </cell>
          <cell r="DC22">
            <v>0</v>
          </cell>
          <cell r="DJ22" t="str">
            <v>НКРКП</v>
          </cell>
          <cell r="DL22">
            <v>40816</v>
          </cell>
          <cell r="DM22" t="str">
            <v>№ 9</v>
          </cell>
          <cell r="DT22">
            <v>736.71</v>
          </cell>
        </row>
        <row r="23">
          <cell r="W23">
            <v>519.21799999999996</v>
          </cell>
          <cell r="AF23">
            <v>40112</v>
          </cell>
          <cell r="AG23">
            <v>68</v>
          </cell>
          <cell r="AH23">
            <v>447.98812415654521</v>
          </cell>
          <cell r="AM23">
            <v>3705</v>
          </cell>
          <cell r="AO23">
            <v>1923702.69</v>
          </cell>
          <cell r="AQ23">
            <v>1659796</v>
          </cell>
          <cell r="AU23">
            <v>0</v>
          </cell>
          <cell r="AW23">
            <v>0</v>
          </cell>
          <cell r="AY23">
            <v>1268098.0021372</v>
          </cell>
          <cell r="AZ23">
            <v>342.26666724350878</v>
          </cell>
          <cell r="BA23">
            <v>0</v>
          </cell>
          <cell r="BB23">
            <v>0</v>
          </cell>
          <cell r="BC23">
            <v>0</v>
          </cell>
          <cell r="BD23">
            <v>0</v>
          </cell>
          <cell r="BG23">
            <v>0</v>
          </cell>
          <cell r="BH23">
            <v>0</v>
          </cell>
          <cell r="BI23">
            <v>63751</v>
          </cell>
          <cell r="BJ23">
            <v>17.206747638326586</v>
          </cell>
          <cell r="BK23">
            <v>0</v>
          </cell>
          <cell r="BL23">
            <v>0</v>
          </cell>
          <cell r="BM23">
            <v>277015</v>
          </cell>
          <cell r="BN23">
            <v>74.767881241565448</v>
          </cell>
          <cell r="BO23">
            <v>0</v>
          </cell>
          <cell r="BP23">
            <v>0</v>
          </cell>
          <cell r="BY23">
            <v>2294.6</v>
          </cell>
          <cell r="CF23">
            <v>580.98742000000004</v>
          </cell>
          <cell r="CG23">
            <v>2182.66</v>
          </cell>
          <cell r="CJ23">
            <v>0</v>
          </cell>
          <cell r="CK23">
            <v>0</v>
          </cell>
          <cell r="CL23">
            <v>0</v>
          </cell>
          <cell r="CM23">
            <v>0</v>
          </cell>
          <cell r="CN23">
            <v>0</v>
          </cell>
          <cell r="CO23">
            <v>0</v>
          </cell>
          <cell r="CX23">
            <v>0</v>
          </cell>
          <cell r="CY23">
            <v>0</v>
          </cell>
          <cell r="DB23">
            <v>0</v>
          </cell>
          <cell r="DC23">
            <v>0</v>
          </cell>
          <cell r="DJ23" t="str">
            <v>НКРКП</v>
          </cell>
          <cell r="DL23">
            <v>40816</v>
          </cell>
          <cell r="DM23" t="str">
            <v>№ 9</v>
          </cell>
          <cell r="DT23">
            <v>765.31</v>
          </cell>
        </row>
        <row r="24">
          <cell r="W24">
            <v>229.61</v>
          </cell>
          <cell r="AF24">
            <v>39743</v>
          </cell>
          <cell r="AG24" t="str">
            <v>№ 174</v>
          </cell>
          <cell r="AH24">
            <v>210.64645729253638</v>
          </cell>
          <cell r="AM24">
            <v>74666.34</v>
          </cell>
          <cell r="AO24">
            <v>17144138.327399999</v>
          </cell>
          <cell r="AQ24">
            <v>15728200</v>
          </cell>
          <cell r="AU24">
            <v>0</v>
          </cell>
          <cell r="AW24">
            <v>0</v>
          </cell>
          <cell r="AY24">
            <v>8652629.9480280001</v>
          </cell>
          <cell r="AZ24">
            <v>115.88394379620054</v>
          </cell>
          <cell r="BA24">
            <v>0</v>
          </cell>
          <cell r="BB24">
            <v>0</v>
          </cell>
          <cell r="BC24">
            <v>0</v>
          </cell>
          <cell r="BD24">
            <v>0</v>
          </cell>
          <cell r="BG24">
            <v>0</v>
          </cell>
          <cell r="BH24">
            <v>0</v>
          </cell>
          <cell r="BI24">
            <v>1035170</v>
          </cell>
          <cell r="BJ24">
            <v>13.863944583328982</v>
          </cell>
          <cell r="BK24">
            <v>0</v>
          </cell>
          <cell r="BL24">
            <v>0</v>
          </cell>
          <cell r="BM24">
            <v>4149260</v>
          </cell>
          <cell r="BN24">
            <v>55.570689550338216</v>
          </cell>
          <cell r="BO24">
            <v>0</v>
          </cell>
          <cell r="BP24">
            <v>0</v>
          </cell>
          <cell r="BY24">
            <v>1536</v>
          </cell>
          <cell r="CF24">
            <v>11896.5929</v>
          </cell>
          <cell r="CG24">
            <v>727.32</v>
          </cell>
          <cell r="CJ24">
            <v>0</v>
          </cell>
          <cell r="CK24">
            <v>0</v>
          </cell>
          <cell r="CL24">
            <v>0</v>
          </cell>
          <cell r="CM24">
            <v>0</v>
          </cell>
          <cell r="CN24">
            <v>0</v>
          </cell>
          <cell r="CO24">
            <v>0</v>
          </cell>
          <cell r="CX24">
            <v>0</v>
          </cell>
          <cell r="CY24">
            <v>0</v>
          </cell>
          <cell r="DB24">
            <v>0</v>
          </cell>
          <cell r="DC24">
            <v>0</v>
          </cell>
          <cell r="DJ24" t="str">
            <v>НКРЕ</v>
          </cell>
          <cell r="DL24">
            <v>40526</v>
          </cell>
          <cell r="DM24" t="str">
            <v>№ 16987</v>
          </cell>
          <cell r="DO24" t="str">
            <v>тариф на теплову енергію</v>
          </cell>
          <cell r="DT24">
            <v>252.57</v>
          </cell>
        </row>
        <row r="25">
          <cell r="W25">
            <v>513.03</v>
          </cell>
          <cell r="AF25">
            <v>40028</v>
          </cell>
          <cell r="AG25" t="str">
            <v>№ 102</v>
          </cell>
          <cell r="AH25">
            <v>446.10895617649373</v>
          </cell>
          <cell r="AM25">
            <v>10936.14</v>
          </cell>
          <cell r="AO25">
            <v>5610567.9041999998</v>
          </cell>
          <cell r="AQ25">
            <v>4878710</v>
          </cell>
          <cell r="AU25">
            <v>0</v>
          </cell>
          <cell r="AW25">
            <v>0</v>
          </cell>
          <cell r="AY25">
            <v>3689379.9508499997</v>
          </cell>
          <cell r="AZ25">
            <v>337.35668625767408</v>
          </cell>
          <cell r="BA25">
            <v>0</v>
          </cell>
          <cell r="BB25">
            <v>0</v>
          </cell>
          <cell r="BC25">
            <v>0</v>
          </cell>
          <cell r="BD25">
            <v>0</v>
          </cell>
          <cell r="BG25">
            <v>0</v>
          </cell>
          <cell r="BH25">
            <v>0</v>
          </cell>
          <cell r="BI25">
            <v>154420</v>
          </cell>
          <cell r="BJ25">
            <v>14.120155740508078</v>
          </cell>
          <cell r="BK25">
            <v>0</v>
          </cell>
          <cell r="BL25">
            <v>0</v>
          </cell>
          <cell r="BM25">
            <v>709720</v>
          </cell>
          <cell r="BN25">
            <v>64.896755162241888</v>
          </cell>
          <cell r="BO25">
            <v>0</v>
          </cell>
          <cell r="BP25">
            <v>0</v>
          </cell>
          <cell r="BY25">
            <v>1536</v>
          </cell>
          <cell r="CF25">
            <v>1722.1985999999999</v>
          </cell>
          <cell r="CG25">
            <v>2142.25</v>
          </cell>
          <cell r="CJ25">
            <v>0</v>
          </cell>
          <cell r="CK25">
            <v>0</v>
          </cell>
          <cell r="CL25">
            <v>0</v>
          </cell>
          <cell r="CM25">
            <v>0</v>
          </cell>
          <cell r="CN25">
            <v>0</v>
          </cell>
          <cell r="CO25">
            <v>0</v>
          </cell>
          <cell r="CX25">
            <v>0</v>
          </cell>
          <cell r="CY25">
            <v>0</v>
          </cell>
          <cell r="DB25">
            <v>0</v>
          </cell>
          <cell r="DC25">
            <v>0</v>
          </cell>
          <cell r="DJ25" t="str">
            <v>НКРКП</v>
          </cell>
          <cell r="DL25">
            <v>40816</v>
          </cell>
          <cell r="DM25" t="str">
            <v>№ 108</v>
          </cell>
          <cell r="DT25">
            <v>766.52</v>
          </cell>
        </row>
        <row r="26">
          <cell r="W26">
            <v>535.33000000000004</v>
          </cell>
          <cell r="AF26">
            <v>40028</v>
          </cell>
          <cell r="AG26" t="str">
            <v>№ 102</v>
          </cell>
          <cell r="AH26">
            <v>446.11088657824155</v>
          </cell>
          <cell r="AM26">
            <v>1360.85</v>
          </cell>
          <cell r="AO26">
            <v>728503.83050000004</v>
          </cell>
          <cell r="AQ26">
            <v>607090</v>
          </cell>
          <cell r="AU26">
            <v>0</v>
          </cell>
          <cell r="AW26">
            <v>0</v>
          </cell>
          <cell r="AY26">
            <v>459089.95907499996</v>
          </cell>
          <cell r="AZ26">
            <v>337.35529931660358</v>
          </cell>
          <cell r="BA26">
            <v>0</v>
          </cell>
          <cell r="BB26">
            <v>0</v>
          </cell>
          <cell r="BC26">
            <v>0</v>
          </cell>
          <cell r="BD26">
            <v>0</v>
          </cell>
          <cell r="BG26">
            <v>0</v>
          </cell>
          <cell r="BH26">
            <v>0</v>
          </cell>
          <cell r="BI26">
            <v>19220</v>
          </cell>
          <cell r="BJ26">
            <v>14.123525737590478</v>
          </cell>
          <cell r="BK26">
            <v>0</v>
          </cell>
          <cell r="BL26">
            <v>0</v>
          </cell>
          <cell r="BM26">
            <v>88320</v>
          </cell>
          <cell r="BN26">
            <v>64.900613587096302</v>
          </cell>
          <cell r="BO26">
            <v>0</v>
          </cell>
          <cell r="BP26">
            <v>0</v>
          </cell>
          <cell r="BY26">
            <v>1536</v>
          </cell>
          <cell r="CF26">
            <v>214.30269999999999</v>
          </cell>
          <cell r="CG26">
            <v>2142.25</v>
          </cell>
          <cell r="CJ26">
            <v>0</v>
          </cell>
          <cell r="CK26">
            <v>0</v>
          </cell>
          <cell r="CL26">
            <v>0</v>
          </cell>
          <cell r="CM26">
            <v>0</v>
          </cell>
          <cell r="CN26">
            <v>0</v>
          </cell>
          <cell r="CO26">
            <v>0</v>
          </cell>
          <cell r="CX26">
            <v>0</v>
          </cell>
          <cell r="CY26">
            <v>0</v>
          </cell>
          <cell r="DB26">
            <v>0</v>
          </cell>
          <cell r="DC26">
            <v>0</v>
          </cell>
          <cell r="DJ26" t="str">
            <v>НКРКП</v>
          </cell>
          <cell r="DL26">
            <v>40816</v>
          </cell>
          <cell r="DM26" t="str">
            <v>№ 108</v>
          </cell>
          <cell r="DT26">
            <v>788.79</v>
          </cell>
        </row>
        <row r="27">
          <cell r="W27">
            <v>227.1</v>
          </cell>
          <cell r="AF27">
            <v>39678</v>
          </cell>
          <cell r="AG27" t="str">
            <v>№ 564</v>
          </cell>
          <cell r="AH27">
            <v>216.28816734089224</v>
          </cell>
          <cell r="AM27">
            <v>140408</v>
          </cell>
          <cell r="AO27">
            <v>31886656.800000001</v>
          </cell>
          <cell r="AQ27">
            <v>30368589</v>
          </cell>
          <cell r="AU27">
            <v>0</v>
          </cell>
          <cell r="AW27">
            <v>0</v>
          </cell>
          <cell r="AY27">
            <v>17219748.552021001</v>
          </cell>
          <cell r="AZ27">
            <v>122.64079363014216</v>
          </cell>
          <cell r="BA27">
            <v>245674</v>
          </cell>
          <cell r="BB27">
            <v>1.7497151159478093</v>
          </cell>
          <cell r="BC27">
            <v>0</v>
          </cell>
          <cell r="BD27">
            <v>0</v>
          </cell>
          <cell r="BG27">
            <v>0</v>
          </cell>
          <cell r="BH27">
            <v>0</v>
          </cell>
          <cell r="BI27">
            <v>3111828</v>
          </cell>
          <cell r="BJ27">
            <v>22.16275425901658</v>
          </cell>
          <cell r="BK27">
            <v>0</v>
          </cell>
          <cell r="BL27">
            <v>0</v>
          </cell>
          <cell r="BM27">
            <v>6334056</v>
          </cell>
          <cell r="BN27">
            <v>45.111788502079655</v>
          </cell>
          <cell r="BO27">
            <v>0</v>
          </cell>
          <cell r="BP27">
            <v>0</v>
          </cell>
          <cell r="BY27">
            <v>1366.62</v>
          </cell>
          <cell r="CF27">
            <v>23675.713</v>
          </cell>
          <cell r="CG27">
            <v>727.31700000000001</v>
          </cell>
          <cell r="CJ27">
            <v>0</v>
          </cell>
          <cell r="CK27">
            <v>0</v>
          </cell>
          <cell r="CL27">
            <v>0</v>
          </cell>
          <cell r="CM27">
            <v>0</v>
          </cell>
          <cell r="CN27">
            <v>0</v>
          </cell>
          <cell r="CO27">
            <v>0</v>
          </cell>
          <cell r="CX27">
            <v>0</v>
          </cell>
          <cell r="CY27">
            <v>0</v>
          </cell>
          <cell r="DB27">
            <v>0</v>
          </cell>
          <cell r="DC27">
            <v>0</v>
          </cell>
          <cell r="DJ27" t="str">
            <v>НКРЕ</v>
          </cell>
          <cell r="DL27">
            <v>40526</v>
          </cell>
          <cell r="DM27" t="str">
            <v>№ 1833</v>
          </cell>
          <cell r="DO27" t="str">
            <v>на телову енергію</v>
          </cell>
          <cell r="DT27">
            <v>249.81</v>
          </cell>
        </row>
        <row r="28">
          <cell r="W28">
            <v>552.70000000000005</v>
          </cell>
          <cell r="AF28">
            <v>40088</v>
          </cell>
          <cell r="AG28" t="str">
            <v>№ 877</v>
          </cell>
          <cell r="AH28">
            <v>460.58439009661834</v>
          </cell>
          <cell r="AM28">
            <v>26496</v>
          </cell>
          <cell r="AO28">
            <v>14644339.200000001</v>
          </cell>
          <cell r="AQ28">
            <v>12203644</v>
          </cell>
          <cell r="AU28">
            <v>0</v>
          </cell>
          <cell r="AW28">
            <v>0</v>
          </cell>
          <cell r="AY28">
            <v>9586221.7054999992</v>
          </cell>
          <cell r="AZ28">
            <v>361.79882644550116</v>
          </cell>
          <cell r="BA28">
            <v>46360</v>
          </cell>
          <cell r="BB28">
            <v>1.7496980676328502</v>
          </cell>
          <cell r="BC28">
            <v>0</v>
          </cell>
          <cell r="BD28">
            <v>0</v>
          </cell>
          <cell r="BG28">
            <v>0</v>
          </cell>
          <cell r="BH28">
            <v>0</v>
          </cell>
          <cell r="BI28">
            <v>699184</v>
          </cell>
          <cell r="BJ28">
            <v>26.388285024154591</v>
          </cell>
          <cell r="BK28">
            <v>0</v>
          </cell>
          <cell r="BL28">
            <v>0</v>
          </cell>
          <cell r="BM28">
            <v>1195282</v>
          </cell>
          <cell r="BN28">
            <v>45.1117904589372</v>
          </cell>
          <cell r="BO28">
            <v>0</v>
          </cell>
          <cell r="BP28">
            <v>0</v>
          </cell>
          <cell r="BY28">
            <v>1366.62</v>
          </cell>
          <cell r="CF28">
            <v>4474.8379999999997</v>
          </cell>
          <cell r="CG28">
            <v>2142.25</v>
          </cell>
          <cell r="CJ28">
            <v>0</v>
          </cell>
          <cell r="CK28">
            <v>0</v>
          </cell>
          <cell r="CL28">
            <v>0</v>
          </cell>
          <cell r="CM28">
            <v>0</v>
          </cell>
          <cell r="CN28">
            <v>0</v>
          </cell>
          <cell r="CO28">
            <v>0</v>
          </cell>
          <cell r="CX28">
            <v>0</v>
          </cell>
          <cell r="CY28">
            <v>0</v>
          </cell>
          <cell r="DB28">
            <v>0</v>
          </cell>
          <cell r="DC28">
            <v>0</v>
          </cell>
          <cell r="DJ28" t="str">
            <v>НКРКП</v>
          </cell>
          <cell r="DL28">
            <v>40816</v>
          </cell>
          <cell r="DM28" t="str">
            <v>№ 23</v>
          </cell>
          <cell r="DT28">
            <v>824.56</v>
          </cell>
        </row>
        <row r="29">
          <cell r="W29">
            <v>598.75</v>
          </cell>
          <cell r="AF29">
            <v>40088</v>
          </cell>
          <cell r="AG29" t="str">
            <v>№ 877</v>
          </cell>
          <cell r="AH29">
            <v>460.58431044109437</v>
          </cell>
          <cell r="AM29">
            <v>14328</v>
          </cell>
          <cell r="AO29">
            <v>8578890</v>
          </cell>
          <cell r="AQ29">
            <v>6599252</v>
          </cell>
          <cell r="AU29">
            <v>0</v>
          </cell>
          <cell r="AW29">
            <v>0</v>
          </cell>
          <cell r="AY29">
            <v>5183852.9682499999</v>
          </cell>
          <cell r="AZ29">
            <v>361.79878337869906</v>
          </cell>
          <cell r="BA29">
            <v>25070</v>
          </cell>
          <cell r="BB29">
            <v>1.7497208263539923</v>
          </cell>
          <cell r="BC29">
            <v>0</v>
          </cell>
          <cell r="BD29">
            <v>0</v>
          </cell>
          <cell r="BG29">
            <v>0</v>
          </cell>
          <cell r="BH29">
            <v>0</v>
          </cell>
          <cell r="BI29">
            <v>378091</v>
          </cell>
          <cell r="BJ29">
            <v>26.38826074818537</v>
          </cell>
          <cell r="BK29">
            <v>0</v>
          </cell>
          <cell r="BL29">
            <v>0</v>
          </cell>
          <cell r="BM29">
            <v>646362</v>
          </cell>
          <cell r="BN29">
            <v>45.111809045226131</v>
          </cell>
          <cell r="BO29">
            <v>0</v>
          </cell>
          <cell r="BP29">
            <v>0</v>
          </cell>
          <cell r="BY29">
            <v>1366.62</v>
          </cell>
          <cell r="CF29">
            <v>2419.817</v>
          </cell>
          <cell r="CG29">
            <v>2142.25</v>
          </cell>
          <cell r="CJ29">
            <v>0</v>
          </cell>
          <cell r="CK29">
            <v>0</v>
          </cell>
          <cell r="CL29">
            <v>0</v>
          </cell>
          <cell r="CM29">
            <v>0</v>
          </cell>
          <cell r="CN29">
            <v>0</v>
          </cell>
          <cell r="CO29">
            <v>0</v>
          </cell>
          <cell r="CX29">
            <v>0</v>
          </cell>
          <cell r="CY29">
            <v>0</v>
          </cell>
          <cell r="DB29">
            <v>0</v>
          </cell>
          <cell r="DC29">
            <v>0</v>
          </cell>
          <cell r="DJ29" t="str">
            <v>НКРКП</v>
          </cell>
          <cell r="DL29">
            <v>40816</v>
          </cell>
          <cell r="DM29" t="str">
            <v>№ 23</v>
          </cell>
          <cell r="DT29">
            <v>870.61</v>
          </cell>
        </row>
        <row r="30">
          <cell r="W30">
            <v>235.76</v>
          </cell>
          <cell r="AF30">
            <v>39798</v>
          </cell>
          <cell r="AG30">
            <v>590</v>
          </cell>
          <cell r="AH30">
            <v>217.4814814814815</v>
          </cell>
          <cell r="AM30">
            <v>182250</v>
          </cell>
          <cell r="AO30">
            <v>42967260</v>
          </cell>
          <cell r="AQ30">
            <v>39636000</v>
          </cell>
          <cell r="AU30">
            <v>0</v>
          </cell>
          <cell r="AW30">
            <v>0</v>
          </cell>
          <cell r="AY30">
            <v>24134659.560000002</v>
          </cell>
          <cell r="AZ30">
            <v>132.42611555555555</v>
          </cell>
          <cell r="BA30">
            <v>0</v>
          </cell>
          <cell r="BB30">
            <v>0</v>
          </cell>
          <cell r="BC30">
            <v>0</v>
          </cell>
          <cell r="BD30">
            <v>0</v>
          </cell>
          <cell r="BG30">
            <v>0</v>
          </cell>
          <cell r="BH30">
            <v>0</v>
          </cell>
          <cell r="BI30">
            <v>4594800</v>
          </cell>
          <cell r="BJ30">
            <v>25.211522633744856</v>
          </cell>
          <cell r="BK30">
            <v>0</v>
          </cell>
          <cell r="BL30">
            <v>0</v>
          </cell>
          <cell r="BM30">
            <v>7210700</v>
          </cell>
          <cell r="BN30">
            <v>39.56488340192044</v>
          </cell>
          <cell r="BO30">
            <v>0</v>
          </cell>
          <cell r="BP30">
            <v>0</v>
          </cell>
          <cell r="BY30">
            <v>1251</v>
          </cell>
          <cell r="CF30">
            <v>33183</v>
          </cell>
          <cell r="CG30">
            <v>727.32</v>
          </cell>
          <cell r="CJ30">
            <v>0</v>
          </cell>
          <cell r="CK30">
            <v>0</v>
          </cell>
          <cell r="CL30">
            <v>0</v>
          </cell>
          <cell r="CM30">
            <v>0</v>
          </cell>
          <cell r="CN30">
            <v>0</v>
          </cell>
          <cell r="CO30">
            <v>0</v>
          </cell>
          <cell r="CX30">
            <v>0</v>
          </cell>
          <cell r="CY30">
            <v>0</v>
          </cell>
          <cell r="DB30">
            <v>0</v>
          </cell>
          <cell r="DC30">
            <v>0</v>
          </cell>
          <cell r="DJ30" t="str">
            <v>НКРЕ</v>
          </cell>
          <cell r="DL30">
            <v>40526</v>
          </cell>
          <cell r="DM30">
            <v>1785</v>
          </cell>
          <cell r="DO30" t="str">
            <v>Тариф на теплову енергію</v>
          </cell>
          <cell r="DT30">
            <v>259.33</v>
          </cell>
        </row>
        <row r="31">
          <cell r="W31">
            <v>514.33000000000004</v>
          </cell>
          <cell r="AF31">
            <v>40123</v>
          </cell>
          <cell r="AG31">
            <v>262</v>
          </cell>
          <cell r="AH31">
            <v>481.65482014831224</v>
          </cell>
          <cell r="AM31">
            <v>32499</v>
          </cell>
          <cell r="AO31">
            <v>16715210.670000002</v>
          </cell>
          <cell r="AQ31">
            <v>15653300</v>
          </cell>
          <cell r="AU31">
            <v>0</v>
          </cell>
          <cell r="AW31">
            <v>0</v>
          </cell>
          <cell r="AY31">
            <v>12914799.219999999</v>
          </cell>
          <cell r="AZ31">
            <v>397.39066494353671</v>
          </cell>
          <cell r="BA31">
            <v>0</v>
          </cell>
          <cell r="BB31">
            <v>0</v>
          </cell>
          <cell r="BC31">
            <v>0</v>
          </cell>
          <cell r="BD31">
            <v>0</v>
          </cell>
          <cell r="BG31">
            <v>0</v>
          </cell>
          <cell r="BH31">
            <v>0</v>
          </cell>
          <cell r="BI31">
            <v>819300</v>
          </cell>
          <cell r="BJ31">
            <v>25.210006461737283</v>
          </cell>
          <cell r="BK31">
            <v>0</v>
          </cell>
          <cell r="BL31">
            <v>0</v>
          </cell>
          <cell r="BM31">
            <v>1285900</v>
          </cell>
          <cell r="BN31">
            <v>39.567371303732422</v>
          </cell>
          <cell r="BO31">
            <v>0</v>
          </cell>
          <cell r="BP31">
            <v>0</v>
          </cell>
          <cell r="BY31">
            <v>1251</v>
          </cell>
          <cell r="CF31">
            <v>5917</v>
          </cell>
          <cell r="CG31">
            <v>2182.66</v>
          </cell>
          <cell r="CJ31">
            <v>0</v>
          </cell>
          <cell r="CK31">
            <v>0</v>
          </cell>
          <cell r="CL31">
            <v>0</v>
          </cell>
          <cell r="CM31">
            <v>0</v>
          </cell>
          <cell r="CN31">
            <v>0</v>
          </cell>
          <cell r="CO31">
            <v>0</v>
          </cell>
          <cell r="CX31">
            <v>0</v>
          </cell>
          <cell r="CY31">
            <v>0</v>
          </cell>
          <cell r="DB31">
            <v>0</v>
          </cell>
          <cell r="DC31">
            <v>0</v>
          </cell>
          <cell r="DJ31" t="str">
            <v>НКРКП</v>
          </cell>
          <cell r="DL31">
            <v>40816</v>
          </cell>
          <cell r="DM31">
            <v>67</v>
          </cell>
          <cell r="DT31">
            <v>800.04</v>
          </cell>
        </row>
        <row r="32">
          <cell r="W32">
            <v>553.65</v>
          </cell>
          <cell r="AF32">
            <v>40123</v>
          </cell>
          <cell r="AG32">
            <v>263</v>
          </cell>
          <cell r="AH32">
            <v>483.87443560524616</v>
          </cell>
          <cell r="AM32">
            <v>13953</v>
          </cell>
          <cell r="AO32">
            <v>7725078.4499999993</v>
          </cell>
          <cell r="AQ32">
            <v>6751500</v>
          </cell>
          <cell r="AU32">
            <v>0</v>
          </cell>
          <cell r="AW32">
            <v>0</v>
          </cell>
          <cell r="AY32">
            <v>5543956.3999999994</v>
          </cell>
          <cell r="AZ32">
            <v>397.33078191070018</v>
          </cell>
          <cell r="BA32">
            <v>0</v>
          </cell>
          <cell r="BB32">
            <v>0</v>
          </cell>
          <cell r="BC32">
            <v>0</v>
          </cell>
          <cell r="BD32">
            <v>0</v>
          </cell>
          <cell r="BG32">
            <v>0</v>
          </cell>
          <cell r="BH32">
            <v>0</v>
          </cell>
          <cell r="BI32">
            <v>351700</v>
          </cell>
          <cell r="BJ32">
            <v>25.206048878377409</v>
          </cell>
          <cell r="BK32">
            <v>0</v>
          </cell>
          <cell r="BL32">
            <v>0</v>
          </cell>
          <cell r="BM32">
            <v>551800</v>
          </cell>
          <cell r="BN32">
            <v>39.547050813445139</v>
          </cell>
          <cell r="BO32">
            <v>0</v>
          </cell>
          <cell r="BP32">
            <v>0</v>
          </cell>
          <cell r="BY32">
            <v>1251</v>
          </cell>
          <cell r="CF32">
            <v>2540</v>
          </cell>
          <cell r="CG32">
            <v>2182.66</v>
          </cell>
          <cell r="CJ32">
            <v>0</v>
          </cell>
          <cell r="CK32">
            <v>0</v>
          </cell>
          <cell r="CL32">
            <v>0</v>
          </cell>
          <cell r="CM32">
            <v>0</v>
          </cell>
          <cell r="CN32">
            <v>0</v>
          </cell>
          <cell r="CO32">
            <v>0</v>
          </cell>
          <cell r="CX32">
            <v>0</v>
          </cell>
          <cell r="CY32">
            <v>0</v>
          </cell>
          <cell r="DB32">
            <v>0</v>
          </cell>
          <cell r="DC32">
            <v>0</v>
          </cell>
          <cell r="DJ32" t="str">
            <v>НКРКП</v>
          </cell>
          <cell r="DL32">
            <v>40816</v>
          </cell>
          <cell r="DM32">
            <v>67</v>
          </cell>
          <cell r="DT32">
            <v>839.32</v>
          </cell>
        </row>
        <row r="33">
          <cell r="W33">
            <v>208.84</v>
          </cell>
          <cell r="AF33">
            <v>39755</v>
          </cell>
          <cell r="AG33">
            <v>236</v>
          </cell>
          <cell r="AH33">
            <v>189.84577504196977</v>
          </cell>
          <cell r="AM33">
            <v>35740</v>
          </cell>
          <cell r="AO33">
            <v>7463941.6000000006</v>
          </cell>
          <cell r="AQ33">
            <v>6785088</v>
          </cell>
          <cell r="AU33">
            <v>0</v>
          </cell>
          <cell r="AW33">
            <v>0</v>
          </cell>
          <cell r="AY33">
            <v>4124631.72</v>
          </cell>
          <cell r="AZ33">
            <v>115.40659541130387</v>
          </cell>
          <cell r="BA33">
            <v>0</v>
          </cell>
          <cell r="BB33">
            <v>0</v>
          </cell>
          <cell r="BC33">
            <v>0</v>
          </cell>
          <cell r="BD33">
            <v>0</v>
          </cell>
          <cell r="BG33">
            <v>0</v>
          </cell>
          <cell r="BH33">
            <v>0</v>
          </cell>
          <cell r="BI33">
            <v>577142</v>
          </cell>
          <cell r="BJ33">
            <v>16.14834918858422</v>
          </cell>
          <cell r="BK33">
            <v>0</v>
          </cell>
          <cell r="BL33">
            <v>0</v>
          </cell>
          <cell r="BM33">
            <v>1650444</v>
          </cell>
          <cell r="BN33">
            <v>46.179182988248463</v>
          </cell>
          <cell r="BO33">
            <v>0</v>
          </cell>
          <cell r="BP33">
            <v>0</v>
          </cell>
          <cell r="BY33">
            <v>1779.68</v>
          </cell>
          <cell r="CF33">
            <v>5671</v>
          </cell>
          <cell r="CG33">
            <v>727.32</v>
          </cell>
          <cell r="CJ33">
            <v>0</v>
          </cell>
          <cell r="CK33">
            <v>0</v>
          </cell>
          <cell r="CL33">
            <v>0</v>
          </cell>
          <cell r="CM33">
            <v>0</v>
          </cell>
          <cell r="CN33">
            <v>0</v>
          </cell>
          <cell r="CO33">
            <v>0</v>
          </cell>
          <cell r="CX33">
            <v>0</v>
          </cell>
          <cell r="CY33">
            <v>0</v>
          </cell>
          <cell r="DB33">
            <v>0</v>
          </cell>
          <cell r="DC33">
            <v>0</v>
          </cell>
          <cell r="DJ33" t="str">
            <v>НКРЕ</v>
          </cell>
          <cell r="DL33">
            <v>40526</v>
          </cell>
          <cell r="DM33" t="str">
            <v>№ 1703</v>
          </cell>
          <cell r="DO33" t="str">
            <v>Тариф на теплову енергію</v>
          </cell>
          <cell r="DT33">
            <v>229.72</v>
          </cell>
        </row>
        <row r="34">
          <cell r="W34">
            <v>467.33</v>
          </cell>
          <cell r="AF34">
            <v>39864</v>
          </cell>
          <cell r="AG34">
            <v>311</v>
          </cell>
          <cell r="AH34">
            <v>417.25531914893617</v>
          </cell>
          <cell r="AM34">
            <v>6110</v>
          </cell>
          <cell r="AO34">
            <v>2855386.3</v>
          </cell>
          <cell r="AQ34">
            <v>2549430</v>
          </cell>
          <cell r="AU34">
            <v>0</v>
          </cell>
          <cell r="AW34">
            <v>0</v>
          </cell>
          <cell r="AY34">
            <v>2076547.1925000001</v>
          </cell>
          <cell r="AZ34">
            <v>339.86042430441898</v>
          </cell>
          <cell r="BA34">
            <v>0</v>
          </cell>
          <cell r="BB34">
            <v>0</v>
          </cell>
          <cell r="BC34">
            <v>0</v>
          </cell>
          <cell r="BD34">
            <v>0</v>
          </cell>
          <cell r="BG34">
            <v>0</v>
          </cell>
          <cell r="BH34">
            <v>0</v>
          </cell>
          <cell r="BI34">
            <v>108040</v>
          </cell>
          <cell r="BJ34">
            <v>17.682487725040918</v>
          </cell>
          <cell r="BK34">
            <v>0</v>
          </cell>
          <cell r="BL34">
            <v>0</v>
          </cell>
          <cell r="BM34">
            <v>286678</v>
          </cell>
          <cell r="BN34">
            <v>46.919476268412438</v>
          </cell>
          <cell r="BO34">
            <v>0</v>
          </cell>
          <cell r="BP34">
            <v>0</v>
          </cell>
          <cell r="BY34">
            <v>1779.68</v>
          </cell>
          <cell r="CF34">
            <v>969.33</v>
          </cell>
          <cell r="CG34">
            <v>2142.25</v>
          </cell>
          <cell r="CJ34">
            <v>0</v>
          </cell>
          <cell r="CK34">
            <v>0</v>
          </cell>
          <cell r="CL34">
            <v>0</v>
          </cell>
          <cell r="CM34">
            <v>0</v>
          </cell>
          <cell r="CN34">
            <v>0</v>
          </cell>
          <cell r="CO34">
            <v>0</v>
          </cell>
          <cell r="CX34">
            <v>0</v>
          </cell>
          <cell r="CY34">
            <v>0</v>
          </cell>
          <cell r="DB34">
            <v>0</v>
          </cell>
          <cell r="DC34">
            <v>0</v>
          </cell>
          <cell r="DJ34" t="str">
            <v>НКРКП</v>
          </cell>
          <cell r="DL34">
            <v>40816</v>
          </cell>
          <cell r="DM34" t="str">
            <v>№ 85</v>
          </cell>
          <cell r="DT34">
            <v>722.6</v>
          </cell>
        </row>
        <row r="35">
          <cell r="W35">
            <v>479.85</v>
          </cell>
          <cell r="AF35">
            <v>39864</v>
          </cell>
          <cell r="AG35">
            <v>311</v>
          </cell>
          <cell r="AH35">
            <v>417.255033557047</v>
          </cell>
          <cell r="AM35">
            <v>1788</v>
          </cell>
          <cell r="AO35">
            <v>857971.8</v>
          </cell>
          <cell r="AQ35">
            <v>746052</v>
          </cell>
          <cell r="AU35">
            <v>0</v>
          </cell>
          <cell r="AW35">
            <v>0</v>
          </cell>
          <cell r="AY35">
            <v>607670.63500000001</v>
          </cell>
          <cell r="AZ35">
            <v>339.86053411633111</v>
          </cell>
          <cell r="BA35">
            <v>0</v>
          </cell>
          <cell r="BB35">
            <v>0</v>
          </cell>
          <cell r="BC35">
            <v>0</v>
          </cell>
          <cell r="BD35">
            <v>0</v>
          </cell>
          <cell r="BG35">
            <v>0</v>
          </cell>
          <cell r="BH35">
            <v>0</v>
          </cell>
          <cell r="BI35">
            <v>31616</v>
          </cell>
          <cell r="BJ35">
            <v>17.682326621923938</v>
          </cell>
          <cell r="BK35">
            <v>0</v>
          </cell>
          <cell r="BL35">
            <v>0</v>
          </cell>
          <cell r="BM35">
            <v>83892</v>
          </cell>
          <cell r="BN35">
            <v>46.919463087248324</v>
          </cell>
          <cell r="BO35">
            <v>0</v>
          </cell>
          <cell r="BP35">
            <v>0</v>
          </cell>
          <cell r="BY35">
            <v>1779.68</v>
          </cell>
          <cell r="CF35">
            <v>283.66000000000003</v>
          </cell>
          <cell r="CG35">
            <v>2142.25</v>
          </cell>
          <cell r="CJ35">
            <v>0</v>
          </cell>
          <cell r="CK35">
            <v>0</v>
          </cell>
          <cell r="CL35">
            <v>0</v>
          </cell>
          <cell r="CM35">
            <v>0</v>
          </cell>
          <cell r="CN35">
            <v>0</v>
          </cell>
          <cell r="CO35">
            <v>0</v>
          </cell>
          <cell r="CX35">
            <v>0</v>
          </cell>
          <cell r="CY35">
            <v>0</v>
          </cell>
          <cell r="DB35">
            <v>0</v>
          </cell>
          <cell r="DC35">
            <v>0</v>
          </cell>
          <cell r="DJ35" t="str">
            <v>НКРКП</v>
          </cell>
          <cell r="DL35">
            <v>40816</v>
          </cell>
          <cell r="DM35" t="str">
            <v>№ 85</v>
          </cell>
          <cell r="DT35">
            <v>735.12</v>
          </cell>
        </row>
        <row r="36">
          <cell r="W36">
            <v>231.22</v>
          </cell>
          <cell r="AF36">
            <v>39770</v>
          </cell>
          <cell r="AG36">
            <v>247</v>
          </cell>
          <cell r="AH36">
            <v>225.96157265281448</v>
          </cell>
          <cell r="AM36">
            <v>84367</v>
          </cell>
          <cell r="AO36">
            <v>19507337.739999998</v>
          </cell>
          <cell r="AQ36">
            <v>19063700</v>
          </cell>
          <cell r="AU36">
            <v>0</v>
          </cell>
          <cell r="AW36">
            <v>0</v>
          </cell>
          <cell r="AY36">
            <v>10168499.964084001</v>
          </cell>
          <cell r="AZ36">
            <v>120.52698287344579</v>
          </cell>
          <cell r="BA36">
            <v>0</v>
          </cell>
          <cell r="BB36">
            <v>0</v>
          </cell>
          <cell r="BC36">
            <v>0</v>
          </cell>
          <cell r="BD36">
            <v>0</v>
          </cell>
          <cell r="BG36">
            <v>0</v>
          </cell>
          <cell r="BH36">
            <v>0</v>
          </cell>
          <cell r="BI36">
            <v>1999240</v>
          </cell>
          <cell r="BJ36">
            <v>23.696943117569667</v>
          </cell>
          <cell r="BK36">
            <v>0</v>
          </cell>
          <cell r="BL36">
            <v>0</v>
          </cell>
          <cell r="BM36">
            <v>5610705</v>
          </cell>
          <cell r="BN36">
            <v>66.503549966219026</v>
          </cell>
          <cell r="BO36">
            <v>0</v>
          </cell>
          <cell r="BP36">
            <v>0</v>
          </cell>
          <cell r="BY36">
            <v>1988.33</v>
          </cell>
          <cell r="CF36">
            <v>13980.778700000001</v>
          </cell>
          <cell r="CG36">
            <v>727.32</v>
          </cell>
          <cell r="CJ36">
            <v>0</v>
          </cell>
          <cell r="CK36">
            <v>0</v>
          </cell>
          <cell r="CL36">
            <v>0</v>
          </cell>
          <cell r="CM36">
            <v>0</v>
          </cell>
          <cell r="CN36">
            <v>0</v>
          </cell>
          <cell r="CO36">
            <v>0</v>
          </cell>
          <cell r="CX36">
            <v>0</v>
          </cell>
          <cell r="CY36">
            <v>0</v>
          </cell>
          <cell r="DB36">
            <v>0</v>
          </cell>
          <cell r="DC36">
            <v>0</v>
          </cell>
          <cell r="DJ36" t="str">
            <v>НКРЕ</v>
          </cell>
          <cell r="DL36">
            <v>40526</v>
          </cell>
          <cell r="DM36" t="str">
            <v>№ 1769</v>
          </cell>
          <cell r="DO36" t="str">
            <v>Тариф на теплову енергію</v>
          </cell>
          <cell r="DT36">
            <v>254.35</v>
          </cell>
        </row>
        <row r="37">
          <cell r="W37">
            <v>577.32000000000005</v>
          </cell>
          <cell r="AF37">
            <v>39853</v>
          </cell>
          <cell r="AG37">
            <v>300</v>
          </cell>
          <cell r="AH37">
            <v>465.90515636974055</v>
          </cell>
          <cell r="AM37">
            <v>27403</v>
          </cell>
          <cell r="AO37">
            <v>15820299.960000001</v>
          </cell>
          <cell r="AQ37">
            <v>12767199</v>
          </cell>
          <cell r="AU37">
            <v>0</v>
          </cell>
          <cell r="AW37">
            <v>0</v>
          </cell>
          <cell r="AY37">
            <v>9853409.9807000011</v>
          </cell>
          <cell r="AZ37">
            <v>359.57413351457876</v>
          </cell>
          <cell r="BA37">
            <v>0</v>
          </cell>
          <cell r="BB37">
            <v>0</v>
          </cell>
          <cell r="BC37">
            <v>0</v>
          </cell>
          <cell r="BD37">
            <v>0</v>
          </cell>
          <cell r="BG37">
            <v>0</v>
          </cell>
          <cell r="BH37">
            <v>0</v>
          </cell>
          <cell r="BI37">
            <v>681101</v>
          </cell>
          <cell r="BJ37">
            <v>24.854979381819508</v>
          </cell>
          <cell r="BK37">
            <v>0</v>
          </cell>
          <cell r="BL37">
            <v>0</v>
          </cell>
          <cell r="BM37">
            <v>1822415</v>
          </cell>
          <cell r="BN37">
            <v>66.504214866985365</v>
          </cell>
          <cell r="BO37">
            <v>0</v>
          </cell>
          <cell r="BP37">
            <v>0</v>
          </cell>
          <cell r="BY37">
            <v>1988.33</v>
          </cell>
          <cell r="CF37">
            <v>4599.5612000000001</v>
          </cell>
          <cell r="CG37">
            <v>2142.25</v>
          </cell>
          <cell r="CJ37">
            <v>0</v>
          </cell>
          <cell r="CK37">
            <v>0</v>
          </cell>
          <cell r="CL37">
            <v>0</v>
          </cell>
          <cell r="CM37">
            <v>0</v>
          </cell>
          <cell r="CN37">
            <v>0</v>
          </cell>
          <cell r="CO37">
            <v>0</v>
          </cell>
          <cell r="CX37">
            <v>0</v>
          </cell>
          <cell r="CY37">
            <v>0</v>
          </cell>
          <cell r="DB37">
            <v>0</v>
          </cell>
          <cell r="DC37">
            <v>0</v>
          </cell>
          <cell r="DJ37" t="str">
            <v>НКРКП</v>
          </cell>
          <cell r="DL37">
            <v>40816</v>
          </cell>
          <cell r="DM37" t="str">
            <v>№ 84</v>
          </cell>
          <cell r="DT37">
            <v>847.49</v>
          </cell>
        </row>
        <row r="38">
          <cell r="W38">
            <v>577.32000000000005</v>
          </cell>
          <cell r="AF38">
            <v>39853</v>
          </cell>
          <cell r="AG38">
            <v>300</v>
          </cell>
          <cell r="AH38">
            <v>465.90500836053826</v>
          </cell>
          <cell r="AM38">
            <v>12559</v>
          </cell>
          <cell r="AO38">
            <v>7250561.8800000008</v>
          </cell>
          <cell r="AQ38">
            <v>5851301</v>
          </cell>
          <cell r="AU38">
            <v>0</v>
          </cell>
          <cell r="AW38">
            <v>0</v>
          </cell>
          <cell r="AY38">
            <v>4515890.84925</v>
          </cell>
          <cell r="AZ38">
            <v>359.574078290469</v>
          </cell>
          <cell r="BA38">
            <v>0</v>
          </cell>
          <cell r="BB38">
            <v>0</v>
          </cell>
          <cell r="BC38">
            <v>0</v>
          </cell>
          <cell r="BD38">
            <v>0</v>
          </cell>
          <cell r="BG38">
            <v>0</v>
          </cell>
          <cell r="BH38">
            <v>0</v>
          </cell>
          <cell r="BI38">
            <v>312154</v>
          </cell>
          <cell r="BJ38">
            <v>24.855004379329564</v>
          </cell>
          <cell r="BK38">
            <v>0</v>
          </cell>
          <cell r="BL38">
            <v>0</v>
          </cell>
          <cell r="BM38">
            <v>835226</v>
          </cell>
          <cell r="BN38">
            <v>66.504180269129705</v>
          </cell>
          <cell r="BO38">
            <v>0</v>
          </cell>
          <cell r="BP38">
            <v>0</v>
          </cell>
          <cell r="BY38">
            <v>1988.33</v>
          </cell>
          <cell r="CF38">
            <v>2108.0129999999999</v>
          </cell>
          <cell r="CG38">
            <v>2142.25</v>
          </cell>
          <cell r="CJ38">
            <v>0</v>
          </cell>
          <cell r="CK38">
            <v>0</v>
          </cell>
          <cell r="CL38">
            <v>0</v>
          </cell>
          <cell r="CM38">
            <v>0</v>
          </cell>
          <cell r="CN38">
            <v>0</v>
          </cell>
          <cell r="CO38">
            <v>0</v>
          </cell>
          <cell r="CX38">
            <v>0</v>
          </cell>
          <cell r="CY38">
            <v>0</v>
          </cell>
          <cell r="DB38">
            <v>0</v>
          </cell>
          <cell r="DC38">
            <v>0</v>
          </cell>
          <cell r="DJ38" t="str">
            <v>НКРКП</v>
          </cell>
          <cell r="DL38">
            <v>40816</v>
          </cell>
          <cell r="DM38" t="str">
            <v>№ 84</v>
          </cell>
          <cell r="DT38">
            <v>847.49</v>
          </cell>
        </row>
        <row r="39">
          <cell r="W39">
            <v>257.75</v>
          </cell>
          <cell r="AF39">
            <v>39770</v>
          </cell>
          <cell r="AG39">
            <v>242</v>
          </cell>
          <cell r="AH39">
            <v>252.69882587505538</v>
          </cell>
          <cell r="AM39">
            <v>54168</v>
          </cell>
          <cell r="AO39">
            <v>13961802</v>
          </cell>
          <cell r="AQ39">
            <v>13688190</v>
          </cell>
          <cell r="AU39">
            <v>0</v>
          </cell>
          <cell r="AW39">
            <v>0</v>
          </cell>
          <cell r="AY39">
            <v>6372399.6336000003</v>
          </cell>
          <cell r="AZ39">
            <v>117.6414051395658</v>
          </cell>
          <cell r="BA39">
            <v>0</v>
          </cell>
          <cell r="BB39">
            <v>0</v>
          </cell>
          <cell r="BC39">
            <v>0</v>
          </cell>
          <cell r="BD39">
            <v>0</v>
          </cell>
          <cell r="BG39">
            <v>0</v>
          </cell>
          <cell r="BH39">
            <v>0</v>
          </cell>
          <cell r="BI39">
            <v>1162445</v>
          </cell>
          <cell r="BJ39">
            <v>21.45999483089647</v>
          </cell>
          <cell r="BK39">
            <v>0</v>
          </cell>
          <cell r="BL39">
            <v>0</v>
          </cell>
          <cell r="BM39">
            <v>4292814</v>
          </cell>
          <cell r="BN39">
            <v>79.25</v>
          </cell>
          <cell r="BO39">
            <v>0</v>
          </cell>
          <cell r="BP39">
            <v>0</v>
          </cell>
          <cell r="BY39">
            <v>2187</v>
          </cell>
          <cell r="CF39">
            <v>8761.48</v>
          </cell>
          <cell r="CG39">
            <v>727.32</v>
          </cell>
          <cell r="CJ39">
            <v>0</v>
          </cell>
          <cell r="CK39">
            <v>0</v>
          </cell>
          <cell r="CL39">
            <v>0</v>
          </cell>
          <cell r="CM39">
            <v>0</v>
          </cell>
          <cell r="CN39">
            <v>0</v>
          </cell>
          <cell r="CO39">
            <v>0</v>
          </cell>
          <cell r="CX39">
            <v>0</v>
          </cell>
          <cell r="CY39">
            <v>0</v>
          </cell>
          <cell r="DB39">
            <v>0</v>
          </cell>
          <cell r="DC39">
            <v>0</v>
          </cell>
          <cell r="DJ39" t="str">
            <v>НКРЕ</v>
          </cell>
          <cell r="DL39">
            <v>40526</v>
          </cell>
          <cell r="DM39" t="str">
            <v>№ 1771</v>
          </cell>
          <cell r="DO39" t="str">
            <v>Тариф на теплову енергію</v>
          </cell>
          <cell r="DT39">
            <v>283.52999999999997</v>
          </cell>
        </row>
        <row r="40">
          <cell r="W40">
            <v>549.17999999999995</v>
          </cell>
          <cell r="AF40">
            <v>39854</v>
          </cell>
          <cell r="AG40">
            <v>302</v>
          </cell>
          <cell r="AH40">
            <v>490.33687036563538</v>
          </cell>
          <cell r="AM40">
            <v>15644</v>
          </cell>
          <cell r="AO40">
            <v>8591371.9199999999</v>
          </cell>
          <cell r="AQ40">
            <v>7670830</v>
          </cell>
          <cell r="AU40">
            <v>0</v>
          </cell>
          <cell r="AW40">
            <v>0</v>
          </cell>
          <cell r="AY40">
            <v>5453559.886775</v>
          </cell>
          <cell r="AZ40">
            <v>348.60393037426491</v>
          </cell>
          <cell r="BA40">
            <v>0</v>
          </cell>
          <cell r="BB40">
            <v>0</v>
          </cell>
          <cell r="BC40">
            <v>0</v>
          </cell>
          <cell r="BD40">
            <v>0</v>
          </cell>
          <cell r="BG40">
            <v>0</v>
          </cell>
          <cell r="BH40">
            <v>0</v>
          </cell>
          <cell r="BI40">
            <v>335720</v>
          </cell>
          <cell r="BJ40">
            <v>21.459984658655074</v>
          </cell>
          <cell r="BK40">
            <v>0</v>
          </cell>
          <cell r="BL40">
            <v>0</v>
          </cell>
          <cell r="BM40">
            <v>1239787</v>
          </cell>
          <cell r="BN40">
            <v>79.25</v>
          </cell>
          <cell r="BO40">
            <v>0</v>
          </cell>
          <cell r="BP40">
            <v>0</v>
          </cell>
          <cell r="BY40">
            <v>2187</v>
          </cell>
          <cell r="CF40">
            <v>2545.7159000000001</v>
          </cell>
          <cell r="CG40">
            <v>2142.25</v>
          </cell>
          <cell r="CJ40">
            <v>0</v>
          </cell>
          <cell r="CK40">
            <v>0</v>
          </cell>
          <cell r="CL40">
            <v>0</v>
          </cell>
          <cell r="CM40">
            <v>0</v>
          </cell>
          <cell r="CN40">
            <v>0</v>
          </cell>
          <cell r="CO40">
            <v>0</v>
          </cell>
          <cell r="CX40">
            <v>0</v>
          </cell>
          <cell r="CY40">
            <v>0</v>
          </cell>
          <cell r="DB40">
            <v>0</v>
          </cell>
          <cell r="DC40">
            <v>0</v>
          </cell>
          <cell r="DJ40" t="str">
            <v>НКРКП</v>
          </cell>
          <cell r="DL40">
            <v>40816</v>
          </cell>
          <cell r="DM40" t="str">
            <v>№ 83</v>
          </cell>
          <cell r="DT40">
            <v>811.12</v>
          </cell>
        </row>
        <row r="41">
          <cell r="W41">
            <v>549.17999999999995</v>
          </cell>
          <cell r="AF41">
            <v>39854</v>
          </cell>
          <cell r="AG41">
            <v>302</v>
          </cell>
          <cell r="AH41">
            <v>490.33687002652522</v>
          </cell>
          <cell r="AM41">
            <v>3770</v>
          </cell>
          <cell r="AO41">
            <v>2070408.5999999999</v>
          </cell>
          <cell r="AQ41">
            <v>1848570</v>
          </cell>
          <cell r="AU41">
            <v>0</v>
          </cell>
          <cell r="AW41">
            <v>0</v>
          </cell>
          <cell r="AY41">
            <v>1314238.0270250002</v>
          </cell>
          <cell r="AZ41">
            <v>348.60425120026531</v>
          </cell>
          <cell r="BA41">
            <v>0</v>
          </cell>
          <cell r="BB41">
            <v>0</v>
          </cell>
          <cell r="BC41">
            <v>0</v>
          </cell>
          <cell r="BD41">
            <v>0</v>
          </cell>
          <cell r="BG41">
            <v>0</v>
          </cell>
          <cell r="BH41">
            <v>0</v>
          </cell>
          <cell r="BI41">
            <v>80915</v>
          </cell>
          <cell r="BJ41">
            <v>21.46286472148541</v>
          </cell>
          <cell r="BK41">
            <v>0</v>
          </cell>
          <cell r="BL41">
            <v>0</v>
          </cell>
          <cell r="BM41">
            <v>298773</v>
          </cell>
          <cell r="BN41">
            <v>79.250132625994695</v>
          </cell>
          <cell r="BO41">
            <v>0</v>
          </cell>
          <cell r="BP41">
            <v>0</v>
          </cell>
          <cell r="BY41">
            <v>2187</v>
          </cell>
          <cell r="CF41">
            <v>613.48490000000004</v>
          </cell>
          <cell r="CG41">
            <v>2142.25</v>
          </cell>
          <cell r="CJ41">
            <v>0</v>
          </cell>
          <cell r="CK41">
            <v>0</v>
          </cell>
          <cell r="CL41">
            <v>0</v>
          </cell>
          <cell r="CM41">
            <v>0</v>
          </cell>
          <cell r="CN41">
            <v>0</v>
          </cell>
          <cell r="CO41">
            <v>0</v>
          </cell>
          <cell r="CX41">
            <v>0</v>
          </cell>
          <cell r="CY41">
            <v>0</v>
          </cell>
          <cell r="DB41">
            <v>0</v>
          </cell>
          <cell r="DC41">
            <v>0</v>
          </cell>
          <cell r="DJ41" t="str">
            <v>НКРКП</v>
          </cell>
          <cell r="DL41">
            <v>40816</v>
          </cell>
          <cell r="DM41" t="str">
            <v>№ 83</v>
          </cell>
          <cell r="DT41">
            <v>811.12</v>
          </cell>
        </row>
        <row r="42">
          <cell r="W42">
            <v>216.44</v>
          </cell>
          <cell r="AF42">
            <v>39924</v>
          </cell>
          <cell r="AG42">
            <v>340</v>
          </cell>
          <cell r="AH42">
            <v>193.24520347684182</v>
          </cell>
          <cell r="AM42">
            <v>176482</v>
          </cell>
          <cell r="AO42">
            <v>38197764.079999998</v>
          </cell>
          <cell r="AQ42">
            <v>34104300</v>
          </cell>
          <cell r="AU42">
            <v>0</v>
          </cell>
          <cell r="AW42">
            <v>0</v>
          </cell>
          <cell r="AY42">
            <v>20437401.072000001</v>
          </cell>
          <cell r="AZ42">
            <v>115.80445072018676</v>
          </cell>
          <cell r="BA42">
            <v>0</v>
          </cell>
          <cell r="BB42">
            <v>0</v>
          </cell>
          <cell r="BC42">
            <v>0</v>
          </cell>
          <cell r="BD42">
            <v>0</v>
          </cell>
          <cell r="BG42">
            <v>0</v>
          </cell>
          <cell r="BH42">
            <v>0</v>
          </cell>
          <cell r="BI42">
            <v>4768900</v>
          </cell>
          <cell r="BJ42">
            <v>27.022019242755636</v>
          </cell>
          <cell r="BK42">
            <v>0</v>
          </cell>
          <cell r="BL42">
            <v>0</v>
          </cell>
          <cell r="BM42">
            <v>5142900</v>
          </cell>
          <cell r="BN42">
            <v>29.141215534728754</v>
          </cell>
          <cell r="BO42">
            <v>0</v>
          </cell>
          <cell r="BP42">
            <v>0</v>
          </cell>
          <cell r="BY42">
            <v>2210.2800000000002</v>
          </cell>
          <cell r="CF42">
            <v>28099.599999999999</v>
          </cell>
          <cell r="CG42">
            <v>727.32</v>
          </cell>
          <cell r="CJ42">
            <v>0</v>
          </cell>
          <cell r="CK42">
            <v>0</v>
          </cell>
          <cell r="CL42">
            <v>0</v>
          </cell>
          <cell r="CM42">
            <v>0</v>
          </cell>
          <cell r="CN42">
            <v>0</v>
          </cell>
          <cell r="CO42">
            <v>0</v>
          </cell>
          <cell r="CX42">
            <v>0</v>
          </cell>
          <cell r="CY42">
            <v>0</v>
          </cell>
          <cell r="DB42">
            <v>0</v>
          </cell>
          <cell r="DC42">
            <v>0</v>
          </cell>
          <cell r="DJ42" t="str">
            <v>НКРЕ</v>
          </cell>
          <cell r="DL42">
            <v>40526</v>
          </cell>
          <cell r="DM42" t="str">
            <v>№ 1772</v>
          </cell>
          <cell r="DO42" t="str">
            <v>Тариф на теплову енергію</v>
          </cell>
          <cell r="DT42">
            <v>238.07</v>
          </cell>
        </row>
        <row r="43">
          <cell r="W43">
            <v>476.65</v>
          </cell>
          <cell r="AF43">
            <v>39854</v>
          </cell>
          <cell r="AG43">
            <v>305</v>
          </cell>
          <cell r="AH43">
            <v>425.58171676785628</v>
          </cell>
          <cell r="AM43">
            <v>20259</v>
          </cell>
          <cell r="AO43">
            <v>9656452.3499999996</v>
          </cell>
          <cell r="AQ43">
            <v>8621860</v>
          </cell>
          <cell r="AU43">
            <v>0</v>
          </cell>
          <cell r="AW43">
            <v>0</v>
          </cell>
          <cell r="AY43">
            <v>6915889.9424999999</v>
          </cell>
          <cell r="AZ43">
            <v>341.37370761143194</v>
          </cell>
          <cell r="BA43">
            <v>0</v>
          </cell>
          <cell r="BB43">
            <v>0</v>
          </cell>
          <cell r="BC43">
            <v>0</v>
          </cell>
          <cell r="BD43">
            <v>0</v>
          </cell>
          <cell r="BG43">
            <v>0</v>
          </cell>
          <cell r="BH43">
            <v>0</v>
          </cell>
          <cell r="BI43">
            <v>524100</v>
          </cell>
          <cell r="BJ43">
            <v>25.869983710943284</v>
          </cell>
          <cell r="BK43">
            <v>0</v>
          </cell>
          <cell r="BL43">
            <v>0</v>
          </cell>
          <cell r="BM43">
            <v>625800</v>
          </cell>
          <cell r="BN43">
            <v>30.889974826003257</v>
          </cell>
          <cell r="BO43">
            <v>0</v>
          </cell>
          <cell r="BP43">
            <v>0</v>
          </cell>
          <cell r="BY43">
            <v>2337.71</v>
          </cell>
          <cell r="CF43">
            <v>3228.33</v>
          </cell>
          <cell r="CG43">
            <v>2142.25</v>
          </cell>
          <cell r="CJ43">
            <v>0</v>
          </cell>
          <cell r="CK43">
            <v>0</v>
          </cell>
          <cell r="CL43">
            <v>0</v>
          </cell>
          <cell r="CM43">
            <v>0</v>
          </cell>
          <cell r="CN43">
            <v>0</v>
          </cell>
          <cell r="CO43">
            <v>0</v>
          </cell>
          <cell r="CX43">
            <v>0</v>
          </cell>
          <cell r="CY43">
            <v>0</v>
          </cell>
          <cell r="DB43">
            <v>0</v>
          </cell>
          <cell r="DC43">
            <v>0</v>
          </cell>
          <cell r="DJ43" t="str">
            <v>НКРКП</v>
          </cell>
          <cell r="DL43">
            <v>40816</v>
          </cell>
          <cell r="DM43" t="str">
            <v>№ 82</v>
          </cell>
          <cell r="DT43">
            <v>733.16</v>
          </cell>
        </row>
        <row r="44">
          <cell r="W44">
            <v>476.65</v>
          </cell>
          <cell r="AF44">
            <v>39854</v>
          </cell>
          <cell r="AG44">
            <v>305</v>
          </cell>
          <cell r="AH44">
            <v>425.57688113413303</v>
          </cell>
          <cell r="AM44">
            <v>9170</v>
          </cell>
          <cell r="AO44">
            <v>4370880.5</v>
          </cell>
          <cell r="AQ44">
            <v>3902540</v>
          </cell>
          <cell r="AU44">
            <v>0</v>
          </cell>
          <cell r="AW44">
            <v>0</v>
          </cell>
          <cell r="AY44">
            <v>3130512.77</v>
          </cell>
          <cell r="AZ44">
            <v>341.38634351145038</v>
          </cell>
          <cell r="BA44">
            <v>0</v>
          </cell>
          <cell r="BB44">
            <v>0</v>
          </cell>
          <cell r="BC44">
            <v>0</v>
          </cell>
          <cell r="BD44">
            <v>0</v>
          </cell>
          <cell r="BG44">
            <v>0</v>
          </cell>
          <cell r="BH44">
            <v>0</v>
          </cell>
          <cell r="BI44">
            <v>237200</v>
          </cell>
          <cell r="BJ44">
            <v>25.866957470010906</v>
          </cell>
          <cell r="BK44">
            <v>0</v>
          </cell>
          <cell r="BL44">
            <v>0</v>
          </cell>
          <cell r="BM44">
            <v>283100</v>
          </cell>
          <cell r="BN44">
            <v>30.872410032715376</v>
          </cell>
          <cell r="BO44">
            <v>0</v>
          </cell>
          <cell r="BP44">
            <v>0</v>
          </cell>
          <cell r="BY44">
            <v>2337.71</v>
          </cell>
          <cell r="CF44">
            <v>1461.32</v>
          </cell>
          <cell r="CG44">
            <v>2142.25</v>
          </cell>
          <cell r="CJ44">
            <v>0</v>
          </cell>
          <cell r="CK44">
            <v>0</v>
          </cell>
          <cell r="CL44">
            <v>0</v>
          </cell>
          <cell r="CM44">
            <v>0</v>
          </cell>
          <cell r="CN44">
            <v>0</v>
          </cell>
          <cell r="CO44">
            <v>0</v>
          </cell>
          <cell r="CX44">
            <v>0</v>
          </cell>
          <cell r="CY44">
            <v>0</v>
          </cell>
          <cell r="DB44">
            <v>0</v>
          </cell>
          <cell r="DC44">
            <v>0</v>
          </cell>
          <cell r="DJ44" t="str">
            <v>НКРКП</v>
          </cell>
          <cell r="DL44">
            <v>40816</v>
          </cell>
          <cell r="DM44" t="str">
            <v>№ 82</v>
          </cell>
          <cell r="DT44">
            <v>733.16</v>
          </cell>
        </row>
        <row r="45">
          <cell r="W45">
            <v>188.61135374957965</v>
          </cell>
          <cell r="AF45">
            <v>40072</v>
          </cell>
          <cell r="AG45" t="str">
            <v>№ В 346/01-15/2651</v>
          </cell>
          <cell r="AH45">
            <v>188.60664723685684</v>
          </cell>
          <cell r="AM45">
            <v>89210</v>
          </cell>
          <cell r="AO45">
            <v>16826018.868000001</v>
          </cell>
          <cell r="AQ45">
            <v>16825599</v>
          </cell>
          <cell r="AU45">
            <v>0</v>
          </cell>
          <cell r="AW45">
            <v>0</v>
          </cell>
          <cell r="AY45">
            <v>11503759</v>
          </cell>
          <cell r="AZ45">
            <v>128.95145163098309</v>
          </cell>
          <cell r="BA45">
            <v>0</v>
          </cell>
          <cell r="BB45">
            <v>0</v>
          </cell>
          <cell r="BC45">
            <v>0</v>
          </cell>
          <cell r="BD45">
            <v>0</v>
          </cell>
          <cell r="BG45">
            <v>0</v>
          </cell>
          <cell r="BH45">
            <v>0</v>
          </cell>
          <cell r="BI45">
            <v>2581922</v>
          </cell>
          <cell r="BJ45">
            <v>28.942069274744984</v>
          </cell>
          <cell r="BK45">
            <v>0</v>
          </cell>
          <cell r="BL45">
            <v>0</v>
          </cell>
          <cell r="BM45">
            <v>665918</v>
          </cell>
          <cell r="BN45">
            <v>7.464611590628853</v>
          </cell>
          <cell r="BO45">
            <v>0</v>
          </cell>
          <cell r="BP45">
            <v>0</v>
          </cell>
          <cell r="BY45">
            <v>1410.05</v>
          </cell>
          <cell r="CF45">
            <v>13986.547313175983</v>
          </cell>
          <cell r="CG45">
            <v>822.48740467655807</v>
          </cell>
          <cell r="CJ45">
            <v>0</v>
          </cell>
          <cell r="CK45">
            <v>0</v>
          </cell>
          <cell r="CL45">
            <v>0</v>
          </cell>
          <cell r="CM45">
            <v>0</v>
          </cell>
          <cell r="CN45">
            <v>0</v>
          </cell>
          <cell r="CO45">
            <v>0</v>
          </cell>
          <cell r="CX45">
            <v>0</v>
          </cell>
          <cell r="CY45">
            <v>0</v>
          </cell>
          <cell r="DB45">
            <v>0</v>
          </cell>
          <cell r="DC45">
            <v>0</v>
          </cell>
          <cell r="DJ45" t="str">
            <v>МОС</v>
          </cell>
          <cell r="DL45">
            <v>40100</v>
          </cell>
          <cell r="DM45" t="str">
            <v>№ 14901/07-26</v>
          </cell>
          <cell r="DO45" t="str">
            <v>Тарифи на виробництво, транспортування та постачання т/е</v>
          </cell>
          <cell r="DT45">
            <v>188.61135374957965</v>
          </cell>
        </row>
        <row r="46">
          <cell r="W46">
            <v>409.86411267587533</v>
          </cell>
          <cell r="AF46">
            <v>40072</v>
          </cell>
          <cell r="AG46" t="str">
            <v>№ В 346/01-15/2652</v>
          </cell>
          <cell r="AH46">
            <v>405.2443302280758</v>
          </cell>
          <cell r="AM46">
            <v>31130</v>
          </cell>
          <cell r="AO46">
            <v>12759069.827599999</v>
          </cell>
          <cell r="AQ46">
            <v>12615256</v>
          </cell>
          <cell r="AU46">
            <v>0</v>
          </cell>
          <cell r="AW46">
            <v>0</v>
          </cell>
          <cell r="AY46">
            <v>10652761.987247998</v>
          </cell>
          <cell r="AZ46">
            <v>342.20244096524249</v>
          </cell>
          <cell r="BA46">
            <v>0</v>
          </cell>
          <cell r="BB46">
            <v>0</v>
          </cell>
          <cell r="BC46">
            <v>0</v>
          </cell>
          <cell r="BD46">
            <v>0</v>
          </cell>
          <cell r="BG46">
            <v>0</v>
          </cell>
          <cell r="BH46">
            <v>0</v>
          </cell>
          <cell r="BI46">
            <v>900966</v>
          </cell>
          <cell r="BJ46">
            <v>28.942049469964665</v>
          </cell>
          <cell r="BK46">
            <v>0</v>
          </cell>
          <cell r="BL46">
            <v>0</v>
          </cell>
          <cell r="BM46">
            <v>232374</v>
          </cell>
          <cell r="BN46">
            <v>7.4646321876003858</v>
          </cell>
          <cell r="BO46">
            <v>0</v>
          </cell>
          <cell r="BP46">
            <v>0</v>
          </cell>
          <cell r="BY46">
            <v>1410.05</v>
          </cell>
          <cell r="CF46">
            <v>4880.6327999999994</v>
          </cell>
          <cell r="CG46">
            <v>2182.66</v>
          </cell>
          <cell r="CJ46">
            <v>0</v>
          </cell>
          <cell r="CK46">
            <v>0</v>
          </cell>
          <cell r="CL46">
            <v>0</v>
          </cell>
          <cell r="CM46">
            <v>0</v>
          </cell>
          <cell r="CN46">
            <v>0</v>
          </cell>
          <cell r="CO46">
            <v>0</v>
          </cell>
          <cell r="CX46">
            <v>0</v>
          </cell>
          <cell r="CY46">
            <v>0</v>
          </cell>
          <cell r="DB46">
            <v>0</v>
          </cell>
          <cell r="DC46">
            <v>0</v>
          </cell>
          <cell r="DJ46" t="str">
            <v>НКРКП</v>
          </cell>
          <cell r="DL46">
            <v>40942</v>
          </cell>
          <cell r="DM46" t="str">
            <v>№ 62</v>
          </cell>
          <cell r="DT46">
            <v>676.72</v>
          </cell>
        </row>
        <row r="47">
          <cell r="W47">
            <v>426.04923236614479</v>
          </cell>
          <cell r="AF47">
            <v>40072</v>
          </cell>
          <cell r="AG47" t="str">
            <v>№ В 346/01-15/2653</v>
          </cell>
          <cell r="AH47">
            <v>411.74189203985549</v>
          </cell>
          <cell r="AM47">
            <v>182660</v>
          </cell>
          <cell r="AO47">
            <v>77822152.784000009</v>
          </cell>
          <cell r="AQ47">
            <v>75208774</v>
          </cell>
          <cell r="AU47">
            <v>0</v>
          </cell>
          <cell r="AW47">
            <v>0</v>
          </cell>
          <cell r="AY47">
            <v>62506694.919383995</v>
          </cell>
          <cell r="AZ47">
            <v>342.20242482965068</v>
          </cell>
          <cell r="BA47">
            <v>0</v>
          </cell>
          <cell r="BB47">
            <v>0</v>
          </cell>
          <cell r="BC47">
            <v>0</v>
          </cell>
          <cell r="BD47">
            <v>0</v>
          </cell>
          <cell r="BG47">
            <v>0</v>
          </cell>
          <cell r="BH47">
            <v>0</v>
          </cell>
          <cell r="BI47">
            <v>5286556</v>
          </cell>
          <cell r="BJ47">
            <v>28.942056279426257</v>
          </cell>
          <cell r="BK47">
            <v>0</v>
          </cell>
          <cell r="BL47">
            <v>0</v>
          </cell>
          <cell r="BM47">
            <v>1502472</v>
          </cell>
          <cell r="BN47">
            <v>8.2255118799956204</v>
          </cell>
          <cell r="BO47">
            <v>0</v>
          </cell>
          <cell r="BP47">
            <v>0</v>
          </cell>
          <cell r="BY47">
            <v>1393.36</v>
          </cell>
          <cell r="CF47">
            <v>28637.8524</v>
          </cell>
          <cell r="CG47">
            <v>2182.66</v>
          </cell>
          <cell r="CJ47">
            <v>0</v>
          </cell>
          <cell r="CK47">
            <v>0</v>
          </cell>
          <cell r="CL47">
            <v>0</v>
          </cell>
          <cell r="CM47">
            <v>0</v>
          </cell>
          <cell r="CN47">
            <v>0</v>
          </cell>
          <cell r="CO47">
            <v>0</v>
          </cell>
          <cell r="CX47">
            <v>0</v>
          </cell>
          <cell r="CY47">
            <v>0</v>
          </cell>
          <cell r="DB47">
            <v>0</v>
          </cell>
          <cell r="DC47">
            <v>0</v>
          </cell>
          <cell r="DJ47" t="str">
            <v>НКРКП</v>
          </cell>
          <cell r="DL47">
            <v>40942</v>
          </cell>
          <cell r="DM47" t="str">
            <v>№ 62</v>
          </cell>
          <cell r="DT47">
            <v>692.91</v>
          </cell>
        </row>
        <row r="48">
          <cell r="W48">
            <v>247.89</v>
          </cell>
          <cell r="AF48">
            <v>40078</v>
          </cell>
          <cell r="AG48">
            <v>159</v>
          </cell>
          <cell r="AH48">
            <v>247.8941073795132</v>
          </cell>
          <cell r="AM48">
            <v>30937</v>
          </cell>
          <cell r="AO48">
            <v>7668972.9299999997</v>
          </cell>
          <cell r="AQ48">
            <v>7669100</v>
          </cell>
          <cell r="AU48">
            <v>0</v>
          </cell>
          <cell r="AW48">
            <v>0</v>
          </cell>
          <cell r="AY48">
            <v>3676852.9435439999</v>
          </cell>
          <cell r="AZ48">
            <v>118.84969271564793</v>
          </cell>
          <cell r="BA48">
            <v>0</v>
          </cell>
          <cell r="BB48">
            <v>0</v>
          </cell>
          <cell r="BC48">
            <v>0</v>
          </cell>
          <cell r="BD48">
            <v>0</v>
          </cell>
          <cell r="BG48">
            <v>0</v>
          </cell>
          <cell r="BH48">
            <v>0</v>
          </cell>
          <cell r="BI48">
            <v>841400</v>
          </cell>
          <cell r="BJ48">
            <v>27.197207227591559</v>
          </cell>
          <cell r="BK48">
            <v>0</v>
          </cell>
          <cell r="BL48">
            <v>0</v>
          </cell>
          <cell r="BM48">
            <v>1334706</v>
          </cell>
          <cell r="BN48">
            <v>43.14270937712125</v>
          </cell>
          <cell r="BO48">
            <v>0</v>
          </cell>
          <cell r="BP48">
            <v>0</v>
          </cell>
          <cell r="BY48">
            <v>1936.32</v>
          </cell>
          <cell r="CF48">
            <v>5055.3441999999995</v>
          </cell>
          <cell r="CG48">
            <v>727.32</v>
          </cell>
          <cell r="CJ48">
            <v>0</v>
          </cell>
          <cell r="CK48">
            <v>0</v>
          </cell>
          <cell r="CL48">
            <v>0</v>
          </cell>
          <cell r="CM48">
            <v>0</v>
          </cell>
          <cell r="CN48">
            <v>0</v>
          </cell>
          <cell r="CO48">
            <v>0</v>
          </cell>
          <cell r="CX48">
            <v>0</v>
          </cell>
          <cell r="CY48">
            <v>0</v>
          </cell>
          <cell r="DB48">
            <v>0</v>
          </cell>
          <cell r="DC48">
            <v>0</v>
          </cell>
          <cell r="DJ48" t="str">
            <v>НКРЕ</v>
          </cell>
          <cell r="DL48">
            <v>40526</v>
          </cell>
          <cell r="DM48">
            <v>1766</v>
          </cell>
          <cell r="DO48" t="str">
            <v>Тариф на теплову енергію</v>
          </cell>
          <cell r="DT48">
            <v>272.68</v>
          </cell>
        </row>
        <row r="49">
          <cell r="W49">
            <v>577.16</v>
          </cell>
          <cell r="AF49">
            <v>40078</v>
          </cell>
          <cell r="AG49">
            <v>160</v>
          </cell>
          <cell r="AH49">
            <v>501.87018701870187</v>
          </cell>
          <cell r="AM49">
            <v>8181</v>
          </cell>
          <cell r="AO49">
            <v>4721745.96</v>
          </cell>
          <cell r="AQ49">
            <v>4105800</v>
          </cell>
          <cell r="AU49">
            <v>0</v>
          </cell>
          <cell r="AW49">
            <v>0</v>
          </cell>
          <cell r="AY49">
            <v>2957785.8631399996</v>
          </cell>
          <cell r="AZ49">
            <v>361.54331538198261</v>
          </cell>
          <cell r="BA49">
            <v>0</v>
          </cell>
          <cell r="BB49">
            <v>0</v>
          </cell>
          <cell r="BC49">
            <v>0</v>
          </cell>
          <cell r="BD49">
            <v>0</v>
          </cell>
          <cell r="BG49">
            <v>0</v>
          </cell>
          <cell r="BH49">
            <v>0</v>
          </cell>
          <cell r="BI49">
            <v>222496</v>
          </cell>
          <cell r="BJ49">
            <v>27.196675223077865</v>
          </cell>
          <cell r="BK49">
            <v>0</v>
          </cell>
          <cell r="BL49">
            <v>0</v>
          </cell>
          <cell r="BM49">
            <v>352900</v>
          </cell>
          <cell r="BN49">
            <v>43.136535875809805</v>
          </cell>
          <cell r="BO49">
            <v>0</v>
          </cell>
          <cell r="BP49">
            <v>0</v>
          </cell>
          <cell r="BY49">
            <v>1936.32</v>
          </cell>
          <cell r="CF49">
            <v>1355.1289999999999</v>
          </cell>
          <cell r="CG49">
            <v>2182.66</v>
          </cell>
          <cell r="CJ49">
            <v>0</v>
          </cell>
          <cell r="CK49">
            <v>0</v>
          </cell>
          <cell r="CL49">
            <v>0</v>
          </cell>
          <cell r="CM49">
            <v>0</v>
          </cell>
          <cell r="CN49">
            <v>0</v>
          </cell>
          <cell r="CO49">
            <v>0</v>
          </cell>
          <cell r="CX49">
            <v>0</v>
          </cell>
          <cell r="CY49">
            <v>0</v>
          </cell>
          <cell r="DB49">
            <v>0</v>
          </cell>
          <cell r="DC49">
            <v>0</v>
          </cell>
          <cell r="DJ49" t="str">
            <v>НКРКП</v>
          </cell>
          <cell r="DL49">
            <v>40816</v>
          </cell>
          <cell r="DM49">
            <v>86</v>
          </cell>
          <cell r="DT49">
            <v>837.11</v>
          </cell>
        </row>
        <row r="50">
          <cell r="W50">
            <v>652.44000000000005</v>
          </cell>
          <cell r="AF50">
            <v>40078</v>
          </cell>
          <cell r="AG50">
            <v>160</v>
          </cell>
          <cell r="AH50">
            <v>501.8738229755179</v>
          </cell>
          <cell r="AM50">
            <v>2124</v>
          </cell>
          <cell r="AO50">
            <v>1385782.56</v>
          </cell>
          <cell r="AQ50">
            <v>1065980</v>
          </cell>
          <cell r="AU50">
            <v>0</v>
          </cell>
          <cell r="AW50">
            <v>0</v>
          </cell>
          <cell r="AY50">
            <v>768126.07252000005</v>
          </cell>
          <cell r="AZ50">
            <v>361.64127708097931</v>
          </cell>
          <cell r="BA50">
            <v>0</v>
          </cell>
          <cell r="BB50">
            <v>0</v>
          </cell>
          <cell r="BC50">
            <v>0</v>
          </cell>
          <cell r="BD50">
            <v>0</v>
          </cell>
          <cell r="BG50">
            <v>0</v>
          </cell>
          <cell r="BH50">
            <v>0</v>
          </cell>
          <cell r="BI50">
            <v>57772</v>
          </cell>
          <cell r="BJ50">
            <v>27.199623352165727</v>
          </cell>
          <cell r="BK50">
            <v>0</v>
          </cell>
          <cell r="BL50">
            <v>0</v>
          </cell>
          <cell r="BM50">
            <v>91631</v>
          </cell>
          <cell r="BN50">
            <v>43.140772128060263</v>
          </cell>
          <cell r="BO50">
            <v>0</v>
          </cell>
          <cell r="BP50">
            <v>0</v>
          </cell>
          <cell r="BY50">
            <v>1936.32</v>
          </cell>
          <cell r="CF50">
            <v>351.92200000000003</v>
          </cell>
          <cell r="CG50">
            <v>2182.66</v>
          </cell>
          <cell r="CJ50">
            <v>0</v>
          </cell>
          <cell r="CK50">
            <v>0</v>
          </cell>
          <cell r="CL50">
            <v>0</v>
          </cell>
          <cell r="CM50">
            <v>0</v>
          </cell>
          <cell r="CN50">
            <v>0</v>
          </cell>
          <cell r="CO50">
            <v>0</v>
          </cell>
          <cell r="CX50">
            <v>0</v>
          </cell>
          <cell r="CY50">
            <v>0</v>
          </cell>
          <cell r="DB50">
            <v>0</v>
          </cell>
          <cell r="DC50">
            <v>0</v>
          </cell>
          <cell r="DJ50" t="str">
            <v>НКРКП</v>
          </cell>
          <cell r="DL50">
            <v>40816</v>
          </cell>
          <cell r="DM50">
            <v>86</v>
          </cell>
          <cell r="DT50">
            <v>912.39</v>
          </cell>
        </row>
        <row r="51">
          <cell r="W51">
            <v>236.67</v>
          </cell>
          <cell r="AF51">
            <v>39783</v>
          </cell>
          <cell r="AG51">
            <v>253</v>
          </cell>
          <cell r="AH51">
            <v>261.46577504568864</v>
          </cell>
          <cell r="AM51">
            <v>24076</v>
          </cell>
          <cell r="AO51">
            <v>5698066.9199999999</v>
          </cell>
          <cell r="AQ51">
            <v>6295050</v>
          </cell>
          <cell r="AU51">
            <v>0</v>
          </cell>
          <cell r="AW51">
            <v>0</v>
          </cell>
          <cell r="AY51">
            <v>2759670.2760000005</v>
          </cell>
          <cell r="AZ51">
            <v>114.62328775544113</v>
          </cell>
          <cell r="BA51">
            <v>0</v>
          </cell>
          <cell r="BB51">
            <v>0</v>
          </cell>
          <cell r="BC51">
            <v>0</v>
          </cell>
          <cell r="BD51">
            <v>0</v>
          </cell>
          <cell r="BG51">
            <v>0</v>
          </cell>
          <cell r="BH51">
            <v>0</v>
          </cell>
          <cell r="BI51">
            <v>524890</v>
          </cell>
          <cell r="BJ51">
            <v>21.80137896660575</v>
          </cell>
          <cell r="BK51">
            <v>0</v>
          </cell>
          <cell r="BL51">
            <v>0</v>
          </cell>
          <cell r="BM51">
            <v>2374030</v>
          </cell>
          <cell r="BN51">
            <v>98.605665392922418</v>
          </cell>
          <cell r="BO51">
            <v>0</v>
          </cell>
          <cell r="BP51">
            <v>0</v>
          </cell>
          <cell r="BY51">
            <v>2046.56</v>
          </cell>
          <cell r="CF51">
            <v>3794.3</v>
          </cell>
          <cell r="CG51">
            <v>727.32</v>
          </cell>
          <cell r="CJ51">
            <v>0</v>
          </cell>
          <cell r="CK51">
            <v>0</v>
          </cell>
          <cell r="CL51">
            <v>0</v>
          </cell>
          <cell r="CM51">
            <v>0</v>
          </cell>
          <cell r="CN51">
            <v>0</v>
          </cell>
          <cell r="CO51">
            <v>0</v>
          </cell>
          <cell r="CX51">
            <v>0</v>
          </cell>
          <cell r="CY51">
            <v>0</v>
          </cell>
          <cell r="DB51">
            <v>0</v>
          </cell>
          <cell r="DC51">
            <v>0</v>
          </cell>
          <cell r="DJ51" t="str">
            <v>НКРЕ</v>
          </cell>
          <cell r="DL51">
            <v>40526</v>
          </cell>
          <cell r="DM51">
            <v>1765</v>
          </cell>
          <cell r="DO51" t="str">
            <v>Тариф на теплову енергію</v>
          </cell>
          <cell r="DT51">
            <v>287.62</v>
          </cell>
        </row>
        <row r="52">
          <cell r="W52">
            <v>546.92999999999995</v>
          </cell>
          <cell r="AF52">
            <v>39860</v>
          </cell>
          <cell r="AG52">
            <v>38</v>
          </cell>
          <cell r="AH52">
            <v>481.70962574632301</v>
          </cell>
          <cell r="AM52">
            <v>6867</v>
          </cell>
          <cell r="AO52">
            <v>3755768.3099999996</v>
          </cell>
          <cell r="AQ52">
            <v>3307900</v>
          </cell>
          <cell r="AU52">
            <v>0</v>
          </cell>
          <cell r="AW52">
            <v>0</v>
          </cell>
          <cell r="AY52">
            <v>2318064.4575</v>
          </cell>
          <cell r="AZ52">
            <v>337.56581585845345</v>
          </cell>
          <cell r="BA52">
            <v>0</v>
          </cell>
          <cell r="BB52">
            <v>0</v>
          </cell>
          <cell r="BC52">
            <v>0</v>
          </cell>
          <cell r="BD52">
            <v>0</v>
          </cell>
          <cell r="BG52">
            <v>0</v>
          </cell>
          <cell r="BH52">
            <v>0</v>
          </cell>
          <cell r="BI52">
            <v>149720</v>
          </cell>
          <cell r="BJ52">
            <v>21.802825105577398</v>
          </cell>
          <cell r="BK52">
            <v>0</v>
          </cell>
          <cell r="BL52">
            <v>0</v>
          </cell>
          <cell r="BM52">
            <v>677130</v>
          </cell>
          <cell r="BN52">
            <v>98.606378331148974</v>
          </cell>
          <cell r="BO52">
            <v>0</v>
          </cell>
          <cell r="BP52">
            <v>0</v>
          </cell>
          <cell r="BY52">
            <v>2046.56</v>
          </cell>
          <cell r="CF52">
            <v>1082.07</v>
          </cell>
          <cell r="CG52">
            <v>2142.25</v>
          </cell>
          <cell r="CJ52">
            <v>0</v>
          </cell>
          <cell r="CK52">
            <v>0</v>
          </cell>
          <cell r="CL52">
            <v>0</v>
          </cell>
          <cell r="CM52">
            <v>0</v>
          </cell>
          <cell r="CN52">
            <v>0</v>
          </cell>
          <cell r="CO52">
            <v>0</v>
          </cell>
          <cell r="CX52">
            <v>0</v>
          </cell>
          <cell r="CY52">
            <v>0</v>
          </cell>
          <cell r="DB52">
            <v>0</v>
          </cell>
          <cell r="DC52">
            <v>0</v>
          </cell>
          <cell r="DJ52" t="str">
            <v>НКРКП</v>
          </cell>
          <cell r="DL52">
            <v>40816</v>
          </cell>
          <cell r="DM52">
            <v>87</v>
          </cell>
          <cell r="DT52">
            <v>800.6</v>
          </cell>
        </row>
        <row r="53">
          <cell r="W53">
            <v>554.15</v>
          </cell>
          <cell r="AF53">
            <v>39860</v>
          </cell>
          <cell r="AG53">
            <v>38</v>
          </cell>
          <cell r="AH53">
            <v>481.70790878214461</v>
          </cell>
          <cell r="AM53">
            <v>2061</v>
          </cell>
          <cell r="AO53">
            <v>1142103.1499999999</v>
          </cell>
          <cell r="AQ53">
            <v>992800</v>
          </cell>
          <cell r="AU53">
            <v>0</v>
          </cell>
          <cell r="AW53">
            <v>0</v>
          </cell>
          <cell r="AY53">
            <v>695738.53249999997</v>
          </cell>
          <cell r="AZ53">
            <v>337.57328117418729</v>
          </cell>
          <cell r="BA53">
            <v>0</v>
          </cell>
          <cell r="BB53">
            <v>0</v>
          </cell>
          <cell r="BC53">
            <v>0</v>
          </cell>
          <cell r="BD53">
            <v>0</v>
          </cell>
          <cell r="BG53">
            <v>0</v>
          </cell>
          <cell r="BH53">
            <v>0</v>
          </cell>
          <cell r="BI53">
            <v>44930</v>
          </cell>
          <cell r="BJ53">
            <v>21.800097040271712</v>
          </cell>
          <cell r="BK53">
            <v>0</v>
          </cell>
          <cell r="BL53">
            <v>0</v>
          </cell>
          <cell r="BM53">
            <v>203220</v>
          </cell>
          <cell r="BN53">
            <v>98.602620087336248</v>
          </cell>
          <cell r="BO53">
            <v>0</v>
          </cell>
          <cell r="BP53">
            <v>0</v>
          </cell>
          <cell r="BY53">
            <v>2046.56</v>
          </cell>
          <cell r="CF53">
            <v>324.77</v>
          </cell>
          <cell r="CG53">
            <v>2142.25</v>
          </cell>
          <cell r="CJ53">
            <v>0</v>
          </cell>
          <cell r="CK53">
            <v>0</v>
          </cell>
          <cell r="CL53">
            <v>0</v>
          </cell>
          <cell r="CM53">
            <v>0</v>
          </cell>
          <cell r="CN53">
            <v>0</v>
          </cell>
          <cell r="CO53">
            <v>0</v>
          </cell>
          <cell r="CX53">
            <v>0</v>
          </cell>
          <cell r="CY53">
            <v>0</v>
          </cell>
          <cell r="DB53">
            <v>0</v>
          </cell>
          <cell r="DC53">
            <v>0</v>
          </cell>
          <cell r="DJ53" t="str">
            <v>НКРКП</v>
          </cell>
          <cell r="DL53">
            <v>40816</v>
          </cell>
          <cell r="DM53">
            <v>87</v>
          </cell>
          <cell r="DT53">
            <v>807.82</v>
          </cell>
        </row>
        <row r="54">
          <cell r="W54">
            <v>684.37</v>
          </cell>
          <cell r="AF54">
            <v>39602</v>
          </cell>
          <cell r="AG54">
            <v>238</v>
          </cell>
          <cell r="AH54">
            <v>618.61904761904759</v>
          </cell>
          <cell r="AM54">
            <v>420</v>
          </cell>
          <cell r="AO54">
            <v>287435.40000000002</v>
          </cell>
          <cell r="AQ54">
            <v>259820</v>
          </cell>
          <cell r="AU54">
            <v>221110</v>
          </cell>
          <cell r="AW54">
            <v>0</v>
          </cell>
          <cell r="AY54">
            <v>0</v>
          </cell>
          <cell r="AZ54">
            <v>0</v>
          </cell>
          <cell r="BA54">
            <v>0</v>
          </cell>
          <cell r="BB54">
            <v>0</v>
          </cell>
          <cell r="BC54">
            <v>0</v>
          </cell>
          <cell r="BD54">
            <v>0</v>
          </cell>
          <cell r="BG54">
            <v>0</v>
          </cell>
          <cell r="BH54">
            <v>0</v>
          </cell>
          <cell r="BI54">
            <v>0</v>
          </cell>
          <cell r="BJ54">
            <v>0</v>
          </cell>
          <cell r="BK54">
            <v>0</v>
          </cell>
          <cell r="BL54">
            <v>0</v>
          </cell>
          <cell r="BM54">
            <v>26610</v>
          </cell>
          <cell r="BN54">
            <v>63.357142857142854</v>
          </cell>
          <cell r="BO54">
            <v>0</v>
          </cell>
          <cell r="BP54">
            <v>0</v>
          </cell>
          <cell r="BY54">
            <v>1625</v>
          </cell>
          <cell r="CF54">
            <v>0</v>
          </cell>
          <cell r="CG54">
            <v>0</v>
          </cell>
          <cell r="CJ54">
            <v>500</v>
          </cell>
          <cell r="CK54">
            <v>442.22</v>
          </cell>
          <cell r="CL54">
            <v>734.41</v>
          </cell>
          <cell r="CM54">
            <v>0</v>
          </cell>
          <cell r="CN54">
            <v>0</v>
          </cell>
          <cell r="CO54">
            <v>0</v>
          </cell>
          <cell r="CX54">
            <v>0</v>
          </cell>
          <cell r="CY54">
            <v>0</v>
          </cell>
          <cell r="DB54">
            <v>0</v>
          </cell>
          <cell r="DC54">
            <v>0</v>
          </cell>
          <cell r="DJ54" t="str">
            <v>НКРКП</v>
          </cell>
          <cell r="DL54">
            <v>40984</v>
          </cell>
          <cell r="DM54">
            <v>138</v>
          </cell>
          <cell r="DO54" t="str">
            <v xml:space="preserve"> з теплоносієм у вигляді гарячої води</v>
          </cell>
          <cell r="DT54">
            <v>956.43</v>
          </cell>
        </row>
        <row r="55">
          <cell r="W55">
            <v>709.78</v>
          </cell>
          <cell r="AF55">
            <v>39602</v>
          </cell>
          <cell r="AG55">
            <v>238</v>
          </cell>
          <cell r="AH55">
            <v>827.7</v>
          </cell>
          <cell r="AM55">
            <v>60</v>
          </cell>
          <cell r="AO55">
            <v>42586.799999999996</v>
          </cell>
          <cell r="AQ55">
            <v>49662</v>
          </cell>
          <cell r="AU55">
            <v>44222</v>
          </cell>
          <cell r="AW55">
            <v>0</v>
          </cell>
          <cell r="AY55">
            <v>0</v>
          </cell>
          <cell r="AZ55">
            <v>0</v>
          </cell>
          <cell r="BA55">
            <v>0</v>
          </cell>
          <cell r="BB55">
            <v>0</v>
          </cell>
          <cell r="BC55">
            <v>0</v>
          </cell>
          <cell r="BD55">
            <v>0</v>
          </cell>
          <cell r="BG55">
            <v>0</v>
          </cell>
          <cell r="BH55">
            <v>0</v>
          </cell>
          <cell r="BI55">
            <v>0</v>
          </cell>
          <cell r="BJ55">
            <v>0</v>
          </cell>
          <cell r="BK55">
            <v>0</v>
          </cell>
          <cell r="BL55">
            <v>0</v>
          </cell>
          <cell r="BM55">
            <v>3500</v>
          </cell>
          <cell r="BN55">
            <v>58.333333333333336</v>
          </cell>
          <cell r="BO55">
            <v>0</v>
          </cell>
          <cell r="BP55">
            <v>0</v>
          </cell>
          <cell r="BY55">
            <v>1625</v>
          </cell>
          <cell r="CF55">
            <v>0</v>
          </cell>
          <cell r="CG55">
            <v>0</v>
          </cell>
          <cell r="CJ55">
            <v>100</v>
          </cell>
          <cell r="CK55">
            <v>442.22</v>
          </cell>
          <cell r="CL55">
            <v>734.41</v>
          </cell>
          <cell r="CM55">
            <v>0</v>
          </cell>
          <cell r="CN55">
            <v>0</v>
          </cell>
          <cell r="CO55">
            <v>0</v>
          </cell>
          <cell r="CX55">
            <v>0</v>
          </cell>
          <cell r="CY55">
            <v>0</v>
          </cell>
          <cell r="DB55">
            <v>0</v>
          </cell>
          <cell r="DC55">
            <v>0</v>
          </cell>
          <cell r="DJ55" t="str">
            <v>НКРКП</v>
          </cell>
          <cell r="DL55">
            <v>40984</v>
          </cell>
          <cell r="DM55">
            <v>138</v>
          </cell>
          <cell r="DO55" t="str">
            <v>з теплоносієм у вигляді пари</v>
          </cell>
          <cell r="DT55">
            <v>956.43</v>
          </cell>
        </row>
        <row r="56">
          <cell r="W56">
            <v>235.97</v>
          </cell>
          <cell r="AF56">
            <v>39617</v>
          </cell>
          <cell r="AG56">
            <v>279</v>
          </cell>
          <cell r="AH56">
            <v>303.74665915915915</v>
          </cell>
          <cell r="AM56">
            <v>26640</v>
          </cell>
          <cell r="AO56">
            <v>6286240.7999999998</v>
          </cell>
          <cell r="AQ56">
            <v>8091811</v>
          </cell>
          <cell r="AU56">
            <v>7979741</v>
          </cell>
          <cell r="AW56">
            <v>0</v>
          </cell>
          <cell r="AY56">
            <v>0</v>
          </cell>
          <cell r="AZ56">
            <v>0</v>
          </cell>
          <cell r="BA56">
            <v>0</v>
          </cell>
          <cell r="BB56">
            <v>0</v>
          </cell>
          <cell r="BC56">
            <v>0</v>
          </cell>
          <cell r="BD56">
            <v>0</v>
          </cell>
          <cell r="BG56">
            <v>0</v>
          </cell>
          <cell r="BH56">
            <v>0</v>
          </cell>
          <cell r="BI56">
            <v>0</v>
          </cell>
          <cell r="BJ56">
            <v>0</v>
          </cell>
          <cell r="BK56">
            <v>0</v>
          </cell>
          <cell r="BL56">
            <v>0</v>
          </cell>
          <cell r="BM56">
            <v>64510</v>
          </cell>
          <cell r="BN56">
            <v>2.4215465465465464</v>
          </cell>
          <cell r="BO56">
            <v>0</v>
          </cell>
          <cell r="BP56">
            <v>0</v>
          </cell>
          <cell r="BY56">
            <v>1625</v>
          </cell>
          <cell r="CF56">
            <v>0</v>
          </cell>
          <cell r="CG56">
            <v>0</v>
          </cell>
          <cell r="CJ56">
            <v>34100</v>
          </cell>
          <cell r="CK56">
            <v>234.01</v>
          </cell>
          <cell r="CL56">
            <v>258.62</v>
          </cell>
          <cell r="CM56">
            <v>0</v>
          </cell>
          <cell r="CN56">
            <v>0</v>
          </cell>
          <cell r="CO56">
            <v>0</v>
          </cell>
          <cell r="CX56">
            <v>0</v>
          </cell>
          <cell r="CY56">
            <v>0</v>
          </cell>
          <cell r="DB56">
            <v>0</v>
          </cell>
          <cell r="DC56">
            <v>0</v>
          </cell>
          <cell r="DJ56" t="str">
            <v>МОС</v>
          </cell>
          <cell r="DL56">
            <v>40479</v>
          </cell>
          <cell r="DM56" t="str">
            <v>384/В-10</v>
          </cell>
          <cell r="DO56" t="str">
            <v>тариф натеплову енергію для ОСББ</v>
          </cell>
          <cell r="DT56">
            <v>235.97</v>
          </cell>
        </row>
        <row r="57">
          <cell r="W57">
            <v>658.76</v>
          </cell>
          <cell r="AF57">
            <v>39617</v>
          </cell>
          <cell r="AG57">
            <v>277</v>
          </cell>
          <cell r="AH57">
            <v>645.02993959478533</v>
          </cell>
          <cell r="AM57">
            <v>2281.2600000000002</v>
          </cell>
          <cell r="AO57">
            <v>1502802.8376000002</v>
          </cell>
          <cell r="AQ57">
            <v>1471481</v>
          </cell>
          <cell r="AU57">
            <v>1298357.9200000002</v>
          </cell>
          <cell r="AW57">
            <v>0</v>
          </cell>
          <cell r="AY57">
            <v>0</v>
          </cell>
          <cell r="AZ57">
            <v>0</v>
          </cell>
          <cell r="BA57">
            <v>0</v>
          </cell>
          <cell r="BB57">
            <v>0</v>
          </cell>
          <cell r="BC57">
            <v>0</v>
          </cell>
          <cell r="BD57">
            <v>0</v>
          </cell>
          <cell r="BG57">
            <v>0</v>
          </cell>
          <cell r="BH57">
            <v>0</v>
          </cell>
          <cell r="BI57">
            <v>0</v>
          </cell>
          <cell r="BJ57">
            <v>0</v>
          </cell>
          <cell r="BK57">
            <v>0</v>
          </cell>
          <cell r="BL57">
            <v>0</v>
          </cell>
          <cell r="BM57">
            <v>117952</v>
          </cell>
          <cell r="BN57">
            <v>51.704759650368651</v>
          </cell>
          <cell r="BO57">
            <v>0</v>
          </cell>
          <cell r="BP57">
            <v>0</v>
          </cell>
          <cell r="BY57">
            <v>1625</v>
          </cell>
          <cell r="CF57">
            <v>0</v>
          </cell>
          <cell r="CG57">
            <v>0</v>
          </cell>
          <cell r="CJ57">
            <v>2936</v>
          </cell>
          <cell r="CK57">
            <v>442.22</v>
          </cell>
          <cell r="CL57">
            <v>734.41</v>
          </cell>
          <cell r="CM57">
            <v>0</v>
          </cell>
          <cell r="CN57">
            <v>0</v>
          </cell>
          <cell r="CO57">
            <v>0</v>
          </cell>
          <cell r="CX57">
            <v>0</v>
          </cell>
          <cell r="CY57">
            <v>0</v>
          </cell>
          <cell r="DB57">
            <v>0</v>
          </cell>
          <cell r="DC57">
            <v>0</v>
          </cell>
          <cell r="DJ57" t="str">
            <v>НКРКП</v>
          </cell>
          <cell r="DL57">
            <v>40984</v>
          </cell>
          <cell r="DM57">
            <v>138</v>
          </cell>
          <cell r="DT57">
            <v>956.43</v>
          </cell>
        </row>
        <row r="58">
          <cell r="W58">
            <v>658.76</v>
          </cell>
          <cell r="AF58">
            <v>39617</v>
          </cell>
          <cell r="AG58">
            <v>277</v>
          </cell>
          <cell r="AH58">
            <v>645.03018990201406</v>
          </cell>
          <cell r="AM58">
            <v>438.226</v>
          </cell>
          <cell r="AO58">
            <v>288685.75975999999</v>
          </cell>
          <cell r="AQ58">
            <v>282669</v>
          </cell>
          <cell r="AU58">
            <v>249412.08000000002</v>
          </cell>
          <cell r="AW58">
            <v>0</v>
          </cell>
          <cell r="AY58">
            <v>0</v>
          </cell>
          <cell r="AZ58">
            <v>0</v>
          </cell>
          <cell r="BA58">
            <v>0</v>
          </cell>
          <cell r="BB58">
            <v>0</v>
          </cell>
          <cell r="BC58">
            <v>0</v>
          </cell>
          <cell r="BD58">
            <v>0</v>
          </cell>
          <cell r="BG58">
            <v>0</v>
          </cell>
          <cell r="BH58">
            <v>0</v>
          </cell>
          <cell r="BI58">
            <v>0</v>
          </cell>
          <cell r="BJ58">
            <v>0</v>
          </cell>
          <cell r="BK58">
            <v>0</v>
          </cell>
          <cell r="BL58">
            <v>0</v>
          </cell>
          <cell r="BM58">
            <v>22658</v>
          </cell>
          <cell r="BN58">
            <v>51.703915331358708</v>
          </cell>
          <cell r="BO58">
            <v>0</v>
          </cell>
          <cell r="BP58">
            <v>0</v>
          </cell>
          <cell r="BY58">
            <v>1625</v>
          </cell>
          <cell r="CF58">
            <v>0</v>
          </cell>
          <cell r="CG58">
            <v>0</v>
          </cell>
          <cell r="CJ58">
            <v>564</v>
          </cell>
          <cell r="CK58">
            <v>442.22</v>
          </cell>
          <cell r="CL58">
            <v>734.41</v>
          </cell>
          <cell r="CM58">
            <v>0</v>
          </cell>
          <cell r="CN58">
            <v>0</v>
          </cell>
          <cell r="CO58">
            <v>0</v>
          </cell>
          <cell r="CX58">
            <v>0</v>
          </cell>
          <cell r="CY58">
            <v>0</v>
          </cell>
          <cell r="DB58">
            <v>0</v>
          </cell>
          <cell r="DC58">
            <v>0</v>
          </cell>
          <cell r="DJ58" t="str">
            <v>НКРКП</v>
          </cell>
          <cell r="DL58">
            <v>40984</v>
          </cell>
          <cell r="DM58">
            <v>138</v>
          </cell>
          <cell r="DO58" t="str">
            <v>для підприємств ЖКГ</v>
          </cell>
          <cell r="DT58">
            <v>956.43</v>
          </cell>
        </row>
        <row r="59">
          <cell r="W59">
            <v>155.77000000000001</v>
          </cell>
          <cell r="AF59">
            <v>39742</v>
          </cell>
          <cell r="AG59">
            <v>414</v>
          </cell>
          <cell r="AH59">
            <v>311.54256553003944</v>
          </cell>
          <cell r="AM59">
            <v>21555</v>
          </cell>
          <cell r="AO59">
            <v>3357622.35</v>
          </cell>
          <cell r="AQ59">
            <v>6715300</v>
          </cell>
          <cell r="AU59">
            <v>0</v>
          </cell>
          <cell r="AW59">
            <v>0</v>
          </cell>
          <cell r="AY59">
            <v>3665505.8774999999</v>
          </cell>
          <cell r="AZ59">
            <v>170.05362456506612</v>
          </cell>
          <cell r="BA59">
            <v>0</v>
          </cell>
          <cell r="BB59">
            <v>0</v>
          </cell>
          <cell r="BC59">
            <v>0</v>
          </cell>
          <cell r="BD59">
            <v>0</v>
          </cell>
          <cell r="BG59">
            <v>0</v>
          </cell>
          <cell r="BH59">
            <v>0</v>
          </cell>
          <cell r="BI59">
            <v>329600</v>
          </cell>
          <cell r="BJ59">
            <v>15.291115750405938</v>
          </cell>
          <cell r="BK59">
            <v>0</v>
          </cell>
          <cell r="BL59">
            <v>0</v>
          </cell>
          <cell r="BM59">
            <v>1928741</v>
          </cell>
          <cell r="BN59">
            <v>89.479981442820687</v>
          </cell>
          <cell r="BO59">
            <v>0</v>
          </cell>
          <cell r="BP59">
            <v>0</v>
          </cell>
          <cell r="BY59">
            <v>1286.98</v>
          </cell>
          <cell r="CF59">
            <v>5071.75</v>
          </cell>
          <cell r="CG59">
            <v>722.73</v>
          </cell>
          <cell r="CJ59">
            <v>0</v>
          </cell>
          <cell r="CK59">
            <v>0</v>
          </cell>
          <cell r="CL59">
            <v>0</v>
          </cell>
          <cell r="CM59">
            <v>0</v>
          </cell>
          <cell r="CN59">
            <v>0</v>
          </cell>
          <cell r="CO59">
            <v>0</v>
          </cell>
          <cell r="CX59">
            <v>0</v>
          </cell>
          <cell r="CY59">
            <v>0</v>
          </cell>
          <cell r="DB59">
            <v>0</v>
          </cell>
          <cell r="DC59">
            <v>0</v>
          </cell>
          <cell r="DJ59" t="str">
            <v>НКРЕ</v>
          </cell>
          <cell r="DL59">
            <v>40526</v>
          </cell>
          <cell r="DM59" t="str">
            <v>№ 1696</v>
          </cell>
          <cell r="DO59" t="str">
            <v>тариф на теплову енергію</v>
          </cell>
          <cell r="DT59">
            <v>194.73</v>
          </cell>
        </row>
        <row r="60">
          <cell r="W60">
            <v>602.36699999999996</v>
          </cell>
          <cell r="AF60">
            <v>39884</v>
          </cell>
          <cell r="AG60">
            <v>154</v>
          </cell>
          <cell r="AH60">
            <v>498.99244152880777</v>
          </cell>
          <cell r="AM60">
            <v>14024</v>
          </cell>
          <cell r="AO60">
            <v>8447594.8080000002</v>
          </cell>
          <cell r="AQ60">
            <v>6997870</v>
          </cell>
          <cell r="AU60">
            <v>0</v>
          </cell>
          <cell r="AW60">
            <v>0</v>
          </cell>
          <cell r="AY60">
            <v>5019927.9514000006</v>
          </cell>
          <cell r="AZ60">
            <v>357.95264913006281</v>
          </cell>
          <cell r="BA60">
            <v>0</v>
          </cell>
          <cell r="BB60">
            <v>0</v>
          </cell>
          <cell r="BC60">
            <v>0</v>
          </cell>
          <cell r="BD60">
            <v>0</v>
          </cell>
          <cell r="BG60">
            <v>0</v>
          </cell>
          <cell r="BH60">
            <v>0</v>
          </cell>
          <cell r="BI60">
            <v>207061</v>
          </cell>
          <cell r="BJ60">
            <v>14.764760410724472</v>
          </cell>
          <cell r="BK60">
            <v>0</v>
          </cell>
          <cell r="BL60">
            <v>0</v>
          </cell>
          <cell r="BM60">
            <v>1254869</v>
          </cell>
          <cell r="BN60">
            <v>89.480105533371358</v>
          </cell>
          <cell r="BO60">
            <v>0</v>
          </cell>
          <cell r="BP60">
            <v>0</v>
          </cell>
          <cell r="BY60">
            <v>1286.98</v>
          </cell>
          <cell r="CF60">
            <v>2633.17</v>
          </cell>
          <cell r="CG60">
            <v>1906.42</v>
          </cell>
          <cell r="CJ60">
            <v>0</v>
          </cell>
          <cell r="CK60">
            <v>0</v>
          </cell>
          <cell r="CL60">
            <v>0</v>
          </cell>
          <cell r="CM60">
            <v>0</v>
          </cell>
          <cell r="CN60">
            <v>0</v>
          </cell>
          <cell r="CO60">
            <v>0</v>
          </cell>
          <cell r="CX60">
            <v>0</v>
          </cell>
          <cell r="CY60">
            <v>0</v>
          </cell>
          <cell r="DB60">
            <v>0</v>
          </cell>
          <cell r="DC60">
            <v>0</v>
          </cell>
          <cell r="DJ60" t="str">
            <v>НКРКП</v>
          </cell>
          <cell r="DL60">
            <v>40816</v>
          </cell>
          <cell r="DM60" t="str">
            <v>№ 64</v>
          </cell>
          <cell r="DT60">
            <v>948.76</v>
          </cell>
        </row>
        <row r="61">
          <cell r="W61">
            <v>602.36699999999996</v>
          </cell>
          <cell r="AF61">
            <v>39884</v>
          </cell>
          <cell r="AG61">
            <v>155</v>
          </cell>
          <cell r="AH61">
            <v>498.98885350318471</v>
          </cell>
          <cell r="AM61">
            <v>1256</v>
          </cell>
          <cell r="AO61">
            <v>756572.95199999993</v>
          </cell>
          <cell r="AQ61">
            <v>626730</v>
          </cell>
          <cell r="AU61">
            <v>0</v>
          </cell>
          <cell r="AW61">
            <v>0</v>
          </cell>
          <cell r="AY61">
            <v>449591.02860000002</v>
          </cell>
          <cell r="AZ61">
            <v>357.95464060509556</v>
          </cell>
          <cell r="BA61">
            <v>0</v>
          </cell>
          <cell r="BB61">
            <v>0</v>
          </cell>
          <cell r="BC61">
            <v>0</v>
          </cell>
          <cell r="BD61">
            <v>0</v>
          </cell>
          <cell r="BG61">
            <v>0</v>
          </cell>
          <cell r="BH61">
            <v>0</v>
          </cell>
          <cell r="BI61">
            <v>18539</v>
          </cell>
          <cell r="BJ61">
            <v>14.760350318471337</v>
          </cell>
          <cell r="BK61">
            <v>0</v>
          </cell>
          <cell r="BL61">
            <v>0</v>
          </cell>
          <cell r="BM61">
            <v>112386</v>
          </cell>
          <cell r="BN61">
            <v>89.479299363057322</v>
          </cell>
          <cell r="BO61">
            <v>0</v>
          </cell>
          <cell r="BP61">
            <v>0</v>
          </cell>
          <cell r="BY61">
            <v>1286.98</v>
          </cell>
          <cell r="CF61">
            <v>235.83</v>
          </cell>
          <cell r="CG61">
            <v>1906.42</v>
          </cell>
          <cell r="CJ61">
            <v>0</v>
          </cell>
          <cell r="CK61">
            <v>0</v>
          </cell>
          <cell r="CL61">
            <v>0</v>
          </cell>
          <cell r="CM61">
            <v>0</v>
          </cell>
          <cell r="CN61">
            <v>0</v>
          </cell>
          <cell r="CO61">
            <v>0</v>
          </cell>
          <cell r="CX61">
            <v>0</v>
          </cell>
          <cell r="CY61">
            <v>0</v>
          </cell>
          <cell r="DB61">
            <v>0</v>
          </cell>
          <cell r="DC61">
            <v>0</v>
          </cell>
          <cell r="DJ61" t="str">
            <v>НКРКП</v>
          </cell>
          <cell r="DL61">
            <v>40816</v>
          </cell>
          <cell r="DM61" t="str">
            <v>№ 64</v>
          </cell>
          <cell r="DT61">
            <v>948.76</v>
          </cell>
        </row>
        <row r="62">
          <cell r="W62">
            <v>691.45</v>
          </cell>
          <cell r="AF62" t="str">
            <v>немає</v>
          </cell>
          <cell r="AG62" t="str">
            <v>немає</v>
          </cell>
          <cell r="AH62">
            <v>634.50286776755331</v>
          </cell>
          <cell r="AM62">
            <v>31732</v>
          </cell>
          <cell r="AO62">
            <v>21941091.400000002</v>
          </cell>
          <cell r="AQ62">
            <v>20134045</v>
          </cell>
          <cell r="AU62">
            <v>0</v>
          </cell>
          <cell r="AW62">
            <v>0</v>
          </cell>
          <cell r="AY62">
            <v>17760987</v>
          </cell>
          <cell r="AZ62">
            <v>559.71848607084337</v>
          </cell>
          <cell r="BA62">
            <v>0</v>
          </cell>
          <cell r="BB62">
            <v>0</v>
          </cell>
          <cell r="BC62">
            <v>0</v>
          </cell>
          <cell r="BD62">
            <v>0</v>
          </cell>
          <cell r="BG62">
            <v>0</v>
          </cell>
          <cell r="BH62">
            <v>0</v>
          </cell>
          <cell r="BI62">
            <v>887200</v>
          </cell>
          <cell r="BJ62">
            <v>27.959157947812933</v>
          </cell>
          <cell r="BK62">
            <v>0</v>
          </cell>
          <cell r="BL62">
            <v>0</v>
          </cell>
          <cell r="BM62">
            <v>435600</v>
          </cell>
          <cell r="BN62">
            <v>13.727467540652968</v>
          </cell>
          <cell r="BO62">
            <v>0</v>
          </cell>
          <cell r="BP62">
            <v>0</v>
          </cell>
          <cell r="BY62">
            <v>2414.79</v>
          </cell>
          <cell r="CF62">
            <v>4525</v>
          </cell>
          <cell r="CG62">
            <v>3925.08</v>
          </cell>
          <cell r="CJ62">
            <v>0</v>
          </cell>
          <cell r="CK62">
            <v>0</v>
          </cell>
          <cell r="CL62">
            <v>0</v>
          </cell>
          <cell r="CM62">
            <v>0</v>
          </cell>
          <cell r="CN62">
            <v>0</v>
          </cell>
          <cell r="CO62">
            <v>0</v>
          </cell>
          <cell r="CX62">
            <v>0</v>
          </cell>
          <cell r="CY62">
            <v>0</v>
          </cell>
          <cell r="DB62">
            <v>0</v>
          </cell>
          <cell r="DC62">
            <v>0</v>
          </cell>
          <cell r="DJ62" t="str">
            <v>МОС</v>
          </cell>
          <cell r="DL62">
            <v>40918</v>
          </cell>
          <cell r="DM62">
            <v>15</v>
          </cell>
          <cell r="DT62">
            <v>691.45</v>
          </cell>
        </row>
        <row r="63">
          <cell r="W63">
            <v>336.23551599899218</v>
          </cell>
          <cell r="AF63">
            <v>40424</v>
          </cell>
          <cell r="AG63" t="str">
            <v>6/1/1-254</v>
          </cell>
          <cell r="AH63">
            <v>336.23551604014449</v>
          </cell>
          <cell r="AM63">
            <v>119070</v>
          </cell>
          <cell r="AO63">
            <v>40035562.890000001</v>
          </cell>
          <cell r="AQ63">
            <v>40035562.894900002</v>
          </cell>
          <cell r="AU63">
            <v>0</v>
          </cell>
          <cell r="AW63">
            <v>0</v>
          </cell>
          <cell r="AY63">
            <v>21846193.030000001</v>
          </cell>
          <cell r="AZ63">
            <v>183.47352842865541</v>
          </cell>
          <cell r="BA63">
            <v>0</v>
          </cell>
          <cell r="BB63">
            <v>0</v>
          </cell>
          <cell r="BC63">
            <v>0</v>
          </cell>
          <cell r="BD63">
            <v>0</v>
          </cell>
          <cell r="BG63">
            <v>2499872.63</v>
          </cell>
          <cell r="BH63">
            <v>20.994983035189385</v>
          </cell>
          <cell r="BI63">
            <v>102750.32</v>
          </cell>
          <cell r="BJ63">
            <v>0.86294045519442353</v>
          </cell>
          <cell r="BK63">
            <v>0</v>
          </cell>
          <cell r="BL63">
            <v>0</v>
          </cell>
          <cell r="BM63">
            <v>11487581.007100001</v>
          </cell>
          <cell r="BN63">
            <v>96.477542681615859</v>
          </cell>
          <cell r="BO63">
            <v>0</v>
          </cell>
          <cell r="BP63">
            <v>0</v>
          </cell>
          <cell r="BY63">
            <v>2403.5700000000002</v>
          </cell>
          <cell r="CF63">
            <v>20024.008276810266</v>
          </cell>
          <cell r="CG63">
            <v>1091</v>
          </cell>
          <cell r="CJ63">
            <v>0</v>
          </cell>
          <cell r="CK63">
            <v>0</v>
          </cell>
          <cell r="CL63">
            <v>0</v>
          </cell>
          <cell r="CM63">
            <v>0</v>
          </cell>
          <cell r="CN63">
            <v>0</v>
          </cell>
          <cell r="CO63">
            <v>0</v>
          </cell>
          <cell r="CX63">
            <v>0</v>
          </cell>
          <cell r="CY63">
            <v>0</v>
          </cell>
          <cell r="DB63">
            <v>0</v>
          </cell>
          <cell r="DC63">
            <v>0</v>
          </cell>
          <cell r="DJ63" t="str">
            <v>МОС</v>
          </cell>
          <cell r="DL63">
            <v>40469</v>
          </cell>
          <cell r="DM63" t="str">
            <v xml:space="preserve"> № 571</v>
          </cell>
          <cell r="DO63" t="str">
            <v>тариф на теплову енергію</v>
          </cell>
          <cell r="DT63">
            <v>336.24</v>
          </cell>
        </row>
        <row r="64">
          <cell r="W64">
            <v>618.73</v>
          </cell>
          <cell r="AF64">
            <v>40424</v>
          </cell>
          <cell r="AG64" t="str">
            <v>6/1/1-254</v>
          </cell>
          <cell r="AH64">
            <v>562.00000000000011</v>
          </cell>
          <cell r="AM64">
            <v>14049.999999999998</v>
          </cell>
          <cell r="AO64">
            <v>8693156.5</v>
          </cell>
          <cell r="AQ64">
            <v>7896100</v>
          </cell>
          <cell r="AU64">
            <v>0</v>
          </cell>
          <cell r="AW64">
            <v>0</v>
          </cell>
          <cell r="AY64">
            <v>5749794.0700000003</v>
          </cell>
          <cell r="AZ64">
            <v>409.23801209964421</v>
          </cell>
          <cell r="BA64">
            <v>0</v>
          </cell>
          <cell r="BB64">
            <v>0</v>
          </cell>
          <cell r="BC64">
            <v>0</v>
          </cell>
          <cell r="BD64">
            <v>0</v>
          </cell>
          <cell r="BG64">
            <v>294979.51</v>
          </cell>
          <cell r="BH64">
            <v>20.994982918149468</v>
          </cell>
          <cell r="BI64">
            <v>12124.31</v>
          </cell>
          <cell r="BJ64">
            <v>0.86294021352313177</v>
          </cell>
          <cell r="BK64">
            <v>0</v>
          </cell>
          <cell r="BL64">
            <v>0</v>
          </cell>
          <cell r="BM64">
            <v>1355509.4747000001</v>
          </cell>
          <cell r="BN64">
            <v>96.477542683274038</v>
          </cell>
          <cell r="BO64">
            <v>0</v>
          </cell>
          <cell r="BP64">
            <v>0</v>
          </cell>
          <cell r="BY64">
            <v>2403.5700000000002</v>
          </cell>
          <cell r="CF64">
            <v>2332.6304372520226</v>
          </cell>
          <cell r="CG64">
            <v>2464.94</v>
          </cell>
          <cell r="CJ64">
            <v>0</v>
          </cell>
          <cell r="CK64">
            <v>0</v>
          </cell>
          <cell r="CL64">
            <v>0</v>
          </cell>
          <cell r="CM64">
            <v>0</v>
          </cell>
          <cell r="CN64">
            <v>0</v>
          </cell>
          <cell r="CO64">
            <v>0</v>
          </cell>
          <cell r="CX64">
            <v>0</v>
          </cell>
          <cell r="CY64">
            <v>0</v>
          </cell>
          <cell r="DB64">
            <v>0</v>
          </cell>
          <cell r="DC64">
            <v>0</v>
          </cell>
          <cell r="DJ64" t="str">
            <v>МОС</v>
          </cell>
          <cell r="DL64">
            <v>40469</v>
          </cell>
          <cell r="DM64" t="str">
            <v xml:space="preserve"> № 571</v>
          </cell>
          <cell r="DT64">
            <v>618.73</v>
          </cell>
        </row>
        <row r="65">
          <cell r="W65">
            <v>729.69</v>
          </cell>
          <cell r="AF65">
            <v>40424</v>
          </cell>
          <cell r="AG65" t="str">
            <v>6/1/1-254</v>
          </cell>
          <cell r="AH65">
            <v>562</v>
          </cell>
          <cell r="AM65">
            <v>2300</v>
          </cell>
          <cell r="AO65">
            <v>1678287.0000000002</v>
          </cell>
          <cell r="AQ65">
            <v>1292600</v>
          </cell>
          <cell r="AU65">
            <v>0</v>
          </cell>
          <cell r="AW65">
            <v>0</v>
          </cell>
          <cell r="AY65">
            <v>941247.42999999993</v>
          </cell>
          <cell r="AZ65">
            <v>409.23801304347825</v>
          </cell>
          <cell r="BA65">
            <v>0</v>
          </cell>
          <cell r="BB65">
            <v>0</v>
          </cell>
          <cell r="BC65">
            <v>0</v>
          </cell>
          <cell r="BD65">
            <v>0</v>
          </cell>
          <cell r="BG65">
            <v>48288.46</v>
          </cell>
          <cell r="BH65">
            <v>20.994982608695651</v>
          </cell>
          <cell r="BI65">
            <v>1984.76</v>
          </cell>
          <cell r="BJ65">
            <v>0.86293913043478265</v>
          </cell>
          <cell r="BK65">
            <v>0</v>
          </cell>
          <cell r="BL65">
            <v>0</v>
          </cell>
          <cell r="BM65">
            <v>221898.3481</v>
          </cell>
          <cell r="BN65">
            <v>96.477542652173909</v>
          </cell>
          <cell r="BO65">
            <v>0</v>
          </cell>
          <cell r="BP65">
            <v>0</v>
          </cell>
          <cell r="BY65">
            <v>2403.5700000000002</v>
          </cell>
          <cell r="CF65">
            <v>381.85409381161406</v>
          </cell>
          <cell r="CG65">
            <v>2464.94</v>
          </cell>
          <cell r="CJ65">
            <v>0</v>
          </cell>
          <cell r="CK65">
            <v>0</v>
          </cell>
          <cell r="CL65">
            <v>0</v>
          </cell>
          <cell r="CM65">
            <v>0</v>
          </cell>
          <cell r="CN65">
            <v>0</v>
          </cell>
          <cell r="CO65">
            <v>0</v>
          </cell>
          <cell r="CX65">
            <v>0</v>
          </cell>
          <cell r="CY65">
            <v>0</v>
          </cell>
          <cell r="DB65">
            <v>0</v>
          </cell>
          <cell r="DC65">
            <v>0</v>
          </cell>
          <cell r="DJ65" t="str">
            <v>МОС</v>
          </cell>
          <cell r="DL65">
            <v>40469</v>
          </cell>
          <cell r="DM65" t="str">
            <v xml:space="preserve"> № 571</v>
          </cell>
          <cell r="DT65">
            <v>729.69</v>
          </cell>
        </row>
        <row r="66">
          <cell r="W66">
            <v>243.69</v>
          </cell>
          <cell r="AF66">
            <v>39738</v>
          </cell>
          <cell r="AG66">
            <v>449</v>
          </cell>
          <cell r="AH66">
            <v>235.00246327276437</v>
          </cell>
          <cell r="AM66">
            <v>101865.6982</v>
          </cell>
          <cell r="AO66">
            <v>24823651.994357999</v>
          </cell>
          <cell r="AQ66">
            <v>23938690</v>
          </cell>
          <cell r="AU66">
            <v>0</v>
          </cell>
          <cell r="AW66">
            <v>0</v>
          </cell>
          <cell r="AY66">
            <v>11744733.938938001</v>
          </cell>
          <cell r="AZ66">
            <v>115.29625915760916</v>
          </cell>
          <cell r="BA66">
            <v>0</v>
          </cell>
          <cell r="BB66">
            <v>0</v>
          </cell>
          <cell r="BC66">
            <v>0</v>
          </cell>
          <cell r="BD66">
            <v>0</v>
          </cell>
          <cell r="BG66">
            <v>0</v>
          </cell>
          <cell r="BH66">
            <v>0</v>
          </cell>
          <cell r="BI66">
            <v>1791680</v>
          </cell>
          <cell r="BJ66">
            <v>17.58864889417702</v>
          </cell>
          <cell r="BK66">
            <v>0</v>
          </cell>
          <cell r="BL66">
            <v>0</v>
          </cell>
          <cell r="BM66">
            <v>7977510</v>
          </cell>
          <cell r="BN66">
            <v>78.313997164552887</v>
          </cell>
          <cell r="BO66">
            <v>0</v>
          </cell>
          <cell r="BP66">
            <v>0</v>
          </cell>
          <cell r="BY66">
            <v>2337.34</v>
          </cell>
          <cell r="CF66">
            <v>16713.010600000001</v>
          </cell>
          <cell r="CG66">
            <v>702.73</v>
          </cell>
          <cell r="CJ66">
            <v>0</v>
          </cell>
          <cell r="CK66">
            <v>0</v>
          </cell>
          <cell r="CL66">
            <v>0</v>
          </cell>
          <cell r="CM66">
            <v>0</v>
          </cell>
          <cell r="CN66">
            <v>0</v>
          </cell>
          <cell r="CO66">
            <v>0</v>
          </cell>
          <cell r="CX66">
            <v>0</v>
          </cell>
          <cell r="CY66">
            <v>0</v>
          </cell>
          <cell r="DB66">
            <v>0</v>
          </cell>
          <cell r="DC66">
            <v>0</v>
          </cell>
          <cell r="DJ66" t="str">
            <v>НКРЕ</v>
          </cell>
          <cell r="DL66">
            <v>40526</v>
          </cell>
          <cell r="DM66" t="str">
            <v>№ 1787</v>
          </cell>
          <cell r="DO66" t="str">
            <v>Тариф на теплову енергію</v>
          </cell>
          <cell r="DT66">
            <v>268.06</v>
          </cell>
        </row>
        <row r="67">
          <cell r="W67">
            <v>532.64</v>
          </cell>
          <cell r="AF67">
            <v>39857</v>
          </cell>
          <cell r="AG67">
            <v>54</v>
          </cell>
          <cell r="AH67">
            <v>476.26610157759274</v>
          </cell>
          <cell r="AM67">
            <v>25426.080000000002</v>
          </cell>
          <cell r="AO67">
            <v>13542947.2512</v>
          </cell>
          <cell r="AQ67">
            <v>12109580</v>
          </cell>
          <cell r="AU67">
            <v>0</v>
          </cell>
          <cell r="AW67">
            <v>0</v>
          </cell>
          <cell r="AY67">
            <v>8720306.9032749999</v>
          </cell>
          <cell r="AZ67">
            <v>342.9670206054177</v>
          </cell>
          <cell r="BA67">
            <v>0</v>
          </cell>
          <cell r="BB67">
            <v>0</v>
          </cell>
          <cell r="BC67">
            <v>0</v>
          </cell>
          <cell r="BD67">
            <v>0</v>
          </cell>
          <cell r="BG67">
            <v>0</v>
          </cell>
          <cell r="BH67">
            <v>0</v>
          </cell>
          <cell r="BI67">
            <v>512620</v>
          </cell>
          <cell r="BJ67">
            <v>20.161188826590649</v>
          </cell>
          <cell r="BK67">
            <v>0</v>
          </cell>
          <cell r="BL67">
            <v>0</v>
          </cell>
          <cell r="BM67">
            <v>2210410</v>
          </cell>
          <cell r="BN67">
            <v>86.93475360731972</v>
          </cell>
          <cell r="BO67">
            <v>0</v>
          </cell>
          <cell r="BP67">
            <v>0</v>
          </cell>
          <cell r="BY67">
            <v>2337.34</v>
          </cell>
          <cell r="CF67">
            <v>4070.6298999999999</v>
          </cell>
          <cell r="CG67">
            <v>2142.25</v>
          </cell>
          <cell r="CJ67">
            <v>0</v>
          </cell>
          <cell r="CK67">
            <v>0</v>
          </cell>
          <cell r="CL67">
            <v>0</v>
          </cell>
          <cell r="CM67">
            <v>0</v>
          </cell>
          <cell r="CN67">
            <v>0</v>
          </cell>
          <cell r="CO67">
            <v>0</v>
          </cell>
          <cell r="CX67">
            <v>0</v>
          </cell>
          <cell r="CY67">
            <v>0</v>
          </cell>
          <cell r="DB67">
            <v>0</v>
          </cell>
          <cell r="DC67">
            <v>0</v>
          </cell>
          <cell r="DJ67" t="str">
            <v>НКРКП</v>
          </cell>
          <cell r="DL67">
            <v>40816</v>
          </cell>
          <cell r="DM67" t="str">
            <v>№ 66</v>
          </cell>
          <cell r="DT67">
            <v>790.35</v>
          </cell>
        </row>
        <row r="68">
          <cell r="W68">
            <v>576.42999999999995</v>
          </cell>
          <cell r="AF68">
            <v>39857</v>
          </cell>
          <cell r="AG68">
            <v>55</v>
          </cell>
          <cell r="AH68">
            <v>499.06486130449997</v>
          </cell>
          <cell r="AM68">
            <v>6620.9430000000002</v>
          </cell>
          <cell r="AO68">
            <v>3816510.17349</v>
          </cell>
          <cell r="AQ68">
            <v>3304280</v>
          </cell>
          <cell r="AU68">
            <v>0</v>
          </cell>
          <cell r="AW68">
            <v>0</v>
          </cell>
          <cell r="AY68">
            <v>2294113.8882749998</v>
          </cell>
          <cell r="AZ68">
            <v>346.4935264168563</v>
          </cell>
          <cell r="BA68">
            <v>0</v>
          </cell>
          <cell r="BB68">
            <v>0</v>
          </cell>
          <cell r="BC68">
            <v>0</v>
          </cell>
          <cell r="BD68">
            <v>0</v>
          </cell>
          <cell r="BG68">
            <v>0</v>
          </cell>
          <cell r="BH68">
            <v>0</v>
          </cell>
          <cell r="BI68">
            <v>133490</v>
          </cell>
          <cell r="BJ68">
            <v>20.161780580198318</v>
          </cell>
          <cell r="BK68">
            <v>0</v>
          </cell>
          <cell r="BL68">
            <v>0</v>
          </cell>
          <cell r="BM68">
            <v>575600</v>
          </cell>
          <cell r="BN68">
            <v>86.936256663136959</v>
          </cell>
          <cell r="BO68">
            <v>0</v>
          </cell>
          <cell r="BP68">
            <v>0</v>
          </cell>
          <cell r="BY68">
            <v>2337.34</v>
          </cell>
          <cell r="CF68">
            <v>1070.8898999999999</v>
          </cell>
          <cell r="CG68">
            <v>2142.25</v>
          </cell>
          <cell r="CJ68">
            <v>0</v>
          </cell>
          <cell r="CK68">
            <v>0</v>
          </cell>
          <cell r="CL68">
            <v>0</v>
          </cell>
          <cell r="CM68">
            <v>0</v>
          </cell>
          <cell r="CN68">
            <v>0</v>
          </cell>
          <cell r="CO68">
            <v>0</v>
          </cell>
          <cell r="CX68">
            <v>0</v>
          </cell>
          <cell r="CY68">
            <v>0</v>
          </cell>
          <cell r="DB68">
            <v>0</v>
          </cell>
          <cell r="DC68">
            <v>0</v>
          </cell>
          <cell r="DJ68" t="str">
            <v>НКРКП</v>
          </cell>
          <cell r="DL68">
            <v>40816</v>
          </cell>
          <cell r="DM68" t="str">
            <v>№ 66</v>
          </cell>
          <cell r="DT68">
            <v>836.77</v>
          </cell>
        </row>
        <row r="69">
          <cell r="W69">
            <v>255.84</v>
          </cell>
          <cell r="AF69">
            <v>39966</v>
          </cell>
          <cell r="AG69" t="str">
            <v>6/1/2-258</v>
          </cell>
          <cell r="AH69">
            <v>255.84183934057816</v>
          </cell>
          <cell r="AM69">
            <v>127263</v>
          </cell>
          <cell r="AO69">
            <v>32558965.920000002</v>
          </cell>
          <cell r="AQ69">
            <v>32559200</v>
          </cell>
          <cell r="AU69">
            <v>0</v>
          </cell>
          <cell r="AW69">
            <v>0</v>
          </cell>
          <cell r="AY69">
            <v>17879667.245189998</v>
          </cell>
          <cell r="AZ69">
            <v>140.4938375269324</v>
          </cell>
          <cell r="BA69">
            <v>0</v>
          </cell>
          <cell r="BB69">
            <v>0</v>
          </cell>
          <cell r="BC69">
            <v>0</v>
          </cell>
          <cell r="BD69">
            <v>0</v>
          </cell>
          <cell r="BG69">
            <v>2133439</v>
          </cell>
          <cell r="BH69">
            <v>16.764016249813377</v>
          </cell>
          <cell r="BI69">
            <v>904363</v>
          </cell>
          <cell r="BJ69">
            <v>7.1062524064339199</v>
          </cell>
          <cell r="BK69">
            <v>0</v>
          </cell>
          <cell r="BL69">
            <v>0</v>
          </cell>
          <cell r="BM69">
            <v>9013880</v>
          </cell>
          <cell r="BN69">
            <v>70.828756197795116</v>
          </cell>
          <cell r="BO69">
            <v>0</v>
          </cell>
          <cell r="BP69">
            <v>0</v>
          </cell>
          <cell r="BY69">
            <v>2032.2</v>
          </cell>
          <cell r="CF69">
            <v>24072.902999999998</v>
          </cell>
          <cell r="CG69">
            <v>742.73</v>
          </cell>
          <cell r="CJ69">
            <v>0</v>
          </cell>
          <cell r="CK69">
            <v>0</v>
          </cell>
          <cell r="CL69">
            <v>0</v>
          </cell>
          <cell r="CM69">
            <v>0</v>
          </cell>
          <cell r="CN69">
            <v>0</v>
          </cell>
          <cell r="CO69">
            <v>0</v>
          </cell>
          <cell r="CX69">
            <v>0</v>
          </cell>
          <cell r="CY69">
            <v>0</v>
          </cell>
          <cell r="DB69">
            <v>0</v>
          </cell>
          <cell r="DC69">
            <v>0</v>
          </cell>
          <cell r="DJ69" t="str">
            <v>НКРЕ</v>
          </cell>
          <cell r="DL69">
            <v>40526</v>
          </cell>
          <cell r="DM69">
            <v>1841</v>
          </cell>
          <cell r="DO69" t="str">
            <v xml:space="preserve"> тариф на теплову енергію </v>
          </cell>
          <cell r="DT69">
            <v>281.42</v>
          </cell>
        </row>
        <row r="70">
          <cell r="W70">
            <v>489.03</v>
          </cell>
          <cell r="AF70">
            <v>39966</v>
          </cell>
          <cell r="AG70" t="str">
            <v>6/1/2-258</v>
          </cell>
          <cell r="AH70">
            <v>483.70971278228461</v>
          </cell>
          <cell r="AM70">
            <v>22805</v>
          </cell>
          <cell r="AO70">
            <v>11152329.149999999</v>
          </cell>
          <cell r="AQ70">
            <v>11031000</v>
          </cell>
          <cell r="AU70">
            <v>0</v>
          </cell>
          <cell r="AW70">
            <v>0</v>
          </cell>
          <cell r="AY70">
            <v>8401075.8337999992</v>
          </cell>
          <cell r="AZ70">
            <v>368.38745160271867</v>
          </cell>
          <cell r="BA70">
            <v>0</v>
          </cell>
          <cell r="BB70">
            <v>0</v>
          </cell>
          <cell r="BC70">
            <v>0</v>
          </cell>
          <cell r="BD70">
            <v>0</v>
          </cell>
          <cell r="BG70">
            <v>384655</v>
          </cell>
          <cell r="BH70">
            <v>16.8671344003508</v>
          </cell>
          <cell r="BI70">
            <v>161469</v>
          </cell>
          <cell r="BJ70">
            <v>7.0804209603157204</v>
          </cell>
          <cell r="BK70">
            <v>0</v>
          </cell>
          <cell r="BL70">
            <v>0</v>
          </cell>
          <cell r="BM70">
            <v>1615120</v>
          </cell>
          <cell r="BN70">
            <v>70.823065117298839</v>
          </cell>
          <cell r="BO70">
            <v>0</v>
          </cell>
          <cell r="BP70">
            <v>0</v>
          </cell>
          <cell r="BY70">
            <v>2032.2</v>
          </cell>
          <cell r="CF70">
            <v>3935.8150000000001</v>
          </cell>
          <cell r="CG70">
            <v>2134.52</v>
          </cell>
          <cell r="CJ70">
            <v>0</v>
          </cell>
          <cell r="CK70">
            <v>0</v>
          </cell>
          <cell r="CL70">
            <v>0</v>
          </cell>
          <cell r="CM70">
            <v>0</v>
          </cell>
          <cell r="CN70">
            <v>0</v>
          </cell>
          <cell r="CO70">
            <v>0</v>
          </cell>
          <cell r="CX70">
            <v>0</v>
          </cell>
          <cell r="CY70">
            <v>0</v>
          </cell>
          <cell r="DB70">
            <v>0</v>
          </cell>
          <cell r="DC70">
            <v>0</v>
          </cell>
          <cell r="DJ70" t="str">
            <v>НКРКП</v>
          </cell>
          <cell r="DL70">
            <v>40816</v>
          </cell>
          <cell r="DM70">
            <v>14</v>
          </cell>
          <cell r="DT70">
            <v>768.32</v>
          </cell>
        </row>
        <row r="71">
          <cell r="W71">
            <v>725.57</v>
          </cell>
          <cell r="AF71">
            <v>39966</v>
          </cell>
          <cell r="AG71" t="str">
            <v>6/1/2-258</v>
          </cell>
          <cell r="AH71">
            <v>483.70944051275205</v>
          </cell>
          <cell r="AM71">
            <v>14978</v>
          </cell>
          <cell r="AO71">
            <v>10867587.460000001</v>
          </cell>
          <cell r="AQ71">
            <v>7245000</v>
          </cell>
          <cell r="AU71">
            <v>0</v>
          </cell>
          <cell r="AW71">
            <v>0</v>
          </cell>
          <cell r="AY71">
            <v>5517782.4834000003</v>
          </cell>
          <cell r="AZ71">
            <v>368.39247452263322</v>
          </cell>
          <cell r="BA71">
            <v>0</v>
          </cell>
          <cell r="BB71">
            <v>0</v>
          </cell>
          <cell r="BC71">
            <v>0</v>
          </cell>
          <cell r="BD71">
            <v>0</v>
          </cell>
          <cell r="BG71">
            <v>252606</v>
          </cell>
          <cell r="BH71">
            <v>16.865135532113769</v>
          </cell>
          <cell r="BI71">
            <v>106068</v>
          </cell>
          <cell r="BJ71">
            <v>7.0815863266123644</v>
          </cell>
          <cell r="BK71">
            <v>0</v>
          </cell>
          <cell r="BL71">
            <v>0</v>
          </cell>
          <cell r="BM71">
            <v>1060700</v>
          </cell>
          <cell r="BN71">
            <v>70.817198557884893</v>
          </cell>
          <cell r="BO71">
            <v>0</v>
          </cell>
          <cell r="BP71">
            <v>0</v>
          </cell>
          <cell r="BY71">
            <v>2032.2</v>
          </cell>
          <cell r="CF71">
            <v>2586.21</v>
          </cell>
          <cell r="CG71">
            <v>2133.54</v>
          </cell>
          <cell r="CJ71">
            <v>0</v>
          </cell>
          <cell r="CK71">
            <v>0</v>
          </cell>
          <cell r="CL71">
            <v>0</v>
          </cell>
          <cell r="CM71">
            <v>0</v>
          </cell>
          <cell r="CN71">
            <v>0</v>
          </cell>
          <cell r="CO71">
            <v>0</v>
          </cell>
          <cell r="CX71">
            <v>0</v>
          </cell>
          <cell r="CY71">
            <v>0</v>
          </cell>
          <cell r="DB71">
            <v>0</v>
          </cell>
          <cell r="DC71">
            <v>0</v>
          </cell>
          <cell r="DJ71" t="str">
            <v>НКРКП</v>
          </cell>
          <cell r="DL71">
            <v>40816</v>
          </cell>
          <cell r="DM71">
            <v>14</v>
          </cell>
          <cell r="DT71">
            <v>999.9</v>
          </cell>
        </row>
        <row r="72">
          <cell r="W72">
            <v>200.88</v>
          </cell>
          <cell r="AF72">
            <v>39689</v>
          </cell>
          <cell r="AG72">
            <v>94</v>
          </cell>
          <cell r="AH72">
            <v>195.0258260227925</v>
          </cell>
          <cell r="AM72">
            <v>121970</v>
          </cell>
          <cell r="AO72">
            <v>24501333.599999998</v>
          </cell>
          <cell r="AQ72">
            <v>23787300</v>
          </cell>
          <cell r="AU72">
            <v>0</v>
          </cell>
          <cell r="AW72">
            <v>0</v>
          </cell>
          <cell r="AY72">
            <v>15058869.672</v>
          </cell>
          <cell r="AZ72">
            <v>123.46371789784374</v>
          </cell>
          <cell r="BA72">
            <v>0</v>
          </cell>
          <cell r="BB72">
            <v>0</v>
          </cell>
          <cell r="BC72">
            <v>0</v>
          </cell>
          <cell r="BD72">
            <v>0</v>
          </cell>
          <cell r="BG72">
            <v>0</v>
          </cell>
          <cell r="BH72">
            <v>0</v>
          </cell>
          <cell r="BI72">
            <v>2548000</v>
          </cell>
          <cell r="BJ72">
            <v>20.89038288103632</v>
          </cell>
          <cell r="BK72">
            <v>0</v>
          </cell>
          <cell r="BL72">
            <v>0</v>
          </cell>
          <cell r="BM72">
            <v>4393800</v>
          </cell>
          <cell r="BN72">
            <v>36.023612363695989</v>
          </cell>
          <cell r="BO72">
            <v>0</v>
          </cell>
          <cell r="BP72">
            <v>0</v>
          </cell>
          <cell r="BY72">
            <v>1311.6</v>
          </cell>
          <cell r="CF72">
            <v>20704.599999999999</v>
          </cell>
          <cell r="CG72">
            <v>727.32</v>
          </cell>
          <cell r="CJ72">
            <v>0</v>
          </cell>
          <cell r="CK72">
            <v>0</v>
          </cell>
          <cell r="CL72">
            <v>0</v>
          </cell>
          <cell r="CM72">
            <v>0</v>
          </cell>
          <cell r="CN72">
            <v>0</v>
          </cell>
          <cell r="CO72">
            <v>0</v>
          </cell>
          <cell r="CX72">
            <v>0</v>
          </cell>
          <cell r="CY72">
            <v>0</v>
          </cell>
          <cell r="DB72">
            <v>0</v>
          </cell>
          <cell r="DC72">
            <v>0</v>
          </cell>
          <cell r="DJ72" t="str">
            <v>НКРЕ</v>
          </cell>
          <cell r="DL72">
            <v>40526</v>
          </cell>
          <cell r="DM72">
            <v>1848</v>
          </cell>
          <cell r="DO72" t="str">
            <v xml:space="preserve"> тариф на теплову енергію </v>
          </cell>
          <cell r="DT72">
            <v>220.97</v>
          </cell>
        </row>
        <row r="73">
          <cell r="W73">
            <v>455.57</v>
          </cell>
          <cell r="AF73">
            <v>39864</v>
          </cell>
          <cell r="AG73">
            <v>32</v>
          </cell>
          <cell r="AH73">
            <v>438.05308502633557</v>
          </cell>
          <cell r="AM73">
            <v>26580</v>
          </cell>
          <cell r="AO73">
            <v>12109050.6</v>
          </cell>
          <cell r="AQ73">
            <v>11643451</v>
          </cell>
          <cell r="AU73">
            <v>0</v>
          </cell>
          <cell r="AW73">
            <v>0</v>
          </cell>
          <cell r="AY73">
            <v>9664760.875</v>
          </cell>
          <cell r="AZ73">
            <v>363.6102661775771</v>
          </cell>
          <cell r="BA73">
            <v>0</v>
          </cell>
          <cell r="BB73">
            <v>0</v>
          </cell>
          <cell r="BC73">
            <v>0</v>
          </cell>
          <cell r="BD73">
            <v>0</v>
          </cell>
          <cell r="BG73">
            <v>0</v>
          </cell>
          <cell r="BH73">
            <v>0</v>
          </cell>
          <cell r="BI73">
            <v>636000</v>
          </cell>
          <cell r="BJ73">
            <v>23.927765237020317</v>
          </cell>
          <cell r="BK73">
            <v>0</v>
          </cell>
          <cell r="BL73">
            <v>0</v>
          </cell>
          <cell r="BM73">
            <v>957800</v>
          </cell>
          <cell r="BN73">
            <v>36.034612490594434</v>
          </cell>
          <cell r="BO73">
            <v>0</v>
          </cell>
          <cell r="BP73">
            <v>0</v>
          </cell>
          <cell r="BY73">
            <v>1311.6</v>
          </cell>
          <cell r="CF73">
            <v>4511.5</v>
          </cell>
          <cell r="CG73">
            <v>2142.25</v>
          </cell>
          <cell r="CJ73">
            <v>0</v>
          </cell>
          <cell r="CK73">
            <v>0</v>
          </cell>
          <cell r="CL73">
            <v>0</v>
          </cell>
          <cell r="CM73">
            <v>0</v>
          </cell>
          <cell r="CN73">
            <v>0</v>
          </cell>
          <cell r="CO73">
            <v>0</v>
          </cell>
          <cell r="CX73">
            <v>0</v>
          </cell>
          <cell r="CY73">
            <v>0</v>
          </cell>
          <cell r="DB73">
            <v>0</v>
          </cell>
          <cell r="DC73">
            <v>0</v>
          </cell>
          <cell r="DJ73" t="str">
            <v>НКРКП</v>
          </cell>
          <cell r="DL73">
            <v>40816</v>
          </cell>
          <cell r="DM73">
            <v>8</v>
          </cell>
          <cell r="DT73">
            <v>728.82</v>
          </cell>
        </row>
        <row r="74">
          <cell r="W74">
            <v>503.76</v>
          </cell>
          <cell r="AF74">
            <v>39864</v>
          </cell>
          <cell r="AG74">
            <v>31</v>
          </cell>
          <cell r="AH74">
            <v>438.05384615384617</v>
          </cell>
          <cell r="AM74">
            <v>13000</v>
          </cell>
          <cell r="AO74">
            <v>6548880</v>
          </cell>
          <cell r="AQ74">
            <v>5694700</v>
          </cell>
          <cell r="AU74">
            <v>0</v>
          </cell>
          <cell r="AW74">
            <v>0</v>
          </cell>
          <cell r="AY74">
            <v>4726874.625</v>
          </cell>
          <cell r="AZ74">
            <v>363.60574038461539</v>
          </cell>
          <cell r="BA74">
            <v>0</v>
          </cell>
          <cell r="BB74">
            <v>0</v>
          </cell>
          <cell r="BC74">
            <v>0</v>
          </cell>
          <cell r="BD74">
            <v>0</v>
          </cell>
          <cell r="BG74">
            <v>0</v>
          </cell>
          <cell r="BH74">
            <v>0</v>
          </cell>
          <cell r="BI74">
            <v>311400</v>
          </cell>
          <cell r="BJ74">
            <v>23.953846153846154</v>
          </cell>
          <cell r="BK74">
            <v>0</v>
          </cell>
          <cell r="BL74">
            <v>0</v>
          </cell>
          <cell r="BM74">
            <v>468500</v>
          </cell>
          <cell r="BN74">
            <v>36.03846153846154</v>
          </cell>
          <cell r="BO74">
            <v>0</v>
          </cell>
          <cell r="BP74">
            <v>0</v>
          </cell>
          <cell r="BY74">
            <v>1311.6</v>
          </cell>
          <cell r="CF74">
            <v>2206.5</v>
          </cell>
          <cell r="CG74">
            <v>2142.25</v>
          </cell>
          <cell r="CJ74">
            <v>0</v>
          </cell>
          <cell r="CK74">
            <v>0</v>
          </cell>
          <cell r="CL74">
            <v>0</v>
          </cell>
          <cell r="CM74">
            <v>0</v>
          </cell>
          <cell r="CN74">
            <v>0</v>
          </cell>
          <cell r="CO74">
            <v>0</v>
          </cell>
          <cell r="CX74">
            <v>0</v>
          </cell>
          <cell r="CY74">
            <v>0</v>
          </cell>
          <cell r="DB74">
            <v>0</v>
          </cell>
          <cell r="DC74">
            <v>0</v>
          </cell>
          <cell r="DJ74" t="str">
            <v>НКРКП</v>
          </cell>
          <cell r="DL74">
            <v>40816</v>
          </cell>
          <cell r="DM74">
            <v>8</v>
          </cell>
          <cell r="DT74">
            <v>777.01</v>
          </cell>
        </row>
        <row r="75">
          <cell r="W75">
            <v>179.83</v>
          </cell>
          <cell r="AF75">
            <v>39874</v>
          </cell>
          <cell r="AG75" t="str">
            <v>№25/447-35</v>
          </cell>
          <cell r="AH75">
            <v>201.13303064549174</v>
          </cell>
          <cell r="AM75">
            <v>75655.5</v>
          </cell>
          <cell r="AO75">
            <v>13605128.565000001</v>
          </cell>
          <cell r="AQ75">
            <v>15216820</v>
          </cell>
          <cell r="AU75">
            <v>0</v>
          </cell>
          <cell r="AW75">
            <v>0</v>
          </cell>
          <cell r="AY75">
            <v>8401807.9002000019</v>
          </cell>
          <cell r="AZ75">
            <v>111.0534977655293</v>
          </cell>
          <cell r="BA75">
            <v>0</v>
          </cell>
          <cell r="BB75">
            <v>0</v>
          </cell>
          <cell r="BC75">
            <v>0</v>
          </cell>
          <cell r="BD75">
            <v>0</v>
          </cell>
          <cell r="BG75">
            <v>0</v>
          </cell>
          <cell r="BH75">
            <v>0</v>
          </cell>
          <cell r="BI75">
            <v>1739090</v>
          </cell>
          <cell r="BJ75">
            <v>22.986960630753877</v>
          </cell>
          <cell r="BK75">
            <v>0</v>
          </cell>
          <cell r="BL75">
            <v>0</v>
          </cell>
          <cell r="BM75">
            <v>3802110</v>
          </cell>
          <cell r="BN75">
            <v>50.255566350100125</v>
          </cell>
          <cell r="BO75">
            <v>0</v>
          </cell>
          <cell r="BP75">
            <v>0</v>
          </cell>
          <cell r="BY75">
            <v>1476</v>
          </cell>
          <cell r="CF75">
            <v>11551.735000000001</v>
          </cell>
          <cell r="CG75">
            <v>727.32</v>
          </cell>
          <cell r="CJ75">
            <v>0</v>
          </cell>
          <cell r="CK75">
            <v>0</v>
          </cell>
          <cell r="CL75">
            <v>0</v>
          </cell>
          <cell r="CM75">
            <v>0</v>
          </cell>
          <cell r="CN75">
            <v>0</v>
          </cell>
          <cell r="CO75">
            <v>0</v>
          </cell>
          <cell r="CX75">
            <v>0</v>
          </cell>
          <cell r="CY75">
            <v>0</v>
          </cell>
          <cell r="DB75">
            <v>0</v>
          </cell>
          <cell r="DC75">
            <v>0</v>
          </cell>
          <cell r="DJ75" t="str">
            <v>НКРЕ</v>
          </cell>
          <cell r="DL75">
            <v>40526</v>
          </cell>
          <cell r="DM75">
            <v>1819</v>
          </cell>
          <cell r="DO75" t="str">
            <v>тариф на теплову енергію</v>
          </cell>
          <cell r="DT75">
            <v>224.79</v>
          </cell>
        </row>
        <row r="76">
          <cell r="W76">
            <v>425.04</v>
          </cell>
          <cell r="AF76">
            <v>39874</v>
          </cell>
          <cell r="AG76" t="str">
            <v>№25/448-36</v>
          </cell>
          <cell r="AH76">
            <v>412.95634507188998</v>
          </cell>
          <cell r="AM76">
            <v>19196</v>
          </cell>
          <cell r="AO76">
            <v>8159067.8400000008</v>
          </cell>
          <cell r="AQ76">
            <v>7927110</v>
          </cell>
          <cell r="AU76">
            <v>0</v>
          </cell>
          <cell r="AW76">
            <v>0</v>
          </cell>
          <cell r="AY76">
            <v>6220219.9620000003</v>
          </cell>
          <cell r="AZ76">
            <v>324.03729745780373</v>
          </cell>
          <cell r="BA76">
            <v>0</v>
          </cell>
          <cell r="BB76">
            <v>0</v>
          </cell>
          <cell r="BC76">
            <v>0</v>
          </cell>
          <cell r="BD76">
            <v>0</v>
          </cell>
          <cell r="BG76">
            <v>0</v>
          </cell>
          <cell r="BH76">
            <v>0</v>
          </cell>
          <cell r="BI76">
            <v>441260</v>
          </cell>
          <cell r="BJ76">
            <v>22.987080641800375</v>
          </cell>
          <cell r="BK76">
            <v>0</v>
          </cell>
          <cell r="BL76">
            <v>0</v>
          </cell>
          <cell r="BM76">
            <v>964710</v>
          </cell>
          <cell r="BN76">
            <v>50.255782454678055</v>
          </cell>
          <cell r="BO76">
            <v>0</v>
          </cell>
          <cell r="BP76">
            <v>0</v>
          </cell>
          <cell r="BY76">
            <v>1476</v>
          </cell>
          <cell r="CF76">
            <v>2903.5920000000001</v>
          </cell>
          <cell r="CG76">
            <v>2142.25</v>
          </cell>
          <cell r="CJ76">
            <v>0</v>
          </cell>
          <cell r="CK76">
            <v>0</v>
          </cell>
          <cell r="CL76">
            <v>0</v>
          </cell>
          <cell r="CM76">
            <v>0</v>
          </cell>
          <cell r="CN76">
            <v>0</v>
          </cell>
          <cell r="CO76">
            <v>0</v>
          </cell>
          <cell r="CX76">
            <v>0</v>
          </cell>
          <cell r="CY76">
            <v>0</v>
          </cell>
          <cell r="DB76">
            <v>0</v>
          </cell>
          <cell r="DC76">
            <v>0</v>
          </cell>
          <cell r="DJ76" t="str">
            <v>НКРКП</v>
          </cell>
          <cell r="DL76">
            <v>40816</v>
          </cell>
          <cell r="DM76">
            <v>32</v>
          </cell>
          <cell r="DT76">
            <v>668.51</v>
          </cell>
        </row>
        <row r="77">
          <cell r="W77">
            <v>429.71</v>
          </cell>
          <cell r="AF77">
            <v>39874</v>
          </cell>
          <cell r="AG77" t="str">
            <v>№25/449-37</v>
          </cell>
          <cell r="AH77">
            <v>417.62857025213083</v>
          </cell>
          <cell r="AM77">
            <v>7285.9</v>
          </cell>
          <cell r="AO77">
            <v>3130824.0889999997</v>
          </cell>
          <cell r="AQ77">
            <v>3042800</v>
          </cell>
          <cell r="AU77">
            <v>0</v>
          </cell>
          <cell r="AW77">
            <v>0</v>
          </cell>
          <cell r="AY77">
            <v>2394943.3832500004</v>
          </cell>
          <cell r="AZ77">
            <v>328.7093404040682</v>
          </cell>
          <cell r="BA77">
            <v>0</v>
          </cell>
          <cell r="BB77">
            <v>0</v>
          </cell>
          <cell r="BC77">
            <v>0</v>
          </cell>
          <cell r="BD77">
            <v>0</v>
          </cell>
          <cell r="BG77">
            <v>0</v>
          </cell>
          <cell r="BH77">
            <v>0</v>
          </cell>
          <cell r="BI77">
            <v>167480</v>
          </cell>
          <cell r="BJ77">
            <v>22.986865040695044</v>
          </cell>
          <cell r="BK77">
            <v>0</v>
          </cell>
          <cell r="BL77">
            <v>0</v>
          </cell>
          <cell r="BM77">
            <v>366160</v>
          </cell>
          <cell r="BN77">
            <v>50.255973867332798</v>
          </cell>
          <cell r="BO77">
            <v>0</v>
          </cell>
          <cell r="BP77">
            <v>0</v>
          </cell>
          <cell r="BY77">
            <v>1476</v>
          </cell>
          <cell r="CF77">
            <v>1117.9570000000001</v>
          </cell>
          <cell r="CG77">
            <v>2142.25</v>
          </cell>
          <cell r="CJ77">
            <v>0</v>
          </cell>
          <cell r="CK77">
            <v>0</v>
          </cell>
          <cell r="CL77">
            <v>0</v>
          </cell>
          <cell r="CM77">
            <v>0</v>
          </cell>
          <cell r="CN77">
            <v>0</v>
          </cell>
          <cell r="CO77">
            <v>0</v>
          </cell>
          <cell r="CX77">
            <v>0</v>
          </cell>
          <cell r="CY77">
            <v>0</v>
          </cell>
          <cell r="DB77">
            <v>0</v>
          </cell>
          <cell r="DC77">
            <v>0</v>
          </cell>
          <cell r="DJ77" t="str">
            <v>НКРКП</v>
          </cell>
          <cell r="DL77">
            <v>40816</v>
          </cell>
          <cell r="DM77">
            <v>32</v>
          </cell>
          <cell r="DT77">
            <v>676.7</v>
          </cell>
        </row>
        <row r="78">
          <cell r="W78">
            <v>240.09</v>
          </cell>
          <cell r="AF78">
            <v>40415</v>
          </cell>
          <cell r="AG78">
            <v>82</v>
          </cell>
          <cell r="AH78">
            <v>220.27331849456581</v>
          </cell>
          <cell r="AM78">
            <v>35007.001541088757</v>
          </cell>
          <cell r="AO78">
            <v>8404831</v>
          </cell>
          <cell r="AQ78">
            <v>7711108.4000000004</v>
          </cell>
          <cell r="AU78">
            <v>0</v>
          </cell>
          <cell r="AW78">
            <v>0</v>
          </cell>
          <cell r="AY78">
            <v>4257082</v>
          </cell>
          <cell r="AZ78">
            <v>121.60658761371883</v>
          </cell>
          <cell r="BA78">
            <v>0</v>
          </cell>
          <cell r="BB78">
            <v>0</v>
          </cell>
          <cell r="BC78">
            <v>0</v>
          </cell>
          <cell r="BD78">
            <v>0</v>
          </cell>
          <cell r="BG78">
            <v>0</v>
          </cell>
          <cell r="BH78">
            <v>0</v>
          </cell>
          <cell r="BI78">
            <v>732389</v>
          </cell>
          <cell r="BJ78">
            <v>20.921214835848573</v>
          </cell>
          <cell r="BK78">
            <v>0</v>
          </cell>
          <cell r="BL78">
            <v>0</v>
          </cell>
          <cell r="BM78">
            <v>2179068</v>
          </cell>
          <cell r="BN78">
            <v>62.246633646768153</v>
          </cell>
          <cell r="BO78">
            <v>0</v>
          </cell>
          <cell r="BP78">
            <v>0</v>
          </cell>
          <cell r="BY78">
            <v>2481.4299999999998</v>
          </cell>
          <cell r="CF78">
            <v>3902</v>
          </cell>
          <cell r="CG78">
            <v>1091</v>
          </cell>
          <cell r="CJ78">
            <v>0</v>
          </cell>
          <cell r="CK78">
            <v>0</v>
          </cell>
          <cell r="CL78">
            <v>0</v>
          </cell>
          <cell r="CM78">
            <v>0</v>
          </cell>
          <cell r="CN78">
            <v>0</v>
          </cell>
          <cell r="CO78">
            <v>0</v>
          </cell>
          <cell r="CX78">
            <v>0</v>
          </cell>
          <cell r="CY78">
            <v>0</v>
          </cell>
          <cell r="DB78">
            <v>0</v>
          </cell>
          <cell r="DC78">
            <v>0</v>
          </cell>
          <cell r="DJ78" t="str">
            <v>МОС</v>
          </cell>
          <cell r="DL78">
            <v>40430</v>
          </cell>
          <cell r="DM78">
            <v>262</v>
          </cell>
          <cell r="DO78" t="str">
            <v xml:space="preserve"> на теплову енергію для І групи споживачів (населення)</v>
          </cell>
          <cell r="DT78">
            <v>240.09</v>
          </cell>
        </row>
        <row r="79">
          <cell r="W79">
            <v>713.9</v>
          </cell>
          <cell r="AF79">
            <v>40443</v>
          </cell>
          <cell r="AG79">
            <v>124</v>
          </cell>
          <cell r="AH79">
            <v>620.7847851793457</v>
          </cell>
          <cell r="AM79">
            <v>10148</v>
          </cell>
          <cell r="AO79">
            <v>7244657.2000000002</v>
          </cell>
          <cell r="AQ79">
            <v>6299724</v>
          </cell>
          <cell r="AU79">
            <v>0</v>
          </cell>
          <cell r="AW79">
            <v>0</v>
          </cell>
          <cell r="AY79">
            <v>5257882</v>
          </cell>
          <cell r="AZ79">
            <v>518.12002364998034</v>
          </cell>
          <cell r="BA79">
            <v>0</v>
          </cell>
          <cell r="BB79">
            <v>0</v>
          </cell>
          <cell r="BC79">
            <v>0</v>
          </cell>
          <cell r="BD79">
            <v>0</v>
          </cell>
          <cell r="BG79">
            <v>0</v>
          </cell>
          <cell r="BH79">
            <v>0</v>
          </cell>
          <cell r="BI79">
            <v>211170</v>
          </cell>
          <cell r="BJ79">
            <v>20.809026409144661</v>
          </cell>
          <cell r="BK79">
            <v>0</v>
          </cell>
          <cell r="BL79">
            <v>0</v>
          </cell>
          <cell r="BM79">
            <v>631671</v>
          </cell>
          <cell r="BN79">
            <v>62.245861253448957</v>
          </cell>
          <cell r="BO79">
            <v>0</v>
          </cell>
          <cell r="BP79">
            <v>0</v>
          </cell>
          <cell r="BY79">
            <v>2481.4299999999998</v>
          </cell>
          <cell r="CF79">
            <v>2133.0669306352283</v>
          </cell>
          <cell r="CG79">
            <v>2464.94</v>
          </cell>
          <cell r="CJ79">
            <v>0</v>
          </cell>
          <cell r="CK79">
            <v>0</v>
          </cell>
          <cell r="CL79">
            <v>0</v>
          </cell>
          <cell r="CM79">
            <v>0</v>
          </cell>
          <cell r="CN79">
            <v>0</v>
          </cell>
          <cell r="CO79">
            <v>0</v>
          </cell>
          <cell r="CX79">
            <v>0</v>
          </cell>
          <cell r="CY79">
            <v>0</v>
          </cell>
          <cell r="DB79">
            <v>0</v>
          </cell>
          <cell r="DC79">
            <v>0</v>
          </cell>
          <cell r="DJ79" t="str">
            <v>НКРКП</v>
          </cell>
          <cell r="DL79">
            <v>40942</v>
          </cell>
          <cell r="DM79">
            <v>29</v>
          </cell>
          <cell r="DT79">
            <v>999.9</v>
          </cell>
        </row>
        <row r="80">
          <cell r="W80">
            <v>713.9</v>
          </cell>
          <cell r="AF80">
            <v>40443</v>
          </cell>
          <cell r="AG80">
            <v>124</v>
          </cell>
          <cell r="AH80">
            <v>620.7845382963493</v>
          </cell>
          <cell r="AM80">
            <v>1397</v>
          </cell>
          <cell r="AO80">
            <v>997318.29999999993</v>
          </cell>
          <cell r="AQ80">
            <v>867236</v>
          </cell>
          <cell r="AU80">
            <v>0</v>
          </cell>
          <cell r="AW80">
            <v>0</v>
          </cell>
          <cell r="AY80">
            <v>723814</v>
          </cell>
          <cell r="AZ80">
            <v>518.1202576950609</v>
          </cell>
          <cell r="BA80">
            <v>0</v>
          </cell>
          <cell r="BB80">
            <v>0</v>
          </cell>
          <cell r="BC80">
            <v>0</v>
          </cell>
          <cell r="BD80">
            <v>0</v>
          </cell>
          <cell r="BG80">
            <v>0</v>
          </cell>
          <cell r="BH80">
            <v>0</v>
          </cell>
          <cell r="BI80">
            <v>29069</v>
          </cell>
          <cell r="BJ80">
            <v>20.808160343593414</v>
          </cell>
          <cell r="BK80">
            <v>0</v>
          </cell>
          <cell r="BL80">
            <v>0</v>
          </cell>
          <cell r="BM80">
            <v>86958</v>
          </cell>
          <cell r="BN80">
            <v>62.246241947029347</v>
          </cell>
          <cell r="BO80">
            <v>0</v>
          </cell>
          <cell r="BP80">
            <v>0</v>
          </cell>
          <cell r="BY80">
            <v>2481.4299999999998</v>
          </cell>
          <cell r="CF80">
            <v>293.64365866917655</v>
          </cell>
          <cell r="CG80">
            <v>2464.94</v>
          </cell>
          <cell r="CJ80">
            <v>0</v>
          </cell>
          <cell r="CK80">
            <v>0</v>
          </cell>
          <cell r="CL80">
            <v>0</v>
          </cell>
          <cell r="CM80">
            <v>0</v>
          </cell>
          <cell r="CN80">
            <v>0</v>
          </cell>
          <cell r="CO80">
            <v>0</v>
          </cell>
          <cell r="CX80">
            <v>0</v>
          </cell>
          <cell r="CY80">
            <v>0</v>
          </cell>
          <cell r="DB80">
            <v>0</v>
          </cell>
          <cell r="DC80">
            <v>0</v>
          </cell>
          <cell r="DJ80" t="str">
            <v>НКРКП</v>
          </cell>
          <cell r="DL80">
            <v>40942</v>
          </cell>
          <cell r="DM80">
            <v>29</v>
          </cell>
          <cell r="DT80">
            <v>999.9</v>
          </cell>
        </row>
        <row r="81">
          <cell r="W81">
            <v>190.49</v>
          </cell>
          <cell r="AF81">
            <v>39612</v>
          </cell>
          <cell r="AG81" t="str">
            <v>4/6-5/1790</v>
          </cell>
          <cell r="AH81">
            <v>170.08501792114694</v>
          </cell>
          <cell r="AM81">
            <v>69750</v>
          </cell>
          <cell r="AO81">
            <v>13286677.5</v>
          </cell>
          <cell r="AQ81">
            <v>11863430</v>
          </cell>
          <cell r="AU81">
            <v>0</v>
          </cell>
          <cell r="AW81">
            <v>0</v>
          </cell>
          <cell r="AY81">
            <v>6460210.4602229996</v>
          </cell>
          <cell r="AZ81">
            <v>92.619504806064512</v>
          </cell>
          <cell r="BA81">
            <v>0</v>
          </cell>
          <cell r="BB81">
            <v>0</v>
          </cell>
          <cell r="BC81">
            <v>0</v>
          </cell>
          <cell r="BD81">
            <v>0</v>
          </cell>
          <cell r="BG81">
            <v>0</v>
          </cell>
          <cell r="BH81">
            <v>0</v>
          </cell>
          <cell r="BI81">
            <v>1429993.7531296946</v>
          </cell>
          <cell r="BJ81">
            <v>20.501702553830746</v>
          </cell>
          <cell r="BK81">
            <v>0</v>
          </cell>
          <cell r="BL81">
            <v>0</v>
          </cell>
          <cell r="BM81">
            <v>2020357.7601151727</v>
          </cell>
          <cell r="BN81">
            <v>28.965702653980969</v>
          </cell>
          <cell r="BO81">
            <v>0</v>
          </cell>
          <cell r="BP81">
            <v>0</v>
          </cell>
          <cell r="BY81">
            <v>1324.11</v>
          </cell>
          <cell r="CF81">
            <v>11148.11</v>
          </cell>
          <cell r="CG81">
            <v>579.48929999999996</v>
          </cell>
          <cell r="CJ81">
            <v>0</v>
          </cell>
          <cell r="CK81">
            <v>0</v>
          </cell>
          <cell r="CL81">
            <v>0</v>
          </cell>
          <cell r="CM81">
            <v>0</v>
          </cell>
          <cell r="CN81">
            <v>0</v>
          </cell>
          <cell r="CO81">
            <v>0</v>
          </cell>
          <cell r="CX81">
            <v>0</v>
          </cell>
          <cell r="CY81">
            <v>0</v>
          </cell>
          <cell r="DB81">
            <v>0</v>
          </cell>
          <cell r="DC81">
            <v>0</v>
          </cell>
          <cell r="DJ81" t="str">
            <v>НКРЕ</v>
          </cell>
          <cell r="DL81">
            <v>40526</v>
          </cell>
          <cell r="DM81">
            <v>1720</v>
          </cell>
          <cell r="DO81" t="str">
            <v>тариф на теплову енергію</v>
          </cell>
          <cell r="DT81">
            <v>238.11</v>
          </cell>
        </row>
        <row r="82">
          <cell r="W82">
            <v>254.27</v>
          </cell>
          <cell r="AF82">
            <v>39612</v>
          </cell>
          <cell r="AG82" t="str">
            <v>4/6-5/1790</v>
          </cell>
          <cell r="AH82">
            <v>275.41658341658342</v>
          </cell>
          <cell r="AM82">
            <v>10010</v>
          </cell>
          <cell r="AO82">
            <v>2545242.7000000002</v>
          </cell>
          <cell r="AQ82">
            <v>2756920</v>
          </cell>
          <cell r="AU82">
            <v>0</v>
          </cell>
          <cell r="AW82">
            <v>0</v>
          </cell>
          <cell r="AY82">
            <v>1812979.3491000002</v>
          </cell>
          <cell r="AZ82">
            <v>181.1168180919081</v>
          </cell>
          <cell r="BA82">
            <v>0</v>
          </cell>
          <cell r="BB82">
            <v>0</v>
          </cell>
          <cell r="BC82">
            <v>0</v>
          </cell>
          <cell r="BD82">
            <v>0</v>
          </cell>
          <cell r="BG82">
            <v>0</v>
          </cell>
          <cell r="BH82">
            <v>0</v>
          </cell>
          <cell r="BI82">
            <v>205222.04256384575</v>
          </cell>
          <cell r="BJ82">
            <v>20.501702553830743</v>
          </cell>
          <cell r="BK82">
            <v>0</v>
          </cell>
          <cell r="BL82">
            <v>0</v>
          </cell>
          <cell r="BM82">
            <v>289946.6835663495</v>
          </cell>
          <cell r="BN82">
            <v>28.965702653980969</v>
          </cell>
          <cell r="BO82">
            <v>0</v>
          </cell>
          <cell r="BP82">
            <v>0</v>
          </cell>
          <cell r="BY82">
            <v>1324.11</v>
          </cell>
          <cell r="CF82">
            <v>1599.89</v>
          </cell>
          <cell r="CG82">
            <v>1133.19</v>
          </cell>
          <cell r="CJ82">
            <v>0</v>
          </cell>
          <cell r="CK82">
            <v>0</v>
          </cell>
          <cell r="CL82">
            <v>0</v>
          </cell>
          <cell r="CM82">
            <v>0</v>
          </cell>
          <cell r="CN82">
            <v>0</v>
          </cell>
          <cell r="CO82">
            <v>0</v>
          </cell>
          <cell r="CX82">
            <v>0</v>
          </cell>
          <cell r="CY82">
            <v>0</v>
          </cell>
          <cell r="DB82">
            <v>0</v>
          </cell>
          <cell r="DC82">
            <v>0</v>
          </cell>
          <cell r="DJ82" t="str">
            <v>НКРКП</v>
          </cell>
          <cell r="DL82">
            <v>40816</v>
          </cell>
          <cell r="DM82">
            <v>18</v>
          </cell>
          <cell r="DT82">
            <v>633.46</v>
          </cell>
        </row>
        <row r="83">
          <cell r="W83">
            <v>430.39</v>
          </cell>
          <cell r="AF83">
            <v>39612</v>
          </cell>
          <cell r="AG83" t="str">
            <v>4/6-5/1790</v>
          </cell>
          <cell r="AH83">
            <v>278.95520159283228</v>
          </cell>
          <cell r="AM83">
            <v>20090</v>
          </cell>
          <cell r="AO83">
            <v>8646535.0999999996</v>
          </cell>
          <cell r="AQ83">
            <v>5604210</v>
          </cell>
          <cell r="AU83">
            <v>0</v>
          </cell>
          <cell r="AW83">
            <v>0</v>
          </cell>
          <cell r="AY83">
            <v>3711764.4408</v>
          </cell>
          <cell r="AZ83">
            <v>184.75681636635142</v>
          </cell>
          <cell r="BA83">
            <v>0</v>
          </cell>
          <cell r="BB83">
            <v>0</v>
          </cell>
          <cell r="BC83">
            <v>0</v>
          </cell>
          <cell r="BD83">
            <v>0</v>
          </cell>
          <cell r="BG83">
            <v>0</v>
          </cell>
          <cell r="BH83">
            <v>0</v>
          </cell>
          <cell r="BI83">
            <v>411879.20430645969</v>
          </cell>
          <cell r="BJ83">
            <v>20.501702553830746</v>
          </cell>
          <cell r="BK83">
            <v>0</v>
          </cell>
          <cell r="BL83">
            <v>0</v>
          </cell>
          <cell r="BM83">
            <v>581920.96631847776</v>
          </cell>
          <cell r="BN83">
            <v>28.965702653980973</v>
          </cell>
          <cell r="BO83">
            <v>0</v>
          </cell>
          <cell r="BP83">
            <v>0</v>
          </cell>
          <cell r="BY83">
            <v>1324.11</v>
          </cell>
          <cell r="CF83">
            <v>3210.98</v>
          </cell>
          <cell r="CG83">
            <v>1155.96</v>
          </cell>
          <cell r="CJ83">
            <v>0</v>
          </cell>
          <cell r="CK83">
            <v>0</v>
          </cell>
          <cell r="CL83">
            <v>0</v>
          </cell>
          <cell r="CM83">
            <v>0</v>
          </cell>
          <cell r="CN83">
            <v>0</v>
          </cell>
          <cell r="CO83">
            <v>0</v>
          </cell>
          <cell r="CX83">
            <v>0</v>
          </cell>
          <cell r="CY83">
            <v>0</v>
          </cell>
          <cell r="DB83">
            <v>0</v>
          </cell>
          <cell r="DC83">
            <v>0</v>
          </cell>
          <cell r="DJ83" t="str">
            <v>НКРКП</v>
          </cell>
          <cell r="DL83">
            <v>40816</v>
          </cell>
          <cell r="DM83">
            <v>18</v>
          </cell>
          <cell r="DT83">
            <v>797.95</v>
          </cell>
        </row>
        <row r="84">
          <cell r="W84">
            <v>125.47</v>
          </cell>
          <cell r="AF84">
            <v>40380</v>
          </cell>
          <cell r="AG84">
            <v>39</v>
          </cell>
          <cell r="AH84">
            <v>272.3899941656943</v>
          </cell>
          <cell r="AM84">
            <v>34280</v>
          </cell>
          <cell r="AO84">
            <v>4301111.5999999996</v>
          </cell>
          <cell r="AQ84">
            <v>9337529</v>
          </cell>
          <cell r="AU84">
            <v>0</v>
          </cell>
          <cell r="AW84">
            <v>0</v>
          </cell>
          <cell r="AY84">
            <v>5865216</v>
          </cell>
          <cell r="AZ84">
            <v>171.0973162193699</v>
          </cell>
          <cell r="BA84">
            <v>0</v>
          </cell>
          <cell r="BB84">
            <v>0</v>
          </cell>
          <cell r="BC84">
            <v>0</v>
          </cell>
          <cell r="BD84">
            <v>0</v>
          </cell>
          <cell r="BG84">
            <v>0</v>
          </cell>
          <cell r="BH84">
            <v>0</v>
          </cell>
          <cell r="BI84">
            <v>876673</v>
          </cell>
          <cell r="BJ84">
            <v>25.573891481913652</v>
          </cell>
          <cell r="BK84">
            <v>0</v>
          </cell>
          <cell r="BL84">
            <v>0</v>
          </cell>
          <cell r="BM84">
            <v>2420074</v>
          </cell>
          <cell r="BN84">
            <v>70.597257876312725</v>
          </cell>
          <cell r="BO84">
            <v>0</v>
          </cell>
          <cell r="BP84">
            <v>0</v>
          </cell>
          <cell r="BY84">
            <v>5021.74</v>
          </cell>
          <cell r="CF84">
            <v>5376</v>
          </cell>
          <cell r="CG84">
            <v>1091</v>
          </cell>
          <cell r="CJ84">
            <v>0</v>
          </cell>
          <cell r="CK84">
            <v>0</v>
          </cell>
          <cell r="CL84">
            <v>0</v>
          </cell>
          <cell r="CM84">
            <v>0</v>
          </cell>
          <cell r="CN84">
            <v>0</v>
          </cell>
          <cell r="CO84">
            <v>0</v>
          </cell>
          <cell r="CX84">
            <v>0</v>
          </cell>
          <cell r="CY84">
            <v>0</v>
          </cell>
          <cell r="DB84">
            <v>0</v>
          </cell>
          <cell r="DC84">
            <v>0</v>
          </cell>
          <cell r="DJ84" t="str">
            <v>МОС</v>
          </cell>
          <cell r="DL84">
            <v>40694</v>
          </cell>
          <cell r="DM84">
            <v>857</v>
          </cell>
          <cell r="DO84" t="str">
            <v>Тариф на теплову енергію, що виробляється підприємствами, установами та організаціями, на балансі яких знаходяться котельні, для потреб населення</v>
          </cell>
          <cell r="DT84">
            <v>169.38</v>
          </cell>
        </row>
        <row r="85">
          <cell r="W85">
            <v>460.68</v>
          </cell>
          <cell r="AF85">
            <v>40380</v>
          </cell>
          <cell r="AG85">
            <v>39</v>
          </cell>
          <cell r="AH85">
            <v>460.67738095238093</v>
          </cell>
          <cell r="AM85">
            <v>6720</v>
          </cell>
          <cell r="AO85">
            <v>3095769.6</v>
          </cell>
          <cell r="AQ85">
            <v>3095752</v>
          </cell>
          <cell r="AU85">
            <v>0</v>
          </cell>
          <cell r="AW85">
            <v>0</v>
          </cell>
          <cell r="AY85">
            <v>2316850.1</v>
          </cell>
          <cell r="AZ85">
            <v>344.76936011904763</v>
          </cell>
          <cell r="BA85">
            <v>0</v>
          </cell>
          <cell r="BB85">
            <v>0</v>
          </cell>
          <cell r="BC85">
            <v>0</v>
          </cell>
          <cell r="BD85">
            <v>0</v>
          </cell>
          <cell r="BG85">
            <v>0</v>
          </cell>
          <cell r="BH85">
            <v>0</v>
          </cell>
          <cell r="BI85">
            <v>171857</v>
          </cell>
          <cell r="BJ85">
            <v>25.573958333333334</v>
          </cell>
          <cell r="BK85">
            <v>0</v>
          </cell>
          <cell r="BL85">
            <v>0</v>
          </cell>
          <cell r="BM85">
            <v>474633</v>
          </cell>
          <cell r="BN85">
            <v>70.629910714285714</v>
          </cell>
          <cell r="BO85">
            <v>0</v>
          </cell>
          <cell r="BP85">
            <v>0</v>
          </cell>
          <cell r="BY85">
            <v>5021.74</v>
          </cell>
          <cell r="CF85">
            <v>1054</v>
          </cell>
          <cell r="CG85">
            <v>2198.15</v>
          </cell>
          <cell r="CJ85">
            <v>0</v>
          </cell>
          <cell r="CK85">
            <v>0</v>
          </cell>
          <cell r="CL85">
            <v>0</v>
          </cell>
          <cell r="CM85">
            <v>0</v>
          </cell>
          <cell r="CN85">
            <v>0</v>
          </cell>
          <cell r="CO85">
            <v>0</v>
          </cell>
          <cell r="CX85">
            <v>0</v>
          </cell>
          <cell r="CY85">
            <v>0</v>
          </cell>
          <cell r="DB85">
            <v>0</v>
          </cell>
          <cell r="DC85">
            <v>0</v>
          </cell>
          <cell r="DJ85" t="str">
            <v>НКРКП</v>
          </cell>
          <cell r="DL85">
            <v>40984</v>
          </cell>
          <cell r="DM85">
            <v>135</v>
          </cell>
          <cell r="DT85">
            <v>725.18</v>
          </cell>
        </row>
        <row r="86">
          <cell r="W86">
            <v>232.41</v>
          </cell>
          <cell r="AF86">
            <v>39868</v>
          </cell>
          <cell r="AG86">
            <v>17</v>
          </cell>
          <cell r="AH86">
            <v>232.4059980725398</v>
          </cell>
          <cell r="AM86">
            <v>130742</v>
          </cell>
          <cell r="AO86">
            <v>30385748.219999999</v>
          </cell>
          <cell r="AQ86">
            <v>30385225</v>
          </cell>
          <cell r="AU86">
            <v>0</v>
          </cell>
          <cell r="AW86">
            <v>0</v>
          </cell>
          <cell r="AY86">
            <v>16099228.200000001</v>
          </cell>
          <cell r="AZ86">
            <v>123.13738660874088</v>
          </cell>
          <cell r="BA86">
            <v>0</v>
          </cell>
          <cell r="BB86">
            <v>0</v>
          </cell>
          <cell r="BC86">
            <v>0</v>
          </cell>
          <cell r="BD86">
            <v>0</v>
          </cell>
          <cell r="BG86">
            <v>0</v>
          </cell>
          <cell r="BH86">
            <v>0</v>
          </cell>
          <cell r="BI86">
            <v>3408942</v>
          </cell>
          <cell r="BJ86">
            <v>26.073809487387372</v>
          </cell>
          <cell r="BK86">
            <v>0</v>
          </cell>
          <cell r="BL86">
            <v>0</v>
          </cell>
          <cell r="BM86">
            <v>7795277</v>
          </cell>
          <cell r="BN86">
            <v>59.623357452081201</v>
          </cell>
          <cell r="BO86">
            <v>0</v>
          </cell>
          <cell r="BP86">
            <v>0</v>
          </cell>
          <cell r="BY86">
            <v>1954.06</v>
          </cell>
          <cell r="CF86">
            <v>22135</v>
          </cell>
          <cell r="CG86">
            <v>727.32</v>
          </cell>
          <cell r="CJ86">
            <v>0</v>
          </cell>
          <cell r="CK86">
            <v>0</v>
          </cell>
          <cell r="CL86">
            <v>0</v>
          </cell>
          <cell r="CM86">
            <v>0</v>
          </cell>
          <cell r="CN86">
            <v>0</v>
          </cell>
          <cell r="CO86">
            <v>0</v>
          </cell>
          <cell r="CX86">
            <v>0</v>
          </cell>
          <cell r="CY86">
            <v>0</v>
          </cell>
          <cell r="DB86">
            <v>0</v>
          </cell>
          <cell r="DC86">
            <v>0</v>
          </cell>
          <cell r="DJ86" t="str">
            <v>НКРЕ</v>
          </cell>
          <cell r="DL86">
            <v>40526</v>
          </cell>
          <cell r="DM86">
            <v>1731</v>
          </cell>
          <cell r="DO86" t="str">
            <v>Тариф на теплову енергію для населення</v>
          </cell>
          <cell r="DT86">
            <v>255.65</v>
          </cell>
        </row>
        <row r="87">
          <cell r="W87">
            <v>523.32000000000005</v>
          </cell>
          <cell r="AF87">
            <v>39868</v>
          </cell>
          <cell r="AG87">
            <v>18</v>
          </cell>
          <cell r="AH87">
            <v>482.00243399576198</v>
          </cell>
          <cell r="AM87">
            <v>34922</v>
          </cell>
          <cell r="AO87">
            <v>18275381.040000003</v>
          </cell>
          <cell r="AQ87">
            <v>16832489</v>
          </cell>
          <cell r="AU87">
            <v>0</v>
          </cell>
          <cell r="AW87">
            <v>0</v>
          </cell>
          <cell r="AY87">
            <v>13016311</v>
          </cell>
          <cell r="AZ87">
            <v>372.72524483133839</v>
          </cell>
          <cell r="BA87">
            <v>0</v>
          </cell>
          <cell r="BB87">
            <v>0</v>
          </cell>
          <cell r="BC87">
            <v>0</v>
          </cell>
          <cell r="BD87">
            <v>0</v>
          </cell>
          <cell r="BG87">
            <v>0</v>
          </cell>
          <cell r="BH87">
            <v>0</v>
          </cell>
          <cell r="BI87">
            <v>910550</v>
          </cell>
          <cell r="BJ87">
            <v>26.073821659698758</v>
          </cell>
          <cell r="BK87">
            <v>0</v>
          </cell>
          <cell r="BL87">
            <v>0</v>
          </cell>
          <cell r="BM87">
            <v>2082167</v>
          </cell>
          <cell r="BN87">
            <v>59.623360632266191</v>
          </cell>
          <cell r="BO87">
            <v>0</v>
          </cell>
          <cell r="BP87">
            <v>0</v>
          </cell>
          <cell r="BY87">
            <v>1954.06</v>
          </cell>
          <cell r="CF87">
            <v>6076</v>
          </cell>
          <cell r="CG87">
            <v>2142.25</v>
          </cell>
          <cell r="CJ87">
            <v>0</v>
          </cell>
          <cell r="CK87">
            <v>0</v>
          </cell>
          <cell r="CL87">
            <v>0</v>
          </cell>
          <cell r="CM87">
            <v>0</v>
          </cell>
          <cell r="CN87">
            <v>0</v>
          </cell>
          <cell r="CO87">
            <v>0</v>
          </cell>
          <cell r="CX87">
            <v>0</v>
          </cell>
          <cell r="CY87">
            <v>0</v>
          </cell>
          <cell r="DB87">
            <v>0</v>
          </cell>
          <cell r="DC87">
            <v>0</v>
          </cell>
          <cell r="DJ87" t="str">
            <v>НКРКП</v>
          </cell>
          <cell r="DL87">
            <v>40970</v>
          </cell>
          <cell r="DM87">
            <v>50</v>
          </cell>
          <cell r="DT87">
            <v>834.47</v>
          </cell>
        </row>
        <row r="88">
          <cell r="W88">
            <v>562.25</v>
          </cell>
          <cell r="AF88">
            <v>39868</v>
          </cell>
          <cell r="AG88">
            <v>18</v>
          </cell>
          <cell r="AH88">
            <v>482.00137241446919</v>
          </cell>
          <cell r="AM88">
            <v>10201</v>
          </cell>
          <cell r="AO88">
            <v>5735512.25</v>
          </cell>
          <cell r="AQ88">
            <v>4916896</v>
          </cell>
          <cell r="AU88">
            <v>0</v>
          </cell>
          <cell r="AW88">
            <v>0</v>
          </cell>
          <cell r="AY88">
            <v>3802279.5250000004</v>
          </cell>
          <cell r="AZ88">
            <v>372.7359597098324</v>
          </cell>
          <cell r="BA88">
            <v>0</v>
          </cell>
          <cell r="BB88">
            <v>0</v>
          </cell>
          <cell r="BC88">
            <v>0</v>
          </cell>
          <cell r="BD88">
            <v>0</v>
          </cell>
          <cell r="BG88">
            <v>0</v>
          </cell>
          <cell r="BH88">
            <v>0</v>
          </cell>
          <cell r="BI88">
            <v>265979</v>
          </cell>
          <cell r="BJ88">
            <v>26.073816292520341</v>
          </cell>
          <cell r="BK88">
            <v>0</v>
          </cell>
          <cell r="BL88">
            <v>0</v>
          </cell>
          <cell r="BM88">
            <v>608218</v>
          </cell>
          <cell r="BN88">
            <v>59.623370257817861</v>
          </cell>
          <cell r="BO88">
            <v>0</v>
          </cell>
          <cell r="BP88">
            <v>0</v>
          </cell>
          <cell r="BY88">
            <v>1954.06</v>
          </cell>
          <cell r="CF88">
            <v>1774.9</v>
          </cell>
          <cell r="CG88">
            <v>2142.25</v>
          </cell>
          <cell r="CJ88">
            <v>0</v>
          </cell>
          <cell r="CK88">
            <v>0</v>
          </cell>
          <cell r="CL88">
            <v>0</v>
          </cell>
          <cell r="CM88">
            <v>0</v>
          </cell>
          <cell r="CN88">
            <v>0</v>
          </cell>
          <cell r="CO88">
            <v>0</v>
          </cell>
          <cell r="CX88">
            <v>0</v>
          </cell>
          <cell r="CY88">
            <v>0</v>
          </cell>
          <cell r="DB88">
            <v>0</v>
          </cell>
          <cell r="DC88">
            <v>0</v>
          </cell>
          <cell r="DJ88" t="str">
            <v>НКРКП</v>
          </cell>
          <cell r="DL88">
            <v>40970</v>
          </cell>
          <cell r="DM88">
            <v>50</v>
          </cell>
          <cell r="DT88">
            <v>873.4</v>
          </cell>
        </row>
        <row r="89">
          <cell r="W89">
            <v>232.42</v>
          </cell>
          <cell r="AF89">
            <v>40344</v>
          </cell>
          <cell r="AG89" t="str">
            <v>припис 01-15/1907</v>
          </cell>
          <cell r="AH89">
            <v>232.42000000008787</v>
          </cell>
          <cell r="AM89">
            <v>34853.584028899997</v>
          </cell>
          <cell r="AO89">
            <v>8100669.9999969369</v>
          </cell>
          <cell r="AQ89">
            <v>8100670</v>
          </cell>
          <cell r="AU89">
            <v>0</v>
          </cell>
          <cell r="AW89">
            <v>0</v>
          </cell>
          <cell r="AY89">
            <v>4114420.1472000005</v>
          </cell>
          <cell r="AZ89">
            <v>118.04869604768318</v>
          </cell>
          <cell r="BA89">
            <v>0</v>
          </cell>
          <cell r="BB89">
            <v>0</v>
          </cell>
          <cell r="BC89">
            <v>0</v>
          </cell>
          <cell r="BD89">
            <v>0</v>
          </cell>
          <cell r="BG89">
            <v>829610</v>
          </cell>
          <cell r="BH89">
            <v>23.802717083904529</v>
          </cell>
          <cell r="BI89">
            <v>44380</v>
          </cell>
          <cell r="BJ89">
            <v>1.2733267248269464</v>
          </cell>
          <cell r="BK89">
            <v>0</v>
          </cell>
          <cell r="BL89">
            <v>0</v>
          </cell>
          <cell r="BM89">
            <v>2457230</v>
          </cell>
          <cell r="BN89">
            <v>70.501501307943158</v>
          </cell>
          <cell r="BO89">
            <v>0</v>
          </cell>
          <cell r="BP89">
            <v>0</v>
          </cell>
          <cell r="BY89">
            <v>2063.9899999999998</v>
          </cell>
          <cell r="CF89">
            <v>5656.96</v>
          </cell>
          <cell r="CG89">
            <v>727.32</v>
          </cell>
          <cell r="CJ89">
            <v>0</v>
          </cell>
          <cell r="CK89">
            <v>0</v>
          </cell>
          <cell r="CL89">
            <v>0</v>
          </cell>
          <cell r="CM89">
            <v>0</v>
          </cell>
          <cell r="CN89">
            <v>0</v>
          </cell>
          <cell r="CO89">
            <v>0</v>
          </cell>
          <cell r="CX89">
            <v>0</v>
          </cell>
          <cell r="CY89">
            <v>0</v>
          </cell>
          <cell r="DB89">
            <v>0</v>
          </cell>
          <cell r="DC89">
            <v>0</v>
          </cell>
          <cell r="DJ89" t="str">
            <v>НКРЕ</v>
          </cell>
          <cell r="DL89">
            <v>40526</v>
          </cell>
          <cell r="DM89" t="str">
            <v>№ 1725</v>
          </cell>
          <cell r="DO89" t="str">
            <v xml:space="preserve"> тариф на теплову енергію</v>
          </cell>
          <cell r="DT89">
            <v>255.66</v>
          </cell>
        </row>
        <row r="90">
          <cell r="W90">
            <v>538.37</v>
          </cell>
          <cell r="AF90">
            <v>40344</v>
          </cell>
          <cell r="AG90" t="str">
            <v>припис 01-15/1907</v>
          </cell>
          <cell r="AH90">
            <v>467.90343382234403</v>
          </cell>
          <cell r="AM90">
            <v>12406</v>
          </cell>
          <cell r="AO90">
            <v>6679018.2199999997</v>
          </cell>
          <cell r="AQ90">
            <v>5804810</v>
          </cell>
          <cell r="AU90">
            <v>0</v>
          </cell>
          <cell r="AW90">
            <v>0</v>
          </cell>
          <cell r="AY90">
            <v>4385880.6572000002</v>
          </cell>
          <cell r="AZ90">
            <v>353.52899058520075</v>
          </cell>
          <cell r="BA90">
            <v>0</v>
          </cell>
          <cell r="BB90">
            <v>0</v>
          </cell>
          <cell r="BC90">
            <v>0</v>
          </cell>
          <cell r="BD90">
            <v>0</v>
          </cell>
          <cell r="BG90">
            <v>295300</v>
          </cell>
          <cell r="BH90">
            <v>23.80299854908915</v>
          </cell>
          <cell r="BI90">
            <v>15800</v>
          </cell>
          <cell r="BJ90">
            <v>1.2735773013058198</v>
          </cell>
          <cell r="BK90">
            <v>0</v>
          </cell>
          <cell r="BL90">
            <v>0</v>
          </cell>
          <cell r="BM90">
            <v>874670</v>
          </cell>
          <cell r="BN90">
            <v>70.503788489440595</v>
          </cell>
          <cell r="BO90">
            <v>0</v>
          </cell>
          <cell r="BP90">
            <v>0</v>
          </cell>
          <cell r="BY90">
            <v>2063.9899999999998</v>
          </cell>
          <cell r="CF90">
            <v>2009.42</v>
          </cell>
          <cell r="CG90">
            <v>2182.66</v>
          </cell>
          <cell r="CJ90">
            <v>0</v>
          </cell>
          <cell r="CK90">
            <v>0</v>
          </cell>
          <cell r="CL90">
            <v>0</v>
          </cell>
          <cell r="CM90">
            <v>0</v>
          </cell>
          <cell r="CN90">
            <v>0</v>
          </cell>
          <cell r="CO90">
            <v>0</v>
          </cell>
          <cell r="CX90">
            <v>0</v>
          </cell>
          <cell r="CY90">
            <v>0</v>
          </cell>
          <cell r="DB90">
            <v>0</v>
          </cell>
          <cell r="DC90">
            <v>0</v>
          </cell>
          <cell r="DJ90" t="str">
            <v>НКРКП</v>
          </cell>
          <cell r="DL90">
            <v>41558</v>
          </cell>
          <cell r="DM90" t="str">
            <v>№ 201</v>
          </cell>
          <cell r="DT90">
            <v>792.55</v>
          </cell>
        </row>
        <row r="91">
          <cell r="W91">
            <v>585.34</v>
          </cell>
          <cell r="AF91">
            <v>40344</v>
          </cell>
          <cell r="AG91" t="str">
            <v>припис 01-15/1907</v>
          </cell>
          <cell r="AH91">
            <v>467.90140225612612</v>
          </cell>
          <cell r="AM91">
            <v>2298.98862199</v>
          </cell>
          <cell r="AO91">
            <v>1345689.9999956267</v>
          </cell>
          <cell r="AQ91">
            <v>1075700</v>
          </cell>
          <cell r="AU91">
            <v>0</v>
          </cell>
          <cell r="AW91">
            <v>0</v>
          </cell>
          <cell r="AY91">
            <v>812757.10419999994</v>
          </cell>
          <cell r="AZ91">
            <v>353.52811076397541</v>
          </cell>
          <cell r="BA91">
            <v>0</v>
          </cell>
          <cell r="BB91">
            <v>0</v>
          </cell>
          <cell r="BC91">
            <v>0</v>
          </cell>
          <cell r="BD91">
            <v>0</v>
          </cell>
          <cell r="BG91">
            <v>54720</v>
          </cell>
          <cell r="BH91">
            <v>23.801770690206581</v>
          </cell>
          <cell r="BI91">
            <v>2930</v>
          </cell>
          <cell r="BJ91">
            <v>1.2744734671473918</v>
          </cell>
          <cell r="BK91">
            <v>0</v>
          </cell>
          <cell r="BL91">
            <v>0</v>
          </cell>
          <cell r="BM91">
            <v>162070</v>
          </cell>
          <cell r="BN91">
            <v>70.496216662313245</v>
          </cell>
          <cell r="BO91">
            <v>0</v>
          </cell>
          <cell r="BP91">
            <v>0</v>
          </cell>
          <cell r="BY91">
            <v>2063.9899999999998</v>
          </cell>
          <cell r="CF91">
            <v>372.37</v>
          </cell>
          <cell r="CG91">
            <v>2182.66</v>
          </cell>
          <cell r="CJ91">
            <v>0</v>
          </cell>
          <cell r="CK91">
            <v>0</v>
          </cell>
          <cell r="CL91">
            <v>0</v>
          </cell>
          <cell r="CM91">
            <v>0</v>
          </cell>
          <cell r="CN91">
            <v>0</v>
          </cell>
          <cell r="CO91">
            <v>0</v>
          </cell>
          <cell r="CX91">
            <v>0</v>
          </cell>
          <cell r="CY91">
            <v>0</v>
          </cell>
          <cell r="DB91">
            <v>0</v>
          </cell>
          <cell r="DC91">
            <v>0</v>
          </cell>
          <cell r="DJ91" t="str">
            <v>НКРКП</v>
          </cell>
          <cell r="DL91">
            <v>41558</v>
          </cell>
          <cell r="DM91" t="str">
            <v>№ 201</v>
          </cell>
          <cell r="DT91">
            <v>839.52</v>
          </cell>
        </row>
        <row r="92">
          <cell r="W92">
            <v>239.52</v>
          </cell>
          <cell r="AF92">
            <v>39784</v>
          </cell>
          <cell r="AG92">
            <v>560</v>
          </cell>
          <cell r="AH92">
            <v>232.54016653449642</v>
          </cell>
          <cell r="AM92">
            <v>25220</v>
          </cell>
          <cell r="AO92">
            <v>6040694.4000000004</v>
          </cell>
          <cell r="AQ92">
            <v>5864663</v>
          </cell>
          <cell r="AU92">
            <v>0</v>
          </cell>
          <cell r="AW92">
            <v>0</v>
          </cell>
          <cell r="AY92">
            <v>2916989.9999974277</v>
          </cell>
          <cell r="AZ92">
            <v>115.66177636785994</v>
          </cell>
          <cell r="BA92">
            <v>0</v>
          </cell>
          <cell r="BB92">
            <v>0</v>
          </cell>
          <cell r="BC92">
            <v>0</v>
          </cell>
          <cell r="BD92">
            <v>0</v>
          </cell>
          <cell r="BG92">
            <v>0</v>
          </cell>
          <cell r="BH92">
            <v>0</v>
          </cell>
          <cell r="BI92">
            <v>594941</v>
          </cell>
          <cell r="BJ92">
            <v>23.590047581284693</v>
          </cell>
          <cell r="BK92">
            <v>0</v>
          </cell>
          <cell r="BL92">
            <v>0</v>
          </cell>
          <cell r="BM92">
            <v>1960976</v>
          </cell>
          <cell r="BN92">
            <v>77.754797779540041</v>
          </cell>
          <cell r="BO92">
            <v>0</v>
          </cell>
          <cell r="BP92">
            <v>0</v>
          </cell>
          <cell r="BY92">
            <v>1480.39</v>
          </cell>
          <cell r="CF92">
            <v>4010.6005609600002</v>
          </cell>
          <cell r="CG92">
            <v>727.32</v>
          </cell>
          <cell r="CJ92">
            <v>0</v>
          </cell>
          <cell r="CK92">
            <v>0</v>
          </cell>
          <cell r="CL92">
            <v>0</v>
          </cell>
          <cell r="CM92">
            <v>0</v>
          </cell>
          <cell r="CN92">
            <v>0</v>
          </cell>
          <cell r="CO92">
            <v>0</v>
          </cell>
          <cell r="CX92">
            <v>0</v>
          </cell>
          <cell r="CY92">
            <v>0</v>
          </cell>
          <cell r="DB92">
            <v>0</v>
          </cell>
          <cell r="DC92">
            <v>0</v>
          </cell>
          <cell r="DJ92" t="str">
            <v>НКРЕ</v>
          </cell>
          <cell r="DL92">
            <v>40526</v>
          </cell>
          <cell r="DM92" t="str">
            <v>№ 1708</v>
          </cell>
          <cell r="DO92" t="str">
            <v>тариф на теплову енергію</v>
          </cell>
          <cell r="DT92">
            <v>263.47000000000003</v>
          </cell>
        </row>
        <row r="93">
          <cell r="W93">
            <v>526.16</v>
          </cell>
          <cell r="AF93">
            <v>39857</v>
          </cell>
          <cell r="AG93">
            <v>49</v>
          </cell>
          <cell r="AH93">
            <v>457.53057553956836</v>
          </cell>
          <cell r="AM93">
            <v>5560</v>
          </cell>
          <cell r="AO93">
            <v>2925449.5999999996</v>
          </cell>
          <cell r="AQ93">
            <v>2543870</v>
          </cell>
          <cell r="AU93">
            <v>0</v>
          </cell>
          <cell r="AW93">
            <v>0</v>
          </cell>
          <cell r="AY93">
            <v>1894026.9997825001</v>
          </cell>
          <cell r="AZ93">
            <v>340.65233809037773</v>
          </cell>
          <cell r="BA93">
            <v>0</v>
          </cell>
          <cell r="BB93">
            <v>0</v>
          </cell>
          <cell r="BC93">
            <v>0</v>
          </cell>
          <cell r="BD93">
            <v>0</v>
          </cell>
          <cell r="BG93">
            <v>0</v>
          </cell>
          <cell r="BH93">
            <v>0</v>
          </cell>
          <cell r="BI93">
            <v>131160</v>
          </cell>
          <cell r="BJ93">
            <v>23.589928057553958</v>
          </cell>
          <cell r="BK93">
            <v>0</v>
          </cell>
          <cell r="BL93">
            <v>0</v>
          </cell>
          <cell r="BM93">
            <v>432317</v>
          </cell>
          <cell r="BN93">
            <v>77.754856115107913</v>
          </cell>
          <cell r="BO93">
            <v>0</v>
          </cell>
          <cell r="BP93">
            <v>0</v>
          </cell>
          <cell r="BY93">
            <v>1480.39</v>
          </cell>
          <cell r="CF93">
            <v>884.12977000000001</v>
          </cell>
          <cell r="CG93">
            <v>2142.25</v>
          </cell>
          <cell r="CJ93">
            <v>0</v>
          </cell>
          <cell r="CK93">
            <v>0</v>
          </cell>
          <cell r="CL93">
            <v>0</v>
          </cell>
          <cell r="CM93">
            <v>0</v>
          </cell>
          <cell r="CN93">
            <v>0</v>
          </cell>
          <cell r="CO93">
            <v>0</v>
          </cell>
          <cell r="CX93">
            <v>0</v>
          </cell>
          <cell r="CY93">
            <v>0</v>
          </cell>
          <cell r="DB93">
            <v>0</v>
          </cell>
          <cell r="DC93">
            <v>0</v>
          </cell>
          <cell r="DJ93" t="str">
            <v>НКРКП</v>
          </cell>
          <cell r="DL93">
            <v>40816</v>
          </cell>
          <cell r="DM93" t="str">
            <v>№ 73</v>
          </cell>
          <cell r="DT93">
            <v>782.12</v>
          </cell>
        </row>
        <row r="94">
          <cell r="W94">
            <v>571.91999999999996</v>
          </cell>
          <cell r="AF94">
            <v>39857</v>
          </cell>
          <cell r="AG94">
            <v>49</v>
          </cell>
          <cell r="AH94">
            <v>457.53034482758619</v>
          </cell>
          <cell r="AM94">
            <v>1450</v>
          </cell>
          <cell r="AO94">
            <v>829283.99999999988</v>
          </cell>
          <cell r="AQ94">
            <v>663419</v>
          </cell>
          <cell r="AU94">
            <v>0</v>
          </cell>
          <cell r="AW94">
            <v>0</v>
          </cell>
          <cell r="AY94">
            <v>493938.58249999996</v>
          </cell>
          <cell r="AZ94">
            <v>340.64729827586206</v>
          </cell>
          <cell r="BA94">
            <v>0</v>
          </cell>
          <cell r="BB94">
            <v>0</v>
          </cell>
          <cell r="BC94">
            <v>0</v>
          </cell>
          <cell r="BD94">
            <v>0</v>
          </cell>
          <cell r="BG94">
            <v>0</v>
          </cell>
          <cell r="BH94">
            <v>0</v>
          </cell>
          <cell r="BI94">
            <v>34207</v>
          </cell>
          <cell r="BJ94">
            <v>23.591034482758619</v>
          </cell>
          <cell r="BK94">
            <v>0</v>
          </cell>
          <cell r="BL94">
            <v>0</v>
          </cell>
          <cell r="BM94">
            <v>112746</v>
          </cell>
          <cell r="BN94">
            <v>77.755862068965513</v>
          </cell>
          <cell r="BO94">
            <v>0</v>
          </cell>
          <cell r="BP94">
            <v>0</v>
          </cell>
          <cell r="BY94">
            <v>1480.39</v>
          </cell>
          <cell r="CF94">
            <v>230.57</v>
          </cell>
          <cell r="CG94">
            <v>2142.25</v>
          </cell>
          <cell r="CJ94">
            <v>0</v>
          </cell>
          <cell r="CK94">
            <v>0</v>
          </cell>
          <cell r="CL94">
            <v>0</v>
          </cell>
          <cell r="CM94">
            <v>0</v>
          </cell>
          <cell r="CN94">
            <v>0</v>
          </cell>
          <cell r="CO94">
            <v>0</v>
          </cell>
          <cell r="CX94">
            <v>0</v>
          </cell>
          <cell r="CY94">
            <v>0</v>
          </cell>
          <cell r="DB94">
            <v>0</v>
          </cell>
          <cell r="DC94">
            <v>0</v>
          </cell>
          <cell r="DJ94" t="str">
            <v>НКРКП</v>
          </cell>
          <cell r="DL94">
            <v>40816</v>
          </cell>
          <cell r="DM94" t="str">
            <v>№ 73</v>
          </cell>
          <cell r="DT94">
            <v>827.88</v>
          </cell>
        </row>
        <row r="95">
          <cell r="W95">
            <v>223.46</v>
          </cell>
          <cell r="AF95">
            <v>39974</v>
          </cell>
          <cell r="AG95">
            <v>127</v>
          </cell>
          <cell r="AH95">
            <v>222.55789822383741</v>
          </cell>
          <cell r="AM95">
            <v>102637</v>
          </cell>
          <cell r="AO95">
            <v>22935264.02</v>
          </cell>
          <cell r="AQ95">
            <v>22842675</v>
          </cell>
          <cell r="AU95">
            <v>0</v>
          </cell>
          <cell r="AW95">
            <v>0</v>
          </cell>
          <cell r="AY95">
            <v>12209375.376</v>
          </cell>
          <cell r="AZ95">
            <v>118.95686132681197</v>
          </cell>
          <cell r="BA95">
            <v>0</v>
          </cell>
          <cell r="BB95">
            <v>0</v>
          </cell>
          <cell r="BC95">
            <v>0</v>
          </cell>
          <cell r="BD95">
            <v>0</v>
          </cell>
          <cell r="BG95">
            <v>0</v>
          </cell>
          <cell r="BH95">
            <v>0</v>
          </cell>
          <cell r="BI95">
            <v>2076000</v>
          </cell>
          <cell r="BJ95">
            <v>20.226623927043853</v>
          </cell>
          <cell r="BK95">
            <v>0</v>
          </cell>
          <cell r="BL95">
            <v>0</v>
          </cell>
          <cell r="BM95">
            <v>4820300</v>
          </cell>
          <cell r="BN95">
            <v>46.96454494967702</v>
          </cell>
          <cell r="BO95">
            <v>0</v>
          </cell>
          <cell r="BP95">
            <v>0</v>
          </cell>
          <cell r="BY95">
            <v>1943</v>
          </cell>
          <cell r="CF95">
            <v>16786.8</v>
          </cell>
          <cell r="CG95">
            <v>727.32</v>
          </cell>
          <cell r="CJ95">
            <v>0</v>
          </cell>
          <cell r="CK95">
            <v>0</v>
          </cell>
          <cell r="CL95">
            <v>0</v>
          </cell>
          <cell r="CM95">
            <v>0</v>
          </cell>
          <cell r="CN95">
            <v>0</v>
          </cell>
          <cell r="CO95">
            <v>0</v>
          </cell>
          <cell r="CX95">
            <v>0</v>
          </cell>
          <cell r="CY95">
            <v>0</v>
          </cell>
          <cell r="DB95">
            <v>0</v>
          </cell>
          <cell r="DC95">
            <v>0</v>
          </cell>
          <cell r="DJ95" t="str">
            <v>НКРКП</v>
          </cell>
          <cell r="DL95">
            <v>41243</v>
          </cell>
          <cell r="DM95">
            <v>372</v>
          </cell>
          <cell r="DO95" t="str">
            <v>Тариф на теплову енергію</v>
          </cell>
          <cell r="DT95">
            <v>245.8</v>
          </cell>
        </row>
        <row r="96">
          <cell r="W96">
            <v>518.54</v>
          </cell>
          <cell r="AF96">
            <v>39974</v>
          </cell>
          <cell r="AG96">
            <v>128</v>
          </cell>
          <cell r="AH96">
            <v>455.8217717838973</v>
          </cell>
          <cell r="AM96">
            <v>12383</v>
          </cell>
          <cell r="AO96">
            <v>6421080.8199999994</v>
          </cell>
          <cell r="AQ96">
            <v>5644441</v>
          </cell>
          <cell r="AU96">
            <v>0</v>
          </cell>
          <cell r="AW96">
            <v>0</v>
          </cell>
          <cell r="AY96">
            <v>4420584.9512</v>
          </cell>
          <cell r="AZ96">
            <v>356.98820570136479</v>
          </cell>
          <cell r="BA96">
            <v>0</v>
          </cell>
          <cell r="BB96">
            <v>0</v>
          </cell>
          <cell r="BC96">
            <v>0</v>
          </cell>
          <cell r="BD96">
            <v>0</v>
          </cell>
          <cell r="BG96">
            <v>0</v>
          </cell>
          <cell r="BH96">
            <v>0</v>
          </cell>
          <cell r="BI96">
            <v>250500</v>
          </cell>
          <cell r="BJ96">
            <v>20.229346684971333</v>
          </cell>
          <cell r="BK96">
            <v>0</v>
          </cell>
          <cell r="BL96">
            <v>0</v>
          </cell>
          <cell r="BM96">
            <v>581600</v>
          </cell>
          <cell r="BN96">
            <v>46.967616894129051</v>
          </cell>
          <cell r="BO96">
            <v>0</v>
          </cell>
          <cell r="BP96">
            <v>0</v>
          </cell>
          <cell r="BY96">
            <v>1943</v>
          </cell>
          <cell r="CF96">
            <v>2025.32</v>
          </cell>
          <cell r="CG96">
            <v>2182.66</v>
          </cell>
          <cell r="CJ96">
            <v>0</v>
          </cell>
          <cell r="CK96">
            <v>0</v>
          </cell>
          <cell r="CL96">
            <v>0</v>
          </cell>
          <cell r="CM96">
            <v>0</v>
          </cell>
          <cell r="CN96">
            <v>0</v>
          </cell>
          <cell r="CO96">
            <v>0</v>
          </cell>
          <cell r="CX96">
            <v>0</v>
          </cell>
          <cell r="CY96">
            <v>0</v>
          </cell>
          <cell r="DB96">
            <v>0</v>
          </cell>
          <cell r="DC96">
            <v>0</v>
          </cell>
          <cell r="DJ96" t="str">
            <v>НКРКП</v>
          </cell>
          <cell r="DL96">
            <v>41243</v>
          </cell>
          <cell r="DM96">
            <v>372</v>
          </cell>
          <cell r="DT96">
            <v>775.2</v>
          </cell>
        </row>
        <row r="97">
          <cell r="W97">
            <v>554.66</v>
          </cell>
          <cell r="AF97">
            <v>39974</v>
          </cell>
          <cell r="AG97">
            <v>129</v>
          </cell>
          <cell r="AH97">
            <v>455.81497035573125</v>
          </cell>
          <cell r="AM97">
            <v>4048</v>
          </cell>
          <cell r="AO97">
            <v>2245263.6799999997</v>
          </cell>
          <cell r="AQ97">
            <v>1845139</v>
          </cell>
          <cell r="AU97">
            <v>0</v>
          </cell>
          <cell r="AW97">
            <v>0</v>
          </cell>
          <cell r="AY97">
            <v>1445095.5327999999</v>
          </cell>
          <cell r="AZ97">
            <v>356.9900031620553</v>
          </cell>
          <cell r="BA97">
            <v>0</v>
          </cell>
          <cell r="BB97">
            <v>0</v>
          </cell>
          <cell r="BC97">
            <v>0</v>
          </cell>
          <cell r="BD97">
            <v>0</v>
          </cell>
          <cell r="BG97">
            <v>0</v>
          </cell>
          <cell r="BH97">
            <v>0</v>
          </cell>
          <cell r="BI97">
            <v>81800</v>
          </cell>
          <cell r="BJ97">
            <v>20.207509881422926</v>
          </cell>
          <cell r="BK97">
            <v>0</v>
          </cell>
          <cell r="BL97">
            <v>0</v>
          </cell>
          <cell r="BM97">
            <v>190200</v>
          </cell>
          <cell r="BN97">
            <v>46.98616600790514</v>
          </cell>
          <cell r="BO97">
            <v>0</v>
          </cell>
          <cell r="BP97">
            <v>0</v>
          </cell>
          <cell r="BY97">
            <v>1943</v>
          </cell>
          <cell r="CF97">
            <v>662.08</v>
          </cell>
          <cell r="CG97">
            <v>2182.66</v>
          </cell>
          <cell r="CJ97">
            <v>0</v>
          </cell>
          <cell r="CK97">
            <v>0</v>
          </cell>
          <cell r="CL97">
            <v>0</v>
          </cell>
          <cell r="CM97">
            <v>0</v>
          </cell>
          <cell r="CN97">
            <v>0</v>
          </cell>
          <cell r="CO97">
            <v>0</v>
          </cell>
          <cell r="CX97">
            <v>0</v>
          </cell>
          <cell r="CY97">
            <v>0</v>
          </cell>
          <cell r="DB97">
            <v>0</v>
          </cell>
          <cell r="DC97">
            <v>0</v>
          </cell>
          <cell r="DJ97" t="str">
            <v>НКРКП</v>
          </cell>
          <cell r="DL97">
            <v>41243</v>
          </cell>
          <cell r="DM97">
            <v>372</v>
          </cell>
          <cell r="DT97">
            <v>811.33</v>
          </cell>
        </row>
        <row r="98">
          <cell r="W98">
            <v>238.76</v>
          </cell>
          <cell r="AF98">
            <v>39710</v>
          </cell>
          <cell r="AG98">
            <v>222</v>
          </cell>
          <cell r="AH98">
            <v>238.76000055914602</v>
          </cell>
          <cell r="AM98">
            <v>38630.339999999997</v>
          </cell>
          <cell r="AO98">
            <v>9223379.9783999994</v>
          </cell>
          <cell r="AQ98">
            <v>9223380</v>
          </cell>
          <cell r="AU98">
            <v>0</v>
          </cell>
          <cell r="AW98">
            <v>0</v>
          </cell>
          <cell r="AY98">
            <v>4457699.9336640006</v>
          </cell>
          <cell r="AZ98">
            <v>115.39375355391645</v>
          </cell>
          <cell r="BA98">
            <v>0</v>
          </cell>
          <cell r="BB98">
            <v>0</v>
          </cell>
          <cell r="BC98">
            <v>0</v>
          </cell>
          <cell r="BD98">
            <v>0</v>
          </cell>
          <cell r="BG98">
            <v>0</v>
          </cell>
          <cell r="BH98">
            <v>0</v>
          </cell>
          <cell r="BI98">
            <v>994950</v>
          </cell>
          <cell r="BJ98">
            <v>25.755662518114004</v>
          </cell>
          <cell r="BK98">
            <v>0</v>
          </cell>
          <cell r="BL98">
            <v>0</v>
          </cell>
          <cell r="BM98">
            <v>2391860</v>
          </cell>
          <cell r="BN98">
            <v>61.916617870823821</v>
          </cell>
          <cell r="BO98">
            <v>0</v>
          </cell>
          <cell r="BP98">
            <v>0</v>
          </cell>
          <cell r="BY98">
            <v>2249.4</v>
          </cell>
          <cell r="CF98">
            <v>6183.0059000000001</v>
          </cell>
          <cell r="CG98">
            <v>720.96</v>
          </cell>
          <cell r="CJ98">
            <v>0</v>
          </cell>
          <cell r="CK98">
            <v>0</v>
          </cell>
          <cell r="CL98">
            <v>0</v>
          </cell>
          <cell r="CM98">
            <v>0</v>
          </cell>
          <cell r="CN98">
            <v>0</v>
          </cell>
          <cell r="CO98">
            <v>0</v>
          </cell>
          <cell r="CX98">
            <v>0</v>
          </cell>
          <cell r="CY98">
            <v>0</v>
          </cell>
          <cell r="DB98">
            <v>0</v>
          </cell>
          <cell r="DC98">
            <v>0</v>
          </cell>
          <cell r="DJ98" t="str">
            <v>НКРЕ</v>
          </cell>
          <cell r="DL98">
            <v>40526</v>
          </cell>
          <cell r="DM98" t="str">
            <v>№ 1795</v>
          </cell>
          <cell r="DO98" t="str">
            <v>Тариф на теплову енергію</v>
          </cell>
          <cell r="DT98">
            <v>262.64</v>
          </cell>
        </row>
        <row r="99">
          <cell r="W99">
            <v>583.08000000000004</v>
          </cell>
          <cell r="AF99">
            <v>39856</v>
          </cell>
          <cell r="AG99">
            <v>90</v>
          </cell>
          <cell r="AH99">
            <v>429.78065241844769</v>
          </cell>
          <cell r="AM99">
            <v>8890</v>
          </cell>
          <cell r="AO99">
            <v>5183581.2</v>
          </cell>
          <cell r="AQ99">
            <v>3820750</v>
          </cell>
          <cell r="AU99">
            <v>0</v>
          </cell>
          <cell r="AW99">
            <v>0</v>
          </cell>
          <cell r="AY99">
            <v>2690439.9926250004</v>
          </cell>
          <cell r="AZ99">
            <v>302.63666958661423</v>
          </cell>
          <cell r="BA99">
            <v>0</v>
          </cell>
          <cell r="BB99">
            <v>0</v>
          </cell>
          <cell r="BC99">
            <v>0</v>
          </cell>
          <cell r="BD99">
            <v>0</v>
          </cell>
          <cell r="BG99">
            <v>0</v>
          </cell>
          <cell r="BH99">
            <v>0</v>
          </cell>
          <cell r="BI99">
            <v>262360</v>
          </cell>
          <cell r="BJ99">
            <v>29.511811023622048</v>
          </cell>
          <cell r="BK99">
            <v>0</v>
          </cell>
          <cell r="BL99">
            <v>0</v>
          </cell>
          <cell r="BM99">
            <v>550470</v>
          </cell>
          <cell r="BN99">
            <v>61.920134983127106</v>
          </cell>
          <cell r="BO99">
            <v>0</v>
          </cell>
          <cell r="BP99">
            <v>0</v>
          </cell>
          <cell r="BY99">
            <v>2249.4</v>
          </cell>
          <cell r="CF99">
            <v>1255.8945000000001</v>
          </cell>
          <cell r="CG99">
            <v>2142.25</v>
          </cell>
          <cell r="CJ99">
            <v>0</v>
          </cell>
          <cell r="CK99">
            <v>0</v>
          </cell>
          <cell r="CL99">
            <v>0</v>
          </cell>
          <cell r="CM99">
            <v>0</v>
          </cell>
          <cell r="CN99">
            <v>0</v>
          </cell>
          <cell r="CO99">
            <v>0</v>
          </cell>
          <cell r="CX99">
            <v>0</v>
          </cell>
          <cell r="CY99">
            <v>0</v>
          </cell>
          <cell r="DB99">
            <v>0</v>
          </cell>
          <cell r="DC99">
            <v>0</v>
          </cell>
          <cell r="DJ99" t="str">
            <v>НКРКП</v>
          </cell>
          <cell r="DL99">
            <v>40816</v>
          </cell>
          <cell r="DM99" t="str">
            <v>№ 59</v>
          </cell>
          <cell r="DT99">
            <v>848.15</v>
          </cell>
        </row>
        <row r="100">
          <cell r="W100">
            <v>583.08000000000004</v>
          </cell>
          <cell r="AF100">
            <v>39856</v>
          </cell>
          <cell r="AG100">
            <v>91</v>
          </cell>
          <cell r="AH100">
            <v>429.78160919540232</v>
          </cell>
          <cell r="AM100">
            <v>870</v>
          </cell>
          <cell r="AO100">
            <v>507279.60000000003</v>
          </cell>
          <cell r="AQ100">
            <v>373910</v>
          </cell>
          <cell r="AU100">
            <v>0</v>
          </cell>
          <cell r="AW100">
            <v>0</v>
          </cell>
          <cell r="AY100">
            <v>263292.80780000001</v>
          </cell>
          <cell r="AZ100">
            <v>302.6354112643678</v>
          </cell>
          <cell r="BA100">
            <v>0</v>
          </cell>
          <cell r="BB100">
            <v>0</v>
          </cell>
          <cell r="BC100">
            <v>0</v>
          </cell>
          <cell r="BD100">
            <v>0</v>
          </cell>
          <cell r="BG100">
            <v>0</v>
          </cell>
          <cell r="BH100">
            <v>0</v>
          </cell>
          <cell r="BI100">
            <v>25670</v>
          </cell>
          <cell r="BJ100">
            <v>29.505747126436781</v>
          </cell>
          <cell r="BK100">
            <v>0</v>
          </cell>
          <cell r="BL100">
            <v>0</v>
          </cell>
          <cell r="BM100">
            <v>53870</v>
          </cell>
          <cell r="BN100">
            <v>61.919540229885058</v>
          </cell>
          <cell r="BO100">
            <v>0</v>
          </cell>
          <cell r="BP100">
            <v>0</v>
          </cell>
          <cell r="BY100">
            <v>2249.4</v>
          </cell>
          <cell r="CF100">
            <v>122.90479999999999</v>
          </cell>
          <cell r="CG100">
            <v>2142.25</v>
          </cell>
          <cell r="CJ100">
            <v>0</v>
          </cell>
          <cell r="CK100">
            <v>0</v>
          </cell>
          <cell r="CL100">
            <v>0</v>
          </cell>
          <cell r="CM100">
            <v>0</v>
          </cell>
          <cell r="CN100">
            <v>0</v>
          </cell>
          <cell r="CO100">
            <v>0</v>
          </cell>
          <cell r="CX100">
            <v>0</v>
          </cell>
          <cell r="CY100">
            <v>0</v>
          </cell>
          <cell r="DB100">
            <v>0</v>
          </cell>
          <cell r="DC100">
            <v>0</v>
          </cell>
          <cell r="DJ100" t="str">
            <v>НКРКП</v>
          </cell>
          <cell r="DL100">
            <v>40816</v>
          </cell>
          <cell r="DM100" t="str">
            <v>№ 59</v>
          </cell>
          <cell r="DT100">
            <v>848.15</v>
          </cell>
        </row>
        <row r="101">
          <cell r="W101">
            <v>272.67</v>
          </cell>
          <cell r="AF101">
            <v>40091</v>
          </cell>
          <cell r="AG101">
            <v>443</v>
          </cell>
          <cell r="AH101">
            <v>259.18999059810517</v>
          </cell>
          <cell r="AM101">
            <v>69135</v>
          </cell>
          <cell r="AO101">
            <v>18851040.449999999</v>
          </cell>
          <cell r="AQ101">
            <v>17919100</v>
          </cell>
          <cell r="AU101">
            <v>0</v>
          </cell>
          <cell r="AW101">
            <v>0</v>
          </cell>
          <cell r="AY101">
            <v>7869602.4000000004</v>
          </cell>
          <cell r="AZ101">
            <v>113.82949880668258</v>
          </cell>
          <cell r="BA101">
            <v>0</v>
          </cell>
          <cell r="BB101">
            <v>0</v>
          </cell>
          <cell r="BC101">
            <v>0</v>
          </cell>
          <cell r="BD101">
            <v>0</v>
          </cell>
          <cell r="BG101">
            <v>0</v>
          </cell>
          <cell r="BH101">
            <v>0</v>
          </cell>
          <cell r="BI101">
            <v>1519683</v>
          </cell>
          <cell r="BJ101">
            <v>21.981384248210023</v>
          </cell>
          <cell r="BK101">
            <v>0</v>
          </cell>
          <cell r="BL101">
            <v>0</v>
          </cell>
          <cell r="BM101">
            <v>6535567</v>
          </cell>
          <cell r="BN101">
            <v>94.533405655601356</v>
          </cell>
          <cell r="BO101">
            <v>0</v>
          </cell>
          <cell r="BP101">
            <v>0</v>
          </cell>
          <cell r="BY101">
            <v>2309.48</v>
          </cell>
          <cell r="CF101">
            <v>10820</v>
          </cell>
          <cell r="CG101">
            <v>727.32</v>
          </cell>
          <cell r="CJ101">
            <v>0</v>
          </cell>
          <cell r="CK101">
            <v>0</v>
          </cell>
          <cell r="CL101">
            <v>0</v>
          </cell>
          <cell r="CM101">
            <v>0</v>
          </cell>
          <cell r="CN101">
            <v>0</v>
          </cell>
          <cell r="CO101">
            <v>0</v>
          </cell>
          <cell r="CX101">
            <v>0</v>
          </cell>
          <cell r="CY101">
            <v>0</v>
          </cell>
          <cell r="DB101">
            <v>0</v>
          </cell>
          <cell r="DC101">
            <v>0</v>
          </cell>
          <cell r="DJ101" t="str">
            <v>НКРЕ</v>
          </cell>
          <cell r="DL101">
            <v>40526</v>
          </cell>
          <cell r="DM101" t="str">
            <v>№ 1798</v>
          </cell>
          <cell r="DO101" t="str">
            <v>Тариф на теплову енергію</v>
          </cell>
          <cell r="DT101">
            <v>299.94</v>
          </cell>
        </row>
        <row r="102">
          <cell r="W102">
            <v>555.5</v>
          </cell>
          <cell r="AF102">
            <v>40091</v>
          </cell>
          <cell r="AG102">
            <v>444</v>
          </cell>
          <cell r="AH102">
            <v>483.06002670977716</v>
          </cell>
          <cell r="AM102">
            <v>14227</v>
          </cell>
          <cell r="AO102">
            <v>7903098.5</v>
          </cell>
          <cell r="AQ102">
            <v>6872495</v>
          </cell>
          <cell r="AU102">
            <v>0</v>
          </cell>
          <cell r="AW102">
            <v>0</v>
          </cell>
          <cell r="AY102">
            <v>4838937.7943259999</v>
          </cell>
          <cell r="AZ102">
            <v>340.1235534073241</v>
          </cell>
          <cell r="BA102">
            <v>0</v>
          </cell>
          <cell r="BB102">
            <v>0</v>
          </cell>
          <cell r="BC102">
            <v>0</v>
          </cell>
          <cell r="BD102">
            <v>0</v>
          </cell>
          <cell r="BG102">
            <v>0</v>
          </cell>
          <cell r="BH102">
            <v>0</v>
          </cell>
          <cell r="BI102">
            <v>312729</v>
          </cell>
          <cell r="BJ102">
            <v>21.981373444858367</v>
          </cell>
          <cell r="BK102">
            <v>0</v>
          </cell>
          <cell r="BL102">
            <v>0</v>
          </cell>
          <cell r="BM102">
            <v>1335517</v>
          </cell>
          <cell r="BN102">
            <v>93.872003936177691</v>
          </cell>
          <cell r="BO102">
            <v>0</v>
          </cell>
          <cell r="BP102">
            <v>0</v>
          </cell>
          <cell r="BY102">
            <v>2309.48</v>
          </cell>
          <cell r="CF102">
            <v>2216.9911000000002</v>
          </cell>
          <cell r="CG102">
            <v>2182.66</v>
          </cell>
          <cell r="CJ102">
            <v>0</v>
          </cell>
          <cell r="CK102">
            <v>0</v>
          </cell>
          <cell r="CL102">
            <v>0</v>
          </cell>
          <cell r="CM102">
            <v>0</v>
          </cell>
          <cell r="CN102">
            <v>0</v>
          </cell>
          <cell r="CO102">
            <v>0</v>
          </cell>
          <cell r="CX102">
            <v>0</v>
          </cell>
          <cell r="CY102">
            <v>0</v>
          </cell>
          <cell r="DB102">
            <v>0</v>
          </cell>
          <cell r="DC102">
            <v>0</v>
          </cell>
          <cell r="DJ102" t="str">
            <v>НКРКП</v>
          </cell>
          <cell r="DL102">
            <v>40816</v>
          </cell>
          <cell r="DM102" t="str">
            <v>№ 57</v>
          </cell>
          <cell r="DT102">
            <v>798.08</v>
          </cell>
        </row>
        <row r="103">
          <cell r="W103">
            <v>724.58</v>
          </cell>
          <cell r="AF103">
            <v>40091</v>
          </cell>
          <cell r="AG103">
            <v>445</v>
          </cell>
          <cell r="AH103">
            <v>483.06002928257686</v>
          </cell>
          <cell r="AM103">
            <v>2049</v>
          </cell>
          <cell r="AO103">
            <v>1484664.4200000002</v>
          </cell>
          <cell r="AQ103">
            <v>989790</v>
          </cell>
          <cell r="AU103">
            <v>0</v>
          </cell>
          <cell r="AW103">
            <v>0</v>
          </cell>
          <cell r="AY103">
            <v>696911.98816800001</v>
          </cell>
          <cell r="AZ103">
            <v>340.12298104831626</v>
          </cell>
          <cell r="BA103">
            <v>0</v>
          </cell>
          <cell r="BB103">
            <v>0</v>
          </cell>
          <cell r="BC103">
            <v>0</v>
          </cell>
          <cell r="BD103">
            <v>0</v>
          </cell>
          <cell r="BG103">
            <v>0</v>
          </cell>
          <cell r="BH103">
            <v>0</v>
          </cell>
          <cell r="BI103">
            <v>45041</v>
          </cell>
          <cell r="BJ103">
            <v>21.981942410932163</v>
          </cell>
          <cell r="BK103">
            <v>0</v>
          </cell>
          <cell r="BL103">
            <v>0</v>
          </cell>
          <cell r="BM103">
            <v>192344</v>
          </cell>
          <cell r="BN103">
            <v>93.872132747681789</v>
          </cell>
          <cell r="BO103">
            <v>0</v>
          </cell>
          <cell r="BP103">
            <v>0</v>
          </cell>
          <cell r="BY103">
            <v>2309.48</v>
          </cell>
          <cell r="CF103">
            <v>319.29480000000001</v>
          </cell>
          <cell r="CG103">
            <v>2182.66</v>
          </cell>
          <cell r="CJ103">
            <v>0</v>
          </cell>
          <cell r="CK103">
            <v>0</v>
          </cell>
          <cell r="CL103">
            <v>0</v>
          </cell>
          <cell r="CM103">
            <v>0</v>
          </cell>
          <cell r="CN103">
            <v>0</v>
          </cell>
          <cell r="CO103">
            <v>0</v>
          </cell>
          <cell r="CX103">
            <v>0</v>
          </cell>
          <cell r="CY103">
            <v>0</v>
          </cell>
          <cell r="DB103">
            <v>0</v>
          </cell>
          <cell r="DC103">
            <v>0</v>
          </cell>
          <cell r="DJ103" t="str">
            <v>НКРКП</v>
          </cell>
          <cell r="DL103">
            <v>40816</v>
          </cell>
          <cell r="DM103" t="str">
            <v>№ 57</v>
          </cell>
          <cell r="DT103">
            <v>967.16</v>
          </cell>
        </row>
        <row r="104">
          <cell r="W104">
            <v>199.83</v>
          </cell>
          <cell r="AF104">
            <v>39758</v>
          </cell>
          <cell r="AG104">
            <v>431</v>
          </cell>
          <cell r="AH104">
            <v>199.83018429845083</v>
          </cell>
          <cell r="AM104">
            <v>192090.6</v>
          </cell>
          <cell r="AO104">
            <v>38385464.598000005</v>
          </cell>
          <cell r="AQ104">
            <v>38385500</v>
          </cell>
          <cell r="AU104">
            <v>0</v>
          </cell>
          <cell r="AW104">
            <v>0</v>
          </cell>
          <cell r="AY104">
            <v>22326499.983257998</v>
          </cell>
          <cell r="AZ104">
            <v>116.22900851607521</v>
          </cell>
          <cell r="BA104">
            <v>0</v>
          </cell>
          <cell r="BB104">
            <v>0</v>
          </cell>
          <cell r="BC104">
            <v>0</v>
          </cell>
          <cell r="BD104">
            <v>0</v>
          </cell>
          <cell r="BG104">
            <v>1249400</v>
          </cell>
          <cell r="BH104">
            <v>6.5042224866807636</v>
          </cell>
          <cell r="BI104">
            <v>2356500</v>
          </cell>
          <cell r="BJ104">
            <v>12.267648703268145</v>
          </cell>
          <cell r="BK104">
            <v>0</v>
          </cell>
          <cell r="BL104">
            <v>0</v>
          </cell>
          <cell r="BM104">
            <v>8053000</v>
          </cell>
          <cell r="BN104">
            <v>41.922925952649429</v>
          </cell>
          <cell r="BO104">
            <v>0</v>
          </cell>
          <cell r="BP104">
            <v>0</v>
          </cell>
          <cell r="BY104">
            <v>1697.14</v>
          </cell>
          <cell r="CF104">
            <v>30974.181799999998</v>
          </cell>
          <cell r="CG104">
            <v>720.81</v>
          </cell>
          <cell r="CJ104">
            <v>0</v>
          </cell>
          <cell r="CK104">
            <v>0</v>
          </cell>
          <cell r="CL104">
            <v>0</v>
          </cell>
          <cell r="CM104">
            <v>0</v>
          </cell>
          <cell r="CN104">
            <v>0</v>
          </cell>
          <cell r="CO104">
            <v>0</v>
          </cell>
          <cell r="CX104">
            <v>0</v>
          </cell>
          <cell r="CY104">
            <v>0</v>
          </cell>
          <cell r="DB104">
            <v>0</v>
          </cell>
          <cell r="DC104">
            <v>0</v>
          </cell>
          <cell r="DJ104" t="str">
            <v>НКРЕ</v>
          </cell>
          <cell r="DL104">
            <v>40526</v>
          </cell>
          <cell r="DM104" t="str">
            <v>№ 1799</v>
          </cell>
          <cell r="DO104" t="str">
            <v>Тариф на теплову енергію</v>
          </cell>
          <cell r="DT104">
            <v>219.81</v>
          </cell>
        </row>
        <row r="105">
          <cell r="W105">
            <v>538.44000000000005</v>
          </cell>
          <cell r="AF105">
            <v>39876</v>
          </cell>
          <cell r="AG105">
            <v>143</v>
          </cell>
          <cell r="AH105">
            <v>375.93486104490512</v>
          </cell>
          <cell r="AM105">
            <v>25803.3</v>
          </cell>
          <cell r="AO105">
            <v>13893528.852000002</v>
          </cell>
          <cell r="AQ105">
            <v>9700360</v>
          </cell>
          <cell r="AU105">
            <v>0</v>
          </cell>
          <cell r="AW105">
            <v>0</v>
          </cell>
          <cell r="AY105">
            <v>7532097</v>
          </cell>
          <cell r="AZ105">
            <v>291.90440757577522</v>
          </cell>
          <cell r="BA105">
            <v>0</v>
          </cell>
          <cell r="BB105">
            <v>0</v>
          </cell>
          <cell r="BC105">
            <v>0</v>
          </cell>
          <cell r="BD105">
            <v>0</v>
          </cell>
          <cell r="BG105">
            <v>173500</v>
          </cell>
          <cell r="BH105">
            <v>6.7239461619250251</v>
          </cell>
          <cell r="BI105">
            <v>321900</v>
          </cell>
          <cell r="BJ105">
            <v>12.475148527513923</v>
          </cell>
          <cell r="BK105">
            <v>0</v>
          </cell>
          <cell r="BL105">
            <v>0</v>
          </cell>
          <cell r="BM105">
            <v>1081700</v>
          </cell>
          <cell r="BN105">
            <v>41.920994601465708</v>
          </cell>
          <cell r="BO105">
            <v>0</v>
          </cell>
          <cell r="BP105">
            <v>0</v>
          </cell>
          <cell r="BY105">
            <v>1697.14</v>
          </cell>
          <cell r="CF105">
            <v>3515.9747928579764</v>
          </cell>
          <cell r="CG105">
            <v>2142.25</v>
          </cell>
          <cell r="CJ105">
            <v>0</v>
          </cell>
          <cell r="CK105">
            <v>0</v>
          </cell>
          <cell r="CL105">
            <v>0</v>
          </cell>
          <cell r="CM105">
            <v>0</v>
          </cell>
          <cell r="CN105">
            <v>0</v>
          </cell>
          <cell r="CO105">
            <v>0</v>
          </cell>
          <cell r="CX105">
            <v>0</v>
          </cell>
          <cell r="CY105">
            <v>0</v>
          </cell>
          <cell r="DB105">
            <v>0</v>
          </cell>
          <cell r="DC105">
            <v>0</v>
          </cell>
          <cell r="DJ105" t="str">
            <v>НКРКП</v>
          </cell>
          <cell r="DL105">
            <v>40816</v>
          </cell>
          <cell r="DM105" t="str">
            <v>№ 56</v>
          </cell>
          <cell r="DT105">
            <v>797.94</v>
          </cell>
        </row>
        <row r="106">
          <cell r="W106">
            <v>538.44000000000005</v>
          </cell>
          <cell r="AF106">
            <v>39876</v>
          </cell>
          <cell r="AG106">
            <v>144</v>
          </cell>
          <cell r="AH106">
            <v>375.93141575194301</v>
          </cell>
          <cell r="AM106">
            <v>4992.3999999999996</v>
          </cell>
          <cell r="AO106">
            <v>2688107.8560000001</v>
          </cell>
          <cell r="AQ106">
            <v>1876800</v>
          </cell>
          <cell r="AU106">
            <v>0</v>
          </cell>
          <cell r="AW106">
            <v>0</v>
          </cell>
          <cell r="AY106">
            <v>1457303</v>
          </cell>
          <cell r="AZ106">
            <v>291.90429452768211</v>
          </cell>
          <cell r="BA106">
            <v>0</v>
          </cell>
          <cell r="BB106">
            <v>0</v>
          </cell>
          <cell r="BC106">
            <v>0</v>
          </cell>
          <cell r="BD106">
            <v>0</v>
          </cell>
          <cell r="BG106">
            <v>33530</v>
          </cell>
          <cell r="BH106">
            <v>6.7162086371284353</v>
          </cell>
          <cell r="BI106">
            <v>62300</v>
          </cell>
          <cell r="BJ106">
            <v>12.47896803140774</v>
          </cell>
          <cell r="BK106">
            <v>0</v>
          </cell>
          <cell r="BL106">
            <v>0</v>
          </cell>
          <cell r="BM106">
            <v>209300</v>
          </cell>
          <cell r="BN106">
            <v>41.92372406057207</v>
          </cell>
          <cell r="BO106">
            <v>0</v>
          </cell>
          <cell r="BP106">
            <v>0</v>
          </cell>
          <cell r="BY106">
            <v>1697.14</v>
          </cell>
          <cell r="CF106">
            <v>680.2674757848057</v>
          </cell>
          <cell r="CG106">
            <v>2142.25</v>
          </cell>
          <cell r="CJ106">
            <v>0</v>
          </cell>
          <cell r="CK106">
            <v>0</v>
          </cell>
          <cell r="CL106">
            <v>0</v>
          </cell>
          <cell r="CM106">
            <v>0</v>
          </cell>
          <cell r="CN106">
            <v>0</v>
          </cell>
          <cell r="CO106">
            <v>0</v>
          </cell>
          <cell r="CX106">
            <v>0</v>
          </cell>
          <cell r="CY106">
            <v>0</v>
          </cell>
          <cell r="DB106">
            <v>0</v>
          </cell>
          <cell r="DC106">
            <v>0</v>
          </cell>
          <cell r="DJ106" t="str">
            <v>НКРКП</v>
          </cell>
          <cell r="DL106">
            <v>40816</v>
          </cell>
          <cell r="DM106" t="str">
            <v>№ 56</v>
          </cell>
          <cell r="DT106">
            <v>797.94</v>
          </cell>
        </row>
        <row r="107">
          <cell r="W107">
            <v>160.16</v>
          </cell>
          <cell r="AF107">
            <v>39013</v>
          </cell>
          <cell r="AG107" t="str">
            <v>Акт ДЦІ від 23.10.06</v>
          </cell>
          <cell r="AH107">
            <v>148.29702557932367</v>
          </cell>
          <cell r="AM107">
            <v>172874</v>
          </cell>
          <cell r="AO107">
            <v>27687499.84</v>
          </cell>
          <cell r="AQ107">
            <v>25636700</v>
          </cell>
          <cell r="AU107">
            <v>0</v>
          </cell>
          <cell r="AW107">
            <v>0</v>
          </cell>
          <cell r="AY107">
            <v>16268013.189999999</v>
          </cell>
          <cell r="AZ107">
            <v>94.103295984358553</v>
          </cell>
          <cell r="BA107">
            <v>0</v>
          </cell>
          <cell r="BB107">
            <v>0</v>
          </cell>
          <cell r="BC107">
            <v>0</v>
          </cell>
          <cell r="BD107">
            <v>0</v>
          </cell>
          <cell r="BG107">
            <v>0</v>
          </cell>
          <cell r="BH107">
            <v>0</v>
          </cell>
          <cell r="BI107">
            <v>2676307</v>
          </cell>
          <cell r="BJ107">
            <v>15.481258026076796</v>
          </cell>
          <cell r="BK107">
            <v>0</v>
          </cell>
          <cell r="BL107">
            <v>0</v>
          </cell>
          <cell r="BM107">
            <v>4232240</v>
          </cell>
          <cell r="BN107">
            <v>24.481645591586936</v>
          </cell>
          <cell r="BO107">
            <v>0</v>
          </cell>
          <cell r="BP107">
            <v>0</v>
          </cell>
          <cell r="BY107">
            <v>789.69</v>
          </cell>
          <cell r="CF107">
            <v>28457</v>
          </cell>
          <cell r="CG107">
            <v>571.66999999999996</v>
          </cell>
          <cell r="CJ107">
            <v>0</v>
          </cell>
          <cell r="CK107">
            <v>0</v>
          </cell>
          <cell r="CL107">
            <v>0</v>
          </cell>
          <cell r="CM107">
            <v>0</v>
          </cell>
          <cell r="CN107">
            <v>0</v>
          </cell>
          <cell r="CO107">
            <v>0</v>
          </cell>
          <cell r="CX107">
            <v>0</v>
          </cell>
          <cell r="CY107">
            <v>0</v>
          </cell>
          <cell r="DB107">
            <v>0</v>
          </cell>
          <cell r="DC107">
            <v>0</v>
          </cell>
          <cell r="DJ107" t="str">
            <v>НКРЕ</v>
          </cell>
          <cell r="DL107">
            <v>40526</v>
          </cell>
          <cell r="DM107" t="str">
            <v>№ 1801</v>
          </cell>
          <cell r="DO107" t="str">
            <v>Тариф на теплову енергію</v>
          </cell>
          <cell r="DT107">
            <v>200.2</v>
          </cell>
        </row>
        <row r="108">
          <cell r="W108">
            <v>519.54999999999995</v>
          </cell>
          <cell r="AF108">
            <v>39988</v>
          </cell>
          <cell r="AG108">
            <v>82</v>
          </cell>
          <cell r="AH108">
            <v>451.78245411038893</v>
          </cell>
          <cell r="AM108">
            <v>37672.782209999998</v>
          </cell>
          <cell r="AO108">
            <v>19572893.997205496</v>
          </cell>
          <cell r="AQ108">
            <v>17019902</v>
          </cell>
          <cell r="AU108">
            <v>0</v>
          </cell>
          <cell r="AW108">
            <v>0</v>
          </cell>
          <cell r="AY108">
            <v>13130882.559999999</v>
          </cell>
          <cell r="AZ108">
            <v>348.55091102123299</v>
          </cell>
          <cell r="BA108">
            <v>0</v>
          </cell>
          <cell r="BB108">
            <v>0</v>
          </cell>
          <cell r="BC108">
            <v>0</v>
          </cell>
          <cell r="BD108">
            <v>0</v>
          </cell>
          <cell r="BG108">
            <v>0</v>
          </cell>
          <cell r="BH108">
            <v>0</v>
          </cell>
          <cell r="BI108">
            <v>895526</v>
          </cell>
          <cell r="BJ108">
            <v>23.771167072504891</v>
          </cell>
          <cell r="BK108">
            <v>0</v>
          </cell>
          <cell r="BL108">
            <v>0</v>
          </cell>
          <cell r="BM108">
            <v>1876215</v>
          </cell>
          <cell r="BN108">
            <v>49.802931717158145</v>
          </cell>
          <cell r="BO108">
            <v>0</v>
          </cell>
          <cell r="BP108">
            <v>0</v>
          </cell>
          <cell r="BY108">
            <v>1686</v>
          </cell>
          <cell r="CF108">
            <v>6016</v>
          </cell>
          <cell r="CG108">
            <v>2182.66</v>
          </cell>
          <cell r="CJ108">
            <v>0</v>
          </cell>
          <cell r="CK108">
            <v>0</v>
          </cell>
          <cell r="CL108">
            <v>0</v>
          </cell>
          <cell r="CM108">
            <v>0</v>
          </cell>
          <cell r="CN108">
            <v>0</v>
          </cell>
          <cell r="CO108">
            <v>0</v>
          </cell>
          <cell r="CX108">
            <v>0</v>
          </cell>
          <cell r="CY108">
            <v>0</v>
          </cell>
          <cell r="DB108">
            <v>0</v>
          </cell>
          <cell r="DC108">
            <v>0</v>
          </cell>
          <cell r="DJ108" t="str">
            <v>НКРКП</v>
          </cell>
          <cell r="DL108">
            <v>40816</v>
          </cell>
          <cell r="DM108" t="str">
            <v>№ 55</v>
          </cell>
          <cell r="DT108">
            <v>770.15</v>
          </cell>
        </row>
        <row r="109">
          <cell r="W109">
            <v>542.15</v>
          </cell>
          <cell r="AF109">
            <v>39988</v>
          </cell>
          <cell r="AG109">
            <v>82</v>
          </cell>
          <cell r="AH109">
            <v>451.78471711976488</v>
          </cell>
          <cell r="AM109">
            <v>8166</v>
          </cell>
          <cell r="AO109">
            <v>4427196.8999999994</v>
          </cell>
          <cell r="AQ109">
            <v>3689274</v>
          </cell>
          <cell r="AU109">
            <v>0</v>
          </cell>
          <cell r="AW109">
            <v>0</v>
          </cell>
          <cell r="AY109">
            <v>2846188.6399999997</v>
          </cell>
          <cell r="AZ109">
            <v>348.54134704873866</v>
          </cell>
          <cell r="BA109">
            <v>0</v>
          </cell>
          <cell r="BB109">
            <v>0</v>
          </cell>
          <cell r="BC109">
            <v>0</v>
          </cell>
          <cell r="BD109">
            <v>0</v>
          </cell>
          <cell r="BG109">
            <v>0</v>
          </cell>
          <cell r="BH109">
            <v>0</v>
          </cell>
          <cell r="BI109">
            <v>194114</v>
          </cell>
          <cell r="BJ109">
            <v>23.771001714425669</v>
          </cell>
          <cell r="BK109">
            <v>0</v>
          </cell>
          <cell r="BL109">
            <v>0</v>
          </cell>
          <cell r="BM109">
            <v>406688</v>
          </cell>
          <cell r="BN109">
            <v>49.802596130296351</v>
          </cell>
          <cell r="BO109">
            <v>0</v>
          </cell>
          <cell r="BP109">
            <v>0</v>
          </cell>
          <cell r="BY109">
            <v>1686</v>
          </cell>
          <cell r="CF109">
            <v>1304</v>
          </cell>
          <cell r="CG109">
            <v>2182.66</v>
          </cell>
          <cell r="CJ109">
            <v>0</v>
          </cell>
          <cell r="CK109">
            <v>0</v>
          </cell>
          <cell r="CL109">
            <v>0</v>
          </cell>
          <cell r="CM109">
            <v>0</v>
          </cell>
          <cell r="CN109">
            <v>0</v>
          </cell>
          <cell r="CO109">
            <v>0</v>
          </cell>
          <cell r="CX109">
            <v>0</v>
          </cell>
          <cell r="CY109">
            <v>0</v>
          </cell>
          <cell r="DB109">
            <v>0</v>
          </cell>
          <cell r="DC109">
            <v>0</v>
          </cell>
          <cell r="DJ109" t="str">
            <v>НКРКП</v>
          </cell>
          <cell r="DL109">
            <v>40816</v>
          </cell>
          <cell r="DM109" t="str">
            <v>№ 55</v>
          </cell>
          <cell r="DT109">
            <v>792.73</v>
          </cell>
        </row>
        <row r="110">
          <cell r="W110">
            <v>226.03</v>
          </cell>
          <cell r="AF110">
            <v>39800</v>
          </cell>
          <cell r="AG110">
            <v>173</v>
          </cell>
          <cell r="AH110">
            <v>231.43570712420768</v>
          </cell>
          <cell r="AM110">
            <v>27540.892800000001</v>
          </cell>
          <cell r="AO110">
            <v>6225067.9995840006</v>
          </cell>
          <cell r="AQ110">
            <v>6373946</v>
          </cell>
          <cell r="AU110">
            <v>0</v>
          </cell>
          <cell r="AW110">
            <v>0</v>
          </cell>
          <cell r="AY110">
            <v>2857722.9999946319</v>
          </cell>
          <cell r="AZ110">
            <v>103.76290343044477</v>
          </cell>
          <cell r="BA110">
            <v>0</v>
          </cell>
          <cell r="BB110">
            <v>0</v>
          </cell>
          <cell r="BC110">
            <v>0</v>
          </cell>
          <cell r="BD110">
            <v>0</v>
          </cell>
          <cell r="BG110">
            <v>0</v>
          </cell>
          <cell r="BH110">
            <v>0</v>
          </cell>
          <cell r="BI110">
            <v>400557</v>
          </cell>
          <cell r="BJ110">
            <v>14.54408188248712</v>
          </cell>
          <cell r="BK110">
            <v>0</v>
          </cell>
          <cell r="BL110">
            <v>0</v>
          </cell>
          <cell r="BM110">
            <v>1375404</v>
          </cell>
          <cell r="BN110">
            <v>49.940428946442864</v>
          </cell>
          <cell r="BO110">
            <v>0</v>
          </cell>
          <cell r="BP110">
            <v>0</v>
          </cell>
          <cell r="BY110">
            <v>1792</v>
          </cell>
          <cell r="CF110">
            <v>3929.1137325999998</v>
          </cell>
          <cell r="CG110">
            <v>727.32</v>
          </cell>
          <cell r="CJ110">
            <v>0</v>
          </cell>
          <cell r="CK110">
            <v>0</v>
          </cell>
          <cell r="CL110">
            <v>0</v>
          </cell>
          <cell r="CM110">
            <v>0</v>
          </cell>
          <cell r="CN110">
            <v>0</v>
          </cell>
          <cell r="CO110">
            <v>0</v>
          </cell>
          <cell r="CX110">
            <v>0</v>
          </cell>
          <cell r="CY110">
            <v>0</v>
          </cell>
          <cell r="DB110">
            <v>0</v>
          </cell>
          <cell r="DC110">
            <v>0</v>
          </cell>
          <cell r="DJ110" t="str">
            <v>НКРЕ</v>
          </cell>
          <cell r="DL110">
            <v>40526</v>
          </cell>
          <cell r="DM110" t="str">
            <v>№ 1713</v>
          </cell>
          <cell r="DO110" t="str">
            <v>Тариф на теплову енергію</v>
          </cell>
          <cell r="DT110">
            <v>248.63</v>
          </cell>
        </row>
        <row r="111">
          <cell r="W111">
            <v>451.92</v>
          </cell>
          <cell r="AF111">
            <v>39862</v>
          </cell>
          <cell r="AG111">
            <v>36</v>
          </cell>
          <cell r="AH111">
            <v>429.3131228538054</v>
          </cell>
          <cell r="AM111">
            <v>5903.4719999999998</v>
          </cell>
          <cell r="AO111">
            <v>2667897.0662400001</v>
          </cell>
          <cell r="AQ111">
            <v>2534438</v>
          </cell>
          <cell r="AU111">
            <v>0</v>
          </cell>
          <cell r="AW111">
            <v>0</v>
          </cell>
          <cell r="AY111">
            <v>1780819.9913349999</v>
          </cell>
          <cell r="AZ111">
            <v>301.65637972620181</v>
          </cell>
          <cell r="BA111">
            <v>0</v>
          </cell>
          <cell r="BB111">
            <v>0</v>
          </cell>
          <cell r="BC111">
            <v>0</v>
          </cell>
          <cell r="BD111">
            <v>0</v>
          </cell>
          <cell r="BG111">
            <v>0</v>
          </cell>
          <cell r="BH111">
            <v>0</v>
          </cell>
          <cell r="BI111">
            <v>85862</v>
          </cell>
          <cell r="BJ111">
            <v>14.544322391975435</v>
          </cell>
          <cell r="BK111">
            <v>0</v>
          </cell>
          <cell r="BL111">
            <v>0</v>
          </cell>
          <cell r="BM111">
            <v>294827</v>
          </cell>
          <cell r="BN111">
            <v>49.941288787344128</v>
          </cell>
          <cell r="BO111">
            <v>0</v>
          </cell>
          <cell r="BP111">
            <v>0</v>
          </cell>
          <cell r="BY111">
            <v>1792</v>
          </cell>
          <cell r="CF111">
            <v>831.28485999999998</v>
          </cell>
          <cell r="CG111">
            <v>2142.25</v>
          </cell>
          <cell r="CJ111">
            <v>0</v>
          </cell>
          <cell r="CK111">
            <v>0</v>
          </cell>
          <cell r="CL111">
            <v>0</v>
          </cell>
          <cell r="CM111">
            <v>0</v>
          </cell>
          <cell r="CN111">
            <v>0</v>
          </cell>
          <cell r="CO111">
            <v>0</v>
          </cell>
          <cell r="CX111">
            <v>0</v>
          </cell>
          <cell r="CY111">
            <v>0</v>
          </cell>
          <cell r="DB111">
            <v>0</v>
          </cell>
          <cell r="DC111">
            <v>0</v>
          </cell>
          <cell r="DJ111" t="str">
            <v>НКРКП</v>
          </cell>
          <cell r="DL111">
            <v>40816</v>
          </cell>
          <cell r="DM111" t="str">
            <v>№ 54</v>
          </cell>
          <cell r="DT111">
            <v>678.57</v>
          </cell>
        </row>
        <row r="112">
          <cell r="W112">
            <v>451.92</v>
          </cell>
          <cell r="AF112">
            <v>39862</v>
          </cell>
          <cell r="AG112">
            <v>36</v>
          </cell>
          <cell r="AH112">
            <v>429.3132551679962</v>
          </cell>
          <cell r="AM112">
            <v>1754.742</v>
          </cell>
          <cell r="AO112">
            <v>793003.00464000006</v>
          </cell>
          <cell r="AQ112">
            <v>753334</v>
          </cell>
          <cell r="AU112">
            <v>0</v>
          </cell>
          <cell r="AW112">
            <v>0</v>
          </cell>
          <cell r="AY112">
            <v>529312.99976499996</v>
          </cell>
          <cell r="AZ112">
            <v>301.64719358458393</v>
          </cell>
          <cell r="BA112">
            <v>0</v>
          </cell>
          <cell r="BB112">
            <v>0</v>
          </cell>
          <cell r="BC112">
            <v>0</v>
          </cell>
          <cell r="BD112">
            <v>0</v>
          </cell>
          <cell r="BG112">
            <v>0</v>
          </cell>
          <cell r="BH112">
            <v>0</v>
          </cell>
          <cell r="BI112">
            <v>25521</v>
          </cell>
          <cell r="BJ112">
            <v>14.544018436898416</v>
          </cell>
          <cell r="BK112">
            <v>0</v>
          </cell>
          <cell r="BL112">
            <v>0</v>
          </cell>
          <cell r="BM112">
            <v>87634</v>
          </cell>
          <cell r="BN112">
            <v>49.941244923755171</v>
          </cell>
          <cell r="BO112">
            <v>0</v>
          </cell>
          <cell r="BP112">
            <v>0</v>
          </cell>
          <cell r="BY112">
            <v>1792</v>
          </cell>
          <cell r="CF112">
            <v>247.08274</v>
          </cell>
          <cell r="CG112">
            <v>2142.25</v>
          </cell>
          <cell r="CJ112">
            <v>0</v>
          </cell>
          <cell r="CK112">
            <v>0</v>
          </cell>
          <cell r="CL112">
            <v>0</v>
          </cell>
          <cell r="CM112">
            <v>0</v>
          </cell>
          <cell r="CN112">
            <v>0</v>
          </cell>
          <cell r="CO112">
            <v>0</v>
          </cell>
          <cell r="CX112">
            <v>0</v>
          </cell>
          <cell r="CY112">
            <v>0</v>
          </cell>
          <cell r="DB112">
            <v>0</v>
          </cell>
          <cell r="DC112">
            <v>0</v>
          </cell>
          <cell r="DJ112" t="str">
            <v>НКРКП</v>
          </cell>
          <cell r="DL112">
            <v>40816</v>
          </cell>
          <cell r="DM112" t="str">
            <v>№ 54</v>
          </cell>
          <cell r="DT112">
            <v>678.57</v>
          </cell>
        </row>
        <row r="113">
          <cell r="W113">
            <v>206.3</v>
          </cell>
          <cell r="AF113">
            <v>40092</v>
          </cell>
          <cell r="AG113">
            <v>745</v>
          </cell>
          <cell r="AH113">
            <v>213.18598045898659</v>
          </cell>
          <cell r="AM113">
            <v>88020</v>
          </cell>
          <cell r="AO113">
            <v>18158526</v>
          </cell>
          <cell r="AQ113">
            <v>18764630</v>
          </cell>
          <cell r="AU113">
            <v>0</v>
          </cell>
          <cell r="AW113">
            <v>0</v>
          </cell>
          <cell r="AY113">
            <v>10024651.999955868</v>
          </cell>
          <cell r="AZ113">
            <v>113.89061576864199</v>
          </cell>
          <cell r="BA113">
            <v>0</v>
          </cell>
          <cell r="BB113">
            <v>0</v>
          </cell>
          <cell r="BC113">
            <v>0</v>
          </cell>
          <cell r="BD113">
            <v>0</v>
          </cell>
          <cell r="BG113">
            <v>0</v>
          </cell>
          <cell r="BH113">
            <v>0</v>
          </cell>
          <cell r="BI113">
            <v>1713940</v>
          </cell>
          <cell r="BJ113">
            <v>19.472165416950691</v>
          </cell>
          <cell r="BK113">
            <v>0</v>
          </cell>
          <cell r="BL113">
            <v>0</v>
          </cell>
          <cell r="BM113">
            <v>2579090</v>
          </cell>
          <cell r="BN113">
            <v>29.301181549647808</v>
          </cell>
          <cell r="BO113">
            <v>0</v>
          </cell>
          <cell r="BP113">
            <v>0</v>
          </cell>
          <cell r="BY113">
            <v>1760.26</v>
          </cell>
          <cell r="CF113">
            <v>13783.0006049</v>
          </cell>
          <cell r="CG113">
            <v>727.32</v>
          </cell>
          <cell r="CJ113">
            <v>0</v>
          </cell>
          <cell r="CK113">
            <v>0</v>
          </cell>
          <cell r="CL113">
            <v>0</v>
          </cell>
          <cell r="CM113">
            <v>0</v>
          </cell>
          <cell r="CN113">
            <v>0</v>
          </cell>
          <cell r="CO113">
            <v>0</v>
          </cell>
          <cell r="CX113">
            <v>0</v>
          </cell>
          <cell r="CY113">
            <v>0</v>
          </cell>
          <cell r="DB113">
            <v>0</v>
          </cell>
          <cell r="DC113">
            <v>0</v>
          </cell>
          <cell r="DJ113" t="str">
            <v>НКРЕ</v>
          </cell>
          <cell r="DL113">
            <v>40526</v>
          </cell>
          <cell r="DM113" t="str">
            <v>№ 1718</v>
          </cell>
          <cell r="DO113" t="str">
            <v>тариф на теплову енергію</v>
          </cell>
          <cell r="DT113">
            <v>226.93</v>
          </cell>
        </row>
        <row r="114">
          <cell r="W114">
            <v>486.49</v>
          </cell>
          <cell r="AF114">
            <v>40092</v>
          </cell>
          <cell r="AG114">
            <v>746</v>
          </cell>
          <cell r="AH114">
            <v>441.66814133191764</v>
          </cell>
          <cell r="AM114">
            <v>16953</v>
          </cell>
          <cell r="AO114">
            <v>8247464.9699999997</v>
          </cell>
          <cell r="AQ114">
            <v>7487600</v>
          </cell>
          <cell r="AU114">
            <v>0</v>
          </cell>
          <cell r="AW114">
            <v>0</v>
          </cell>
          <cell r="AY114">
            <v>5794962.2999999998</v>
          </cell>
          <cell r="AZ114">
            <v>341.82518138382585</v>
          </cell>
          <cell r="BA114">
            <v>0</v>
          </cell>
          <cell r="BB114">
            <v>0</v>
          </cell>
          <cell r="BC114">
            <v>0</v>
          </cell>
          <cell r="BD114">
            <v>0</v>
          </cell>
          <cell r="BG114">
            <v>0</v>
          </cell>
          <cell r="BH114">
            <v>0</v>
          </cell>
          <cell r="BI114">
            <v>330110</v>
          </cell>
          <cell r="BJ114">
            <v>19.472069840146286</v>
          </cell>
          <cell r="BK114">
            <v>0</v>
          </cell>
          <cell r="BL114">
            <v>0</v>
          </cell>
          <cell r="BM114">
            <v>496740</v>
          </cell>
          <cell r="BN114">
            <v>29.301008671031674</v>
          </cell>
          <cell r="BO114">
            <v>0</v>
          </cell>
          <cell r="BP114">
            <v>0</v>
          </cell>
          <cell r="BY114">
            <v>1760.26</v>
          </cell>
          <cell r="CF114">
            <v>2655</v>
          </cell>
          <cell r="CG114">
            <v>2182.66</v>
          </cell>
          <cell r="CJ114">
            <v>0</v>
          </cell>
          <cell r="CK114">
            <v>0</v>
          </cell>
          <cell r="CL114">
            <v>0</v>
          </cell>
          <cell r="CM114">
            <v>0</v>
          </cell>
          <cell r="CN114">
            <v>0</v>
          </cell>
          <cell r="CO114">
            <v>0</v>
          </cell>
          <cell r="CX114">
            <v>0</v>
          </cell>
          <cell r="CY114">
            <v>0</v>
          </cell>
          <cell r="DB114">
            <v>0</v>
          </cell>
          <cell r="DC114">
            <v>0</v>
          </cell>
          <cell r="DJ114" t="str">
            <v>НКРКП</v>
          </cell>
          <cell r="DL114">
            <v>40816</v>
          </cell>
          <cell r="DM114" t="str">
            <v>№ 44</v>
          </cell>
          <cell r="DT114">
            <v>732.26</v>
          </cell>
        </row>
        <row r="115">
          <cell r="W115">
            <v>486.49</v>
          </cell>
          <cell r="AF115">
            <v>40092</v>
          </cell>
          <cell r="AG115">
            <v>746</v>
          </cell>
          <cell r="AH115">
            <v>441.66771422585379</v>
          </cell>
          <cell r="AM115">
            <v>9546</v>
          </cell>
          <cell r="AO115">
            <v>4644033.54</v>
          </cell>
          <cell r="AQ115">
            <v>4216160</v>
          </cell>
          <cell r="AU115">
            <v>0</v>
          </cell>
          <cell r="AW115">
            <v>0</v>
          </cell>
          <cell r="AY115">
            <v>3263076.6999999997</v>
          </cell>
          <cell r="AZ115">
            <v>341.82659752776027</v>
          </cell>
          <cell r="BA115">
            <v>0</v>
          </cell>
          <cell r="BB115">
            <v>0</v>
          </cell>
          <cell r="BC115">
            <v>0</v>
          </cell>
          <cell r="BD115">
            <v>0</v>
          </cell>
          <cell r="BG115">
            <v>0</v>
          </cell>
          <cell r="BH115">
            <v>0</v>
          </cell>
          <cell r="BI115">
            <v>185880</v>
          </cell>
          <cell r="BJ115">
            <v>19.472030169704588</v>
          </cell>
          <cell r="BK115">
            <v>0</v>
          </cell>
          <cell r="BL115">
            <v>0</v>
          </cell>
          <cell r="BM115">
            <v>279710</v>
          </cell>
          <cell r="BN115">
            <v>29.301278022208255</v>
          </cell>
          <cell r="BO115">
            <v>0</v>
          </cell>
          <cell r="BP115">
            <v>0</v>
          </cell>
          <cell r="BY115">
            <v>1760.26</v>
          </cell>
          <cell r="CF115">
            <v>1495</v>
          </cell>
          <cell r="CG115">
            <v>2182.66</v>
          </cell>
          <cell r="CJ115">
            <v>0</v>
          </cell>
          <cell r="CK115">
            <v>0</v>
          </cell>
          <cell r="CL115">
            <v>0</v>
          </cell>
          <cell r="CM115">
            <v>0</v>
          </cell>
          <cell r="CN115">
            <v>0</v>
          </cell>
          <cell r="CO115">
            <v>0</v>
          </cell>
          <cell r="CX115">
            <v>0</v>
          </cell>
          <cell r="CY115">
            <v>0</v>
          </cell>
          <cell r="DB115">
            <v>0</v>
          </cell>
          <cell r="DC115">
            <v>0</v>
          </cell>
          <cell r="DJ115" t="str">
            <v>НКРКП</v>
          </cell>
          <cell r="DL115">
            <v>40816</v>
          </cell>
          <cell r="DM115" t="str">
            <v>№ 44</v>
          </cell>
          <cell r="DT115">
            <v>732.26</v>
          </cell>
        </row>
        <row r="116">
          <cell r="W116">
            <v>277.08</v>
          </cell>
          <cell r="AF116">
            <v>39692</v>
          </cell>
          <cell r="AG116">
            <v>429</v>
          </cell>
          <cell r="AH116">
            <v>263.87723154134028</v>
          </cell>
          <cell r="AM116">
            <v>61637.33</v>
          </cell>
          <cell r="AO116">
            <v>17078471.396400001</v>
          </cell>
          <cell r="AQ116">
            <v>16264688</v>
          </cell>
          <cell r="AU116">
            <v>0</v>
          </cell>
          <cell r="AW116">
            <v>0</v>
          </cell>
          <cell r="AY116">
            <v>7326048.7746000001</v>
          </cell>
          <cell r="AZ116">
            <v>118.85733490727129</v>
          </cell>
          <cell r="BA116">
            <v>0</v>
          </cell>
          <cell r="BB116">
            <v>0</v>
          </cell>
          <cell r="BC116">
            <v>0</v>
          </cell>
          <cell r="BD116">
            <v>0</v>
          </cell>
          <cell r="BG116">
            <v>0</v>
          </cell>
          <cell r="BH116">
            <v>0</v>
          </cell>
          <cell r="BI116">
            <v>1302091</v>
          </cell>
          <cell r="BJ116">
            <v>21.125038998282371</v>
          </cell>
          <cell r="BK116">
            <v>0</v>
          </cell>
          <cell r="BL116">
            <v>0</v>
          </cell>
          <cell r="BM116">
            <v>6698485</v>
          </cell>
          <cell r="BN116">
            <v>108.67578138118571</v>
          </cell>
          <cell r="BO116">
            <v>0</v>
          </cell>
          <cell r="BP116">
            <v>0</v>
          </cell>
          <cell r="BY116">
            <v>1844.47</v>
          </cell>
          <cell r="CF116">
            <v>10192.0545</v>
          </cell>
          <cell r="CG116">
            <v>718.8</v>
          </cell>
          <cell r="CJ116">
            <v>0</v>
          </cell>
          <cell r="CK116">
            <v>0</v>
          </cell>
          <cell r="CL116">
            <v>0</v>
          </cell>
          <cell r="CM116">
            <v>0</v>
          </cell>
          <cell r="CN116">
            <v>0</v>
          </cell>
          <cell r="CO116">
            <v>0</v>
          </cell>
          <cell r="CX116">
            <v>0</v>
          </cell>
          <cell r="CY116">
            <v>0</v>
          </cell>
          <cell r="DB116">
            <v>0</v>
          </cell>
          <cell r="DC116">
            <v>0</v>
          </cell>
          <cell r="DJ116" t="str">
            <v>НКРЕ</v>
          </cell>
          <cell r="DL116">
            <v>40526</v>
          </cell>
          <cell r="DM116">
            <v>1809</v>
          </cell>
          <cell r="DO116" t="str">
            <v>тариф на теплову енергію</v>
          </cell>
          <cell r="DT116">
            <v>304.79000000000002</v>
          </cell>
        </row>
        <row r="117">
          <cell r="W117">
            <v>588.33000000000004</v>
          </cell>
          <cell r="AF117">
            <v>39867</v>
          </cell>
          <cell r="AG117">
            <v>608</v>
          </cell>
          <cell r="AH117">
            <v>507.18039659115334</v>
          </cell>
          <cell r="AM117">
            <v>29131.26</v>
          </cell>
          <cell r="AO117">
            <v>17138794.195799999</v>
          </cell>
          <cell r="AQ117">
            <v>14774804</v>
          </cell>
          <cell r="AU117">
            <v>0</v>
          </cell>
          <cell r="AW117">
            <v>0</v>
          </cell>
          <cell r="AY117">
            <v>10224332.856099999</v>
          </cell>
          <cell r="AZ117">
            <v>350.97461819708445</v>
          </cell>
          <cell r="BA117">
            <v>0</v>
          </cell>
          <cell r="BB117">
            <v>0</v>
          </cell>
          <cell r="BC117">
            <v>0</v>
          </cell>
          <cell r="BD117">
            <v>0</v>
          </cell>
          <cell r="BG117">
            <v>0</v>
          </cell>
          <cell r="BH117">
            <v>0</v>
          </cell>
          <cell r="BI117">
            <v>813345</v>
          </cell>
          <cell r="BJ117">
            <v>27.920007579486779</v>
          </cell>
          <cell r="BK117">
            <v>0</v>
          </cell>
          <cell r="BL117">
            <v>0</v>
          </cell>
          <cell r="BM117">
            <v>3260185</v>
          </cell>
          <cell r="BN117">
            <v>111.9136281781152</v>
          </cell>
          <cell r="BO117">
            <v>0</v>
          </cell>
          <cell r="BP117">
            <v>0</v>
          </cell>
          <cell r="BY117">
            <v>1844.47</v>
          </cell>
          <cell r="CF117">
            <v>4772.7075999999997</v>
          </cell>
          <cell r="CG117">
            <v>2142.25</v>
          </cell>
          <cell r="CJ117">
            <v>0</v>
          </cell>
          <cell r="CK117">
            <v>0</v>
          </cell>
          <cell r="CL117">
            <v>0</v>
          </cell>
          <cell r="CM117">
            <v>0</v>
          </cell>
          <cell r="CN117">
            <v>0</v>
          </cell>
          <cell r="CO117">
            <v>0</v>
          </cell>
          <cell r="CX117">
            <v>0</v>
          </cell>
          <cell r="CY117">
            <v>0</v>
          </cell>
          <cell r="DB117">
            <v>0</v>
          </cell>
          <cell r="DC117">
            <v>0</v>
          </cell>
          <cell r="DJ117" t="str">
            <v>НКРКП</v>
          </cell>
          <cell r="DL117">
            <v>40816</v>
          </cell>
          <cell r="DM117" t="str">
            <v>№ 39</v>
          </cell>
          <cell r="DT117">
            <v>852.05</v>
          </cell>
        </row>
        <row r="118">
          <cell r="W118">
            <v>591.80999999999995</v>
          </cell>
          <cell r="AF118">
            <v>39867</v>
          </cell>
          <cell r="AG118">
            <v>609</v>
          </cell>
          <cell r="AH118">
            <v>510.1843964252194</v>
          </cell>
          <cell r="AM118">
            <v>5536.116</v>
          </cell>
          <cell r="AO118">
            <v>3276328.8099599998</v>
          </cell>
          <cell r="AQ118">
            <v>2824440</v>
          </cell>
          <cell r="AU118">
            <v>0</v>
          </cell>
          <cell r="AW118">
            <v>0</v>
          </cell>
          <cell r="AY118">
            <v>1967210.822775</v>
          </cell>
          <cell r="AZ118">
            <v>355.34133005431966</v>
          </cell>
          <cell r="BA118">
            <v>0</v>
          </cell>
          <cell r="BB118">
            <v>0</v>
          </cell>
          <cell r="BC118">
            <v>0</v>
          </cell>
          <cell r="BD118">
            <v>0</v>
          </cell>
          <cell r="BG118">
            <v>0</v>
          </cell>
          <cell r="BH118">
            <v>0</v>
          </cell>
          <cell r="BI118">
            <v>150250</v>
          </cell>
          <cell r="BJ118">
            <v>27.139965997822301</v>
          </cell>
          <cell r="BK118">
            <v>0</v>
          </cell>
          <cell r="BL118">
            <v>0</v>
          </cell>
          <cell r="BM118">
            <v>620988</v>
          </cell>
          <cell r="BN118">
            <v>112.17033747125241</v>
          </cell>
          <cell r="BO118">
            <v>0</v>
          </cell>
          <cell r="BP118">
            <v>0</v>
          </cell>
          <cell r="BY118">
            <v>1844.47</v>
          </cell>
          <cell r="CF118">
            <v>918.29190000000006</v>
          </cell>
          <cell r="CG118">
            <v>2142.25</v>
          </cell>
          <cell r="CJ118">
            <v>0</v>
          </cell>
          <cell r="CK118">
            <v>0</v>
          </cell>
          <cell r="CL118">
            <v>0</v>
          </cell>
          <cell r="CM118">
            <v>0</v>
          </cell>
          <cell r="CN118">
            <v>0</v>
          </cell>
          <cell r="CO118">
            <v>0</v>
          </cell>
          <cell r="CX118">
            <v>0</v>
          </cell>
          <cell r="CY118">
            <v>0</v>
          </cell>
          <cell r="DB118">
            <v>0</v>
          </cell>
          <cell r="DC118">
            <v>0</v>
          </cell>
          <cell r="DJ118" t="str">
            <v>НКРКП</v>
          </cell>
          <cell r="DL118">
            <v>40816</v>
          </cell>
          <cell r="DM118" t="str">
            <v>№ 39</v>
          </cell>
          <cell r="DT118">
            <v>858.81</v>
          </cell>
        </row>
        <row r="119">
          <cell r="W119">
            <v>228.4</v>
          </cell>
          <cell r="AF119">
            <v>39811</v>
          </cell>
          <cell r="AG119">
            <v>526</v>
          </cell>
          <cell r="AH119">
            <v>198.40881582861573</v>
          </cell>
          <cell r="AM119">
            <v>187955.74100000001</v>
          </cell>
          <cell r="AO119">
            <v>42929091.244400002</v>
          </cell>
          <cell r="AQ119">
            <v>37292076</v>
          </cell>
          <cell r="AU119">
            <v>0</v>
          </cell>
          <cell r="AW119">
            <v>0</v>
          </cell>
          <cell r="AY119">
            <v>22573502.999581002</v>
          </cell>
          <cell r="AZ119">
            <v>120.10009845658824</v>
          </cell>
          <cell r="BA119">
            <v>0</v>
          </cell>
          <cell r="BB119">
            <v>0</v>
          </cell>
          <cell r="BC119">
            <v>0</v>
          </cell>
          <cell r="BD119">
            <v>0</v>
          </cell>
          <cell r="BG119">
            <v>0</v>
          </cell>
          <cell r="BH119">
            <v>0</v>
          </cell>
          <cell r="BI119">
            <v>3151987</v>
          </cell>
          <cell r="BJ119">
            <v>16.769836256291846</v>
          </cell>
          <cell r="BK119">
            <v>0</v>
          </cell>
          <cell r="BL119">
            <v>0</v>
          </cell>
          <cell r="BM119">
            <v>7858693.5</v>
          </cell>
          <cell r="BN119">
            <v>41.811404419937347</v>
          </cell>
          <cell r="BO119">
            <v>0</v>
          </cell>
          <cell r="BP119">
            <v>0</v>
          </cell>
          <cell r="BY119">
            <v>2295.64</v>
          </cell>
          <cell r="CF119">
            <v>31291.243415000001</v>
          </cell>
          <cell r="CG119">
            <v>721.4</v>
          </cell>
          <cell r="CJ119">
            <v>0</v>
          </cell>
          <cell r="CK119">
            <v>0</v>
          </cell>
          <cell r="CL119">
            <v>0</v>
          </cell>
          <cell r="CM119">
            <v>0</v>
          </cell>
          <cell r="CN119">
            <v>0</v>
          </cell>
          <cell r="CO119">
            <v>0</v>
          </cell>
          <cell r="CX119">
            <v>0</v>
          </cell>
          <cell r="CY119">
            <v>0</v>
          </cell>
          <cell r="DB119">
            <v>0</v>
          </cell>
          <cell r="DC119">
            <v>0</v>
          </cell>
          <cell r="DJ119" t="str">
            <v>НКРЕ</v>
          </cell>
          <cell r="DL119">
            <v>40526</v>
          </cell>
          <cell r="DM119" t="str">
            <v>№ 1724</v>
          </cell>
          <cell r="DO119" t="str">
            <v>Тариф на теплову енергію</v>
          </cell>
          <cell r="DT119">
            <v>251.42</v>
          </cell>
        </row>
        <row r="120">
          <cell r="W120">
            <v>495.75</v>
          </cell>
          <cell r="AF120">
            <v>39876</v>
          </cell>
          <cell r="AG120">
            <v>145</v>
          </cell>
          <cell r="AH120">
            <v>367.22497131210474</v>
          </cell>
          <cell r="AM120">
            <v>9391.3302999999996</v>
          </cell>
          <cell r="AO120">
            <v>4655751.9962249994</v>
          </cell>
          <cell r="AQ120">
            <v>3448731</v>
          </cell>
          <cell r="AU120">
            <v>0</v>
          </cell>
          <cell r="AW120">
            <v>0</v>
          </cell>
          <cell r="AY120">
            <v>2731824.8350249999</v>
          </cell>
          <cell r="AZ120">
            <v>290.88795173405839</v>
          </cell>
          <cell r="BA120">
            <v>0</v>
          </cell>
          <cell r="BB120">
            <v>0</v>
          </cell>
          <cell r="BC120">
            <v>0</v>
          </cell>
          <cell r="BD120">
            <v>0</v>
          </cell>
          <cell r="BG120">
            <v>0</v>
          </cell>
          <cell r="BH120">
            <v>0</v>
          </cell>
          <cell r="BI120">
            <v>158113</v>
          </cell>
          <cell r="BJ120">
            <v>16.836059956276909</v>
          </cell>
          <cell r="BK120">
            <v>0</v>
          </cell>
          <cell r="BL120">
            <v>0</v>
          </cell>
          <cell r="BM120">
            <v>422044</v>
          </cell>
          <cell r="BN120">
            <v>44.939746182710664</v>
          </cell>
          <cell r="BO120">
            <v>0</v>
          </cell>
          <cell r="BP120">
            <v>0</v>
          </cell>
          <cell r="BY120">
            <v>2295.64</v>
          </cell>
          <cell r="CF120">
            <v>1275.2129</v>
          </cell>
          <cell r="CG120">
            <v>2142.25</v>
          </cell>
          <cell r="CJ120">
            <v>0</v>
          </cell>
          <cell r="CK120">
            <v>0</v>
          </cell>
          <cell r="CL120">
            <v>0</v>
          </cell>
          <cell r="CM120">
            <v>0</v>
          </cell>
          <cell r="CN120">
            <v>0</v>
          </cell>
          <cell r="CO120">
            <v>0</v>
          </cell>
          <cell r="CX120">
            <v>0</v>
          </cell>
          <cell r="CY120">
            <v>0</v>
          </cell>
          <cell r="DB120">
            <v>0</v>
          </cell>
          <cell r="DC120">
            <v>0</v>
          </cell>
          <cell r="DJ120" t="str">
            <v>НКРКП</v>
          </cell>
          <cell r="DL120">
            <v>40942</v>
          </cell>
          <cell r="DM120">
            <v>45</v>
          </cell>
          <cell r="DT120">
            <v>699.2</v>
          </cell>
        </row>
        <row r="121">
          <cell r="W121">
            <v>535.02</v>
          </cell>
          <cell r="AF121">
            <v>39876</v>
          </cell>
          <cell r="AG121">
            <v>146</v>
          </cell>
          <cell r="AH121">
            <v>368.95819140504523</v>
          </cell>
          <cell r="AM121">
            <v>4196.9552000000003</v>
          </cell>
          <cell r="AO121">
            <v>2245454.9711040002</v>
          </cell>
          <cell r="AQ121">
            <v>1548501</v>
          </cell>
          <cell r="AU121">
            <v>0</v>
          </cell>
          <cell r="AW121">
            <v>0</v>
          </cell>
          <cell r="AY121">
            <v>1227067.9465000001</v>
          </cell>
          <cell r="AZ121">
            <v>292.37098992622077</v>
          </cell>
          <cell r="BA121">
            <v>0</v>
          </cell>
          <cell r="BB121">
            <v>0</v>
          </cell>
          <cell r="BC121">
            <v>0</v>
          </cell>
          <cell r="BD121">
            <v>0</v>
          </cell>
          <cell r="BG121">
            <v>0</v>
          </cell>
          <cell r="BH121">
            <v>0</v>
          </cell>
          <cell r="BI121">
            <v>70660</v>
          </cell>
          <cell r="BJ121">
            <v>16.836014832848345</v>
          </cell>
          <cell r="BK121">
            <v>0</v>
          </cell>
          <cell r="BL121">
            <v>0</v>
          </cell>
          <cell r="BM121">
            <v>188610</v>
          </cell>
          <cell r="BN121">
            <v>44.939722015617413</v>
          </cell>
          <cell r="BO121">
            <v>0</v>
          </cell>
          <cell r="BP121">
            <v>0</v>
          </cell>
          <cell r="BY121">
            <v>2295.64</v>
          </cell>
          <cell r="CF121">
            <v>572.79399999999998</v>
          </cell>
          <cell r="CG121">
            <v>2142.25</v>
          </cell>
          <cell r="CJ121">
            <v>0</v>
          </cell>
          <cell r="CK121">
            <v>0</v>
          </cell>
          <cell r="CL121">
            <v>0</v>
          </cell>
          <cell r="CM121">
            <v>0</v>
          </cell>
          <cell r="CN121">
            <v>0</v>
          </cell>
          <cell r="CO121">
            <v>0</v>
          </cell>
          <cell r="CX121">
            <v>0</v>
          </cell>
          <cell r="CY121">
            <v>0</v>
          </cell>
          <cell r="DB121">
            <v>0</v>
          </cell>
          <cell r="DC121">
            <v>0</v>
          </cell>
          <cell r="DJ121" t="str">
            <v>НКРКП</v>
          </cell>
          <cell r="DL121">
            <v>40942</v>
          </cell>
          <cell r="DM121">
            <v>45</v>
          </cell>
          <cell r="DT121">
            <v>777.03</v>
          </cell>
        </row>
        <row r="122">
          <cell r="W122">
            <v>305.61</v>
          </cell>
          <cell r="AF122">
            <v>40417</v>
          </cell>
          <cell r="AG122">
            <v>108</v>
          </cell>
          <cell r="AH122">
            <v>291.06413392806411</v>
          </cell>
          <cell r="AM122">
            <v>12144.43</v>
          </cell>
          <cell r="AO122">
            <v>3711459.2523000003</v>
          </cell>
          <cell r="AQ122">
            <v>3534808</v>
          </cell>
          <cell r="AU122">
            <v>0</v>
          </cell>
          <cell r="AW122">
            <v>0</v>
          </cell>
          <cell r="AY122">
            <v>2070270.69</v>
          </cell>
          <cell r="AZ122">
            <v>170.47079937057563</v>
          </cell>
          <cell r="BA122">
            <v>0</v>
          </cell>
          <cell r="BB122">
            <v>0</v>
          </cell>
          <cell r="BC122">
            <v>0</v>
          </cell>
          <cell r="BD122">
            <v>0</v>
          </cell>
          <cell r="BG122">
            <v>0</v>
          </cell>
          <cell r="BH122">
            <v>0</v>
          </cell>
          <cell r="BI122">
            <v>318108</v>
          </cell>
          <cell r="BJ122">
            <v>26.193736552477144</v>
          </cell>
          <cell r="BK122">
            <v>0</v>
          </cell>
          <cell r="BL122">
            <v>0</v>
          </cell>
          <cell r="BM122">
            <v>1015427</v>
          </cell>
          <cell r="BN122">
            <v>83.612569713028932</v>
          </cell>
          <cell r="BO122">
            <v>0</v>
          </cell>
          <cell r="BP122">
            <v>0</v>
          </cell>
          <cell r="BY122">
            <v>1821.2</v>
          </cell>
          <cell r="CF122">
            <v>1897.59</v>
          </cell>
          <cell r="CG122">
            <v>1091</v>
          </cell>
          <cell r="CJ122">
            <v>0</v>
          </cell>
          <cell r="CK122">
            <v>0</v>
          </cell>
          <cell r="CL122">
            <v>0</v>
          </cell>
          <cell r="CM122">
            <v>0</v>
          </cell>
          <cell r="CN122">
            <v>0</v>
          </cell>
          <cell r="CO122">
            <v>0</v>
          </cell>
          <cell r="CX122">
            <v>0</v>
          </cell>
          <cell r="CY122">
            <v>0</v>
          </cell>
          <cell r="DB122">
            <v>0</v>
          </cell>
          <cell r="DC122">
            <v>0</v>
          </cell>
          <cell r="DJ122" t="str">
            <v>МОС</v>
          </cell>
          <cell r="DL122">
            <v>40843</v>
          </cell>
          <cell r="DM122" t="str">
            <v>№ 159</v>
          </cell>
          <cell r="DO122" t="str">
            <v>тариф на теплову енергію</v>
          </cell>
          <cell r="DT122">
            <v>305.61</v>
          </cell>
        </row>
        <row r="123">
          <cell r="W123">
            <v>576.67999999999995</v>
          </cell>
          <cell r="AF123">
            <v>40417</v>
          </cell>
          <cell r="AG123">
            <v>109</v>
          </cell>
          <cell r="AH123">
            <v>505.85658120815594</v>
          </cell>
          <cell r="AM123">
            <v>9451.76</v>
          </cell>
          <cell r="AO123">
            <v>5450640.9567999998</v>
          </cell>
          <cell r="AQ123">
            <v>4781235</v>
          </cell>
          <cell r="AU123">
            <v>0</v>
          </cell>
          <cell r="AW123">
            <v>0</v>
          </cell>
          <cell r="AY123">
            <v>3641381.9138000002</v>
          </cell>
          <cell r="AZ123">
            <v>385.25966738469873</v>
          </cell>
          <cell r="BA123">
            <v>0</v>
          </cell>
          <cell r="BB123">
            <v>0</v>
          </cell>
          <cell r="BC123">
            <v>0</v>
          </cell>
          <cell r="BD123">
            <v>0</v>
          </cell>
          <cell r="BG123">
            <v>0</v>
          </cell>
          <cell r="BH123">
            <v>0</v>
          </cell>
          <cell r="BI123">
            <v>247576</v>
          </cell>
          <cell r="BJ123">
            <v>26.193640126283359</v>
          </cell>
          <cell r="BK123">
            <v>0</v>
          </cell>
          <cell r="BL123">
            <v>0</v>
          </cell>
          <cell r="BM123">
            <v>790319</v>
          </cell>
          <cell r="BN123">
            <v>83.616067272127097</v>
          </cell>
          <cell r="BO123">
            <v>0</v>
          </cell>
          <cell r="BP123">
            <v>0</v>
          </cell>
          <cell r="BY123">
            <v>1821.2</v>
          </cell>
          <cell r="CF123">
            <v>1477.27</v>
          </cell>
          <cell r="CG123">
            <v>2464.94</v>
          </cell>
          <cell r="CJ123">
            <v>0</v>
          </cell>
          <cell r="CK123">
            <v>0</v>
          </cell>
          <cell r="CL123">
            <v>0</v>
          </cell>
          <cell r="CM123">
            <v>0</v>
          </cell>
          <cell r="CN123">
            <v>0</v>
          </cell>
          <cell r="CO123">
            <v>0</v>
          </cell>
          <cell r="CX123">
            <v>0</v>
          </cell>
          <cell r="CY123">
            <v>0</v>
          </cell>
          <cell r="DB123">
            <v>0</v>
          </cell>
          <cell r="DC123">
            <v>0</v>
          </cell>
          <cell r="DJ123" t="str">
            <v>МОС</v>
          </cell>
          <cell r="DL123">
            <v>40843</v>
          </cell>
          <cell r="DM123" t="str">
            <v>№ 159</v>
          </cell>
          <cell r="DT123">
            <v>771.81</v>
          </cell>
        </row>
        <row r="124">
          <cell r="W124">
            <v>632.32000000000005</v>
          </cell>
          <cell r="AF124">
            <v>40417</v>
          </cell>
          <cell r="AG124">
            <v>110</v>
          </cell>
          <cell r="AH124">
            <v>505.85727990934322</v>
          </cell>
          <cell r="AM124">
            <v>1553.11</v>
          </cell>
          <cell r="AO124">
            <v>982062.51520000002</v>
          </cell>
          <cell r="AQ124">
            <v>785652</v>
          </cell>
          <cell r="AU124">
            <v>0</v>
          </cell>
          <cell r="AW124">
            <v>0</v>
          </cell>
          <cell r="AY124">
            <v>598348.97632020002</v>
          </cell>
          <cell r="AZ124">
            <v>385.25859489681994</v>
          </cell>
          <cell r="BA124">
            <v>0</v>
          </cell>
          <cell r="BB124">
            <v>0</v>
          </cell>
          <cell r="BC124">
            <v>0</v>
          </cell>
          <cell r="BD124">
            <v>0</v>
          </cell>
          <cell r="BG124">
            <v>0</v>
          </cell>
          <cell r="BH124">
            <v>0</v>
          </cell>
          <cell r="BI124">
            <v>40681</v>
          </cell>
          <cell r="BJ124">
            <v>26.193250960975078</v>
          </cell>
          <cell r="BK124">
            <v>0</v>
          </cell>
          <cell r="BL124">
            <v>0</v>
          </cell>
          <cell r="BM124">
            <v>129862</v>
          </cell>
          <cell r="BN124">
            <v>83.614167702223284</v>
          </cell>
          <cell r="BO124">
            <v>0</v>
          </cell>
          <cell r="BP124">
            <v>0</v>
          </cell>
          <cell r="BY124">
            <v>1821.2</v>
          </cell>
          <cell r="CF124">
            <v>242.74383</v>
          </cell>
          <cell r="CG124">
            <v>2464.94</v>
          </cell>
          <cell r="CJ124">
            <v>0</v>
          </cell>
          <cell r="CK124">
            <v>0</v>
          </cell>
          <cell r="CL124">
            <v>0</v>
          </cell>
          <cell r="CM124">
            <v>0</v>
          </cell>
          <cell r="CN124">
            <v>0</v>
          </cell>
          <cell r="CO124">
            <v>0</v>
          </cell>
          <cell r="CX124">
            <v>0</v>
          </cell>
          <cell r="CY124">
            <v>0</v>
          </cell>
          <cell r="DB124">
            <v>0</v>
          </cell>
          <cell r="DC124">
            <v>0</v>
          </cell>
          <cell r="DJ124" t="str">
            <v>МОС</v>
          </cell>
          <cell r="DL124">
            <v>40843</v>
          </cell>
          <cell r="DM124" t="str">
            <v>№ 159</v>
          </cell>
          <cell r="DT124">
            <v>833.47</v>
          </cell>
        </row>
        <row r="125">
          <cell r="W125">
            <v>220.51</v>
          </cell>
          <cell r="AF125">
            <v>40093</v>
          </cell>
          <cell r="AG125">
            <v>696</v>
          </cell>
          <cell r="AH125">
            <v>220.51</v>
          </cell>
          <cell r="AM125">
            <v>41200</v>
          </cell>
          <cell r="AO125">
            <v>9085012</v>
          </cell>
          <cell r="AQ125">
            <v>9085012</v>
          </cell>
          <cell r="AU125">
            <v>0</v>
          </cell>
          <cell r="AW125">
            <v>0</v>
          </cell>
          <cell r="AY125">
            <v>4716524.7360000005</v>
          </cell>
          <cell r="AZ125">
            <v>114.47875572815535</v>
          </cell>
          <cell r="BA125">
            <v>0</v>
          </cell>
          <cell r="BB125">
            <v>0</v>
          </cell>
          <cell r="BC125">
            <v>0</v>
          </cell>
          <cell r="BD125">
            <v>0</v>
          </cell>
          <cell r="BG125">
            <v>0</v>
          </cell>
          <cell r="BH125">
            <v>0</v>
          </cell>
          <cell r="BI125">
            <v>909300</v>
          </cell>
          <cell r="BJ125">
            <v>22.070388349514563</v>
          </cell>
          <cell r="BK125">
            <v>0</v>
          </cell>
          <cell r="BL125">
            <v>0</v>
          </cell>
          <cell r="BM125">
            <v>2304847</v>
          </cell>
          <cell r="BN125">
            <v>55.942888349514561</v>
          </cell>
          <cell r="BO125">
            <v>0</v>
          </cell>
          <cell r="BP125">
            <v>0</v>
          </cell>
          <cell r="BY125">
            <v>1090</v>
          </cell>
          <cell r="CF125">
            <v>6484.8</v>
          </cell>
          <cell r="CG125">
            <v>727.32</v>
          </cell>
          <cell r="CJ125">
            <v>0</v>
          </cell>
          <cell r="CK125">
            <v>0</v>
          </cell>
          <cell r="CL125">
            <v>0</v>
          </cell>
          <cell r="CM125">
            <v>0</v>
          </cell>
          <cell r="CN125">
            <v>0</v>
          </cell>
          <cell r="CO125">
            <v>0</v>
          </cell>
          <cell r="CX125">
            <v>0</v>
          </cell>
          <cell r="CY125">
            <v>0</v>
          </cell>
          <cell r="DB125">
            <v>0</v>
          </cell>
          <cell r="DC125">
            <v>0</v>
          </cell>
          <cell r="DJ125" t="str">
            <v>МОС</v>
          </cell>
          <cell r="DL125">
            <v>40491</v>
          </cell>
          <cell r="DM125" t="str">
            <v>№ 338</v>
          </cell>
          <cell r="DO125" t="str">
            <v>тариф на послуги з теплопостачання для населення (споживачам з встановленими лічильниками)</v>
          </cell>
          <cell r="DT125">
            <v>220.51</v>
          </cell>
        </row>
        <row r="126">
          <cell r="W126">
            <v>576.38</v>
          </cell>
          <cell r="AF126">
            <v>40431</v>
          </cell>
          <cell r="AG126">
            <v>978</v>
          </cell>
          <cell r="AH126">
            <v>501.2</v>
          </cell>
          <cell r="AM126">
            <v>19300</v>
          </cell>
          <cell r="AO126">
            <v>11124134</v>
          </cell>
          <cell r="AQ126">
            <v>9673160</v>
          </cell>
          <cell r="AU126">
            <v>0</v>
          </cell>
          <cell r="AW126">
            <v>0</v>
          </cell>
          <cell r="AY126">
            <v>7598037.9965841984</v>
          </cell>
          <cell r="AZ126">
            <v>393.6807252116165</v>
          </cell>
          <cell r="BA126">
            <v>0</v>
          </cell>
          <cell r="BB126">
            <v>0</v>
          </cell>
          <cell r="BC126">
            <v>0</v>
          </cell>
          <cell r="BD126">
            <v>0</v>
          </cell>
          <cell r="BG126">
            <v>0</v>
          </cell>
          <cell r="BH126">
            <v>0</v>
          </cell>
          <cell r="BI126">
            <v>425877</v>
          </cell>
          <cell r="BJ126">
            <v>22.066165803108809</v>
          </cell>
          <cell r="BK126">
            <v>0</v>
          </cell>
          <cell r="BL126">
            <v>0</v>
          </cell>
          <cell r="BM126">
            <v>1079698</v>
          </cell>
          <cell r="BN126">
            <v>55.942901554404145</v>
          </cell>
          <cell r="BO126">
            <v>0</v>
          </cell>
          <cell r="BP126">
            <v>0</v>
          </cell>
          <cell r="BY126">
            <v>1090</v>
          </cell>
          <cell r="CF126">
            <v>3029.8348299999998</v>
          </cell>
          <cell r="CG126">
            <v>2507.7399999999998</v>
          </cell>
          <cell r="CJ126">
            <v>0</v>
          </cell>
          <cell r="CK126">
            <v>0</v>
          </cell>
          <cell r="CL126">
            <v>0</v>
          </cell>
          <cell r="CM126">
            <v>0</v>
          </cell>
          <cell r="CN126">
            <v>0</v>
          </cell>
          <cell r="CO126">
            <v>0</v>
          </cell>
          <cell r="CX126">
            <v>0</v>
          </cell>
          <cell r="CY126">
            <v>0</v>
          </cell>
          <cell r="DB126">
            <v>0</v>
          </cell>
          <cell r="DC126">
            <v>0</v>
          </cell>
          <cell r="DJ126" t="str">
            <v>НКРКП</v>
          </cell>
          <cell r="DL126">
            <v>40942</v>
          </cell>
          <cell r="DM126" t="str">
            <v>№ 48</v>
          </cell>
          <cell r="DT126">
            <v>799.35</v>
          </cell>
        </row>
        <row r="127">
          <cell r="W127">
            <v>732.99</v>
          </cell>
          <cell r="AF127">
            <v>40431</v>
          </cell>
          <cell r="AG127">
            <v>979</v>
          </cell>
          <cell r="AH127">
            <v>488.69</v>
          </cell>
          <cell r="AM127">
            <v>2600</v>
          </cell>
          <cell r="AO127">
            <v>1905774</v>
          </cell>
          <cell r="AQ127">
            <v>1270594</v>
          </cell>
          <cell r="AU127">
            <v>0</v>
          </cell>
          <cell r="AW127">
            <v>0</v>
          </cell>
          <cell r="AY127">
            <v>1023568.9999980448</v>
          </cell>
          <cell r="AZ127">
            <v>393.6803846146326</v>
          </cell>
          <cell r="BA127">
            <v>0</v>
          </cell>
          <cell r="BB127">
            <v>0</v>
          </cell>
          <cell r="BC127">
            <v>0</v>
          </cell>
          <cell r="BD127">
            <v>0</v>
          </cell>
          <cell r="BG127">
            <v>0</v>
          </cell>
          <cell r="BH127">
            <v>0</v>
          </cell>
          <cell r="BI127">
            <v>57372</v>
          </cell>
          <cell r="BJ127">
            <v>22.066153846153846</v>
          </cell>
          <cell r="BK127">
            <v>0</v>
          </cell>
          <cell r="BL127">
            <v>0</v>
          </cell>
          <cell r="BM127">
            <v>145451</v>
          </cell>
          <cell r="BN127">
            <v>55.942692307692305</v>
          </cell>
          <cell r="BO127">
            <v>0</v>
          </cell>
          <cell r="BP127">
            <v>0</v>
          </cell>
          <cell r="BY127">
            <v>1090</v>
          </cell>
          <cell r="CF127">
            <v>408.16392448900001</v>
          </cell>
          <cell r="CG127">
            <v>2507.7399999999998</v>
          </cell>
          <cell r="CJ127">
            <v>0</v>
          </cell>
          <cell r="CK127">
            <v>0</v>
          </cell>
          <cell r="CL127">
            <v>0</v>
          </cell>
          <cell r="CM127">
            <v>0</v>
          </cell>
          <cell r="CN127">
            <v>0</v>
          </cell>
          <cell r="CO127">
            <v>0</v>
          </cell>
          <cell r="CX127">
            <v>0</v>
          </cell>
          <cell r="CY127">
            <v>0</v>
          </cell>
          <cell r="DB127">
            <v>0</v>
          </cell>
          <cell r="DC127">
            <v>0</v>
          </cell>
          <cell r="DJ127" t="str">
            <v>НКРКП</v>
          </cell>
          <cell r="DL127">
            <v>40942</v>
          </cell>
          <cell r="DM127" t="str">
            <v>№ 48</v>
          </cell>
          <cell r="DT127">
            <v>955.96</v>
          </cell>
        </row>
        <row r="128">
          <cell r="W128">
            <v>217.78</v>
          </cell>
          <cell r="AF128">
            <v>39794</v>
          </cell>
          <cell r="AG128" t="str">
            <v>4/6-5/3952</v>
          </cell>
          <cell r="AH128">
            <v>201.65055097597383</v>
          </cell>
          <cell r="AM128">
            <v>105177</v>
          </cell>
          <cell r="AO128">
            <v>22905447.059999999</v>
          </cell>
          <cell r="AQ128">
            <v>21209000</v>
          </cell>
          <cell r="AU128">
            <v>0</v>
          </cell>
          <cell r="AW128">
            <v>0</v>
          </cell>
          <cell r="AY128">
            <v>12418989</v>
          </cell>
          <cell r="AZ128">
            <v>118.07704155851565</v>
          </cell>
          <cell r="BA128">
            <v>0</v>
          </cell>
          <cell r="BB128">
            <v>0</v>
          </cell>
          <cell r="BC128">
            <v>0</v>
          </cell>
          <cell r="BD128">
            <v>0</v>
          </cell>
          <cell r="BG128">
            <v>0</v>
          </cell>
          <cell r="BH128">
            <v>0</v>
          </cell>
          <cell r="BI128">
            <v>2355000</v>
          </cell>
          <cell r="BJ128">
            <v>22.390826891810946</v>
          </cell>
          <cell r="BK128">
            <v>0</v>
          </cell>
          <cell r="BL128">
            <v>0</v>
          </cell>
          <cell r="BM128">
            <v>874800</v>
          </cell>
          <cell r="BN128">
            <v>8.3174077982828951</v>
          </cell>
          <cell r="BO128">
            <v>0</v>
          </cell>
          <cell r="BP128">
            <v>0</v>
          </cell>
          <cell r="BY128">
            <v>1275</v>
          </cell>
          <cell r="CF128">
            <v>17075</v>
          </cell>
          <cell r="CG128">
            <v>727.32</v>
          </cell>
          <cell r="CJ128">
            <v>0</v>
          </cell>
          <cell r="CK128">
            <v>0</v>
          </cell>
          <cell r="CL128">
            <v>0</v>
          </cell>
          <cell r="CM128">
            <v>0</v>
          </cell>
          <cell r="CN128">
            <v>0</v>
          </cell>
          <cell r="CO128">
            <v>0</v>
          </cell>
          <cell r="CX128">
            <v>0</v>
          </cell>
          <cell r="CY128">
            <v>0</v>
          </cell>
          <cell r="DB128">
            <v>0</v>
          </cell>
          <cell r="DC128">
            <v>0</v>
          </cell>
          <cell r="DJ128" t="str">
            <v>НКРЕ</v>
          </cell>
          <cell r="DL128">
            <v>40526</v>
          </cell>
          <cell r="DM128" t="str">
            <v>№ 1840</v>
          </cell>
          <cell r="DO128" t="str">
            <v>Тариф на теплову енергію</v>
          </cell>
          <cell r="DT128">
            <v>239.56</v>
          </cell>
        </row>
        <row r="129">
          <cell r="W129">
            <v>510.67</v>
          </cell>
          <cell r="AF129">
            <v>39853</v>
          </cell>
          <cell r="AG129" t="str">
            <v>6/1/1-57</v>
          </cell>
          <cell r="AH129">
            <v>431.35162928208752</v>
          </cell>
          <cell r="AM129">
            <v>23338.5</v>
          </cell>
          <cell r="AO129">
            <v>11918271.795</v>
          </cell>
          <cell r="AQ129">
            <v>10067100</v>
          </cell>
          <cell r="AU129">
            <v>0</v>
          </cell>
          <cell r="AW129">
            <v>0</v>
          </cell>
          <cell r="AY129">
            <v>8116985.25</v>
          </cell>
          <cell r="AZ129">
            <v>347.79378494761875</v>
          </cell>
          <cell r="BA129">
            <v>0</v>
          </cell>
          <cell r="BB129">
            <v>0</v>
          </cell>
          <cell r="BC129">
            <v>0</v>
          </cell>
          <cell r="BD129">
            <v>0</v>
          </cell>
          <cell r="BG129">
            <v>0</v>
          </cell>
          <cell r="BH129">
            <v>0</v>
          </cell>
          <cell r="BI129">
            <v>522600</v>
          </cell>
          <cell r="BJ129">
            <v>22.392184587698438</v>
          </cell>
          <cell r="BK129">
            <v>0</v>
          </cell>
          <cell r="BL129">
            <v>0</v>
          </cell>
          <cell r="BM129">
            <v>194100</v>
          </cell>
          <cell r="BN129">
            <v>8.3167298669580312</v>
          </cell>
          <cell r="BO129">
            <v>0</v>
          </cell>
          <cell r="BP129">
            <v>0</v>
          </cell>
          <cell r="BY129">
            <v>1275</v>
          </cell>
          <cell r="CF129">
            <v>3789</v>
          </cell>
          <cell r="CG129">
            <v>2142.25</v>
          </cell>
          <cell r="CJ129">
            <v>0</v>
          </cell>
          <cell r="CK129">
            <v>0</v>
          </cell>
          <cell r="CL129">
            <v>0</v>
          </cell>
          <cell r="CM129">
            <v>0</v>
          </cell>
          <cell r="CN129">
            <v>0</v>
          </cell>
          <cell r="CO129">
            <v>0</v>
          </cell>
          <cell r="CX129">
            <v>0</v>
          </cell>
          <cell r="CY129">
            <v>0</v>
          </cell>
          <cell r="DB129">
            <v>0</v>
          </cell>
          <cell r="DC129">
            <v>0</v>
          </cell>
          <cell r="DJ129" t="str">
            <v>НКРКП</v>
          </cell>
          <cell r="DL129">
            <v>40816</v>
          </cell>
          <cell r="DM129" t="str">
            <v>№ 15</v>
          </cell>
          <cell r="DT129">
            <v>771.97</v>
          </cell>
        </row>
        <row r="130">
          <cell r="W130">
            <v>510.67</v>
          </cell>
          <cell r="AF130">
            <v>39853</v>
          </cell>
          <cell r="AG130" t="str">
            <v>6/1/1-57</v>
          </cell>
          <cell r="AH130">
            <v>431.34658421282626</v>
          </cell>
          <cell r="AM130">
            <v>7551.7</v>
          </cell>
          <cell r="AO130">
            <v>3856426.639</v>
          </cell>
          <cell r="AQ130">
            <v>3257400</v>
          </cell>
          <cell r="AU130">
            <v>0</v>
          </cell>
          <cell r="AW130">
            <v>0</v>
          </cell>
          <cell r="AY130">
            <v>2626398.5</v>
          </cell>
          <cell r="AZ130">
            <v>347.78904087821286</v>
          </cell>
          <cell r="BA130">
            <v>0</v>
          </cell>
          <cell r="BB130">
            <v>0</v>
          </cell>
          <cell r="BC130">
            <v>0</v>
          </cell>
          <cell r="BD130">
            <v>0</v>
          </cell>
          <cell r="BG130">
            <v>0</v>
          </cell>
          <cell r="BH130">
            <v>0</v>
          </cell>
          <cell r="BI130">
            <v>169100</v>
          </cell>
          <cell r="BJ130">
            <v>22.39230901651284</v>
          </cell>
          <cell r="BK130">
            <v>0</v>
          </cell>
          <cell r="BL130">
            <v>0</v>
          </cell>
          <cell r="BM130">
            <v>62800</v>
          </cell>
          <cell r="BN130">
            <v>8.3160083160083165</v>
          </cell>
          <cell r="BO130">
            <v>0</v>
          </cell>
          <cell r="BP130">
            <v>0</v>
          </cell>
          <cell r="BY130">
            <v>1275</v>
          </cell>
          <cell r="CF130">
            <v>1226</v>
          </cell>
          <cell r="CG130">
            <v>2142.25</v>
          </cell>
          <cell r="CJ130">
            <v>0</v>
          </cell>
          <cell r="CK130">
            <v>0</v>
          </cell>
          <cell r="CL130">
            <v>0</v>
          </cell>
          <cell r="CM130">
            <v>0</v>
          </cell>
          <cell r="CN130">
            <v>0</v>
          </cell>
          <cell r="CO130">
            <v>0</v>
          </cell>
          <cell r="CX130">
            <v>0</v>
          </cell>
          <cell r="CY130">
            <v>0</v>
          </cell>
          <cell r="DB130">
            <v>0</v>
          </cell>
          <cell r="DC130">
            <v>0</v>
          </cell>
          <cell r="DJ130" t="str">
            <v>НКРКП</v>
          </cell>
          <cell r="DL130">
            <v>40816</v>
          </cell>
          <cell r="DM130" t="str">
            <v>№ 15</v>
          </cell>
          <cell r="DT130">
            <v>771.97</v>
          </cell>
        </row>
        <row r="131">
          <cell r="W131">
            <v>247.38</v>
          </cell>
          <cell r="AF131">
            <v>39790</v>
          </cell>
          <cell r="AG131">
            <v>572</v>
          </cell>
          <cell r="AH131">
            <v>266.42802741812642</v>
          </cell>
          <cell r="AM131">
            <v>10504</v>
          </cell>
          <cell r="AO131">
            <v>2598479.52</v>
          </cell>
          <cell r="AQ131">
            <v>2798560</v>
          </cell>
          <cell r="AU131">
            <v>0</v>
          </cell>
          <cell r="AW131">
            <v>0</v>
          </cell>
          <cell r="AY131">
            <v>1291780</v>
          </cell>
          <cell r="AZ131">
            <v>122.97981721249047</v>
          </cell>
          <cell r="BA131">
            <v>0</v>
          </cell>
          <cell r="BB131">
            <v>0</v>
          </cell>
          <cell r="BC131">
            <v>0</v>
          </cell>
          <cell r="BD131">
            <v>0</v>
          </cell>
          <cell r="BG131">
            <v>0</v>
          </cell>
          <cell r="BH131">
            <v>0</v>
          </cell>
          <cell r="BI131">
            <v>230050</v>
          </cell>
          <cell r="BJ131">
            <v>21.90118050266565</v>
          </cell>
          <cell r="BK131">
            <v>0</v>
          </cell>
          <cell r="BL131">
            <v>0</v>
          </cell>
          <cell r="BM131">
            <v>1009690</v>
          </cell>
          <cell r="BN131">
            <v>96.124333587204873</v>
          </cell>
          <cell r="BO131">
            <v>0</v>
          </cell>
          <cell r="BP131">
            <v>0</v>
          </cell>
          <cell r="BY131">
            <v>2113.6</v>
          </cell>
          <cell r="CF131">
            <v>1776.0820546664465</v>
          </cell>
          <cell r="CG131">
            <v>727.32</v>
          </cell>
          <cell r="CJ131">
            <v>0</v>
          </cell>
          <cell r="CK131">
            <v>0</v>
          </cell>
          <cell r="CL131">
            <v>0</v>
          </cell>
          <cell r="CM131">
            <v>0</v>
          </cell>
          <cell r="CN131">
            <v>0</v>
          </cell>
          <cell r="CO131">
            <v>0</v>
          </cell>
          <cell r="CX131">
            <v>0</v>
          </cell>
          <cell r="CY131">
            <v>0</v>
          </cell>
          <cell r="DB131">
            <v>0</v>
          </cell>
          <cell r="DC131">
            <v>0</v>
          </cell>
          <cell r="DJ131" t="str">
            <v>НКРЕ</v>
          </cell>
          <cell r="DL131">
            <v>40526</v>
          </cell>
          <cell r="DM131">
            <v>1706</v>
          </cell>
          <cell r="DO131" t="str">
            <v>тариф на теплову енергію для населення</v>
          </cell>
          <cell r="DT131">
            <v>272.12</v>
          </cell>
        </row>
        <row r="132">
          <cell r="W132">
            <v>602.67499999999995</v>
          </cell>
          <cell r="AF132">
            <v>39856</v>
          </cell>
          <cell r="AG132">
            <v>44</v>
          </cell>
          <cell r="AH132">
            <v>506.45132743362831</v>
          </cell>
          <cell r="AM132">
            <v>12430</v>
          </cell>
          <cell r="AO132">
            <v>7491250.2499999991</v>
          </cell>
          <cell r="AQ132">
            <v>6295190</v>
          </cell>
          <cell r="AU132">
            <v>0</v>
          </cell>
          <cell r="AW132">
            <v>0</v>
          </cell>
          <cell r="AY132">
            <v>4502320</v>
          </cell>
          <cell r="AZ132">
            <v>362.21399839098956</v>
          </cell>
          <cell r="BA132">
            <v>0</v>
          </cell>
          <cell r="BB132">
            <v>0</v>
          </cell>
          <cell r="BC132">
            <v>0</v>
          </cell>
          <cell r="BD132">
            <v>0</v>
          </cell>
          <cell r="BG132">
            <v>0</v>
          </cell>
          <cell r="BH132">
            <v>0</v>
          </cell>
          <cell r="BI132">
            <v>272210</v>
          </cell>
          <cell r="BJ132">
            <v>21.899436846339501</v>
          </cell>
          <cell r="BK132">
            <v>0</v>
          </cell>
          <cell r="BL132">
            <v>0</v>
          </cell>
          <cell r="BM132">
            <v>1194760</v>
          </cell>
          <cell r="BN132">
            <v>96.119066773934037</v>
          </cell>
          <cell r="BO132">
            <v>0</v>
          </cell>
          <cell r="BP132">
            <v>0</v>
          </cell>
          <cell r="BY132">
            <v>2113.6</v>
          </cell>
          <cell r="CF132">
            <v>2101.6781421402729</v>
          </cell>
          <cell r="CG132">
            <v>2142.25</v>
          </cell>
          <cell r="CJ132">
            <v>0</v>
          </cell>
          <cell r="CK132">
            <v>0</v>
          </cell>
          <cell r="CL132">
            <v>0</v>
          </cell>
          <cell r="CM132">
            <v>0</v>
          </cell>
          <cell r="CN132">
            <v>0</v>
          </cell>
          <cell r="CO132">
            <v>0</v>
          </cell>
          <cell r="CX132">
            <v>0</v>
          </cell>
          <cell r="CY132">
            <v>0</v>
          </cell>
          <cell r="DB132">
            <v>0</v>
          </cell>
          <cell r="DC132">
            <v>0</v>
          </cell>
          <cell r="DJ132" t="str">
            <v>НКРКП</v>
          </cell>
          <cell r="DL132">
            <v>40816</v>
          </cell>
          <cell r="DM132">
            <v>75</v>
          </cell>
          <cell r="DT132">
            <v>874.81</v>
          </cell>
        </row>
        <row r="133">
          <cell r="W133">
            <v>602.67499999999995</v>
          </cell>
          <cell r="AF133">
            <v>39856</v>
          </cell>
          <cell r="AG133">
            <v>44</v>
          </cell>
          <cell r="AH133">
            <v>506.45278450363196</v>
          </cell>
          <cell r="AM133">
            <v>826</v>
          </cell>
          <cell r="AO133">
            <v>497809.55</v>
          </cell>
          <cell r="AQ133">
            <v>418330</v>
          </cell>
          <cell r="AU133">
            <v>0</v>
          </cell>
          <cell r="AW133">
            <v>0</v>
          </cell>
          <cell r="AY133">
            <v>299129.99999999994</v>
          </cell>
          <cell r="AZ133">
            <v>362.14285714285705</v>
          </cell>
          <cell r="BA133">
            <v>0</v>
          </cell>
          <cell r="BB133">
            <v>0</v>
          </cell>
          <cell r="BC133">
            <v>0</v>
          </cell>
          <cell r="BD133">
            <v>0</v>
          </cell>
          <cell r="BG133">
            <v>0</v>
          </cell>
          <cell r="BH133">
            <v>0</v>
          </cell>
          <cell r="BI133">
            <v>18090</v>
          </cell>
          <cell r="BJ133">
            <v>21.900726392251816</v>
          </cell>
          <cell r="BK133">
            <v>0</v>
          </cell>
          <cell r="BL133">
            <v>0</v>
          </cell>
          <cell r="BM133">
            <v>79410</v>
          </cell>
          <cell r="BN133">
            <v>96.13801452784503</v>
          </cell>
          <cell r="BO133">
            <v>0</v>
          </cell>
          <cell r="BP133">
            <v>0</v>
          </cell>
          <cell r="BY133">
            <v>2113.6</v>
          </cell>
          <cell r="CF133">
            <v>139.63356284280545</v>
          </cell>
          <cell r="CG133">
            <v>2142.25</v>
          </cell>
          <cell r="CJ133">
            <v>0</v>
          </cell>
          <cell r="CK133">
            <v>0</v>
          </cell>
          <cell r="CL133">
            <v>0</v>
          </cell>
          <cell r="CM133">
            <v>0</v>
          </cell>
          <cell r="CN133">
            <v>0</v>
          </cell>
          <cell r="CO133">
            <v>0</v>
          </cell>
          <cell r="CX133">
            <v>0</v>
          </cell>
          <cell r="CY133">
            <v>0</v>
          </cell>
          <cell r="DB133">
            <v>0</v>
          </cell>
          <cell r="DC133">
            <v>0</v>
          </cell>
          <cell r="DJ133" t="str">
            <v>НКРКП</v>
          </cell>
          <cell r="DL133">
            <v>40816</v>
          </cell>
          <cell r="DM133">
            <v>75</v>
          </cell>
          <cell r="DT133">
            <v>874.81</v>
          </cell>
        </row>
        <row r="134">
          <cell r="W134">
            <v>266.642</v>
          </cell>
          <cell r="AF134">
            <v>40427</v>
          </cell>
          <cell r="AG134">
            <v>117</v>
          </cell>
          <cell r="AH134">
            <v>242.39648158566669</v>
          </cell>
          <cell r="AM134">
            <v>46214</v>
          </cell>
          <cell r="AO134">
            <v>12322593.388</v>
          </cell>
          <cell r="AQ134">
            <v>11202111</v>
          </cell>
          <cell r="AU134">
            <v>0</v>
          </cell>
          <cell r="AW134">
            <v>0</v>
          </cell>
          <cell r="AY134">
            <v>8253585</v>
          </cell>
          <cell r="AZ134">
            <v>178.59490630544857</v>
          </cell>
          <cell r="BA134">
            <v>0</v>
          </cell>
          <cell r="BB134">
            <v>0</v>
          </cell>
          <cell r="BC134">
            <v>0</v>
          </cell>
          <cell r="BD134">
            <v>0</v>
          </cell>
          <cell r="BG134">
            <v>0</v>
          </cell>
          <cell r="BH134">
            <v>0</v>
          </cell>
          <cell r="BI134">
            <v>908652</v>
          </cell>
          <cell r="BJ134">
            <v>19.66183407625395</v>
          </cell>
          <cell r="BK134">
            <v>0</v>
          </cell>
          <cell r="BL134">
            <v>0</v>
          </cell>
          <cell r="BM134">
            <v>1459668</v>
          </cell>
          <cell r="BN134">
            <v>31.584974250227205</v>
          </cell>
          <cell r="BO134">
            <v>0</v>
          </cell>
          <cell r="BP134">
            <v>0</v>
          </cell>
          <cell r="BY134">
            <v>1275</v>
          </cell>
          <cell r="CF134">
            <v>7565.1558203483046</v>
          </cell>
          <cell r="CG134">
            <v>1091</v>
          </cell>
          <cell r="CJ134">
            <v>0</v>
          </cell>
          <cell r="CK134">
            <v>0</v>
          </cell>
          <cell r="CL134">
            <v>0</v>
          </cell>
          <cell r="CM134">
            <v>0</v>
          </cell>
          <cell r="CN134">
            <v>0</v>
          </cell>
          <cell r="CO134">
            <v>0</v>
          </cell>
          <cell r="CX134">
            <v>0</v>
          </cell>
          <cell r="CY134">
            <v>0</v>
          </cell>
          <cell r="DB134">
            <v>0</v>
          </cell>
          <cell r="DC134">
            <v>0</v>
          </cell>
          <cell r="DJ134" t="str">
            <v>МОС</v>
          </cell>
          <cell r="DL134">
            <v>40448</v>
          </cell>
          <cell r="DM134">
            <v>298</v>
          </cell>
          <cell r="DO134" t="str">
            <v>тариф на теплову енергію</v>
          </cell>
          <cell r="DT134">
            <v>266.642</v>
          </cell>
        </row>
        <row r="135">
          <cell r="W135">
            <v>511.23399999999998</v>
          </cell>
          <cell r="AF135">
            <v>40427</v>
          </cell>
          <cell r="AG135">
            <v>118</v>
          </cell>
          <cell r="AH135">
            <v>456.46159195801982</v>
          </cell>
          <cell r="AM135">
            <v>31634</v>
          </cell>
          <cell r="AO135">
            <v>16172376.355999999</v>
          </cell>
          <cell r="AQ135">
            <v>14439706</v>
          </cell>
          <cell r="AU135">
            <v>0</v>
          </cell>
          <cell r="AW135">
            <v>0</v>
          </cell>
          <cell r="AY135">
            <v>12421371</v>
          </cell>
          <cell r="AZ135">
            <v>392.65887968641334</v>
          </cell>
          <cell r="BA135">
            <v>0</v>
          </cell>
          <cell r="BB135">
            <v>0</v>
          </cell>
          <cell r="BC135">
            <v>0</v>
          </cell>
          <cell r="BD135">
            <v>0</v>
          </cell>
          <cell r="BG135">
            <v>0</v>
          </cell>
          <cell r="BH135">
            <v>0</v>
          </cell>
          <cell r="BI135">
            <v>621984</v>
          </cell>
          <cell r="BJ135">
            <v>19.661882784345956</v>
          </cell>
          <cell r="BK135">
            <v>0</v>
          </cell>
          <cell r="BL135">
            <v>0</v>
          </cell>
          <cell r="BM135">
            <v>999162</v>
          </cell>
          <cell r="BN135">
            <v>31.58506670038566</v>
          </cell>
          <cell r="BO135">
            <v>0</v>
          </cell>
          <cell r="BP135">
            <v>0</v>
          </cell>
          <cell r="BY135">
            <v>1275</v>
          </cell>
          <cell r="CF135">
            <v>5178.7216389970563</v>
          </cell>
          <cell r="CG135">
            <v>2398.54</v>
          </cell>
          <cell r="CJ135">
            <v>0</v>
          </cell>
          <cell r="CK135">
            <v>0</v>
          </cell>
          <cell r="CL135">
            <v>0</v>
          </cell>
          <cell r="CM135">
            <v>0</v>
          </cell>
          <cell r="CN135">
            <v>0</v>
          </cell>
          <cell r="CO135">
            <v>0</v>
          </cell>
          <cell r="CX135">
            <v>0</v>
          </cell>
          <cell r="CY135">
            <v>0</v>
          </cell>
          <cell r="DB135">
            <v>0</v>
          </cell>
          <cell r="DC135">
            <v>0</v>
          </cell>
          <cell r="DJ135" t="str">
            <v>НКРКП</v>
          </cell>
          <cell r="DL135">
            <v>40836</v>
          </cell>
          <cell r="DM135">
            <v>221</v>
          </cell>
          <cell r="DT135">
            <v>719.28</v>
          </cell>
        </row>
        <row r="136">
          <cell r="W136">
            <v>547.75</v>
          </cell>
          <cell r="AF136">
            <v>40427</v>
          </cell>
          <cell r="AG136">
            <v>119</v>
          </cell>
          <cell r="AH136">
            <v>456.46229581561869</v>
          </cell>
          <cell r="AM136">
            <v>4469</v>
          </cell>
          <cell r="AO136">
            <v>2447894.75</v>
          </cell>
          <cell r="AQ136">
            <v>2039930</v>
          </cell>
          <cell r="AU136">
            <v>0</v>
          </cell>
          <cell r="AW136">
            <v>0</v>
          </cell>
          <cell r="AY136">
            <v>1754794</v>
          </cell>
          <cell r="AZ136">
            <v>392.65920787648241</v>
          </cell>
          <cell r="BA136">
            <v>0</v>
          </cell>
          <cell r="BB136">
            <v>0</v>
          </cell>
          <cell r="BC136">
            <v>0</v>
          </cell>
          <cell r="BD136">
            <v>0</v>
          </cell>
          <cell r="BG136">
            <v>0</v>
          </cell>
          <cell r="BH136">
            <v>0</v>
          </cell>
          <cell r="BI136">
            <v>87869</v>
          </cell>
          <cell r="BJ136">
            <v>19.661893040948758</v>
          </cell>
          <cell r="BK136">
            <v>0</v>
          </cell>
          <cell r="BL136">
            <v>0</v>
          </cell>
          <cell r="BM136">
            <v>141154</v>
          </cell>
          <cell r="BN136">
            <v>31.58514208995301</v>
          </cell>
          <cell r="BO136">
            <v>0</v>
          </cell>
          <cell r="BP136">
            <v>0</v>
          </cell>
          <cell r="BY136">
            <v>1275</v>
          </cell>
          <cell r="CF136">
            <v>731.60922894760984</v>
          </cell>
          <cell r="CG136">
            <v>2398.54</v>
          </cell>
          <cell r="CJ136">
            <v>0</v>
          </cell>
          <cell r="CK136">
            <v>0</v>
          </cell>
          <cell r="CL136">
            <v>0</v>
          </cell>
          <cell r="CM136">
            <v>0</v>
          </cell>
          <cell r="CN136">
            <v>0</v>
          </cell>
          <cell r="CO136">
            <v>0</v>
          </cell>
          <cell r="CX136">
            <v>0</v>
          </cell>
          <cell r="CY136">
            <v>0</v>
          </cell>
          <cell r="DB136">
            <v>0</v>
          </cell>
          <cell r="DC136">
            <v>0</v>
          </cell>
          <cell r="DJ136" t="str">
            <v>НКРКП</v>
          </cell>
          <cell r="DL136">
            <v>40836</v>
          </cell>
          <cell r="DM136">
            <v>221</v>
          </cell>
          <cell r="DT136">
            <v>745.66</v>
          </cell>
        </row>
        <row r="137">
          <cell r="W137">
            <v>247.29</v>
          </cell>
          <cell r="AF137">
            <v>40122</v>
          </cell>
          <cell r="AG137">
            <v>260</v>
          </cell>
          <cell r="AH137">
            <v>235.70827285921627</v>
          </cell>
          <cell r="AM137">
            <v>68900</v>
          </cell>
          <cell r="AO137">
            <v>17038281</v>
          </cell>
          <cell r="AQ137">
            <v>16240300</v>
          </cell>
          <cell r="AU137">
            <v>0</v>
          </cell>
          <cell r="AW137">
            <v>0</v>
          </cell>
          <cell r="AY137">
            <v>9318309</v>
          </cell>
          <cell r="AZ137">
            <v>135.24396226415095</v>
          </cell>
          <cell r="BA137">
            <v>0</v>
          </cell>
          <cell r="BB137">
            <v>0</v>
          </cell>
          <cell r="BC137">
            <v>0</v>
          </cell>
          <cell r="BD137">
            <v>0</v>
          </cell>
          <cell r="BG137">
            <v>0</v>
          </cell>
          <cell r="BH137">
            <v>0</v>
          </cell>
          <cell r="BI137">
            <v>1141300</v>
          </cell>
          <cell r="BJ137">
            <v>16.564586357039186</v>
          </cell>
          <cell r="BK137">
            <v>0</v>
          </cell>
          <cell r="BL137">
            <v>0</v>
          </cell>
          <cell r="BM137">
            <v>3901300</v>
          </cell>
          <cell r="BN137">
            <v>56.622641509433961</v>
          </cell>
          <cell r="BO137">
            <v>0</v>
          </cell>
          <cell r="BP137">
            <v>0</v>
          </cell>
          <cell r="BY137">
            <v>1739</v>
          </cell>
          <cell r="CF137">
            <v>12811.842105263157</v>
          </cell>
          <cell r="CG137">
            <v>727.32</v>
          </cell>
          <cell r="CJ137">
            <v>0</v>
          </cell>
          <cell r="CK137">
            <v>0</v>
          </cell>
          <cell r="CL137">
            <v>0</v>
          </cell>
          <cell r="CM137">
            <v>0</v>
          </cell>
          <cell r="CN137">
            <v>0</v>
          </cell>
          <cell r="CO137">
            <v>0</v>
          </cell>
          <cell r="CX137">
            <v>0</v>
          </cell>
          <cell r="CY137">
            <v>0</v>
          </cell>
          <cell r="DB137">
            <v>0</v>
          </cell>
          <cell r="DC137">
            <v>0</v>
          </cell>
          <cell r="DJ137" t="str">
            <v>НКРЕ</v>
          </cell>
          <cell r="DL137">
            <v>40526</v>
          </cell>
          <cell r="DM137">
            <v>1782</v>
          </cell>
          <cell r="DO137" t="str">
            <v>тариф на теплову енергію для населення</v>
          </cell>
          <cell r="DT137">
            <v>272.02</v>
          </cell>
        </row>
        <row r="138">
          <cell r="W138">
            <v>580.47500000000002</v>
          </cell>
          <cell r="AF138">
            <v>40122</v>
          </cell>
          <cell r="AG138">
            <v>261</v>
          </cell>
          <cell r="AH138">
            <v>505.26950354609932</v>
          </cell>
          <cell r="AM138">
            <v>14100</v>
          </cell>
          <cell r="AO138">
            <v>8184697.5</v>
          </cell>
          <cell r="AQ138">
            <v>7124300</v>
          </cell>
          <cell r="AU138">
            <v>0</v>
          </cell>
          <cell r="AW138">
            <v>0</v>
          </cell>
          <cell r="AY138">
            <v>5722655</v>
          </cell>
          <cell r="AZ138">
            <v>405.86205673758866</v>
          </cell>
          <cell r="BA138">
            <v>0</v>
          </cell>
          <cell r="BB138">
            <v>0</v>
          </cell>
          <cell r="BC138">
            <v>0</v>
          </cell>
          <cell r="BD138">
            <v>0</v>
          </cell>
          <cell r="BG138">
            <v>0</v>
          </cell>
          <cell r="BH138">
            <v>0</v>
          </cell>
          <cell r="BI138">
            <v>233566</v>
          </cell>
          <cell r="BJ138">
            <v>16.564964539007093</v>
          </cell>
          <cell r="BK138">
            <v>0</v>
          </cell>
          <cell r="BL138">
            <v>0</v>
          </cell>
          <cell r="BM138">
            <v>800860</v>
          </cell>
          <cell r="BN138">
            <v>56.798581560283687</v>
          </cell>
          <cell r="BO138">
            <v>0</v>
          </cell>
          <cell r="BP138">
            <v>0</v>
          </cell>
          <cell r="BY138">
            <v>1739</v>
          </cell>
          <cell r="CF138">
            <v>2621.8719360779969</v>
          </cell>
          <cell r="CG138">
            <v>2182.66</v>
          </cell>
          <cell r="CJ138">
            <v>0</v>
          </cell>
          <cell r="CK138">
            <v>0</v>
          </cell>
          <cell r="CL138">
            <v>0</v>
          </cell>
          <cell r="CM138">
            <v>0</v>
          </cell>
          <cell r="CN138">
            <v>0</v>
          </cell>
          <cell r="CO138">
            <v>0</v>
          </cell>
          <cell r="CX138">
            <v>0</v>
          </cell>
          <cell r="CY138">
            <v>0</v>
          </cell>
          <cell r="DB138">
            <v>0</v>
          </cell>
          <cell r="DC138">
            <v>0</v>
          </cell>
          <cell r="DJ138" t="str">
            <v>НКРКП</v>
          </cell>
          <cell r="DL138">
            <v>40816</v>
          </cell>
          <cell r="DM138">
            <v>69</v>
          </cell>
          <cell r="DT138">
            <v>872.28</v>
          </cell>
        </row>
        <row r="139">
          <cell r="W139">
            <v>605.63</v>
          </cell>
          <cell r="AF139">
            <v>40122</v>
          </cell>
          <cell r="AG139">
            <v>261</v>
          </cell>
          <cell r="AH139">
            <v>505.26923076923077</v>
          </cell>
          <cell r="AM139">
            <v>1300</v>
          </cell>
          <cell r="AO139">
            <v>787319</v>
          </cell>
          <cell r="AQ139">
            <v>656850</v>
          </cell>
          <cell r="AU139">
            <v>0</v>
          </cell>
          <cell r="AW139">
            <v>0</v>
          </cell>
          <cell r="AY139">
            <v>527620.99999999988</v>
          </cell>
          <cell r="AZ139">
            <v>405.86230769230758</v>
          </cell>
          <cell r="BA139">
            <v>0</v>
          </cell>
          <cell r="BB139">
            <v>0</v>
          </cell>
          <cell r="BC139">
            <v>0</v>
          </cell>
          <cell r="BD139">
            <v>0</v>
          </cell>
          <cell r="BG139">
            <v>0</v>
          </cell>
          <cell r="BH139">
            <v>0</v>
          </cell>
          <cell r="BI139">
            <v>21534</v>
          </cell>
          <cell r="BJ139">
            <v>16.564615384615383</v>
          </cell>
          <cell r="BK139">
            <v>0</v>
          </cell>
          <cell r="BL139">
            <v>0</v>
          </cell>
          <cell r="BM139">
            <v>73840</v>
          </cell>
          <cell r="BN139">
            <v>56.8</v>
          </cell>
          <cell r="BO139">
            <v>0</v>
          </cell>
          <cell r="BP139">
            <v>0</v>
          </cell>
          <cell r="BY139">
            <v>1739</v>
          </cell>
          <cell r="CF139">
            <v>241.7330230086225</v>
          </cell>
          <cell r="CG139">
            <v>2182.66</v>
          </cell>
          <cell r="CJ139">
            <v>0</v>
          </cell>
          <cell r="CK139">
            <v>0</v>
          </cell>
          <cell r="CL139">
            <v>0</v>
          </cell>
          <cell r="CM139">
            <v>0</v>
          </cell>
          <cell r="CN139">
            <v>0</v>
          </cell>
          <cell r="CO139">
            <v>0</v>
          </cell>
          <cell r="CX139">
            <v>0</v>
          </cell>
          <cell r="CY139">
            <v>0</v>
          </cell>
          <cell r="DB139">
            <v>0</v>
          </cell>
          <cell r="DC139">
            <v>0</v>
          </cell>
          <cell r="DJ139" t="str">
            <v>НКРКП</v>
          </cell>
          <cell r="DL139">
            <v>40816</v>
          </cell>
          <cell r="DM139">
            <v>69</v>
          </cell>
          <cell r="DT139">
            <v>897.43</v>
          </cell>
        </row>
        <row r="140">
          <cell r="W140">
            <v>222.83</v>
          </cell>
          <cell r="AF140">
            <v>39749</v>
          </cell>
          <cell r="AG140">
            <v>480</v>
          </cell>
          <cell r="AH140">
            <v>222.82665535719013</v>
          </cell>
          <cell r="AM140">
            <v>29001.602118206702</v>
          </cell>
          <cell r="AO140">
            <v>6462427</v>
          </cell>
          <cell r="AQ140">
            <v>6462330</v>
          </cell>
          <cell r="AU140">
            <v>0</v>
          </cell>
          <cell r="AW140">
            <v>0</v>
          </cell>
          <cell r="AY140">
            <v>3129100</v>
          </cell>
          <cell r="AZ140">
            <v>107.89403934466108</v>
          </cell>
          <cell r="BA140">
            <v>0</v>
          </cell>
          <cell r="BB140">
            <v>0</v>
          </cell>
          <cell r="BC140">
            <v>0</v>
          </cell>
          <cell r="BD140">
            <v>0</v>
          </cell>
          <cell r="BG140">
            <v>0</v>
          </cell>
          <cell r="BH140">
            <v>0</v>
          </cell>
          <cell r="BI140">
            <v>471410</v>
          </cell>
          <cell r="BJ140">
            <v>16.254619247536571</v>
          </cell>
          <cell r="BK140">
            <v>0</v>
          </cell>
          <cell r="BL140">
            <v>0</v>
          </cell>
          <cell r="BM140">
            <v>2416700</v>
          </cell>
          <cell r="BN140">
            <v>83.329879161497701</v>
          </cell>
          <cell r="BO140">
            <v>0</v>
          </cell>
          <cell r="BP140">
            <v>0</v>
          </cell>
          <cell r="BY140">
            <v>1930</v>
          </cell>
          <cell r="CF140">
            <v>4610.0920810313073</v>
          </cell>
          <cell r="CG140">
            <v>678.75</v>
          </cell>
          <cell r="CJ140">
            <v>0</v>
          </cell>
          <cell r="CK140">
            <v>0</v>
          </cell>
          <cell r="CL140">
            <v>0</v>
          </cell>
          <cell r="CM140">
            <v>0</v>
          </cell>
          <cell r="CN140">
            <v>0</v>
          </cell>
          <cell r="CO140">
            <v>0</v>
          </cell>
          <cell r="CX140">
            <v>0</v>
          </cell>
          <cell r="CY140">
            <v>0</v>
          </cell>
          <cell r="DB140">
            <v>0</v>
          </cell>
          <cell r="DC140">
            <v>0</v>
          </cell>
          <cell r="DJ140" t="str">
            <v>НКРЕ</v>
          </cell>
          <cell r="DL140">
            <v>40526</v>
          </cell>
          <cell r="DM140">
            <v>1707</v>
          </cell>
          <cell r="DO140" t="str">
            <v>тариф на теплову енергію для населення</v>
          </cell>
          <cell r="DT140">
            <v>245.10635553949004</v>
          </cell>
        </row>
        <row r="141">
          <cell r="W141">
            <v>530.65</v>
          </cell>
          <cell r="AF141">
            <v>39867</v>
          </cell>
          <cell r="AG141">
            <v>86</v>
          </cell>
          <cell r="AH141">
            <v>466.53534482758619</v>
          </cell>
          <cell r="AM141">
            <v>11600</v>
          </cell>
          <cell r="AO141">
            <v>6155540</v>
          </cell>
          <cell r="AQ141">
            <v>5411810</v>
          </cell>
          <cell r="AU141">
            <v>0</v>
          </cell>
          <cell r="AW141">
            <v>0</v>
          </cell>
          <cell r="AY141">
            <v>4076150</v>
          </cell>
          <cell r="AZ141">
            <v>351.39224137931035</v>
          </cell>
          <cell r="BA141">
            <v>0</v>
          </cell>
          <cell r="BB141">
            <v>0</v>
          </cell>
          <cell r="BC141">
            <v>0</v>
          </cell>
          <cell r="BD141">
            <v>0</v>
          </cell>
          <cell r="BG141">
            <v>0</v>
          </cell>
          <cell r="BH141">
            <v>0</v>
          </cell>
          <cell r="BI141">
            <v>215850</v>
          </cell>
          <cell r="BJ141">
            <v>18.607758620689655</v>
          </cell>
          <cell r="BK141">
            <v>0</v>
          </cell>
          <cell r="BL141">
            <v>0</v>
          </cell>
          <cell r="BM141">
            <v>965920</v>
          </cell>
          <cell r="BN141">
            <v>83.268965517241384</v>
          </cell>
          <cell r="BO141">
            <v>0</v>
          </cell>
          <cell r="BP141">
            <v>0</v>
          </cell>
          <cell r="BY141">
            <v>1930</v>
          </cell>
          <cell r="CF141">
            <v>1902.7424436923795</v>
          </cell>
          <cell r="CG141">
            <v>2142.25</v>
          </cell>
          <cell r="CJ141">
            <v>0</v>
          </cell>
          <cell r="CK141">
            <v>0</v>
          </cell>
          <cell r="CL141">
            <v>0</v>
          </cell>
          <cell r="CM141">
            <v>0</v>
          </cell>
          <cell r="CN141">
            <v>0</v>
          </cell>
          <cell r="CO141">
            <v>0</v>
          </cell>
          <cell r="CX141">
            <v>0</v>
          </cell>
          <cell r="CY141">
            <v>0</v>
          </cell>
          <cell r="DB141">
            <v>0</v>
          </cell>
          <cell r="DC141">
            <v>0</v>
          </cell>
          <cell r="DJ141" t="str">
            <v>НКРКП</v>
          </cell>
          <cell r="DL141">
            <v>40816</v>
          </cell>
          <cell r="DM141">
            <v>74</v>
          </cell>
          <cell r="DT141">
            <v>794.68</v>
          </cell>
        </row>
        <row r="142">
          <cell r="W142">
            <v>530.65</v>
          </cell>
          <cell r="AF142">
            <v>39867</v>
          </cell>
          <cell r="AG142">
            <v>86</v>
          </cell>
          <cell r="AH142">
            <v>466.54444444444442</v>
          </cell>
          <cell r="AM142">
            <v>900</v>
          </cell>
          <cell r="AO142">
            <v>477585</v>
          </cell>
          <cell r="AQ142">
            <v>419890</v>
          </cell>
          <cell r="AU142">
            <v>0</v>
          </cell>
          <cell r="AW142">
            <v>0</v>
          </cell>
          <cell r="AY142">
            <v>316250</v>
          </cell>
          <cell r="AZ142">
            <v>351.38888888888891</v>
          </cell>
          <cell r="BA142">
            <v>0</v>
          </cell>
          <cell r="BB142">
            <v>0</v>
          </cell>
          <cell r="BC142">
            <v>0</v>
          </cell>
          <cell r="BD142">
            <v>0</v>
          </cell>
          <cell r="BG142">
            <v>0</v>
          </cell>
          <cell r="BH142">
            <v>0</v>
          </cell>
          <cell r="BI142">
            <v>16750</v>
          </cell>
          <cell r="BJ142">
            <v>18.611111111111111</v>
          </cell>
          <cell r="BK142">
            <v>0</v>
          </cell>
          <cell r="BL142">
            <v>0</v>
          </cell>
          <cell r="BM142">
            <v>74920</v>
          </cell>
          <cell r="BN142">
            <v>83.24444444444444</v>
          </cell>
          <cell r="BO142">
            <v>0</v>
          </cell>
          <cell r="BP142">
            <v>0</v>
          </cell>
          <cell r="BY142">
            <v>1930</v>
          </cell>
          <cell r="CF142">
            <v>147.62516046213094</v>
          </cell>
          <cell r="CG142">
            <v>2142.25</v>
          </cell>
          <cell r="CJ142">
            <v>0</v>
          </cell>
          <cell r="CK142">
            <v>0</v>
          </cell>
          <cell r="CL142">
            <v>0</v>
          </cell>
          <cell r="CM142">
            <v>0</v>
          </cell>
          <cell r="CN142">
            <v>0</v>
          </cell>
          <cell r="CO142">
            <v>0</v>
          </cell>
          <cell r="CX142">
            <v>0</v>
          </cell>
          <cell r="CY142">
            <v>0</v>
          </cell>
          <cell r="DB142">
            <v>0</v>
          </cell>
          <cell r="DC142">
            <v>0</v>
          </cell>
          <cell r="DJ142" t="str">
            <v>НКРКП</v>
          </cell>
          <cell r="DL142">
            <v>40816</v>
          </cell>
          <cell r="DM142">
            <v>74</v>
          </cell>
          <cell r="DT142">
            <v>794.68</v>
          </cell>
        </row>
        <row r="143">
          <cell r="W143">
            <v>231.14</v>
          </cell>
          <cell r="AF143">
            <v>39851</v>
          </cell>
          <cell r="AG143">
            <v>37</v>
          </cell>
          <cell r="AH143">
            <v>220.13023255813954</v>
          </cell>
          <cell r="AM143">
            <v>21500</v>
          </cell>
          <cell r="AO143">
            <v>4969510</v>
          </cell>
          <cell r="AQ143">
            <v>4732800</v>
          </cell>
          <cell r="AU143">
            <v>0</v>
          </cell>
          <cell r="AW143">
            <v>0</v>
          </cell>
          <cell r="AY143">
            <v>2545613.0000000005</v>
          </cell>
          <cell r="AZ143">
            <v>118.40060465116281</v>
          </cell>
          <cell r="BA143">
            <v>0</v>
          </cell>
          <cell r="BB143">
            <v>0</v>
          </cell>
          <cell r="BC143">
            <v>0</v>
          </cell>
          <cell r="BD143">
            <v>0</v>
          </cell>
          <cell r="BG143">
            <v>0</v>
          </cell>
          <cell r="BH143">
            <v>0</v>
          </cell>
          <cell r="BI143">
            <v>394769</v>
          </cell>
          <cell r="BJ143">
            <v>18.361348837209302</v>
          </cell>
          <cell r="BK143">
            <v>0</v>
          </cell>
          <cell r="BL143">
            <v>0</v>
          </cell>
          <cell r="BM143">
            <v>1533458</v>
          </cell>
          <cell r="BN143">
            <v>71.323627906976739</v>
          </cell>
          <cell r="BO143">
            <v>0</v>
          </cell>
          <cell r="BP143">
            <v>0</v>
          </cell>
          <cell r="BY143">
            <v>2215</v>
          </cell>
          <cell r="CF143">
            <v>3499.9903756255844</v>
          </cell>
          <cell r="CG143">
            <v>727.32</v>
          </cell>
          <cell r="CJ143">
            <v>0</v>
          </cell>
          <cell r="CK143">
            <v>0</v>
          </cell>
          <cell r="CL143">
            <v>0</v>
          </cell>
          <cell r="CM143">
            <v>0</v>
          </cell>
          <cell r="CN143">
            <v>0</v>
          </cell>
          <cell r="CO143">
            <v>0</v>
          </cell>
          <cell r="CX143">
            <v>0</v>
          </cell>
          <cell r="CY143">
            <v>0</v>
          </cell>
          <cell r="DB143">
            <v>0</v>
          </cell>
          <cell r="DC143">
            <v>0</v>
          </cell>
          <cell r="DJ143" t="str">
            <v>НКРЕ</v>
          </cell>
          <cell r="DL143">
            <v>40526</v>
          </cell>
          <cell r="DM143">
            <v>1705</v>
          </cell>
          <cell r="DO143" t="str">
            <v>тариф на теплову енергію для населення</v>
          </cell>
          <cell r="DT143">
            <v>254.25</v>
          </cell>
        </row>
        <row r="144">
          <cell r="W144">
            <v>525.29</v>
          </cell>
          <cell r="AF144">
            <v>39851</v>
          </cell>
          <cell r="AG144">
            <v>38</v>
          </cell>
          <cell r="AH144">
            <v>448.97346153846155</v>
          </cell>
          <cell r="AM144">
            <v>10400</v>
          </cell>
          <cell r="AO144">
            <v>5463016</v>
          </cell>
          <cell r="AQ144">
            <v>4669324</v>
          </cell>
          <cell r="AU144">
            <v>0</v>
          </cell>
          <cell r="AW144">
            <v>0</v>
          </cell>
          <cell r="AY144">
            <v>3611383.6274999999</v>
          </cell>
          <cell r="AZ144">
            <v>347.24842572115386</v>
          </cell>
          <cell r="BA144">
            <v>0</v>
          </cell>
          <cell r="BB144">
            <v>0</v>
          </cell>
          <cell r="BC144">
            <v>0</v>
          </cell>
          <cell r="BD144">
            <v>0</v>
          </cell>
          <cell r="BG144">
            <v>0</v>
          </cell>
          <cell r="BH144">
            <v>0</v>
          </cell>
          <cell r="BI144">
            <v>190941</v>
          </cell>
          <cell r="BJ144">
            <v>18.359711538461539</v>
          </cell>
          <cell r="BK144">
            <v>0</v>
          </cell>
          <cell r="BL144">
            <v>0</v>
          </cell>
          <cell r="BM144">
            <v>741761</v>
          </cell>
          <cell r="BN144">
            <v>71.323173076923084</v>
          </cell>
          <cell r="BO144">
            <v>0</v>
          </cell>
          <cell r="BP144">
            <v>0</v>
          </cell>
          <cell r="BY144">
            <v>2215</v>
          </cell>
          <cell r="CF144">
            <v>1685.79</v>
          </cell>
          <cell r="CG144">
            <v>2142.25</v>
          </cell>
          <cell r="CJ144">
            <v>0</v>
          </cell>
          <cell r="CK144">
            <v>0</v>
          </cell>
          <cell r="CL144">
            <v>0</v>
          </cell>
          <cell r="CM144">
            <v>0</v>
          </cell>
          <cell r="CN144">
            <v>0</v>
          </cell>
          <cell r="CO144">
            <v>0</v>
          </cell>
          <cell r="CX144">
            <v>0</v>
          </cell>
          <cell r="CY144">
            <v>0</v>
          </cell>
          <cell r="DB144">
            <v>0</v>
          </cell>
          <cell r="DC144">
            <v>0</v>
          </cell>
          <cell r="DJ144" t="str">
            <v>НКРКП</v>
          </cell>
          <cell r="DL144">
            <v>40942</v>
          </cell>
          <cell r="DM144">
            <v>47</v>
          </cell>
          <cell r="DT144">
            <v>786.21</v>
          </cell>
        </row>
        <row r="145">
          <cell r="W145">
            <v>561.21</v>
          </cell>
          <cell r="AF145">
            <v>39851</v>
          </cell>
          <cell r="AG145">
            <v>38</v>
          </cell>
          <cell r="AH145">
            <v>448.97333333333336</v>
          </cell>
          <cell r="AM145">
            <v>900</v>
          </cell>
          <cell r="AO145">
            <v>505089.00000000006</v>
          </cell>
          <cell r="AQ145">
            <v>404076</v>
          </cell>
          <cell r="AU145">
            <v>0</v>
          </cell>
          <cell r="AW145">
            <v>0</v>
          </cell>
          <cell r="AY145">
            <v>312522</v>
          </cell>
          <cell r="AZ145">
            <v>347.24666666666667</v>
          </cell>
          <cell r="BA145">
            <v>0</v>
          </cell>
          <cell r="BB145">
            <v>0</v>
          </cell>
          <cell r="BC145">
            <v>0</v>
          </cell>
          <cell r="BD145">
            <v>0</v>
          </cell>
          <cell r="BG145">
            <v>0</v>
          </cell>
          <cell r="BH145">
            <v>0</v>
          </cell>
          <cell r="BI145">
            <v>16523</v>
          </cell>
          <cell r="BJ145">
            <v>18.358888888888888</v>
          </cell>
          <cell r="BK145">
            <v>0</v>
          </cell>
          <cell r="BL145">
            <v>0</v>
          </cell>
          <cell r="BM145">
            <v>64191</v>
          </cell>
          <cell r="BN145">
            <v>71.323333333333338</v>
          </cell>
          <cell r="BO145">
            <v>0</v>
          </cell>
          <cell r="BP145">
            <v>0</v>
          </cell>
          <cell r="BY145">
            <v>2215</v>
          </cell>
          <cell r="CF145">
            <v>145.88493406465165</v>
          </cell>
          <cell r="CG145">
            <v>2142.25</v>
          </cell>
          <cell r="CJ145">
            <v>0</v>
          </cell>
          <cell r="CK145">
            <v>0</v>
          </cell>
          <cell r="CL145">
            <v>0</v>
          </cell>
          <cell r="CM145">
            <v>0</v>
          </cell>
          <cell r="CN145">
            <v>0</v>
          </cell>
          <cell r="CO145">
            <v>0</v>
          </cell>
          <cell r="CX145">
            <v>0</v>
          </cell>
          <cell r="CY145">
            <v>0</v>
          </cell>
          <cell r="DB145">
            <v>0</v>
          </cell>
          <cell r="DC145">
            <v>0</v>
          </cell>
          <cell r="DJ145" t="str">
            <v>НКРКП</v>
          </cell>
          <cell r="DL145">
            <v>40942</v>
          </cell>
          <cell r="DM145">
            <v>47</v>
          </cell>
          <cell r="DT145">
            <v>822.2</v>
          </cell>
        </row>
        <row r="146">
          <cell r="W146">
            <v>490.54</v>
          </cell>
          <cell r="AF146">
            <v>39841</v>
          </cell>
          <cell r="AG146">
            <v>13</v>
          </cell>
          <cell r="AH146">
            <v>467.17666666666668</v>
          </cell>
          <cell r="AM146">
            <v>300</v>
          </cell>
          <cell r="AO146">
            <v>147162</v>
          </cell>
          <cell r="AQ146">
            <v>140153</v>
          </cell>
          <cell r="AU146">
            <v>0</v>
          </cell>
          <cell r="AW146">
            <v>0</v>
          </cell>
          <cell r="AY146">
            <v>0</v>
          </cell>
          <cell r="AZ146">
            <v>0</v>
          </cell>
          <cell r="BA146">
            <v>65096</v>
          </cell>
          <cell r="BB146">
            <v>216.98666666666668</v>
          </cell>
          <cell r="BC146">
            <v>0</v>
          </cell>
          <cell r="BD146">
            <v>0</v>
          </cell>
          <cell r="BG146">
            <v>0</v>
          </cell>
          <cell r="BH146">
            <v>0</v>
          </cell>
          <cell r="BI146">
            <v>7964</v>
          </cell>
          <cell r="BJ146">
            <v>26.546666666666667</v>
          </cell>
          <cell r="BK146">
            <v>0</v>
          </cell>
          <cell r="BL146">
            <v>0</v>
          </cell>
          <cell r="BM146">
            <v>57682</v>
          </cell>
          <cell r="BN146">
            <v>192.27333333333334</v>
          </cell>
          <cell r="BO146">
            <v>0</v>
          </cell>
          <cell r="BP146">
            <v>0</v>
          </cell>
          <cell r="BY146">
            <v>1959.43</v>
          </cell>
          <cell r="CF146">
            <v>0</v>
          </cell>
          <cell r="CG146">
            <v>0</v>
          </cell>
          <cell r="CJ146">
            <v>0</v>
          </cell>
          <cell r="CK146">
            <v>0</v>
          </cell>
          <cell r="CL146">
            <v>0</v>
          </cell>
          <cell r="CM146">
            <v>0</v>
          </cell>
          <cell r="CN146">
            <v>0</v>
          </cell>
          <cell r="CO146">
            <v>0</v>
          </cell>
          <cell r="CX146">
            <v>0</v>
          </cell>
          <cell r="CY146">
            <v>0</v>
          </cell>
          <cell r="DB146">
            <v>0</v>
          </cell>
          <cell r="DC146">
            <v>0</v>
          </cell>
          <cell r="DJ146" t="str">
            <v>НКРЕ</v>
          </cell>
          <cell r="DL146">
            <v>40526</v>
          </cell>
          <cell r="DM146">
            <v>1705</v>
          </cell>
          <cell r="DO146" t="str">
            <v>тариф на теплову енергію</v>
          </cell>
          <cell r="DT146">
            <v>254.25</v>
          </cell>
        </row>
        <row r="147">
          <cell r="W147">
            <v>537.25</v>
          </cell>
          <cell r="AF147">
            <v>39841</v>
          </cell>
          <cell r="AG147">
            <v>13</v>
          </cell>
          <cell r="AH147">
            <v>467.17750000000001</v>
          </cell>
          <cell r="AM147">
            <v>800</v>
          </cell>
          <cell r="AO147">
            <v>429800</v>
          </cell>
          <cell r="AQ147">
            <v>373742</v>
          </cell>
          <cell r="AU147">
            <v>0</v>
          </cell>
          <cell r="AW147">
            <v>0</v>
          </cell>
          <cell r="AY147">
            <v>0</v>
          </cell>
          <cell r="AZ147">
            <v>0</v>
          </cell>
          <cell r="BA147">
            <v>173589</v>
          </cell>
          <cell r="BB147">
            <v>216.98625000000001</v>
          </cell>
          <cell r="BC147">
            <v>0</v>
          </cell>
          <cell r="BD147">
            <v>0</v>
          </cell>
          <cell r="BG147">
            <v>0</v>
          </cell>
          <cell r="BH147">
            <v>0</v>
          </cell>
          <cell r="BI147">
            <v>21236</v>
          </cell>
          <cell r="BJ147">
            <v>26.545000000000002</v>
          </cell>
          <cell r="BK147">
            <v>0</v>
          </cell>
          <cell r="BL147">
            <v>0</v>
          </cell>
          <cell r="BM147">
            <v>153816</v>
          </cell>
          <cell r="BN147">
            <v>192.27</v>
          </cell>
          <cell r="BO147">
            <v>0</v>
          </cell>
          <cell r="BP147">
            <v>0</v>
          </cell>
          <cell r="BY147">
            <v>1959.43</v>
          </cell>
          <cell r="CF147">
            <v>0</v>
          </cell>
          <cell r="CG147">
            <v>0</v>
          </cell>
          <cell r="CJ147">
            <v>0</v>
          </cell>
          <cell r="CK147">
            <v>0</v>
          </cell>
          <cell r="CL147">
            <v>0</v>
          </cell>
          <cell r="CM147">
            <v>0</v>
          </cell>
          <cell r="CN147">
            <v>0</v>
          </cell>
          <cell r="CO147">
            <v>0</v>
          </cell>
          <cell r="CX147">
            <v>0</v>
          </cell>
          <cell r="CY147">
            <v>0</v>
          </cell>
          <cell r="DB147">
            <v>0</v>
          </cell>
          <cell r="DC147">
            <v>0</v>
          </cell>
          <cell r="DJ147" t="str">
            <v>НКРКП</v>
          </cell>
          <cell r="DL147">
            <v>40942</v>
          </cell>
          <cell r="DM147">
            <v>47</v>
          </cell>
          <cell r="DT147">
            <v>614.66999999999996</v>
          </cell>
        </row>
        <row r="148">
          <cell r="W148">
            <v>227.66</v>
          </cell>
          <cell r="AF148">
            <v>39766</v>
          </cell>
          <cell r="AG148">
            <v>546</v>
          </cell>
          <cell r="AH148">
            <v>217.07932515337424</v>
          </cell>
          <cell r="AM148">
            <v>32600</v>
          </cell>
          <cell r="AO148">
            <v>7421716</v>
          </cell>
          <cell r="AQ148">
            <v>7076786</v>
          </cell>
          <cell r="AU148">
            <v>0</v>
          </cell>
          <cell r="AW148">
            <v>0</v>
          </cell>
          <cell r="AY148">
            <v>3813600.0000000005</v>
          </cell>
          <cell r="AZ148">
            <v>116.98159509202455</v>
          </cell>
          <cell r="BA148">
            <v>0</v>
          </cell>
          <cell r="BB148">
            <v>0</v>
          </cell>
          <cell r="BC148">
            <v>0</v>
          </cell>
          <cell r="BD148">
            <v>0</v>
          </cell>
          <cell r="BG148">
            <v>0</v>
          </cell>
          <cell r="BH148">
            <v>0</v>
          </cell>
          <cell r="BI148">
            <v>424930</v>
          </cell>
          <cell r="BJ148">
            <v>13.034662576687117</v>
          </cell>
          <cell r="BK148">
            <v>0</v>
          </cell>
          <cell r="BL148">
            <v>0</v>
          </cell>
          <cell r="BM148">
            <v>2403056</v>
          </cell>
          <cell r="BN148">
            <v>73.713374233128832</v>
          </cell>
          <cell r="BO148">
            <v>0</v>
          </cell>
          <cell r="BP148">
            <v>0</v>
          </cell>
          <cell r="BY148">
            <v>1972</v>
          </cell>
          <cell r="CF148">
            <v>5243.3591816531925</v>
          </cell>
          <cell r="CG148">
            <v>727.32</v>
          </cell>
          <cell r="CJ148">
            <v>0</v>
          </cell>
          <cell r="CK148">
            <v>0</v>
          </cell>
          <cell r="CL148">
            <v>0</v>
          </cell>
          <cell r="CM148">
            <v>0</v>
          </cell>
          <cell r="CN148">
            <v>0</v>
          </cell>
          <cell r="CO148">
            <v>0</v>
          </cell>
          <cell r="CX148">
            <v>0</v>
          </cell>
          <cell r="CY148">
            <v>0</v>
          </cell>
          <cell r="DB148">
            <v>0</v>
          </cell>
          <cell r="DC148">
            <v>0</v>
          </cell>
          <cell r="DJ148" t="str">
            <v>НКРЕ</v>
          </cell>
          <cell r="DL148">
            <v>40526</v>
          </cell>
          <cell r="DM148">
            <v>1710</v>
          </cell>
          <cell r="DO148" t="str">
            <v>тариф на теплову енергію для населення</v>
          </cell>
          <cell r="DT148">
            <v>250.42</v>
          </cell>
        </row>
        <row r="149">
          <cell r="W149">
            <v>505.44</v>
          </cell>
          <cell r="AF149">
            <v>39860</v>
          </cell>
          <cell r="AG149">
            <v>74</v>
          </cell>
          <cell r="AH149">
            <v>445.95150943396226</v>
          </cell>
          <cell r="AM149">
            <v>10600</v>
          </cell>
          <cell r="AO149">
            <v>5357664</v>
          </cell>
          <cell r="AQ149">
            <v>4727086</v>
          </cell>
          <cell r="AU149">
            <v>0</v>
          </cell>
          <cell r="AW149">
            <v>0</v>
          </cell>
          <cell r="AY149">
            <v>3647600</v>
          </cell>
          <cell r="AZ149">
            <v>344.11320754716979</v>
          </cell>
          <cell r="BA149">
            <v>0</v>
          </cell>
          <cell r="BB149">
            <v>0</v>
          </cell>
          <cell r="BC149">
            <v>0</v>
          </cell>
          <cell r="BD149">
            <v>0</v>
          </cell>
          <cell r="BG149">
            <v>0</v>
          </cell>
          <cell r="BH149">
            <v>0</v>
          </cell>
          <cell r="BI149">
            <v>144337</v>
          </cell>
          <cell r="BJ149">
            <v>13.616698113207548</v>
          </cell>
          <cell r="BK149">
            <v>0</v>
          </cell>
          <cell r="BL149">
            <v>0</v>
          </cell>
          <cell r="BM149">
            <v>801059</v>
          </cell>
          <cell r="BN149">
            <v>75.571603773584911</v>
          </cell>
          <cell r="BO149">
            <v>0</v>
          </cell>
          <cell r="BP149">
            <v>0</v>
          </cell>
          <cell r="BY149">
            <v>1972</v>
          </cell>
          <cell r="CF149">
            <v>1702.6957637997432</v>
          </cell>
          <cell r="CG149">
            <v>2142.25</v>
          </cell>
          <cell r="CJ149">
            <v>0</v>
          </cell>
          <cell r="CK149">
            <v>0</v>
          </cell>
          <cell r="CL149">
            <v>0</v>
          </cell>
          <cell r="CM149">
            <v>0</v>
          </cell>
          <cell r="CN149">
            <v>0</v>
          </cell>
          <cell r="CO149">
            <v>0</v>
          </cell>
          <cell r="CX149">
            <v>0</v>
          </cell>
          <cell r="CY149">
            <v>0</v>
          </cell>
          <cell r="DB149">
            <v>0</v>
          </cell>
          <cell r="DC149">
            <v>0</v>
          </cell>
          <cell r="DJ149" t="str">
            <v>НКРКП</v>
          </cell>
          <cell r="DL149">
            <v>40816</v>
          </cell>
          <cell r="DM149">
            <v>71</v>
          </cell>
          <cell r="DT149">
            <v>765.72</v>
          </cell>
        </row>
        <row r="150">
          <cell r="W150">
            <v>546.11</v>
          </cell>
          <cell r="AF150">
            <v>39860</v>
          </cell>
          <cell r="AG150">
            <v>75</v>
          </cell>
          <cell r="AH150">
            <v>466.33</v>
          </cell>
          <cell r="AM150">
            <v>900</v>
          </cell>
          <cell r="AO150">
            <v>491499</v>
          </cell>
          <cell r="AQ150">
            <v>419697</v>
          </cell>
          <cell r="AU150">
            <v>0</v>
          </cell>
          <cell r="AW150">
            <v>0</v>
          </cell>
          <cell r="AY150">
            <v>319200</v>
          </cell>
          <cell r="AZ150">
            <v>354.66666666666669</v>
          </cell>
          <cell r="BA150">
            <v>0</v>
          </cell>
          <cell r="BB150">
            <v>0</v>
          </cell>
          <cell r="BC150">
            <v>0</v>
          </cell>
          <cell r="BD150">
            <v>0</v>
          </cell>
          <cell r="BG150">
            <v>0</v>
          </cell>
          <cell r="BH150">
            <v>0</v>
          </cell>
          <cell r="BI150">
            <v>12668</v>
          </cell>
          <cell r="BJ150">
            <v>14.075555555555555</v>
          </cell>
          <cell r="BK150">
            <v>0</v>
          </cell>
          <cell r="BL150">
            <v>0</v>
          </cell>
          <cell r="BM150">
            <v>69318</v>
          </cell>
          <cell r="BN150">
            <v>77.02</v>
          </cell>
          <cell r="BO150">
            <v>0</v>
          </cell>
          <cell r="BP150">
            <v>0</v>
          </cell>
          <cell r="BY150">
            <v>1972</v>
          </cell>
          <cell r="CF150">
            <v>149.00221729490022</v>
          </cell>
          <cell r="CG150">
            <v>2142.25</v>
          </cell>
          <cell r="CJ150">
            <v>0</v>
          </cell>
          <cell r="CK150">
            <v>0</v>
          </cell>
          <cell r="CL150">
            <v>0</v>
          </cell>
          <cell r="CM150">
            <v>0</v>
          </cell>
          <cell r="CN150">
            <v>0</v>
          </cell>
          <cell r="CO150">
            <v>0</v>
          </cell>
          <cell r="CX150">
            <v>0</v>
          </cell>
          <cell r="CY150">
            <v>0</v>
          </cell>
          <cell r="DB150">
            <v>0</v>
          </cell>
          <cell r="DC150">
            <v>0</v>
          </cell>
          <cell r="DJ150" t="str">
            <v>НКРКП</v>
          </cell>
          <cell r="DL150">
            <v>40816</v>
          </cell>
          <cell r="DM150">
            <v>71</v>
          </cell>
          <cell r="DT150">
            <v>799.38</v>
          </cell>
        </row>
        <row r="151">
          <cell r="W151">
            <v>214.22</v>
          </cell>
          <cell r="AF151">
            <v>39730</v>
          </cell>
          <cell r="AG151">
            <v>165</v>
          </cell>
          <cell r="AH151">
            <v>206.96725566536887</v>
          </cell>
          <cell r="AM151">
            <v>30051</v>
          </cell>
          <cell r="AO151">
            <v>6437525.2199999997</v>
          </cell>
          <cell r="AQ151">
            <v>6219573</v>
          </cell>
          <cell r="AU151">
            <v>0</v>
          </cell>
          <cell r="AW151">
            <v>0</v>
          </cell>
          <cell r="AY151">
            <v>3676842.6156000001</v>
          </cell>
          <cell r="AZ151">
            <v>122.35341970649895</v>
          </cell>
          <cell r="BA151">
            <v>0</v>
          </cell>
          <cell r="BB151">
            <v>0</v>
          </cell>
          <cell r="BC151">
            <v>0</v>
          </cell>
          <cell r="BD151">
            <v>0</v>
          </cell>
          <cell r="BG151">
            <v>0</v>
          </cell>
          <cell r="BH151">
            <v>0</v>
          </cell>
          <cell r="BI151">
            <v>510721</v>
          </cell>
          <cell r="BJ151">
            <v>16.99514159262587</v>
          </cell>
          <cell r="BK151">
            <v>0</v>
          </cell>
          <cell r="BL151">
            <v>0</v>
          </cell>
          <cell r="BM151">
            <v>1416289</v>
          </cell>
          <cell r="BN151">
            <v>47.129513160959704</v>
          </cell>
          <cell r="BO151">
            <v>0</v>
          </cell>
          <cell r="BP151">
            <v>0</v>
          </cell>
          <cell r="BY151">
            <v>1626.4</v>
          </cell>
          <cell r="CF151">
            <v>5055.33</v>
          </cell>
          <cell r="CG151">
            <v>727.32</v>
          </cell>
          <cell r="CJ151">
            <v>0</v>
          </cell>
          <cell r="CK151">
            <v>0</v>
          </cell>
          <cell r="CL151">
            <v>0</v>
          </cell>
          <cell r="CM151">
            <v>0</v>
          </cell>
          <cell r="CN151">
            <v>0</v>
          </cell>
          <cell r="CO151">
            <v>0</v>
          </cell>
          <cell r="CX151">
            <v>0</v>
          </cell>
          <cell r="CY151">
            <v>0</v>
          </cell>
          <cell r="DB151">
            <v>0</v>
          </cell>
          <cell r="DC151">
            <v>0</v>
          </cell>
          <cell r="DJ151" t="str">
            <v>НКРЕ</v>
          </cell>
          <cell r="DL151">
            <v>40526</v>
          </cell>
          <cell r="DM151">
            <v>1741</v>
          </cell>
          <cell r="DO151" t="str">
            <v>Тариф на теплову енергію</v>
          </cell>
          <cell r="DT151">
            <v>235.63</v>
          </cell>
        </row>
        <row r="152">
          <cell r="W152">
            <v>622.92999999999995</v>
          </cell>
          <cell r="AF152">
            <v>40423</v>
          </cell>
          <cell r="AG152">
            <v>28</v>
          </cell>
          <cell r="AH152">
            <v>541.6841161733048</v>
          </cell>
          <cell r="AM152">
            <v>6805.35</v>
          </cell>
          <cell r="AO152">
            <v>4239256.6754999999</v>
          </cell>
          <cell r="AQ152">
            <v>3686350</v>
          </cell>
          <cell r="AU152">
            <v>0</v>
          </cell>
          <cell r="AW152">
            <v>0</v>
          </cell>
          <cell r="AY152">
            <v>2821986.5589999999</v>
          </cell>
          <cell r="AZ152">
            <v>414.67177426583493</v>
          </cell>
          <cell r="BA152">
            <v>0</v>
          </cell>
          <cell r="BB152">
            <v>0</v>
          </cell>
          <cell r="BC152">
            <v>0</v>
          </cell>
          <cell r="BD152">
            <v>0</v>
          </cell>
          <cell r="BG152">
            <v>0</v>
          </cell>
          <cell r="BH152">
            <v>0</v>
          </cell>
          <cell r="BI152">
            <v>182234</v>
          </cell>
          <cell r="BJ152">
            <v>26.778049622723298</v>
          </cell>
          <cell r="BK152">
            <v>0</v>
          </cell>
          <cell r="BL152">
            <v>0</v>
          </cell>
          <cell r="BM152">
            <v>532808</v>
          </cell>
          <cell r="BN152">
            <v>78.292519855701755</v>
          </cell>
          <cell r="BO152">
            <v>0</v>
          </cell>
          <cell r="BP152">
            <v>0</v>
          </cell>
          <cell r="BY152">
            <v>2620.3000000000002</v>
          </cell>
          <cell r="CF152">
            <v>1144.8499999999999</v>
          </cell>
          <cell r="CG152">
            <v>2464.94</v>
          </cell>
          <cell r="CJ152">
            <v>0</v>
          </cell>
          <cell r="CK152">
            <v>0</v>
          </cell>
          <cell r="CL152">
            <v>0</v>
          </cell>
          <cell r="CM152">
            <v>0</v>
          </cell>
          <cell r="CN152">
            <v>0</v>
          </cell>
          <cell r="CO152">
            <v>0</v>
          </cell>
          <cell r="CX152">
            <v>0</v>
          </cell>
          <cell r="CY152">
            <v>0</v>
          </cell>
          <cell r="DB152">
            <v>0</v>
          </cell>
          <cell r="DC152">
            <v>0</v>
          </cell>
          <cell r="DJ152" t="str">
            <v>НКРКП</v>
          </cell>
          <cell r="DL152">
            <v>40984</v>
          </cell>
          <cell r="DM152">
            <v>133</v>
          </cell>
          <cell r="DT152">
            <v>868.35</v>
          </cell>
        </row>
        <row r="153">
          <cell r="W153">
            <v>622.92999999999995</v>
          </cell>
          <cell r="AF153">
            <v>40423</v>
          </cell>
          <cell r="AG153">
            <v>27</v>
          </cell>
          <cell r="AH153">
            <v>541.67987982975887</v>
          </cell>
          <cell r="AM153">
            <v>2396.6</v>
          </cell>
          <cell r="AO153">
            <v>1492914.0379999997</v>
          </cell>
          <cell r="AQ153">
            <v>1298190</v>
          </cell>
          <cell r="AU153">
            <v>0</v>
          </cell>
          <cell r="AW153">
            <v>0</v>
          </cell>
          <cell r="AY153">
            <v>993789.85980000009</v>
          </cell>
          <cell r="AZ153">
            <v>414.66655253275479</v>
          </cell>
          <cell r="BA153">
            <v>0</v>
          </cell>
          <cell r="BB153">
            <v>0</v>
          </cell>
          <cell r="BC153">
            <v>0</v>
          </cell>
          <cell r="BD153">
            <v>0</v>
          </cell>
          <cell r="BG153">
            <v>0</v>
          </cell>
          <cell r="BH153">
            <v>0</v>
          </cell>
          <cell r="BI153">
            <v>64176</v>
          </cell>
          <cell r="BJ153">
            <v>26.77793540849537</v>
          </cell>
          <cell r="BK153">
            <v>0</v>
          </cell>
          <cell r="BL153">
            <v>0</v>
          </cell>
          <cell r="BM153">
            <v>187634</v>
          </cell>
          <cell r="BN153">
            <v>78.291746641074866</v>
          </cell>
          <cell r="BO153">
            <v>0</v>
          </cell>
          <cell r="BP153">
            <v>0</v>
          </cell>
          <cell r="BY153">
            <v>2620.3000000000002</v>
          </cell>
          <cell r="CF153">
            <v>403.17</v>
          </cell>
          <cell r="CG153">
            <v>2464.94</v>
          </cell>
          <cell r="CJ153">
            <v>0</v>
          </cell>
          <cell r="CK153">
            <v>0</v>
          </cell>
          <cell r="CL153">
            <v>0</v>
          </cell>
          <cell r="CM153">
            <v>0</v>
          </cell>
          <cell r="CN153">
            <v>0</v>
          </cell>
          <cell r="CO153">
            <v>0</v>
          </cell>
          <cell r="CX153">
            <v>0</v>
          </cell>
          <cell r="CY153">
            <v>0</v>
          </cell>
          <cell r="DB153">
            <v>0</v>
          </cell>
          <cell r="DC153">
            <v>0</v>
          </cell>
          <cell r="DJ153" t="str">
            <v>НКРКП</v>
          </cell>
          <cell r="DL153">
            <v>40984</v>
          </cell>
          <cell r="DM153">
            <v>133</v>
          </cell>
          <cell r="DT153">
            <v>868.35</v>
          </cell>
        </row>
        <row r="154">
          <cell r="W154">
            <v>271.39999999999998</v>
          </cell>
          <cell r="AF154">
            <v>40429</v>
          </cell>
          <cell r="AG154">
            <v>120</v>
          </cell>
          <cell r="AH154">
            <v>260.08570619362877</v>
          </cell>
          <cell r="AM154">
            <v>19207.48</v>
          </cell>
          <cell r="AO154">
            <v>5212910.0719999997</v>
          </cell>
          <cell r="AQ154">
            <v>4995591</v>
          </cell>
          <cell r="AU154">
            <v>0</v>
          </cell>
          <cell r="AW154">
            <v>0</v>
          </cell>
          <cell r="AY154">
            <v>3576098.3470000001</v>
          </cell>
          <cell r="AZ154">
            <v>186.18258860610555</v>
          </cell>
          <cell r="BA154">
            <v>0</v>
          </cell>
          <cell r="BB154">
            <v>0</v>
          </cell>
          <cell r="BC154">
            <v>0</v>
          </cell>
          <cell r="BD154">
            <v>0</v>
          </cell>
          <cell r="BG154">
            <v>0</v>
          </cell>
          <cell r="BH154">
            <v>0</v>
          </cell>
          <cell r="BI154">
            <v>586297</v>
          </cell>
          <cell r="BJ154">
            <v>30.524410281827706</v>
          </cell>
          <cell r="BK154">
            <v>0</v>
          </cell>
          <cell r="BL154">
            <v>0</v>
          </cell>
          <cell r="BM154">
            <v>519040</v>
          </cell>
          <cell r="BN154">
            <v>27.022805698613251</v>
          </cell>
          <cell r="BO154">
            <v>0</v>
          </cell>
          <cell r="BP154">
            <v>0</v>
          </cell>
          <cell r="BY154">
            <v>1544.76</v>
          </cell>
          <cell r="CF154">
            <v>3277.817</v>
          </cell>
          <cell r="CG154">
            <v>1091</v>
          </cell>
          <cell r="CJ154">
            <v>0</v>
          </cell>
          <cell r="CK154">
            <v>0</v>
          </cell>
          <cell r="CL154">
            <v>0</v>
          </cell>
          <cell r="CM154">
            <v>0</v>
          </cell>
          <cell r="CN154">
            <v>0</v>
          </cell>
          <cell r="CO154">
            <v>0</v>
          </cell>
          <cell r="CX154">
            <v>0</v>
          </cell>
          <cell r="CY154">
            <v>0</v>
          </cell>
          <cell r="DB154">
            <v>0</v>
          </cell>
          <cell r="DC154">
            <v>0</v>
          </cell>
          <cell r="DJ154" t="str">
            <v>МОС</v>
          </cell>
          <cell r="DL154">
            <v>40448</v>
          </cell>
          <cell r="DM154">
            <v>298</v>
          </cell>
          <cell r="DO154" t="str">
            <v>тариф на послуги по опаленню</v>
          </cell>
          <cell r="DT154">
            <v>271.39999999999998</v>
          </cell>
        </row>
        <row r="155">
          <cell r="W155">
            <v>528.79200000000003</v>
          </cell>
          <cell r="AF155">
            <v>40429</v>
          </cell>
          <cell r="AG155">
            <v>121</v>
          </cell>
          <cell r="AH155">
            <v>480.723458972066</v>
          </cell>
          <cell r="AM155">
            <v>1889.81</v>
          </cell>
          <cell r="AO155">
            <v>999316.40951999999</v>
          </cell>
          <cell r="AQ155">
            <v>908476</v>
          </cell>
          <cell r="AU155">
            <v>0</v>
          </cell>
          <cell r="AW155">
            <v>0</v>
          </cell>
          <cell r="AY155">
            <v>773991.16</v>
          </cell>
          <cell r="AZ155">
            <v>409.56030500420678</v>
          </cell>
          <cell r="BA155">
            <v>0</v>
          </cell>
          <cell r="BB155">
            <v>0</v>
          </cell>
          <cell r="BC155">
            <v>0</v>
          </cell>
          <cell r="BD155">
            <v>0</v>
          </cell>
          <cell r="BG155">
            <v>0</v>
          </cell>
          <cell r="BH155">
            <v>0</v>
          </cell>
          <cell r="BI155">
            <v>57681</v>
          </cell>
          <cell r="BJ155">
            <v>30.522115979913327</v>
          </cell>
          <cell r="BK155">
            <v>0</v>
          </cell>
          <cell r="BL155">
            <v>0</v>
          </cell>
          <cell r="BM155">
            <v>51064</v>
          </cell>
          <cell r="BN155">
            <v>27.02070578523767</v>
          </cell>
          <cell r="BO155">
            <v>0</v>
          </cell>
          <cell r="BP155">
            <v>0</v>
          </cell>
          <cell r="BY155">
            <v>1544.76</v>
          </cell>
          <cell r="CF155">
            <v>314</v>
          </cell>
          <cell r="CG155">
            <v>2464.94</v>
          </cell>
          <cell r="CJ155">
            <v>0</v>
          </cell>
          <cell r="CK155">
            <v>0</v>
          </cell>
          <cell r="CL155">
            <v>0</v>
          </cell>
          <cell r="CM155">
            <v>0</v>
          </cell>
          <cell r="CN155">
            <v>0</v>
          </cell>
          <cell r="CO155">
            <v>0</v>
          </cell>
          <cell r="CX155">
            <v>0</v>
          </cell>
          <cell r="CY155">
            <v>0</v>
          </cell>
          <cell r="DB155">
            <v>0</v>
          </cell>
          <cell r="DC155">
            <v>0</v>
          </cell>
          <cell r="DJ155" t="str">
            <v>НКРКП</v>
          </cell>
          <cell r="DL155">
            <v>40942</v>
          </cell>
          <cell r="DM155">
            <v>49</v>
          </cell>
          <cell r="DT155">
            <v>772.88</v>
          </cell>
        </row>
        <row r="156">
          <cell r="W156">
            <v>537.81700000000001</v>
          </cell>
          <cell r="AF156">
            <v>40429</v>
          </cell>
          <cell r="AG156">
            <v>122</v>
          </cell>
          <cell r="AH156">
            <v>467.6734599330573</v>
          </cell>
          <cell r="AM156">
            <v>15455.01</v>
          </cell>
          <cell r="AO156">
            <v>8311967.1131699998</v>
          </cell>
          <cell r="AQ156">
            <v>7227898</v>
          </cell>
          <cell r="AU156">
            <v>0</v>
          </cell>
          <cell r="AW156">
            <v>0</v>
          </cell>
          <cell r="AY156">
            <v>6130305.7800000003</v>
          </cell>
          <cell r="AZ156">
            <v>396.65492160794463</v>
          </cell>
          <cell r="BA156">
            <v>0</v>
          </cell>
          <cell r="BB156">
            <v>0</v>
          </cell>
          <cell r="BC156">
            <v>0</v>
          </cell>
          <cell r="BD156">
            <v>0</v>
          </cell>
          <cell r="BG156">
            <v>0</v>
          </cell>
          <cell r="BH156">
            <v>0</v>
          </cell>
          <cell r="BI156">
            <v>471715</v>
          </cell>
          <cell r="BJ156">
            <v>30.521817844181271</v>
          </cell>
          <cell r="BK156">
            <v>0</v>
          </cell>
          <cell r="BL156">
            <v>0</v>
          </cell>
          <cell r="BM156">
            <v>425800</v>
          </cell>
          <cell r="BN156">
            <v>27.550936557142311</v>
          </cell>
          <cell r="BO156">
            <v>0</v>
          </cell>
          <cell r="BP156">
            <v>0</v>
          </cell>
          <cell r="BY156">
            <v>1544.76</v>
          </cell>
          <cell r="CF156">
            <v>2487</v>
          </cell>
          <cell r="CG156">
            <v>2464.94</v>
          </cell>
          <cell r="CJ156">
            <v>0</v>
          </cell>
          <cell r="CK156">
            <v>0</v>
          </cell>
          <cell r="CL156">
            <v>0</v>
          </cell>
          <cell r="CM156">
            <v>0</v>
          </cell>
          <cell r="CN156">
            <v>0</v>
          </cell>
          <cell r="CO156">
            <v>0</v>
          </cell>
          <cell r="CX156">
            <v>0</v>
          </cell>
          <cell r="CY156">
            <v>0</v>
          </cell>
          <cell r="DB156">
            <v>0</v>
          </cell>
          <cell r="DC156">
            <v>0</v>
          </cell>
          <cell r="DJ156" t="str">
            <v>НКРКП</v>
          </cell>
          <cell r="DL156">
            <v>40942</v>
          </cell>
          <cell r="DM156">
            <v>49</v>
          </cell>
          <cell r="DT156">
            <v>774.14</v>
          </cell>
        </row>
        <row r="157">
          <cell r="W157">
            <v>286.69</v>
          </cell>
          <cell r="AF157">
            <v>40448</v>
          </cell>
          <cell r="AG157">
            <v>151</v>
          </cell>
          <cell r="AH157">
            <v>270.46018140966964</v>
          </cell>
          <cell r="AM157">
            <v>24034</v>
          </cell>
          <cell r="AO157">
            <v>6890307.46</v>
          </cell>
          <cell r="AQ157">
            <v>6500240</v>
          </cell>
          <cell r="AU157">
            <v>0</v>
          </cell>
          <cell r="AW157">
            <v>0</v>
          </cell>
          <cell r="AY157">
            <v>4064122.9941500002</v>
          </cell>
          <cell r="AZ157">
            <v>169.09890131272365</v>
          </cell>
          <cell r="BA157">
            <v>0</v>
          </cell>
          <cell r="BB157">
            <v>0</v>
          </cell>
          <cell r="BC157">
            <v>0</v>
          </cell>
          <cell r="BD157">
            <v>0</v>
          </cell>
          <cell r="BG157">
            <v>0</v>
          </cell>
          <cell r="BH157">
            <v>0</v>
          </cell>
          <cell r="BI157">
            <v>439950</v>
          </cell>
          <cell r="BJ157">
            <v>18.30531746692186</v>
          </cell>
          <cell r="BK157">
            <v>0</v>
          </cell>
          <cell r="BL157">
            <v>0</v>
          </cell>
          <cell r="BM157">
            <v>1384640</v>
          </cell>
          <cell r="BN157">
            <v>57.611716734625944</v>
          </cell>
          <cell r="BO157">
            <v>0</v>
          </cell>
          <cell r="BP157">
            <v>0</v>
          </cell>
          <cell r="BY157">
            <v>3176.69</v>
          </cell>
          <cell r="CF157">
            <v>3725.1356500000002</v>
          </cell>
          <cell r="CG157">
            <v>1091</v>
          </cell>
          <cell r="CJ157">
            <v>0</v>
          </cell>
          <cell r="CK157">
            <v>0</v>
          </cell>
          <cell r="CL157">
            <v>0</v>
          </cell>
          <cell r="CM157">
            <v>0</v>
          </cell>
          <cell r="CN157">
            <v>0</v>
          </cell>
          <cell r="CO157">
            <v>0</v>
          </cell>
          <cell r="CX157">
            <v>0</v>
          </cell>
          <cell r="CY157">
            <v>0</v>
          </cell>
          <cell r="DB157">
            <v>0</v>
          </cell>
          <cell r="DC157">
            <v>0</v>
          </cell>
          <cell r="DJ157" t="str">
            <v>МОС</v>
          </cell>
          <cell r="DL157">
            <v>40792</v>
          </cell>
          <cell r="DM157">
            <v>295</v>
          </cell>
          <cell r="DO157" t="str">
            <v>тариф за теплову енергію</v>
          </cell>
          <cell r="DT157">
            <v>289.95999999999998</v>
          </cell>
        </row>
        <row r="158">
          <cell r="W158">
            <v>534.21</v>
          </cell>
          <cell r="AF158">
            <v>40448</v>
          </cell>
          <cell r="AG158">
            <v>152</v>
          </cell>
          <cell r="AH158">
            <v>483.38678195516155</v>
          </cell>
          <cell r="AM158">
            <v>27409.5</v>
          </cell>
          <cell r="AO158">
            <v>14642428.995000001</v>
          </cell>
          <cell r="AQ158">
            <v>13249390</v>
          </cell>
          <cell r="AU158">
            <v>0</v>
          </cell>
          <cell r="AW158">
            <v>0</v>
          </cell>
          <cell r="AY158">
            <v>10471476.764980001</v>
          </cell>
          <cell r="AZ158">
            <v>382.03822634415081</v>
          </cell>
          <cell r="BA158">
            <v>0</v>
          </cell>
          <cell r="BB158">
            <v>0</v>
          </cell>
          <cell r="BC158">
            <v>0</v>
          </cell>
          <cell r="BD158">
            <v>0</v>
          </cell>
          <cell r="BG158">
            <v>0</v>
          </cell>
          <cell r="BH158">
            <v>0</v>
          </cell>
          <cell r="BI158">
            <v>501670</v>
          </cell>
          <cell r="BJ158">
            <v>18.302778233824039</v>
          </cell>
          <cell r="BK158">
            <v>0</v>
          </cell>
          <cell r="BL158">
            <v>0</v>
          </cell>
          <cell r="BM158">
            <v>1578970</v>
          </cell>
          <cell r="BN158">
            <v>57.606669220525731</v>
          </cell>
          <cell r="BO158">
            <v>0</v>
          </cell>
          <cell r="BP158">
            <v>0</v>
          </cell>
          <cell r="BY158">
            <v>3176.35</v>
          </cell>
          <cell r="CF158">
            <v>4248.1670000000004</v>
          </cell>
          <cell r="CG158">
            <v>2464.94</v>
          </cell>
          <cell r="CJ158">
            <v>0</v>
          </cell>
          <cell r="CK158">
            <v>0</v>
          </cell>
          <cell r="CL158">
            <v>0</v>
          </cell>
          <cell r="CM158">
            <v>0</v>
          </cell>
          <cell r="CN158">
            <v>0</v>
          </cell>
          <cell r="CO158">
            <v>0</v>
          </cell>
          <cell r="CX158">
            <v>0</v>
          </cell>
          <cell r="CY158">
            <v>0</v>
          </cell>
          <cell r="DB158">
            <v>0</v>
          </cell>
          <cell r="DC158">
            <v>0</v>
          </cell>
          <cell r="DJ158" t="str">
            <v>НКРКП</v>
          </cell>
          <cell r="DL158">
            <v>40836</v>
          </cell>
          <cell r="DM158">
            <v>211</v>
          </cell>
          <cell r="DT158">
            <v>733.68</v>
          </cell>
        </row>
        <row r="159">
          <cell r="W159">
            <v>725.08</v>
          </cell>
          <cell r="AF159">
            <v>40448</v>
          </cell>
          <cell r="AG159">
            <v>150</v>
          </cell>
          <cell r="AH159">
            <v>483.38531513970111</v>
          </cell>
          <cell r="AM159">
            <v>3078</v>
          </cell>
          <cell r="AO159">
            <v>2231796.2400000002</v>
          </cell>
          <cell r="AQ159">
            <v>1487860</v>
          </cell>
          <cell r="AU159">
            <v>0</v>
          </cell>
          <cell r="AW159">
            <v>0</v>
          </cell>
          <cell r="AY159">
            <v>1175874.9776000001</v>
          </cell>
          <cell r="AZ159">
            <v>382.02565873944121</v>
          </cell>
          <cell r="BA159">
            <v>0</v>
          </cell>
          <cell r="BB159">
            <v>0</v>
          </cell>
          <cell r="BC159">
            <v>0</v>
          </cell>
          <cell r="BD159">
            <v>0</v>
          </cell>
          <cell r="BG159">
            <v>0</v>
          </cell>
          <cell r="BH159">
            <v>0</v>
          </cell>
          <cell r="BI159">
            <v>56340</v>
          </cell>
          <cell r="BJ159">
            <v>18.304093567251464</v>
          </cell>
          <cell r="BK159">
            <v>0</v>
          </cell>
          <cell r="BL159">
            <v>0</v>
          </cell>
          <cell r="BM159">
            <v>177370</v>
          </cell>
          <cell r="BN159">
            <v>57.625081221572451</v>
          </cell>
          <cell r="BO159">
            <v>0</v>
          </cell>
          <cell r="BP159">
            <v>0</v>
          </cell>
          <cell r="BY159">
            <v>3177.42</v>
          </cell>
          <cell r="CF159">
            <v>477.04</v>
          </cell>
          <cell r="CG159">
            <v>2464.94</v>
          </cell>
          <cell r="CJ159">
            <v>0</v>
          </cell>
          <cell r="CK159">
            <v>0</v>
          </cell>
          <cell r="CL159">
            <v>0</v>
          </cell>
          <cell r="CM159">
            <v>0</v>
          </cell>
          <cell r="CN159">
            <v>0</v>
          </cell>
          <cell r="CO159">
            <v>0</v>
          </cell>
          <cell r="CX159">
            <v>0</v>
          </cell>
          <cell r="CY159">
            <v>0</v>
          </cell>
          <cell r="DB159">
            <v>0</v>
          </cell>
          <cell r="DC159">
            <v>0</v>
          </cell>
          <cell r="DJ159" t="str">
            <v>МОС</v>
          </cell>
          <cell r="DL159">
            <v>40792</v>
          </cell>
          <cell r="DM159">
            <v>295</v>
          </cell>
          <cell r="DT159">
            <v>947.14</v>
          </cell>
        </row>
        <row r="160">
          <cell r="W160">
            <v>249.52</v>
          </cell>
          <cell r="AF160">
            <v>40099</v>
          </cell>
          <cell r="AG160" t="str">
            <v>№ 66</v>
          </cell>
          <cell r="AH160">
            <v>234.68083283852317</v>
          </cell>
          <cell r="AM160">
            <v>102733</v>
          </cell>
          <cell r="AO160">
            <v>25633938.16</v>
          </cell>
          <cell r="AQ160">
            <v>24109466</v>
          </cell>
          <cell r="AU160">
            <v>0</v>
          </cell>
          <cell r="AW160">
            <v>0</v>
          </cell>
          <cell r="AY160">
            <v>11377274.020200001</v>
          </cell>
          <cell r="AZ160">
            <v>110.74605063806179</v>
          </cell>
          <cell r="BA160">
            <v>176997</v>
          </cell>
          <cell r="BB160">
            <v>1.7228835914457867</v>
          </cell>
          <cell r="BC160">
            <v>0</v>
          </cell>
          <cell r="BD160">
            <v>0</v>
          </cell>
          <cell r="BG160">
            <v>835332.59</v>
          </cell>
          <cell r="BH160">
            <v>8.1311028588671608</v>
          </cell>
          <cell r="BI160">
            <v>1351186.82</v>
          </cell>
          <cell r="BJ160">
            <v>13.152412759288643</v>
          </cell>
          <cell r="BK160">
            <v>0</v>
          </cell>
          <cell r="BL160">
            <v>0</v>
          </cell>
          <cell r="BM160">
            <v>7739241.0300000003</v>
          </cell>
          <cell r="BN160">
            <v>75.333544528048435</v>
          </cell>
          <cell r="BO160">
            <v>0</v>
          </cell>
          <cell r="BP160">
            <v>0</v>
          </cell>
          <cell r="BY160">
            <v>1728</v>
          </cell>
          <cell r="CF160">
            <v>15642.735000000001</v>
          </cell>
          <cell r="CG160">
            <v>727.32</v>
          </cell>
          <cell r="CJ160">
            <v>0</v>
          </cell>
          <cell r="CK160">
            <v>0</v>
          </cell>
          <cell r="CL160">
            <v>0</v>
          </cell>
          <cell r="CM160">
            <v>0</v>
          </cell>
          <cell r="CN160">
            <v>0</v>
          </cell>
          <cell r="CO160">
            <v>0</v>
          </cell>
          <cell r="CX160">
            <v>0</v>
          </cell>
          <cell r="CY160">
            <v>0</v>
          </cell>
          <cell r="DB160">
            <v>0</v>
          </cell>
          <cell r="DC160">
            <v>0</v>
          </cell>
          <cell r="DJ160" t="str">
            <v>НКРЕ</v>
          </cell>
          <cell r="DL160">
            <v>40526</v>
          </cell>
          <cell r="DM160" t="str">
            <v>№ 1850</v>
          </cell>
          <cell r="DO160" t="str">
            <v>тариф на теплову енергію</v>
          </cell>
          <cell r="DT160">
            <v>274.47000000000003</v>
          </cell>
        </row>
        <row r="161">
          <cell r="W161">
            <v>559.82000000000005</v>
          </cell>
          <cell r="AF161">
            <v>40099</v>
          </cell>
          <cell r="AG161" t="str">
            <v>№ 67</v>
          </cell>
          <cell r="AH161">
            <v>487.52505330490408</v>
          </cell>
          <cell r="AM161">
            <v>22512</v>
          </cell>
          <cell r="AO161">
            <v>12602667.840000002</v>
          </cell>
          <cell r="AQ161">
            <v>10975164</v>
          </cell>
          <cell r="AU161">
            <v>0</v>
          </cell>
          <cell r="AW161">
            <v>0</v>
          </cell>
          <cell r="AY161">
            <v>8185062.3063999992</v>
          </cell>
          <cell r="AZ161">
            <v>363.58663407960194</v>
          </cell>
          <cell r="BA161">
            <v>38818</v>
          </cell>
          <cell r="BB161">
            <v>1.7243248045486852</v>
          </cell>
          <cell r="BC161">
            <v>0</v>
          </cell>
          <cell r="BD161">
            <v>0</v>
          </cell>
          <cell r="BG161">
            <v>183047.39</v>
          </cell>
          <cell r="BH161">
            <v>8.131102967306326</v>
          </cell>
          <cell r="BI161">
            <v>296157.43</v>
          </cell>
          <cell r="BJ161">
            <v>13.155536158493248</v>
          </cell>
          <cell r="BK161">
            <v>0</v>
          </cell>
          <cell r="BL161">
            <v>0</v>
          </cell>
          <cell r="BM161">
            <v>1695872</v>
          </cell>
          <cell r="BN161">
            <v>75.331911869225308</v>
          </cell>
          <cell r="BO161">
            <v>0</v>
          </cell>
          <cell r="BP161">
            <v>0</v>
          </cell>
          <cell r="BY161">
            <v>1728</v>
          </cell>
          <cell r="CF161">
            <v>3750.04</v>
          </cell>
          <cell r="CG161">
            <v>2182.66</v>
          </cell>
          <cell r="CJ161">
            <v>0</v>
          </cell>
          <cell r="CK161">
            <v>0</v>
          </cell>
          <cell r="CL161">
            <v>0</v>
          </cell>
          <cell r="CM161">
            <v>0</v>
          </cell>
          <cell r="CN161">
            <v>0</v>
          </cell>
          <cell r="CO161">
            <v>0</v>
          </cell>
          <cell r="CX161">
            <v>0</v>
          </cell>
          <cell r="CY161">
            <v>0</v>
          </cell>
          <cell r="DB161">
            <v>0</v>
          </cell>
          <cell r="DC161">
            <v>0</v>
          </cell>
          <cell r="DJ161" t="str">
            <v>НКРКП</v>
          </cell>
          <cell r="DL161">
            <v>40816</v>
          </cell>
          <cell r="DM161" t="str">
            <v>№ 6</v>
          </cell>
          <cell r="DT161">
            <v>821.23</v>
          </cell>
        </row>
        <row r="162">
          <cell r="W162">
            <v>685.61260000000004</v>
          </cell>
          <cell r="AF162">
            <v>40099</v>
          </cell>
          <cell r="AG162" t="str">
            <v>№ 67</v>
          </cell>
          <cell r="AH162">
            <v>487.52505935109468</v>
          </cell>
          <cell r="AM162">
            <v>7582</v>
          </cell>
          <cell r="AO162">
            <v>5198314.7332000006</v>
          </cell>
          <cell r="AQ162">
            <v>3696415</v>
          </cell>
          <cell r="AU162">
            <v>0</v>
          </cell>
          <cell r="AW162">
            <v>0</v>
          </cell>
          <cell r="AY162">
            <v>2756852.3661999996</v>
          </cell>
          <cell r="AZ162">
            <v>363.60490189923496</v>
          </cell>
          <cell r="BA162">
            <v>13066</v>
          </cell>
          <cell r="BB162">
            <v>1.7232920073859139</v>
          </cell>
          <cell r="BC162">
            <v>0</v>
          </cell>
          <cell r="BD162">
            <v>0</v>
          </cell>
          <cell r="BG162">
            <v>61650.02</v>
          </cell>
          <cell r="BH162">
            <v>8.131102611448167</v>
          </cell>
          <cell r="BI162">
            <v>99707.75</v>
          </cell>
          <cell r="BJ162">
            <v>13.150586916380902</v>
          </cell>
          <cell r="BK162">
            <v>0</v>
          </cell>
          <cell r="BL162">
            <v>0</v>
          </cell>
          <cell r="BM162">
            <v>571175.62</v>
          </cell>
          <cell r="BN162">
            <v>75.333107359535745</v>
          </cell>
          <cell r="BO162">
            <v>0</v>
          </cell>
          <cell r="BP162">
            <v>0</v>
          </cell>
          <cell r="BY162">
            <v>1728</v>
          </cell>
          <cell r="CF162">
            <v>1263.07</v>
          </cell>
          <cell r="CG162">
            <v>2182.66</v>
          </cell>
          <cell r="CJ162">
            <v>0</v>
          </cell>
          <cell r="CK162">
            <v>0</v>
          </cell>
          <cell r="CL162">
            <v>0</v>
          </cell>
          <cell r="CM162">
            <v>0</v>
          </cell>
          <cell r="CN162">
            <v>0</v>
          </cell>
          <cell r="CO162">
            <v>0</v>
          </cell>
          <cell r="CX162">
            <v>0</v>
          </cell>
          <cell r="CY162">
            <v>0</v>
          </cell>
          <cell r="DB162">
            <v>0</v>
          </cell>
          <cell r="DC162">
            <v>0</v>
          </cell>
          <cell r="DJ162" t="str">
            <v>НКРКП</v>
          </cell>
          <cell r="DL162">
            <v>40816</v>
          </cell>
          <cell r="DM162" t="str">
            <v>№ 6</v>
          </cell>
          <cell r="DT162">
            <v>947.03</v>
          </cell>
        </row>
        <row r="163">
          <cell r="W163">
            <v>293.88</v>
          </cell>
          <cell r="AF163">
            <v>40410</v>
          </cell>
          <cell r="AG163">
            <v>103</v>
          </cell>
          <cell r="AH163">
            <v>267.21511532798951</v>
          </cell>
          <cell r="AM163">
            <v>12226</v>
          </cell>
          <cell r="AO163">
            <v>3592976.88</v>
          </cell>
          <cell r="AQ163">
            <v>3266972</v>
          </cell>
          <cell r="AU163">
            <v>0</v>
          </cell>
          <cell r="AW163">
            <v>0</v>
          </cell>
          <cell r="AY163">
            <v>2111259.56</v>
          </cell>
          <cell r="AZ163">
            <v>172.68604285947981</v>
          </cell>
          <cell r="BA163">
            <v>0</v>
          </cell>
          <cell r="BB163">
            <v>0</v>
          </cell>
          <cell r="BC163">
            <v>0</v>
          </cell>
          <cell r="BD163">
            <v>0</v>
          </cell>
          <cell r="BG163">
            <v>0</v>
          </cell>
          <cell r="BH163">
            <v>0</v>
          </cell>
          <cell r="BI163">
            <v>437224</v>
          </cell>
          <cell r="BJ163">
            <v>35.761819074104366</v>
          </cell>
          <cell r="BK163">
            <v>0</v>
          </cell>
          <cell r="BL163">
            <v>0</v>
          </cell>
          <cell r="BM163">
            <v>519300</v>
          </cell>
          <cell r="BN163">
            <v>42.475053165385248</v>
          </cell>
          <cell r="BO163">
            <v>0</v>
          </cell>
          <cell r="BP163">
            <v>0</v>
          </cell>
          <cell r="BY163">
            <v>1134</v>
          </cell>
          <cell r="CF163">
            <v>1935.16</v>
          </cell>
          <cell r="CG163">
            <v>1091</v>
          </cell>
          <cell r="CJ163">
            <v>0</v>
          </cell>
          <cell r="CK163">
            <v>0</v>
          </cell>
          <cell r="CL163">
            <v>0</v>
          </cell>
          <cell r="CM163">
            <v>0</v>
          </cell>
          <cell r="CN163">
            <v>0</v>
          </cell>
          <cell r="CO163">
            <v>0</v>
          </cell>
          <cell r="CX163">
            <v>0</v>
          </cell>
          <cell r="CY163">
            <v>0</v>
          </cell>
          <cell r="DB163">
            <v>0</v>
          </cell>
          <cell r="DC163">
            <v>0</v>
          </cell>
          <cell r="DJ163" t="str">
            <v>МОС</v>
          </cell>
          <cell r="DL163">
            <v>40448</v>
          </cell>
          <cell r="DM163">
            <v>298</v>
          </cell>
          <cell r="DO163" t="str">
            <v>тариф на послуги по опаленню</v>
          </cell>
          <cell r="DT163">
            <v>293.88</v>
          </cell>
        </row>
        <row r="164">
          <cell r="W164">
            <v>527.66</v>
          </cell>
          <cell r="AF164">
            <v>40410</v>
          </cell>
          <cell r="AG164">
            <v>102</v>
          </cell>
          <cell r="AH164">
            <v>479.59579789894946</v>
          </cell>
          <cell r="AM164">
            <v>1999</v>
          </cell>
          <cell r="AO164">
            <v>1054792.3399999999</v>
          </cell>
          <cell r="AQ164">
            <v>958712</v>
          </cell>
          <cell r="AU164">
            <v>0</v>
          </cell>
          <cell r="AW164">
            <v>0</v>
          </cell>
          <cell r="AY164">
            <v>779414.00335060002</v>
          </cell>
          <cell r="AZ164">
            <v>389.90195265162583</v>
          </cell>
          <cell r="BA164">
            <v>0</v>
          </cell>
          <cell r="BB164">
            <v>0</v>
          </cell>
          <cell r="BC164">
            <v>0</v>
          </cell>
          <cell r="BD164">
            <v>0</v>
          </cell>
          <cell r="BG164">
            <v>0</v>
          </cell>
          <cell r="BH164">
            <v>0</v>
          </cell>
          <cell r="BI164">
            <v>71463</v>
          </cell>
          <cell r="BJ164">
            <v>35.749374687343675</v>
          </cell>
          <cell r="BK164">
            <v>0</v>
          </cell>
          <cell r="BL164">
            <v>0</v>
          </cell>
          <cell r="BM164">
            <v>84878</v>
          </cell>
          <cell r="BN164">
            <v>42.460230115057527</v>
          </cell>
          <cell r="BO164">
            <v>0</v>
          </cell>
          <cell r="BP164">
            <v>0</v>
          </cell>
          <cell r="BY164">
            <v>1134</v>
          </cell>
          <cell r="CF164">
            <v>316.19999000000001</v>
          </cell>
          <cell r="CG164">
            <v>2464.94</v>
          </cell>
          <cell r="CJ164">
            <v>0</v>
          </cell>
          <cell r="CK164">
            <v>0</v>
          </cell>
          <cell r="CL164">
            <v>0</v>
          </cell>
          <cell r="CM164">
            <v>0</v>
          </cell>
          <cell r="CN164">
            <v>0</v>
          </cell>
          <cell r="CO164">
            <v>0</v>
          </cell>
          <cell r="CX164">
            <v>0</v>
          </cell>
          <cell r="CY164">
            <v>0</v>
          </cell>
          <cell r="DB164">
            <v>0</v>
          </cell>
          <cell r="DC164">
            <v>0</v>
          </cell>
          <cell r="DJ164" t="str">
            <v>НКРКП</v>
          </cell>
          <cell r="DL164">
            <v>40844</v>
          </cell>
          <cell r="DM164">
            <v>231</v>
          </cell>
          <cell r="DT164">
            <v>704.38</v>
          </cell>
        </row>
        <row r="165">
          <cell r="W165">
            <v>551.64</v>
          </cell>
          <cell r="AF165">
            <v>40410</v>
          </cell>
          <cell r="AG165">
            <v>101</v>
          </cell>
          <cell r="AH165">
            <v>479.68112881551161</v>
          </cell>
          <cell r="AM165">
            <v>5209</v>
          </cell>
          <cell r="AO165">
            <v>2873492.76</v>
          </cell>
          <cell r="AQ165">
            <v>2498659</v>
          </cell>
          <cell r="AU165">
            <v>0</v>
          </cell>
          <cell r="AW165">
            <v>0</v>
          </cell>
          <cell r="AY165">
            <v>2031430.9997350601</v>
          </cell>
          <cell r="AZ165">
            <v>389.98483389039359</v>
          </cell>
          <cell r="BA165">
            <v>0</v>
          </cell>
          <cell r="BB165">
            <v>0</v>
          </cell>
          <cell r="BC165">
            <v>0</v>
          </cell>
          <cell r="BD165">
            <v>0</v>
          </cell>
          <cell r="BG165">
            <v>0</v>
          </cell>
          <cell r="BH165">
            <v>0</v>
          </cell>
          <cell r="BI165">
            <v>186253</v>
          </cell>
          <cell r="BJ165">
            <v>35.75599923209829</v>
          </cell>
          <cell r="BK165">
            <v>0</v>
          </cell>
          <cell r="BL165">
            <v>0</v>
          </cell>
          <cell r="BM165">
            <v>221216</v>
          </cell>
          <cell r="BN165">
            <v>42.468036091380306</v>
          </cell>
          <cell r="BO165">
            <v>0</v>
          </cell>
          <cell r="BP165">
            <v>0</v>
          </cell>
          <cell r="BY165">
            <v>1134</v>
          </cell>
          <cell r="CF165">
            <v>824.129999</v>
          </cell>
          <cell r="CG165">
            <v>2464.94</v>
          </cell>
          <cell r="CJ165">
            <v>0</v>
          </cell>
          <cell r="CK165">
            <v>0</v>
          </cell>
          <cell r="CL165">
            <v>0</v>
          </cell>
          <cell r="CM165">
            <v>0</v>
          </cell>
          <cell r="CN165">
            <v>0</v>
          </cell>
          <cell r="CO165">
            <v>0</v>
          </cell>
          <cell r="CX165">
            <v>0</v>
          </cell>
          <cell r="CY165">
            <v>0</v>
          </cell>
          <cell r="DB165">
            <v>0</v>
          </cell>
          <cell r="DC165">
            <v>0</v>
          </cell>
          <cell r="DJ165" t="str">
            <v>НКРКП</v>
          </cell>
          <cell r="DL165">
            <v>40844</v>
          </cell>
          <cell r="DM165">
            <v>231</v>
          </cell>
          <cell r="DT165">
            <v>721.31</v>
          </cell>
        </row>
        <row r="166">
          <cell r="W166">
            <v>201.61</v>
          </cell>
          <cell r="AF166">
            <v>39783</v>
          </cell>
          <cell r="AG166">
            <v>160</v>
          </cell>
          <cell r="AH166">
            <v>192.00811969024886</v>
          </cell>
          <cell r="AM166">
            <v>26602</v>
          </cell>
          <cell r="AO166">
            <v>5363229.2200000007</v>
          </cell>
          <cell r="AQ166">
            <v>5107800</v>
          </cell>
          <cell r="AU166">
            <v>0</v>
          </cell>
          <cell r="AW166">
            <v>0</v>
          </cell>
          <cell r="AY166">
            <v>2863021.9970616</v>
          </cell>
          <cell r="AZ166">
            <v>107.62431385089843</v>
          </cell>
          <cell r="BA166">
            <v>0</v>
          </cell>
          <cell r="BB166">
            <v>0</v>
          </cell>
          <cell r="BC166">
            <v>0</v>
          </cell>
          <cell r="BD166">
            <v>0</v>
          </cell>
          <cell r="BG166">
            <v>0</v>
          </cell>
          <cell r="BH166">
            <v>0</v>
          </cell>
          <cell r="BI166">
            <v>394400</v>
          </cell>
          <cell r="BJ166">
            <v>14.825952935869484</v>
          </cell>
          <cell r="BK166">
            <v>0</v>
          </cell>
          <cell r="BL166">
            <v>0</v>
          </cell>
          <cell r="BM166">
            <v>1461470</v>
          </cell>
          <cell r="BN166">
            <v>54.938350499962411</v>
          </cell>
          <cell r="BO166">
            <v>0</v>
          </cell>
          <cell r="BP166">
            <v>0</v>
          </cell>
          <cell r="BY166">
            <v>1376.33</v>
          </cell>
          <cell r="CF166">
            <v>3936.3993799999998</v>
          </cell>
          <cell r="CG166">
            <v>727.32</v>
          </cell>
          <cell r="CJ166">
            <v>0</v>
          </cell>
          <cell r="CK166">
            <v>0</v>
          </cell>
          <cell r="CL166">
            <v>0</v>
          </cell>
          <cell r="CM166">
            <v>0</v>
          </cell>
          <cell r="CN166">
            <v>0</v>
          </cell>
          <cell r="CO166">
            <v>0</v>
          </cell>
          <cell r="CX166">
            <v>0</v>
          </cell>
          <cell r="CY166">
            <v>0</v>
          </cell>
          <cell r="DB166">
            <v>0</v>
          </cell>
          <cell r="DC166">
            <v>0</v>
          </cell>
          <cell r="DJ166" t="str">
            <v>НКРЕ</v>
          </cell>
          <cell r="DL166">
            <v>40526</v>
          </cell>
          <cell r="DM166">
            <v>1702</v>
          </cell>
          <cell r="DO166" t="str">
            <v xml:space="preserve">тариф на теплову енергію </v>
          </cell>
          <cell r="DT166">
            <v>221.77</v>
          </cell>
        </row>
        <row r="167">
          <cell r="W167">
            <v>436.23</v>
          </cell>
          <cell r="AF167">
            <v>39850</v>
          </cell>
          <cell r="AG167">
            <v>33</v>
          </cell>
          <cell r="AH167">
            <v>407.69208224036112</v>
          </cell>
          <cell r="AM167">
            <v>27295.599999999999</v>
          </cell>
          <cell r="AO167">
            <v>11907159.588</v>
          </cell>
          <cell r="AQ167">
            <v>11128200</v>
          </cell>
          <cell r="AU167">
            <v>0</v>
          </cell>
          <cell r="AW167">
            <v>0</v>
          </cell>
          <cell r="AY167">
            <v>8652699.8497499991</v>
          </cell>
          <cell r="AZ167">
            <v>316.9998039885549</v>
          </cell>
          <cell r="BA167">
            <v>0</v>
          </cell>
          <cell r="BB167">
            <v>0</v>
          </cell>
          <cell r="BC167">
            <v>0</v>
          </cell>
          <cell r="BD167">
            <v>0</v>
          </cell>
          <cell r="BG167">
            <v>0</v>
          </cell>
          <cell r="BH167">
            <v>0</v>
          </cell>
          <cell r="BI167">
            <v>0</v>
          </cell>
          <cell r="BJ167">
            <v>0</v>
          </cell>
          <cell r="BK167">
            <v>0</v>
          </cell>
          <cell r="BL167">
            <v>0</v>
          </cell>
          <cell r="BM167">
            <v>0</v>
          </cell>
          <cell r="BN167">
            <v>0</v>
          </cell>
          <cell r="BO167">
            <v>0</v>
          </cell>
          <cell r="BP167">
            <v>0</v>
          </cell>
          <cell r="BY167">
            <v>0</v>
          </cell>
          <cell r="CF167">
            <v>4039.0709999999999</v>
          </cell>
          <cell r="CG167">
            <v>2142.25</v>
          </cell>
          <cell r="CJ167">
            <v>0</v>
          </cell>
          <cell r="CK167">
            <v>0</v>
          </cell>
          <cell r="CL167">
            <v>0</v>
          </cell>
          <cell r="CM167">
            <v>0</v>
          </cell>
          <cell r="CN167">
            <v>0</v>
          </cell>
          <cell r="CO167">
            <v>0</v>
          </cell>
          <cell r="CX167">
            <v>0</v>
          </cell>
          <cell r="CY167">
            <v>0</v>
          </cell>
          <cell r="DB167">
            <v>0</v>
          </cell>
          <cell r="DC167">
            <v>0</v>
          </cell>
          <cell r="DJ167" t="str">
            <v>НКРКП</v>
          </cell>
          <cell r="DL167">
            <v>40816</v>
          </cell>
          <cell r="DM167">
            <v>91</v>
          </cell>
          <cell r="DT167">
            <v>674.42</v>
          </cell>
        </row>
        <row r="168">
          <cell r="W168">
            <v>517.16999999999996</v>
          </cell>
          <cell r="AF168">
            <v>40266</v>
          </cell>
          <cell r="AG168">
            <v>27</v>
          </cell>
          <cell r="AH168">
            <v>413.7386034466648</v>
          </cell>
          <cell r="AM168">
            <v>7491.3</v>
          </cell>
          <cell r="AO168">
            <v>3874275.6209999998</v>
          </cell>
          <cell r="AQ168">
            <v>3099440</v>
          </cell>
          <cell r="AU168">
            <v>0</v>
          </cell>
          <cell r="AW168">
            <v>0</v>
          </cell>
          <cell r="AY168">
            <v>2418099.8296000003</v>
          </cell>
          <cell r="AZ168">
            <v>322.78774439683372</v>
          </cell>
          <cell r="BA168">
            <v>0</v>
          </cell>
          <cell r="BB168">
            <v>0</v>
          </cell>
          <cell r="BC168">
            <v>0</v>
          </cell>
          <cell r="BD168">
            <v>0</v>
          </cell>
          <cell r="BG168">
            <v>0</v>
          </cell>
          <cell r="BH168">
            <v>0</v>
          </cell>
          <cell r="BI168">
            <v>0</v>
          </cell>
          <cell r="BJ168">
            <v>0</v>
          </cell>
          <cell r="BK168">
            <v>0</v>
          </cell>
          <cell r="BL168">
            <v>0</v>
          </cell>
          <cell r="BM168">
            <v>0</v>
          </cell>
          <cell r="BN168">
            <v>0</v>
          </cell>
          <cell r="BO168">
            <v>0</v>
          </cell>
          <cell r="BP168">
            <v>0</v>
          </cell>
          <cell r="BY168">
            <v>0</v>
          </cell>
          <cell r="CF168">
            <v>1108.432</v>
          </cell>
          <cell r="CG168">
            <v>2181.5500000000002</v>
          </cell>
          <cell r="CJ168">
            <v>0</v>
          </cell>
          <cell r="CK168">
            <v>0</v>
          </cell>
          <cell r="CL168">
            <v>0</v>
          </cell>
          <cell r="CM168">
            <v>0</v>
          </cell>
          <cell r="CN168">
            <v>0</v>
          </cell>
          <cell r="CO168">
            <v>0</v>
          </cell>
          <cell r="CX168">
            <v>0</v>
          </cell>
          <cell r="CY168">
            <v>0</v>
          </cell>
          <cell r="DB168">
            <v>0</v>
          </cell>
          <cell r="DC168">
            <v>0</v>
          </cell>
          <cell r="DJ168" t="str">
            <v>НКРКП</v>
          </cell>
          <cell r="DL168">
            <v>40816</v>
          </cell>
          <cell r="DM168">
            <v>91</v>
          </cell>
          <cell r="DT168">
            <v>749.65</v>
          </cell>
        </row>
        <row r="169">
          <cell r="W169">
            <v>209.23</v>
          </cell>
          <cell r="AF169">
            <v>39884</v>
          </cell>
          <cell r="AG169">
            <v>639</v>
          </cell>
          <cell r="AH169">
            <v>192.39527328138925</v>
          </cell>
          <cell r="AM169">
            <v>139124</v>
          </cell>
          <cell r="AO169">
            <v>29108914.52</v>
          </cell>
          <cell r="AQ169">
            <v>26766800</v>
          </cell>
          <cell r="AU169">
            <v>0</v>
          </cell>
          <cell r="AW169">
            <v>0</v>
          </cell>
          <cell r="AY169">
            <v>16752800.133960001</v>
          </cell>
          <cell r="AZ169">
            <v>120.41632021764758</v>
          </cell>
          <cell r="BA169">
            <v>0</v>
          </cell>
          <cell r="BB169">
            <v>0</v>
          </cell>
          <cell r="BC169">
            <v>0</v>
          </cell>
          <cell r="BD169">
            <v>0</v>
          </cell>
          <cell r="BG169">
            <v>0</v>
          </cell>
          <cell r="BH169">
            <v>0</v>
          </cell>
          <cell r="BI169">
            <v>2448200</v>
          </cell>
          <cell r="BJ169">
            <v>17.597251372875995</v>
          </cell>
          <cell r="BK169">
            <v>0</v>
          </cell>
          <cell r="BL169">
            <v>0</v>
          </cell>
          <cell r="BM169">
            <v>4784400</v>
          </cell>
          <cell r="BN169">
            <v>34.389465512779964</v>
          </cell>
          <cell r="BO169">
            <v>0</v>
          </cell>
          <cell r="BP169">
            <v>0</v>
          </cell>
          <cell r="BY169">
            <v>2026.56</v>
          </cell>
          <cell r="CF169">
            <v>23033.602999999999</v>
          </cell>
          <cell r="CG169">
            <v>727.32</v>
          </cell>
          <cell r="CJ169">
            <v>0</v>
          </cell>
          <cell r="CK169">
            <v>0</v>
          </cell>
          <cell r="CL169">
            <v>0</v>
          </cell>
          <cell r="CM169">
            <v>0</v>
          </cell>
          <cell r="CN169">
            <v>0</v>
          </cell>
          <cell r="CO169">
            <v>0</v>
          </cell>
          <cell r="CX169">
            <v>0</v>
          </cell>
          <cell r="CY169">
            <v>0</v>
          </cell>
          <cell r="DB169">
            <v>0</v>
          </cell>
          <cell r="DC169">
            <v>0</v>
          </cell>
          <cell r="DJ169" t="str">
            <v>НКРЕ</v>
          </cell>
          <cell r="DL169">
            <v>40526</v>
          </cell>
          <cell r="DM169">
            <v>1808</v>
          </cell>
          <cell r="DO169" t="str">
            <v>тариф на теплову енергію</v>
          </cell>
          <cell r="DT169">
            <v>230.15</v>
          </cell>
        </row>
        <row r="170">
          <cell r="W170">
            <v>489.6</v>
          </cell>
          <cell r="AF170" t="str">
            <v xml:space="preserve">висновок ДЦІ  не встановлювався, витрати прийняти за даними підприємства  </v>
          </cell>
          <cell r="AG170">
            <v>0</v>
          </cell>
          <cell r="AH170">
            <v>426.66283854914349</v>
          </cell>
          <cell r="AM170">
            <v>10449</v>
          </cell>
          <cell r="AO170">
            <v>5115830.4000000004</v>
          </cell>
          <cell r="AQ170">
            <v>4458200</v>
          </cell>
          <cell r="AU170">
            <v>0</v>
          </cell>
          <cell r="AW170">
            <v>0</v>
          </cell>
          <cell r="AY170">
            <v>3706092.5</v>
          </cell>
          <cell r="AZ170">
            <v>354.68394104699013</v>
          </cell>
          <cell r="BA170">
            <v>0</v>
          </cell>
          <cell r="BB170">
            <v>0</v>
          </cell>
          <cell r="BC170">
            <v>0</v>
          </cell>
          <cell r="BD170">
            <v>0</v>
          </cell>
          <cell r="BG170">
            <v>0</v>
          </cell>
          <cell r="BH170">
            <v>0</v>
          </cell>
          <cell r="BI170">
            <v>0</v>
          </cell>
          <cell r="BJ170">
            <v>0</v>
          </cell>
          <cell r="BK170">
            <v>0</v>
          </cell>
          <cell r="BL170">
            <v>0</v>
          </cell>
          <cell r="BM170">
            <v>0</v>
          </cell>
          <cell r="BN170">
            <v>0</v>
          </cell>
          <cell r="BO170">
            <v>0</v>
          </cell>
          <cell r="BP170">
            <v>0</v>
          </cell>
          <cell r="BY170">
            <v>0</v>
          </cell>
          <cell r="CF170">
            <v>1730</v>
          </cell>
          <cell r="CG170">
            <v>2142.25</v>
          </cell>
          <cell r="CJ170">
            <v>0</v>
          </cell>
          <cell r="CK170">
            <v>0</v>
          </cell>
          <cell r="CL170">
            <v>0</v>
          </cell>
          <cell r="CM170">
            <v>0</v>
          </cell>
          <cell r="CN170">
            <v>0</v>
          </cell>
          <cell r="CO170">
            <v>0</v>
          </cell>
          <cell r="CX170">
            <v>0</v>
          </cell>
          <cell r="CY170">
            <v>0</v>
          </cell>
          <cell r="DB170">
            <v>0</v>
          </cell>
          <cell r="DC170">
            <v>0</v>
          </cell>
          <cell r="DJ170" t="str">
            <v>НКРКП</v>
          </cell>
          <cell r="DL170">
            <v>40816</v>
          </cell>
          <cell r="DM170" t="str">
            <v>№ 40</v>
          </cell>
          <cell r="DT170">
            <v>756.11</v>
          </cell>
        </row>
        <row r="171">
          <cell r="W171">
            <v>580.11</v>
          </cell>
          <cell r="AF171" t="str">
            <v>висновок ДЦІ не встановлювався, витрати прийняти за даними підприємства</v>
          </cell>
          <cell r="AG171">
            <v>0</v>
          </cell>
          <cell r="AH171">
            <v>429.974234182651</v>
          </cell>
          <cell r="AM171">
            <v>10479</v>
          </cell>
          <cell r="AO171">
            <v>6078972.6900000004</v>
          </cell>
          <cell r="AQ171">
            <v>4505700</v>
          </cell>
          <cell r="AU171">
            <v>0</v>
          </cell>
          <cell r="AW171">
            <v>0</v>
          </cell>
          <cell r="AY171">
            <v>3751401.0875000004</v>
          </cell>
          <cell r="AZ171">
            <v>357.99227860482875</v>
          </cell>
          <cell r="BA171">
            <v>0</v>
          </cell>
          <cell r="BB171">
            <v>0</v>
          </cell>
          <cell r="BC171">
            <v>0</v>
          </cell>
          <cell r="BD171">
            <v>0</v>
          </cell>
          <cell r="BG171">
            <v>0</v>
          </cell>
          <cell r="BH171">
            <v>0</v>
          </cell>
          <cell r="BI171">
            <v>0</v>
          </cell>
          <cell r="BJ171">
            <v>0</v>
          </cell>
          <cell r="BK171">
            <v>0</v>
          </cell>
          <cell r="BL171">
            <v>0</v>
          </cell>
          <cell r="BM171">
            <v>0</v>
          </cell>
          <cell r="BN171">
            <v>0</v>
          </cell>
          <cell r="BO171">
            <v>0</v>
          </cell>
          <cell r="BP171">
            <v>0</v>
          </cell>
          <cell r="BY171">
            <v>0</v>
          </cell>
          <cell r="CF171">
            <v>1751.15</v>
          </cell>
          <cell r="CG171">
            <v>2142.25</v>
          </cell>
          <cell r="CJ171">
            <v>0</v>
          </cell>
          <cell r="CK171">
            <v>0</v>
          </cell>
          <cell r="CL171">
            <v>0</v>
          </cell>
          <cell r="CM171">
            <v>0</v>
          </cell>
          <cell r="CN171">
            <v>0</v>
          </cell>
          <cell r="CO171">
            <v>0</v>
          </cell>
          <cell r="CX171">
            <v>0</v>
          </cell>
          <cell r="CY171">
            <v>0</v>
          </cell>
          <cell r="DB171">
            <v>0</v>
          </cell>
          <cell r="DC171">
            <v>0</v>
          </cell>
          <cell r="DJ171" t="str">
            <v>НКРКП</v>
          </cell>
          <cell r="DL171">
            <v>40816</v>
          </cell>
          <cell r="DM171" t="str">
            <v>№ 40</v>
          </cell>
          <cell r="DT171">
            <v>846.62</v>
          </cell>
        </row>
        <row r="172">
          <cell r="W172">
            <v>200.74</v>
          </cell>
          <cell r="AF172">
            <v>39778</v>
          </cell>
          <cell r="AG172">
            <v>434</v>
          </cell>
          <cell r="AH172">
            <v>200.38444190803875</v>
          </cell>
          <cell r="AM172">
            <v>90679.5</v>
          </cell>
          <cell r="AO172">
            <v>18203002.830000002</v>
          </cell>
          <cell r="AQ172">
            <v>18170761</v>
          </cell>
          <cell r="AU172">
            <v>0</v>
          </cell>
          <cell r="AW172">
            <v>0</v>
          </cell>
          <cell r="AY172">
            <v>10420977.974088</v>
          </cell>
          <cell r="AZ172">
            <v>114.92099067692257</v>
          </cell>
          <cell r="BA172">
            <v>0</v>
          </cell>
          <cell r="BB172">
            <v>0</v>
          </cell>
          <cell r="BC172">
            <v>0</v>
          </cell>
          <cell r="BD172">
            <v>0</v>
          </cell>
          <cell r="BG172">
            <v>0</v>
          </cell>
          <cell r="BH172">
            <v>0</v>
          </cell>
          <cell r="BI172">
            <v>2146280</v>
          </cell>
          <cell r="BJ172">
            <v>23.668855695057868</v>
          </cell>
          <cell r="BK172">
            <v>0</v>
          </cell>
          <cell r="BL172">
            <v>0</v>
          </cell>
          <cell r="BM172">
            <v>3930177</v>
          </cell>
          <cell r="BN172">
            <v>43.341405720146227</v>
          </cell>
          <cell r="BO172">
            <v>0</v>
          </cell>
          <cell r="BP172">
            <v>0</v>
          </cell>
          <cell r="BY172">
            <v>2441.14</v>
          </cell>
          <cell r="CF172">
            <v>14327.913399999999</v>
          </cell>
          <cell r="CG172">
            <v>727.32</v>
          </cell>
          <cell r="CJ172">
            <v>0</v>
          </cell>
          <cell r="CK172">
            <v>0</v>
          </cell>
          <cell r="CL172">
            <v>0</v>
          </cell>
          <cell r="CM172">
            <v>0</v>
          </cell>
          <cell r="CN172">
            <v>0</v>
          </cell>
          <cell r="CO172">
            <v>0</v>
          </cell>
          <cell r="CX172">
            <v>0</v>
          </cell>
          <cell r="CY172">
            <v>0</v>
          </cell>
          <cell r="DB172">
            <v>0</v>
          </cell>
          <cell r="DC172">
            <v>0</v>
          </cell>
          <cell r="DJ172" t="str">
            <v>НКРЕ</v>
          </cell>
          <cell r="DL172">
            <v>40526</v>
          </cell>
          <cell r="DM172" t="str">
            <v>№ 1704</v>
          </cell>
          <cell r="DO172" t="str">
            <v>тариф на теплову енергію</v>
          </cell>
          <cell r="DT172">
            <v>220.81</v>
          </cell>
        </row>
        <row r="173">
          <cell r="W173">
            <v>495.27</v>
          </cell>
          <cell r="AF173">
            <v>39850</v>
          </cell>
          <cell r="AG173">
            <v>531</v>
          </cell>
          <cell r="AH173">
            <v>430.66872727272727</v>
          </cell>
          <cell r="AM173">
            <v>5500</v>
          </cell>
          <cell r="AO173">
            <v>2723985</v>
          </cell>
          <cell r="AQ173">
            <v>2368678</v>
          </cell>
          <cell r="AU173">
            <v>0</v>
          </cell>
          <cell r="AW173">
            <v>0</v>
          </cell>
          <cell r="AY173">
            <v>1893487.9982534999</v>
          </cell>
          <cell r="AZ173">
            <v>344.270545137</v>
          </cell>
          <cell r="BA173">
            <v>0</v>
          </cell>
          <cell r="BB173">
            <v>0</v>
          </cell>
          <cell r="BC173">
            <v>0</v>
          </cell>
          <cell r="BD173">
            <v>0</v>
          </cell>
          <cell r="BG173">
            <v>0</v>
          </cell>
          <cell r="BH173">
            <v>0</v>
          </cell>
          <cell r="BI173">
            <v>135320</v>
          </cell>
          <cell r="BJ173">
            <v>24.603636363636365</v>
          </cell>
          <cell r="BK173">
            <v>0</v>
          </cell>
          <cell r="BL173">
            <v>0</v>
          </cell>
          <cell r="BM173">
            <v>238378</v>
          </cell>
          <cell r="BN173">
            <v>43.341454545454546</v>
          </cell>
          <cell r="BO173">
            <v>0</v>
          </cell>
          <cell r="BP173">
            <v>0</v>
          </cell>
          <cell r="BY173">
            <v>2441.14</v>
          </cell>
          <cell r="CF173">
            <v>869.03090999999995</v>
          </cell>
          <cell r="CG173">
            <v>2178.85</v>
          </cell>
          <cell r="CJ173">
            <v>0</v>
          </cell>
          <cell r="CK173">
            <v>0</v>
          </cell>
          <cell r="CL173">
            <v>0</v>
          </cell>
          <cell r="CM173">
            <v>0</v>
          </cell>
          <cell r="CN173">
            <v>0</v>
          </cell>
          <cell r="CO173">
            <v>0</v>
          </cell>
          <cell r="CX173">
            <v>0</v>
          </cell>
          <cell r="CY173">
            <v>0</v>
          </cell>
          <cell r="DB173">
            <v>0</v>
          </cell>
          <cell r="DC173">
            <v>0</v>
          </cell>
          <cell r="DJ173" t="str">
            <v>НКРКП</v>
          </cell>
          <cell r="DL173">
            <v>40816</v>
          </cell>
          <cell r="DM173">
            <v>80</v>
          </cell>
          <cell r="DT173">
            <v>743.83</v>
          </cell>
        </row>
        <row r="174">
          <cell r="W174">
            <v>581.41</v>
          </cell>
          <cell r="AF174">
            <v>39850</v>
          </cell>
          <cell r="AG174">
            <v>530</v>
          </cell>
          <cell r="AH174">
            <v>430.66728018553624</v>
          </cell>
          <cell r="AM174">
            <v>6963.6</v>
          </cell>
          <cell r="AO174">
            <v>4048706.676</v>
          </cell>
          <cell r="AQ174">
            <v>2998994.6723000002</v>
          </cell>
          <cell r="AU174">
            <v>0</v>
          </cell>
          <cell r="AW174">
            <v>0</v>
          </cell>
          <cell r="AY174">
            <v>2397366.9999981397</v>
          </cell>
          <cell r="AZ174">
            <v>344.27121029325917</v>
          </cell>
          <cell r="BA174">
            <v>0</v>
          </cell>
          <cell r="BB174">
            <v>0</v>
          </cell>
          <cell r="BC174">
            <v>0</v>
          </cell>
          <cell r="BD174">
            <v>0</v>
          </cell>
          <cell r="BG174">
            <v>0</v>
          </cell>
          <cell r="BH174">
            <v>0</v>
          </cell>
          <cell r="BI174">
            <v>171322.23999999999</v>
          </cell>
          <cell r="BJ174">
            <v>24.602538916652303</v>
          </cell>
          <cell r="BK174">
            <v>0</v>
          </cell>
          <cell r="BL174">
            <v>0</v>
          </cell>
          <cell r="BM174">
            <v>301811.72600000002</v>
          </cell>
          <cell r="BN174">
            <v>43.341335803320121</v>
          </cell>
          <cell r="BO174">
            <v>0</v>
          </cell>
          <cell r="BP174">
            <v>0</v>
          </cell>
          <cell r="BY174">
            <v>2441.14</v>
          </cell>
          <cell r="CF174">
            <v>1100.29006127</v>
          </cell>
          <cell r="CG174">
            <v>2178.85</v>
          </cell>
          <cell r="CJ174">
            <v>0</v>
          </cell>
          <cell r="CK174">
            <v>0</v>
          </cell>
          <cell r="CL174">
            <v>0</v>
          </cell>
          <cell r="CM174">
            <v>0</v>
          </cell>
          <cell r="CN174">
            <v>0</v>
          </cell>
          <cell r="CO174">
            <v>0</v>
          </cell>
          <cell r="CX174">
            <v>0</v>
          </cell>
          <cell r="CY174">
            <v>0</v>
          </cell>
          <cell r="DB174">
            <v>0</v>
          </cell>
          <cell r="DC174">
            <v>0</v>
          </cell>
          <cell r="DJ174" t="str">
            <v>НКРКП</v>
          </cell>
          <cell r="DL174">
            <v>40816</v>
          </cell>
          <cell r="DM174">
            <v>80</v>
          </cell>
          <cell r="DO174" t="str">
            <v>іншим підприємствам і організаціям</v>
          </cell>
          <cell r="DT174">
            <v>829.97</v>
          </cell>
        </row>
        <row r="175">
          <cell r="W175">
            <v>443.59</v>
          </cell>
          <cell r="AF175">
            <v>39850</v>
          </cell>
          <cell r="AG175">
            <v>530</v>
          </cell>
          <cell r="AH175">
            <v>430.67131714716425</v>
          </cell>
          <cell r="AM175">
            <v>533.995</v>
          </cell>
          <cell r="AO175">
            <v>236874.84204999998</v>
          </cell>
          <cell r="AQ175">
            <v>229976.33</v>
          </cell>
          <cell r="AU175">
            <v>0</v>
          </cell>
          <cell r="AW175">
            <v>0</v>
          </cell>
          <cell r="AY175">
            <v>183840.99995363</v>
          </cell>
          <cell r="AZ175">
            <v>344.27475904012209</v>
          </cell>
          <cell r="BA175">
            <v>0</v>
          </cell>
          <cell r="BB175">
            <v>0</v>
          </cell>
          <cell r="BC175">
            <v>0</v>
          </cell>
          <cell r="BD175">
            <v>0</v>
          </cell>
          <cell r="BG175">
            <v>0</v>
          </cell>
          <cell r="BH175">
            <v>0</v>
          </cell>
          <cell r="BI175">
            <v>13137.76</v>
          </cell>
          <cell r="BJ175">
            <v>24.602777179561606</v>
          </cell>
          <cell r="BK175">
            <v>0</v>
          </cell>
          <cell r="BL175">
            <v>0</v>
          </cell>
          <cell r="BM175">
            <v>23144.27</v>
          </cell>
          <cell r="BN175">
            <v>43.341735409507578</v>
          </cell>
          <cell r="BO175">
            <v>0</v>
          </cell>
          <cell r="BP175">
            <v>0</v>
          </cell>
          <cell r="BY175">
            <v>2441.14</v>
          </cell>
          <cell r="CF175">
            <v>84.375243800000007</v>
          </cell>
          <cell r="CG175">
            <v>2178.85</v>
          </cell>
          <cell r="CJ175">
            <v>0</v>
          </cell>
          <cell r="CK175">
            <v>0</v>
          </cell>
          <cell r="CL175">
            <v>0</v>
          </cell>
          <cell r="CM175">
            <v>0</v>
          </cell>
          <cell r="CN175">
            <v>0</v>
          </cell>
          <cell r="CO175">
            <v>0</v>
          </cell>
          <cell r="CX175">
            <v>0</v>
          </cell>
          <cell r="CY175">
            <v>0</v>
          </cell>
          <cell r="DB175">
            <v>0</v>
          </cell>
          <cell r="DC175">
            <v>0</v>
          </cell>
          <cell r="DJ175" t="str">
            <v>НКРКП</v>
          </cell>
          <cell r="DL175">
            <v>40816</v>
          </cell>
          <cell r="DM175">
            <v>80</v>
          </cell>
          <cell r="DO175" t="str">
            <v>комунальним підприємствам і організаціям</v>
          </cell>
          <cell r="DT175">
            <v>692.15</v>
          </cell>
        </row>
        <row r="176">
          <cell r="W176">
            <v>267.98</v>
          </cell>
          <cell r="AF176">
            <v>39792</v>
          </cell>
          <cell r="AG176">
            <v>459</v>
          </cell>
          <cell r="AH176">
            <v>260.17464731759117</v>
          </cell>
          <cell r="AM176">
            <v>59331</v>
          </cell>
          <cell r="AO176">
            <v>15899521.380000001</v>
          </cell>
          <cell r="AQ176">
            <v>15436422</v>
          </cell>
          <cell r="AU176">
            <v>0</v>
          </cell>
          <cell r="AW176">
            <v>0</v>
          </cell>
          <cell r="AY176">
            <v>6637522.3200000003</v>
          </cell>
          <cell r="AZ176">
            <v>111.87275319815949</v>
          </cell>
          <cell r="BA176">
            <v>2100</v>
          </cell>
          <cell r="BB176">
            <v>3.5394650351418311E-2</v>
          </cell>
          <cell r="BC176">
            <v>0</v>
          </cell>
          <cell r="BD176">
            <v>0</v>
          </cell>
          <cell r="BG176">
            <v>0</v>
          </cell>
          <cell r="BH176">
            <v>0</v>
          </cell>
          <cell r="BI176">
            <v>1010400</v>
          </cell>
          <cell r="BJ176">
            <v>17.029883197653842</v>
          </cell>
          <cell r="BK176">
            <v>0</v>
          </cell>
          <cell r="BL176">
            <v>0</v>
          </cell>
          <cell r="BM176">
            <v>6318400</v>
          </cell>
          <cell r="BN176">
            <v>106.49407560971498</v>
          </cell>
          <cell r="BO176">
            <v>0</v>
          </cell>
          <cell r="BP176">
            <v>0</v>
          </cell>
          <cell r="BY176">
            <v>0</v>
          </cell>
          <cell r="CF176">
            <v>9126</v>
          </cell>
          <cell r="CG176">
            <v>727.32</v>
          </cell>
          <cell r="CJ176">
            <v>0</v>
          </cell>
          <cell r="CK176">
            <v>0</v>
          </cell>
          <cell r="CL176">
            <v>0</v>
          </cell>
          <cell r="CM176">
            <v>0</v>
          </cell>
          <cell r="CN176">
            <v>0</v>
          </cell>
          <cell r="CO176">
            <v>0</v>
          </cell>
          <cell r="CX176">
            <v>0</v>
          </cell>
          <cell r="CY176">
            <v>0</v>
          </cell>
          <cell r="DB176">
            <v>0</v>
          </cell>
          <cell r="DC176">
            <v>0</v>
          </cell>
          <cell r="DJ176" t="str">
            <v>НКРЕ</v>
          </cell>
          <cell r="DL176">
            <v>40526</v>
          </cell>
          <cell r="DM176" t="str">
            <v>№ 1774</v>
          </cell>
          <cell r="DO176" t="str">
            <v>умовно-змінна частина двоставкового тарифу на теплову енергію</v>
          </cell>
          <cell r="DT176">
            <v>281.26</v>
          </cell>
        </row>
        <row r="177">
          <cell r="W177">
            <v>553.48</v>
          </cell>
          <cell r="AF177">
            <v>40091</v>
          </cell>
          <cell r="AG177">
            <v>691</v>
          </cell>
          <cell r="AH177">
            <v>481.28405435567515</v>
          </cell>
          <cell r="AM177">
            <v>15233</v>
          </cell>
          <cell r="AO177">
            <v>8431160.8399999999</v>
          </cell>
          <cell r="AQ177">
            <v>7331400</v>
          </cell>
          <cell r="AU177">
            <v>0</v>
          </cell>
          <cell r="AW177">
            <v>0</v>
          </cell>
          <cell r="AY177">
            <v>4861014.3499999996</v>
          </cell>
          <cell r="AZ177">
            <v>319.11076938226216</v>
          </cell>
          <cell r="BA177">
            <v>124200</v>
          </cell>
          <cell r="BB177">
            <v>8.1533512768331917</v>
          </cell>
          <cell r="BC177">
            <v>0</v>
          </cell>
          <cell r="BD177">
            <v>0</v>
          </cell>
          <cell r="BG177">
            <v>0</v>
          </cell>
          <cell r="BH177">
            <v>0</v>
          </cell>
          <cell r="BI177">
            <v>287900</v>
          </cell>
          <cell r="BJ177">
            <v>18.899757106282411</v>
          </cell>
          <cell r="BK177">
            <v>0</v>
          </cell>
          <cell r="BL177">
            <v>0</v>
          </cell>
          <cell r="BM177">
            <v>1725900</v>
          </cell>
          <cell r="BN177">
            <v>113.30007221164577</v>
          </cell>
          <cell r="BO177">
            <v>0</v>
          </cell>
          <cell r="BP177">
            <v>0</v>
          </cell>
          <cell r="BY177">
            <v>2311</v>
          </cell>
          <cell r="CF177">
            <v>2231</v>
          </cell>
          <cell r="CG177">
            <v>2178.85</v>
          </cell>
          <cell r="CJ177">
            <v>0</v>
          </cell>
          <cell r="CK177">
            <v>0</v>
          </cell>
          <cell r="CL177">
            <v>0</v>
          </cell>
          <cell r="CM177">
            <v>0</v>
          </cell>
          <cell r="CN177">
            <v>0</v>
          </cell>
          <cell r="CO177">
            <v>0</v>
          </cell>
          <cell r="CX177">
            <v>0</v>
          </cell>
          <cell r="CY177">
            <v>0</v>
          </cell>
          <cell r="DB177">
            <v>0</v>
          </cell>
          <cell r="DC177">
            <v>0</v>
          </cell>
          <cell r="DJ177" t="str">
            <v>НКРКП</v>
          </cell>
          <cell r="DL177">
            <v>40816</v>
          </cell>
          <cell r="DM177" t="str">
            <v>№ 159</v>
          </cell>
          <cell r="DT177">
            <v>783.87</v>
          </cell>
        </row>
        <row r="178">
          <cell r="W178">
            <v>631.96</v>
          </cell>
          <cell r="AF178">
            <v>40091</v>
          </cell>
          <cell r="AG178">
            <v>692</v>
          </cell>
          <cell r="AH178">
            <v>486.1218667210108</v>
          </cell>
          <cell r="AM178">
            <v>4907</v>
          </cell>
          <cell r="AO178">
            <v>3101027.72</v>
          </cell>
          <cell r="AQ178">
            <v>2385400</v>
          </cell>
          <cell r="AU178">
            <v>0</v>
          </cell>
          <cell r="AW178">
            <v>0</v>
          </cell>
          <cell r="AY178">
            <v>1629779.8</v>
          </cell>
          <cell r="AZ178">
            <v>332.13364581210516</v>
          </cell>
          <cell r="BA178">
            <v>0</v>
          </cell>
          <cell r="BB178">
            <v>0</v>
          </cell>
          <cell r="BC178">
            <v>0</v>
          </cell>
          <cell r="BD178">
            <v>0</v>
          </cell>
          <cell r="BG178">
            <v>0</v>
          </cell>
          <cell r="BH178">
            <v>0</v>
          </cell>
          <cell r="BI178">
            <v>92700</v>
          </cell>
          <cell r="BJ178">
            <v>18.891379661707763</v>
          </cell>
          <cell r="BK178">
            <v>0</v>
          </cell>
          <cell r="BL178">
            <v>0</v>
          </cell>
          <cell r="BM178">
            <v>556000</v>
          </cell>
          <cell r="BN178">
            <v>113.30751986957408</v>
          </cell>
          <cell r="BO178">
            <v>0</v>
          </cell>
          <cell r="BP178">
            <v>0</v>
          </cell>
          <cell r="BY178">
            <v>2311</v>
          </cell>
          <cell r="CF178">
            <v>748</v>
          </cell>
          <cell r="CG178">
            <v>2178.85</v>
          </cell>
          <cell r="CJ178">
            <v>0</v>
          </cell>
          <cell r="CK178">
            <v>0</v>
          </cell>
          <cell r="CL178">
            <v>0</v>
          </cell>
          <cell r="CM178">
            <v>0</v>
          </cell>
          <cell r="CN178">
            <v>0</v>
          </cell>
          <cell r="CO178">
            <v>0</v>
          </cell>
          <cell r="CX178">
            <v>0</v>
          </cell>
          <cell r="CY178">
            <v>0</v>
          </cell>
          <cell r="DB178">
            <v>0</v>
          </cell>
          <cell r="DC178">
            <v>0</v>
          </cell>
          <cell r="DJ178" t="str">
            <v>НКРКП</v>
          </cell>
          <cell r="DL178">
            <v>40816</v>
          </cell>
          <cell r="DM178" t="str">
            <v>№ 159</v>
          </cell>
          <cell r="DT178">
            <v>871.75</v>
          </cell>
        </row>
        <row r="179">
          <cell r="W179">
            <v>222.93876</v>
          </cell>
          <cell r="AF179">
            <v>39654</v>
          </cell>
          <cell r="AG179">
            <v>87</v>
          </cell>
          <cell r="AH179">
            <v>222.93876254327154</v>
          </cell>
          <cell r="AM179">
            <v>91284</v>
          </cell>
          <cell r="AO179">
            <v>20350741.767840002</v>
          </cell>
          <cell r="AQ179">
            <v>20350742</v>
          </cell>
          <cell r="AU179">
            <v>507085.4</v>
          </cell>
          <cell r="AW179">
            <v>0</v>
          </cell>
          <cell r="AY179">
            <v>10020486.32361</v>
          </cell>
          <cell r="AZ179">
            <v>109.77264716281057</v>
          </cell>
          <cell r="BA179">
            <v>0</v>
          </cell>
          <cell r="BB179">
            <v>0</v>
          </cell>
          <cell r="BC179">
            <v>0</v>
          </cell>
          <cell r="BD179">
            <v>0</v>
          </cell>
          <cell r="BG179">
            <v>32292</v>
          </cell>
          <cell r="BH179">
            <v>0.35375312212435917</v>
          </cell>
          <cell r="BI179">
            <v>320249</v>
          </cell>
          <cell r="BJ179">
            <v>3.5082708908461506</v>
          </cell>
          <cell r="BK179">
            <v>380978</v>
          </cell>
          <cell r="BL179">
            <v>4.1735462950790936</v>
          </cell>
          <cell r="BM179">
            <v>6602679</v>
          </cell>
          <cell r="BN179">
            <v>72.331175233337717</v>
          </cell>
          <cell r="BO179">
            <v>0</v>
          </cell>
          <cell r="BP179">
            <v>0</v>
          </cell>
          <cell r="BY179">
            <v>2031.62</v>
          </cell>
          <cell r="CF179">
            <v>13777.33</v>
          </cell>
          <cell r="CG179">
            <v>727.31700000000001</v>
          </cell>
          <cell r="CJ179">
            <v>2063</v>
          </cell>
          <cell r="CK179">
            <v>245.8</v>
          </cell>
          <cell r="CL179">
            <v>303.68</v>
          </cell>
          <cell r="CM179">
            <v>0</v>
          </cell>
          <cell r="CN179">
            <v>0</v>
          </cell>
          <cell r="CO179">
            <v>0</v>
          </cell>
          <cell r="CX179">
            <v>18.48</v>
          </cell>
          <cell r="CY179">
            <v>72.069999999999993</v>
          </cell>
          <cell r="DB179">
            <v>0</v>
          </cell>
          <cell r="DC179">
            <v>0</v>
          </cell>
          <cell r="DJ179" t="str">
            <v>НКРЕ</v>
          </cell>
          <cell r="DL179">
            <v>40526</v>
          </cell>
          <cell r="DM179" t="str">
            <v>№ 1800</v>
          </cell>
          <cell r="DO179" t="str">
            <v>тариф на теплову енергію</v>
          </cell>
          <cell r="DT179">
            <v>245.23</v>
          </cell>
        </row>
        <row r="180">
          <cell r="W180">
            <v>500</v>
          </cell>
          <cell r="AF180">
            <v>39856</v>
          </cell>
          <cell r="AG180">
            <v>33</v>
          </cell>
          <cell r="AH180">
            <v>446.73027195720016</v>
          </cell>
          <cell r="AM180">
            <v>17944</v>
          </cell>
          <cell r="AO180">
            <v>8972000</v>
          </cell>
          <cell r="AQ180">
            <v>8016128</v>
          </cell>
          <cell r="AU180">
            <v>0</v>
          </cell>
          <cell r="AW180">
            <v>0</v>
          </cell>
          <cell r="AY180">
            <v>5926290.4084999999</v>
          </cell>
          <cell r="AZ180">
            <v>330.26584978265714</v>
          </cell>
          <cell r="BA180">
            <v>0</v>
          </cell>
          <cell r="BB180">
            <v>0</v>
          </cell>
          <cell r="BC180">
            <v>0</v>
          </cell>
          <cell r="BD180">
            <v>0</v>
          </cell>
          <cell r="BG180">
            <v>0</v>
          </cell>
          <cell r="BH180">
            <v>0</v>
          </cell>
          <cell r="BI180">
            <v>338852</v>
          </cell>
          <cell r="BJ180">
            <v>18.883860900579581</v>
          </cell>
          <cell r="BK180">
            <v>0</v>
          </cell>
          <cell r="BL180">
            <v>0</v>
          </cell>
          <cell r="BM180">
            <v>1315094</v>
          </cell>
          <cell r="BN180">
            <v>73.288787338386086</v>
          </cell>
          <cell r="BO180">
            <v>0</v>
          </cell>
          <cell r="BP180">
            <v>0</v>
          </cell>
          <cell r="BY180">
            <v>2031.62</v>
          </cell>
          <cell r="CF180">
            <v>2766.386</v>
          </cell>
          <cell r="CG180">
            <v>2142.25</v>
          </cell>
          <cell r="CJ180">
            <v>0</v>
          </cell>
          <cell r="CK180">
            <v>0</v>
          </cell>
          <cell r="CL180">
            <v>0</v>
          </cell>
          <cell r="CM180">
            <v>0</v>
          </cell>
          <cell r="CN180">
            <v>0</v>
          </cell>
          <cell r="CO180">
            <v>0</v>
          </cell>
          <cell r="CX180">
            <v>0</v>
          </cell>
          <cell r="CY180">
            <v>0</v>
          </cell>
          <cell r="DB180">
            <v>0</v>
          </cell>
          <cell r="DC180">
            <v>0</v>
          </cell>
          <cell r="DJ180" t="str">
            <v>НКРКП</v>
          </cell>
          <cell r="DL180">
            <v>40816</v>
          </cell>
          <cell r="DM180" t="str">
            <v>№ 53</v>
          </cell>
          <cell r="DT180">
            <v>747.61</v>
          </cell>
        </row>
        <row r="181">
          <cell r="W181">
            <v>500</v>
          </cell>
          <cell r="AF181">
            <v>39856</v>
          </cell>
          <cell r="AG181">
            <v>34</v>
          </cell>
          <cell r="AH181">
            <v>446.84995437361493</v>
          </cell>
          <cell r="AM181">
            <v>7671</v>
          </cell>
          <cell r="AO181">
            <v>3835500</v>
          </cell>
          <cell r="AQ181">
            <v>3427786</v>
          </cell>
          <cell r="AU181">
            <v>0</v>
          </cell>
          <cell r="AW181">
            <v>0</v>
          </cell>
          <cell r="AY181">
            <v>2527889.2760000001</v>
          </cell>
          <cell r="AZ181">
            <v>329.53842732368662</v>
          </cell>
          <cell r="BA181">
            <v>0</v>
          </cell>
          <cell r="BB181">
            <v>0</v>
          </cell>
          <cell r="BC181">
            <v>0</v>
          </cell>
          <cell r="BD181">
            <v>0</v>
          </cell>
          <cell r="BG181">
            <v>1915</v>
          </cell>
          <cell r="BH181">
            <v>0.24964150697431886</v>
          </cell>
          <cell r="BI181">
            <v>149445</v>
          </cell>
          <cell r="BJ181">
            <v>19.481814626515447</v>
          </cell>
          <cell r="BK181">
            <v>0</v>
          </cell>
          <cell r="BL181">
            <v>0</v>
          </cell>
          <cell r="BM181">
            <v>562197</v>
          </cell>
          <cell r="BN181">
            <v>73.28861947594838</v>
          </cell>
          <cell r="BO181">
            <v>0</v>
          </cell>
          <cell r="BP181">
            <v>0</v>
          </cell>
          <cell r="BY181">
            <v>2031.62</v>
          </cell>
          <cell r="CF181">
            <v>1180.0160000000001</v>
          </cell>
          <cell r="CG181">
            <v>2142.25</v>
          </cell>
          <cell r="CJ181">
            <v>0</v>
          </cell>
          <cell r="CK181">
            <v>0</v>
          </cell>
          <cell r="CL181">
            <v>0</v>
          </cell>
          <cell r="CM181">
            <v>0</v>
          </cell>
          <cell r="CN181">
            <v>0</v>
          </cell>
          <cell r="CO181">
            <v>0</v>
          </cell>
          <cell r="CX181">
            <v>0</v>
          </cell>
          <cell r="CY181">
            <v>0</v>
          </cell>
          <cell r="DB181">
            <v>0</v>
          </cell>
          <cell r="DC181">
            <v>0</v>
          </cell>
          <cell r="DJ181" t="str">
            <v>НКРКП</v>
          </cell>
          <cell r="DL181">
            <v>40816</v>
          </cell>
          <cell r="DM181" t="str">
            <v>№ 53</v>
          </cell>
          <cell r="DT181">
            <v>747.61</v>
          </cell>
        </row>
        <row r="182">
          <cell r="W182">
            <v>292.95</v>
          </cell>
          <cell r="AF182">
            <v>39560</v>
          </cell>
          <cell r="AG182">
            <v>49</v>
          </cell>
          <cell r="AH182">
            <v>299.22017874053972</v>
          </cell>
          <cell r="AM182">
            <v>50262.8</v>
          </cell>
          <cell r="AO182">
            <v>14724487.26</v>
          </cell>
          <cell r="AQ182">
            <v>15039644</v>
          </cell>
          <cell r="AU182">
            <v>0</v>
          </cell>
          <cell r="AW182">
            <v>0</v>
          </cell>
          <cell r="AY182">
            <v>6491840.1240000008</v>
          </cell>
          <cell r="AZ182">
            <v>129.15794830371567</v>
          </cell>
          <cell r="BA182">
            <v>0</v>
          </cell>
          <cell r="BB182">
            <v>0</v>
          </cell>
          <cell r="BC182">
            <v>0</v>
          </cell>
          <cell r="BD182">
            <v>0</v>
          </cell>
          <cell r="BG182">
            <v>0</v>
          </cell>
          <cell r="BH182">
            <v>0</v>
          </cell>
          <cell r="BI182">
            <v>1222711</v>
          </cell>
          <cell r="BJ182">
            <v>24.326360648431841</v>
          </cell>
          <cell r="BK182">
            <v>0</v>
          </cell>
          <cell r="BL182">
            <v>0</v>
          </cell>
          <cell r="BM182">
            <v>4714064</v>
          </cell>
          <cell r="BN182">
            <v>93.788328545166593</v>
          </cell>
          <cell r="BO182">
            <v>0</v>
          </cell>
          <cell r="BP182">
            <v>0</v>
          </cell>
          <cell r="BY182">
            <v>1441.86</v>
          </cell>
          <cell r="CF182">
            <v>8925.7000000000007</v>
          </cell>
          <cell r="CG182">
            <v>727.32</v>
          </cell>
          <cell r="CJ182">
            <v>0</v>
          </cell>
          <cell r="CK182">
            <v>0</v>
          </cell>
          <cell r="CL182">
            <v>0</v>
          </cell>
          <cell r="CM182">
            <v>0</v>
          </cell>
          <cell r="CN182">
            <v>0</v>
          </cell>
          <cell r="CO182">
            <v>0</v>
          </cell>
          <cell r="CX182">
            <v>0</v>
          </cell>
          <cell r="CY182">
            <v>0</v>
          </cell>
          <cell r="DB182">
            <v>0</v>
          </cell>
          <cell r="DC182">
            <v>0</v>
          </cell>
          <cell r="DJ182" t="str">
            <v>НКРЕ</v>
          </cell>
          <cell r="DL182">
            <v>40598</v>
          </cell>
          <cell r="DM182">
            <v>275</v>
          </cell>
          <cell r="DO182" t="str">
            <v>Тариф на теплову енергію</v>
          </cell>
          <cell r="DT182">
            <v>322.25</v>
          </cell>
        </row>
        <row r="183">
          <cell r="W183">
            <v>537.83000000000004</v>
          </cell>
          <cell r="AF183">
            <v>39560</v>
          </cell>
          <cell r="AG183">
            <v>49</v>
          </cell>
          <cell r="AH183">
            <v>552.74824048503069</v>
          </cell>
          <cell r="AM183">
            <v>25021.1</v>
          </cell>
          <cell r="AO183">
            <v>13457098.213</v>
          </cell>
          <cell r="AQ183">
            <v>13830369</v>
          </cell>
          <cell r="AU183">
            <v>0</v>
          </cell>
          <cell r="AW183">
            <v>0</v>
          </cell>
          <cell r="AY183">
            <v>9518445.1999999993</v>
          </cell>
          <cell r="AZ183">
            <v>380.41673627458425</v>
          </cell>
          <cell r="BA183">
            <v>0</v>
          </cell>
          <cell r="BB183">
            <v>0</v>
          </cell>
          <cell r="BC183">
            <v>0</v>
          </cell>
          <cell r="BD183">
            <v>0</v>
          </cell>
          <cell r="BG183">
            <v>0</v>
          </cell>
          <cell r="BH183">
            <v>0</v>
          </cell>
          <cell r="BI183">
            <v>608685</v>
          </cell>
          <cell r="BJ183">
            <v>24.326868123303932</v>
          </cell>
          <cell r="BK183">
            <v>0</v>
          </cell>
          <cell r="BL183">
            <v>0</v>
          </cell>
          <cell r="BM183">
            <v>2347480</v>
          </cell>
          <cell r="BN183">
            <v>93.820015906574852</v>
          </cell>
          <cell r="BO183">
            <v>0</v>
          </cell>
          <cell r="BP183">
            <v>0</v>
          </cell>
          <cell r="BY183">
            <v>1441.86</v>
          </cell>
          <cell r="CF183">
            <v>4443.2</v>
          </cell>
          <cell r="CG183">
            <v>2142.25</v>
          </cell>
          <cell r="CJ183">
            <v>0</v>
          </cell>
          <cell r="CK183">
            <v>0</v>
          </cell>
          <cell r="CL183">
            <v>0</v>
          </cell>
          <cell r="CM183">
            <v>0</v>
          </cell>
          <cell r="CN183">
            <v>0</v>
          </cell>
          <cell r="CO183">
            <v>0</v>
          </cell>
          <cell r="CX183">
            <v>0</v>
          </cell>
          <cell r="CY183">
            <v>0</v>
          </cell>
          <cell r="DB183">
            <v>0</v>
          </cell>
          <cell r="DC183">
            <v>0</v>
          </cell>
          <cell r="DJ183" t="str">
            <v>НКРКП</v>
          </cell>
          <cell r="DL183">
            <v>40836</v>
          </cell>
          <cell r="DM183">
            <v>214</v>
          </cell>
          <cell r="DT183">
            <v>823.71</v>
          </cell>
        </row>
        <row r="184">
          <cell r="W184">
            <v>556.15</v>
          </cell>
          <cell r="AF184">
            <v>39560</v>
          </cell>
          <cell r="AG184">
            <v>49</v>
          </cell>
          <cell r="AH184">
            <v>552.74630634705261</v>
          </cell>
          <cell r="AM184">
            <v>5306.4</v>
          </cell>
          <cell r="AO184">
            <v>2951154.36</v>
          </cell>
          <cell r="AQ184">
            <v>2933093</v>
          </cell>
          <cell r="AU184">
            <v>0</v>
          </cell>
          <cell r="AW184">
            <v>0</v>
          </cell>
          <cell r="AY184">
            <v>2018642.1749999998</v>
          </cell>
          <cell r="AZ184">
            <v>380.41651119402985</v>
          </cell>
          <cell r="BA184">
            <v>0</v>
          </cell>
          <cell r="BB184">
            <v>0</v>
          </cell>
          <cell r="BC184">
            <v>0</v>
          </cell>
          <cell r="BD184">
            <v>0</v>
          </cell>
          <cell r="BG184">
            <v>0</v>
          </cell>
          <cell r="BH184">
            <v>0</v>
          </cell>
          <cell r="BI184">
            <v>129088</v>
          </cell>
          <cell r="BJ184">
            <v>24.326850595507313</v>
          </cell>
          <cell r="BK184">
            <v>0</v>
          </cell>
          <cell r="BL184">
            <v>0</v>
          </cell>
          <cell r="BM184">
            <v>497846</v>
          </cell>
          <cell r="BN184">
            <v>93.819915573646924</v>
          </cell>
          <cell r="BO184">
            <v>0</v>
          </cell>
          <cell r="BP184">
            <v>0</v>
          </cell>
          <cell r="BY184">
            <v>1441.86</v>
          </cell>
          <cell r="CF184">
            <v>942.3</v>
          </cell>
          <cell r="CG184">
            <v>2142.25</v>
          </cell>
          <cell r="CJ184">
            <v>0</v>
          </cell>
          <cell r="CK184">
            <v>0</v>
          </cell>
          <cell r="CL184">
            <v>0</v>
          </cell>
          <cell r="CM184">
            <v>0</v>
          </cell>
          <cell r="CN184">
            <v>0</v>
          </cell>
          <cell r="CO184">
            <v>0</v>
          </cell>
          <cell r="CX184">
            <v>0</v>
          </cell>
          <cell r="CY184">
            <v>0</v>
          </cell>
          <cell r="DB184">
            <v>0</v>
          </cell>
          <cell r="DC184">
            <v>0</v>
          </cell>
          <cell r="DJ184" t="str">
            <v>НКРКП</v>
          </cell>
          <cell r="DL184">
            <v>40836</v>
          </cell>
          <cell r="DM184">
            <v>214</v>
          </cell>
          <cell r="DT184">
            <v>842.03</v>
          </cell>
        </row>
        <row r="185">
          <cell r="W185">
            <v>257.94</v>
          </cell>
          <cell r="AF185">
            <v>39731</v>
          </cell>
          <cell r="AG185">
            <v>407</v>
          </cell>
          <cell r="AH185">
            <v>245.65846153846155</v>
          </cell>
          <cell r="AM185">
            <v>32500</v>
          </cell>
          <cell r="AO185">
            <v>8383050</v>
          </cell>
          <cell r="AQ185">
            <v>7983900</v>
          </cell>
          <cell r="AU185">
            <v>0</v>
          </cell>
          <cell r="AW185">
            <v>0</v>
          </cell>
          <cell r="AY185">
            <v>3960984.72</v>
          </cell>
          <cell r="AZ185">
            <v>121.87645292307693</v>
          </cell>
          <cell r="BA185">
            <v>0</v>
          </cell>
          <cell r="BB185">
            <v>0</v>
          </cell>
          <cell r="BC185">
            <v>0</v>
          </cell>
          <cell r="BD185">
            <v>0</v>
          </cell>
          <cell r="BG185">
            <v>0</v>
          </cell>
          <cell r="BH185">
            <v>0</v>
          </cell>
          <cell r="BI185">
            <v>488080</v>
          </cell>
          <cell r="BJ185">
            <v>15.017846153846154</v>
          </cell>
          <cell r="BK185">
            <v>0</v>
          </cell>
          <cell r="BL185">
            <v>0</v>
          </cell>
          <cell r="BM185">
            <v>3022320</v>
          </cell>
          <cell r="BN185">
            <v>92.994461538461536</v>
          </cell>
          <cell r="BO185">
            <v>0</v>
          </cell>
          <cell r="BP185">
            <v>0</v>
          </cell>
          <cell r="BY185">
            <v>2080</v>
          </cell>
          <cell r="CF185">
            <v>5446</v>
          </cell>
          <cell r="CG185">
            <v>727.32</v>
          </cell>
          <cell r="CJ185">
            <v>0</v>
          </cell>
          <cell r="CK185">
            <v>0</v>
          </cell>
          <cell r="CL185">
            <v>0</v>
          </cell>
          <cell r="CM185">
            <v>0</v>
          </cell>
          <cell r="CN185">
            <v>0</v>
          </cell>
          <cell r="CO185">
            <v>0</v>
          </cell>
          <cell r="CX185">
            <v>0</v>
          </cell>
          <cell r="CY185">
            <v>0</v>
          </cell>
          <cell r="DB185">
            <v>0</v>
          </cell>
          <cell r="DC185">
            <v>0</v>
          </cell>
          <cell r="DJ185" t="str">
            <v>НКРЕ</v>
          </cell>
          <cell r="DL185">
            <v>40526</v>
          </cell>
          <cell r="DM185">
            <v>1784</v>
          </cell>
          <cell r="DO185" t="str">
            <v>Тариф на теплову енергію для населення</v>
          </cell>
          <cell r="DT185">
            <v>283.73</v>
          </cell>
        </row>
        <row r="186">
          <cell r="W186">
            <v>571.38</v>
          </cell>
          <cell r="AF186">
            <v>39854</v>
          </cell>
          <cell r="AG186">
            <v>43</v>
          </cell>
          <cell r="AH186">
            <v>487.14890109890109</v>
          </cell>
          <cell r="AM186">
            <v>9100</v>
          </cell>
          <cell r="AO186">
            <v>5199558</v>
          </cell>
          <cell r="AQ186">
            <v>4433055</v>
          </cell>
          <cell r="AU186">
            <v>0</v>
          </cell>
          <cell r="AW186">
            <v>0</v>
          </cell>
          <cell r="AY186">
            <v>3277948.5359999998</v>
          </cell>
          <cell r="AZ186">
            <v>360.2141248351648</v>
          </cell>
          <cell r="BA186">
            <v>0</v>
          </cell>
          <cell r="BB186">
            <v>0</v>
          </cell>
          <cell r="BC186">
            <v>0</v>
          </cell>
          <cell r="BD186">
            <v>0</v>
          </cell>
          <cell r="BG186">
            <v>0</v>
          </cell>
          <cell r="BH186">
            <v>0</v>
          </cell>
          <cell r="BI186">
            <v>149637</v>
          </cell>
          <cell r="BJ186">
            <v>16.443626373626373</v>
          </cell>
          <cell r="BK186">
            <v>0</v>
          </cell>
          <cell r="BL186">
            <v>0</v>
          </cell>
          <cell r="BM186">
            <v>848869</v>
          </cell>
          <cell r="BN186">
            <v>93.282307692307697</v>
          </cell>
          <cell r="BO186">
            <v>0</v>
          </cell>
          <cell r="BP186">
            <v>0</v>
          </cell>
          <cell r="BY186">
            <v>2080</v>
          </cell>
          <cell r="CF186">
            <v>1530.15</v>
          </cell>
          <cell r="CG186">
            <v>2142.2399999999998</v>
          </cell>
          <cell r="CJ186">
            <v>0</v>
          </cell>
          <cell r="CK186">
            <v>0</v>
          </cell>
          <cell r="CL186">
            <v>0</v>
          </cell>
          <cell r="CM186">
            <v>0</v>
          </cell>
          <cell r="CN186">
            <v>0</v>
          </cell>
          <cell r="CO186">
            <v>0</v>
          </cell>
          <cell r="CX186">
            <v>0</v>
          </cell>
          <cell r="CY186">
            <v>0</v>
          </cell>
          <cell r="DB186">
            <v>0</v>
          </cell>
          <cell r="DC186">
            <v>0</v>
          </cell>
          <cell r="DJ186" t="str">
            <v>НКРКП</v>
          </cell>
          <cell r="DL186">
            <v>40816</v>
          </cell>
          <cell r="DM186">
            <v>68</v>
          </cell>
          <cell r="DT186">
            <v>841.94</v>
          </cell>
        </row>
        <row r="187">
          <cell r="W187">
            <v>571.38</v>
          </cell>
          <cell r="AF187">
            <v>39854</v>
          </cell>
          <cell r="AG187">
            <v>43</v>
          </cell>
          <cell r="AH187">
            <v>487.15</v>
          </cell>
          <cell r="AM187">
            <v>1700</v>
          </cell>
          <cell r="AO187">
            <v>971346</v>
          </cell>
          <cell r="AQ187">
            <v>828155</v>
          </cell>
          <cell r="AU187">
            <v>0</v>
          </cell>
          <cell r="AW187">
            <v>0</v>
          </cell>
          <cell r="AY187">
            <v>612359.304</v>
          </cell>
          <cell r="AZ187">
            <v>360.21135529411765</v>
          </cell>
          <cell r="BA187">
            <v>0</v>
          </cell>
          <cell r="BB187">
            <v>0</v>
          </cell>
          <cell r="BC187">
            <v>0</v>
          </cell>
          <cell r="BD187">
            <v>0</v>
          </cell>
          <cell r="BG187">
            <v>0</v>
          </cell>
          <cell r="BH187">
            <v>0</v>
          </cell>
          <cell r="BI187">
            <v>27953</v>
          </cell>
          <cell r="BJ187">
            <v>16.442941176470587</v>
          </cell>
          <cell r="BK187">
            <v>0</v>
          </cell>
          <cell r="BL187">
            <v>0</v>
          </cell>
          <cell r="BM187">
            <v>158571</v>
          </cell>
          <cell r="BN187">
            <v>93.277058823529416</v>
          </cell>
          <cell r="BO187">
            <v>0</v>
          </cell>
          <cell r="BP187">
            <v>0</v>
          </cell>
          <cell r="BY187">
            <v>2080</v>
          </cell>
          <cell r="CF187">
            <v>285.85000000000002</v>
          </cell>
          <cell r="CG187">
            <v>2142.2399999999998</v>
          </cell>
          <cell r="CJ187">
            <v>0</v>
          </cell>
          <cell r="CK187">
            <v>0</v>
          </cell>
          <cell r="CL187">
            <v>0</v>
          </cell>
          <cell r="CM187">
            <v>0</v>
          </cell>
          <cell r="CN187">
            <v>0</v>
          </cell>
          <cell r="CO187">
            <v>0</v>
          </cell>
          <cell r="CX187">
            <v>0</v>
          </cell>
          <cell r="CY187">
            <v>0</v>
          </cell>
          <cell r="DB187">
            <v>0</v>
          </cell>
          <cell r="DC187">
            <v>0</v>
          </cell>
          <cell r="DJ187" t="str">
            <v>НКРКП</v>
          </cell>
          <cell r="DL187">
            <v>40816</v>
          </cell>
          <cell r="DM187">
            <v>68</v>
          </cell>
          <cell r="DT187">
            <v>841.94</v>
          </cell>
        </row>
        <row r="188">
          <cell r="W188">
            <v>216.808333333333</v>
          </cell>
          <cell r="AF188">
            <v>39735</v>
          </cell>
          <cell r="AG188">
            <v>184</v>
          </cell>
          <cell r="AH188">
            <v>210.49648555208074</v>
          </cell>
          <cell r="AM188">
            <v>66670.5</v>
          </cell>
          <cell r="AO188">
            <v>14454719.987499978</v>
          </cell>
          <cell r="AQ188">
            <v>14033905.939999999</v>
          </cell>
          <cell r="AU188">
            <v>0</v>
          </cell>
          <cell r="AW188">
            <v>0</v>
          </cell>
          <cell r="AY188">
            <v>7677264.1600000011</v>
          </cell>
          <cell r="AZ188">
            <v>115.15234114038445</v>
          </cell>
          <cell r="BA188">
            <v>0</v>
          </cell>
          <cell r="BB188">
            <v>0</v>
          </cell>
          <cell r="BC188">
            <v>0</v>
          </cell>
          <cell r="BD188">
            <v>0</v>
          </cell>
          <cell r="BG188">
            <v>0</v>
          </cell>
          <cell r="BH188">
            <v>0</v>
          </cell>
          <cell r="BI188">
            <v>1301815.3500000001</v>
          </cell>
          <cell r="BJ188">
            <v>19.526107498818821</v>
          </cell>
          <cell r="BK188">
            <v>0</v>
          </cell>
          <cell r="BL188">
            <v>0</v>
          </cell>
          <cell r="BM188">
            <v>3933891.3</v>
          </cell>
          <cell r="BN188">
            <v>59.00497671383895</v>
          </cell>
          <cell r="BO188">
            <v>0</v>
          </cell>
          <cell r="BP188">
            <v>0</v>
          </cell>
          <cell r="BY188">
            <v>1570</v>
          </cell>
          <cell r="CF188">
            <v>10555.600002034878</v>
          </cell>
          <cell r="CG188">
            <v>727.31669999999997</v>
          </cell>
          <cell r="CJ188">
            <v>0</v>
          </cell>
          <cell r="CK188">
            <v>0</v>
          </cell>
          <cell r="CL188">
            <v>0</v>
          </cell>
          <cell r="CM188">
            <v>0</v>
          </cell>
          <cell r="CN188">
            <v>0</v>
          </cell>
          <cell r="CO188">
            <v>0</v>
          </cell>
          <cell r="CX188">
            <v>0</v>
          </cell>
          <cell r="CY188">
            <v>0</v>
          </cell>
          <cell r="DB188">
            <v>0</v>
          </cell>
          <cell r="DC188">
            <v>0</v>
          </cell>
          <cell r="DJ188" t="str">
            <v>НКРЕ</v>
          </cell>
          <cell r="DL188">
            <v>40526</v>
          </cell>
          <cell r="DM188">
            <v>1778</v>
          </cell>
          <cell r="DO188" t="str">
            <v>тариф на теплову енергію</v>
          </cell>
          <cell r="DT188">
            <v>238.49</v>
          </cell>
        </row>
        <row r="189">
          <cell r="W189">
            <v>538</v>
          </cell>
          <cell r="AF189">
            <v>39861</v>
          </cell>
          <cell r="AG189">
            <v>24</v>
          </cell>
          <cell r="AH189">
            <v>437.40402824261213</v>
          </cell>
          <cell r="AM189">
            <v>20706.3</v>
          </cell>
          <cell r="AO189">
            <v>11139989.4</v>
          </cell>
          <cell r="AQ189">
            <v>9057019.0299999993</v>
          </cell>
          <cell r="AU189">
            <v>0</v>
          </cell>
          <cell r="AW189">
            <v>0</v>
          </cell>
          <cell r="AY189">
            <v>7031721.2999999998</v>
          </cell>
          <cell r="AZ189">
            <v>339.59332666869506</v>
          </cell>
          <cell r="BA189">
            <v>0</v>
          </cell>
          <cell r="BB189">
            <v>0</v>
          </cell>
          <cell r="BC189">
            <v>0</v>
          </cell>
          <cell r="BD189">
            <v>0</v>
          </cell>
          <cell r="BG189">
            <v>0</v>
          </cell>
          <cell r="BH189">
            <v>0</v>
          </cell>
          <cell r="BI189">
            <v>469959.94</v>
          </cell>
          <cell r="BJ189">
            <v>22.696471122315433</v>
          </cell>
          <cell r="BK189">
            <v>0</v>
          </cell>
          <cell r="BL189">
            <v>0</v>
          </cell>
          <cell r="BM189">
            <v>1265442.5</v>
          </cell>
          <cell r="BN189">
            <v>61.113888043735486</v>
          </cell>
          <cell r="BO189">
            <v>0</v>
          </cell>
          <cell r="BP189">
            <v>0</v>
          </cell>
          <cell r="BY189">
            <v>1570</v>
          </cell>
          <cell r="CF189">
            <v>3282.3999533201072</v>
          </cell>
          <cell r="CG189">
            <v>2142.25</v>
          </cell>
          <cell r="CJ189">
            <v>0</v>
          </cell>
          <cell r="CK189">
            <v>0</v>
          </cell>
          <cell r="CL189">
            <v>0</v>
          </cell>
          <cell r="CM189">
            <v>0</v>
          </cell>
          <cell r="CN189">
            <v>0</v>
          </cell>
          <cell r="CO189">
            <v>0</v>
          </cell>
          <cell r="CX189">
            <v>0</v>
          </cell>
          <cell r="CY189">
            <v>0</v>
          </cell>
          <cell r="DB189">
            <v>0</v>
          </cell>
          <cell r="DC189">
            <v>0</v>
          </cell>
          <cell r="DJ189" t="str">
            <v>НКРКП</v>
          </cell>
          <cell r="DL189">
            <v>40816</v>
          </cell>
          <cell r="DM189">
            <v>79</v>
          </cell>
          <cell r="DT189">
            <v>793.168457042829</v>
          </cell>
        </row>
        <row r="190">
          <cell r="W190">
            <v>566.68333333333305</v>
          </cell>
          <cell r="AF190">
            <v>39863</v>
          </cell>
          <cell r="AG190">
            <v>30</v>
          </cell>
          <cell r="AH190">
            <v>460.71642547700247</v>
          </cell>
          <cell r="AM190">
            <v>4339.6000000000004</v>
          </cell>
          <cell r="AO190">
            <v>2459178.9933333322</v>
          </cell>
          <cell r="AQ190">
            <v>1999325</v>
          </cell>
          <cell r="AU190">
            <v>0</v>
          </cell>
          <cell r="AW190">
            <v>0</v>
          </cell>
          <cell r="AY190">
            <v>1506770.78</v>
          </cell>
          <cell r="AZ190">
            <v>347.21420868282792</v>
          </cell>
          <cell r="BA190">
            <v>0</v>
          </cell>
          <cell r="BB190">
            <v>0</v>
          </cell>
          <cell r="BC190">
            <v>0</v>
          </cell>
          <cell r="BD190">
            <v>0</v>
          </cell>
          <cell r="BG190">
            <v>0</v>
          </cell>
          <cell r="BH190">
            <v>0</v>
          </cell>
          <cell r="BI190">
            <v>103064.98</v>
          </cell>
          <cell r="BJ190">
            <v>23.749880173287856</v>
          </cell>
          <cell r="BK190">
            <v>0</v>
          </cell>
          <cell r="BL190">
            <v>0</v>
          </cell>
          <cell r="BM190">
            <v>302607.8</v>
          </cell>
          <cell r="BN190">
            <v>69.731726426398737</v>
          </cell>
          <cell r="BO190">
            <v>0</v>
          </cell>
          <cell r="BP190">
            <v>0</v>
          </cell>
          <cell r="BY190">
            <v>1570</v>
          </cell>
          <cell r="CF190">
            <v>691.10000229331501</v>
          </cell>
          <cell r="CG190">
            <v>2180.25</v>
          </cell>
          <cell r="CJ190">
            <v>0</v>
          </cell>
          <cell r="CK190">
            <v>0</v>
          </cell>
          <cell r="CL190">
            <v>0</v>
          </cell>
          <cell r="CM190">
            <v>0</v>
          </cell>
          <cell r="CN190">
            <v>0</v>
          </cell>
          <cell r="CO190">
            <v>0</v>
          </cell>
          <cell r="CX190">
            <v>0</v>
          </cell>
          <cell r="CY190">
            <v>0</v>
          </cell>
          <cell r="DB190">
            <v>0</v>
          </cell>
          <cell r="DC190">
            <v>0</v>
          </cell>
          <cell r="DJ190" t="str">
            <v>НКРКП</v>
          </cell>
          <cell r="DL190">
            <v>40816</v>
          </cell>
          <cell r="DM190">
            <v>79</v>
          </cell>
          <cell r="DT190">
            <v>816.97537204448997</v>
          </cell>
        </row>
        <row r="191">
          <cell r="W191">
            <v>217.73333</v>
          </cell>
          <cell r="AF191">
            <v>39720</v>
          </cell>
          <cell r="AG191">
            <v>339</v>
          </cell>
          <cell r="AH191">
            <v>217.73079556932768</v>
          </cell>
          <cell r="AM191">
            <v>116822</v>
          </cell>
          <cell r="AO191">
            <v>25436043.077259999</v>
          </cell>
          <cell r="AQ191">
            <v>25435747</v>
          </cell>
          <cell r="AU191">
            <v>0</v>
          </cell>
          <cell r="AW191">
            <v>0</v>
          </cell>
          <cell r="AY191">
            <v>13054042.958000001</v>
          </cell>
          <cell r="AZ191">
            <v>111.74301893478969</v>
          </cell>
          <cell r="BA191">
            <v>0</v>
          </cell>
          <cell r="BB191">
            <v>0</v>
          </cell>
          <cell r="BC191">
            <v>0</v>
          </cell>
          <cell r="BD191">
            <v>0</v>
          </cell>
          <cell r="BG191">
            <v>0</v>
          </cell>
          <cell r="BH191">
            <v>0</v>
          </cell>
          <cell r="BI191">
            <v>3257751</v>
          </cell>
          <cell r="BJ191">
            <v>27.886451182140352</v>
          </cell>
          <cell r="BK191">
            <v>0</v>
          </cell>
          <cell r="BL191">
            <v>0</v>
          </cell>
          <cell r="BM191">
            <v>6260944</v>
          </cell>
          <cell r="BN191">
            <v>53.593877865470546</v>
          </cell>
          <cell r="BO191">
            <v>0</v>
          </cell>
          <cell r="BP191">
            <v>0</v>
          </cell>
          <cell r="BY191">
            <v>1819.07</v>
          </cell>
          <cell r="CF191">
            <v>18094</v>
          </cell>
          <cell r="CG191">
            <v>721.45699999999999</v>
          </cell>
          <cell r="CJ191">
            <v>0</v>
          </cell>
          <cell r="CK191">
            <v>0</v>
          </cell>
          <cell r="CL191">
            <v>0</v>
          </cell>
          <cell r="CM191">
            <v>0</v>
          </cell>
          <cell r="CN191">
            <v>0</v>
          </cell>
          <cell r="CO191">
            <v>0</v>
          </cell>
          <cell r="CX191">
            <v>0</v>
          </cell>
          <cell r="CY191">
            <v>0</v>
          </cell>
          <cell r="DB191">
            <v>0</v>
          </cell>
          <cell r="DC191">
            <v>0</v>
          </cell>
          <cell r="DJ191" t="str">
            <v>НКРЕ</v>
          </cell>
          <cell r="DL191">
            <v>40526</v>
          </cell>
          <cell r="DM191">
            <v>1790</v>
          </cell>
          <cell r="DO191" t="str">
            <v>тариф на теплову енергію</v>
          </cell>
          <cell r="DT191">
            <v>239.5</v>
          </cell>
        </row>
        <row r="192">
          <cell r="W192">
            <v>542.85</v>
          </cell>
          <cell r="AF192">
            <v>40081</v>
          </cell>
          <cell r="AG192">
            <v>395</v>
          </cell>
          <cell r="AH192">
            <v>472.04292787504465</v>
          </cell>
          <cell r="AM192">
            <v>19591</v>
          </cell>
          <cell r="AO192">
            <v>10634974.35</v>
          </cell>
          <cell r="AQ192">
            <v>9247793</v>
          </cell>
          <cell r="AU192">
            <v>0</v>
          </cell>
          <cell r="AW192">
            <v>0</v>
          </cell>
          <cell r="AY192">
            <v>6636705</v>
          </cell>
          <cell r="AZ192">
            <v>338.76295237609105</v>
          </cell>
          <cell r="BA192">
            <v>88751</v>
          </cell>
          <cell r="BB192">
            <v>4.5301924353019247</v>
          </cell>
          <cell r="BC192">
            <v>0</v>
          </cell>
          <cell r="BD192">
            <v>0</v>
          </cell>
          <cell r="BG192">
            <v>0</v>
          </cell>
          <cell r="BH192">
            <v>0</v>
          </cell>
          <cell r="BI192">
            <v>641837</v>
          </cell>
          <cell r="BJ192">
            <v>32.761829411464447</v>
          </cell>
          <cell r="BK192">
            <v>0</v>
          </cell>
          <cell r="BL192">
            <v>0</v>
          </cell>
          <cell r="BM192">
            <v>1162331</v>
          </cell>
          <cell r="BN192">
            <v>59.329845337144604</v>
          </cell>
          <cell r="BO192">
            <v>0</v>
          </cell>
          <cell r="BP192">
            <v>0</v>
          </cell>
          <cell r="BY192">
            <v>2064.14</v>
          </cell>
          <cell r="CF192">
            <v>3040.6499408978038</v>
          </cell>
          <cell r="CG192">
            <v>2182.66</v>
          </cell>
          <cell r="CJ192">
            <v>0</v>
          </cell>
          <cell r="CK192">
            <v>0</v>
          </cell>
          <cell r="CL192">
            <v>0</v>
          </cell>
          <cell r="CM192">
            <v>0</v>
          </cell>
          <cell r="CN192">
            <v>0</v>
          </cell>
          <cell r="CO192">
            <v>0</v>
          </cell>
          <cell r="CX192">
            <v>0</v>
          </cell>
          <cell r="CY192">
            <v>0</v>
          </cell>
          <cell r="DB192">
            <v>0</v>
          </cell>
          <cell r="DC192">
            <v>0</v>
          </cell>
          <cell r="DJ192" t="str">
            <v>НКРКП</v>
          </cell>
          <cell r="DL192">
            <v>40816</v>
          </cell>
          <cell r="DM192">
            <v>63</v>
          </cell>
          <cell r="DT192">
            <v>786.41</v>
          </cell>
        </row>
        <row r="193">
          <cell r="W193">
            <v>708.06665999999996</v>
          </cell>
          <cell r="AF193">
            <v>40081</v>
          </cell>
          <cell r="AG193">
            <v>396</v>
          </cell>
          <cell r="AH193">
            <v>472.04292682926831</v>
          </cell>
          <cell r="AM193">
            <v>4100</v>
          </cell>
          <cell r="AO193">
            <v>2903073.3059999999</v>
          </cell>
          <cell r="AQ193">
            <v>1935376</v>
          </cell>
          <cell r="AU193">
            <v>0</v>
          </cell>
          <cell r="AW193">
            <v>0</v>
          </cell>
          <cell r="AY193">
            <v>1388936</v>
          </cell>
          <cell r="AZ193">
            <v>338.76487804878047</v>
          </cell>
          <cell r="BA193">
            <v>18574</v>
          </cell>
          <cell r="BB193">
            <v>4.5302439024390244</v>
          </cell>
          <cell r="BC193">
            <v>0</v>
          </cell>
          <cell r="BD193">
            <v>0</v>
          </cell>
          <cell r="BG193">
            <v>0</v>
          </cell>
          <cell r="BH193">
            <v>0</v>
          </cell>
          <cell r="BI193">
            <v>134324</v>
          </cell>
          <cell r="BJ193">
            <v>32.761951219512198</v>
          </cell>
          <cell r="BK193">
            <v>0</v>
          </cell>
          <cell r="BL193">
            <v>0</v>
          </cell>
          <cell r="BM193">
            <v>243252</v>
          </cell>
          <cell r="BN193">
            <v>59.329756097560974</v>
          </cell>
          <cell r="BO193">
            <v>0</v>
          </cell>
          <cell r="BP193">
            <v>0</v>
          </cell>
          <cell r="BY193">
            <v>2064.14</v>
          </cell>
          <cell r="CF193">
            <v>636.35014157037745</v>
          </cell>
          <cell r="CG193">
            <v>2182.66</v>
          </cell>
          <cell r="CJ193">
            <v>0</v>
          </cell>
          <cell r="CK193">
            <v>0</v>
          </cell>
          <cell r="CL193">
            <v>0</v>
          </cell>
          <cell r="CM193">
            <v>0</v>
          </cell>
          <cell r="CN193">
            <v>0</v>
          </cell>
          <cell r="CO193">
            <v>0</v>
          </cell>
          <cell r="CX193">
            <v>0</v>
          </cell>
          <cell r="CY193">
            <v>0</v>
          </cell>
          <cell r="DB193">
            <v>0</v>
          </cell>
          <cell r="DC193">
            <v>0</v>
          </cell>
          <cell r="DJ193" t="str">
            <v>НКРКП</v>
          </cell>
          <cell r="DL193">
            <v>40816</v>
          </cell>
          <cell r="DM193">
            <v>63</v>
          </cell>
          <cell r="DT193">
            <v>951.63</v>
          </cell>
        </row>
        <row r="194">
          <cell r="W194">
            <v>195.77</v>
          </cell>
          <cell r="AF194">
            <v>40137</v>
          </cell>
          <cell r="AG194">
            <v>264</v>
          </cell>
          <cell r="AH194">
            <v>191.91080248216471</v>
          </cell>
          <cell r="AM194">
            <v>94756</v>
          </cell>
          <cell r="AO194">
            <v>18550382.120000001</v>
          </cell>
          <cell r="AQ194">
            <v>18184700</v>
          </cell>
          <cell r="AU194">
            <v>15319798.560000001</v>
          </cell>
          <cell r="AW194">
            <v>0</v>
          </cell>
          <cell r="AY194">
            <v>0</v>
          </cell>
          <cell r="AZ194">
            <v>0</v>
          </cell>
          <cell r="BA194">
            <v>0</v>
          </cell>
          <cell r="BB194">
            <v>0</v>
          </cell>
          <cell r="BC194">
            <v>0</v>
          </cell>
          <cell r="BD194">
            <v>0</v>
          </cell>
          <cell r="BG194">
            <v>0</v>
          </cell>
          <cell r="BH194">
            <v>0</v>
          </cell>
          <cell r="BI194">
            <v>163738</v>
          </cell>
          <cell r="BJ194">
            <v>1.7279961163409177</v>
          </cell>
          <cell r="BK194">
            <v>0</v>
          </cell>
          <cell r="BL194">
            <v>0</v>
          </cell>
          <cell r="BM194">
            <v>1300102</v>
          </cell>
          <cell r="BN194">
            <v>13.720524293976107</v>
          </cell>
          <cell r="BO194">
            <v>0</v>
          </cell>
          <cell r="BP194">
            <v>0</v>
          </cell>
          <cell r="BY194">
            <v>2617.59</v>
          </cell>
          <cell r="CF194">
            <v>0</v>
          </cell>
          <cell r="CG194">
            <v>0</v>
          </cell>
          <cell r="CJ194">
            <v>116838</v>
          </cell>
          <cell r="CK194">
            <v>131.12</v>
          </cell>
          <cell r="CL194">
            <v>206.06</v>
          </cell>
          <cell r="CM194">
            <v>0</v>
          </cell>
          <cell r="CN194">
            <v>0</v>
          </cell>
          <cell r="CO194">
            <v>0</v>
          </cell>
          <cell r="CX194">
            <v>0</v>
          </cell>
          <cell r="CY194">
            <v>0</v>
          </cell>
          <cell r="DB194">
            <v>0</v>
          </cell>
          <cell r="DC194">
            <v>0</v>
          </cell>
          <cell r="DJ194" t="str">
            <v>НКРЕ</v>
          </cell>
          <cell r="DL194">
            <v>40526</v>
          </cell>
          <cell r="DM194">
            <v>1727</v>
          </cell>
          <cell r="DO194" t="str">
            <v>тариф на теплову енергію</v>
          </cell>
          <cell r="DT194">
            <v>244.71</v>
          </cell>
        </row>
        <row r="195">
          <cell r="W195">
            <v>462.58</v>
          </cell>
          <cell r="AF195">
            <v>40137</v>
          </cell>
          <cell r="AG195">
            <v>265</v>
          </cell>
          <cell r="AH195">
            <v>402.26553117152525</v>
          </cell>
          <cell r="AM195">
            <v>18318</v>
          </cell>
          <cell r="AO195">
            <v>8473540.4399999995</v>
          </cell>
          <cell r="AQ195">
            <v>7368700</v>
          </cell>
          <cell r="AU195">
            <v>6814949.6400000006</v>
          </cell>
          <cell r="AW195">
            <v>0</v>
          </cell>
          <cell r="AY195">
            <v>0</v>
          </cell>
          <cell r="AZ195">
            <v>0</v>
          </cell>
          <cell r="BA195">
            <v>0</v>
          </cell>
          <cell r="BB195">
            <v>0</v>
          </cell>
          <cell r="BC195">
            <v>0</v>
          </cell>
          <cell r="BD195">
            <v>0</v>
          </cell>
          <cell r="BG195">
            <v>0</v>
          </cell>
          <cell r="BH195">
            <v>0</v>
          </cell>
          <cell r="BI195">
            <v>31635</v>
          </cell>
          <cell r="BJ195">
            <v>1.7269898460530626</v>
          </cell>
          <cell r="BK195">
            <v>0</v>
          </cell>
          <cell r="BL195">
            <v>0</v>
          </cell>
          <cell r="BM195">
            <v>251332</v>
          </cell>
          <cell r="BN195">
            <v>13.720493503657604</v>
          </cell>
          <cell r="BO195">
            <v>0</v>
          </cell>
          <cell r="BP195">
            <v>0</v>
          </cell>
          <cell r="BY195">
            <v>2617.59</v>
          </cell>
          <cell r="CF195">
            <v>0</v>
          </cell>
          <cell r="CG195">
            <v>0</v>
          </cell>
          <cell r="CJ195">
            <v>22587</v>
          </cell>
          <cell r="CK195">
            <v>301.72000000000003</v>
          </cell>
          <cell r="CL195">
            <v>590.24</v>
          </cell>
          <cell r="CM195">
            <v>0</v>
          </cell>
          <cell r="CN195">
            <v>0</v>
          </cell>
          <cell r="CO195">
            <v>0</v>
          </cell>
          <cell r="CX195">
            <v>0</v>
          </cell>
          <cell r="CY195">
            <v>0</v>
          </cell>
          <cell r="DB195">
            <v>0</v>
          </cell>
          <cell r="DC195">
            <v>0</v>
          </cell>
          <cell r="DJ195" t="str">
            <v>НКРКП</v>
          </cell>
          <cell r="DL195">
            <v>40816</v>
          </cell>
          <cell r="DM195">
            <v>139</v>
          </cell>
          <cell r="DT195">
            <v>714.22</v>
          </cell>
        </row>
        <row r="196">
          <cell r="W196">
            <v>493.98</v>
          </cell>
          <cell r="AF196">
            <v>40137</v>
          </cell>
          <cell r="AG196">
            <v>266</v>
          </cell>
          <cell r="AH196">
            <v>402.26592867059173</v>
          </cell>
          <cell r="AM196">
            <v>18713.740000000002</v>
          </cell>
          <cell r="AO196">
            <v>9244213.2852000017</v>
          </cell>
          <cell r="AQ196">
            <v>7527900</v>
          </cell>
          <cell r="AU196">
            <v>6962189.0000000009</v>
          </cell>
          <cell r="AW196">
            <v>0</v>
          </cell>
          <cell r="AY196">
            <v>0</v>
          </cell>
          <cell r="AZ196">
            <v>0</v>
          </cell>
          <cell r="BA196">
            <v>0</v>
          </cell>
          <cell r="BB196">
            <v>0</v>
          </cell>
          <cell r="BC196">
            <v>0</v>
          </cell>
          <cell r="BD196">
            <v>0</v>
          </cell>
          <cell r="BG196">
            <v>0</v>
          </cell>
          <cell r="BH196">
            <v>0</v>
          </cell>
          <cell r="BI196">
            <v>32319</v>
          </cell>
          <cell r="BJ196">
            <v>1.7270198260743175</v>
          </cell>
          <cell r="BK196">
            <v>0</v>
          </cell>
          <cell r="BL196">
            <v>0</v>
          </cell>
          <cell r="BM196">
            <v>256766</v>
          </cell>
          <cell r="BN196">
            <v>13.72072071109249</v>
          </cell>
          <cell r="BO196">
            <v>0</v>
          </cell>
          <cell r="BP196">
            <v>0</v>
          </cell>
          <cell r="BY196">
            <v>2617.59</v>
          </cell>
          <cell r="CF196">
            <v>0</v>
          </cell>
          <cell r="CG196">
            <v>0</v>
          </cell>
          <cell r="CJ196">
            <v>23075</v>
          </cell>
          <cell r="CK196">
            <v>301.72000000000003</v>
          </cell>
          <cell r="CL196">
            <v>590.24</v>
          </cell>
          <cell r="CM196">
            <v>0</v>
          </cell>
          <cell r="CN196">
            <v>0</v>
          </cell>
          <cell r="CO196">
            <v>0</v>
          </cell>
          <cell r="CX196">
            <v>0</v>
          </cell>
          <cell r="CY196">
            <v>0</v>
          </cell>
          <cell r="DB196">
            <v>0</v>
          </cell>
          <cell r="DC196">
            <v>0</v>
          </cell>
          <cell r="DJ196" t="str">
            <v>НКРКП</v>
          </cell>
          <cell r="DL196">
            <v>40816</v>
          </cell>
          <cell r="DM196">
            <v>139</v>
          </cell>
          <cell r="DT196">
            <v>745.61</v>
          </cell>
        </row>
        <row r="197">
          <cell r="W197">
            <v>172.83</v>
          </cell>
          <cell r="AF197">
            <v>39612</v>
          </cell>
          <cell r="AG197">
            <v>162</v>
          </cell>
          <cell r="AH197">
            <v>172.83012069897316</v>
          </cell>
          <cell r="AM197">
            <v>116571</v>
          </cell>
          <cell r="AO197">
            <v>20146965.93</v>
          </cell>
          <cell r="AQ197">
            <v>20146980</v>
          </cell>
          <cell r="AU197">
            <v>0</v>
          </cell>
          <cell r="AW197">
            <v>7643834.0999999996</v>
          </cell>
          <cell r="AY197">
            <v>5114502.9935010001</v>
          </cell>
          <cell r="AZ197">
            <v>43.874574238026611</v>
          </cell>
          <cell r="BA197">
            <v>0</v>
          </cell>
          <cell r="BB197">
            <v>0</v>
          </cell>
          <cell r="BC197">
            <v>0</v>
          </cell>
          <cell r="BD197">
            <v>0</v>
          </cell>
          <cell r="BG197">
            <v>0</v>
          </cell>
          <cell r="BH197">
            <v>0</v>
          </cell>
          <cell r="BI197">
            <v>809056.61157024791</v>
          </cell>
          <cell r="BJ197">
            <v>6.9404621352673299</v>
          </cell>
          <cell r="BK197">
            <v>0</v>
          </cell>
          <cell r="BL197">
            <v>0</v>
          </cell>
          <cell r="BM197">
            <v>3363614.3595041325</v>
          </cell>
          <cell r="BN197">
            <v>28.854641029965709</v>
          </cell>
          <cell r="BO197">
            <v>0</v>
          </cell>
          <cell r="BP197">
            <v>0</v>
          </cell>
          <cell r="BY197">
            <v>1340</v>
          </cell>
          <cell r="CF197">
            <v>8946.6003000000001</v>
          </cell>
          <cell r="CG197">
            <v>571.66999999999996</v>
          </cell>
          <cell r="CJ197">
            <v>0</v>
          </cell>
          <cell r="CK197">
            <v>0</v>
          </cell>
          <cell r="CL197">
            <v>0</v>
          </cell>
          <cell r="CM197">
            <v>71371</v>
          </cell>
          <cell r="CN197">
            <v>107.1</v>
          </cell>
          <cell r="CO197">
            <v>191.23</v>
          </cell>
          <cell r="CX197">
            <v>0</v>
          </cell>
          <cell r="CY197">
            <v>0</v>
          </cell>
          <cell r="DB197">
            <v>0</v>
          </cell>
          <cell r="DC197">
            <v>0</v>
          </cell>
          <cell r="DJ197" t="str">
            <v>НКРЕ</v>
          </cell>
          <cell r="DL197">
            <v>40526</v>
          </cell>
          <cell r="DM197">
            <v>1811</v>
          </cell>
          <cell r="DO197" t="str">
            <v>тариф на теплову енергію</v>
          </cell>
          <cell r="DT197">
            <v>216.04</v>
          </cell>
        </row>
        <row r="198">
          <cell r="W198">
            <v>350.31</v>
          </cell>
          <cell r="AF198">
            <v>39612</v>
          </cell>
          <cell r="AG198">
            <v>163</v>
          </cell>
          <cell r="AH198">
            <v>255.69516407599309</v>
          </cell>
          <cell r="AM198">
            <v>18528</v>
          </cell>
          <cell r="AO198">
            <v>6490543.6799999997</v>
          </cell>
          <cell r="AQ198">
            <v>4737520</v>
          </cell>
          <cell r="AU198">
            <v>0</v>
          </cell>
          <cell r="AW198">
            <v>2883184.984962</v>
          </cell>
          <cell r="AY198">
            <v>854643</v>
          </cell>
          <cell r="AZ198">
            <v>46.127104922279791</v>
          </cell>
          <cell r="BA198">
            <v>0</v>
          </cell>
          <cell r="BB198">
            <v>0</v>
          </cell>
          <cell r="BC198">
            <v>0</v>
          </cell>
          <cell r="BD198">
            <v>0</v>
          </cell>
          <cell r="BG198">
            <v>0</v>
          </cell>
          <cell r="BH198">
            <v>0</v>
          </cell>
          <cell r="BI198">
            <v>128592.88244223311</v>
          </cell>
          <cell r="BJ198">
            <v>6.9404621352673308</v>
          </cell>
          <cell r="BK198">
            <v>0</v>
          </cell>
          <cell r="BL198">
            <v>0</v>
          </cell>
          <cell r="BM198">
            <v>534618.78900320467</v>
          </cell>
          <cell r="BN198">
            <v>28.854641029965709</v>
          </cell>
          <cell r="BO198">
            <v>0</v>
          </cell>
          <cell r="BP198">
            <v>0</v>
          </cell>
          <cell r="BY198">
            <v>1340</v>
          </cell>
          <cell r="CF198">
            <v>772.87303309820948</v>
          </cell>
          <cell r="CG198">
            <v>1105.8</v>
          </cell>
          <cell r="CJ198">
            <v>0</v>
          </cell>
          <cell r="CK198">
            <v>0</v>
          </cell>
          <cell r="CL198">
            <v>0</v>
          </cell>
          <cell r="CM198">
            <v>15321.420899999999</v>
          </cell>
          <cell r="CN198">
            <v>188.18</v>
          </cell>
          <cell r="CO198">
            <v>561.30999999999995</v>
          </cell>
          <cell r="CX198">
            <v>0</v>
          </cell>
          <cell r="CY198">
            <v>0</v>
          </cell>
          <cell r="DB198">
            <v>0</v>
          </cell>
          <cell r="DC198">
            <v>0</v>
          </cell>
          <cell r="DJ198" t="str">
            <v>НКРКП</v>
          </cell>
          <cell r="DL198">
            <v>40942</v>
          </cell>
          <cell r="DM198">
            <v>58</v>
          </cell>
          <cell r="DT198">
            <v>813.69</v>
          </cell>
        </row>
        <row r="199">
          <cell r="W199">
            <v>383.55</v>
          </cell>
          <cell r="AF199">
            <v>39612</v>
          </cell>
          <cell r="AG199">
            <v>163</v>
          </cell>
          <cell r="AH199">
            <v>255.69984407244164</v>
          </cell>
          <cell r="AM199">
            <v>7196.5628554652903</v>
          </cell>
          <cell r="AO199">
            <v>2760241.6832137122</v>
          </cell>
          <cell r="AQ199">
            <v>1840160</v>
          </cell>
          <cell r="AU199">
            <v>0</v>
          </cell>
          <cell r="AW199">
            <v>1119893.0524000002</v>
          </cell>
          <cell r="AY199">
            <v>331955.99999999953</v>
          </cell>
          <cell r="AZ199">
            <v>46.127020171567317</v>
          </cell>
          <cell r="BA199">
            <v>0</v>
          </cell>
          <cell r="BB199">
            <v>0</v>
          </cell>
          <cell r="BC199">
            <v>0</v>
          </cell>
          <cell r="BD199">
            <v>0</v>
          </cell>
          <cell r="BG199">
            <v>0</v>
          </cell>
          <cell r="BH199">
            <v>0</v>
          </cell>
          <cell r="BI199">
            <v>49947.625445472797</v>
          </cell>
          <cell r="BJ199">
            <v>6.940483456979889</v>
          </cell>
          <cell r="BK199">
            <v>0</v>
          </cell>
          <cell r="BL199">
            <v>0</v>
          </cell>
          <cell r="BM199">
            <v>207654.875776192</v>
          </cell>
          <cell r="BN199">
            <v>28.854729673971029</v>
          </cell>
          <cell r="BO199">
            <v>0</v>
          </cell>
          <cell r="BP199">
            <v>0</v>
          </cell>
          <cell r="BY199">
            <v>1340</v>
          </cell>
          <cell r="CF199">
            <v>300.195333695062</v>
          </cell>
          <cell r="CG199">
            <v>1105.8</v>
          </cell>
          <cell r="CJ199">
            <v>0</v>
          </cell>
          <cell r="CK199">
            <v>0</v>
          </cell>
          <cell r="CL199">
            <v>0</v>
          </cell>
          <cell r="CM199">
            <v>5951.18</v>
          </cell>
          <cell r="CN199">
            <v>188.18</v>
          </cell>
          <cell r="CO199">
            <v>561.30999999999995</v>
          </cell>
          <cell r="CX199">
            <v>0</v>
          </cell>
          <cell r="CY199">
            <v>0</v>
          </cell>
          <cell r="DB199">
            <v>0</v>
          </cell>
          <cell r="DC199">
            <v>0</v>
          </cell>
          <cell r="DJ199" t="str">
            <v>НКРКП</v>
          </cell>
          <cell r="DL199">
            <v>40942</v>
          </cell>
          <cell r="DM199">
            <v>58</v>
          </cell>
          <cell r="DT199">
            <v>847.01</v>
          </cell>
        </row>
        <row r="200">
          <cell r="W200">
            <v>189.96</v>
          </cell>
          <cell r="AF200">
            <v>39822</v>
          </cell>
          <cell r="AG200">
            <v>172</v>
          </cell>
          <cell r="AH200">
            <v>179.63276791995622</v>
          </cell>
          <cell r="AM200">
            <v>383790</v>
          </cell>
          <cell r="AO200">
            <v>72904748.400000006</v>
          </cell>
          <cell r="AQ200">
            <v>68941260</v>
          </cell>
          <cell r="AU200">
            <v>0</v>
          </cell>
          <cell r="AW200">
            <v>2415749.0000000047</v>
          </cell>
          <cell r="AY200">
            <v>44672522.910660006</v>
          </cell>
          <cell r="AZ200">
            <v>116.39835042773393</v>
          </cell>
          <cell r="BA200">
            <v>0</v>
          </cell>
          <cell r="BB200">
            <v>0</v>
          </cell>
          <cell r="BC200">
            <v>0</v>
          </cell>
          <cell r="BD200">
            <v>0</v>
          </cell>
          <cell r="BG200">
            <v>0</v>
          </cell>
          <cell r="BH200">
            <v>0</v>
          </cell>
          <cell r="BI200">
            <v>2206250</v>
          </cell>
          <cell r="BJ200">
            <v>5.7485864665572315</v>
          </cell>
          <cell r="BK200">
            <v>0</v>
          </cell>
          <cell r="BL200">
            <v>0</v>
          </cell>
          <cell r="BM200">
            <v>16001930</v>
          </cell>
          <cell r="BN200">
            <v>41.694494384950104</v>
          </cell>
          <cell r="BO200">
            <v>0</v>
          </cell>
          <cell r="BP200">
            <v>0</v>
          </cell>
          <cell r="BY200">
            <v>1729</v>
          </cell>
          <cell r="CF200">
            <v>61420.98</v>
          </cell>
          <cell r="CG200">
            <v>727.31700000000001</v>
          </cell>
          <cell r="CJ200">
            <v>0</v>
          </cell>
          <cell r="CK200">
            <v>0</v>
          </cell>
          <cell r="CL200">
            <v>0</v>
          </cell>
          <cell r="CM200">
            <v>14962.8305977083</v>
          </cell>
          <cell r="CN200">
            <v>161.44999999999999</v>
          </cell>
          <cell r="CO200">
            <v>161.44999999999999</v>
          </cell>
          <cell r="CX200">
            <v>0</v>
          </cell>
          <cell r="CY200">
            <v>0</v>
          </cell>
          <cell r="DB200">
            <v>0</v>
          </cell>
          <cell r="DC200">
            <v>0</v>
          </cell>
          <cell r="DJ200" t="str">
            <v>НКРЕ</v>
          </cell>
          <cell r="DL200">
            <v>40526</v>
          </cell>
          <cell r="DM200">
            <v>1738</v>
          </cell>
          <cell r="DO200" t="str">
            <v>тариф на теплову енергію</v>
          </cell>
          <cell r="DT200">
            <v>237.45</v>
          </cell>
        </row>
        <row r="201">
          <cell r="W201">
            <v>465.78</v>
          </cell>
          <cell r="AF201">
            <v>39863</v>
          </cell>
          <cell r="AG201">
            <v>17</v>
          </cell>
          <cell r="AH201">
            <v>405.02016231295966</v>
          </cell>
          <cell r="AM201">
            <v>78860</v>
          </cell>
          <cell r="AO201">
            <v>36731410.799999997</v>
          </cell>
          <cell r="AQ201">
            <v>31939890</v>
          </cell>
          <cell r="AU201">
            <v>0</v>
          </cell>
          <cell r="AW201">
            <v>550890.0000000007</v>
          </cell>
          <cell r="AY201">
            <v>26139456.0075</v>
          </cell>
          <cell r="AZ201">
            <v>331.46659913137205</v>
          </cell>
          <cell r="BA201">
            <v>0</v>
          </cell>
          <cell r="BB201">
            <v>0</v>
          </cell>
          <cell r="BC201">
            <v>0</v>
          </cell>
          <cell r="BD201">
            <v>0</v>
          </cell>
          <cell r="BG201">
            <v>0</v>
          </cell>
          <cell r="BH201">
            <v>0</v>
          </cell>
          <cell r="BI201">
            <v>503120</v>
          </cell>
          <cell r="BJ201">
            <v>6.3799137712401723</v>
          </cell>
          <cell r="BK201">
            <v>0</v>
          </cell>
          <cell r="BL201">
            <v>0</v>
          </cell>
          <cell r="BM201">
            <v>3652860</v>
          </cell>
          <cell r="BN201">
            <v>46.320821709358356</v>
          </cell>
          <cell r="BO201">
            <v>0</v>
          </cell>
          <cell r="BP201">
            <v>0</v>
          </cell>
          <cell r="BY201">
            <v>1729</v>
          </cell>
          <cell r="CF201">
            <v>12201.87</v>
          </cell>
          <cell r="CG201">
            <v>2142.25</v>
          </cell>
          <cell r="CJ201">
            <v>0</v>
          </cell>
          <cell r="CK201">
            <v>0</v>
          </cell>
          <cell r="CL201">
            <v>0</v>
          </cell>
          <cell r="CM201">
            <v>3412.1399814184001</v>
          </cell>
          <cell r="CN201">
            <v>161.44999999999999</v>
          </cell>
          <cell r="CO201">
            <v>161.44999999999999</v>
          </cell>
          <cell r="CX201">
            <v>0</v>
          </cell>
          <cell r="CY201">
            <v>0</v>
          </cell>
          <cell r="DB201">
            <v>0</v>
          </cell>
          <cell r="DC201">
            <v>0</v>
          </cell>
          <cell r="DJ201" t="str">
            <v>НКРКП</v>
          </cell>
          <cell r="DL201">
            <v>41182</v>
          </cell>
          <cell r="DM201">
            <v>142</v>
          </cell>
          <cell r="DT201">
            <v>721.19</v>
          </cell>
        </row>
        <row r="202">
          <cell r="W202">
            <v>486.03</v>
          </cell>
          <cell r="AF202">
            <v>39863</v>
          </cell>
          <cell r="AG202">
            <v>17</v>
          </cell>
          <cell r="AH202">
            <v>405.01997025706396</v>
          </cell>
          <cell r="AM202">
            <v>47070</v>
          </cell>
          <cell r="AO202">
            <v>22877432.099999998</v>
          </cell>
          <cell r="AQ202">
            <v>19064290</v>
          </cell>
          <cell r="AU202">
            <v>0</v>
          </cell>
          <cell r="AW202">
            <v>360921.47499999998</v>
          </cell>
          <cell r="AY202">
            <v>15277670.100000001</v>
          </cell>
          <cell r="AZ202">
            <v>324.57340344168261</v>
          </cell>
          <cell r="BA202">
            <v>0</v>
          </cell>
          <cell r="BB202">
            <v>0</v>
          </cell>
          <cell r="BC202">
            <v>0</v>
          </cell>
          <cell r="BD202">
            <v>0</v>
          </cell>
          <cell r="BG202">
            <v>0</v>
          </cell>
          <cell r="BH202">
            <v>0</v>
          </cell>
          <cell r="BI202">
            <v>329620</v>
          </cell>
          <cell r="BJ202">
            <v>7.0027618440620349</v>
          </cell>
          <cell r="BK202">
            <v>0</v>
          </cell>
          <cell r="BL202">
            <v>0</v>
          </cell>
          <cell r="BM202">
            <v>2386800</v>
          </cell>
          <cell r="BN202">
            <v>50.707456978967492</v>
          </cell>
          <cell r="BO202">
            <v>0</v>
          </cell>
          <cell r="BP202">
            <v>0</v>
          </cell>
          <cell r="BY202">
            <v>1729</v>
          </cell>
          <cell r="CF202">
            <v>7131.6</v>
          </cell>
          <cell r="CG202">
            <v>2142.25</v>
          </cell>
          <cell r="CJ202">
            <v>0</v>
          </cell>
          <cell r="CK202">
            <v>0</v>
          </cell>
          <cell r="CL202">
            <v>0</v>
          </cell>
          <cell r="CM202">
            <v>2235.5</v>
          </cell>
          <cell r="CN202">
            <v>161.44999999999999</v>
          </cell>
          <cell r="CO202">
            <v>161.44999999999999</v>
          </cell>
          <cell r="CX202">
            <v>0</v>
          </cell>
          <cell r="CY202">
            <v>0</v>
          </cell>
          <cell r="DB202">
            <v>0</v>
          </cell>
          <cell r="DC202">
            <v>0</v>
          </cell>
          <cell r="DJ202" t="str">
            <v>НКРКП</v>
          </cell>
          <cell r="DL202">
            <v>41182</v>
          </cell>
          <cell r="DM202">
            <v>142</v>
          </cell>
          <cell r="DT202">
            <v>736.87</v>
          </cell>
        </row>
        <row r="203">
          <cell r="W203">
            <v>221</v>
          </cell>
          <cell r="AF203">
            <v>40023</v>
          </cell>
          <cell r="AG203" t="str">
            <v>6/1/2-324</v>
          </cell>
          <cell r="AH203">
            <v>219.24000716332378</v>
          </cell>
          <cell r="AM203">
            <v>55840</v>
          </cell>
          <cell r="AO203">
            <v>12340640</v>
          </cell>
          <cell r="AQ203">
            <v>12242362</v>
          </cell>
          <cell r="AU203">
            <v>0</v>
          </cell>
          <cell r="AW203">
            <v>0</v>
          </cell>
          <cell r="AY203">
            <v>6459401.9996589608</v>
          </cell>
          <cell r="AZ203">
            <v>115.67696990793269</v>
          </cell>
          <cell r="BA203">
            <v>0</v>
          </cell>
          <cell r="BB203">
            <v>0</v>
          </cell>
          <cell r="BC203">
            <v>0</v>
          </cell>
          <cell r="BD203">
            <v>0</v>
          </cell>
          <cell r="BG203">
            <v>0</v>
          </cell>
          <cell r="BH203">
            <v>0</v>
          </cell>
          <cell r="BI203">
            <v>508702</v>
          </cell>
          <cell r="BJ203">
            <v>9.1099928366762182</v>
          </cell>
          <cell r="BK203">
            <v>0</v>
          </cell>
          <cell r="BL203">
            <v>0</v>
          </cell>
          <cell r="BM203">
            <v>2700922</v>
          </cell>
          <cell r="BN203">
            <v>48.368946991404009</v>
          </cell>
          <cell r="BO203">
            <v>0</v>
          </cell>
          <cell r="BP203">
            <v>0</v>
          </cell>
          <cell r="BY203">
            <v>1628.1</v>
          </cell>
          <cell r="CF203">
            <v>8881.1004780000003</v>
          </cell>
          <cell r="CG203">
            <v>727.32</v>
          </cell>
          <cell r="CJ203">
            <v>0</v>
          </cell>
          <cell r="CK203">
            <v>0</v>
          </cell>
          <cell r="CL203">
            <v>0</v>
          </cell>
          <cell r="CM203">
            <v>0</v>
          </cell>
          <cell r="CN203">
            <v>0</v>
          </cell>
          <cell r="CO203">
            <v>0</v>
          </cell>
          <cell r="CX203">
            <v>0</v>
          </cell>
          <cell r="CY203">
            <v>0</v>
          </cell>
          <cell r="DB203">
            <v>0</v>
          </cell>
          <cell r="DC203">
            <v>0</v>
          </cell>
          <cell r="DJ203" t="str">
            <v>НКРЕ</v>
          </cell>
          <cell r="DL203">
            <v>40526</v>
          </cell>
          <cell r="DM203">
            <v>1719</v>
          </cell>
          <cell r="DO203" t="str">
            <v xml:space="preserve">тариф на теплову енергію </v>
          </cell>
          <cell r="DT203">
            <v>243.1</v>
          </cell>
        </row>
        <row r="204">
          <cell r="W204">
            <v>536.17999999999995</v>
          </cell>
          <cell r="AF204">
            <v>40023</v>
          </cell>
          <cell r="AG204" t="str">
            <v>6/1/2-324</v>
          </cell>
          <cell r="AH204">
            <v>466.23999822387992</v>
          </cell>
          <cell r="AM204">
            <v>22521</v>
          </cell>
          <cell r="AO204">
            <v>12075309.779999999</v>
          </cell>
          <cell r="AQ204">
            <v>10500191</v>
          </cell>
          <cell r="AU204">
            <v>0</v>
          </cell>
          <cell r="AW204">
            <v>0</v>
          </cell>
          <cell r="AY204">
            <v>8167812.9626500001</v>
          </cell>
          <cell r="AZ204">
            <v>362.67541239953823</v>
          </cell>
          <cell r="BA204">
            <v>0</v>
          </cell>
          <cell r="BB204">
            <v>0</v>
          </cell>
          <cell r="BC204">
            <v>0</v>
          </cell>
          <cell r="BD204">
            <v>0</v>
          </cell>
          <cell r="BG204">
            <v>0</v>
          </cell>
          <cell r="BH204">
            <v>0</v>
          </cell>
          <cell r="BI204">
            <v>205166</v>
          </cell>
          <cell r="BJ204">
            <v>9.1099862350694902</v>
          </cell>
          <cell r="BK204">
            <v>0</v>
          </cell>
          <cell r="BL204">
            <v>0</v>
          </cell>
          <cell r="BM204">
            <v>1089317</v>
          </cell>
          <cell r="BN204">
            <v>48.368944540650951</v>
          </cell>
          <cell r="BO204">
            <v>0</v>
          </cell>
          <cell r="BP204">
            <v>0</v>
          </cell>
          <cell r="BY204">
            <v>1628.1</v>
          </cell>
          <cell r="CF204">
            <v>3669.6902</v>
          </cell>
          <cell r="CG204">
            <v>2225.75</v>
          </cell>
          <cell r="CJ204">
            <v>0</v>
          </cell>
          <cell r="CK204">
            <v>0</v>
          </cell>
          <cell r="CL204">
            <v>0</v>
          </cell>
          <cell r="CM204">
            <v>0</v>
          </cell>
          <cell r="CN204">
            <v>0</v>
          </cell>
          <cell r="CO204">
            <v>0</v>
          </cell>
          <cell r="CX204">
            <v>0</v>
          </cell>
          <cell r="CY204">
            <v>0</v>
          </cell>
          <cell r="DB204">
            <v>0</v>
          </cell>
          <cell r="DC204">
            <v>0</v>
          </cell>
          <cell r="DJ204" t="str">
            <v>НКРКП</v>
          </cell>
          <cell r="DL204">
            <v>40816</v>
          </cell>
          <cell r="DM204">
            <v>120</v>
          </cell>
          <cell r="DT204">
            <v>784.86857203189902</v>
          </cell>
        </row>
        <row r="205">
          <cell r="W205">
            <v>662.06</v>
          </cell>
          <cell r="AF205">
            <v>40023</v>
          </cell>
          <cell r="AG205" t="str">
            <v>6/1/2-324</v>
          </cell>
          <cell r="AH205">
            <v>466.24003221908981</v>
          </cell>
          <cell r="AM205">
            <v>7449</v>
          </cell>
          <cell r="AO205">
            <v>4931684.9399999995</v>
          </cell>
          <cell r="AQ205">
            <v>3473022</v>
          </cell>
          <cell r="AU205">
            <v>0</v>
          </cell>
          <cell r="AW205">
            <v>0</v>
          </cell>
          <cell r="AY205">
            <v>2701590.86675</v>
          </cell>
          <cell r="AZ205">
            <v>362.6783281984159</v>
          </cell>
          <cell r="BA205">
            <v>0</v>
          </cell>
          <cell r="BB205">
            <v>0</v>
          </cell>
          <cell r="BC205">
            <v>0</v>
          </cell>
          <cell r="BD205">
            <v>0</v>
          </cell>
          <cell r="BG205">
            <v>0</v>
          </cell>
          <cell r="BH205">
            <v>0</v>
          </cell>
          <cell r="BI205">
            <v>67860</v>
          </cell>
          <cell r="BJ205">
            <v>9.1099476439790568</v>
          </cell>
          <cell r="BK205">
            <v>0</v>
          </cell>
          <cell r="BL205">
            <v>0</v>
          </cell>
          <cell r="BM205">
            <v>360300</v>
          </cell>
          <cell r="BN205">
            <v>48.368908578332665</v>
          </cell>
          <cell r="BO205">
            <v>0</v>
          </cell>
          <cell r="BP205">
            <v>0</v>
          </cell>
          <cell r="BY205">
            <v>1628.1</v>
          </cell>
          <cell r="CF205">
            <v>1213.789</v>
          </cell>
          <cell r="CG205">
            <v>2225.75</v>
          </cell>
          <cell r="CJ205">
            <v>0</v>
          </cell>
          <cell r="CK205">
            <v>0</v>
          </cell>
          <cell r="CL205">
            <v>0</v>
          </cell>
          <cell r="CM205">
            <v>0</v>
          </cell>
          <cell r="CN205">
            <v>0</v>
          </cell>
          <cell r="CO205">
            <v>0</v>
          </cell>
          <cell r="CX205">
            <v>0</v>
          </cell>
          <cell r="CY205">
            <v>0</v>
          </cell>
          <cell r="DB205">
            <v>0</v>
          </cell>
          <cell r="DC205">
            <v>0</v>
          </cell>
          <cell r="DJ205" t="str">
            <v>НКРКП</v>
          </cell>
          <cell r="DL205">
            <v>40816</v>
          </cell>
          <cell r="DM205">
            <v>120</v>
          </cell>
          <cell r="DT205">
            <v>910.74857203189902</v>
          </cell>
        </row>
        <row r="206">
          <cell r="W206">
            <v>213.1</v>
          </cell>
          <cell r="AF206">
            <v>39765</v>
          </cell>
          <cell r="AG206">
            <v>188</v>
          </cell>
          <cell r="AH206">
            <v>213.10381873229807</v>
          </cell>
          <cell r="AM206">
            <v>51195</v>
          </cell>
          <cell r="AO206">
            <v>10909654.5</v>
          </cell>
          <cell r="AQ206">
            <v>10909850</v>
          </cell>
          <cell r="AU206">
            <v>0</v>
          </cell>
          <cell r="AW206">
            <v>0</v>
          </cell>
          <cell r="AY206">
            <v>6078351.4308000011</v>
          </cell>
          <cell r="AZ206">
            <v>118.72939605039556</v>
          </cell>
          <cell r="BA206">
            <v>0</v>
          </cell>
          <cell r="BB206">
            <v>0</v>
          </cell>
          <cell r="BC206">
            <v>0</v>
          </cell>
          <cell r="BD206">
            <v>0</v>
          </cell>
          <cell r="BG206">
            <v>0</v>
          </cell>
          <cell r="BH206">
            <v>0</v>
          </cell>
          <cell r="BI206">
            <v>1045870</v>
          </cell>
          <cell r="BJ206">
            <v>20.429143471042092</v>
          </cell>
          <cell r="BK206">
            <v>0</v>
          </cell>
          <cell r="BL206">
            <v>0</v>
          </cell>
          <cell r="BM206">
            <v>3043150</v>
          </cell>
          <cell r="BN206">
            <v>59.442328352378162</v>
          </cell>
          <cell r="BO206">
            <v>0</v>
          </cell>
          <cell r="BP206">
            <v>0</v>
          </cell>
          <cell r="BY206">
            <v>1145.1300000000001</v>
          </cell>
          <cell r="CF206">
            <v>8357.19</v>
          </cell>
          <cell r="CG206">
            <v>727.32</v>
          </cell>
          <cell r="CJ206">
            <v>0</v>
          </cell>
          <cell r="CK206">
            <v>0</v>
          </cell>
          <cell r="CL206">
            <v>0</v>
          </cell>
          <cell r="CM206">
            <v>0</v>
          </cell>
          <cell r="CN206">
            <v>0</v>
          </cell>
          <cell r="CO206">
            <v>0</v>
          </cell>
          <cell r="CX206">
            <v>0</v>
          </cell>
          <cell r="CY206">
            <v>0</v>
          </cell>
          <cell r="DB206">
            <v>0</v>
          </cell>
          <cell r="DC206">
            <v>0</v>
          </cell>
          <cell r="DJ206" t="str">
            <v>НКРЕ</v>
          </cell>
          <cell r="DL206">
            <v>40526</v>
          </cell>
          <cell r="DM206">
            <v>1743</v>
          </cell>
          <cell r="DO206" t="str">
            <v>тариф на теплову енергію</v>
          </cell>
          <cell r="DT206">
            <v>234.41</v>
          </cell>
        </row>
        <row r="207">
          <cell r="W207">
            <v>558.78</v>
          </cell>
          <cell r="AF207">
            <v>39871</v>
          </cell>
          <cell r="AG207">
            <v>50</v>
          </cell>
          <cell r="AH207">
            <v>447.02107209772004</v>
          </cell>
          <cell r="AM207">
            <v>16438.8</v>
          </cell>
          <cell r="AO207">
            <v>9185672.6639999989</v>
          </cell>
          <cell r="AQ207">
            <v>7348490</v>
          </cell>
          <cell r="AU207">
            <v>0</v>
          </cell>
          <cell r="AW207">
            <v>0</v>
          </cell>
          <cell r="AY207">
            <v>5748687</v>
          </cell>
          <cell r="AZ207">
            <v>349.7023505365355</v>
          </cell>
          <cell r="BA207">
            <v>0</v>
          </cell>
          <cell r="BB207">
            <v>0</v>
          </cell>
          <cell r="BC207">
            <v>0</v>
          </cell>
          <cell r="BD207">
            <v>0</v>
          </cell>
          <cell r="BG207">
            <v>0</v>
          </cell>
          <cell r="BH207">
            <v>0</v>
          </cell>
          <cell r="BI207">
            <v>330540</v>
          </cell>
          <cell r="BJ207">
            <v>20.107307102708226</v>
          </cell>
          <cell r="BK207">
            <v>0</v>
          </cell>
          <cell r="BL207">
            <v>0</v>
          </cell>
          <cell r="BM207">
            <v>1054970</v>
          </cell>
          <cell r="BN207">
            <v>64.175608925225688</v>
          </cell>
          <cell r="BO207">
            <v>0</v>
          </cell>
          <cell r="BP207">
            <v>0</v>
          </cell>
          <cell r="BY207">
            <v>1145.1300000000001</v>
          </cell>
          <cell r="CF207">
            <v>2683.4809195938851</v>
          </cell>
          <cell r="CG207">
            <v>2142.25</v>
          </cell>
          <cell r="CJ207">
            <v>0</v>
          </cell>
          <cell r="CK207">
            <v>0</v>
          </cell>
          <cell r="CL207">
            <v>0</v>
          </cell>
          <cell r="CM207">
            <v>0</v>
          </cell>
          <cell r="CN207">
            <v>0</v>
          </cell>
          <cell r="CO207">
            <v>0</v>
          </cell>
          <cell r="CX207">
            <v>0</v>
          </cell>
          <cell r="CY207">
            <v>0</v>
          </cell>
          <cell r="DB207">
            <v>0</v>
          </cell>
          <cell r="DC207">
            <v>0</v>
          </cell>
          <cell r="DJ207" t="str">
            <v>НКРКП</v>
          </cell>
          <cell r="DL207">
            <v>40816</v>
          </cell>
          <cell r="DM207">
            <v>105</v>
          </cell>
          <cell r="DT207">
            <v>821.55</v>
          </cell>
        </row>
        <row r="208">
          <cell r="W208">
            <v>558.78</v>
          </cell>
          <cell r="AF208">
            <v>39871</v>
          </cell>
          <cell r="AG208">
            <v>51</v>
          </cell>
          <cell r="AH208">
            <v>447.02217642900786</v>
          </cell>
          <cell r="AM208">
            <v>4173.3500000000004</v>
          </cell>
          <cell r="AO208">
            <v>2331984.5130000003</v>
          </cell>
          <cell r="AQ208">
            <v>1865580</v>
          </cell>
          <cell r="AU208">
            <v>0</v>
          </cell>
          <cell r="AW208">
            <v>0</v>
          </cell>
          <cell r="AY208">
            <v>1459450.6575</v>
          </cell>
          <cell r="AZ208">
            <v>349.70722740723875</v>
          </cell>
          <cell r="BA208">
            <v>0</v>
          </cell>
          <cell r="BB208">
            <v>0</v>
          </cell>
          <cell r="BC208">
            <v>0</v>
          </cell>
          <cell r="BD208">
            <v>0</v>
          </cell>
          <cell r="BG208">
            <v>0</v>
          </cell>
          <cell r="BH208">
            <v>0</v>
          </cell>
          <cell r="BI208">
            <v>84650</v>
          </cell>
          <cell r="BJ208">
            <v>20.283465321624114</v>
          </cell>
          <cell r="BK208">
            <v>0</v>
          </cell>
          <cell r="BL208">
            <v>0</v>
          </cell>
          <cell r="BM208">
            <v>262610</v>
          </cell>
          <cell r="BN208">
            <v>62.925467550049717</v>
          </cell>
          <cell r="BO208">
            <v>0</v>
          </cell>
          <cell r="BP208">
            <v>0</v>
          </cell>
          <cell r="BY208">
            <v>1145.1300000000001</v>
          </cell>
          <cell r="CF208">
            <v>681.27</v>
          </cell>
          <cell r="CG208">
            <v>2142.25</v>
          </cell>
          <cell r="CJ208">
            <v>0</v>
          </cell>
          <cell r="CK208">
            <v>0</v>
          </cell>
          <cell r="CL208">
            <v>0</v>
          </cell>
          <cell r="CM208">
            <v>0</v>
          </cell>
          <cell r="CN208">
            <v>0</v>
          </cell>
          <cell r="CO208">
            <v>0</v>
          </cell>
          <cell r="CX208">
            <v>0</v>
          </cell>
          <cell r="CY208">
            <v>0</v>
          </cell>
          <cell r="DB208">
            <v>0</v>
          </cell>
          <cell r="DC208">
            <v>0</v>
          </cell>
          <cell r="DJ208" t="str">
            <v>НКРКП</v>
          </cell>
          <cell r="DL208">
            <v>40816</v>
          </cell>
          <cell r="DM208">
            <v>105</v>
          </cell>
          <cell r="DT208">
            <v>821.55</v>
          </cell>
        </row>
        <row r="209">
          <cell r="W209">
            <v>216.05</v>
          </cell>
          <cell r="AF209">
            <v>39441</v>
          </cell>
          <cell r="AG209">
            <v>47</v>
          </cell>
          <cell r="AH209">
            <v>215.18968757937515</v>
          </cell>
          <cell r="AM209">
            <v>19685</v>
          </cell>
          <cell r="AO209">
            <v>4252944.25</v>
          </cell>
          <cell r="AQ209">
            <v>4236009</v>
          </cell>
          <cell r="AU209">
            <v>0</v>
          </cell>
          <cell r="AW209">
            <v>0</v>
          </cell>
          <cell r="AY209">
            <v>1911367</v>
          </cell>
          <cell r="AZ209">
            <v>97.097637795275588</v>
          </cell>
          <cell r="BA209">
            <v>0</v>
          </cell>
          <cell r="BB209">
            <v>0</v>
          </cell>
          <cell r="BC209">
            <v>0</v>
          </cell>
          <cell r="BD209">
            <v>0</v>
          </cell>
          <cell r="BG209">
            <v>0</v>
          </cell>
          <cell r="BH209">
            <v>0</v>
          </cell>
          <cell r="BI209">
            <v>286436</v>
          </cell>
          <cell r="BJ209">
            <v>14.550977901955804</v>
          </cell>
          <cell r="BK209">
            <v>0</v>
          </cell>
          <cell r="BL209">
            <v>0</v>
          </cell>
          <cell r="BM209">
            <v>1520836</v>
          </cell>
          <cell r="BN209">
            <v>77.258623317246631</v>
          </cell>
          <cell r="BO209">
            <v>0</v>
          </cell>
          <cell r="BP209">
            <v>0</v>
          </cell>
          <cell r="BY209">
            <v>1620.75</v>
          </cell>
          <cell r="CF209">
            <v>2627.9588076775008</v>
          </cell>
          <cell r="CG209">
            <v>727.32</v>
          </cell>
          <cell r="CJ209">
            <v>0</v>
          </cell>
          <cell r="CK209">
            <v>0</v>
          </cell>
          <cell r="CL209">
            <v>0</v>
          </cell>
          <cell r="CM209">
            <v>0</v>
          </cell>
          <cell r="CN209">
            <v>0</v>
          </cell>
          <cell r="CO209">
            <v>0</v>
          </cell>
          <cell r="CX209">
            <v>0</v>
          </cell>
          <cell r="CY209">
            <v>0</v>
          </cell>
          <cell r="DB209">
            <v>0</v>
          </cell>
          <cell r="DC209">
            <v>0</v>
          </cell>
          <cell r="DJ209" t="str">
            <v>МОС</v>
          </cell>
          <cell r="DL209">
            <v>39793</v>
          </cell>
          <cell r="DM209">
            <v>1157</v>
          </cell>
          <cell r="DO209" t="str">
            <v>тариф на послуги з уентрального опалення без внутрішньобудинкових витрат</v>
          </cell>
          <cell r="DT209">
            <v>2016.05</v>
          </cell>
        </row>
        <row r="210">
          <cell r="W210">
            <v>431.35</v>
          </cell>
          <cell r="AF210">
            <v>39441</v>
          </cell>
          <cell r="AG210">
            <v>47</v>
          </cell>
          <cell r="AH210">
            <v>393.94702242846097</v>
          </cell>
          <cell r="AM210">
            <v>5172</v>
          </cell>
          <cell r="AO210">
            <v>2230942.2000000002</v>
          </cell>
          <cell r="AQ210">
            <v>2037494</v>
          </cell>
          <cell r="AU210">
            <v>0</v>
          </cell>
          <cell r="AW210">
            <v>0</v>
          </cell>
          <cell r="AY210">
            <v>1426701</v>
          </cell>
          <cell r="AZ210">
            <v>275.85092807424593</v>
          </cell>
          <cell r="BA210">
            <v>0</v>
          </cell>
          <cell r="BB210">
            <v>0</v>
          </cell>
          <cell r="BC210">
            <v>0</v>
          </cell>
          <cell r="BD210">
            <v>0</v>
          </cell>
          <cell r="BG210">
            <v>0</v>
          </cell>
          <cell r="BH210">
            <v>0</v>
          </cell>
          <cell r="BI210">
            <v>75257</v>
          </cell>
          <cell r="BJ210">
            <v>14.550850734725445</v>
          </cell>
          <cell r="BK210">
            <v>0</v>
          </cell>
          <cell r="BL210">
            <v>0</v>
          </cell>
          <cell r="BM210">
            <v>399576</v>
          </cell>
          <cell r="BN210">
            <v>77.257540603248259</v>
          </cell>
          <cell r="BO210">
            <v>0</v>
          </cell>
          <cell r="BP210">
            <v>0</v>
          </cell>
          <cell r="BY210">
            <v>1620.75</v>
          </cell>
          <cell r="CF210">
            <v>690.5051375249858</v>
          </cell>
          <cell r="CG210">
            <v>2066.17</v>
          </cell>
          <cell r="CJ210">
            <v>0</v>
          </cell>
          <cell r="CK210">
            <v>0</v>
          </cell>
          <cell r="CL210">
            <v>0</v>
          </cell>
          <cell r="CM210">
            <v>0</v>
          </cell>
          <cell r="CN210">
            <v>0</v>
          </cell>
          <cell r="CO210">
            <v>0</v>
          </cell>
          <cell r="CX210">
            <v>0</v>
          </cell>
          <cell r="CY210">
            <v>0</v>
          </cell>
          <cell r="DB210">
            <v>0</v>
          </cell>
          <cell r="DC210">
            <v>0</v>
          </cell>
          <cell r="DJ210" t="str">
            <v>НКРКП</v>
          </cell>
          <cell r="DL210">
            <v>40904</v>
          </cell>
          <cell r="DM210">
            <v>237</v>
          </cell>
          <cell r="DT210">
            <v>665.16</v>
          </cell>
        </row>
        <row r="211">
          <cell r="W211">
            <v>470.85</v>
          </cell>
          <cell r="AF211">
            <v>39441</v>
          </cell>
          <cell r="AG211">
            <v>47</v>
          </cell>
          <cell r="AH211">
            <v>393.95425174463685</v>
          </cell>
          <cell r="AM211">
            <v>19345</v>
          </cell>
          <cell r="AO211">
            <v>9108593.25</v>
          </cell>
          <cell r="AQ211">
            <v>7621045</v>
          </cell>
          <cell r="AU211">
            <v>0</v>
          </cell>
          <cell r="AW211">
            <v>0</v>
          </cell>
          <cell r="AY211">
            <v>5336576.1919499999</v>
          </cell>
          <cell r="AZ211">
            <v>275.86333377875417</v>
          </cell>
          <cell r="BA211">
            <v>0</v>
          </cell>
          <cell r="BB211">
            <v>0</v>
          </cell>
          <cell r="BC211">
            <v>0</v>
          </cell>
          <cell r="BD211">
            <v>0</v>
          </cell>
          <cell r="BG211">
            <v>0</v>
          </cell>
          <cell r="BH211">
            <v>0</v>
          </cell>
          <cell r="BI211">
            <v>281637</v>
          </cell>
          <cell r="BJ211">
            <v>14.558645644869475</v>
          </cell>
          <cell r="BK211">
            <v>0</v>
          </cell>
          <cell r="BL211">
            <v>0</v>
          </cell>
          <cell r="BM211">
            <v>1495355</v>
          </cell>
          <cell r="BN211">
            <v>77.299302145257172</v>
          </cell>
          <cell r="BO211">
            <v>0</v>
          </cell>
          <cell r="BP211">
            <v>0</v>
          </cell>
          <cell r="BY211">
            <v>1620.75</v>
          </cell>
          <cell r="CF211">
            <v>2582.835</v>
          </cell>
          <cell r="CG211">
            <v>2066.17</v>
          </cell>
          <cell r="CJ211">
            <v>0</v>
          </cell>
          <cell r="CK211">
            <v>0</v>
          </cell>
          <cell r="CL211">
            <v>0</v>
          </cell>
          <cell r="CM211">
            <v>0</v>
          </cell>
          <cell r="CN211">
            <v>0</v>
          </cell>
          <cell r="CO211">
            <v>0</v>
          </cell>
          <cell r="CX211">
            <v>0</v>
          </cell>
          <cell r="CY211">
            <v>0</v>
          </cell>
          <cell r="DB211">
            <v>0</v>
          </cell>
          <cell r="DC211">
            <v>0</v>
          </cell>
          <cell r="DJ211" t="str">
            <v>НКРКП</v>
          </cell>
          <cell r="DL211">
            <v>40904</v>
          </cell>
          <cell r="DM211">
            <v>237</v>
          </cell>
          <cell r="DT211">
            <v>704.66</v>
          </cell>
        </row>
        <row r="212">
          <cell r="W212">
            <v>207.49</v>
          </cell>
          <cell r="AF212">
            <v>40050</v>
          </cell>
          <cell r="AG212" t="str">
            <v>6/1/3-340</v>
          </cell>
          <cell r="AH212">
            <v>198.18049291220146</v>
          </cell>
          <cell r="AM212">
            <v>474689</v>
          </cell>
          <cell r="AO212">
            <v>98493220.609999999</v>
          </cell>
          <cell r="AQ212">
            <v>94074100</v>
          </cell>
          <cell r="AU212">
            <v>0</v>
          </cell>
          <cell r="AW212">
            <v>45850499.999999993</v>
          </cell>
          <cell r="AY212">
            <v>24106200</v>
          </cell>
          <cell r="AZ212">
            <v>50.783144332394471</v>
          </cell>
          <cell r="BA212">
            <v>0</v>
          </cell>
          <cell r="BB212">
            <v>0</v>
          </cell>
          <cell r="BC212">
            <v>0</v>
          </cell>
          <cell r="BD212">
            <v>0</v>
          </cell>
          <cell r="BG212">
            <v>0</v>
          </cell>
          <cell r="BH212">
            <v>0</v>
          </cell>
          <cell r="BI212">
            <v>5609460</v>
          </cell>
          <cell r="BJ212">
            <v>11.817126581825153</v>
          </cell>
          <cell r="BK212">
            <v>0</v>
          </cell>
          <cell r="BL212">
            <v>0</v>
          </cell>
          <cell r="BM212">
            <v>13600760</v>
          </cell>
          <cell r="BN212">
            <v>28.651938427054343</v>
          </cell>
          <cell r="BO212">
            <v>0</v>
          </cell>
          <cell r="BP212">
            <v>0</v>
          </cell>
          <cell r="BY212">
            <v>1996.8</v>
          </cell>
          <cell r="CF212">
            <v>33143.87064840785</v>
          </cell>
          <cell r="CG212">
            <v>727.32</v>
          </cell>
          <cell r="CJ212">
            <v>0</v>
          </cell>
          <cell r="CK212">
            <v>0</v>
          </cell>
          <cell r="CL212">
            <v>0</v>
          </cell>
          <cell r="CM212">
            <v>305323.9661716721</v>
          </cell>
          <cell r="CN212">
            <v>150.16999999999999</v>
          </cell>
          <cell r="CO212">
            <v>227.44</v>
          </cell>
          <cell r="CX212">
            <v>0</v>
          </cell>
          <cell r="CY212">
            <v>0</v>
          </cell>
          <cell r="DB212">
            <v>0</v>
          </cell>
          <cell r="DC212">
            <v>0</v>
          </cell>
          <cell r="DJ212" t="str">
            <v>НКРЕ</v>
          </cell>
          <cell r="DL212">
            <v>40526</v>
          </cell>
          <cell r="DM212">
            <v>1857</v>
          </cell>
          <cell r="DO212" t="str">
            <v>тариф на теплову енергію для споживачів без приладів обліку</v>
          </cell>
          <cell r="DT212">
            <v>228.24</v>
          </cell>
        </row>
        <row r="213">
          <cell r="W213">
            <v>485.47</v>
          </cell>
          <cell r="AF213">
            <v>40050</v>
          </cell>
          <cell r="AG213" t="str">
            <v>6/1/3-340</v>
          </cell>
          <cell r="AH213">
            <v>422.8579181469774</v>
          </cell>
          <cell r="AM213">
            <v>142100</v>
          </cell>
          <cell r="AO213">
            <v>68985287</v>
          </cell>
          <cell r="AQ213">
            <v>60088110.168685488</v>
          </cell>
          <cell r="AU213">
            <v>0</v>
          </cell>
          <cell r="AW213">
            <v>39272978.431756511</v>
          </cell>
          <cell r="AY213">
            <v>13640002.037399782</v>
          </cell>
          <cell r="AZ213">
            <v>95.988754661504444</v>
          </cell>
          <cell r="BA213">
            <v>0</v>
          </cell>
          <cell r="BB213">
            <v>0</v>
          </cell>
          <cell r="BC213">
            <v>0</v>
          </cell>
          <cell r="BD213">
            <v>0</v>
          </cell>
          <cell r="BG213">
            <v>0</v>
          </cell>
          <cell r="BH213">
            <v>0</v>
          </cell>
          <cell r="BI213">
            <v>1685944.3309928107</v>
          </cell>
          <cell r="BJ213">
            <v>11.864492125213305</v>
          </cell>
          <cell r="BK213">
            <v>0</v>
          </cell>
          <cell r="BL213">
            <v>0</v>
          </cell>
          <cell r="BM213">
            <v>4071675.6091420259</v>
          </cell>
          <cell r="BN213">
            <v>28.653593308529388</v>
          </cell>
          <cell r="BO213">
            <v>0</v>
          </cell>
          <cell r="BP213">
            <v>0</v>
          </cell>
          <cell r="BY213">
            <v>1996.8</v>
          </cell>
          <cell r="CF213">
            <v>6367.1383066401131</v>
          </cell>
          <cell r="CG213">
            <v>2142.25</v>
          </cell>
          <cell r="CJ213">
            <v>0</v>
          </cell>
          <cell r="CK213">
            <v>0</v>
          </cell>
          <cell r="CL213">
            <v>0</v>
          </cell>
          <cell r="CM213">
            <v>117176.80639621825</v>
          </cell>
          <cell r="CN213">
            <v>335.16</v>
          </cell>
          <cell r="CO213">
            <v>669.09</v>
          </cell>
          <cell r="CX213">
            <v>0</v>
          </cell>
          <cell r="CY213">
            <v>0</v>
          </cell>
          <cell r="DB213">
            <v>0</v>
          </cell>
          <cell r="DC213">
            <v>0</v>
          </cell>
          <cell r="DJ213" t="str">
            <v>НКРКП</v>
          </cell>
          <cell r="DL213">
            <v>40816</v>
          </cell>
          <cell r="DM213">
            <v>121</v>
          </cell>
          <cell r="DO213" t="str">
            <v>без приладів обліку</v>
          </cell>
          <cell r="DT213">
            <v>742.42</v>
          </cell>
        </row>
        <row r="214">
          <cell r="W214">
            <v>638.54999999999995</v>
          </cell>
          <cell r="AF214">
            <v>40050</v>
          </cell>
          <cell r="AG214" t="str">
            <v>6/1/3-340</v>
          </cell>
          <cell r="AH214">
            <v>422.8579181469774</v>
          </cell>
          <cell r="AM214">
            <v>36635</v>
          </cell>
          <cell r="AO214">
            <v>23393279.25</v>
          </cell>
          <cell r="AQ214">
            <v>15491399.831314517</v>
          </cell>
          <cell r="AU214">
            <v>0</v>
          </cell>
          <cell r="AW214">
            <v>10125021.568243489</v>
          </cell>
          <cell r="AY214">
            <v>3516548.027024216</v>
          </cell>
          <cell r="AZ214">
            <v>95.988754661504458</v>
          </cell>
          <cell r="BA214">
            <v>0</v>
          </cell>
          <cell r="BB214">
            <v>0</v>
          </cell>
          <cell r="BC214">
            <v>0</v>
          </cell>
          <cell r="BD214">
            <v>0</v>
          </cell>
          <cell r="BG214">
            <v>0</v>
          </cell>
          <cell r="BH214">
            <v>0</v>
          </cell>
          <cell r="BI214">
            <v>434655.6690071894</v>
          </cell>
          <cell r="BJ214">
            <v>11.864492125213305</v>
          </cell>
          <cell r="BK214">
            <v>0</v>
          </cell>
          <cell r="BL214">
            <v>0</v>
          </cell>
          <cell r="BM214">
            <v>1049724.3908579741</v>
          </cell>
          <cell r="BN214">
            <v>28.653593308529388</v>
          </cell>
          <cell r="BO214">
            <v>0</v>
          </cell>
          <cell r="BP214">
            <v>0</v>
          </cell>
          <cell r="BY214">
            <v>1996.8</v>
          </cell>
          <cell r="CF214">
            <v>1641.5208435169639</v>
          </cell>
          <cell r="CG214">
            <v>2142.25</v>
          </cell>
          <cell r="CJ214">
            <v>0</v>
          </cell>
          <cell r="CK214">
            <v>0</v>
          </cell>
          <cell r="CL214">
            <v>0</v>
          </cell>
          <cell r="CM214">
            <v>30209.516554014466</v>
          </cell>
          <cell r="CN214">
            <v>335.16</v>
          </cell>
          <cell r="CO214">
            <v>669.09</v>
          </cell>
          <cell r="CX214">
            <v>0</v>
          </cell>
          <cell r="CY214">
            <v>0</v>
          </cell>
          <cell r="DB214">
            <v>0</v>
          </cell>
          <cell r="DC214">
            <v>0</v>
          </cell>
          <cell r="DJ214" t="str">
            <v>НКРКП</v>
          </cell>
          <cell r="DL214">
            <v>40816</v>
          </cell>
          <cell r="DM214">
            <v>121</v>
          </cell>
          <cell r="DO214" t="str">
            <v>без приладів обліку</v>
          </cell>
          <cell r="DT214">
            <v>893.52</v>
          </cell>
        </row>
        <row r="215">
          <cell r="W215">
            <v>214.77</v>
          </cell>
          <cell r="AF215">
            <v>40050</v>
          </cell>
          <cell r="AG215" t="str">
            <v>6/1/3-341</v>
          </cell>
          <cell r="AH215">
            <v>205.12178872621504</v>
          </cell>
          <cell r="AM215">
            <v>61541</v>
          </cell>
          <cell r="AO215">
            <v>13217160.57</v>
          </cell>
          <cell r="AQ215">
            <v>12623400</v>
          </cell>
          <cell r="AU215">
            <v>0</v>
          </cell>
          <cell r="AW215">
            <v>5944329.2799999993</v>
          </cell>
          <cell r="AY215">
            <v>3125314</v>
          </cell>
          <cell r="AZ215">
            <v>50.784257649371966</v>
          </cell>
          <cell r="BA215">
            <v>0</v>
          </cell>
          <cell r="BB215">
            <v>0</v>
          </cell>
          <cell r="BC215">
            <v>0</v>
          </cell>
          <cell r="BD215">
            <v>0</v>
          </cell>
          <cell r="BG215">
            <v>0</v>
          </cell>
          <cell r="BH215">
            <v>0</v>
          </cell>
          <cell r="BI215">
            <v>727240</v>
          </cell>
          <cell r="BJ215">
            <v>11.817162542045141</v>
          </cell>
          <cell r="BK215">
            <v>0</v>
          </cell>
          <cell r="BL215">
            <v>0</v>
          </cell>
          <cell r="BM215">
            <v>1763180</v>
          </cell>
          <cell r="BN215">
            <v>28.650493167156856</v>
          </cell>
          <cell r="BO215">
            <v>0</v>
          </cell>
          <cell r="BP215">
            <v>0</v>
          </cell>
          <cell r="BY215">
            <v>1996.8</v>
          </cell>
          <cell r="CF215">
            <v>4297.0274432161905</v>
          </cell>
          <cell r="CG215">
            <v>727.32</v>
          </cell>
          <cell r="CJ215">
            <v>0</v>
          </cell>
          <cell r="CK215">
            <v>0</v>
          </cell>
          <cell r="CL215">
            <v>0</v>
          </cell>
          <cell r="CM215">
            <v>39584</v>
          </cell>
          <cell r="CN215">
            <v>150.16999999999999</v>
          </cell>
          <cell r="CO215">
            <v>227.44</v>
          </cell>
          <cell r="CX215">
            <v>0</v>
          </cell>
          <cell r="CY215">
            <v>0</v>
          </cell>
          <cell r="DB215">
            <v>0</v>
          </cell>
          <cell r="DC215">
            <v>0</v>
          </cell>
          <cell r="DJ215" t="str">
            <v>НКРЕ</v>
          </cell>
          <cell r="DL215">
            <v>40526</v>
          </cell>
          <cell r="DM215">
            <v>1857</v>
          </cell>
          <cell r="DO215" t="str">
            <v>тариф на теплову енергію для споживачів з приладами обліку</v>
          </cell>
          <cell r="DT215">
            <v>236.24</v>
          </cell>
        </row>
        <row r="216">
          <cell r="W216">
            <v>494.5</v>
          </cell>
          <cell r="AF216">
            <v>40050</v>
          </cell>
          <cell r="AG216" t="str">
            <v>6/1/3-341</v>
          </cell>
          <cell r="AH216">
            <v>429.79922408178288</v>
          </cell>
          <cell r="AM216">
            <v>18.007999999999999</v>
          </cell>
          <cell r="AO216">
            <v>8904.9560000000001</v>
          </cell>
          <cell r="AQ216">
            <v>7739.8244272647462</v>
          </cell>
          <cell r="AU216">
            <v>0</v>
          </cell>
          <cell r="AW216">
            <v>4977.9373703735373</v>
          </cell>
          <cell r="AY216">
            <v>1727.5005097272954</v>
          </cell>
          <cell r="AZ216">
            <v>95.929615155891568</v>
          </cell>
          <cell r="BA216">
            <v>0</v>
          </cell>
          <cell r="BB216">
            <v>0</v>
          </cell>
          <cell r="BC216">
            <v>0</v>
          </cell>
          <cell r="BD216">
            <v>0</v>
          </cell>
          <cell r="BG216">
            <v>0</v>
          </cell>
          <cell r="BH216">
            <v>0</v>
          </cell>
          <cell r="BI216">
            <v>215.13677682439891</v>
          </cell>
          <cell r="BJ216">
            <v>11.946733497578794</v>
          </cell>
          <cell r="BK216">
            <v>0</v>
          </cell>
          <cell r="BL216">
            <v>0</v>
          </cell>
          <cell r="BM216">
            <v>797.75904057995638</v>
          </cell>
          <cell r="BN216">
            <v>44.300257695466257</v>
          </cell>
          <cell r="BO216">
            <v>0</v>
          </cell>
          <cell r="BP216">
            <v>0</v>
          </cell>
          <cell r="BY216">
            <v>1996.8</v>
          </cell>
          <cell r="CF216">
            <v>0.8063953832313201</v>
          </cell>
          <cell r="CG216">
            <v>2142.25</v>
          </cell>
          <cell r="CJ216">
            <v>0</v>
          </cell>
          <cell r="CK216">
            <v>0</v>
          </cell>
          <cell r="CL216">
            <v>0</v>
          </cell>
          <cell r="CM216">
            <v>14.852420844890611</v>
          </cell>
          <cell r="CN216">
            <v>335.16</v>
          </cell>
          <cell r="CO216">
            <v>669.09</v>
          </cell>
          <cell r="CX216">
            <v>0</v>
          </cell>
          <cell r="CY216">
            <v>0</v>
          </cell>
          <cell r="DB216">
            <v>0</v>
          </cell>
          <cell r="DC216">
            <v>0</v>
          </cell>
          <cell r="DJ216" t="str">
            <v>НКРКП</v>
          </cell>
          <cell r="DL216">
            <v>40816</v>
          </cell>
          <cell r="DM216">
            <v>121</v>
          </cell>
          <cell r="DO216" t="str">
            <v>з приладами обліку</v>
          </cell>
          <cell r="DT216">
            <v>751.05</v>
          </cell>
        </row>
        <row r="217">
          <cell r="W217">
            <v>644.70000000000005</v>
          </cell>
          <cell r="AF217">
            <v>40050</v>
          </cell>
          <cell r="AG217" t="str">
            <v>6/1/3-341</v>
          </cell>
          <cell r="AH217">
            <v>429.79922408178288</v>
          </cell>
          <cell r="AM217">
            <v>547</v>
          </cell>
          <cell r="AO217">
            <v>352650.9</v>
          </cell>
          <cell r="AQ217">
            <v>235100.17557273523</v>
          </cell>
          <cell r="AU217">
            <v>0</v>
          </cell>
          <cell r="AW217">
            <v>151206.78262962712</v>
          </cell>
          <cell r="AY217">
            <v>52473.499490272698</v>
          </cell>
          <cell r="AZ217">
            <v>95.929615155891582</v>
          </cell>
          <cell r="BA217">
            <v>0</v>
          </cell>
          <cell r="BB217">
            <v>0</v>
          </cell>
          <cell r="BC217">
            <v>0</v>
          </cell>
          <cell r="BD217">
            <v>0</v>
          </cell>
          <cell r="BG217">
            <v>0</v>
          </cell>
          <cell r="BH217">
            <v>0</v>
          </cell>
          <cell r="BI217">
            <v>6534.8632231756001</v>
          </cell>
          <cell r="BJ217">
            <v>11.946733497578794</v>
          </cell>
          <cell r="BK217">
            <v>0</v>
          </cell>
          <cell r="BL217">
            <v>0</v>
          </cell>
          <cell r="BM217">
            <v>24232.240959420044</v>
          </cell>
          <cell r="BN217">
            <v>44.300257695466257</v>
          </cell>
          <cell r="BO217">
            <v>0</v>
          </cell>
          <cell r="BP217">
            <v>0</v>
          </cell>
          <cell r="BY217">
            <v>1996.8</v>
          </cell>
          <cell r="CF217">
            <v>24.494573224540879</v>
          </cell>
          <cell r="CG217">
            <v>2142.25</v>
          </cell>
          <cell r="CJ217">
            <v>0</v>
          </cell>
          <cell r="CK217">
            <v>0</v>
          </cell>
          <cell r="CL217">
            <v>0</v>
          </cell>
          <cell r="CM217">
            <v>451.14805653904733</v>
          </cell>
          <cell r="CN217">
            <v>335.16</v>
          </cell>
          <cell r="CO217">
            <v>669.09</v>
          </cell>
          <cell r="CX217">
            <v>0</v>
          </cell>
          <cell r="CY217">
            <v>0</v>
          </cell>
          <cell r="DB217">
            <v>0</v>
          </cell>
          <cell r="DC217">
            <v>0</v>
          </cell>
          <cell r="DJ217" t="str">
            <v>НКРКП</v>
          </cell>
          <cell r="DL217">
            <v>40816</v>
          </cell>
          <cell r="DM217">
            <v>121</v>
          </cell>
          <cell r="DO217" t="str">
            <v>з приладами обліку</v>
          </cell>
          <cell r="DT217">
            <v>901.25</v>
          </cell>
        </row>
        <row r="218">
          <cell r="W218">
            <v>206.68</v>
          </cell>
          <cell r="AF218">
            <v>40448</v>
          </cell>
          <cell r="AG218" t="str">
            <v>6/1/1-2956/1/1-296</v>
          </cell>
          <cell r="AH218">
            <v>263.61155096403098</v>
          </cell>
          <cell r="AM218">
            <v>52851</v>
          </cell>
          <cell r="AO218">
            <v>10923244.68</v>
          </cell>
          <cell r="AQ218">
            <v>13932134.08</v>
          </cell>
          <cell r="AU218">
            <v>0</v>
          </cell>
          <cell r="AW218">
            <v>10443968.08</v>
          </cell>
          <cell r="AY218">
            <v>0</v>
          </cell>
          <cell r="AZ218">
            <v>0</v>
          </cell>
          <cell r="BA218">
            <v>0</v>
          </cell>
          <cell r="BB218">
            <v>0</v>
          </cell>
          <cell r="BC218">
            <v>0</v>
          </cell>
          <cell r="BD218">
            <v>0</v>
          </cell>
          <cell r="BG218">
            <v>0</v>
          </cell>
          <cell r="BH218">
            <v>0</v>
          </cell>
          <cell r="BI218">
            <v>30144.433700000001</v>
          </cell>
          <cell r="BJ218">
            <v>0.57036638284989882</v>
          </cell>
          <cell r="BK218">
            <v>0</v>
          </cell>
          <cell r="BL218">
            <v>0</v>
          </cell>
          <cell r="BM218">
            <v>418276.99140000006</v>
          </cell>
          <cell r="BN218">
            <v>7.9142682522563446</v>
          </cell>
          <cell r="BO218">
            <v>0</v>
          </cell>
          <cell r="BP218">
            <v>0</v>
          </cell>
          <cell r="BY218">
            <v>2748</v>
          </cell>
          <cell r="CF218">
            <v>0</v>
          </cell>
          <cell r="CG218">
            <v>0</v>
          </cell>
          <cell r="CJ218">
            <v>0</v>
          </cell>
          <cell r="CK218">
            <v>0</v>
          </cell>
          <cell r="CL218">
            <v>0</v>
          </cell>
          <cell r="CM218">
            <v>60749</v>
          </cell>
          <cell r="CN218">
            <v>171.92</v>
          </cell>
          <cell r="CO218">
            <v>181.85</v>
          </cell>
          <cell r="CX218">
            <v>0</v>
          </cell>
          <cell r="CY218">
            <v>0</v>
          </cell>
          <cell r="DB218">
            <v>0</v>
          </cell>
          <cell r="DC218">
            <v>0</v>
          </cell>
          <cell r="DJ218" t="str">
            <v>МОС</v>
          </cell>
          <cell r="DL218">
            <v>41228</v>
          </cell>
          <cell r="DM218">
            <v>471</v>
          </cell>
          <cell r="DO218" t="str">
            <v>послуга з централізованого опалення</v>
          </cell>
          <cell r="DT218">
            <v>206.68</v>
          </cell>
        </row>
        <row r="219">
          <cell r="W219">
            <v>508.27</v>
          </cell>
          <cell r="AF219">
            <v>40448</v>
          </cell>
          <cell r="AG219" t="str">
            <v>6/1/1-2956/1/1-296</v>
          </cell>
          <cell r="AH219">
            <v>490.1023559496652</v>
          </cell>
          <cell r="AM219">
            <v>13589</v>
          </cell>
          <cell r="AO219">
            <v>6906881.0299999993</v>
          </cell>
          <cell r="AQ219">
            <v>6660000.915</v>
          </cell>
          <cell r="AU219">
            <v>0</v>
          </cell>
          <cell r="AW219">
            <v>5763126.915</v>
          </cell>
          <cell r="AY219">
            <v>0</v>
          </cell>
          <cell r="AZ219">
            <v>0</v>
          </cell>
          <cell r="BA219">
            <v>0</v>
          </cell>
          <cell r="BB219">
            <v>0</v>
          </cell>
          <cell r="BC219">
            <v>0</v>
          </cell>
          <cell r="BD219">
            <v>0</v>
          </cell>
          <cell r="BG219">
            <v>0</v>
          </cell>
          <cell r="BH219">
            <v>0</v>
          </cell>
          <cell r="BI219">
            <v>7750.7088000000003</v>
          </cell>
          <cell r="BJ219">
            <v>0.57036638457575983</v>
          </cell>
          <cell r="BK219">
            <v>0</v>
          </cell>
          <cell r="BL219">
            <v>0</v>
          </cell>
          <cell r="BM219">
            <v>107546.99130000001</v>
          </cell>
          <cell r="BN219">
            <v>7.9142682537346394</v>
          </cell>
          <cell r="BO219">
            <v>0</v>
          </cell>
          <cell r="BP219">
            <v>0</v>
          </cell>
          <cell r="BY219">
            <v>2748</v>
          </cell>
          <cell r="CF219">
            <v>0</v>
          </cell>
          <cell r="CG219">
            <v>0</v>
          </cell>
          <cell r="CJ219">
            <v>0</v>
          </cell>
          <cell r="CK219">
            <v>0</v>
          </cell>
          <cell r="CL219">
            <v>0</v>
          </cell>
          <cell r="CM219">
            <v>15619.5</v>
          </cell>
          <cell r="CN219">
            <v>368.97</v>
          </cell>
          <cell r="CO219">
            <v>647.03</v>
          </cell>
          <cell r="CX219">
            <v>0</v>
          </cell>
          <cell r="CY219">
            <v>0</v>
          </cell>
          <cell r="DB219">
            <v>0</v>
          </cell>
          <cell r="DC219">
            <v>0</v>
          </cell>
          <cell r="DJ219" t="str">
            <v>МОС</v>
          </cell>
          <cell r="DL219">
            <v>41228</v>
          </cell>
          <cell r="DM219">
            <v>471</v>
          </cell>
          <cell r="DT219">
            <v>778.85</v>
          </cell>
        </row>
        <row r="220">
          <cell r="W220">
            <v>550.66999999999996</v>
          </cell>
          <cell r="AF220">
            <v>40448</v>
          </cell>
          <cell r="AG220" t="str">
            <v>6/1/1-2956/1/1-296</v>
          </cell>
          <cell r="AH220">
            <v>490.09760433070875</v>
          </cell>
          <cell r="AM220">
            <v>2286</v>
          </cell>
          <cell r="AO220">
            <v>1258831.6199999999</v>
          </cell>
          <cell r="AQ220">
            <v>1120363.1235000002</v>
          </cell>
          <cell r="AU220">
            <v>0</v>
          </cell>
          <cell r="AW220">
            <v>969487.1235000001</v>
          </cell>
          <cell r="AY220">
            <v>0</v>
          </cell>
          <cell r="AZ220">
            <v>0</v>
          </cell>
          <cell r="BA220">
            <v>0</v>
          </cell>
          <cell r="BB220">
            <v>0</v>
          </cell>
          <cell r="BC220">
            <v>0</v>
          </cell>
          <cell r="BD220">
            <v>0</v>
          </cell>
          <cell r="BG220">
            <v>0</v>
          </cell>
          <cell r="BH220">
            <v>0</v>
          </cell>
          <cell r="BI220">
            <v>1303.8576</v>
          </cell>
          <cell r="BJ220">
            <v>0.57036640419947504</v>
          </cell>
          <cell r="BK220">
            <v>0</v>
          </cell>
          <cell r="BL220">
            <v>0</v>
          </cell>
          <cell r="BM220">
            <v>18092.0173</v>
          </cell>
          <cell r="BN220">
            <v>7.914268285214348</v>
          </cell>
          <cell r="BO220">
            <v>0</v>
          </cell>
          <cell r="BP220">
            <v>0</v>
          </cell>
          <cell r="BY220">
            <v>2748</v>
          </cell>
          <cell r="CF220">
            <v>0</v>
          </cell>
          <cell r="CG220">
            <v>0</v>
          </cell>
          <cell r="CJ220">
            <v>0</v>
          </cell>
          <cell r="CK220">
            <v>0</v>
          </cell>
          <cell r="CL220">
            <v>0</v>
          </cell>
          <cell r="CM220">
            <v>2627.55</v>
          </cell>
          <cell r="CN220">
            <v>368.97</v>
          </cell>
          <cell r="CO220">
            <v>647.03</v>
          </cell>
          <cell r="CX220">
            <v>0</v>
          </cell>
          <cell r="CY220">
            <v>0</v>
          </cell>
          <cell r="DB220">
            <v>0</v>
          </cell>
          <cell r="DC220">
            <v>0</v>
          </cell>
          <cell r="DJ220" t="str">
            <v>МОС</v>
          </cell>
          <cell r="DL220">
            <v>41228</v>
          </cell>
          <cell r="DM220">
            <v>471</v>
          </cell>
          <cell r="DT220">
            <v>778.85</v>
          </cell>
        </row>
        <row r="221">
          <cell r="W221">
            <v>325.55720688054345</v>
          </cell>
          <cell r="AF221">
            <v>40429</v>
          </cell>
          <cell r="AG221">
            <v>431</v>
          </cell>
          <cell r="AH221">
            <v>414.03069500806566</v>
          </cell>
          <cell r="AM221">
            <v>35477.43</v>
          </cell>
          <cell r="AO221">
            <v>11549933.018099999</v>
          </cell>
          <cell r="AQ221">
            <v>14688744.999999998</v>
          </cell>
          <cell r="AU221">
            <v>0</v>
          </cell>
          <cell r="AW221">
            <v>0</v>
          </cell>
          <cell r="AY221">
            <v>5844083.3299999991</v>
          </cell>
          <cell r="AZ221">
            <v>164.72679475373496</v>
          </cell>
          <cell r="BA221">
            <v>0</v>
          </cell>
          <cell r="BB221">
            <v>0</v>
          </cell>
          <cell r="BC221">
            <v>0</v>
          </cell>
          <cell r="BD221">
            <v>0</v>
          </cell>
          <cell r="BG221">
            <v>0</v>
          </cell>
          <cell r="BH221">
            <v>0</v>
          </cell>
          <cell r="BI221">
            <v>1212747.9999999998</v>
          </cell>
          <cell r="BJ221">
            <v>34.183648590103616</v>
          </cell>
          <cell r="BK221">
            <v>0</v>
          </cell>
          <cell r="BL221">
            <v>0</v>
          </cell>
          <cell r="BM221">
            <v>4665122.7389464229</v>
          </cell>
          <cell r="BN221">
            <v>131.49550965068278</v>
          </cell>
          <cell r="BO221">
            <v>0</v>
          </cell>
          <cell r="BP221">
            <v>0</v>
          </cell>
          <cell r="BY221">
            <v>3388.2712962962964</v>
          </cell>
          <cell r="CF221">
            <v>5356.6299999999992</v>
          </cell>
          <cell r="CG221">
            <v>1091</v>
          </cell>
          <cell r="CJ221">
            <v>0</v>
          </cell>
          <cell r="CK221">
            <v>0</v>
          </cell>
          <cell r="CL221">
            <v>0</v>
          </cell>
          <cell r="CM221">
            <v>0</v>
          </cell>
          <cell r="CN221">
            <v>0</v>
          </cell>
          <cell r="CO221">
            <v>0</v>
          </cell>
          <cell r="CX221">
            <v>0</v>
          </cell>
          <cell r="CY221">
            <v>0</v>
          </cell>
          <cell r="DB221">
            <v>0</v>
          </cell>
          <cell r="DC221">
            <v>0</v>
          </cell>
          <cell r="DJ221" t="str">
            <v>МОС</v>
          </cell>
          <cell r="DL221" t="str">
            <v>23.12.2010;  23.12.2010; 01.02.2011</v>
          </cell>
          <cell r="DM221" t="str">
            <v>2345, 324, 9</v>
          </cell>
          <cell r="DO221" t="str">
            <v>Тариф на теплову енергію (за наявності приладів обліку)</v>
          </cell>
          <cell r="DT221">
            <v>325.55720688054345</v>
          </cell>
        </row>
        <row r="222">
          <cell r="W222">
            <v>696.48</v>
          </cell>
          <cell r="AF222">
            <v>40429</v>
          </cell>
          <cell r="AG222">
            <v>432</v>
          </cell>
          <cell r="AH222">
            <v>633.15974263847852</v>
          </cell>
          <cell r="AM222">
            <v>1782.92</v>
          </cell>
          <cell r="AO222">
            <v>1241768.1216000002</v>
          </cell>
          <cell r="AQ222">
            <v>1128873.1683449962</v>
          </cell>
          <cell r="AU222">
            <v>0</v>
          </cell>
          <cell r="AW222">
            <v>0</v>
          </cell>
          <cell r="AY222">
            <v>672565.2352272002</v>
          </cell>
          <cell r="AZ222">
            <v>377.22681624929902</v>
          </cell>
          <cell r="BA222">
            <v>0</v>
          </cell>
          <cell r="BB222">
            <v>0</v>
          </cell>
          <cell r="BC222">
            <v>0</v>
          </cell>
          <cell r="BD222">
            <v>0</v>
          </cell>
          <cell r="BG222">
            <v>0</v>
          </cell>
          <cell r="BH222">
            <v>0</v>
          </cell>
          <cell r="BI222">
            <v>61472.881891107696</v>
          </cell>
          <cell r="BJ222">
            <v>34.478766232420803</v>
          </cell>
          <cell r="BK222">
            <v>0</v>
          </cell>
          <cell r="BL222">
            <v>0</v>
          </cell>
          <cell r="BM222">
            <v>245971.8965124879</v>
          </cell>
          <cell r="BN222">
            <v>137.96014207731579</v>
          </cell>
          <cell r="BO222">
            <v>0</v>
          </cell>
          <cell r="BP222">
            <v>0</v>
          </cell>
          <cell r="BY222">
            <v>3388.2712962962964</v>
          </cell>
          <cell r="CF222">
            <v>272.85257865392271</v>
          </cell>
          <cell r="CG222">
            <v>2464.94</v>
          </cell>
          <cell r="CJ222">
            <v>0</v>
          </cell>
          <cell r="CK222">
            <v>0</v>
          </cell>
          <cell r="CL222">
            <v>0</v>
          </cell>
          <cell r="CM222">
            <v>0</v>
          </cell>
          <cell r="CN222">
            <v>0</v>
          </cell>
          <cell r="CO222">
            <v>0</v>
          </cell>
          <cell r="CX222">
            <v>0</v>
          </cell>
          <cell r="CY222">
            <v>0</v>
          </cell>
          <cell r="DB222">
            <v>0</v>
          </cell>
          <cell r="DC222">
            <v>0</v>
          </cell>
          <cell r="DJ222" t="str">
            <v>НКРКП</v>
          </cell>
          <cell r="DL222">
            <v>40836</v>
          </cell>
          <cell r="DM222">
            <v>213</v>
          </cell>
          <cell r="DT222">
            <v>893.44</v>
          </cell>
        </row>
        <row r="223">
          <cell r="W223">
            <v>696.48</v>
          </cell>
          <cell r="AF223">
            <v>40429</v>
          </cell>
          <cell r="AG223">
            <v>432</v>
          </cell>
          <cell r="AH223">
            <v>633.15539463804498</v>
          </cell>
          <cell r="AM223">
            <v>502.05500000000001</v>
          </cell>
          <cell r="AO223">
            <v>349671.26640000002</v>
          </cell>
          <cell r="AQ223">
            <v>317878.83165500365</v>
          </cell>
          <cell r="AU223">
            <v>0</v>
          </cell>
          <cell r="AW223">
            <v>0</v>
          </cell>
          <cell r="AY223">
            <v>189387.30867279967</v>
          </cell>
          <cell r="AZ223">
            <v>377.2242257776532</v>
          </cell>
          <cell r="BA223">
            <v>0</v>
          </cell>
          <cell r="BB223">
            <v>0</v>
          </cell>
          <cell r="BC223">
            <v>0</v>
          </cell>
          <cell r="BD223">
            <v>0</v>
          </cell>
          <cell r="BG223">
            <v>0</v>
          </cell>
          <cell r="BH223">
            <v>0</v>
          </cell>
          <cell r="BI223">
            <v>17310.1181088923</v>
          </cell>
          <cell r="BJ223">
            <v>34.478529461697029</v>
          </cell>
          <cell r="BK223">
            <v>0</v>
          </cell>
          <cell r="BL223">
            <v>0</v>
          </cell>
          <cell r="BM223">
            <v>69263.103487512082</v>
          </cell>
          <cell r="BN223">
            <v>137.95919468486935</v>
          </cell>
          <cell r="BO223">
            <v>0</v>
          </cell>
          <cell r="BP223">
            <v>0</v>
          </cell>
          <cell r="BY223">
            <v>3388.2712962962964</v>
          </cell>
          <cell r="CF223">
            <v>76.832421346077254</v>
          </cell>
          <cell r="CG223">
            <v>2464.94</v>
          </cell>
          <cell r="CJ223">
            <v>0</v>
          </cell>
          <cell r="CK223">
            <v>0</v>
          </cell>
          <cell r="CL223">
            <v>0</v>
          </cell>
          <cell r="CM223">
            <v>0</v>
          </cell>
          <cell r="CN223">
            <v>0</v>
          </cell>
          <cell r="CO223">
            <v>0</v>
          </cell>
          <cell r="CX223">
            <v>0</v>
          </cell>
          <cell r="CY223">
            <v>0</v>
          </cell>
          <cell r="DB223">
            <v>0</v>
          </cell>
          <cell r="DC223">
            <v>0</v>
          </cell>
          <cell r="DJ223" t="str">
            <v>НКРКП</v>
          </cell>
          <cell r="DL223">
            <v>40836</v>
          </cell>
          <cell r="DM223">
            <v>213</v>
          </cell>
          <cell r="DT223">
            <v>893.44</v>
          </cell>
        </row>
        <row r="224">
          <cell r="W224">
            <v>385.24</v>
          </cell>
          <cell r="AF224">
            <v>40443</v>
          </cell>
          <cell r="AG224">
            <v>942</v>
          </cell>
          <cell r="AH224">
            <v>363.29630688255804</v>
          </cell>
          <cell r="AM224">
            <v>31473.356</v>
          </cell>
          <cell r="AO224">
            <v>12124795.665440001</v>
          </cell>
          <cell r="AQ224">
            <v>11434154</v>
          </cell>
          <cell r="AU224">
            <v>0</v>
          </cell>
          <cell r="AW224">
            <v>0</v>
          </cell>
          <cell r="AY224">
            <v>5974554</v>
          </cell>
          <cell r="AZ224">
            <v>189.82894610921059</v>
          </cell>
          <cell r="BA224">
            <v>0</v>
          </cell>
          <cell r="BB224">
            <v>0</v>
          </cell>
          <cell r="BC224">
            <v>0</v>
          </cell>
          <cell r="BD224">
            <v>0</v>
          </cell>
          <cell r="BG224">
            <v>0</v>
          </cell>
          <cell r="BH224">
            <v>0</v>
          </cell>
          <cell r="BI224">
            <v>824002</v>
          </cell>
          <cell r="BJ224">
            <v>26.180938569118592</v>
          </cell>
          <cell r="BK224">
            <v>0</v>
          </cell>
          <cell r="BL224">
            <v>0</v>
          </cell>
          <cell r="BM224">
            <v>3627246</v>
          </cell>
          <cell r="BN224">
            <v>115.24814830677732</v>
          </cell>
          <cell r="BO224">
            <v>0</v>
          </cell>
          <cell r="BP224">
            <v>0</v>
          </cell>
          <cell r="BY224">
            <v>2607.52</v>
          </cell>
          <cell r="CF224">
            <v>5476.2179999999998</v>
          </cell>
          <cell r="CG224">
            <v>1091.00002958246</v>
          </cell>
          <cell r="CJ224">
            <v>0</v>
          </cell>
          <cell r="CK224">
            <v>0</v>
          </cell>
          <cell r="CL224">
            <v>0</v>
          </cell>
          <cell r="CM224">
            <v>0</v>
          </cell>
          <cell r="CN224">
            <v>0</v>
          </cell>
          <cell r="CO224">
            <v>0</v>
          </cell>
          <cell r="CX224">
            <v>0</v>
          </cell>
          <cell r="CY224">
            <v>0</v>
          </cell>
          <cell r="DB224">
            <v>0</v>
          </cell>
          <cell r="DC224">
            <v>0</v>
          </cell>
          <cell r="DJ224" t="str">
            <v>МОС</v>
          </cell>
          <cell r="DL224">
            <v>40463</v>
          </cell>
          <cell r="DM224">
            <v>202</v>
          </cell>
          <cell r="DO224" t="str">
            <v>на теплову енергію</v>
          </cell>
          <cell r="DT224">
            <v>385.24</v>
          </cell>
        </row>
        <row r="225">
          <cell r="W225">
            <v>616.66999999999996</v>
          </cell>
          <cell r="AF225">
            <v>40443</v>
          </cell>
          <cell r="AG225">
            <v>943</v>
          </cell>
          <cell r="AH225">
            <v>602.35509849594177</v>
          </cell>
          <cell r="AM225">
            <v>5706.4279999999999</v>
          </cell>
          <cell r="AO225">
            <v>3518982.9547599996</v>
          </cell>
          <cell r="AQ225">
            <v>3437296</v>
          </cell>
          <cell r="AU225">
            <v>0</v>
          </cell>
          <cell r="AW225">
            <v>0</v>
          </cell>
          <cell r="AY225">
            <v>2447430</v>
          </cell>
          <cell r="AZ225">
            <v>428.89001666191183</v>
          </cell>
          <cell r="BA225">
            <v>0</v>
          </cell>
          <cell r="BB225">
            <v>0</v>
          </cell>
          <cell r="BC225">
            <v>0</v>
          </cell>
          <cell r="BD225">
            <v>0</v>
          </cell>
          <cell r="BG225">
            <v>0</v>
          </cell>
          <cell r="BH225">
            <v>0</v>
          </cell>
          <cell r="BI225">
            <v>149400</v>
          </cell>
          <cell r="BJ225">
            <v>26.181001495155989</v>
          </cell>
          <cell r="BK225">
            <v>0</v>
          </cell>
          <cell r="BL225">
            <v>0</v>
          </cell>
          <cell r="BM225">
            <v>657645</v>
          </cell>
          <cell r="BN225">
            <v>115.24635025623735</v>
          </cell>
          <cell r="BO225">
            <v>0</v>
          </cell>
          <cell r="BP225">
            <v>0</v>
          </cell>
          <cell r="BY225">
            <v>2607.52</v>
          </cell>
          <cell r="CF225">
            <v>992.89599999999996</v>
          </cell>
          <cell r="CG225">
            <v>2464.9409404408921</v>
          </cell>
          <cell r="CJ225">
            <v>0</v>
          </cell>
          <cell r="CK225">
            <v>0</v>
          </cell>
          <cell r="CL225">
            <v>0</v>
          </cell>
          <cell r="CM225">
            <v>0</v>
          </cell>
          <cell r="CN225">
            <v>0</v>
          </cell>
          <cell r="CO225">
            <v>0</v>
          </cell>
          <cell r="CX225">
            <v>0</v>
          </cell>
          <cell r="CY225">
            <v>0</v>
          </cell>
          <cell r="DB225">
            <v>0</v>
          </cell>
          <cell r="DC225">
            <v>0</v>
          </cell>
          <cell r="DJ225" t="str">
            <v>НКРКП</v>
          </cell>
          <cell r="DL225">
            <v>40816</v>
          </cell>
          <cell r="DM225">
            <v>49</v>
          </cell>
          <cell r="DT225">
            <v>840.6</v>
          </cell>
        </row>
        <row r="226">
          <cell r="W226">
            <v>720.28</v>
          </cell>
          <cell r="AF226">
            <v>40443</v>
          </cell>
          <cell r="AG226">
            <v>944</v>
          </cell>
          <cell r="AH226">
            <v>602.33894416731141</v>
          </cell>
          <cell r="AM226">
            <v>3748.7</v>
          </cell>
          <cell r="AO226">
            <v>2700113.6359999999</v>
          </cell>
          <cell r="AQ226">
            <v>2257988</v>
          </cell>
          <cell r="AU226">
            <v>0</v>
          </cell>
          <cell r="AW226">
            <v>0</v>
          </cell>
          <cell r="AY226">
            <v>1607722</v>
          </cell>
          <cell r="AZ226">
            <v>428.87454317496736</v>
          </cell>
          <cell r="BA226">
            <v>0</v>
          </cell>
          <cell r="BB226">
            <v>0</v>
          </cell>
          <cell r="BC226">
            <v>0</v>
          </cell>
          <cell r="BD226">
            <v>0</v>
          </cell>
          <cell r="BG226">
            <v>0</v>
          </cell>
          <cell r="BH226">
            <v>0</v>
          </cell>
          <cell r="BI226">
            <v>98141</v>
          </cell>
          <cell r="BJ226">
            <v>26.180009069810868</v>
          </cell>
          <cell r="BK226">
            <v>0</v>
          </cell>
          <cell r="BL226">
            <v>0</v>
          </cell>
          <cell r="BM226">
            <v>432026</v>
          </cell>
          <cell r="BN226">
            <v>115.2468855870035</v>
          </cell>
          <cell r="BO226">
            <v>0</v>
          </cell>
          <cell r="BP226">
            <v>0</v>
          </cell>
          <cell r="BY226">
            <v>2607.52</v>
          </cell>
          <cell r="CF226">
            <v>652.23599999999999</v>
          </cell>
          <cell r="CG226">
            <v>2464.9390711337614</v>
          </cell>
          <cell r="CJ226">
            <v>0</v>
          </cell>
          <cell r="CK226">
            <v>0</v>
          </cell>
          <cell r="CL226">
            <v>0</v>
          </cell>
          <cell r="CM226">
            <v>0</v>
          </cell>
          <cell r="CN226">
            <v>0</v>
          </cell>
          <cell r="CO226">
            <v>0</v>
          </cell>
          <cell r="CX226">
            <v>0</v>
          </cell>
          <cell r="CY226">
            <v>0</v>
          </cell>
          <cell r="DB226">
            <v>0</v>
          </cell>
          <cell r="DC226">
            <v>0</v>
          </cell>
          <cell r="DJ226" t="str">
            <v>НКРКП</v>
          </cell>
          <cell r="DL226">
            <v>40816</v>
          </cell>
          <cell r="DM226">
            <v>49</v>
          </cell>
          <cell r="DT226">
            <v>944.2</v>
          </cell>
        </row>
        <row r="227">
          <cell r="W227">
            <v>415.39</v>
          </cell>
          <cell r="AF227">
            <v>40445</v>
          </cell>
          <cell r="AG227" t="str">
            <v>№ 2335,2337,2332</v>
          </cell>
          <cell r="AH227">
            <v>377.62724117987278</v>
          </cell>
          <cell r="AM227">
            <v>27664</v>
          </cell>
          <cell r="AO227">
            <v>11491348.959999999</v>
          </cell>
          <cell r="AQ227">
            <v>10446680</v>
          </cell>
          <cell r="AU227">
            <v>0</v>
          </cell>
          <cell r="AW227">
            <v>0</v>
          </cell>
          <cell r="AY227">
            <v>4848972.1928000003</v>
          </cell>
          <cell r="AZ227">
            <v>175.28094971081552</v>
          </cell>
          <cell r="BA227">
            <v>0</v>
          </cell>
          <cell r="BB227">
            <v>0</v>
          </cell>
          <cell r="BC227">
            <v>0</v>
          </cell>
          <cell r="BD227">
            <v>0</v>
          </cell>
          <cell r="BG227">
            <v>0</v>
          </cell>
          <cell r="BH227">
            <v>0</v>
          </cell>
          <cell r="BI227">
            <v>625786</v>
          </cell>
          <cell r="BJ227">
            <v>22.620951417004047</v>
          </cell>
          <cell r="BK227">
            <v>0</v>
          </cell>
          <cell r="BL227">
            <v>0</v>
          </cell>
          <cell r="BM227">
            <v>3553967</v>
          </cell>
          <cell r="BN227">
            <v>128.46902111046847</v>
          </cell>
          <cell r="BO227">
            <v>0</v>
          </cell>
          <cell r="BP227">
            <v>0</v>
          </cell>
          <cell r="BY227">
            <v>2806.3</v>
          </cell>
          <cell r="CF227">
            <v>4444.5208000000002</v>
          </cell>
          <cell r="CG227">
            <v>1091</v>
          </cell>
          <cell r="CJ227">
            <v>0</v>
          </cell>
          <cell r="CK227">
            <v>0</v>
          </cell>
          <cell r="CL227">
            <v>0</v>
          </cell>
          <cell r="CM227">
            <v>0</v>
          </cell>
          <cell r="CN227">
            <v>0</v>
          </cell>
          <cell r="CO227">
            <v>0</v>
          </cell>
          <cell r="CX227">
            <v>0</v>
          </cell>
          <cell r="CY227">
            <v>0</v>
          </cell>
          <cell r="DB227">
            <v>0</v>
          </cell>
          <cell r="DC227">
            <v>0</v>
          </cell>
          <cell r="DJ227" t="str">
            <v>МОС</v>
          </cell>
          <cell r="DL227">
            <v>40504</v>
          </cell>
          <cell r="DM227" t="str">
            <v>№ 374-УІ</v>
          </cell>
          <cell r="DO227" t="str">
            <v>на теплову енергію</v>
          </cell>
          <cell r="DT227">
            <v>415.39</v>
          </cell>
        </row>
        <row r="228">
          <cell r="W228">
            <v>659.71</v>
          </cell>
          <cell r="AF228">
            <v>40445</v>
          </cell>
          <cell r="AG228" t="str">
            <v>№ 2340, 2338, 2333</v>
          </cell>
          <cell r="AH228">
            <v>599.73274023968827</v>
          </cell>
          <cell r="AM228">
            <v>13601</v>
          </cell>
          <cell r="AO228">
            <v>8972715.7100000009</v>
          </cell>
          <cell r="AQ228">
            <v>8156965</v>
          </cell>
          <cell r="AU228">
            <v>0</v>
          </cell>
          <cell r="AW228">
            <v>0</v>
          </cell>
          <cell r="AY228">
            <v>5342407.4285200005</v>
          </cell>
          <cell r="AZ228">
            <v>392.79519362693924</v>
          </cell>
          <cell r="BA228">
            <v>0</v>
          </cell>
          <cell r="BB228">
            <v>0</v>
          </cell>
          <cell r="BC228">
            <v>0</v>
          </cell>
          <cell r="BD228">
            <v>0</v>
          </cell>
          <cell r="BG228">
            <v>0</v>
          </cell>
          <cell r="BH228">
            <v>0</v>
          </cell>
          <cell r="BI228">
            <v>232959</v>
          </cell>
          <cell r="BJ228">
            <v>17.128078817733989</v>
          </cell>
          <cell r="BK228">
            <v>0</v>
          </cell>
          <cell r="BL228">
            <v>0</v>
          </cell>
          <cell r="BM228">
            <v>1945850</v>
          </cell>
          <cell r="BN228">
            <v>143.06668627306814</v>
          </cell>
          <cell r="BO228">
            <v>0</v>
          </cell>
          <cell r="BP228">
            <v>0</v>
          </cell>
          <cell r="BY228">
            <v>3113.4</v>
          </cell>
          <cell r="CF228">
            <v>2167.3580000000002</v>
          </cell>
          <cell r="CG228">
            <v>2464.94</v>
          </cell>
          <cell r="CJ228">
            <v>0</v>
          </cell>
          <cell r="CK228">
            <v>0</v>
          </cell>
          <cell r="CL228">
            <v>0</v>
          </cell>
          <cell r="CM228">
            <v>0</v>
          </cell>
          <cell r="CN228">
            <v>0</v>
          </cell>
          <cell r="CO228">
            <v>0</v>
          </cell>
          <cell r="CX228">
            <v>0</v>
          </cell>
          <cell r="CY228">
            <v>0</v>
          </cell>
          <cell r="DB228">
            <v>0</v>
          </cell>
          <cell r="DC228">
            <v>0</v>
          </cell>
          <cell r="DJ228" t="str">
            <v>НКРКП</v>
          </cell>
          <cell r="DL228">
            <v>40836</v>
          </cell>
          <cell r="DM228">
            <v>215</v>
          </cell>
          <cell r="DT228">
            <v>864.8</v>
          </cell>
        </row>
        <row r="229">
          <cell r="W229">
            <v>667.84</v>
          </cell>
          <cell r="AF229">
            <v>40445</v>
          </cell>
          <cell r="AG229" t="str">
            <v>№ 2336, 2339, 2334</v>
          </cell>
          <cell r="AH229">
            <v>580.72700941346852</v>
          </cell>
          <cell r="AM229">
            <v>4143</v>
          </cell>
          <cell r="AO229">
            <v>2766861.12</v>
          </cell>
          <cell r="AQ229">
            <v>2405952</v>
          </cell>
          <cell r="AU229">
            <v>0</v>
          </cell>
          <cell r="AW229">
            <v>0</v>
          </cell>
          <cell r="AY229">
            <v>1627677.9233549999</v>
          </cell>
          <cell r="AZ229">
            <v>392.87422721578565</v>
          </cell>
          <cell r="BA229">
            <v>0</v>
          </cell>
          <cell r="BB229">
            <v>0</v>
          </cell>
          <cell r="BC229">
            <v>0</v>
          </cell>
          <cell r="BD229">
            <v>0</v>
          </cell>
          <cell r="BG229">
            <v>0</v>
          </cell>
          <cell r="BH229">
            <v>0</v>
          </cell>
          <cell r="BI229">
            <v>70032</v>
          </cell>
          <cell r="BJ229">
            <v>16.903692976104271</v>
          </cell>
          <cell r="BK229">
            <v>0</v>
          </cell>
          <cell r="BL229">
            <v>0</v>
          </cell>
          <cell r="BM229">
            <v>523901</v>
          </cell>
          <cell r="BN229">
            <v>126.45450156891141</v>
          </cell>
          <cell r="BO229">
            <v>0</v>
          </cell>
          <cell r="BP229">
            <v>0</v>
          </cell>
          <cell r="BY229">
            <v>2895.8</v>
          </cell>
          <cell r="CF229">
            <v>660.33299999999997</v>
          </cell>
          <cell r="CG229">
            <v>2464.9349999999999</v>
          </cell>
          <cell r="CJ229">
            <v>0</v>
          </cell>
          <cell r="CK229">
            <v>0</v>
          </cell>
          <cell r="CL229">
            <v>0</v>
          </cell>
          <cell r="CM229">
            <v>0</v>
          </cell>
          <cell r="CN229">
            <v>0</v>
          </cell>
          <cell r="CO229">
            <v>0</v>
          </cell>
          <cell r="CX229">
            <v>0</v>
          </cell>
          <cell r="CY229">
            <v>0</v>
          </cell>
          <cell r="DB229">
            <v>0</v>
          </cell>
          <cell r="DC229">
            <v>0</v>
          </cell>
          <cell r="DJ229" t="str">
            <v>НКРКП</v>
          </cell>
          <cell r="DL229">
            <v>40836</v>
          </cell>
          <cell r="DM229">
            <v>215</v>
          </cell>
          <cell r="DT229">
            <v>872.97</v>
          </cell>
        </row>
        <row r="230">
          <cell r="W230">
            <v>160.91999999999999</v>
          </cell>
          <cell r="AF230">
            <v>40171</v>
          </cell>
          <cell r="AG230">
            <v>218</v>
          </cell>
          <cell r="AH230">
            <v>146.2926337118316</v>
          </cell>
          <cell r="AM230">
            <v>1899.0840000000001</v>
          </cell>
          <cell r="AO230">
            <v>305600.59727999999</v>
          </cell>
          <cell r="AQ230">
            <v>277822</v>
          </cell>
          <cell r="AU230">
            <v>0</v>
          </cell>
          <cell r="AW230">
            <v>0</v>
          </cell>
          <cell r="AY230">
            <v>202686.62832000002</v>
          </cell>
          <cell r="AZ230">
            <v>106.72862723291861</v>
          </cell>
          <cell r="BA230">
            <v>0</v>
          </cell>
          <cell r="BB230">
            <v>0</v>
          </cell>
          <cell r="BC230">
            <v>0</v>
          </cell>
          <cell r="BD230">
            <v>0</v>
          </cell>
          <cell r="BG230">
            <v>0</v>
          </cell>
          <cell r="BH230">
            <v>0</v>
          </cell>
          <cell r="BI230">
            <v>38637</v>
          </cell>
          <cell r="BJ230">
            <v>20.345071624003992</v>
          </cell>
          <cell r="BK230">
            <v>0</v>
          </cell>
          <cell r="BL230">
            <v>0</v>
          </cell>
          <cell r="BM230">
            <v>28790</v>
          </cell>
          <cell r="BN230">
            <v>15.159940265938737</v>
          </cell>
          <cell r="BO230">
            <v>0</v>
          </cell>
          <cell r="BP230">
            <v>0</v>
          </cell>
          <cell r="BY230">
            <v>1094.5</v>
          </cell>
          <cell r="CF230">
            <v>278.67599999999999</v>
          </cell>
          <cell r="CG230">
            <v>727.32</v>
          </cell>
          <cell r="CJ230">
            <v>0</v>
          </cell>
          <cell r="CK230">
            <v>0</v>
          </cell>
          <cell r="CL230">
            <v>0</v>
          </cell>
          <cell r="CM230">
            <v>0</v>
          </cell>
          <cell r="CN230">
            <v>0</v>
          </cell>
          <cell r="CO230">
            <v>0</v>
          </cell>
          <cell r="CX230">
            <v>0</v>
          </cell>
          <cell r="CY230">
            <v>0</v>
          </cell>
          <cell r="DB230">
            <v>0</v>
          </cell>
          <cell r="DC230">
            <v>0</v>
          </cell>
          <cell r="DJ230" t="str">
            <v>МОС</v>
          </cell>
          <cell r="DL230">
            <v>40226</v>
          </cell>
          <cell r="DM230" t="str">
            <v>№2</v>
          </cell>
          <cell r="DO230" t="str">
            <v>тариф на теплову енергію для населення</v>
          </cell>
          <cell r="DT230">
            <v>160.91999999999999</v>
          </cell>
        </row>
        <row r="231">
          <cell r="W231">
            <v>369.62</v>
          </cell>
          <cell r="AF231">
            <v>40171</v>
          </cell>
          <cell r="AG231">
            <v>218</v>
          </cell>
          <cell r="AH231">
            <v>336.02095095986016</v>
          </cell>
          <cell r="AM231">
            <v>722.44899999999996</v>
          </cell>
          <cell r="AO231">
            <v>267031.59937999997</v>
          </cell>
          <cell r="AQ231">
            <v>242758</v>
          </cell>
          <cell r="AU231">
            <v>0</v>
          </cell>
          <cell r="AW231">
            <v>0</v>
          </cell>
          <cell r="AY231">
            <v>214174.37945000001</v>
          </cell>
          <cell r="AZ231">
            <v>296.4560535761002</v>
          </cell>
          <cell r="BA231">
            <v>0</v>
          </cell>
          <cell r="BB231">
            <v>0</v>
          </cell>
          <cell r="BC231">
            <v>0</v>
          </cell>
          <cell r="BD231">
            <v>0</v>
          </cell>
          <cell r="BG231">
            <v>0</v>
          </cell>
          <cell r="BH231">
            <v>0</v>
          </cell>
          <cell r="BI231">
            <v>14698</v>
          </cell>
          <cell r="BJ231">
            <v>20.344688690828004</v>
          </cell>
          <cell r="BK231">
            <v>0</v>
          </cell>
          <cell r="BL231">
            <v>0</v>
          </cell>
          <cell r="BM231">
            <v>10952</v>
          </cell>
          <cell r="BN231">
            <v>15.159547594363064</v>
          </cell>
          <cell r="BO231">
            <v>0</v>
          </cell>
          <cell r="BP231">
            <v>0</v>
          </cell>
          <cell r="BY231">
            <v>1094.5</v>
          </cell>
          <cell r="CF231">
            <v>106.0138</v>
          </cell>
          <cell r="CG231">
            <v>2020.25</v>
          </cell>
          <cell r="CJ231">
            <v>0</v>
          </cell>
          <cell r="CK231">
            <v>0</v>
          </cell>
          <cell r="CL231">
            <v>0</v>
          </cell>
          <cell r="CM231">
            <v>0</v>
          </cell>
          <cell r="CN231">
            <v>0</v>
          </cell>
          <cell r="CO231">
            <v>0</v>
          </cell>
          <cell r="CX231">
            <v>0</v>
          </cell>
          <cell r="CY231">
            <v>0</v>
          </cell>
          <cell r="DB231">
            <v>0</v>
          </cell>
          <cell r="DC231">
            <v>0</v>
          </cell>
          <cell r="DJ231" t="str">
            <v>НКРКП</v>
          </cell>
          <cell r="DL231">
            <v>40942</v>
          </cell>
          <cell r="DM231">
            <v>53</v>
          </cell>
          <cell r="DT231">
            <v>628.35</v>
          </cell>
        </row>
        <row r="232">
          <cell r="W232">
            <v>369.62</v>
          </cell>
          <cell r="AF232">
            <v>40171</v>
          </cell>
          <cell r="AG232">
            <v>218</v>
          </cell>
          <cell r="AH232">
            <v>336.03065527797401</v>
          </cell>
          <cell r="AM232">
            <v>46.713000000000001</v>
          </cell>
          <cell r="AO232">
            <v>17266.05906</v>
          </cell>
          <cell r="AQ232">
            <v>15697</v>
          </cell>
          <cell r="AU232">
            <v>0</v>
          </cell>
          <cell r="AW232">
            <v>0</v>
          </cell>
          <cell r="AY232">
            <v>13848.4097</v>
          </cell>
          <cell r="AZ232">
            <v>296.45729668400656</v>
          </cell>
          <cell r="BA232">
            <v>0</v>
          </cell>
          <cell r="BB232">
            <v>0</v>
          </cell>
          <cell r="BC232">
            <v>0</v>
          </cell>
          <cell r="BD232">
            <v>0</v>
          </cell>
          <cell r="BG232">
            <v>0</v>
          </cell>
          <cell r="BH232">
            <v>0</v>
          </cell>
          <cell r="BI232">
            <v>950</v>
          </cell>
          <cell r="BJ232">
            <v>20.336951169909874</v>
          </cell>
          <cell r="BK232">
            <v>0</v>
          </cell>
          <cell r="BL232">
            <v>0</v>
          </cell>
          <cell r="BM232">
            <v>708</v>
          </cell>
          <cell r="BN232">
            <v>15.156380450838096</v>
          </cell>
          <cell r="BO232">
            <v>0</v>
          </cell>
          <cell r="BP232">
            <v>0</v>
          </cell>
          <cell r="BY232">
            <v>1094.5</v>
          </cell>
          <cell r="CF232">
            <v>6.8548</v>
          </cell>
          <cell r="CG232">
            <v>2020.25</v>
          </cell>
          <cell r="CJ232">
            <v>0</v>
          </cell>
          <cell r="CK232">
            <v>0</v>
          </cell>
          <cell r="CL232">
            <v>0</v>
          </cell>
          <cell r="CM232">
            <v>0</v>
          </cell>
          <cell r="CN232">
            <v>0</v>
          </cell>
          <cell r="CO232">
            <v>0</v>
          </cell>
          <cell r="CX232">
            <v>0</v>
          </cell>
          <cell r="CY232">
            <v>0</v>
          </cell>
          <cell r="DB232">
            <v>0</v>
          </cell>
          <cell r="DC232">
            <v>0</v>
          </cell>
          <cell r="DJ232" t="str">
            <v>НКРКП</v>
          </cell>
          <cell r="DL232">
            <v>40942</v>
          </cell>
          <cell r="DM232">
            <v>53</v>
          </cell>
          <cell r="DT232">
            <v>628.35</v>
          </cell>
        </row>
        <row r="233">
          <cell r="W233">
            <v>214.49</v>
          </cell>
          <cell r="AF233">
            <v>40141</v>
          </cell>
          <cell r="AG233">
            <v>446</v>
          </cell>
          <cell r="AH233">
            <v>214.4862023653088</v>
          </cell>
          <cell r="AM233">
            <v>1522</v>
          </cell>
          <cell r="AO233">
            <v>326453.78000000003</v>
          </cell>
          <cell r="AQ233">
            <v>326448</v>
          </cell>
          <cell r="AU233">
            <v>0</v>
          </cell>
          <cell r="AW233">
            <v>0</v>
          </cell>
          <cell r="AY233">
            <v>162548.74680000002</v>
          </cell>
          <cell r="AZ233">
            <v>106.79943942181342</v>
          </cell>
          <cell r="BA233">
            <v>0</v>
          </cell>
          <cell r="BB233">
            <v>0</v>
          </cell>
          <cell r="BC233">
            <v>0</v>
          </cell>
          <cell r="BD233">
            <v>0</v>
          </cell>
          <cell r="BG233">
            <v>0</v>
          </cell>
          <cell r="BH233">
            <v>0</v>
          </cell>
          <cell r="BI233">
            <v>50386</v>
          </cell>
          <cell r="BJ233">
            <v>33.105124835742444</v>
          </cell>
          <cell r="BK233">
            <v>0</v>
          </cell>
          <cell r="BL233">
            <v>0</v>
          </cell>
          <cell r="BM233">
            <v>60901</v>
          </cell>
          <cell r="BN233">
            <v>40.013797634691194</v>
          </cell>
          <cell r="BO233">
            <v>0</v>
          </cell>
          <cell r="BP233">
            <v>0</v>
          </cell>
          <cell r="BY233">
            <v>1209</v>
          </cell>
          <cell r="CF233">
            <v>223.49</v>
          </cell>
          <cell r="CG233">
            <v>727.32</v>
          </cell>
          <cell r="CJ233">
            <v>0</v>
          </cell>
          <cell r="CK233">
            <v>0</v>
          </cell>
          <cell r="CL233">
            <v>0</v>
          </cell>
          <cell r="CM233">
            <v>0</v>
          </cell>
          <cell r="CN233">
            <v>0</v>
          </cell>
          <cell r="CO233">
            <v>0</v>
          </cell>
          <cell r="CX233">
            <v>0</v>
          </cell>
          <cell r="CY233">
            <v>0</v>
          </cell>
          <cell r="DB233">
            <v>0</v>
          </cell>
          <cell r="DC233">
            <v>0</v>
          </cell>
          <cell r="DJ233" t="str">
            <v>МОС</v>
          </cell>
          <cell r="DL233">
            <v>40319</v>
          </cell>
          <cell r="DM233" t="str">
            <v>№12</v>
          </cell>
          <cell r="DO233" t="str">
            <v>тариф на теплову енергію для населення</v>
          </cell>
          <cell r="DT233">
            <v>214.49</v>
          </cell>
        </row>
        <row r="234">
          <cell r="W234">
            <v>404.14</v>
          </cell>
          <cell r="AF234">
            <v>40141</v>
          </cell>
          <cell r="AG234">
            <v>444</v>
          </cell>
          <cell r="AH234">
            <v>404.14338575393157</v>
          </cell>
          <cell r="AM234">
            <v>2162</v>
          </cell>
          <cell r="AO234">
            <v>873750.67999999993</v>
          </cell>
          <cell r="AQ234">
            <v>873758</v>
          </cell>
          <cell r="AU234">
            <v>0</v>
          </cell>
          <cell r="AW234">
            <v>0</v>
          </cell>
          <cell r="AY234">
            <v>641050.63873249991</v>
          </cell>
          <cell r="AZ234">
            <v>296.50815852567064</v>
          </cell>
          <cell r="BA234">
            <v>0</v>
          </cell>
          <cell r="BB234">
            <v>0</v>
          </cell>
          <cell r="BC234">
            <v>0</v>
          </cell>
          <cell r="BD234">
            <v>0</v>
          </cell>
          <cell r="BG234">
            <v>0</v>
          </cell>
          <cell r="BH234">
            <v>0</v>
          </cell>
          <cell r="BI234">
            <v>71532</v>
          </cell>
          <cell r="BJ234">
            <v>33.086031452358924</v>
          </cell>
          <cell r="BK234">
            <v>0</v>
          </cell>
          <cell r="BL234">
            <v>0</v>
          </cell>
          <cell r="BM234">
            <v>86482</v>
          </cell>
          <cell r="BN234">
            <v>40.000925069380202</v>
          </cell>
          <cell r="BO234">
            <v>0</v>
          </cell>
          <cell r="BP234">
            <v>0</v>
          </cell>
          <cell r="BY234">
            <v>1209</v>
          </cell>
          <cell r="CF234">
            <v>317.31252999999998</v>
          </cell>
          <cell r="CG234">
            <v>2020.25</v>
          </cell>
          <cell r="CJ234">
            <v>0</v>
          </cell>
          <cell r="CK234">
            <v>0</v>
          </cell>
          <cell r="CL234">
            <v>0</v>
          </cell>
          <cell r="CM234">
            <v>0</v>
          </cell>
          <cell r="CN234">
            <v>0</v>
          </cell>
          <cell r="CO234">
            <v>0</v>
          </cell>
          <cell r="CX234">
            <v>0</v>
          </cell>
          <cell r="CY234">
            <v>0</v>
          </cell>
          <cell r="DB234">
            <v>0</v>
          </cell>
          <cell r="DC234">
            <v>0</v>
          </cell>
          <cell r="DJ234" t="str">
            <v>НКРКП</v>
          </cell>
          <cell r="DL234">
            <v>40942</v>
          </cell>
          <cell r="DM234">
            <v>53</v>
          </cell>
          <cell r="DT234">
            <v>671.85</v>
          </cell>
        </row>
        <row r="235">
          <cell r="W235">
            <v>404.14</v>
          </cell>
          <cell r="AF235">
            <v>40141</v>
          </cell>
          <cell r="AG235">
            <v>445</v>
          </cell>
          <cell r="AH235">
            <v>404.14077669902912</v>
          </cell>
          <cell r="AM235">
            <v>412</v>
          </cell>
          <cell r="AO235">
            <v>166505.68</v>
          </cell>
          <cell r="AQ235">
            <v>166506</v>
          </cell>
          <cell r="AU235">
            <v>0</v>
          </cell>
          <cell r="AW235">
            <v>0</v>
          </cell>
          <cell r="AY235">
            <v>122161.35984925</v>
          </cell>
          <cell r="AZ235">
            <v>296.50815497390778</v>
          </cell>
          <cell r="BA235">
            <v>0</v>
          </cell>
          <cell r="BB235">
            <v>0</v>
          </cell>
          <cell r="BC235">
            <v>0</v>
          </cell>
          <cell r="BD235">
            <v>0</v>
          </cell>
          <cell r="BG235">
            <v>0</v>
          </cell>
          <cell r="BH235">
            <v>0</v>
          </cell>
          <cell r="BI235">
            <v>13636</v>
          </cell>
          <cell r="BJ235">
            <v>33.097087378640779</v>
          </cell>
          <cell r="BK235">
            <v>0</v>
          </cell>
          <cell r="BL235">
            <v>0</v>
          </cell>
          <cell r="BM235">
            <v>16482</v>
          </cell>
          <cell r="BN235">
            <v>40.004854368932037</v>
          </cell>
          <cell r="BO235">
            <v>0</v>
          </cell>
          <cell r="BP235">
            <v>0</v>
          </cell>
          <cell r="BY235">
            <v>1209</v>
          </cell>
          <cell r="CF235">
            <v>60.468437000000002</v>
          </cell>
          <cell r="CG235">
            <v>2020.25</v>
          </cell>
          <cell r="CJ235">
            <v>0</v>
          </cell>
          <cell r="CK235">
            <v>0</v>
          </cell>
          <cell r="CL235">
            <v>0</v>
          </cell>
          <cell r="CM235">
            <v>0</v>
          </cell>
          <cell r="CN235">
            <v>0</v>
          </cell>
          <cell r="CO235">
            <v>0</v>
          </cell>
          <cell r="CX235">
            <v>0</v>
          </cell>
          <cell r="CY235">
            <v>0</v>
          </cell>
          <cell r="DB235">
            <v>0</v>
          </cell>
          <cell r="DC235">
            <v>0</v>
          </cell>
          <cell r="DJ235" t="str">
            <v>НКРКП</v>
          </cell>
          <cell r="DL235">
            <v>40942</v>
          </cell>
          <cell r="DM235">
            <v>53</v>
          </cell>
          <cell r="DT235">
            <v>671.85</v>
          </cell>
        </row>
        <row r="236">
          <cell r="AF236">
            <v>39948</v>
          </cell>
          <cell r="AG236">
            <v>103</v>
          </cell>
          <cell r="AM236">
            <v>18600</v>
          </cell>
          <cell r="AO236">
            <v>2415953.9999999995</v>
          </cell>
          <cell r="AQ236">
            <v>2415954</v>
          </cell>
          <cell r="AU236">
            <v>0</v>
          </cell>
          <cell r="AW236">
            <v>0</v>
          </cell>
          <cell r="AY236">
            <v>2137966</v>
          </cell>
          <cell r="AZ236">
            <v>114.94440860215053</v>
          </cell>
          <cell r="BA236">
            <v>0</v>
          </cell>
          <cell r="BB236">
            <v>0</v>
          </cell>
          <cell r="BG236">
            <v>0</v>
          </cell>
          <cell r="BH236">
            <v>0</v>
          </cell>
          <cell r="BI236">
            <v>277931</v>
          </cell>
          <cell r="BJ236">
            <v>14.942526881720431</v>
          </cell>
          <cell r="BK236">
            <v>0</v>
          </cell>
          <cell r="BL236">
            <v>0</v>
          </cell>
          <cell r="BO236">
            <v>0</v>
          </cell>
          <cell r="BP236">
            <v>0</v>
          </cell>
          <cell r="CF236">
            <v>2939.5121817081886</v>
          </cell>
          <cell r="CG236">
            <v>727.32</v>
          </cell>
          <cell r="CJ236">
            <v>0</v>
          </cell>
          <cell r="CK236">
            <v>0</v>
          </cell>
          <cell r="CL236">
            <v>0</v>
          </cell>
          <cell r="CM236">
            <v>0</v>
          </cell>
          <cell r="CN236">
            <v>0</v>
          </cell>
          <cell r="CO236">
            <v>0</v>
          </cell>
          <cell r="CX236">
            <v>0</v>
          </cell>
          <cell r="CY236">
            <v>0</v>
          </cell>
          <cell r="DJ236" t="str">
            <v>НКРЕ</v>
          </cell>
          <cell r="DL236">
            <v>40526</v>
          </cell>
          <cell r="DM236">
            <v>1852</v>
          </cell>
          <cell r="DO236" t="str">
            <v>тариф на теплову енергію для населення</v>
          </cell>
        </row>
        <row r="237">
          <cell r="AF237">
            <v>40250</v>
          </cell>
          <cell r="AG237">
            <v>17</v>
          </cell>
          <cell r="AM237">
            <v>52899.738974119035</v>
          </cell>
          <cell r="AO237">
            <v>21482054.999999996</v>
          </cell>
          <cell r="AQ237">
            <v>19137700</v>
          </cell>
          <cell r="AU237">
            <v>0</v>
          </cell>
          <cell r="AW237">
            <v>0</v>
          </cell>
          <cell r="AY237">
            <v>18247700</v>
          </cell>
          <cell r="AZ237">
            <v>344.94877203321568</v>
          </cell>
          <cell r="BA237">
            <v>0</v>
          </cell>
          <cell r="BB237">
            <v>0</v>
          </cell>
          <cell r="BG237">
            <v>0</v>
          </cell>
          <cell r="BH237">
            <v>0</v>
          </cell>
          <cell r="BI237">
            <v>890000</v>
          </cell>
          <cell r="BJ237">
            <v>16.824279613845139</v>
          </cell>
          <cell r="BK237">
            <v>0</v>
          </cell>
          <cell r="BL237">
            <v>0</v>
          </cell>
          <cell r="BO237">
            <v>0</v>
          </cell>
          <cell r="BP237">
            <v>0</v>
          </cell>
          <cell r="CF237">
            <v>8360.3034829061799</v>
          </cell>
          <cell r="CG237">
            <v>2182.66</v>
          </cell>
          <cell r="CJ237">
            <v>0</v>
          </cell>
          <cell r="CK237">
            <v>0</v>
          </cell>
          <cell r="CL237">
            <v>0</v>
          </cell>
          <cell r="CM237">
            <v>0</v>
          </cell>
          <cell r="CN237">
            <v>0</v>
          </cell>
          <cell r="CO237">
            <v>0</v>
          </cell>
          <cell r="CX237">
            <v>0</v>
          </cell>
          <cell r="CY237">
            <v>0</v>
          </cell>
          <cell r="DJ237" t="str">
            <v>НКРКП</v>
          </cell>
          <cell r="DL237">
            <v>40816</v>
          </cell>
          <cell r="DM237">
            <v>146</v>
          </cell>
        </row>
        <row r="238">
          <cell r="AF238">
            <v>40250</v>
          </cell>
          <cell r="AG238">
            <v>16</v>
          </cell>
          <cell r="AM238">
            <v>5700</v>
          </cell>
          <cell r="AO238">
            <v>2622342</v>
          </cell>
          <cell r="AQ238">
            <v>2057400</v>
          </cell>
          <cell r="AU238">
            <v>0</v>
          </cell>
          <cell r="AW238">
            <v>0</v>
          </cell>
          <cell r="AY238">
            <v>1966100</v>
          </cell>
          <cell r="AZ238">
            <v>344.92982456140351</v>
          </cell>
          <cell r="BA238">
            <v>0</v>
          </cell>
          <cell r="BB238">
            <v>0</v>
          </cell>
          <cell r="BG238">
            <v>0</v>
          </cell>
          <cell r="BH238">
            <v>0</v>
          </cell>
          <cell r="BI238">
            <v>91300</v>
          </cell>
          <cell r="BJ238">
            <v>16.017543859649123</v>
          </cell>
          <cell r="BK238">
            <v>0</v>
          </cell>
          <cell r="BL238">
            <v>0</v>
          </cell>
          <cell r="BO238">
            <v>0</v>
          </cell>
          <cell r="BP238">
            <v>0</v>
          </cell>
          <cell r="CF238">
            <v>900.7816150935098</v>
          </cell>
          <cell r="CG238">
            <v>2182.66</v>
          </cell>
          <cell r="CJ238">
            <v>0</v>
          </cell>
          <cell r="CK238">
            <v>0</v>
          </cell>
          <cell r="CL238">
            <v>0</v>
          </cell>
          <cell r="CM238">
            <v>0</v>
          </cell>
          <cell r="CN238">
            <v>0</v>
          </cell>
          <cell r="CO238">
            <v>0</v>
          </cell>
          <cell r="CX238">
            <v>0</v>
          </cell>
          <cell r="CY238">
            <v>0</v>
          </cell>
          <cell r="DJ238" t="str">
            <v>НКРКП</v>
          </cell>
          <cell r="DL238">
            <v>40816</v>
          </cell>
          <cell r="DM238">
            <v>146</v>
          </cell>
        </row>
        <row r="239">
          <cell r="AF239">
            <v>39948</v>
          </cell>
          <cell r="AG239">
            <v>103</v>
          </cell>
          <cell r="AO239">
            <v>1947158.9999999995</v>
          </cell>
          <cell r="AQ239">
            <v>1947159</v>
          </cell>
          <cell r="AY239">
            <v>0</v>
          </cell>
          <cell r="AZ239">
            <v>0</v>
          </cell>
          <cell r="BC239">
            <v>0</v>
          </cell>
          <cell r="BD239">
            <v>0</v>
          </cell>
          <cell r="BG239">
            <v>0</v>
          </cell>
          <cell r="BH239">
            <v>0</v>
          </cell>
          <cell r="BI239">
            <v>45289</v>
          </cell>
          <cell r="BJ239">
            <v>482.49663252975239</v>
          </cell>
          <cell r="BK239">
            <v>0</v>
          </cell>
          <cell r="BL239">
            <v>0</v>
          </cell>
          <cell r="BM239">
            <v>1446357</v>
          </cell>
          <cell r="BN239">
            <v>15409.09231680618</v>
          </cell>
          <cell r="BO239">
            <v>0</v>
          </cell>
          <cell r="BP239">
            <v>0</v>
          </cell>
          <cell r="BY239">
            <v>1984.32</v>
          </cell>
          <cell r="CF239">
            <v>0</v>
          </cell>
          <cell r="CG239">
            <v>0</v>
          </cell>
          <cell r="CX239">
            <v>0</v>
          </cell>
          <cell r="CY239">
            <v>0</v>
          </cell>
          <cell r="DB239">
            <v>0</v>
          </cell>
          <cell r="DC239">
            <v>0</v>
          </cell>
          <cell r="DJ239" t="str">
            <v>МОС</v>
          </cell>
          <cell r="DL239">
            <v>40540</v>
          </cell>
          <cell r="DM239">
            <v>3007</v>
          </cell>
          <cell r="DO239" t="str">
            <v>плата за одиницю приєднаного теплового навантаженняз централізованого опалення</v>
          </cell>
        </row>
        <row r="240">
          <cell r="AF240">
            <v>40250</v>
          </cell>
          <cell r="AG240">
            <v>17</v>
          </cell>
          <cell r="AO240">
            <v>10771419</v>
          </cell>
          <cell r="AQ240">
            <v>9596008</v>
          </cell>
          <cell r="AY240">
            <v>0</v>
          </cell>
          <cell r="AZ240">
            <v>0</v>
          </cell>
          <cell r="BC240">
            <v>0</v>
          </cell>
          <cell r="BD240">
            <v>0</v>
          </cell>
          <cell r="BG240">
            <v>0</v>
          </cell>
          <cell r="BH240">
            <v>0</v>
          </cell>
          <cell r="BI240">
            <v>96000</v>
          </cell>
          <cell r="BJ240">
            <v>271.21400439440714</v>
          </cell>
          <cell r="BK240">
            <v>0</v>
          </cell>
          <cell r="BL240">
            <v>0</v>
          </cell>
          <cell r="BM240">
            <v>7604765</v>
          </cell>
          <cell r="BN240">
            <v>21484.57050133785</v>
          </cell>
          <cell r="BO240">
            <v>0</v>
          </cell>
          <cell r="BP240">
            <v>0</v>
          </cell>
          <cell r="BY240">
            <v>2313.73</v>
          </cell>
          <cell r="CF240">
            <v>0</v>
          </cell>
          <cell r="CG240">
            <v>0</v>
          </cell>
          <cell r="CX240">
            <v>0</v>
          </cell>
          <cell r="CY240">
            <v>0</v>
          </cell>
          <cell r="DB240">
            <v>0</v>
          </cell>
          <cell r="DC240">
            <v>0</v>
          </cell>
          <cell r="DJ240" t="str">
            <v>МОС</v>
          </cell>
          <cell r="DL240">
            <v>40304</v>
          </cell>
          <cell r="DM240">
            <v>944</v>
          </cell>
          <cell r="DO240" t="str">
            <v>плата за одиницю приєднаного теплового навантаження з централізованого опалення та ГВП</v>
          </cell>
        </row>
        <row r="241">
          <cell r="AF241">
            <v>40250</v>
          </cell>
          <cell r="AG241">
            <v>16</v>
          </cell>
          <cell r="AO241">
            <v>853071.85920000006</v>
          </cell>
          <cell r="AQ241">
            <v>669300</v>
          </cell>
          <cell r="AY241">
            <v>0</v>
          </cell>
          <cell r="AZ241">
            <v>0</v>
          </cell>
          <cell r="BC241">
            <v>0</v>
          </cell>
          <cell r="BD241">
            <v>0</v>
          </cell>
          <cell r="BG241">
            <v>0</v>
          </cell>
          <cell r="BH241">
            <v>0</v>
          </cell>
          <cell r="BI241">
            <v>14900</v>
          </cell>
          <cell r="BJ241">
            <v>352.74621212121207</v>
          </cell>
          <cell r="BK241">
            <v>0</v>
          </cell>
          <cell r="BL241">
            <v>0</v>
          </cell>
          <cell r="BM241">
            <v>545079</v>
          </cell>
          <cell r="BN241">
            <v>12904.332386363638</v>
          </cell>
          <cell r="BO241">
            <v>0</v>
          </cell>
          <cell r="BP241">
            <v>0</v>
          </cell>
          <cell r="BY241">
            <v>2313.73</v>
          </cell>
          <cell r="CF241">
            <v>0</v>
          </cell>
          <cell r="CG241">
            <v>0</v>
          </cell>
          <cell r="CX241">
            <v>0</v>
          </cell>
          <cell r="CY241">
            <v>0</v>
          </cell>
          <cell r="DB241">
            <v>0</v>
          </cell>
          <cell r="DC241">
            <v>0</v>
          </cell>
          <cell r="DJ241" t="str">
            <v>МОС</v>
          </cell>
          <cell r="DL241">
            <v>40304</v>
          </cell>
          <cell r="DM241">
            <v>944</v>
          </cell>
          <cell r="DO241" t="str">
            <v>плата за одиницю приєднаного теплового навантаження з централізованого опалення та ГВП</v>
          </cell>
        </row>
        <row r="242">
          <cell r="W242">
            <v>315.77999999999997</v>
          </cell>
          <cell r="AF242">
            <v>40039</v>
          </cell>
          <cell r="AG242">
            <v>718</v>
          </cell>
          <cell r="AH242">
            <v>315.78153570569316</v>
          </cell>
          <cell r="AM242">
            <v>10237.261</v>
          </cell>
          <cell r="AO242">
            <v>3232722.2785799997</v>
          </cell>
          <cell r="AQ242">
            <v>3232738</v>
          </cell>
          <cell r="AU242">
            <v>0</v>
          </cell>
          <cell r="AW242">
            <v>0</v>
          </cell>
          <cell r="AY242">
            <v>1178788.6162800002</v>
          </cell>
          <cell r="AZ242">
            <v>115.14687534878716</v>
          </cell>
          <cell r="BA242">
            <v>0</v>
          </cell>
          <cell r="BB242">
            <v>0</v>
          </cell>
          <cell r="BC242">
            <v>0</v>
          </cell>
          <cell r="BD242">
            <v>0</v>
          </cell>
          <cell r="BG242">
            <v>0</v>
          </cell>
          <cell r="BH242">
            <v>0</v>
          </cell>
          <cell r="BI242">
            <v>224375</v>
          </cell>
          <cell r="BJ242">
            <v>21.917483592535152</v>
          </cell>
          <cell r="BK242">
            <v>0</v>
          </cell>
          <cell r="BL242">
            <v>0</v>
          </cell>
          <cell r="BM242">
            <v>1735309</v>
          </cell>
          <cell r="BN242">
            <v>169.50910990742543</v>
          </cell>
          <cell r="BO242">
            <v>0</v>
          </cell>
          <cell r="BP242">
            <v>0</v>
          </cell>
          <cell r="BY242">
            <v>2440</v>
          </cell>
          <cell r="CF242">
            <v>1620.729</v>
          </cell>
          <cell r="CG242">
            <v>727.32</v>
          </cell>
          <cell r="CJ242">
            <v>0</v>
          </cell>
          <cell r="CK242">
            <v>0</v>
          </cell>
          <cell r="CL242">
            <v>0</v>
          </cell>
          <cell r="CM242">
            <v>0</v>
          </cell>
          <cell r="CN242">
            <v>0</v>
          </cell>
          <cell r="CO242">
            <v>0</v>
          </cell>
          <cell r="CX242">
            <v>0</v>
          </cell>
          <cell r="CY242">
            <v>0</v>
          </cell>
          <cell r="DB242">
            <v>0</v>
          </cell>
          <cell r="DC242">
            <v>0</v>
          </cell>
          <cell r="DJ242" t="str">
            <v>НКРЕ</v>
          </cell>
          <cell r="DL242">
            <v>40526</v>
          </cell>
          <cell r="DM242">
            <v>1717</v>
          </cell>
          <cell r="DO242" t="str">
            <v>тариф на теплову енергію</v>
          </cell>
          <cell r="DT242">
            <v>347.36</v>
          </cell>
        </row>
        <row r="243">
          <cell r="W243">
            <v>238.92</v>
          </cell>
          <cell r="AF243">
            <v>40039</v>
          </cell>
          <cell r="AG243">
            <v>715</v>
          </cell>
          <cell r="AH243">
            <v>238.92102996120127</v>
          </cell>
          <cell r="AM243">
            <v>70241.209000000003</v>
          </cell>
          <cell r="AO243">
            <v>16782029.654279999</v>
          </cell>
          <cell r="AQ243">
            <v>16782102</v>
          </cell>
          <cell r="AU243">
            <v>0</v>
          </cell>
          <cell r="AW243">
            <v>0</v>
          </cell>
          <cell r="AY243">
            <v>8206358.8332000012</v>
          </cell>
          <cell r="AZ243">
            <v>116.83111595075194</v>
          </cell>
          <cell r="BA243">
            <v>0</v>
          </cell>
          <cell r="BB243">
            <v>0</v>
          </cell>
          <cell r="BC243">
            <v>0</v>
          </cell>
          <cell r="BD243">
            <v>0</v>
          </cell>
          <cell r="BG243">
            <v>0</v>
          </cell>
          <cell r="BH243">
            <v>0</v>
          </cell>
          <cell r="BI243">
            <v>1594506</v>
          </cell>
          <cell r="BJ243">
            <v>22.700435011020382</v>
          </cell>
          <cell r="BK243">
            <v>0</v>
          </cell>
          <cell r="BL243">
            <v>0</v>
          </cell>
          <cell r="BM243">
            <v>5604413</v>
          </cell>
          <cell r="BN243">
            <v>79.788105583433222</v>
          </cell>
          <cell r="BO243">
            <v>0</v>
          </cell>
          <cell r="BP243">
            <v>0</v>
          </cell>
          <cell r="BY243">
            <v>2440</v>
          </cell>
          <cell r="CF243">
            <v>11283.01</v>
          </cell>
          <cell r="CG243">
            <v>727.32</v>
          </cell>
          <cell r="CJ243">
            <v>0</v>
          </cell>
          <cell r="CK243">
            <v>0</v>
          </cell>
          <cell r="CL243">
            <v>0</v>
          </cell>
          <cell r="CM243">
            <v>0</v>
          </cell>
          <cell r="CN243">
            <v>0</v>
          </cell>
          <cell r="CO243">
            <v>0</v>
          </cell>
          <cell r="CX243">
            <v>0</v>
          </cell>
          <cell r="CY243">
            <v>0</v>
          </cell>
          <cell r="DB243">
            <v>0</v>
          </cell>
          <cell r="DC243">
            <v>0</v>
          </cell>
          <cell r="DJ243" t="str">
            <v>НКРЕ</v>
          </cell>
          <cell r="DL243">
            <v>40526</v>
          </cell>
          <cell r="DM243">
            <v>1717</v>
          </cell>
          <cell r="DO243" t="str">
            <v>тариф на теплову енергію</v>
          </cell>
          <cell r="DT243">
            <v>262.81</v>
          </cell>
        </row>
        <row r="244">
          <cell r="W244">
            <v>646.38</v>
          </cell>
          <cell r="AF244">
            <v>40039</v>
          </cell>
          <cell r="AG244">
            <v>716</v>
          </cell>
          <cell r="AH244">
            <v>598.50204769702657</v>
          </cell>
          <cell r="AM244">
            <v>16385.969000000001</v>
          </cell>
          <cell r="AO244">
            <v>10591562.64222</v>
          </cell>
          <cell r="AQ244">
            <v>9807036</v>
          </cell>
          <cell r="AU244">
            <v>0</v>
          </cell>
          <cell r="AW244">
            <v>0</v>
          </cell>
          <cell r="AY244">
            <v>4909865.2954199994</v>
          </cell>
          <cell r="AZ244">
            <v>299.63838546380742</v>
          </cell>
          <cell r="BA244">
            <v>381192</v>
          </cell>
          <cell r="BB244">
            <v>23.263317537095304</v>
          </cell>
          <cell r="BC244">
            <v>0</v>
          </cell>
          <cell r="BD244">
            <v>0</v>
          </cell>
          <cell r="BG244">
            <v>0</v>
          </cell>
          <cell r="BH244">
            <v>0</v>
          </cell>
          <cell r="BI244">
            <v>306117</v>
          </cell>
          <cell r="BJ244">
            <v>18.681653797831547</v>
          </cell>
          <cell r="BK244">
            <v>0</v>
          </cell>
          <cell r="BL244">
            <v>0</v>
          </cell>
          <cell r="BM244">
            <v>3777172</v>
          </cell>
          <cell r="BN244">
            <v>230.51258061088726</v>
          </cell>
          <cell r="BO244">
            <v>0</v>
          </cell>
          <cell r="BP244">
            <v>0</v>
          </cell>
          <cell r="BY244">
            <v>2440</v>
          </cell>
          <cell r="CF244">
            <v>2249.4870000000001</v>
          </cell>
          <cell r="CG244">
            <v>2182.66</v>
          </cell>
          <cell r="CJ244">
            <v>0</v>
          </cell>
          <cell r="CK244">
            <v>0</v>
          </cell>
          <cell r="CL244">
            <v>0</v>
          </cell>
          <cell r="CM244">
            <v>0</v>
          </cell>
          <cell r="CN244">
            <v>0</v>
          </cell>
          <cell r="CO244">
            <v>0</v>
          </cell>
          <cell r="CX244">
            <v>0</v>
          </cell>
          <cell r="CY244">
            <v>0</v>
          </cell>
          <cell r="DB244">
            <v>0</v>
          </cell>
          <cell r="DC244">
            <v>0</v>
          </cell>
          <cell r="DJ244" t="str">
            <v>НКРКП</v>
          </cell>
          <cell r="DL244">
            <v>40816</v>
          </cell>
          <cell r="DM244">
            <v>45</v>
          </cell>
          <cell r="DT244">
            <v>861.81</v>
          </cell>
        </row>
        <row r="245">
          <cell r="W245">
            <v>722.49</v>
          </cell>
          <cell r="AF245">
            <v>40039</v>
          </cell>
          <cell r="AG245">
            <v>717</v>
          </cell>
          <cell r="AH245">
            <v>481.66187244303956</v>
          </cell>
          <cell r="AM245">
            <v>3375.59</v>
          </cell>
          <cell r="AO245">
            <v>2438830.0191000002</v>
          </cell>
          <cell r="AQ245">
            <v>1625893</v>
          </cell>
          <cell r="AU245">
            <v>0</v>
          </cell>
          <cell r="AW245">
            <v>0</v>
          </cell>
          <cell r="AY245">
            <v>1198711.1751999999</v>
          </cell>
          <cell r="AZ245">
            <v>355.11160277166357</v>
          </cell>
          <cell r="BA245">
            <v>5367</v>
          </cell>
          <cell r="BB245">
            <v>1.5899442764079761</v>
          </cell>
          <cell r="BC245">
            <v>0</v>
          </cell>
          <cell r="BD245">
            <v>0</v>
          </cell>
          <cell r="BG245">
            <v>0</v>
          </cell>
          <cell r="BH245">
            <v>0</v>
          </cell>
          <cell r="BI245">
            <v>61452</v>
          </cell>
          <cell r="BJ245">
            <v>18.204817528195072</v>
          </cell>
          <cell r="BK245">
            <v>0</v>
          </cell>
          <cell r="BL245">
            <v>0</v>
          </cell>
          <cell r="BM245">
            <v>298859</v>
          </cell>
          <cell r="BN245">
            <v>88.535337526180598</v>
          </cell>
          <cell r="BO245">
            <v>0</v>
          </cell>
          <cell r="BP245">
            <v>0</v>
          </cell>
          <cell r="BY245">
            <v>2440</v>
          </cell>
          <cell r="CF245">
            <v>540.91999999999996</v>
          </cell>
          <cell r="CG245">
            <v>2216.06</v>
          </cell>
          <cell r="CJ245">
            <v>0</v>
          </cell>
          <cell r="CK245">
            <v>0</v>
          </cell>
          <cell r="CL245">
            <v>0</v>
          </cell>
          <cell r="CM245">
            <v>0</v>
          </cell>
          <cell r="CN245">
            <v>0</v>
          </cell>
          <cell r="CO245">
            <v>0</v>
          </cell>
          <cell r="CX245">
            <v>0</v>
          </cell>
          <cell r="CY245">
            <v>0</v>
          </cell>
          <cell r="DB245">
            <v>0</v>
          </cell>
          <cell r="DC245">
            <v>0</v>
          </cell>
          <cell r="DJ245" t="str">
            <v>НКРКП</v>
          </cell>
          <cell r="DL245">
            <v>40816</v>
          </cell>
          <cell r="DM245">
            <v>45</v>
          </cell>
          <cell r="DT245">
            <v>968.61</v>
          </cell>
        </row>
        <row r="246">
          <cell r="AF246">
            <v>39855</v>
          </cell>
          <cell r="AG246">
            <v>3</v>
          </cell>
          <cell r="AM246">
            <v>82182</v>
          </cell>
          <cell r="AO246">
            <v>9796916.2199999988</v>
          </cell>
          <cell r="AQ246">
            <v>9217710</v>
          </cell>
          <cell r="AU246">
            <v>0</v>
          </cell>
          <cell r="AW246">
            <v>0</v>
          </cell>
          <cell r="AY246">
            <v>7696340.2296000011</v>
          </cell>
          <cell r="AZ246">
            <v>93.649950470906049</v>
          </cell>
          <cell r="BA246">
            <v>0</v>
          </cell>
          <cell r="BB246">
            <v>0</v>
          </cell>
          <cell r="BG246">
            <v>0</v>
          </cell>
          <cell r="BH246">
            <v>0</v>
          </cell>
          <cell r="BI246">
            <v>1521370</v>
          </cell>
          <cell r="BJ246">
            <v>18.51220461901633</v>
          </cell>
          <cell r="BK246">
            <v>0</v>
          </cell>
          <cell r="BL246">
            <v>0</v>
          </cell>
          <cell r="BO246">
            <v>0</v>
          </cell>
          <cell r="BP246">
            <v>0</v>
          </cell>
          <cell r="CF246">
            <v>10581.78</v>
          </cell>
          <cell r="CG246">
            <v>727.32</v>
          </cell>
          <cell r="CJ246">
            <v>0</v>
          </cell>
          <cell r="CK246">
            <v>0</v>
          </cell>
          <cell r="CL246">
            <v>0</v>
          </cell>
          <cell r="CM246">
            <v>0</v>
          </cell>
          <cell r="CN246">
            <v>0</v>
          </cell>
          <cell r="CO246">
            <v>0</v>
          </cell>
          <cell r="CX246">
            <v>0</v>
          </cell>
          <cell r="CY246">
            <v>0</v>
          </cell>
          <cell r="DJ246" t="str">
            <v>НКРЕ</v>
          </cell>
          <cell r="DL246">
            <v>40526</v>
          </cell>
          <cell r="DM246">
            <v>1732</v>
          </cell>
          <cell r="DO246" t="str">
            <v>умовно-зміна величина двоставкового тарифу</v>
          </cell>
        </row>
        <row r="247">
          <cell r="AF247">
            <v>39855</v>
          </cell>
          <cell r="AG247">
            <v>4</v>
          </cell>
          <cell r="AM247">
            <v>19581</v>
          </cell>
          <cell r="AO247">
            <v>6071905.5777000003</v>
          </cell>
          <cell r="AQ247">
            <v>5763810</v>
          </cell>
          <cell r="AU247">
            <v>0</v>
          </cell>
          <cell r="AW247">
            <v>0</v>
          </cell>
          <cell r="AY247">
            <v>5401321.3347500004</v>
          </cell>
          <cell r="AZ247">
            <v>275.84501990449928</v>
          </cell>
          <cell r="BA247">
            <v>0</v>
          </cell>
          <cell r="BB247">
            <v>0</v>
          </cell>
          <cell r="BG247">
            <v>0</v>
          </cell>
          <cell r="BH247">
            <v>0</v>
          </cell>
          <cell r="BI247">
            <v>362488.5</v>
          </cell>
          <cell r="BJ247">
            <v>18.512256779531178</v>
          </cell>
          <cell r="BK247">
            <v>0</v>
          </cell>
          <cell r="BL247">
            <v>0</v>
          </cell>
          <cell r="BO247">
            <v>0</v>
          </cell>
          <cell r="BP247">
            <v>0</v>
          </cell>
          <cell r="CF247">
            <v>2521.3310000000001</v>
          </cell>
          <cell r="CG247">
            <v>2142.25</v>
          </cell>
          <cell r="CJ247">
            <v>0</v>
          </cell>
          <cell r="CK247">
            <v>0</v>
          </cell>
          <cell r="CL247">
            <v>0</v>
          </cell>
          <cell r="CM247">
            <v>0</v>
          </cell>
          <cell r="CN247">
            <v>0</v>
          </cell>
          <cell r="CO247">
            <v>0</v>
          </cell>
          <cell r="CX247">
            <v>0</v>
          </cell>
          <cell r="CY247">
            <v>0</v>
          </cell>
          <cell r="DJ247" t="str">
            <v>НКРКП</v>
          </cell>
          <cell r="DL247">
            <v>41012</v>
          </cell>
          <cell r="DM247">
            <v>157</v>
          </cell>
        </row>
        <row r="248">
          <cell r="AF248">
            <v>39855</v>
          </cell>
          <cell r="AG248">
            <v>5</v>
          </cell>
          <cell r="AM248">
            <v>5357</v>
          </cell>
          <cell r="AO248">
            <v>1784639.5511999999</v>
          </cell>
          <cell r="AQ248">
            <v>1576880</v>
          </cell>
          <cell r="AU248">
            <v>0</v>
          </cell>
          <cell r="AW248">
            <v>0</v>
          </cell>
          <cell r="AY248">
            <v>1477719.7655</v>
          </cell>
          <cell r="AZ248">
            <v>275.84837885010268</v>
          </cell>
          <cell r="BA248">
            <v>0</v>
          </cell>
          <cell r="BB248">
            <v>0</v>
          </cell>
          <cell r="BG248">
            <v>0</v>
          </cell>
          <cell r="BH248">
            <v>0</v>
          </cell>
          <cell r="BI248">
            <v>99160</v>
          </cell>
          <cell r="BJ248">
            <v>18.510360276274035</v>
          </cell>
          <cell r="BK248">
            <v>0</v>
          </cell>
          <cell r="BL248">
            <v>0</v>
          </cell>
          <cell r="BO248">
            <v>0</v>
          </cell>
          <cell r="BP248">
            <v>0</v>
          </cell>
          <cell r="CF248">
            <v>689.798</v>
          </cell>
          <cell r="CG248">
            <v>2142.25</v>
          </cell>
          <cell r="CJ248">
            <v>0</v>
          </cell>
          <cell r="CK248">
            <v>0</v>
          </cell>
          <cell r="CL248">
            <v>0</v>
          </cell>
          <cell r="CM248">
            <v>0</v>
          </cell>
          <cell r="CN248">
            <v>0</v>
          </cell>
          <cell r="CO248">
            <v>0</v>
          </cell>
          <cell r="CX248">
            <v>0</v>
          </cell>
          <cell r="CY248">
            <v>0</v>
          </cell>
          <cell r="DJ248" t="str">
            <v>НКРКП</v>
          </cell>
          <cell r="DL248">
            <v>41012</v>
          </cell>
          <cell r="DM248">
            <v>157</v>
          </cell>
        </row>
        <row r="249">
          <cell r="AF249">
            <v>39855</v>
          </cell>
          <cell r="AG249">
            <v>3</v>
          </cell>
          <cell r="AO249">
            <v>5346419.9304</v>
          </cell>
          <cell r="AQ249">
            <v>5070570</v>
          </cell>
          <cell r="AY249">
            <v>1228009.99728</v>
          </cell>
          <cell r="AZ249">
            <v>2449.5336295090601</v>
          </cell>
          <cell r="BC249">
            <v>0</v>
          </cell>
          <cell r="BD249">
            <v>0</v>
          </cell>
          <cell r="BG249">
            <v>0</v>
          </cell>
          <cell r="BH249">
            <v>0</v>
          </cell>
          <cell r="BI249">
            <v>242750</v>
          </cell>
          <cell r="BJ249">
            <v>484.21779128866757</v>
          </cell>
          <cell r="BK249">
            <v>0</v>
          </cell>
          <cell r="BL249">
            <v>0</v>
          </cell>
          <cell r="BM249">
            <v>2660350</v>
          </cell>
          <cell r="BN249">
            <v>5306.6479961063105</v>
          </cell>
          <cell r="BO249">
            <v>0</v>
          </cell>
          <cell r="BP249">
            <v>0</v>
          </cell>
          <cell r="BY249">
            <v>1422</v>
          </cell>
          <cell r="CF249">
            <v>1688.404</v>
          </cell>
          <cell r="CG249">
            <v>727.32</v>
          </cell>
          <cell r="CX249">
            <v>0</v>
          </cell>
          <cell r="CY249">
            <v>0</v>
          </cell>
          <cell r="DB249">
            <v>0</v>
          </cell>
          <cell r="DC249">
            <v>0</v>
          </cell>
          <cell r="DJ249" t="str">
            <v>МОС</v>
          </cell>
          <cell r="DL249">
            <v>40541</v>
          </cell>
          <cell r="DM249">
            <v>631</v>
          </cell>
          <cell r="DO249" t="str">
            <v>умовно-постійна частина дв.тарифу - абонплата на централізоване опалення (встановлено в грн/кв.м/міс.)</v>
          </cell>
        </row>
        <row r="250">
          <cell r="AF250">
            <v>39855</v>
          </cell>
          <cell r="AG250">
            <v>4</v>
          </cell>
          <cell r="AO250">
            <v>2015175.4656000002</v>
          </cell>
          <cell r="AQ250">
            <v>1775570</v>
          </cell>
          <cell r="AY250">
            <v>860940.28350000002</v>
          </cell>
          <cell r="AZ250">
            <v>7214.90583517699</v>
          </cell>
          <cell r="BC250">
            <v>0</v>
          </cell>
          <cell r="BD250">
            <v>0</v>
          </cell>
          <cell r="BG250">
            <v>0</v>
          </cell>
          <cell r="BH250">
            <v>0</v>
          </cell>
          <cell r="BI250">
            <v>57780</v>
          </cell>
          <cell r="BJ250">
            <v>484.21158487530164</v>
          </cell>
          <cell r="BK250">
            <v>0</v>
          </cell>
          <cell r="BL250">
            <v>0</v>
          </cell>
          <cell r="BM250">
            <v>633230</v>
          </cell>
          <cell r="BN250">
            <v>5306.6338160364703</v>
          </cell>
          <cell r="BO250">
            <v>0</v>
          </cell>
          <cell r="BP250">
            <v>0</v>
          </cell>
          <cell r="BY250">
            <v>1422</v>
          </cell>
          <cell r="CF250">
            <v>401.88600000000002</v>
          </cell>
          <cell r="CG250">
            <v>2142.25</v>
          </cell>
          <cell r="CX250">
            <v>0</v>
          </cell>
          <cell r="CY250">
            <v>0</v>
          </cell>
          <cell r="DB250">
            <v>0</v>
          </cell>
          <cell r="DC250">
            <v>0</v>
          </cell>
          <cell r="DJ250" t="str">
            <v>НКРКП</v>
          </cell>
          <cell r="DL250">
            <v>41012</v>
          </cell>
          <cell r="DM250">
            <v>157</v>
          </cell>
          <cell r="DO250" t="str">
            <v>умовно-постійна частина двоставкового тарифу на т.е. для ЦОП</v>
          </cell>
        </row>
        <row r="251">
          <cell r="AF251">
            <v>39855</v>
          </cell>
          <cell r="AG251">
            <v>5</v>
          </cell>
          <cell r="AO251">
            <v>662330.01261000009</v>
          </cell>
          <cell r="AQ251">
            <v>490820</v>
          </cell>
          <cell r="AY251">
            <v>237969.69899999999</v>
          </cell>
          <cell r="AZ251">
            <v>7213.8262095307373</v>
          </cell>
          <cell r="BC251">
            <v>0</v>
          </cell>
          <cell r="BD251">
            <v>0</v>
          </cell>
          <cell r="BG251">
            <v>0</v>
          </cell>
          <cell r="BH251">
            <v>0</v>
          </cell>
          <cell r="BI251">
            <v>15970</v>
          </cell>
          <cell r="BJ251">
            <v>484.11543591609069</v>
          </cell>
          <cell r="BK251">
            <v>0</v>
          </cell>
          <cell r="BL251">
            <v>0</v>
          </cell>
          <cell r="BM251">
            <v>175070</v>
          </cell>
          <cell r="BN251">
            <v>5307.0813629198492</v>
          </cell>
          <cell r="BO251">
            <v>0</v>
          </cell>
          <cell r="BP251">
            <v>0</v>
          </cell>
          <cell r="BY251">
            <v>1422</v>
          </cell>
          <cell r="CF251">
            <v>111.084</v>
          </cell>
          <cell r="CG251">
            <v>2142.25</v>
          </cell>
          <cell r="CX251">
            <v>0</v>
          </cell>
          <cell r="CY251">
            <v>0</v>
          </cell>
          <cell r="DB251">
            <v>0</v>
          </cell>
          <cell r="DC251">
            <v>0</v>
          </cell>
          <cell r="DJ251" t="str">
            <v>НКРКП</v>
          </cell>
          <cell r="DL251">
            <v>41012</v>
          </cell>
          <cell r="DM251">
            <v>157</v>
          </cell>
          <cell r="DO251" t="str">
            <v>умовно-постійна частина двоставкового тарифу на т.е. для ЦОП</v>
          </cell>
        </row>
        <row r="252">
          <cell r="AF252">
            <v>39682</v>
          </cell>
          <cell r="AG252">
            <v>825</v>
          </cell>
          <cell r="AM252">
            <v>159699.49112195123</v>
          </cell>
          <cell r="AO252">
            <v>19316929.929232538</v>
          </cell>
          <cell r="AQ252">
            <v>19316927</v>
          </cell>
          <cell r="AU252">
            <v>0</v>
          </cell>
          <cell r="AW252">
            <v>0</v>
          </cell>
          <cell r="AY252">
            <v>16032387.48144</v>
          </cell>
          <cell r="AZ252">
            <v>100.39097412775848</v>
          </cell>
          <cell r="BA252">
            <v>0</v>
          </cell>
          <cell r="BB252">
            <v>0</v>
          </cell>
          <cell r="BG252">
            <v>1184241.3304536073</v>
          </cell>
          <cell r="BH252">
            <v>7.4154358422425135</v>
          </cell>
          <cell r="BI252">
            <v>2100298.5432427796</v>
          </cell>
          <cell r="BJ252">
            <v>13.151566911624846</v>
          </cell>
          <cell r="BK252">
            <v>0</v>
          </cell>
          <cell r="BL252">
            <v>0</v>
          </cell>
          <cell r="BO252">
            <v>0</v>
          </cell>
          <cell r="BP252">
            <v>0</v>
          </cell>
          <cell r="CF252">
            <v>22043.200000000001</v>
          </cell>
          <cell r="CG252">
            <v>727.31669999999997</v>
          </cell>
          <cell r="CJ252">
            <v>0</v>
          </cell>
          <cell r="CK252">
            <v>0</v>
          </cell>
          <cell r="CL252">
            <v>0</v>
          </cell>
          <cell r="CM252">
            <v>0</v>
          </cell>
          <cell r="CN252">
            <v>0</v>
          </cell>
          <cell r="CO252">
            <v>0</v>
          </cell>
          <cell r="CX252">
            <v>0</v>
          </cell>
          <cell r="CY252">
            <v>0</v>
          </cell>
          <cell r="DJ252" t="str">
            <v>МОС</v>
          </cell>
          <cell r="DL252">
            <v>40541</v>
          </cell>
          <cell r="DM252">
            <v>111</v>
          </cell>
          <cell r="DO252" t="str">
            <v>Умовно-зміна частина дв.тарифу - Тариф за теплову енергію згідно з показниками обліку теплової енергії</v>
          </cell>
        </row>
        <row r="253">
          <cell r="AF253">
            <v>39878</v>
          </cell>
          <cell r="AG253">
            <v>1506</v>
          </cell>
          <cell r="AM253">
            <v>35202.015219512192</v>
          </cell>
          <cell r="AO253">
            <v>11132990.002161214</v>
          </cell>
          <cell r="AQ253">
            <v>11133000</v>
          </cell>
          <cell r="AU253">
            <v>0</v>
          </cell>
          <cell r="AW253">
            <v>0</v>
          </cell>
          <cell r="AY253">
            <v>10408999.9475</v>
          </cell>
          <cell r="AZ253">
            <v>295.6932971760769</v>
          </cell>
          <cell r="BA253">
            <v>0</v>
          </cell>
          <cell r="BB253">
            <v>0</v>
          </cell>
          <cell r="BG253">
            <v>261038.28537793714</v>
          </cell>
          <cell r="BH253">
            <v>7.4154358422425126</v>
          </cell>
          <cell r="BI253">
            <v>462961.65858345071</v>
          </cell>
          <cell r="BJ253">
            <v>13.151566911624844</v>
          </cell>
          <cell r="BK253">
            <v>0</v>
          </cell>
          <cell r="BL253">
            <v>0</v>
          </cell>
          <cell r="BO253">
            <v>0</v>
          </cell>
          <cell r="BP253">
            <v>0</v>
          </cell>
          <cell r="CF253">
            <v>4858.91</v>
          </cell>
          <cell r="CG253">
            <v>2142.25</v>
          </cell>
          <cell r="CJ253">
            <v>0</v>
          </cell>
          <cell r="CK253">
            <v>0</v>
          </cell>
          <cell r="CL253">
            <v>0</v>
          </cell>
          <cell r="CM253">
            <v>0</v>
          </cell>
          <cell r="CN253">
            <v>0</v>
          </cell>
          <cell r="CO253">
            <v>0</v>
          </cell>
          <cell r="CX253">
            <v>0</v>
          </cell>
          <cell r="CY253">
            <v>0</v>
          </cell>
          <cell r="DJ253" t="str">
            <v>НКРКП</v>
          </cell>
          <cell r="DL253">
            <v>40816</v>
          </cell>
          <cell r="DM253">
            <v>162</v>
          </cell>
        </row>
        <row r="254">
          <cell r="AF254">
            <v>39878</v>
          </cell>
          <cell r="AG254">
            <v>1507</v>
          </cell>
          <cell r="AM254">
            <v>27546.581853658536</v>
          </cell>
          <cell r="AO254">
            <v>8711889.9655467868</v>
          </cell>
          <cell r="AQ254">
            <v>8711890</v>
          </cell>
          <cell r="AU254">
            <v>0</v>
          </cell>
          <cell r="AW254">
            <v>0</v>
          </cell>
          <cell r="AY254">
            <v>8145340.3400249993</v>
          </cell>
          <cell r="AZ254">
            <v>295.69332352366598</v>
          </cell>
          <cell r="BA254">
            <v>0</v>
          </cell>
          <cell r="BB254">
            <v>0</v>
          </cell>
          <cell r="BG254">
            <v>204269.9104088867</v>
          </cell>
          <cell r="BH254">
            <v>7.4154358422425126</v>
          </cell>
          <cell r="BI254">
            <v>362280.71443494095</v>
          </cell>
          <cell r="BJ254">
            <v>13.151566911624844</v>
          </cell>
          <cell r="BK254">
            <v>0</v>
          </cell>
          <cell r="BL254">
            <v>0</v>
          </cell>
          <cell r="BO254">
            <v>0</v>
          </cell>
          <cell r="BP254">
            <v>0</v>
          </cell>
          <cell r="CF254">
            <v>3802.2449999999999</v>
          </cell>
          <cell r="CG254">
            <v>2142.2449999999999</v>
          </cell>
          <cell r="CJ254">
            <v>0</v>
          </cell>
          <cell r="CK254">
            <v>0</v>
          </cell>
          <cell r="CL254">
            <v>0</v>
          </cell>
          <cell r="CM254">
            <v>0</v>
          </cell>
          <cell r="CN254">
            <v>0</v>
          </cell>
          <cell r="CO254">
            <v>0</v>
          </cell>
          <cell r="CX254">
            <v>0</v>
          </cell>
          <cell r="CY254">
            <v>0</v>
          </cell>
          <cell r="DJ254" t="str">
            <v>НКРКП</v>
          </cell>
          <cell r="DL254">
            <v>40816</v>
          </cell>
          <cell r="DM254">
            <v>162</v>
          </cell>
        </row>
        <row r="255">
          <cell r="AF255">
            <v>39682</v>
          </cell>
          <cell r="AG255">
            <v>825</v>
          </cell>
          <cell r="AO255">
            <v>18172080.696390204</v>
          </cell>
          <cell r="AQ255">
            <v>16101410</v>
          </cell>
          <cell r="AY255">
            <v>3011337.5424000002</v>
          </cell>
          <cell r="AZ255">
            <v>3421.7240720110935</v>
          </cell>
          <cell r="BC255">
            <v>0</v>
          </cell>
          <cell r="BD255">
            <v>0</v>
          </cell>
          <cell r="BG255">
            <v>222433.39801639714</v>
          </cell>
          <cell r="BH255">
            <v>252.74672855349806</v>
          </cell>
          <cell r="BI255">
            <v>482181.96536543313</v>
          </cell>
          <cell r="BJ255">
            <v>547.89395567578129</v>
          </cell>
          <cell r="BK255">
            <v>0</v>
          </cell>
          <cell r="BL255">
            <v>0</v>
          </cell>
          <cell r="BM255">
            <v>8386398.1023648037</v>
          </cell>
          <cell r="BN255">
            <v>9529.300472061821</v>
          </cell>
          <cell r="BO255">
            <v>0</v>
          </cell>
          <cell r="BP255">
            <v>0</v>
          </cell>
          <cell r="BY255">
            <v>1714.7511057499</v>
          </cell>
          <cell r="CF255">
            <v>4140.32</v>
          </cell>
          <cell r="CG255">
            <v>727.32</v>
          </cell>
          <cell r="CX255">
            <v>0</v>
          </cell>
          <cell r="CY255">
            <v>0</v>
          </cell>
          <cell r="DB255">
            <v>0</v>
          </cell>
          <cell r="DC255">
            <v>0</v>
          </cell>
          <cell r="DJ255" t="str">
            <v>МОС</v>
          </cell>
          <cell r="DL255">
            <v>41086</v>
          </cell>
          <cell r="DM255">
            <v>450</v>
          </cell>
          <cell r="DO255" t="str">
            <v>Умовно-зміна частина дв. тарифу - абонентна плата (затверджена у грн за кв.м)</v>
          </cell>
        </row>
        <row r="256">
          <cell r="AF256">
            <v>39878</v>
          </cell>
          <cell r="AG256">
            <v>1506</v>
          </cell>
          <cell r="AO256">
            <v>5385054.7351527456</v>
          </cell>
          <cell r="AQ256">
            <v>4670768.5</v>
          </cell>
          <cell r="AY256">
            <v>1955103.04</v>
          </cell>
          <cell r="AZ256">
            <v>10078.391006528187</v>
          </cell>
          <cell r="BC256">
            <v>0</v>
          </cell>
          <cell r="BD256">
            <v>0</v>
          </cell>
          <cell r="BG256">
            <v>49030.236773401673</v>
          </cell>
          <cell r="BH256">
            <v>252.74672855349812</v>
          </cell>
          <cell r="BI256">
            <v>106285.72930396257</v>
          </cell>
          <cell r="BJ256">
            <v>547.89395567578151</v>
          </cell>
          <cell r="BK256">
            <v>0</v>
          </cell>
          <cell r="BL256">
            <v>0</v>
          </cell>
          <cell r="BM256">
            <v>1848585.1868550833</v>
          </cell>
          <cell r="BN256">
            <v>9529.300472061821</v>
          </cell>
          <cell r="BO256">
            <v>0</v>
          </cell>
          <cell r="BP256">
            <v>0</v>
          </cell>
          <cell r="BY256">
            <v>1714.7511057499</v>
          </cell>
          <cell r="CF256">
            <v>912.64</v>
          </cell>
          <cell r="CG256">
            <v>2142.25</v>
          </cell>
          <cell r="CX256">
            <v>0</v>
          </cell>
          <cell r="CY256">
            <v>0</v>
          </cell>
          <cell r="DB256">
            <v>0</v>
          </cell>
          <cell r="DC256">
            <v>0</v>
          </cell>
          <cell r="DJ256" t="str">
            <v>МОС</v>
          </cell>
          <cell r="DL256">
            <v>41086</v>
          </cell>
          <cell r="DM256">
            <v>450</v>
          </cell>
          <cell r="DO256" t="str">
            <v xml:space="preserve">Плата за одиницю приєднаного теплового навантаження розрахунку за 0,1 Гкал в годину </v>
          </cell>
        </row>
        <row r="257">
          <cell r="AF257">
            <v>39878</v>
          </cell>
          <cell r="AG257">
            <v>1507</v>
          </cell>
          <cell r="AO257">
            <v>4213959.0623804126</v>
          </cell>
          <cell r="AQ257">
            <v>3655010</v>
          </cell>
          <cell r="AY257">
            <v>1529930.6824999999</v>
          </cell>
          <cell r="AZ257">
            <v>10078.435403524581</v>
          </cell>
          <cell r="BC257">
            <v>0</v>
          </cell>
          <cell r="BD257">
            <v>0</v>
          </cell>
          <cell r="BG257">
            <v>38367.559986569548</v>
          </cell>
          <cell r="BH257">
            <v>252.74672855349817</v>
          </cell>
          <cell r="BI257">
            <v>83171.617417077243</v>
          </cell>
          <cell r="BJ257">
            <v>547.8939556757814</v>
          </cell>
          <cell r="BK257">
            <v>0</v>
          </cell>
          <cell r="BL257">
            <v>0</v>
          </cell>
          <cell r="BM257">
            <v>1446570.6819801172</v>
          </cell>
          <cell r="BN257">
            <v>9529.300472061821</v>
          </cell>
          <cell r="BO257">
            <v>0</v>
          </cell>
          <cell r="BP257">
            <v>0</v>
          </cell>
          <cell r="BY257">
            <v>1714.7511057499</v>
          </cell>
          <cell r="CF257">
            <v>714.17</v>
          </cell>
          <cell r="CG257">
            <v>2142.25</v>
          </cell>
          <cell r="CX257">
            <v>0</v>
          </cell>
          <cell r="CY257">
            <v>0</v>
          </cell>
          <cell r="DB257">
            <v>0</v>
          </cell>
          <cell r="DC257">
            <v>0</v>
          </cell>
          <cell r="DJ257" t="str">
            <v>МОС</v>
          </cell>
          <cell r="DL257">
            <v>41086</v>
          </cell>
          <cell r="DM257">
            <v>450</v>
          </cell>
          <cell r="DO257" t="str">
            <v xml:space="preserve">Плата за одиницю приєднаного теплового навантаження розрахунку за 0,1 Гкал в годину </v>
          </cell>
        </row>
        <row r="258">
          <cell r="W258">
            <v>264.8416666666667</v>
          </cell>
          <cell r="AF258">
            <v>39965</v>
          </cell>
          <cell r="AG258" t="str">
            <v xml:space="preserve"> №6/1/2-255, 6/1/2-256</v>
          </cell>
          <cell r="AH258">
            <v>259.73166666666663</v>
          </cell>
          <cell r="AM258">
            <v>99960</v>
          </cell>
          <cell r="AO258">
            <v>26473573.000000004</v>
          </cell>
          <cell r="AQ258">
            <v>25962777.399999999</v>
          </cell>
          <cell r="AU258">
            <v>0</v>
          </cell>
          <cell r="AW258">
            <v>20678214.780000001</v>
          </cell>
          <cell r="AY258">
            <v>0</v>
          </cell>
          <cell r="AZ258">
            <v>0</v>
          </cell>
          <cell r="BA258">
            <v>0</v>
          </cell>
          <cell r="BB258">
            <v>0</v>
          </cell>
          <cell r="BC258">
            <v>0</v>
          </cell>
          <cell r="BD258">
            <v>0</v>
          </cell>
          <cell r="BG258">
            <v>0</v>
          </cell>
          <cell r="BH258">
            <v>0</v>
          </cell>
          <cell r="BI258">
            <v>523900</v>
          </cell>
          <cell r="BJ258">
            <v>5.2410964385754299</v>
          </cell>
          <cell r="BK258">
            <v>0</v>
          </cell>
          <cell r="BL258">
            <v>0</v>
          </cell>
          <cell r="BM258">
            <v>3250721.6</v>
          </cell>
          <cell r="BN258">
            <v>32.520224089635853</v>
          </cell>
          <cell r="BO258">
            <v>0</v>
          </cell>
          <cell r="BP258">
            <v>0</v>
          </cell>
          <cell r="BY258">
            <v>2088.15</v>
          </cell>
          <cell r="CF258">
            <v>0</v>
          </cell>
          <cell r="CG258">
            <v>0</v>
          </cell>
          <cell r="CJ258">
            <v>0</v>
          </cell>
          <cell r="CK258">
            <v>0</v>
          </cell>
          <cell r="CL258">
            <v>0</v>
          </cell>
          <cell r="CM258">
            <v>116098</v>
          </cell>
          <cell r="CN258">
            <v>178.11</v>
          </cell>
          <cell r="CO258">
            <v>311.69</v>
          </cell>
          <cell r="CX258">
            <v>0</v>
          </cell>
          <cell r="CY258">
            <v>0</v>
          </cell>
          <cell r="DB258">
            <v>0</v>
          </cell>
          <cell r="DC258">
            <v>0</v>
          </cell>
          <cell r="DJ258" t="str">
            <v>МОС</v>
          </cell>
          <cell r="DL258">
            <v>40066</v>
          </cell>
          <cell r="DM258" t="str">
            <v>№2212</v>
          </cell>
          <cell r="DO258" t="str">
            <v>Тариф на транспортування, постачання теплової енергії</v>
          </cell>
          <cell r="DT258">
            <v>264.8417</v>
          </cell>
        </row>
        <row r="259">
          <cell r="W259">
            <v>518.49166666666679</v>
          </cell>
          <cell r="AF259">
            <v>39965</v>
          </cell>
          <cell r="AG259" t="str">
            <v xml:space="preserve"> №6/1/2-255, 6/1/2-256</v>
          </cell>
          <cell r="AH259">
            <v>502.66166646452393</v>
          </cell>
          <cell r="AM259">
            <v>8245</v>
          </cell>
          <cell r="AO259">
            <v>4274963.7916666679</v>
          </cell>
          <cell r="AQ259">
            <v>4144445.4399999999</v>
          </cell>
          <cell r="AU259">
            <v>0</v>
          </cell>
          <cell r="AW259">
            <v>3735118.8000000003</v>
          </cell>
          <cell r="AY259">
            <v>0</v>
          </cell>
          <cell r="AZ259">
            <v>0</v>
          </cell>
          <cell r="BA259">
            <v>0</v>
          </cell>
          <cell r="BB259">
            <v>0</v>
          </cell>
          <cell r="BC259">
            <v>0</v>
          </cell>
          <cell r="BD259">
            <v>0</v>
          </cell>
          <cell r="BG259">
            <v>0</v>
          </cell>
          <cell r="BH259">
            <v>0</v>
          </cell>
          <cell r="BI259">
            <v>43203.8</v>
          </cell>
          <cell r="BJ259">
            <v>5.24</v>
          </cell>
          <cell r="BK259">
            <v>0</v>
          </cell>
          <cell r="BL259">
            <v>0</v>
          </cell>
          <cell r="BM259">
            <v>268100</v>
          </cell>
          <cell r="BN259">
            <v>32.516676773802303</v>
          </cell>
          <cell r="BO259">
            <v>0</v>
          </cell>
          <cell r="BP259">
            <v>0</v>
          </cell>
          <cell r="BY259">
            <v>2088.15</v>
          </cell>
          <cell r="CF259">
            <v>0</v>
          </cell>
          <cell r="CG259">
            <v>0</v>
          </cell>
          <cell r="CJ259">
            <v>0</v>
          </cell>
          <cell r="CK259">
            <v>0</v>
          </cell>
          <cell r="CL259">
            <v>0</v>
          </cell>
          <cell r="CM259">
            <v>9576</v>
          </cell>
          <cell r="CN259">
            <v>390.05</v>
          </cell>
          <cell r="CO259">
            <v>832.21</v>
          </cell>
          <cell r="CX259">
            <v>0</v>
          </cell>
          <cell r="CY259">
            <v>0</v>
          </cell>
          <cell r="DB259">
            <v>0</v>
          </cell>
          <cell r="DC259">
            <v>0</v>
          </cell>
          <cell r="DJ259" t="str">
            <v>МОС</v>
          </cell>
          <cell r="DL259">
            <v>41206</v>
          </cell>
          <cell r="DM259" t="str">
            <v>№1264</v>
          </cell>
          <cell r="DT259">
            <v>995.20830000000001</v>
          </cell>
        </row>
        <row r="260">
          <cell r="W260">
            <v>555.40833333333342</v>
          </cell>
          <cell r="AF260">
            <v>39965</v>
          </cell>
          <cell r="AG260" t="str">
            <v xml:space="preserve"> №6/1/2-255, 6/1/2-256</v>
          </cell>
          <cell r="AH260">
            <v>502.66</v>
          </cell>
          <cell r="AM260">
            <v>9825</v>
          </cell>
          <cell r="AO260">
            <v>5456886.8750000009</v>
          </cell>
          <cell r="AQ260">
            <v>4938634.5</v>
          </cell>
          <cell r="AU260">
            <v>0</v>
          </cell>
          <cell r="AW260">
            <v>4450860.55</v>
          </cell>
          <cell r="AY260">
            <v>0</v>
          </cell>
          <cell r="AZ260">
            <v>0</v>
          </cell>
          <cell r="BA260">
            <v>0</v>
          </cell>
          <cell r="BB260">
            <v>0</v>
          </cell>
          <cell r="BC260">
            <v>0</v>
          </cell>
          <cell r="BD260">
            <v>0</v>
          </cell>
          <cell r="BG260">
            <v>0</v>
          </cell>
          <cell r="BH260">
            <v>0</v>
          </cell>
          <cell r="BI260">
            <v>51483</v>
          </cell>
          <cell r="BJ260">
            <v>5.24</v>
          </cell>
          <cell r="BK260">
            <v>0</v>
          </cell>
          <cell r="BL260">
            <v>0</v>
          </cell>
          <cell r="BM260">
            <v>319400</v>
          </cell>
          <cell r="BN260">
            <v>32.5089058524173</v>
          </cell>
          <cell r="BO260">
            <v>0</v>
          </cell>
          <cell r="BP260">
            <v>0</v>
          </cell>
          <cell r="BY260">
            <v>2088.15</v>
          </cell>
          <cell r="CF260">
            <v>0</v>
          </cell>
          <cell r="CG260">
            <v>0</v>
          </cell>
          <cell r="CJ260">
            <v>0</v>
          </cell>
          <cell r="CK260">
            <v>0</v>
          </cell>
          <cell r="CL260">
            <v>0</v>
          </cell>
          <cell r="CM260">
            <v>11411</v>
          </cell>
          <cell r="CN260">
            <v>390.05</v>
          </cell>
          <cell r="CO260">
            <v>832.21</v>
          </cell>
          <cell r="CX260">
            <v>0</v>
          </cell>
          <cell r="CY260">
            <v>0</v>
          </cell>
          <cell r="DB260">
            <v>0</v>
          </cell>
          <cell r="DC260">
            <v>0</v>
          </cell>
          <cell r="DJ260" t="str">
            <v>МОС</v>
          </cell>
          <cell r="DL260">
            <v>41206</v>
          </cell>
          <cell r="DM260" t="str">
            <v>№1264</v>
          </cell>
          <cell r="DT260">
            <v>995.20830000000001</v>
          </cell>
        </row>
        <row r="261">
          <cell r="W261">
            <v>268.09209600000003</v>
          </cell>
          <cell r="AF261">
            <v>40157</v>
          </cell>
          <cell r="AG261" t="str">
            <v>В423/01-15/3805</v>
          </cell>
          <cell r="AH261">
            <v>265.43771934635021</v>
          </cell>
          <cell r="AM261">
            <v>177427.73</v>
          </cell>
          <cell r="AO261">
            <v>47566972.024222091</v>
          </cell>
          <cell r="AQ261">
            <v>47096012</v>
          </cell>
          <cell r="AU261">
            <v>0</v>
          </cell>
          <cell r="AW261">
            <v>0</v>
          </cell>
          <cell r="AY261">
            <v>21306051.478666838</v>
          </cell>
          <cell r="AZ261">
            <v>120.0829852169491</v>
          </cell>
          <cell r="BA261">
            <v>0</v>
          </cell>
          <cell r="BB261">
            <v>0</v>
          </cell>
          <cell r="BC261">
            <v>0</v>
          </cell>
          <cell r="BD261">
            <v>0</v>
          </cell>
          <cell r="BG261">
            <v>0</v>
          </cell>
          <cell r="BH261">
            <v>0</v>
          </cell>
          <cell r="BI261">
            <v>5224127</v>
          </cell>
          <cell r="BJ261">
            <v>29.443689551796666</v>
          </cell>
          <cell r="BK261">
            <v>0</v>
          </cell>
          <cell r="BL261">
            <v>0</v>
          </cell>
          <cell r="BM261">
            <v>14192611.93</v>
          </cell>
          <cell r="BN261">
            <v>79.990945778317737</v>
          </cell>
          <cell r="BO261">
            <v>0</v>
          </cell>
          <cell r="BP261">
            <v>0</v>
          </cell>
          <cell r="BY261">
            <v>2259.2199999999998</v>
          </cell>
          <cell r="CF261">
            <v>29294.050800000001</v>
          </cell>
          <cell r="CG261">
            <v>727.31667000000004</v>
          </cell>
          <cell r="CJ261">
            <v>0</v>
          </cell>
          <cell r="CK261">
            <v>0</v>
          </cell>
          <cell r="CL261">
            <v>0</v>
          </cell>
          <cell r="CM261">
            <v>0</v>
          </cell>
          <cell r="CN261">
            <v>0</v>
          </cell>
          <cell r="CO261">
            <v>0</v>
          </cell>
          <cell r="CX261">
            <v>0</v>
          </cell>
          <cell r="CY261">
            <v>0</v>
          </cell>
          <cell r="DB261">
            <v>0</v>
          </cell>
          <cell r="DC261">
            <v>0</v>
          </cell>
          <cell r="DJ261" t="str">
            <v>НКРЕ</v>
          </cell>
          <cell r="DL261">
            <v>40526</v>
          </cell>
          <cell r="DM261">
            <v>1815</v>
          </cell>
          <cell r="DO261" t="str">
            <v>Тариф на теплову енергію</v>
          </cell>
          <cell r="DT261">
            <v>294.89999999999998</v>
          </cell>
        </row>
        <row r="262">
          <cell r="W262">
            <v>578.70275000000004</v>
          </cell>
          <cell r="AF262">
            <v>40157</v>
          </cell>
          <cell r="AG262" t="str">
            <v>В424/01-15/3806</v>
          </cell>
          <cell r="AH262">
            <v>503.21977478241263</v>
          </cell>
          <cell r="AM262">
            <v>38840.101699999999</v>
          </cell>
          <cell r="AO262">
            <v>22476873.664069675</v>
          </cell>
          <cell r="AQ262">
            <v>19545107.23</v>
          </cell>
          <cell r="AU262">
            <v>0</v>
          </cell>
          <cell r="AW262">
            <v>0</v>
          </cell>
          <cell r="AY262">
            <v>13996658.876526</v>
          </cell>
          <cell r="AZ262">
            <v>360.36617474989777</v>
          </cell>
          <cell r="BA262">
            <v>0</v>
          </cell>
          <cell r="BB262">
            <v>0</v>
          </cell>
          <cell r="BC262">
            <v>0</v>
          </cell>
          <cell r="BD262">
            <v>0</v>
          </cell>
          <cell r="BG262">
            <v>0</v>
          </cell>
          <cell r="BH262">
            <v>0</v>
          </cell>
          <cell r="BI262">
            <v>1143595.8600000001</v>
          </cell>
          <cell r="BJ262">
            <v>29.443688609085186</v>
          </cell>
          <cell r="BK262">
            <v>0</v>
          </cell>
          <cell r="BL262">
            <v>0</v>
          </cell>
          <cell r="BM262">
            <v>3106856.46</v>
          </cell>
          <cell r="BN262">
            <v>79.990945543790886</v>
          </cell>
          <cell r="BO262">
            <v>0</v>
          </cell>
          <cell r="BP262">
            <v>0</v>
          </cell>
          <cell r="BY262">
            <v>2259.2199999999998</v>
          </cell>
          <cell r="CF262">
            <v>6412.6611000000003</v>
          </cell>
          <cell r="CG262">
            <v>2182.66</v>
          </cell>
          <cell r="CJ262">
            <v>0</v>
          </cell>
          <cell r="CK262">
            <v>0</v>
          </cell>
          <cell r="CL262">
            <v>0</v>
          </cell>
          <cell r="CM262">
            <v>0</v>
          </cell>
          <cell r="CN262">
            <v>0</v>
          </cell>
          <cell r="CO262">
            <v>0</v>
          </cell>
          <cell r="CX262">
            <v>0</v>
          </cell>
          <cell r="CY262">
            <v>0</v>
          </cell>
          <cell r="DB262">
            <v>0</v>
          </cell>
          <cell r="DC262">
            <v>0</v>
          </cell>
          <cell r="DJ262" t="str">
            <v>НКРКП</v>
          </cell>
          <cell r="DL262">
            <v>40942</v>
          </cell>
          <cell r="DM262">
            <v>42</v>
          </cell>
          <cell r="DT262">
            <v>864.42</v>
          </cell>
        </row>
        <row r="263">
          <cell r="W263">
            <v>578.70275000000004</v>
          </cell>
          <cell r="AF263">
            <v>40157</v>
          </cell>
          <cell r="AG263" t="str">
            <v>В424/01-15/3806</v>
          </cell>
          <cell r="AH263">
            <v>503.21978082003329</v>
          </cell>
          <cell r="AM263">
            <v>13593.1675</v>
          </cell>
          <cell r="AO263">
            <v>7866403.4134606253</v>
          </cell>
          <cell r="AQ263">
            <v>6840350.7699999996</v>
          </cell>
          <cell r="AU263">
            <v>0</v>
          </cell>
          <cell r="AW263">
            <v>0</v>
          </cell>
          <cell r="AY263">
            <v>4898517.8643460004</v>
          </cell>
          <cell r="AZ263">
            <v>360.36618134412015</v>
          </cell>
          <cell r="BA263">
            <v>0</v>
          </cell>
          <cell r="BB263">
            <v>0</v>
          </cell>
          <cell r="BC263">
            <v>0</v>
          </cell>
          <cell r="BD263">
            <v>0</v>
          </cell>
          <cell r="BG263">
            <v>0</v>
          </cell>
          <cell r="BH263">
            <v>0</v>
          </cell>
          <cell r="BI263">
            <v>400232.99</v>
          </cell>
          <cell r="BJ263">
            <v>29.443688529549863</v>
          </cell>
          <cell r="BK263">
            <v>0</v>
          </cell>
          <cell r="BL263">
            <v>0</v>
          </cell>
          <cell r="BM263">
            <v>1087330.32</v>
          </cell>
          <cell r="BN263">
            <v>79.990945451087839</v>
          </cell>
          <cell r="BO263">
            <v>0</v>
          </cell>
          <cell r="BP263">
            <v>0</v>
          </cell>
          <cell r="BY263">
            <v>2259.2199999999998</v>
          </cell>
          <cell r="CF263">
            <v>2244.2881000000002</v>
          </cell>
          <cell r="CG263">
            <v>2182.66</v>
          </cell>
          <cell r="CJ263">
            <v>0</v>
          </cell>
          <cell r="CK263">
            <v>0</v>
          </cell>
          <cell r="CL263">
            <v>0</v>
          </cell>
          <cell r="CM263">
            <v>0</v>
          </cell>
          <cell r="CN263">
            <v>0</v>
          </cell>
          <cell r="CO263">
            <v>0</v>
          </cell>
          <cell r="CX263">
            <v>0</v>
          </cell>
          <cell r="CY263">
            <v>0</v>
          </cell>
          <cell r="DB263">
            <v>0</v>
          </cell>
          <cell r="DC263">
            <v>0</v>
          </cell>
          <cell r="DJ263" t="str">
            <v>НКРКП</v>
          </cell>
          <cell r="DL263">
            <v>40942</v>
          </cell>
          <cell r="DM263">
            <v>42</v>
          </cell>
          <cell r="DT263">
            <v>864.42</v>
          </cell>
        </row>
        <row r="264">
          <cell r="W264">
            <v>202.5</v>
          </cell>
          <cell r="AF264">
            <v>39786</v>
          </cell>
          <cell r="AG264">
            <v>1142</v>
          </cell>
          <cell r="AH264">
            <v>202.49513122507651</v>
          </cell>
          <cell r="AM264">
            <v>64698</v>
          </cell>
          <cell r="AO264">
            <v>13101345</v>
          </cell>
          <cell r="AQ264">
            <v>13101030</v>
          </cell>
          <cell r="AU264">
            <v>0</v>
          </cell>
          <cell r="AW264">
            <v>0</v>
          </cell>
          <cell r="AY264">
            <v>7482349.2784679998</v>
          </cell>
          <cell r="AZ264">
            <v>115.6503953517574</v>
          </cell>
          <cell r="BA264">
            <v>20478</v>
          </cell>
          <cell r="BB264">
            <v>0.31651673931187979</v>
          </cell>
          <cell r="BC264">
            <v>0</v>
          </cell>
          <cell r="BD264">
            <v>0</v>
          </cell>
          <cell r="BG264">
            <v>0</v>
          </cell>
          <cell r="BH264">
            <v>0</v>
          </cell>
          <cell r="BI264">
            <v>809474</v>
          </cell>
          <cell r="BJ264">
            <v>12.511576864818078</v>
          </cell>
          <cell r="BK264">
            <v>0</v>
          </cell>
          <cell r="BL264">
            <v>0</v>
          </cell>
          <cell r="BM264">
            <v>3669499</v>
          </cell>
          <cell r="BN264">
            <v>56.717348295155958</v>
          </cell>
          <cell r="BO264">
            <v>0</v>
          </cell>
          <cell r="BP264">
            <v>0</v>
          </cell>
          <cell r="BY264">
            <v>2080.52</v>
          </cell>
          <cell r="CF264">
            <v>10287.603999999999</v>
          </cell>
          <cell r="CG264">
            <v>727.31700000000001</v>
          </cell>
          <cell r="CJ264">
            <v>0</v>
          </cell>
          <cell r="CK264">
            <v>0</v>
          </cell>
          <cell r="CL264">
            <v>0</v>
          </cell>
          <cell r="CM264">
            <v>0</v>
          </cell>
          <cell r="CN264">
            <v>0</v>
          </cell>
          <cell r="CO264">
            <v>0</v>
          </cell>
          <cell r="CX264">
            <v>0</v>
          </cell>
          <cell r="CY264">
            <v>0</v>
          </cell>
          <cell r="DB264">
            <v>0</v>
          </cell>
          <cell r="DC264">
            <v>0</v>
          </cell>
          <cell r="DJ264" t="str">
            <v>НКРЕ</v>
          </cell>
          <cell r="DL264">
            <v>40526</v>
          </cell>
          <cell r="DM264">
            <v>1754</v>
          </cell>
          <cell r="DO264" t="str">
            <v>тариф на теплову енергію</v>
          </cell>
          <cell r="DT264">
            <v>222.75</v>
          </cell>
        </row>
        <row r="265">
          <cell r="W265">
            <v>533.62</v>
          </cell>
          <cell r="AF265">
            <v>39878</v>
          </cell>
          <cell r="AG265">
            <v>1503</v>
          </cell>
          <cell r="AH265">
            <v>437.3914342034526</v>
          </cell>
          <cell r="AM265">
            <v>16741</v>
          </cell>
          <cell r="AO265">
            <v>8933332.4199999999</v>
          </cell>
          <cell r="AQ265">
            <v>7322370</v>
          </cell>
          <cell r="AU265">
            <v>0</v>
          </cell>
          <cell r="AW265">
            <v>0</v>
          </cell>
          <cell r="AY265">
            <v>5944520.9560000002</v>
          </cell>
          <cell r="AZ265">
            <v>355.08756681201839</v>
          </cell>
          <cell r="BA265">
            <v>0</v>
          </cell>
          <cell r="BB265">
            <v>0</v>
          </cell>
          <cell r="BC265">
            <v>0</v>
          </cell>
          <cell r="BD265">
            <v>0</v>
          </cell>
          <cell r="BG265">
            <v>0</v>
          </cell>
          <cell r="BH265">
            <v>0</v>
          </cell>
          <cell r="BI265">
            <v>211126</v>
          </cell>
          <cell r="BJ265">
            <v>12.611313541604444</v>
          </cell>
          <cell r="BK265">
            <v>0</v>
          </cell>
          <cell r="BL265">
            <v>0</v>
          </cell>
          <cell r="BM265">
            <v>949501</v>
          </cell>
          <cell r="BN265">
            <v>56.717101726300697</v>
          </cell>
          <cell r="BO265">
            <v>0</v>
          </cell>
          <cell r="BP265">
            <v>0</v>
          </cell>
          <cell r="BY265">
            <v>2080.52</v>
          </cell>
          <cell r="CF265">
            <v>2774.8960000000002</v>
          </cell>
          <cell r="CG265">
            <v>2142.25</v>
          </cell>
          <cell r="CJ265">
            <v>0</v>
          </cell>
          <cell r="CK265">
            <v>0</v>
          </cell>
          <cell r="CL265">
            <v>0</v>
          </cell>
          <cell r="CM265">
            <v>0</v>
          </cell>
          <cell r="CN265">
            <v>0</v>
          </cell>
          <cell r="CO265">
            <v>0</v>
          </cell>
          <cell r="CX265">
            <v>0</v>
          </cell>
          <cell r="CY265">
            <v>0</v>
          </cell>
          <cell r="DB265">
            <v>0</v>
          </cell>
          <cell r="DC265">
            <v>0</v>
          </cell>
          <cell r="DJ265" t="str">
            <v>НКРКП</v>
          </cell>
          <cell r="DL265">
            <v>40816</v>
          </cell>
          <cell r="DM265">
            <v>95</v>
          </cell>
          <cell r="DT265">
            <v>799.93</v>
          </cell>
        </row>
        <row r="266">
          <cell r="W266">
            <v>533.62</v>
          </cell>
          <cell r="AF266">
            <v>39878</v>
          </cell>
          <cell r="AG266">
            <v>1504</v>
          </cell>
          <cell r="AH266">
            <v>436.9666340235031</v>
          </cell>
          <cell r="AM266">
            <v>5718.4</v>
          </cell>
          <cell r="AO266">
            <v>3051452.608</v>
          </cell>
          <cell r="AQ266">
            <v>2498750</v>
          </cell>
          <cell r="AU266">
            <v>0</v>
          </cell>
          <cell r="AW266">
            <v>0</v>
          </cell>
          <cell r="AY266">
            <v>2026831.9967500002</v>
          </cell>
          <cell r="AZ266">
            <v>354.44040234156415</v>
          </cell>
          <cell r="BA266">
            <v>0</v>
          </cell>
          <cell r="BB266">
            <v>0</v>
          </cell>
          <cell r="BC266">
            <v>0</v>
          </cell>
          <cell r="BD266">
            <v>0</v>
          </cell>
          <cell r="BG266">
            <v>0</v>
          </cell>
          <cell r="BH266">
            <v>0</v>
          </cell>
          <cell r="BI266">
            <v>73286</v>
          </cell>
          <cell r="BJ266">
            <v>12.81582260772244</v>
          </cell>
          <cell r="BK266">
            <v>0</v>
          </cell>
          <cell r="BL266">
            <v>0</v>
          </cell>
          <cell r="BM266">
            <v>324334</v>
          </cell>
          <cell r="BN266">
            <v>56.717613318410748</v>
          </cell>
          <cell r="BO266">
            <v>0</v>
          </cell>
          <cell r="BP266">
            <v>0</v>
          </cell>
          <cell r="BY266">
            <v>2080.52</v>
          </cell>
          <cell r="CF266">
            <v>946.12300000000005</v>
          </cell>
          <cell r="CG266">
            <v>2142.25</v>
          </cell>
          <cell r="CJ266">
            <v>0</v>
          </cell>
          <cell r="CK266">
            <v>0</v>
          </cell>
          <cell r="CL266">
            <v>0</v>
          </cell>
          <cell r="CM266">
            <v>0</v>
          </cell>
          <cell r="CN266">
            <v>0</v>
          </cell>
          <cell r="CO266">
            <v>0</v>
          </cell>
          <cell r="CX266">
            <v>0</v>
          </cell>
          <cell r="CY266">
            <v>0</v>
          </cell>
          <cell r="DB266">
            <v>0</v>
          </cell>
          <cell r="DC266">
            <v>0</v>
          </cell>
          <cell r="DJ266" t="str">
            <v>НКРКП</v>
          </cell>
          <cell r="DL266">
            <v>40816</v>
          </cell>
          <cell r="DM266">
            <v>95</v>
          </cell>
          <cell r="DT266">
            <v>799.93</v>
          </cell>
        </row>
        <row r="267">
          <cell r="W267">
            <v>542.55999999999995</v>
          </cell>
          <cell r="AF267">
            <v>39878</v>
          </cell>
          <cell r="AG267">
            <v>1505</v>
          </cell>
          <cell r="AH267">
            <v>484.42557803468208</v>
          </cell>
          <cell r="AM267">
            <v>2768</v>
          </cell>
          <cell r="AO267">
            <v>1501806.0799999998</v>
          </cell>
          <cell r="AQ267">
            <v>1340890</v>
          </cell>
          <cell r="AU267">
            <v>0</v>
          </cell>
          <cell r="AW267">
            <v>0</v>
          </cell>
          <cell r="AY267">
            <v>1045156.6455</v>
          </cell>
          <cell r="AZ267">
            <v>377.58549331647396</v>
          </cell>
          <cell r="BA267">
            <v>0</v>
          </cell>
          <cell r="BB267">
            <v>0</v>
          </cell>
          <cell r="BC267">
            <v>0</v>
          </cell>
          <cell r="BD267">
            <v>0</v>
          </cell>
          <cell r="BG267">
            <v>0</v>
          </cell>
          <cell r="BH267">
            <v>0</v>
          </cell>
          <cell r="BI267">
            <v>36118</v>
          </cell>
          <cell r="BJ267">
            <v>13.048410404624278</v>
          </cell>
          <cell r="BK267">
            <v>0</v>
          </cell>
          <cell r="BL267">
            <v>0</v>
          </cell>
          <cell r="BM267">
            <v>216543</v>
          </cell>
          <cell r="BN267">
            <v>78.230852601156073</v>
          </cell>
          <cell r="BO267">
            <v>0</v>
          </cell>
          <cell r="BP267">
            <v>0</v>
          </cell>
          <cell r="BY267">
            <v>2255.66</v>
          </cell>
          <cell r="CF267">
            <v>487.87799999999999</v>
          </cell>
          <cell r="CG267">
            <v>2142.25</v>
          </cell>
          <cell r="CJ267">
            <v>0</v>
          </cell>
          <cell r="CK267">
            <v>0</v>
          </cell>
          <cell r="CL267">
            <v>0</v>
          </cell>
          <cell r="CM267">
            <v>0</v>
          </cell>
          <cell r="CN267">
            <v>0</v>
          </cell>
          <cell r="CO267">
            <v>0</v>
          </cell>
          <cell r="CX267">
            <v>0</v>
          </cell>
          <cell r="CY267">
            <v>0</v>
          </cell>
          <cell r="DB267">
            <v>0</v>
          </cell>
          <cell r="DC267">
            <v>0</v>
          </cell>
          <cell r="DJ267" t="str">
            <v>НКРКП</v>
          </cell>
          <cell r="DL267">
            <v>40816</v>
          </cell>
          <cell r="DM267">
            <v>95</v>
          </cell>
          <cell r="DT267">
            <v>826.28</v>
          </cell>
        </row>
        <row r="268">
          <cell r="W268">
            <v>255.43</v>
          </cell>
          <cell r="AF268">
            <v>40268</v>
          </cell>
          <cell r="AG268">
            <v>806</v>
          </cell>
          <cell r="AH268">
            <v>255.43</v>
          </cell>
          <cell r="AM268">
            <v>16392.401049211134</v>
          </cell>
          <cell r="AO268">
            <v>4187111</v>
          </cell>
          <cell r="AQ268">
            <v>4187111</v>
          </cell>
          <cell r="AU268">
            <v>0</v>
          </cell>
          <cell r="AW268">
            <v>0</v>
          </cell>
          <cell r="AY268">
            <v>1967326</v>
          </cell>
          <cell r="AZ268">
            <v>120.01451124176073</v>
          </cell>
          <cell r="BA268">
            <v>0</v>
          </cell>
          <cell r="BB268">
            <v>0</v>
          </cell>
          <cell r="BC268">
            <v>0</v>
          </cell>
          <cell r="BD268">
            <v>0</v>
          </cell>
          <cell r="BG268">
            <v>0</v>
          </cell>
          <cell r="BH268">
            <v>0</v>
          </cell>
          <cell r="BI268">
            <v>441549</v>
          </cell>
          <cell r="BJ268">
            <v>26.936200418379165</v>
          </cell>
          <cell r="BK268">
            <v>0</v>
          </cell>
          <cell r="BL268">
            <v>0</v>
          </cell>
          <cell r="BM268">
            <v>1474007</v>
          </cell>
          <cell r="BN268">
            <v>89.920140165856608</v>
          </cell>
          <cell r="BO268">
            <v>0</v>
          </cell>
          <cell r="BP268">
            <v>0</v>
          </cell>
          <cell r="BY268">
            <v>3485.58</v>
          </cell>
          <cell r="CF268">
            <v>2704.8974316669414</v>
          </cell>
          <cell r="CG268">
            <v>727.32</v>
          </cell>
          <cell r="CJ268">
            <v>0</v>
          </cell>
          <cell r="CK268">
            <v>0</v>
          </cell>
          <cell r="CL268">
            <v>0</v>
          </cell>
          <cell r="CM268">
            <v>0</v>
          </cell>
          <cell r="CN268">
            <v>0</v>
          </cell>
          <cell r="CO268">
            <v>0</v>
          </cell>
          <cell r="CX268">
            <v>0</v>
          </cell>
          <cell r="CY268">
            <v>0</v>
          </cell>
          <cell r="DB268">
            <v>0</v>
          </cell>
          <cell r="DC268">
            <v>0</v>
          </cell>
          <cell r="DJ268" t="str">
            <v>НКРЕ</v>
          </cell>
          <cell r="DL268">
            <v>40526</v>
          </cell>
          <cell r="DM268">
            <v>1804</v>
          </cell>
          <cell r="DO268" t="str">
            <v>тариф на теплову енергію для населення населенного пункту м.Боярка</v>
          </cell>
          <cell r="DT268">
            <v>280.97000000000003</v>
          </cell>
        </row>
        <row r="269">
          <cell r="W269">
            <v>572.70000000000005</v>
          </cell>
          <cell r="AF269">
            <v>40268</v>
          </cell>
          <cell r="AG269">
            <v>805</v>
          </cell>
          <cell r="AH269">
            <v>498.0000096426582</v>
          </cell>
          <cell r="AM269">
            <v>9017.8994237820843</v>
          </cell>
          <cell r="AO269">
            <v>5164551</v>
          </cell>
          <cell r="AQ269">
            <v>4490914</v>
          </cell>
          <cell r="AU269">
            <v>0</v>
          </cell>
          <cell r="AW269">
            <v>0</v>
          </cell>
          <cell r="AY269">
            <v>3021077.5</v>
          </cell>
          <cell r="AZ269">
            <v>335.00900354164384</v>
          </cell>
          <cell r="BA269">
            <v>0</v>
          </cell>
          <cell r="BB269">
            <v>0</v>
          </cell>
          <cell r="BC269">
            <v>0</v>
          </cell>
          <cell r="BD269">
            <v>0</v>
          </cell>
          <cell r="BG269">
            <v>0</v>
          </cell>
          <cell r="BH269">
            <v>0</v>
          </cell>
          <cell r="BI269">
            <v>243457</v>
          </cell>
          <cell r="BJ269">
            <v>26.997085303252888</v>
          </cell>
          <cell r="BK269">
            <v>0</v>
          </cell>
          <cell r="BL269">
            <v>0</v>
          </cell>
          <cell r="BM269">
            <v>1042053</v>
          </cell>
          <cell r="BN269">
            <v>115.55385029598895</v>
          </cell>
          <cell r="BO269">
            <v>0</v>
          </cell>
          <cell r="BP269">
            <v>0</v>
          </cell>
          <cell r="BY269">
            <v>3485.58</v>
          </cell>
          <cell r="CF269">
            <v>1384.1264787003015</v>
          </cell>
          <cell r="CG269">
            <v>2182.66</v>
          </cell>
          <cell r="CJ269">
            <v>0</v>
          </cell>
          <cell r="CK269">
            <v>0</v>
          </cell>
          <cell r="CL269">
            <v>0</v>
          </cell>
          <cell r="CM269">
            <v>0</v>
          </cell>
          <cell r="CN269">
            <v>0</v>
          </cell>
          <cell r="CO269">
            <v>0</v>
          </cell>
          <cell r="CX269">
            <v>0</v>
          </cell>
          <cell r="CY269">
            <v>0</v>
          </cell>
          <cell r="DB269">
            <v>0</v>
          </cell>
          <cell r="DC269">
            <v>0</v>
          </cell>
          <cell r="DJ269" t="str">
            <v>НКРКП</v>
          </cell>
          <cell r="DL269">
            <v>40816</v>
          </cell>
          <cell r="DM269">
            <v>43</v>
          </cell>
          <cell r="DT269">
            <v>822.21</v>
          </cell>
        </row>
        <row r="270">
          <cell r="W270">
            <v>617.55999999999995</v>
          </cell>
          <cell r="AF270">
            <v>40268</v>
          </cell>
          <cell r="AG270">
            <v>804</v>
          </cell>
          <cell r="AH270">
            <v>498.03457037363029</v>
          </cell>
          <cell r="AM270">
            <v>5956.8997344387599</v>
          </cell>
          <cell r="AO270">
            <v>3678743</v>
          </cell>
          <cell r="AQ270">
            <v>2966742</v>
          </cell>
          <cell r="AU270">
            <v>0</v>
          </cell>
          <cell r="AW270">
            <v>0</v>
          </cell>
          <cell r="AY270">
            <v>2158770</v>
          </cell>
          <cell r="AZ270">
            <v>362.39824342173392</v>
          </cell>
          <cell r="BA270">
            <v>0</v>
          </cell>
          <cell r="BB270">
            <v>0</v>
          </cell>
          <cell r="BC270">
            <v>0</v>
          </cell>
          <cell r="BD270">
            <v>0</v>
          </cell>
          <cell r="BG270">
            <v>0</v>
          </cell>
          <cell r="BH270">
            <v>0</v>
          </cell>
          <cell r="BI270">
            <v>160822</v>
          </cell>
          <cell r="BJ270">
            <v>26.997600626083415</v>
          </cell>
          <cell r="BK270">
            <v>0</v>
          </cell>
          <cell r="BL270">
            <v>0</v>
          </cell>
          <cell r="BM270">
            <v>533100</v>
          </cell>
          <cell r="BN270">
            <v>89.492861012579553</v>
          </cell>
          <cell r="BO270">
            <v>0</v>
          </cell>
          <cell r="BP270">
            <v>0</v>
          </cell>
          <cell r="BY270">
            <v>3485.58</v>
          </cell>
          <cell r="CF270">
            <v>989.05463975149598</v>
          </cell>
          <cell r="CG270">
            <v>2182.66</v>
          </cell>
          <cell r="CJ270">
            <v>0</v>
          </cell>
          <cell r="CK270">
            <v>0</v>
          </cell>
          <cell r="CL270">
            <v>0</v>
          </cell>
          <cell r="CM270">
            <v>0</v>
          </cell>
          <cell r="CN270">
            <v>0</v>
          </cell>
          <cell r="CO270">
            <v>0</v>
          </cell>
          <cell r="CX270">
            <v>0</v>
          </cell>
          <cell r="CY270">
            <v>0</v>
          </cell>
          <cell r="DB270">
            <v>0</v>
          </cell>
          <cell r="DC270">
            <v>0</v>
          </cell>
          <cell r="DJ270" t="str">
            <v>НКРКП</v>
          </cell>
          <cell r="DL270">
            <v>40816</v>
          </cell>
          <cell r="DM270">
            <v>43</v>
          </cell>
          <cell r="DT270">
            <v>867.07</v>
          </cell>
        </row>
        <row r="271">
          <cell r="W271">
            <v>467.04</v>
          </cell>
          <cell r="AF271">
            <v>40268</v>
          </cell>
          <cell r="AG271">
            <v>810</v>
          </cell>
          <cell r="AH271">
            <v>449.08251648753924</v>
          </cell>
          <cell r="AM271">
            <v>155.11947584789311</v>
          </cell>
          <cell r="AO271">
            <v>72447</v>
          </cell>
          <cell r="AQ271">
            <v>69661.444569999905</v>
          </cell>
          <cell r="AU271">
            <v>0</v>
          </cell>
          <cell r="AW271">
            <v>0</v>
          </cell>
          <cell r="AY271">
            <v>18684.247347392949</v>
          </cell>
          <cell r="AZ271">
            <v>120.45068644838852</v>
          </cell>
          <cell r="BA271">
            <v>0</v>
          </cell>
          <cell r="BB271">
            <v>0</v>
          </cell>
          <cell r="BC271">
            <v>0</v>
          </cell>
          <cell r="BD271">
            <v>0</v>
          </cell>
          <cell r="BG271">
            <v>0</v>
          </cell>
          <cell r="BH271">
            <v>0</v>
          </cell>
          <cell r="BI271">
            <v>6968.4666660000003</v>
          </cell>
          <cell r="BJ271">
            <v>44.923222102897846</v>
          </cell>
          <cell r="BK271">
            <v>0</v>
          </cell>
          <cell r="BL271">
            <v>0</v>
          </cell>
          <cell r="BM271">
            <v>38513.445899899998</v>
          </cell>
          <cell r="BN271">
            <v>248.28246543113303</v>
          </cell>
          <cell r="BO271">
            <v>0</v>
          </cell>
          <cell r="BP271">
            <v>0</v>
          </cell>
          <cell r="BY271">
            <v>3485.58</v>
          </cell>
          <cell r="CF271">
            <v>25.689008964417312</v>
          </cell>
          <cell r="CG271">
            <v>727.324568</v>
          </cell>
          <cell r="CJ271">
            <v>0</v>
          </cell>
          <cell r="CK271">
            <v>0</v>
          </cell>
          <cell r="CL271">
            <v>0</v>
          </cell>
          <cell r="CM271">
            <v>0</v>
          </cell>
          <cell r="CN271">
            <v>0</v>
          </cell>
          <cell r="CO271">
            <v>0</v>
          </cell>
          <cell r="CX271">
            <v>0</v>
          </cell>
          <cell r="CY271">
            <v>0</v>
          </cell>
          <cell r="DB271">
            <v>0</v>
          </cell>
          <cell r="DC271">
            <v>0</v>
          </cell>
          <cell r="DJ271" t="str">
            <v>НКРЕ</v>
          </cell>
          <cell r="DL271">
            <v>40526</v>
          </cell>
          <cell r="DM271">
            <v>1804</v>
          </cell>
          <cell r="DO271" t="str">
            <v>тариф на теплову енергію для населення населенного пункту с. Гореничі</v>
          </cell>
          <cell r="DT271">
            <v>513.74</v>
          </cell>
        </row>
        <row r="272">
          <cell r="W272">
            <v>820.83</v>
          </cell>
          <cell r="AF272">
            <v>40268</v>
          </cell>
          <cell r="AG272">
            <v>809</v>
          </cell>
          <cell r="AH272">
            <v>723.19413178563548</v>
          </cell>
          <cell r="AM272">
            <v>502.10031309771813</v>
          </cell>
          <cell r="AO272">
            <v>412139</v>
          </cell>
          <cell r="AQ272">
            <v>363116</v>
          </cell>
          <cell r="AU272">
            <v>0</v>
          </cell>
          <cell r="AW272">
            <v>0</v>
          </cell>
          <cell r="AY272">
            <v>157987.72</v>
          </cell>
          <cell r="AZ272">
            <v>314.65369743605919</v>
          </cell>
          <cell r="BA272">
            <v>0</v>
          </cell>
          <cell r="BB272">
            <v>0</v>
          </cell>
          <cell r="BC272">
            <v>0</v>
          </cell>
          <cell r="BD272">
            <v>0</v>
          </cell>
          <cell r="BG272">
            <v>0</v>
          </cell>
          <cell r="BH272">
            <v>0</v>
          </cell>
          <cell r="BI272">
            <v>26889.466659999998</v>
          </cell>
          <cell r="BJ272">
            <v>53.553973097735955</v>
          </cell>
          <cell r="BK272">
            <v>0</v>
          </cell>
          <cell r="BL272">
            <v>0</v>
          </cell>
          <cell r="BM272">
            <v>154023</v>
          </cell>
          <cell r="BN272">
            <v>306.75742671768506</v>
          </cell>
          <cell r="BO272">
            <v>0</v>
          </cell>
          <cell r="BP272">
            <v>0</v>
          </cell>
          <cell r="BY272">
            <v>3485.58</v>
          </cell>
          <cell r="CF272">
            <v>72.383110516525718</v>
          </cell>
          <cell r="CG272">
            <v>2182.66</v>
          </cell>
          <cell r="CJ272">
            <v>0</v>
          </cell>
          <cell r="CK272">
            <v>0</v>
          </cell>
          <cell r="CL272">
            <v>0</v>
          </cell>
          <cell r="CM272">
            <v>0</v>
          </cell>
          <cell r="CN272">
            <v>0</v>
          </cell>
          <cell r="CO272">
            <v>0</v>
          </cell>
          <cell r="CX272">
            <v>0</v>
          </cell>
          <cell r="CY272">
            <v>0</v>
          </cell>
          <cell r="DB272">
            <v>0</v>
          </cell>
          <cell r="DC272">
            <v>0</v>
          </cell>
          <cell r="DJ272" t="str">
            <v>НКРКП</v>
          </cell>
          <cell r="DL272">
            <v>40816</v>
          </cell>
          <cell r="DM272">
            <v>43</v>
          </cell>
          <cell r="DT272">
            <v>999.9</v>
          </cell>
        </row>
        <row r="273">
          <cell r="W273">
            <v>805.57</v>
          </cell>
          <cell r="AF273">
            <v>40268</v>
          </cell>
          <cell r="AG273">
            <v>796</v>
          </cell>
          <cell r="AH273">
            <v>752.87157227941725</v>
          </cell>
          <cell r="AM273">
            <v>267.19962262745634</v>
          </cell>
          <cell r="AO273">
            <v>215248</v>
          </cell>
          <cell r="AQ273">
            <v>201167</v>
          </cell>
          <cell r="AU273">
            <v>0</v>
          </cell>
          <cell r="AW273">
            <v>0</v>
          </cell>
          <cell r="AY273">
            <v>16544.888787809352</v>
          </cell>
          <cell r="AZ273">
            <v>61.919581416763826</v>
          </cell>
          <cell r="BA273">
            <v>0</v>
          </cell>
          <cell r="BB273">
            <v>0</v>
          </cell>
          <cell r="BC273">
            <v>0</v>
          </cell>
          <cell r="BD273">
            <v>0</v>
          </cell>
          <cell r="BG273">
            <v>0</v>
          </cell>
          <cell r="BH273">
            <v>0</v>
          </cell>
          <cell r="BI273">
            <v>12197</v>
          </cell>
          <cell r="BJ273">
            <v>45.64751955883446</v>
          </cell>
          <cell r="BK273">
            <v>0</v>
          </cell>
          <cell r="BL273">
            <v>0</v>
          </cell>
          <cell r="BM273">
            <v>157250</v>
          </cell>
          <cell r="BN273">
            <v>588.51131020961873</v>
          </cell>
          <cell r="BO273">
            <v>0</v>
          </cell>
          <cell r="BP273">
            <v>0</v>
          </cell>
          <cell r="BY273">
            <v>3485.58</v>
          </cell>
          <cell r="CF273">
            <v>22.747896386734858</v>
          </cell>
          <cell r="CG273">
            <v>727.31511109999997</v>
          </cell>
          <cell r="CJ273">
            <v>0</v>
          </cell>
          <cell r="CK273">
            <v>0</v>
          </cell>
          <cell r="CL273">
            <v>0</v>
          </cell>
          <cell r="CM273">
            <v>0</v>
          </cell>
          <cell r="CN273">
            <v>0</v>
          </cell>
          <cell r="CO273">
            <v>0</v>
          </cell>
          <cell r="CX273">
            <v>0</v>
          </cell>
          <cell r="CY273">
            <v>0</v>
          </cell>
          <cell r="DB273">
            <v>0</v>
          </cell>
          <cell r="DC273">
            <v>0</v>
          </cell>
          <cell r="DJ273" t="str">
            <v>НКРЕ</v>
          </cell>
          <cell r="DL273">
            <v>40526</v>
          </cell>
          <cell r="DM273">
            <v>1804</v>
          </cell>
          <cell r="DO273" t="str">
            <v>тариф на теплову енергію для населення населенного пункту с. Музичі</v>
          </cell>
          <cell r="DT273">
            <v>886.14444500000002</v>
          </cell>
        </row>
        <row r="274">
          <cell r="W274">
            <v>1010.86</v>
          </cell>
          <cell r="AF274">
            <v>40268</v>
          </cell>
          <cell r="AG274">
            <v>797</v>
          </cell>
          <cell r="AH274">
            <v>886.72002424194966</v>
          </cell>
          <cell r="AM274">
            <v>555.80001187108007</v>
          </cell>
          <cell r="AO274">
            <v>561836</v>
          </cell>
          <cell r="AQ274">
            <v>492839</v>
          </cell>
          <cell r="AU274">
            <v>0</v>
          </cell>
          <cell r="AW274">
            <v>0</v>
          </cell>
          <cell r="AY274">
            <v>99737.746548489784</v>
          </cell>
          <cell r="AZ274">
            <v>179.44898240056952</v>
          </cell>
          <cell r="BA274">
            <v>0</v>
          </cell>
          <cell r="BB274">
            <v>0</v>
          </cell>
          <cell r="BC274">
            <v>0</v>
          </cell>
          <cell r="BD274">
            <v>0</v>
          </cell>
          <cell r="BG274">
            <v>0</v>
          </cell>
          <cell r="BH274">
            <v>0</v>
          </cell>
          <cell r="BI274">
            <v>24766</v>
          </cell>
          <cell r="BJ274">
            <v>44.559193002940361</v>
          </cell>
          <cell r="BK274">
            <v>0</v>
          </cell>
          <cell r="BL274">
            <v>0</v>
          </cell>
          <cell r="BM274">
            <v>332062</v>
          </cell>
          <cell r="BN274">
            <v>597.44870980143673</v>
          </cell>
          <cell r="BO274">
            <v>0</v>
          </cell>
          <cell r="BP274">
            <v>0</v>
          </cell>
          <cell r="BY274">
            <v>3485.58</v>
          </cell>
          <cell r="CF274">
            <v>45.695605362264395</v>
          </cell>
          <cell r="CG274">
            <v>2182.6551100000001</v>
          </cell>
          <cell r="CJ274">
            <v>0</v>
          </cell>
          <cell r="CK274">
            <v>0</v>
          </cell>
          <cell r="CL274">
            <v>0</v>
          </cell>
          <cell r="CM274">
            <v>0</v>
          </cell>
          <cell r="CN274">
            <v>0</v>
          </cell>
          <cell r="CO274">
            <v>0</v>
          </cell>
          <cell r="CX274">
            <v>0</v>
          </cell>
          <cell r="CY274">
            <v>0</v>
          </cell>
          <cell r="DB274">
            <v>0</v>
          </cell>
          <cell r="DC274">
            <v>0</v>
          </cell>
          <cell r="DJ274" t="str">
            <v>НКРКП</v>
          </cell>
          <cell r="DL274">
            <v>40816</v>
          </cell>
          <cell r="DM274">
            <v>43</v>
          </cell>
          <cell r="DT274">
            <v>1019.73</v>
          </cell>
        </row>
        <row r="275">
          <cell r="W275">
            <v>222.24</v>
          </cell>
          <cell r="AF275">
            <v>40268</v>
          </cell>
          <cell r="AG275">
            <v>779</v>
          </cell>
          <cell r="AH275">
            <v>222.24023965848275</v>
          </cell>
          <cell r="AM275">
            <v>1919.3979481641468</v>
          </cell>
          <cell r="AO275">
            <v>426567</v>
          </cell>
          <cell r="AQ275">
            <v>426567.46</v>
          </cell>
          <cell r="AU275">
            <v>0</v>
          </cell>
          <cell r="AW275">
            <v>0</v>
          </cell>
          <cell r="AY275">
            <v>184184</v>
          </cell>
          <cell r="AZ275">
            <v>95.959256482568975</v>
          </cell>
          <cell r="BA275">
            <v>0</v>
          </cell>
          <cell r="BB275">
            <v>0</v>
          </cell>
          <cell r="BC275">
            <v>0</v>
          </cell>
          <cell r="BD275">
            <v>0</v>
          </cell>
          <cell r="BG275">
            <v>0</v>
          </cell>
          <cell r="BH275">
            <v>0</v>
          </cell>
          <cell r="BI275">
            <v>42244</v>
          </cell>
          <cell r="BJ275">
            <v>22.008984661260719</v>
          </cell>
          <cell r="BK275">
            <v>0</v>
          </cell>
          <cell r="BL275">
            <v>0</v>
          </cell>
          <cell r="BM275">
            <v>175084.44566</v>
          </cell>
          <cell r="BN275">
            <v>91.218418685642348</v>
          </cell>
          <cell r="BO275">
            <v>0</v>
          </cell>
          <cell r="BP275">
            <v>0</v>
          </cell>
          <cell r="BY275">
            <v>3485.58</v>
          </cell>
          <cell r="CF275">
            <v>253.23824184188604</v>
          </cell>
          <cell r="CG275">
            <v>727.31511109999997</v>
          </cell>
          <cell r="CJ275">
            <v>0</v>
          </cell>
          <cell r="CK275">
            <v>0</v>
          </cell>
          <cell r="CL275">
            <v>0</v>
          </cell>
          <cell r="CM275">
            <v>0</v>
          </cell>
          <cell r="CN275">
            <v>0</v>
          </cell>
          <cell r="CO275">
            <v>0</v>
          </cell>
          <cell r="CX275">
            <v>0</v>
          </cell>
          <cell r="CY275">
            <v>0</v>
          </cell>
          <cell r="DB275">
            <v>0</v>
          </cell>
          <cell r="DC275">
            <v>0</v>
          </cell>
          <cell r="DJ275" t="str">
            <v>НКРЕ</v>
          </cell>
          <cell r="DL275">
            <v>40526</v>
          </cell>
          <cell r="DM275">
            <v>1804</v>
          </cell>
          <cell r="DO275" t="str">
            <v>тариф на теплову енергію для населення населенного пункту с. Семиполки</v>
          </cell>
          <cell r="DT275">
            <v>244.46</v>
          </cell>
        </row>
        <row r="276">
          <cell r="W276">
            <v>710.44</v>
          </cell>
          <cell r="AF276">
            <v>40268</v>
          </cell>
          <cell r="AG276">
            <v>791</v>
          </cell>
          <cell r="AH276">
            <v>623.18990174171051</v>
          </cell>
          <cell r="AM276">
            <v>4219.8004053825798</v>
          </cell>
          <cell r="AO276">
            <v>2997915</v>
          </cell>
          <cell r="AQ276">
            <v>2629737</v>
          </cell>
          <cell r="AU276">
            <v>0</v>
          </cell>
          <cell r="AW276">
            <v>0</v>
          </cell>
          <cell r="AY276">
            <v>1724203.9999999998</v>
          </cell>
          <cell r="AZ276">
            <v>408.59847252507154</v>
          </cell>
          <cell r="BA276">
            <v>0</v>
          </cell>
          <cell r="BB276">
            <v>0</v>
          </cell>
          <cell r="BC276">
            <v>0</v>
          </cell>
          <cell r="BD276">
            <v>0</v>
          </cell>
          <cell r="BG276">
            <v>0</v>
          </cell>
          <cell r="BH276">
            <v>0</v>
          </cell>
          <cell r="BI276">
            <v>275189</v>
          </cell>
          <cell r="BJ276">
            <v>65.213747941486005</v>
          </cell>
          <cell r="BK276">
            <v>0</v>
          </cell>
          <cell r="BL276">
            <v>0</v>
          </cell>
          <cell r="BM276">
            <v>504008.45666600001</v>
          </cell>
          <cell r="BN276">
            <v>119.43893270949745</v>
          </cell>
          <cell r="BO276">
            <v>0</v>
          </cell>
          <cell r="BP276">
            <v>0</v>
          </cell>
          <cell r="BY276">
            <v>3485.58</v>
          </cell>
          <cell r="CF276">
            <v>789.95714535953402</v>
          </cell>
          <cell r="CG276">
            <v>2182.6551100000001</v>
          </cell>
          <cell r="CJ276">
            <v>0</v>
          </cell>
          <cell r="CK276">
            <v>0</v>
          </cell>
          <cell r="CL276">
            <v>0</v>
          </cell>
          <cell r="CM276">
            <v>0</v>
          </cell>
          <cell r="CN276">
            <v>0</v>
          </cell>
          <cell r="CO276">
            <v>0</v>
          </cell>
          <cell r="CX276">
            <v>0</v>
          </cell>
          <cell r="CY276">
            <v>0</v>
          </cell>
          <cell r="DB276">
            <v>0</v>
          </cell>
          <cell r="DC276">
            <v>0</v>
          </cell>
          <cell r="DJ276" t="str">
            <v>НКРКП</v>
          </cell>
          <cell r="DL276">
            <v>40816</v>
          </cell>
          <cell r="DM276">
            <v>43</v>
          </cell>
          <cell r="DT276">
            <v>999.9</v>
          </cell>
        </row>
        <row r="277">
          <cell r="W277">
            <v>934.79</v>
          </cell>
          <cell r="AF277">
            <v>40268</v>
          </cell>
          <cell r="AG277">
            <v>792</v>
          </cell>
          <cell r="AH277">
            <v>623.19055555555553</v>
          </cell>
          <cell r="AM277">
            <v>18</v>
          </cell>
          <cell r="AO277">
            <v>16826.22</v>
          </cell>
          <cell r="AQ277">
            <v>11217.43</v>
          </cell>
          <cell r="AU277">
            <v>0</v>
          </cell>
          <cell r="AW277">
            <v>0</v>
          </cell>
          <cell r="AY277">
            <v>7019.0000000000036</v>
          </cell>
          <cell r="AZ277">
            <v>389.94444444444463</v>
          </cell>
          <cell r="BA277">
            <v>0</v>
          </cell>
          <cell r="BB277">
            <v>0</v>
          </cell>
          <cell r="BC277">
            <v>0</v>
          </cell>
          <cell r="BD277">
            <v>0</v>
          </cell>
          <cell r="BG277">
            <v>0</v>
          </cell>
          <cell r="BH277">
            <v>0</v>
          </cell>
          <cell r="BI277">
            <v>1876</v>
          </cell>
          <cell r="BJ277">
            <v>104.22222222222223</v>
          </cell>
          <cell r="BK277">
            <v>0</v>
          </cell>
          <cell r="BL277">
            <v>0</v>
          </cell>
          <cell r="BM277">
            <v>2036.456666</v>
          </cell>
          <cell r="BN277">
            <v>113.13648144444444</v>
          </cell>
          <cell r="BO277">
            <v>0</v>
          </cell>
          <cell r="BP277">
            <v>0</v>
          </cell>
          <cell r="BY277">
            <v>3485.58</v>
          </cell>
          <cell r="CF277">
            <v>3.2158009034847406</v>
          </cell>
          <cell r="CG277">
            <v>2182.66</v>
          </cell>
          <cell r="CJ277">
            <v>0</v>
          </cell>
          <cell r="CK277">
            <v>0</v>
          </cell>
          <cell r="CL277">
            <v>0</v>
          </cell>
          <cell r="CM277">
            <v>0</v>
          </cell>
          <cell r="CN277">
            <v>0</v>
          </cell>
          <cell r="CO277">
            <v>0</v>
          </cell>
          <cell r="CX277">
            <v>0</v>
          </cell>
          <cell r="CY277">
            <v>0</v>
          </cell>
          <cell r="DB277">
            <v>0</v>
          </cell>
          <cell r="DC277">
            <v>0</v>
          </cell>
          <cell r="DJ277" t="str">
            <v>НКРКП</v>
          </cell>
          <cell r="DL277">
            <v>40816</v>
          </cell>
          <cell r="DM277">
            <v>43</v>
          </cell>
          <cell r="DT277">
            <v>999.9</v>
          </cell>
        </row>
        <row r="278">
          <cell r="W278">
            <v>235.15024197365713</v>
          </cell>
          <cell r="AF278">
            <v>40268</v>
          </cell>
          <cell r="AG278">
            <v>783</v>
          </cell>
          <cell r="AH278">
            <v>235.15024197365713</v>
          </cell>
          <cell r="AM278">
            <v>11695.487986391665</v>
          </cell>
          <cell r="AO278">
            <v>2750196.83</v>
          </cell>
          <cell r="AQ278">
            <v>2750196.83</v>
          </cell>
          <cell r="AU278">
            <v>0</v>
          </cell>
          <cell r="AW278">
            <v>0</v>
          </cell>
          <cell r="AY278">
            <v>688163</v>
          </cell>
          <cell r="AZ278">
            <v>58.840041629790477</v>
          </cell>
          <cell r="BA278">
            <v>0</v>
          </cell>
          <cell r="BB278">
            <v>0</v>
          </cell>
          <cell r="BC278">
            <v>0</v>
          </cell>
          <cell r="BD278">
            <v>0</v>
          </cell>
          <cell r="BG278">
            <v>0</v>
          </cell>
          <cell r="BH278">
            <v>0</v>
          </cell>
          <cell r="BI278">
            <v>407772</v>
          </cell>
          <cell r="BJ278">
            <v>34.865753397760301</v>
          </cell>
          <cell r="BK278">
            <v>0</v>
          </cell>
          <cell r="BL278">
            <v>0</v>
          </cell>
          <cell r="BM278">
            <v>1309902</v>
          </cell>
          <cell r="BN278">
            <v>112.0006280647838</v>
          </cell>
          <cell r="BO278">
            <v>0</v>
          </cell>
          <cell r="BP278">
            <v>0</v>
          </cell>
          <cell r="BY278">
            <v>3485.58</v>
          </cell>
          <cell r="CF278">
            <v>946.16262442941195</v>
          </cell>
          <cell r="CG278">
            <v>727.32</v>
          </cell>
          <cell r="CJ278">
            <v>0</v>
          </cell>
          <cell r="CK278">
            <v>0</v>
          </cell>
          <cell r="CL278">
            <v>0</v>
          </cell>
          <cell r="CM278">
            <v>0</v>
          </cell>
          <cell r="CN278">
            <v>0</v>
          </cell>
          <cell r="CO278">
            <v>0</v>
          </cell>
          <cell r="CX278">
            <v>0</v>
          </cell>
          <cell r="CY278">
            <v>0</v>
          </cell>
          <cell r="DB278">
            <v>0</v>
          </cell>
          <cell r="DC278">
            <v>0</v>
          </cell>
          <cell r="DJ278" t="str">
            <v>НКРЕ</v>
          </cell>
          <cell r="DL278">
            <v>40526</v>
          </cell>
          <cell r="DM278">
            <v>1804</v>
          </cell>
          <cell r="DO278" t="str">
            <v>тариф на теплову енергію для населення населенного пункту смт.Чабани</v>
          </cell>
          <cell r="DT278">
            <v>258.67</v>
          </cell>
        </row>
        <row r="279">
          <cell r="W279">
            <v>574.63</v>
          </cell>
          <cell r="AF279">
            <v>40268</v>
          </cell>
          <cell r="AG279">
            <v>784</v>
          </cell>
          <cell r="AH279">
            <v>499.68113644621917</v>
          </cell>
          <cell r="AM279">
            <v>1829.500722203853</v>
          </cell>
          <cell r="AO279">
            <v>1051286</v>
          </cell>
          <cell r="AQ279">
            <v>914167</v>
          </cell>
          <cell r="AU279">
            <v>0</v>
          </cell>
          <cell r="AW279">
            <v>0</v>
          </cell>
          <cell r="AY279">
            <v>591955.60000000009</v>
          </cell>
          <cell r="AZ279">
            <v>323.56128249401212</v>
          </cell>
          <cell r="BA279">
            <v>0</v>
          </cell>
          <cell r="BB279">
            <v>0</v>
          </cell>
          <cell r="BC279">
            <v>0</v>
          </cell>
          <cell r="BD279">
            <v>0</v>
          </cell>
          <cell r="BG279">
            <v>0</v>
          </cell>
          <cell r="BH279">
            <v>0</v>
          </cell>
          <cell r="BI279">
            <v>63804</v>
          </cell>
          <cell r="BJ279">
            <v>34.875088719910657</v>
          </cell>
          <cell r="BK279">
            <v>0</v>
          </cell>
          <cell r="BL279">
            <v>0</v>
          </cell>
          <cell r="BM279">
            <v>204894</v>
          </cell>
          <cell r="BN279">
            <v>111.99448981533094</v>
          </cell>
          <cell r="BO279">
            <v>0</v>
          </cell>
          <cell r="BP279">
            <v>0</v>
          </cell>
          <cell r="BY279">
            <v>3485.58</v>
          </cell>
          <cell r="CF279">
            <v>271.20834211466746</v>
          </cell>
          <cell r="CG279">
            <v>2182.66</v>
          </cell>
          <cell r="CJ279">
            <v>0</v>
          </cell>
          <cell r="CK279">
            <v>0</v>
          </cell>
          <cell r="CL279">
            <v>0</v>
          </cell>
          <cell r="CM279">
            <v>0</v>
          </cell>
          <cell r="CN279">
            <v>0</v>
          </cell>
          <cell r="CO279">
            <v>0</v>
          </cell>
          <cell r="CX279">
            <v>0</v>
          </cell>
          <cell r="CY279">
            <v>0</v>
          </cell>
          <cell r="DB279">
            <v>0</v>
          </cell>
          <cell r="DC279">
            <v>0</v>
          </cell>
          <cell r="DJ279" t="str">
            <v>НКРКП</v>
          </cell>
          <cell r="DL279">
            <v>40816</v>
          </cell>
          <cell r="DM279">
            <v>43</v>
          </cell>
          <cell r="DT279">
            <v>807.12949827164061</v>
          </cell>
        </row>
        <row r="280">
          <cell r="W280">
            <v>684.56</v>
          </cell>
          <cell r="AF280">
            <v>40268</v>
          </cell>
          <cell r="AG280">
            <v>785</v>
          </cell>
          <cell r="AH280">
            <v>499.67908486259165</v>
          </cell>
          <cell r="AM280">
            <v>2442.180378637373</v>
          </cell>
          <cell r="AO280">
            <v>1671819</v>
          </cell>
          <cell r="AQ280">
            <v>1220306.4566669001</v>
          </cell>
          <cell r="AU280">
            <v>0</v>
          </cell>
          <cell r="AW280">
            <v>0</v>
          </cell>
          <cell r="AY280">
            <v>781809.63</v>
          </cell>
          <cell r="AZ280">
            <v>320.12771736222641</v>
          </cell>
          <cell r="BA280">
            <v>0</v>
          </cell>
          <cell r="BB280">
            <v>0</v>
          </cell>
          <cell r="BC280">
            <v>0</v>
          </cell>
          <cell r="BD280">
            <v>0</v>
          </cell>
          <cell r="BG280">
            <v>0</v>
          </cell>
          <cell r="BH280">
            <v>0</v>
          </cell>
          <cell r="BI280">
            <v>86792.566659999997</v>
          </cell>
          <cell r="BJ280">
            <v>35.5389664986279</v>
          </cell>
          <cell r="BK280">
            <v>0</v>
          </cell>
          <cell r="BL280">
            <v>0</v>
          </cell>
          <cell r="BM280">
            <v>278870</v>
          </cell>
          <cell r="BN280">
            <v>114.1889446166122</v>
          </cell>
          <cell r="BO280">
            <v>0</v>
          </cell>
          <cell r="BP280">
            <v>0</v>
          </cell>
          <cell r="BY280">
            <v>3485.58</v>
          </cell>
          <cell r="CF280">
            <v>358.19121164084191</v>
          </cell>
          <cell r="CG280">
            <v>2182.66</v>
          </cell>
          <cell r="CJ280">
            <v>0</v>
          </cell>
          <cell r="CK280">
            <v>0</v>
          </cell>
          <cell r="CL280">
            <v>0</v>
          </cell>
          <cell r="CM280">
            <v>0</v>
          </cell>
          <cell r="CN280">
            <v>0</v>
          </cell>
          <cell r="CO280">
            <v>0</v>
          </cell>
          <cell r="CX280">
            <v>0</v>
          </cell>
          <cell r="CY280">
            <v>0</v>
          </cell>
          <cell r="DB280">
            <v>0</v>
          </cell>
          <cell r="DC280">
            <v>0</v>
          </cell>
          <cell r="DJ280" t="str">
            <v>НКРКП</v>
          </cell>
          <cell r="DL280">
            <v>40816</v>
          </cell>
          <cell r="DM280">
            <v>43</v>
          </cell>
          <cell r="DT280">
            <v>914.58</v>
          </cell>
        </row>
        <row r="281">
          <cell r="W281">
            <v>273.27</v>
          </cell>
          <cell r="AF281">
            <v>40268</v>
          </cell>
          <cell r="AG281">
            <v>802</v>
          </cell>
          <cell r="AH281">
            <v>253.02470259270302</v>
          </cell>
          <cell r="AM281">
            <v>1362.1583049731037</v>
          </cell>
          <cell r="AO281">
            <v>372237</v>
          </cell>
          <cell r="AQ281">
            <v>344659.7</v>
          </cell>
          <cell r="AU281">
            <v>0</v>
          </cell>
          <cell r="AW281">
            <v>0</v>
          </cell>
          <cell r="AY281">
            <v>137897</v>
          </cell>
          <cell r="AZ281">
            <v>101.23419539164563</v>
          </cell>
          <cell r="BA281">
            <v>0</v>
          </cell>
          <cell r="BB281">
            <v>0</v>
          </cell>
          <cell r="BC281">
            <v>0</v>
          </cell>
          <cell r="BD281">
            <v>0</v>
          </cell>
          <cell r="BG281">
            <v>0</v>
          </cell>
          <cell r="BH281">
            <v>0</v>
          </cell>
          <cell r="BI281">
            <v>24621.62</v>
          </cell>
          <cell r="BJ281">
            <v>18.07544681855914</v>
          </cell>
          <cell r="BK281">
            <v>0</v>
          </cell>
          <cell r="BL281">
            <v>0</v>
          </cell>
          <cell r="BM281">
            <v>158294</v>
          </cell>
          <cell r="BN281">
            <v>116.20822588834531</v>
          </cell>
          <cell r="BO281">
            <v>0</v>
          </cell>
          <cell r="BP281">
            <v>0</v>
          </cell>
          <cell r="BY281">
            <v>3485.58</v>
          </cell>
          <cell r="CF281">
            <v>189.59732569208268</v>
          </cell>
          <cell r="CG281">
            <v>727.31511109999997</v>
          </cell>
          <cell r="CJ281">
            <v>0</v>
          </cell>
          <cell r="CK281">
            <v>0</v>
          </cell>
          <cell r="CL281">
            <v>0</v>
          </cell>
          <cell r="CM281">
            <v>0</v>
          </cell>
          <cell r="CN281">
            <v>0</v>
          </cell>
          <cell r="CO281">
            <v>0</v>
          </cell>
          <cell r="CX281">
            <v>0</v>
          </cell>
          <cell r="CY281">
            <v>0</v>
          </cell>
          <cell r="DB281">
            <v>0</v>
          </cell>
          <cell r="DC281">
            <v>0</v>
          </cell>
          <cell r="DJ281" t="str">
            <v>НКРЕ</v>
          </cell>
          <cell r="DL281">
            <v>40526</v>
          </cell>
          <cell r="DM281">
            <v>1804</v>
          </cell>
          <cell r="DO281" t="str">
            <v>тариф на теплову енергію для населення населенного пункту смт. Гостомель</v>
          </cell>
          <cell r="DT281">
            <v>300.60000000000002</v>
          </cell>
        </row>
        <row r="282">
          <cell r="W282">
            <v>712.98</v>
          </cell>
          <cell r="AF282">
            <v>40268</v>
          </cell>
          <cell r="AG282">
            <v>803</v>
          </cell>
          <cell r="AH282">
            <v>475.31562051597058</v>
          </cell>
          <cell r="AM282">
            <v>68.501220230581495</v>
          </cell>
          <cell r="AO282">
            <v>48839.999999999993</v>
          </cell>
          <cell r="AQ282">
            <v>32559.7</v>
          </cell>
          <cell r="AU282">
            <v>0</v>
          </cell>
          <cell r="AW282">
            <v>0</v>
          </cell>
          <cell r="AY282">
            <v>22179</v>
          </cell>
          <cell r="AZ282">
            <v>323.77525429975435</v>
          </cell>
          <cell r="BA282">
            <v>0</v>
          </cell>
          <cell r="BB282">
            <v>0</v>
          </cell>
          <cell r="BC282">
            <v>0</v>
          </cell>
          <cell r="BD282">
            <v>0</v>
          </cell>
          <cell r="BG282">
            <v>0</v>
          </cell>
          <cell r="BH282">
            <v>0</v>
          </cell>
          <cell r="BI282">
            <v>1238.21</v>
          </cell>
          <cell r="BJ282">
            <v>18.075736400491405</v>
          </cell>
          <cell r="BK282">
            <v>0</v>
          </cell>
          <cell r="BL282">
            <v>0</v>
          </cell>
          <cell r="BM282">
            <v>7961</v>
          </cell>
          <cell r="BN282">
            <v>116.21690786240788</v>
          </cell>
          <cell r="BO282">
            <v>0</v>
          </cell>
          <cell r="BP282">
            <v>0</v>
          </cell>
          <cell r="BY282">
            <v>3485.58</v>
          </cell>
          <cell r="CF282">
            <v>10.161454372188064</v>
          </cell>
          <cell r="CG282">
            <v>2182.66</v>
          </cell>
          <cell r="CJ282">
            <v>0</v>
          </cell>
          <cell r="CK282">
            <v>0</v>
          </cell>
          <cell r="CL282">
            <v>0</v>
          </cell>
          <cell r="CM282">
            <v>0</v>
          </cell>
          <cell r="CN282">
            <v>0</v>
          </cell>
          <cell r="CO282">
            <v>0</v>
          </cell>
          <cell r="CX282">
            <v>0</v>
          </cell>
          <cell r="CY282">
            <v>0</v>
          </cell>
          <cell r="DB282">
            <v>0</v>
          </cell>
          <cell r="DC282">
            <v>0</v>
          </cell>
          <cell r="DJ282" t="str">
            <v>НКРКП</v>
          </cell>
          <cell r="DL282">
            <v>40816</v>
          </cell>
          <cell r="DM282">
            <v>43</v>
          </cell>
          <cell r="DT282">
            <v>945.58</v>
          </cell>
        </row>
        <row r="283">
          <cell r="W283">
            <v>256.49</v>
          </cell>
          <cell r="AF283">
            <v>40268</v>
          </cell>
          <cell r="AG283">
            <v>786</v>
          </cell>
          <cell r="AH283">
            <v>237.49509641373439</v>
          </cell>
          <cell r="AM283">
            <v>4770.2795430621072</v>
          </cell>
          <cell r="AO283">
            <v>1223529</v>
          </cell>
          <cell r="AQ283">
            <v>1132918</v>
          </cell>
          <cell r="AU283">
            <v>0</v>
          </cell>
          <cell r="AW283">
            <v>0</v>
          </cell>
          <cell r="AY283">
            <v>516894</v>
          </cell>
          <cell r="AZ283">
            <v>108.35717180385591</v>
          </cell>
          <cell r="BA283">
            <v>0</v>
          </cell>
          <cell r="BB283">
            <v>0</v>
          </cell>
          <cell r="BC283">
            <v>0</v>
          </cell>
          <cell r="BD283">
            <v>0</v>
          </cell>
          <cell r="BG283">
            <v>0</v>
          </cell>
          <cell r="BH283">
            <v>0</v>
          </cell>
          <cell r="BI283">
            <v>142103.55499999999</v>
          </cell>
          <cell r="BJ283">
            <v>29.789355889357754</v>
          </cell>
          <cell r="BK283">
            <v>0</v>
          </cell>
          <cell r="BL283">
            <v>0</v>
          </cell>
          <cell r="BM283">
            <v>418742.55499999999</v>
          </cell>
          <cell r="BN283">
            <v>87.781554774713157</v>
          </cell>
          <cell r="BO283">
            <v>0</v>
          </cell>
          <cell r="BP283">
            <v>0</v>
          </cell>
          <cell r="BY283">
            <v>3485.58</v>
          </cell>
          <cell r="CF283">
            <v>710.68305560138583</v>
          </cell>
          <cell r="CG283">
            <v>727.32</v>
          </cell>
          <cell r="CJ283">
            <v>0</v>
          </cell>
          <cell r="CK283">
            <v>0</v>
          </cell>
          <cell r="CL283">
            <v>0</v>
          </cell>
          <cell r="CM283">
            <v>0</v>
          </cell>
          <cell r="CN283">
            <v>0</v>
          </cell>
          <cell r="CO283">
            <v>0</v>
          </cell>
          <cell r="CX283">
            <v>0</v>
          </cell>
          <cell r="CY283">
            <v>0</v>
          </cell>
          <cell r="DB283">
            <v>0</v>
          </cell>
          <cell r="DC283">
            <v>0</v>
          </cell>
          <cell r="DJ283" t="str">
            <v>НКРЕ</v>
          </cell>
          <cell r="DL283">
            <v>40526</v>
          </cell>
          <cell r="DM283">
            <v>1804</v>
          </cell>
          <cell r="DO283" t="str">
            <v>тариф на теплову енергію для населення населенного пункту с. Тарасівка</v>
          </cell>
          <cell r="DT283">
            <v>282.14</v>
          </cell>
        </row>
        <row r="284">
          <cell r="W284">
            <v>609.52</v>
          </cell>
          <cell r="AF284">
            <v>40268</v>
          </cell>
          <cell r="AG284">
            <v>787</v>
          </cell>
          <cell r="AH284">
            <v>530.02142060340668</v>
          </cell>
          <cell r="AM284">
            <v>1025.1000787504922</v>
          </cell>
          <cell r="AO284">
            <v>624819</v>
          </cell>
          <cell r="AQ284">
            <v>543325</v>
          </cell>
          <cell r="AU284">
            <v>0</v>
          </cell>
          <cell r="AW284">
            <v>0</v>
          </cell>
          <cell r="AY284">
            <v>379375.54</v>
          </cell>
          <cell r="AZ284">
            <v>370.08634363039533</v>
          </cell>
          <cell r="BA284">
            <v>0</v>
          </cell>
          <cell r="BB284">
            <v>0</v>
          </cell>
          <cell r="BC284">
            <v>0</v>
          </cell>
          <cell r="BD284">
            <v>0</v>
          </cell>
          <cell r="BG284">
            <v>0</v>
          </cell>
          <cell r="BH284">
            <v>0</v>
          </cell>
          <cell r="BI284">
            <v>36225.550000000003</v>
          </cell>
          <cell r="BJ284">
            <v>35.338549621570408</v>
          </cell>
          <cell r="BK284">
            <v>0</v>
          </cell>
          <cell r="BL284">
            <v>0</v>
          </cell>
          <cell r="BM284">
            <v>113025</v>
          </cell>
          <cell r="BN284">
            <v>110.25752737992923</v>
          </cell>
          <cell r="BO284">
            <v>0</v>
          </cell>
          <cell r="BP284">
            <v>0</v>
          </cell>
          <cell r="BY284">
            <v>3485.58</v>
          </cell>
          <cell r="CF284">
            <v>173.81339283259877</v>
          </cell>
          <cell r="CG284">
            <v>2182.66</v>
          </cell>
          <cell r="CJ284">
            <v>0</v>
          </cell>
          <cell r="CK284">
            <v>0</v>
          </cell>
          <cell r="CL284">
            <v>0</v>
          </cell>
          <cell r="CM284">
            <v>0</v>
          </cell>
          <cell r="CN284">
            <v>0</v>
          </cell>
          <cell r="CO284">
            <v>0</v>
          </cell>
          <cell r="CX284">
            <v>0</v>
          </cell>
          <cell r="CY284">
            <v>0</v>
          </cell>
          <cell r="DB284">
            <v>0</v>
          </cell>
          <cell r="DC284">
            <v>0</v>
          </cell>
          <cell r="DJ284" t="str">
            <v>НКРКП</v>
          </cell>
          <cell r="DL284">
            <v>40816</v>
          </cell>
          <cell r="DM284">
            <v>43</v>
          </cell>
          <cell r="DT284">
            <v>875.48</v>
          </cell>
        </row>
        <row r="285">
          <cell r="W285">
            <v>886.17</v>
          </cell>
          <cell r="AF285">
            <v>40268</v>
          </cell>
          <cell r="AG285">
            <v>788</v>
          </cell>
          <cell r="AH285">
            <v>590.77732905944265</v>
          </cell>
          <cell r="AM285">
            <v>124.79998194477358</v>
          </cell>
          <cell r="AO285">
            <v>110594</v>
          </cell>
          <cell r="AQ285">
            <v>73729</v>
          </cell>
          <cell r="AU285">
            <v>0</v>
          </cell>
          <cell r="AW285">
            <v>0</v>
          </cell>
          <cell r="AY285">
            <v>53125.64</v>
          </cell>
          <cell r="AZ285">
            <v>425.68627953415194</v>
          </cell>
          <cell r="BA285">
            <v>0</v>
          </cell>
          <cell r="BB285">
            <v>0</v>
          </cell>
          <cell r="BC285">
            <v>0</v>
          </cell>
          <cell r="BD285">
            <v>0</v>
          </cell>
          <cell r="BG285">
            <v>0</v>
          </cell>
          <cell r="BH285">
            <v>0</v>
          </cell>
          <cell r="BI285">
            <v>5065</v>
          </cell>
          <cell r="BJ285">
            <v>40.584941768992891</v>
          </cell>
          <cell r="BK285">
            <v>0</v>
          </cell>
          <cell r="BL285">
            <v>0</v>
          </cell>
          <cell r="BM285">
            <v>13750</v>
          </cell>
          <cell r="BN285">
            <v>110.17629799084941</v>
          </cell>
          <cell r="BO285">
            <v>0</v>
          </cell>
          <cell r="BP285">
            <v>0</v>
          </cell>
          <cell r="BY285">
            <v>3485.58</v>
          </cell>
          <cell r="CF285">
            <v>24.339860537142755</v>
          </cell>
          <cell r="CG285">
            <v>2182.66</v>
          </cell>
          <cell r="CJ285">
            <v>0</v>
          </cell>
          <cell r="CK285">
            <v>0</v>
          </cell>
          <cell r="CL285">
            <v>0</v>
          </cell>
          <cell r="CM285">
            <v>0</v>
          </cell>
          <cell r="CN285">
            <v>0</v>
          </cell>
          <cell r="CO285">
            <v>0</v>
          </cell>
          <cell r="CX285">
            <v>0</v>
          </cell>
          <cell r="CY285">
            <v>0</v>
          </cell>
          <cell r="DB285">
            <v>0</v>
          </cell>
          <cell r="DC285">
            <v>0</v>
          </cell>
          <cell r="DJ285" t="str">
            <v>НКРКП</v>
          </cell>
          <cell r="DL285">
            <v>40816</v>
          </cell>
          <cell r="DM285">
            <v>43</v>
          </cell>
          <cell r="DT285">
            <v>999.9</v>
          </cell>
        </row>
        <row r="286">
          <cell r="W286">
            <v>365.66</v>
          </cell>
          <cell r="AF286">
            <v>40091</v>
          </cell>
          <cell r="AG286">
            <v>106</v>
          </cell>
          <cell r="AH286">
            <v>365.65979381443299</v>
          </cell>
          <cell r="AM286">
            <v>1552</v>
          </cell>
          <cell r="AO286">
            <v>567504.32000000007</v>
          </cell>
          <cell r="AQ286">
            <v>567504</v>
          </cell>
          <cell r="AU286">
            <v>0</v>
          </cell>
          <cell r="AW286">
            <v>0</v>
          </cell>
          <cell r="AY286">
            <v>188957.73600000003</v>
          </cell>
          <cell r="AZ286">
            <v>121.75111855670106</v>
          </cell>
          <cell r="BA286">
            <v>0</v>
          </cell>
          <cell r="BB286">
            <v>0</v>
          </cell>
          <cell r="BC286">
            <v>0</v>
          </cell>
          <cell r="BD286">
            <v>0</v>
          </cell>
          <cell r="BG286">
            <v>0</v>
          </cell>
          <cell r="BH286">
            <v>0</v>
          </cell>
          <cell r="BI286">
            <v>19741</v>
          </cell>
          <cell r="BJ286">
            <v>12.719716494845361</v>
          </cell>
          <cell r="BK286">
            <v>0</v>
          </cell>
          <cell r="BL286">
            <v>0</v>
          </cell>
          <cell r="BM286">
            <v>279330</v>
          </cell>
          <cell r="BN286">
            <v>179.98067010309279</v>
          </cell>
          <cell r="BO286">
            <v>0</v>
          </cell>
          <cell r="BP286">
            <v>0</v>
          </cell>
          <cell r="BY286">
            <v>1855.73</v>
          </cell>
          <cell r="CF286">
            <v>259.8</v>
          </cell>
          <cell r="CG286">
            <v>727.32</v>
          </cell>
          <cell r="CJ286">
            <v>0</v>
          </cell>
          <cell r="CK286">
            <v>0</v>
          </cell>
          <cell r="CL286">
            <v>0</v>
          </cell>
          <cell r="CM286">
            <v>0</v>
          </cell>
          <cell r="CN286">
            <v>0</v>
          </cell>
          <cell r="CO286">
            <v>0</v>
          </cell>
          <cell r="CX286">
            <v>0</v>
          </cell>
          <cell r="CY286">
            <v>0</v>
          </cell>
          <cell r="DB286">
            <v>0</v>
          </cell>
          <cell r="DC286">
            <v>0</v>
          </cell>
          <cell r="DJ286" t="str">
            <v>НКРЕ</v>
          </cell>
          <cell r="DL286">
            <v>40526</v>
          </cell>
          <cell r="DM286">
            <v>1802</v>
          </cell>
          <cell r="DO286" t="str">
            <v>на теплову енергію (модульна котельня с. Нове)</v>
          </cell>
          <cell r="DT286">
            <v>402.23</v>
          </cell>
        </row>
        <row r="287">
          <cell r="W287">
            <v>692.62</v>
          </cell>
          <cell r="AF287">
            <v>40091</v>
          </cell>
          <cell r="AG287">
            <v>107</v>
          </cell>
          <cell r="AH287">
            <v>602.27950310559004</v>
          </cell>
          <cell r="AM287">
            <v>483</v>
          </cell>
          <cell r="AO287">
            <v>334535.46000000002</v>
          </cell>
          <cell r="AQ287">
            <v>290901</v>
          </cell>
          <cell r="AU287">
            <v>0</v>
          </cell>
          <cell r="AW287">
            <v>0</v>
          </cell>
          <cell r="AY287">
            <v>173072.3775</v>
          </cell>
          <cell r="AZ287">
            <v>358.32790372670809</v>
          </cell>
          <cell r="BA287">
            <v>0</v>
          </cell>
          <cell r="BB287">
            <v>0</v>
          </cell>
          <cell r="BC287">
            <v>0</v>
          </cell>
          <cell r="BD287">
            <v>0</v>
          </cell>
          <cell r="BG287">
            <v>0</v>
          </cell>
          <cell r="BH287">
            <v>0</v>
          </cell>
          <cell r="BI287">
            <v>6144</v>
          </cell>
          <cell r="BJ287">
            <v>12.720496894409937</v>
          </cell>
          <cell r="BK287">
            <v>0</v>
          </cell>
          <cell r="BL287">
            <v>0</v>
          </cell>
          <cell r="BM287">
            <v>86930</v>
          </cell>
          <cell r="BN287">
            <v>179.9792960662526</v>
          </cell>
          <cell r="BO287">
            <v>0</v>
          </cell>
          <cell r="BP287">
            <v>0</v>
          </cell>
          <cell r="BY287">
            <v>1855.73</v>
          </cell>
          <cell r="CF287">
            <v>80.790000000000006</v>
          </cell>
          <cell r="CG287">
            <v>2142.25</v>
          </cell>
          <cell r="CJ287">
            <v>0</v>
          </cell>
          <cell r="CK287">
            <v>0</v>
          </cell>
          <cell r="CL287">
            <v>0</v>
          </cell>
          <cell r="CM287">
            <v>0</v>
          </cell>
          <cell r="CN287">
            <v>0</v>
          </cell>
          <cell r="CO287">
            <v>0</v>
          </cell>
          <cell r="CX287">
            <v>0</v>
          </cell>
          <cell r="CY287">
            <v>0</v>
          </cell>
          <cell r="DB287">
            <v>0</v>
          </cell>
          <cell r="DC287">
            <v>0</v>
          </cell>
          <cell r="DJ287" t="str">
            <v>НКРКП</v>
          </cell>
          <cell r="DL287">
            <v>40816</v>
          </cell>
          <cell r="DM287">
            <v>129</v>
          </cell>
          <cell r="DO287" t="str">
            <v>на теплову енергію (модульна котельня с. Нова)</v>
          </cell>
          <cell r="DT287">
            <v>961.87</v>
          </cell>
        </row>
        <row r="288">
          <cell r="W288">
            <v>692.62</v>
          </cell>
          <cell r="AF288">
            <v>40091</v>
          </cell>
          <cell r="AG288">
            <v>107</v>
          </cell>
          <cell r="AH288">
            <v>602.28002763669861</v>
          </cell>
          <cell r="AM288">
            <v>32.999600000000001</v>
          </cell>
          <cell r="AO288">
            <v>22856.182951999999</v>
          </cell>
          <cell r="AQ288">
            <v>19875</v>
          </cell>
          <cell r="AU288">
            <v>0</v>
          </cell>
          <cell r="AW288">
            <v>0</v>
          </cell>
          <cell r="AY288">
            <v>11825.22</v>
          </cell>
          <cell r="AZ288">
            <v>358.34434356780082</v>
          </cell>
          <cell r="BA288">
            <v>0</v>
          </cell>
          <cell r="BB288">
            <v>0</v>
          </cell>
          <cell r="BC288">
            <v>0</v>
          </cell>
          <cell r="BD288">
            <v>0</v>
          </cell>
          <cell r="BG288">
            <v>0</v>
          </cell>
          <cell r="BH288">
            <v>0</v>
          </cell>
          <cell r="BI288">
            <v>420</v>
          </cell>
          <cell r="BJ288">
            <v>12.72742699911514</v>
          </cell>
          <cell r="BK288">
            <v>0</v>
          </cell>
          <cell r="BL288">
            <v>0</v>
          </cell>
          <cell r="BM288">
            <v>5939</v>
          </cell>
          <cell r="BN288">
            <v>179.97187844701148</v>
          </cell>
          <cell r="BO288">
            <v>0</v>
          </cell>
          <cell r="BP288">
            <v>0</v>
          </cell>
          <cell r="BY288">
            <v>1855.73</v>
          </cell>
          <cell r="CF288">
            <v>5.52</v>
          </cell>
          <cell r="CG288">
            <v>2142.25</v>
          </cell>
          <cell r="CJ288">
            <v>0</v>
          </cell>
          <cell r="CK288">
            <v>0</v>
          </cell>
          <cell r="CL288">
            <v>0</v>
          </cell>
          <cell r="CM288">
            <v>0</v>
          </cell>
          <cell r="CN288">
            <v>0</v>
          </cell>
          <cell r="CO288">
            <v>0</v>
          </cell>
          <cell r="CX288">
            <v>0</v>
          </cell>
          <cell r="CY288">
            <v>0</v>
          </cell>
          <cell r="DB288">
            <v>0</v>
          </cell>
          <cell r="DC288">
            <v>0</v>
          </cell>
          <cell r="DJ288" t="str">
            <v>НКРКП</v>
          </cell>
          <cell r="DL288">
            <v>40816</v>
          </cell>
          <cell r="DM288">
            <v>129</v>
          </cell>
          <cell r="DO288" t="str">
            <v>на теплову енергію (модульна котельня с. Нова)</v>
          </cell>
          <cell r="DT288">
            <v>961.87</v>
          </cell>
        </row>
        <row r="289">
          <cell r="W289">
            <v>443.86</v>
          </cell>
          <cell r="AF289">
            <v>40091</v>
          </cell>
          <cell r="AG289">
            <v>104</v>
          </cell>
          <cell r="AH289">
            <v>443.86209003870442</v>
          </cell>
          <cell r="AM289">
            <v>4909</v>
          </cell>
          <cell r="AO289">
            <v>2178908.7400000002</v>
          </cell>
          <cell r="AQ289">
            <v>2178919</v>
          </cell>
          <cell r="AU289">
            <v>0</v>
          </cell>
          <cell r="AW289">
            <v>0</v>
          </cell>
          <cell r="AY289">
            <v>575819.24400000006</v>
          </cell>
          <cell r="AZ289">
            <v>117.29868486453454</v>
          </cell>
          <cell r="BA289">
            <v>0</v>
          </cell>
          <cell r="BB289">
            <v>0</v>
          </cell>
          <cell r="BC289">
            <v>0</v>
          </cell>
          <cell r="BD289">
            <v>0</v>
          </cell>
          <cell r="BG289">
            <v>0</v>
          </cell>
          <cell r="BH289">
            <v>0</v>
          </cell>
          <cell r="BI289">
            <v>163519</v>
          </cell>
          <cell r="BJ289">
            <v>33.310042778569972</v>
          </cell>
          <cell r="BK289">
            <v>0</v>
          </cell>
          <cell r="BL289">
            <v>0</v>
          </cell>
          <cell r="BM289">
            <v>929615</v>
          </cell>
          <cell r="BN289">
            <v>189.36952536158077</v>
          </cell>
          <cell r="BO289">
            <v>0</v>
          </cell>
          <cell r="BP289">
            <v>0</v>
          </cell>
          <cell r="BY289">
            <v>1855.73</v>
          </cell>
          <cell r="CF289">
            <v>791.7</v>
          </cell>
          <cell r="CG289">
            <v>727.32</v>
          </cell>
          <cell r="CJ289">
            <v>0</v>
          </cell>
          <cell r="CK289">
            <v>0</v>
          </cell>
          <cell r="CL289">
            <v>0</v>
          </cell>
          <cell r="CM289">
            <v>0</v>
          </cell>
          <cell r="CN289">
            <v>0</v>
          </cell>
          <cell r="CO289">
            <v>0</v>
          </cell>
          <cell r="CX289">
            <v>0</v>
          </cell>
          <cell r="CY289">
            <v>0</v>
          </cell>
          <cell r="DB289">
            <v>0</v>
          </cell>
          <cell r="DC289">
            <v>0</v>
          </cell>
          <cell r="DJ289" t="str">
            <v>НКРЕ</v>
          </cell>
          <cell r="DL289">
            <v>40526</v>
          </cell>
          <cell r="DM289" t="str">
            <v>№1802</v>
          </cell>
          <cell r="DO289" t="str">
            <v>на теплову енергію від основної котельні</v>
          </cell>
          <cell r="DT289">
            <v>488.25</v>
          </cell>
        </row>
        <row r="290">
          <cell r="W290">
            <v>772.86</v>
          </cell>
          <cell r="AF290">
            <v>40091</v>
          </cell>
          <cell r="AG290">
            <v>105</v>
          </cell>
          <cell r="AH290">
            <v>672.05120852109792</v>
          </cell>
          <cell r="AM290">
            <v>2441</v>
          </cell>
          <cell r="AO290">
            <v>1886551.26</v>
          </cell>
          <cell r="AQ290">
            <v>1640477</v>
          </cell>
          <cell r="AU290">
            <v>0</v>
          </cell>
          <cell r="AW290">
            <v>0</v>
          </cell>
          <cell r="AY290">
            <v>843317</v>
          </cell>
          <cell r="AZ290">
            <v>345.48013109381401</v>
          </cell>
          <cell r="BA290">
            <v>0</v>
          </cell>
          <cell r="BB290">
            <v>0</v>
          </cell>
          <cell r="BC290">
            <v>0</v>
          </cell>
          <cell r="BD290">
            <v>0</v>
          </cell>
          <cell r="BG290">
            <v>0</v>
          </cell>
          <cell r="BH290">
            <v>0</v>
          </cell>
          <cell r="BI290">
            <v>81310</v>
          </cell>
          <cell r="BJ290">
            <v>33.310118803768944</v>
          </cell>
          <cell r="BK290">
            <v>0</v>
          </cell>
          <cell r="BL290">
            <v>0</v>
          </cell>
          <cell r="BM290">
            <v>462251</v>
          </cell>
          <cell r="BN290">
            <v>189.36952068824252</v>
          </cell>
          <cell r="BO290">
            <v>0</v>
          </cell>
          <cell r="BP290">
            <v>0</v>
          </cell>
          <cell r="BY290">
            <v>1855.73</v>
          </cell>
          <cell r="CF290">
            <v>393.65947018321856</v>
          </cell>
          <cell r="CG290">
            <v>2142.25</v>
          </cell>
          <cell r="CJ290">
            <v>0</v>
          </cell>
          <cell r="CK290">
            <v>0</v>
          </cell>
          <cell r="CL290">
            <v>0</v>
          </cell>
          <cell r="CM290">
            <v>0</v>
          </cell>
          <cell r="CN290">
            <v>0</v>
          </cell>
          <cell r="CO290">
            <v>0</v>
          </cell>
          <cell r="CX290">
            <v>0</v>
          </cell>
          <cell r="CY290">
            <v>0</v>
          </cell>
          <cell r="DB290">
            <v>0</v>
          </cell>
          <cell r="DC290">
            <v>0</v>
          </cell>
          <cell r="DJ290" t="str">
            <v>НКРКП</v>
          </cell>
          <cell r="DL290">
            <v>40816</v>
          </cell>
          <cell r="DM290">
            <v>129</v>
          </cell>
          <cell r="DO290" t="str">
            <v>на теплову енергію (основна котельня с. Нова)</v>
          </cell>
          <cell r="DT290">
            <v>999.9</v>
          </cell>
        </row>
        <row r="291">
          <cell r="W291">
            <v>772.86</v>
          </cell>
          <cell r="AF291">
            <v>40091</v>
          </cell>
          <cell r="AG291">
            <v>105</v>
          </cell>
          <cell r="AH291">
            <v>672.05000180901277</v>
          </cell>
          <cell r="AM291">
            <v>72.000595000000004</v>
          </cell>
          <cell r="AO291">
            <v>55646.379851700003</v>
          </cell>
          <cell r="AQ291">
            <v>48388</v>
          </cell>
          <cell r="AU291">
            <v>0</v>
          </cell>
          <cell r="AW291">
            <v>0</v>
          </cell>
          <cell r="AY291">
            <v>24875</v>
          </cell>
          <cell r="AZ291">
            <v>345.48325607586992</v>
          </cell>
          <cell r="BA291">
            <v>0</v>
          </cell>
          <cell r="BB291">
            <v>0</v>
          </cell>
          <cell r="BC291">
            <v>0</v>
          </cell>
          <cell r="BD291">
            <v>0</v>
          </cell>
          <cell r="BG291">
            <v>0</v>
          </cell>
          <cell r="BH291">
            <v>0</v>
          </cell>
          <cell r="BI291">
            <v>2398</v>
          </cell>
          <cell r="BJ291">
            <v>33.305280324419542</v>
          </cell>
          <cell r="BK291">
            <v>0</v>
          </cell>
          <cell r="BL291">
            <v>0</v>
          </cell>
          <cell r="BM291">
            <v>13635</v>
          </cell>
          <cell r="BN291">
            <v>189.37343503897432</v>
          </cell>
          <cell r="BO291">
            <v>0</v>
          </cell>
          <cell r="BP291">
            <v>0</v>
          </cell>
          <cell r="BY291">
            <v>1855.73</v>
          </cell>
          <cell r="CF291">
            <v>11.611623293266426</v>
          </cell>
          <cell r="CG291">
            <v>2142.25</v>
          </cell>
          <cell r="CJ291">
            <v>0</v>
          </cell>
          <cell r="CK291">
            <v>0</v>
          </cell>
          <cell r="CL291">
            <v>0</v>
          </cell>
          <cell r="CM291">
            <v>0</v>
          </cell>
          <cell r="CN291">
            <v>0</v>
          </cell>
          <cell r="CO291">
            <v>0</v>
          </cell>
          <cell r="CX291">
            <v>0</v>
          </cell>
          <cell r="CY291">
            <v>0</v>
          </cell>
          <cell r="DB291">
            <v>0</v>
          </cell>
          <cell r="DC291">
            <v>0</v>
          </cell>
          <cell r="DJ291" t="str">
            <v>НКРКП</v>
          </cell>
          <cell r="DL291">
            <v>40816</v>
          </cell>
          <cell r="DM291">
            <v>129</v>
          </cell>
          <cell r="DO291" t="str">
            <v>на теплову енергію (основна котельня с. Нова)</v>
          </cell>
          <cell r="DT291">
            <v>999.9</v>
          </cell>
        </row>
        <row r="292">
          <cell r="W292">
            <v>183.27</v>
          </cell>
          <cell r="AF292">
            <v>39699</v>
          </cell>
          <cell r="AG292">
            <v>118</v>
          </cell>
          <cell r="AH292">
            <v>203.91325668495776</v>
          </cell>
          <cell r="AM292">
            <v>114810</v>
          </cell>
          <cell r="AO292">
            <v>21041228.700000003</v>
          </cell>
          <cell r="AQ292">
            <v>23411281</v>
          </cell>
          <cell r="AU292">
            <v>18234923.699999999</v>
          </cell>
          <cell r="AW292">
            <v>0</v>
          </cell>
          <cell r="AY292">
            <v>0</v>
          </cell>
          <cell r="AZ292">
            <v>0</v>
          </cell>
          <cell r="BA292">
            <v>0</v>
          </cell>
          <cell r="BB292">
            <v>0</v>
          </cell>
          <cell r="BC292">
            <v>0</v>
          </cell>
          <cell r="BD292">
            <v>0</v>
          </cell>
          <cell r="BG292">
            <v>0</v>
          </cell>
          <cell r="BH292">
            <v>0</v>
          </cell>
          <cell r="BI292">
            <v>0</v>
          </cell>
          <cell r="BJ292">
            <v>0</v>
          </cell>
          <cell r="BK292">
            <v>0</v>
          </cell>
          <cell r="BL292">
            <v>0</v>
          </cell>
          <cell r="BM292">
            <v>3611189</v>
          </cell>
          <cell r="BN292">
            <v>31.453610312690532</v>
          </cell>
          <cell r="BO292">
            <v>0</v>
          </cell>
          <cell r="BP292">
            <v>0</v>
          </cell>
          <cell r="BY292">
            <v>1819</v>
          </cell>
          <cell r="CF292">
            <v>0</v>
          </cell>
          <cell r="CG292">
            <v>0</v>
          </cell>
          <cell r="CJ292">
            <v>131965</v>
          </cell>
          <cell r="CK292">
            <v>138.18</v>
          </cell>
          <cell r="CL292">
            <v>216.99</v>
          </cell>
          <cell r="CM292">
            <v>0</v>
          </cell>
          <cell r="CN292">
            <v>0</v>
          </cell>
          <cell r="CO292">
            <v>0</v>
          </cell>
          <cell r="CX292">
            <v>0</v>
          </cell>
          <cell r="CY292">
            <v>0</v>
          </cell>
          <cell r="DB292">
            <v>0</v>
          </cell>
          <cell r="DC292">
            <v>0</v>
          </cell>
          <cell r="DJ292" t="str">
            <v>НКРЕ</v>
          </cell>
          <cell r="DL292">
            <v>40526</v>
          </cell>
          <cell r="DM292">
            <v>1802</v>
          </cell>
          <cell r="DO292" t="str">
            <v>на теплову енергію (Кіровоградська ТЕЦ)</v>
          </cell>
          <cell r="DT292">
            <v>229.09</v>
          </cell>
        </row>
        <row r="293">
          <cell r="W293">
            <v>407.62</v>
          </cell>
          <cell r="AF293">
            <v>39699</v>
          </cell>
          <cell r="AG293">
            <v>118</v>
          </cell>
          <cell r="AH293">
            <v>412.88431396939916</v>
          </cell>
          <cell r="AM293">
            <v>64312</v>
          </cell>
          <cell r="AO293">
            <v>26214857.440000001</v>
          </cell>
          <cell r="AQ293">
            <v>26553416</v>
          </cell>
          <cell r="AU293">
            <v>23654182.383700002</v>
          </cell>
          <cell r="AW293">
            <v>0</v>
          </cell>
          <cell r="AY293">
            <v>0</v>
          </cell>
          <cell r="AZ293">
            <v>0</v>
          </cell>
          <cell r="BA293">
            <v>0</v>
          </cell>
          <cell r="BB293">
            <v>0</v>
          </cell>
          <cell r="BC293">
            <v>0</v>
          </cell>
          <cell r="BD293">
            <v>0</v>
          </cell>
          <cell r="BG293">
            <v>0</v>
          </cell>
          <cell r="BH293">
            <v>0</v>
          </cell>
          <cell r="BI293">
            <v>0</v>
          </cell>
          <cell r="BJ293">
            <v>0</v>
          </cell>
          <cell r="BK293">
            <v>0</v>
          </cell>
          <cell r="BL293">
            <v>0</v>
          </cell>
          <cell r="BM293">
            <v>2022844</v>
          </cell>
          <cell r="BN293">
            <v>31.453601194178379</v>
          </cell>
          <cell r="BO293">
            <v>0</v>
          </cell>
          <cell r="BP293">
            <v>0</v>
          </cell>
          <cell r="BY293">
            <v>1819</v>
          </cell>
          <cell r="CF293">
            <v>0</v>
          </cell>
          <cell r="CG293">
            <v>0</v>
          </cell>
          <cell r="CJ293">
            <v>73921.63</v>
          </cell>
          <cell r="CK293">
            <v>319.99</v>
          </cell>
          <cell r="CL293">
            <v>626.66999999999996</v>
          </cell>
          <cell r="CM293">
            <v>0</v>
          </cell>
          <cell r="CN293">
            <v>0</v>
          </cell>
          <cell r="CO293">
            <v>0</v>
          </cell>
          <cell r="CX293">
            <v>0</v>
          </cell>
          <cell r="CY293">
            <v>0</v>
          </cell>
          <cell r="DB293">
            <v>0</v>
          </cell>
          <cell r="DC293">
            <v>0</v>
          </cell>
          <cell r="DJ293" t="str">
            <v>НКРКП</v>
          </cell>
          <cell r="DL293">
            <v>40816</v>
          </cell>
          <cell r="DM293">
            <v>129</v>
          </cell>
          <cell r="DO293" t="str">
            <v>на теплову енергію (Кіровоградська ТЕЦ)</v>
          </cell>
          <cell r="DT293">
            <v>649.34</v>
          </cell>
        </row>
        <row r="294">
          <cell r="W294">
            <v>531.67999999999995</v>
          </cell>
          <cell r="AF294">
            <v>39699</v>
          </cell>
          <cell r="AG294">
            <v>118</v>
          </cell>
          <cell r="AH294">
            <v>412.88965052698313</v>
          </cell>
          <cell r="AM294">
            <v>25238</v>
          </cell>
          <cell r="AO294">
            <v>13418539.839999998</v>
          </cell>
          <cell r="AQ294">
            <v>10420509</v>
          </cell>
          <cell r="AU294">
            <v>9282625.1089000013</v>
          </cell>
          <cell r="AW294">
            <v>0</v>
          </cell>
          <cell r="AY294">
            <v>0</v>
          </cell>
          <cell r="AZ294">
            <v>0</v>
          </cell>
          <cell r="BA294">
            <v>0</v>
          </cell>
          <cell r="BB294">
            <v>0</v>
          </cell>
          <cell r="BC294">
            <v>0</v>
          </cell>
          <cell r="BD294">
            <v>0</v>
          </cell>
          <cell r="BG294">
            <v>0</v>
          </cell>
          <cell r="BH294">
            <v>0</v>
          </cell>
          <cell r="BI294">
            <v>0</v>
          </cell>
          <cell r="BJ294">
            <v>0</v>
          </cell>
          <cell r="BK294">
            <v>0</v>
          </cell>
          <cell r="BL294">
            <v>0</v>
          </cell>
          <cell r="BM294">
            <v>793826</v>
          </cell>
          <cell r="BN294">
            <v>31.453601711704572</v>
          </cell>
          <cell r="BO294">
            <v>0</v>
          </cell>
          <cell r="BP294">
            <v>0</v>
          </cell>
          <cell r="BY294">
            <v>1819</v>
          </cell>
          <cell r="CF294">
            <v>0</v>
          </cell>
          <cell r="CG294">
            <v>0</v>
          </cell>
          <cell r="CJ294">
            <v>29009.11</v>
          </cell>
          <cell r="CK294">
            <v>319.99</v>
          </cell>
          <cell r="CL294">
            <v>626.66999999999996</v>
          </cell>
          <cell r="CM294">
            <v>0</v>
          </cell>
          <cell r="CN294">
            <v>0</v>
          </cell>
          <cell r="CO294">
            <v>0</v>
          </cell>
          <cell r="CX294">
            <v>0</v>
          </cell>
          <cell r="CY294">
            <v>0</v>
          </cell>
          <cell r="DB294">
            <v>0</v>
          </cell>
          <cell r="DC294">
            <v>0</v>
          </cell>
          <cell r="DJ294" t="str">
            <v>НКРКП</v>
          </cell>
          <cell r="DL294">
            <v>40816</v>
          </cell>
          <cell r="DM294">
            <v>129</v>
          </cell>
          <cell r="DO294" t="str">
            <v>на теплову енергію (Кіровоградська ТЕЦ)</v>
          </cell>
          <cell r="DT294">
            <v>791.88</v>
          </cell>
        </row>
        <row r="295">
          <cell r="W295">
            <v>763.72</v>
          </cell>
          <cell r="AF295">
            <v>40161</v>
          </cell>
          <cell r="AG295">
            <v>1391</v>
          </cell>
          <cell r="AH295">
            <v>665.3700023497513</v>
          </cell>
          <cell r="AM295">
            <v>1230.30043</v>
          </cell>
          <cell r="AO295">
            <v>939605.04439960001</v>
          </cell>
          <cell r="AQ295">
            <v>818605</v>
          </cell>
          <cell r="AU295">
            <v>0</v>
          </cell>
          <cell r="AW295">
            <v>0</v>
          </cell>
          <cell r="AY295">
            <v>415360.19799999997</v>
          </cell>
          <cell r="AZ295">
            <v>337.60875626126534</v>
          </cell>
          <cell r="BA295">
            <v>0</v>
          </cell>
          <cell r="BB295">
            <v>0</v>
          </cell>
          <cell r="BC295">
            <v>0</v>
          </cell>
          <cell r="BD295">
            <v>0</v>
          </cell>
          <cell r="BG295">
            <v>0</v>
          </cell>
          <cell r="BH295">
            <v>0</v>
          </cell>
          <cell r="BI295">
            <v>75700</v>
          </cell>
          <cell r="BJ295">
            <v>61.529686696118603</v>
          </cell>
          <cell r="BK295">
            <v>0</v>
          </cell>
          <cell r="BL295">
            <v>0</v>
          </cell>
          <cell r="BM295">
            <v>239200</v>
          </cell>
          <cell r="BN295">
            <v>194.42405624453858</v>
          </cell>
          <cell r="BO295">
            <v>0</v>
          </cell>
          <cell r="BP295">
            <v>0</v>
          </cell>
          <cell r="BY295">
            <v>1855.73</v>
          </cell>
          <cell r="CF295">
            <v>190.3</v>
          </cell>
          <cell r="CG295">
            <v>2182.66</v>
          </cell>
          <cell r="CJ295">
            <v>0</v>
          </cell>
          <cell r="CK295">
            <v>0</v>
          </cell>
          <cell r="CL295">
            <v>0</v>
          </cell>
          <cell r="CM295">
            <v>0</v>
          </cell>
          <cell r="CN295">
            <v>0</v>
          </cell>
          <cell r="CO295">
            <v>0</v>
          </cell>
          <cell r="CX295">
            <v>0</v>
          </cell>
          <cell r="CY295">
            <v>0</v>
          </cell>
          <cell r="DB295">
            <v>0</v>
          </cell>
          <cell r="DC295">
            <v>0</v>
          </cell>
          <cell r="DJ295" t="str">
            <v>НКРКП</v>
          </cell>
          <cell r="DL295">
            <v>40816</v>
          </cell>
          <cell r="DM295">
            <v>129</v>
          </cell>
          <cell r="DO295" t="str">
            <v>на теплову енергію (Центральна міська лікарня)</v>
          </cell>
          <cell r="DT295">
            <v>999.9</v>
          </cell>
        </row>
        <row r="296">
          <cell r="W296">
            <v>303.91000000000003</v>
          </cell>
          <cell r="AF296">
            <v>40161</v>
          </cell>
          <cell r="AG296">
            <v>1391</v>
          </cell>
          <cell r="AH296">
            <v>303.90952380952382</v>
          </cell>
          <cell r="AM296">
            <v>630</v>
          </cell>
          <cell r="AO296">
            <v>191463.30000000002</v>
          </cell>
          <cell r="AQ296">
            <v>191463</v>
          </cell>
          <cell r="AU296">
            <v>0</v>
          </cell>
          <cell r="AW296">
            <v>0</v>
          </cell>
          <cell r="AY296">
            <v>67495.296000000002</v>
          </cell>
          <cell r="AZ296">
            <v>107.13539047619048</v>
          </cell>
          <cell r="BA296">
            <v>0</v>
          </cell>
          <cell r="BB296">
            <v>0</v>
          </cell>
          <cell r="BC296">
            <v>0</v>
          </cell>
          <cell r="BD296">
            <v>0</v>
          </cell>
          <cell r="BG296">
            <v>0</v>
          </cell>
          <cell r="BH296">
            <v>0</v>
          </cell>
          <cell r="BI296">
            <v>12008</v>
          </cell>
          <cell r="BJ296">
            <v>19.06031746031746</v>
          </cell>
          <cell r="BK296">
            <v>0</v>
          </cell>
          <cell r="BL296">
            <v>0</v>
          </cell>
          <cell r="BM296">
            <v>85269</v>
          </cell>
          <cell r="BN296">
            <v>135.34761904761905</v>
          </cell>
          <cell r="BO296">
            <v>0</v>
          </cell>
          <cell r="BP296">
            <v>0</v>
          </cell>
          <cell r="BY296">
            <v>1855.73</v>
          </cell>
          <cell r="CF296">
            <v>92.8</v>
          </cell>
          <cell r="CG296">
            <v>727.32</v>
          </cell>
          <cell r="CJ296">
            <v>0</v>
          </cell>
          <cell r="CK296">
            <v>0</v>
          </cell>
          <cell r="CL296">
            <v>0</v>
          </cell>
          <cell r="CM296">
            <v>0</v>
          </cell>
          <cell r="CN296">
            <v>0</v>
          </cell>
          <cell r="CO296">
            <v>0</v>
          </cell>
          <cell r="CX296">
            <v>0</v>
          </cell>
          <cell r="CY296">
            <v>0</v>
          </cell>
          <cell r="DB296">
            <v>0</v>
          </cell>
          <cell r="DC296">
            <v>0</v>
          </cell>
          <cell r="DJ296" t="str">
            <v>НКРЕ</v>
          </cell>
          <cell r="DL296">
            <v>40526</v>
          </cell>
          <cell r="DM296">
            <v>1802</v>
          </cell>
          <cell r="DO296" t="str">
            <v>на теплову енергію (Лікарня швидкої медичної допомоги)</v>
          </cell>
          <cell r="DT296">
            <v>334.3</v>
          </cell>
        </row>
        <row r="297">
          <cell r="W297">
            <v>590.78</v>
          </cell>
          <cell r="AF297">
            <v>40161</v>
          </cell>
          <cell r="AG297">
            <v>1391</v>
          </cell>
          <cell r="AH297">
            <v>514.08711839166051</v>
          </cell>
          <cell r="AM297">
            <v>2686</v>
          </cell>
          <cell r="AO297">
            <v>1586835.0799999998</v>
          </cell>
          <cell r="AQ297">
            <v>1380838</v>
          </cell>
          <cell r="AU297">
            <v>0</v>
          </cell>
          <cell r="AW297">
            <v>0</v>
          </cell>
          <cell r="AY297">
            <v>861692.34140000003</v>
          </cell>
          <cell r="AZ297">
            <v>320.80876448250189</v>
          </cell>
          <cell r="BA297">
            <v>0</v>
          </cell>
          <cell r="BB297">
            <v>0</v>
          </cell>
          <cell r="BC297">
            <v>0</v>
          </cell>
          <cell r="BD297">
            <v>0</v>
          </cell>
          <cell r="BG297">
            <v>0</v>
          </cell>
          <cell r="BH297">
            <v>0</v>
          </cell>
          <cell r="BI297">
            <v>51195</v>
          </cell>
          <cell r="BJ297">
            <v>19.059940431868949</v>
          </cell>
          <cell r="BK297">
            <v>0</v>
          </cell>
          <cell r="BL297">
            <v>0</v>
          </cell>
          <cell r="BM297">
            <v>363550</v>
          </cell>
          <cell r="BN297">
            <v>135.34996276991811</v>
          </cell>
          <cell r="BO297">
            <v>0</v>
          </cell>
          <cell r="BP297">
            <v>0</v>
          </cell>
          <cell r="BY297">
            <v>1855.73</v>
          </cell>
          <cell r="CF297">
            <v>394.79</v>
          </cell>
          <cell r="CG297">
            <v>2182.66</v>
          </cell>
          <cell r="CJ297">
            <v>0</v>
          </cell>
          <cell r="CK297">
            <v>0</v>
          </cell>
          <cell r="CL297">
            <v>0</v>
          </cell>
          <cell r="CM297">
            <v>0</v>
          </cell>
          <cell r="CN297">
            <v>0</v>
          </cell>
          <cell r="CO297">
            <v>0</v>
          </cell>
          <cell r="CX297">
            <v>0</v>
          </cell>
          <cell r="CY297">
            <v>0</v>
          </cell>
          <cell r="DB297">
            <v>0</v>
          </cell>
          <cell r="DC297">
            <v>0</v>
          </cell>
          <cell r="DJ297" t="str">
            <v>НКРКП</v>
          </cell>
          <cell r="DL297">
            <v>40816</v>
          </cell>
          <cell r="DM297">
            <v>129</v>
          </cell>
          <cell r="DO297" t="str">
            <v>на теплову енергію (Лікарня швидкої медичної допомоги)</v>
          </cell>
          <cell r="DT297">
            <v>821.43</v>
          </cell>
        </row>
        <row r="298">
          <cell r="W298">
            <v>236.79</v>
          </cell>
          <cell r="AF298">
            <v>39645</v>
          </cell>
          <cell r="AG298">
            <v>724</v>
          </cell>
          <cell r="AH298">
            <v>227.68278890293394</v>
          </cell>
          <cell r="AM298">
            <v>45093</v>
          </cell>
          <cell r="AO298">
            <v>10677571.469999999</v>
          </cell>
          <cell r="AQ298">
            <v>10266900</v>
          </cell>
          <cell r="AU298">
            <v>0</v>
          </cell>
          <cell r="AW298">
            <v>0</v>
          </cell>
          <cell r="AY298">
            <v>5105786.4000000004</v>
          </cell>
          <cell r="AZ298">
            <v>113.22791564100859</v>
          </cell>
          <cell r="BA298">
            <v>0</v>
          </cell>
          <cell r="BB298">
            <v>0</v>
          </cell>
          <cell r="BC298">
            <v>0</v>
          </cell>
          <cell r="BD298">
            <v>0</v>
          </cell>
          <cell r="BG298">
            <v>0</v>
          </cell>
          <cell r="BH298">
            <v>0</v>
          </cell>
          <cell r="BI298">
            <v>752573</v>
          </cell>
          <cell r="BJ298">
            <v>16.68935311467412</v>
          </cell>
          <cell r="BK298">
            <v>0</v>
          </cell>
          <cell r="BL298">
            <v>0</v>
          </cell>
          <cell r="BM298">
            <v>2206000</v>
          </cell>
          <cell r="BN298">
            <v>48.921118577162751</v>
          </cell>
          <cell r="BO298">
            <v>0</v>
          </cell>
          <cell r="BP298">
            <v>0</v>
          </cell>
          <cell r="BY298">
            <v>0</v>
          </cell>
          <cell r="CF298">
            <v>7020</v>
          </cell>
          <cell r="CG298">
            <v>727.32</v>
          </cell>
          <cell r="CJ298">
            <v>0</v>
          </cell>
          <cell r="CK298">
            <v>0</v>
          </cell>
          <cell r="CL298">
            <v>0</v>
          </cell>
          <cell r="CM298">
            <v>0</v>
          </cell>
          <cell r="CN298">
            <v>0</v>
          </cell>
          <cell r="CO298">
            <v>0</v>
          </cell>
          <cell r="CX298">
            <v>0</v>
          </cell>
          <cell r="CY298">
            <v>0</v>
          </cell>
          <cell r="DB298">
            <v>0</v>
          </cell>
          <cell r="DC298">
            <v>0</v>
          </cell>
          <cell r="DJ298" t="str">
            <v>НКРЕ</v>
          </cell>
          <cell r="DL298">
            <v>40526</v>
          </cell>
          <cell r="DM298">
            <v>1756</v>
          </cell>
          <cell r="DO298" t="str">
            <v>тарифи на теплову енергію</v>
          </cell>
          <cell r="DT298">
            <v>260.47000000000003</v>
          </cell>
        </row>
        <row r="299">
          <cell r="W299">
            <v>552.91999999999996</v>
          </cell>
          <cell r="AF299">
            <v>39863</v>
          </cell>
          <cell r="AG299">
            <v>1373</v>
          </cell>
          <cell r="AH299">
            <v>453.21310813538793</v>
          </cell>
          <cell r="AM299">
            <v>14861</v>
          </cell>
          <cell r="AO299">
            <v>8216944.1199999992</v>
          </cell>
          <cell r="AQ299">
            <v>6735200</v>
          </cell>
          <cell r="AU299">
            <v>0</v>
          </cell>
          <cell r="AW299">
            <v>0</v>
          </cell>
          <cell r="AY299">
            <v>4972804.9250000007</v>
          </cell>
          <cell r="AZ299">
            <v>334.62115099925984</v>
          </cell>
          <cell r="BA299">
            <v>0</v>
          </cell>
          <cell r="BB299">
            <v>0</v>
          </cell>
          <cell r="BC299">
            <v>0</v>
          </cell>
          <cell r="BD299">
            <v>0</v>
          </cell>
          <cell r="BG299">
            <v>0</v>
          </cell>
          <cell r="BH299">
            <v>0</v>
          </cell>
          <cell r="BI299">
            <v>309193</v>
          </cell>
          <cell r="BJ299">
            <v>20.805665836753921</v>
          </cell>
          <cell r="BK299">
            <v>0</v>
          </cell>
          <cell r="BL299">
            <v>0</v>
          </cell>
          <cell r="BM299">
            <v>727100</v>
          </cell>
          <cell r="BN299">
            <v>48.926720947446334</v>
          </cell>
          <cell r="BO299">
            <v>0</v>
          </cell>
          <cell r="BP299">
            <v>0</v>
          </cell>
          <cell r="BY299">
            <v>0</v>
          </cell>
          <cell r="CF299">
            <v>2321.3000000000002</v>
          </cell>
          <cell r="CG299">
            <v>2142.25</v>
          </cell>
          <cell r="CJ299">
            <v>0</v>
          </cell>
          <cell r="CK299">
            <v>0</v>
          </cell>
          <cell r="CL299">
            <v>0</v>
          </cell>
          <cell r="CM299">
            <v>0</v>
          </cell>
          <cell r="CN299">
            <v>0</v>
          </cell>
          <cell r="CO299">
            <v>0</v>
          </cell>
          <cell r="CX299">
            <v>0</v>
          </cell>
          <cell r="CY299">
            <v>0</v>
          </cell>
          <cell r="DB299">
            <v>0</v>
          </cell>
          <cell r="DC299">
            <v>0</v>
          </cell>
          <cell r="DJ299" t="str">
            <v>НКРКП</v>
          </cell>
          <cell r="DL299">
            <v>40816</v>
          </cell>
          <cell r="DM299">
            <v>93</v>
          </cell>
          <cell r="DT299">
            <v>804.36</v>
          </cell>
        </row>
        <row r="300">
          <cell r="W300">
            <v>558.75</v>
          </cell>
          <cell r="AF300">
            <v>39863</v>
          </cell>
          <cell r="AG300">
            <v>1374</v>
          </cell>
          <cell r="AH300">
            <v>454.2680947744239</v>
          </cell>
          <cell r="AM300">
            <v>3081</v>
          </cell>
          <cell r="AO300">
            <v>1721508.75</v>
          </cell>
          <cell r="AQ300">
            <v>1399600</v>
          </cell>
          <cell r="AU300">
            <v>0</v>
          </cell>
          <cell r="AW300">
            <v>0</v>
          </cell>
          <cell r="AY300">
            <v>1034920.9750000001</v>
          </cell>
          <cell r="AZ300">
            <v>335.90424375202861</v>
          </cell>
          <cell r="BA300">
            <v>0</v>
          </cell>
          <cell r="BB300">
            <v>0</v>
          </cell>
          <cell r="BC300">
            <v>0</v>
          </cell>
          <cell r="BD300">
            <v>0</v>
          </cell>
          <cell r="BG300">
            <v>0</v>
          </cell>
          <cell r="BH300">
            <v>0</v>
          </cell>
          <cell r="BI300">
            <v>63989</v>
          </cell>
          <cell r="BJ300">
            <v>20.768906199285947</v>
          </cell>
          <cell r="BK300">
            <v>0</v>
          </cell>
          <cell r="BL300">
            <v>0</v>
          </cell>
          <cell r="BM300">
            <v>150500</v>
          </cell>
          <cell r="BN300">
            <v>48.847776695877961</v>
          </cell>
          <cell r="BO300">
            <v>0</v>
          </cell>
          <cell r="BP300">
            <v>0</v>
          </cell>
          <cell r="BY300">
            <v>0</v>
          </cell>
          <cell r="CF300">
            <v>483.1</v>
          </cell>
          <cell r="CG300">
            <v>2142.25</v>
          </cell>
          <cell r="CJ300">
            <v>0</v>
          </cell>
          <cell r="CK300">
            <v>0</v>
          </cell>
          <cell r="CL300">
            <v>0</v>
          </cell>
          <cell r="CM300">
            <v>0</v>
          </cell>
          <cell r="CN300">
            <v>0</v>
          </cell>
          <cell r="CO300">
            <v>0</v>
          </cell>
          <cell r="CX300">
            <v>0</v>
          </cell>
          <cell r="CY300">
            <v>0</v>
          </cell>
          <cell r="DB300">
            <v>0</v>
          </cell>
          <cell r="DC300">
            <v>0</v>
          </cell>
          <cell r="DJ300" t="str">
            <v>НКРКП</v>
          </cell>
          <cell r="DL300">
            <v>40816</v>
          </cell>
          <cell r="DM300">
            <v>93</v>
          </cell>
          <cell r="DT300">
            <v>811.15</v>
          </cell>
        </row>
        <row r="301">
          <cell r="W301">
            <v>599.28</v>
          </cell>
          <cell r="AF301">
            <v>39863</v>
          </cell>
          <cell r="AG301">
            <v>1381</v>
          </cell>
          <cell r="AH301">
            <v>535.07340946166391</v>
          </cell>
          <cell r="AM301">
            <v>613</v>
          </cell>
          <cell r="AO301">
            <v>367358.63999999996</v>
          </cell>
          <cell r="AQ301">
            <v>328000</v>
          </cell>
          <cell r="AU301">
            <v>0</v>
          </cell>
          <cell r="AW301">
            <v>0</v>
          </cell>
          <cell r="AY301">
            <v>201889.92450000002</v>
          </cell>
          <cell r="AZ301">
            <v>329.3473482871126</v>
          </cell>
          <cell r="BA301">
            <v>0</v>
          </cell>
          <cell r="BB301">
            <v>0</v>
          </cell>
          <cell r="BC301">
            <v>0</v>
          </cell>
          <cell r="BD301">
            <v>0</v>
          </cell>
          <cell r="BG301">
            <v>0</v>
          </cell>
          <cell r="BH301">
            <v>0</v>
          </cell>
          <cell r="BI301">
            <v>13601</v>
          </cell>
          <cell r="BJ301">
            <v>22.187601957585645</v>
          </cell>
          <cell r="BK301">
            <v>0</v>
          </cell>
          <cell r="BL301">
            <v>0</v>
          </cell>
          <cell r="BM301">
            <v>57100</v>
          </cell>
          <cell r="BN301">
            <v>93.148450244698211</v>
          </cell>
          <cell r="BO301">
            <v>0</v>
          </cell>
          <cell r="BP301">
            <v>0</v>
          </cell>
          <cell r="BY301">
            <v>783</v>
          </cell>
          <cell r="CF301">
            <v>94.242000000000004</v>
          </cell>
          <cell r="CG301">
            <v>2142.25</v>
          </cell>
          <cell r="CJ301">
            <v>0</v>
          </cell>
          <cell r="CK301">
            <v>0</v>
          </cell>
          <cell r="CL301">
            <v>0</v>
          </cell>
          <cell r="CM301">
            <v>0</v>
          </cell>
          <cell r="CN301">
            <v>0</v>
          </cell>
          <cell r="CO301">
            <v>0</v>
          </cell>
          <cell r="CX301">
            <v>0</v>
          </cell>
          <cell r="CY301">
            <v>0</v>
          </cell>
          <cell r="DB301">
            <v>0</v>
          </cell>
          <cell r="DC301">
            <v>0</v>
          </cell>
          <cell r="DJ301" t="str">
            <v>НКРКП</v>
          </cell>
          <cell r="DL301">
            <v>40816</v>
          </cell>
          <cell r="DM301">
            <v>93</v>
          </cell>
          <cell r="DT301">
            <v>846.78</v>
          </cell>
        </row>
        <row r="302">
          <cell r="W302">
            <v>725.9</v>
          </cell>
          <cell r="AF302">
            <v>39863</v>
          </cell>
          <cell r="AG302">
            <v>1377</v>
          </cell>
          <cell r="AH302">
            <v>648.12206572769958</v>
          </cell>
          <cell r="AM302">
            <v>426</v>
          </cell>
          <cell r="AO302">
            <v>309233.39999999997</v>
          </cell>
          <cell r="AQ302">
            <v>276100</v>
          </cell>
          <cell r="AU302">
            <v>0</v>
          </cell>
          <cell r="AW302">
            <v>0</v>
          </cell>
          <cell r="AY302">
            <v>137849.503</v>
          </cell>
          <cell r="AZ302">
            <v>323.59038262910798</v>
          </cell>
          <cell r="BA302">
            <v>0</v>
          </cell>
          <cell r="BB302">
            <v>0</v>
          </cell>
          <cell r="BC302">
            <v>0</v>
          </cell>
          <cell r="BD302">
            <v>0</v>
          </cell>
          <cell r="BG302">
            <v>0</v>
          </cell>
          <cell r="BH302">
            <v>0</v>
          </cell>
          <cell r="BI302">
            <v>11713</v>
          </cell>
          <cell r="BJ302">
            <v>27.495305164319248</v>
          </cell>
          <cell r="BK302">
            <v>0</v>
          </cell>
          <cell r="BL302">
            <v>0</v>
          </cell>
          <cell r="BM302">
            <v>55600</v>
          </cell>
          <cell r="BN302">
            <v>130.51643192488262</v>
          </cell>
          <cell r="BO302">
            <v>0</v>
          </cell>
          <cell r="BP302">
            <v>0</v>
          </cell>
          <cell r="BY302">
            <v>846</v>
          </cell>
          <cell r="CF302">
            <v>64.347999999999999</v>
          </cell>
          <cell r="CG302">
            <v>2142.25</v>
          </cell>
          <cell r="CJ302">
            <v>0</v>
          </cell>
          <cell r="CK302">
            <v>0</v>
          </cell>
          <cell r="CL302">
            <v>0</v>
          </cell>
          <cell r="CM302">
            <v>0</v>
          </cell>
          <cell r="CN302">
            <v>0</v>
          </cell>
          <cell r="CO302">
            <v>0</v>
          </cell>
          <cell r="CX302">
            <v>0</v>
          </cell>
          <cell r="CY302">
            <v>0</v>
          </cell>
          <cell r="DB302">
            <v>0</v>
          </cell>
          <cell r="DC302">
            <v>0</v>
          </cell>
          <cell r="DJ302" t="str">
            <v>НКРКП</v>
          </cell>
          <cell r="DL302">
            <v>40816</v>
          </cell>
          <cell r="DM302">
            <v>93</v>
          </cell>
          <cell r="DT302">
            <v>969.05</v>
          </cell>
        </row>
        <row r="303">
          <cell r="W303">
            <v>210.45</v>
          </cell>
          <cell r="AF303">
            <v>39645</v>
          </cell>
          <cell r="AG303">
            <v>727</v>
          </cell>
          <cell r="AH303">
            <v>202.35977151418672</v>
          </cell>
          <cell r="AM303">
            <v>32037</v>
          </cell>
          <cell r="AO303">
            <v>6742186.6499999994</v>
          </cell>
          <cell r="AQ303">
            <v>6483000</v>
          </cell>
          <cell r="AU303">
            <v>0</v>
          </cell>
          <cell r="AW303">
            <v>0</v>
          </cell>
          <cell r="AY303">
            <v>3551150.8098000004</v>
          </cell>
          <cell r="AZ303">
            <v>110.84529793051784</v>
          </cell>
          <cell r="BA303">
            <v>0</v>
          </cell>
          <cell r="BB303">
            <v>0</v>
          </cell>
          <cell r="BC303">
            <v>0</v>
          </cell>
          <cell r="BD303">
            <v>0</v>
          </cell>
          <cell r="BG303">
            <v>0</v>
          </cell>
          <cell r="BH303">
            <v>0</v>
          </cell>
          <cell r="BI303">
            <v>564627</v>
          </cell>
          <cell r="BJ303">
            <v>17.62421575053844</v>
          </cell>
          <cell r="BK303">
            <v>0</v>
          </cell>
          <cell r="BL303">
            <v>0</v>
          </cell>
          <cell r="BM303">
            <v>1149100</v>
          </cell>
          <cell r="BN303">
            <v>35.867902737459815</v>
          </cell>
          <cell r="BO303">
            <v>0</v>
          </cell>
          <cell r="BP303">
            <v>0</v>
          </cell>
          <cell r="BY303">
            <v>1395</v>
          </cell>
          <cell r="CF303">
            <v>4882.5150000000003</v>
          </cell>
          <cell r="CG303">
            <v>727.32</v>
          </cell>
          <cell r="CJ303">
            <v>0</v>
          </cell>
          <cell r="CK303">
            <v>0</v>
          </cell>
          <cell r="CL303">
            <v>0</v>
          </cell>
          <cell r="CM303">
            <v>0</v>
          </cell>
          <cell r="CN303">
            <v>0</v>
          </cell>
          <cell r="CO303">
            <v>0</v>
          </cell>
          <cell r="CX303">
            <v>0</v>
          </cell>
          <cell r="CY303">
            <v>0</v>
          </cell>
          <cell r="DB303">
            <v>0</v>
          </cell>
          <cell r="DC303">
            <v>0</v>
          </cell>
          <cell r="DJ303" t="str">
            <v>НКРЕ</v>
          </cell>
          <cell r="DL303">
            <v>40526</v>
          </cell>
          <cell r="DM303">
            <v>1756</v>
          </cell>
          <cell r="DO303" t="str">
            <v>тарифи на теплову енергію</v>
          </cell>
          <cell r="DT303">
            <v>231.5</v>
          </cell>
        </row>
        <row r="304">
          <cell r="W304">
            <v>574.47</v>
          </cell>
          <cell r="AF304">
            <v>39863</v>
          </cell>
          <cell r="AG304">
            <v>1375</v>
          </cell>
          <cell r="AH304">
            <v>422.40454402019566</v>
          </cell>
          <cell r="AM304">
            <v>3169</v>
          </cell>
          <cell r="AO304">
            <v>1820495.4300000002</v>
          </cell>
          <cell r="AQ304">
            <v>1338600</v>
          </cell>
          <cell r="AU304">
            <v>0</v>
          </cell>
          <cell r="AW304">
            <v>0</v>
          </cell>
          <cell r="AY304">
            <v>1034805.2935</v>
          </cell>
          <cell r="AZ304">
            <v>326.54001057115812</v>
          </cell>
          <cell r="BA304">
            <v>0</v>
          </cell>
          <cell r="BB304">
            <v>0</v>
          </cell>
          <cell r="BC304">
            <v>0</v>
          </cell>
          <cell r="BD304">
            <v>0</v>
          </cell>
          <cell r="BG304">
            <v>0</v>
          </cell>
          <cell r="BH304">
            <v>0</v>
          </cell>
          <cell r="BI304">
            <v>69639</v>
          </cell>
          <cell r="BJ304">
            <v>21.975071000315555</v>
          </cell>
          <cell r="BK304">
            <v>0</v>
          </cell>
          <cell r="BL304">
            <v>0</v>
          </cell>
          <cell r="BM304">
            <v>113700</v>
          </cell>
          <cell r="BN304">
            <v>35.878826128116124</v>
          </cell>
          <cell r="BO304">
            <v>0</v>
          </cell>
          <cell r="BP304">
            <v>0</v>
          </cell>
          <cell r="BY304">
            <v>1395</v>
          </cell>
          <cell r="CF304">
            <v>483.04599999999999</v>
          </cell>
          <cell r="CG304">
            <v>2142.25</v>
          </cell>
          <cell r="CJ304">
            <v>0</v>
          </cell>
          <cell r="CK304">
            <v>0</v>
          </cell>
          <cell r="CL304">
            <v>0</v>
          </cell>
          <cell r="CM304">
            <v>0</v>
          </cell>
          <cell r="CN304">
            <v>0</v>
          </cell>
          <cell r="CO304">
            <v>0</v>
          </cell>
          <cell r="CX304">
            <v>0</v>
          </cell>
          <cell r="CY304">
            <v>0</v>
          </cell>
          <cell r="DB304">
            <v>0</v>
          </cell>
          <cell r="DC304">
            <v>0</v>
          </cell>
          <cell r="DJ304" t="str">
            <v>НКРКП</v>
          </cell>
          <cell r="DL304">
            <v>40816</v>
          </cell>
          <cell r="DM304">
            <v>93</v>
          </cell>
          <cell r="DT304">
            <v>819.83</v>
          </cell>
        </row>
        <row r="305">
          <cell r="W305">
            <v>582.61</v>
          </cell>
          <cell r="AF305">
            <v>39863</v>
          </cell>
          <cell r="AG305">
            <v>1376</v>
          </cell>
          <cell r="AH305">
            <v>422.18065205772314</v>
          </cell>
          <cell r="AM305">
            <v>1871</v>
          </cell>
          <cell r="AO305">
            <v>1090063.31</v>
          </cell>
          <cell r="AQ305">
            <v>789900</v>
          </cell>
          <cell r="AU305">
            <v>0</v>
          </cell>
          <cell r="AW305">
            <v>0</v>
          </cell>
          <cell r="AY305">
            <v>610766.18625000003</v>
          </cell>
          <cell r="AZ305">
            <v>326.43836785141639</v>
          </cell>
          <cell r="BA305">
            <v>0</v>
          </cell>
          <cell r="BB305">
            <v>0</v>
          </cell>
          <cell r="BC305">
            <v>0</v>
          </cell>
          <cell r="BD305">
            <v>0</v>
          </cell>
          <cell r="BG305">
            <v>0</v>
          </cell>
          <cell r="BH305">
            <v>0</v>
          </cell>
          <cell r="BI305">
            <v>41050</v>
          </cell>
          <cell r="BJ305">
            <v>21.940138963121324</v>
          </cell>
          <cell r="BK305">
            <v>0</v>
          </cell>
          <cell r="BL305">
            <v>0</v>
          </cell>
          <cell r="BM305">
            <v>67000</v>
          </cell>
          <cell r="BN305">
            <v>35.809727418492784</v>
          </cell>
          <cell r="BO305">
            <v>0</v>
          </cell>
          <cell r="BP305">
            <v>0</v>
          </cell>
          <cell r="BY305">
            <v>1395</v>
          </cell>
          <cell r="CF305">
            <v>285.10500000000002</v>
          </cell>
          <cell r="CG305">
            <v>2142.25</v>
          </cell>
          <cell r="CJ305">
            <v>0</v>
          </cell>
          <cell r="CK305">
            <v>0</v>
          </cell>
          <cell r="CL305">
            <v>0</v>
          </cell>
          <cell r="CM305">
            <v>0</v>
          </cell>
          <cell r="CN305">
            <v>0</v>
          </cell>
          <cell r="CO305">
            <v>0</v>
          </cell>
          <cell r="CX305">
            <v>0</v>
          </cell>
          <cell r="CY305">
            <v>0</v>
          </cell>
          <cell r="DB305">
            <v>0</v>
          </cell>
          <cell r="DC305">
            <v>0</v>
          </cell>
          <cell r="DJ305" t="str">
            <v>НКРКП</v>
          </cell>
          <cell r="DL305">
            <v>40816</v>
          </cell>
          <cell r="DM305">
            <v>93</v>
          </cell>
          <cell r="DT305">
            <v>827.9</v>
          </cell>
        </row>
        <row r="306">
          <cell r="W306">
            <v>939.4</v>
          </cell>
          <cell r="AF306">
            <v>39863</v>
          </cell>
          <cell r="AG306">
            <v>1384</v>
          </cell>
          <cell r="AH306">
            <v>838.75</v>
          </cell>
          <cell r="AM306">
            <v>240</v>
          </cell>
          <cell r="AO306">
            <v>225456</v>
          </cell>
          <cell r="AQ306">
            <v>201300</v>
          </cell>
          <cell r="AU306">
            <v>0</v>
          </cell>
          <cell r="AW306">
            <v>0</v>
          </cell>
          <cell r="AY306">
            <v>84297.537500000006</v>
          </cell>
          <cell r="AZ306">
            <v>351.23973958333335</v>
          </cell>
          <cell r="BA306">
            <v>0</v>
          </cell>
          <cell r="BB306">
            <v>0</v>
          </cell>
          <cell r="BC306">
            <v>0</v>
          </cell>
          <cell r="BD306">
            <v>0</v>
          </cell>
          <cell r="BG306">
            <v>0</v>
          </cell>
          <cell r="BH306">
            <v>0</v>
          </cell>
          <cell r="BI306">
            <v>9000</v>
          </cell>
          <cell r="BJ306">
            <v>37.5</v>
          </cell>
          <cell r="BK306">
            <v>0</v>
          </cell>
          <cell r="BL306">
            <v>0</v>
          </cell>
          <cell r="BM306">
            <v>62000</v>
          </cell>
          <cell r="BN306">
            <v>258.33333333333331</v>
          </cell>
          <cell r="BO306">
            <v>0</v>
          </cell>
          <cell r="BP306">
            <v>0</v>
          </cell>
          <cell r="BY306">
            <v>944</v>
          </cell>
          <cell r="CF306">
            <v>39.35</v>
          </cell>
          <cell r="CG306">
            <v>2142.25</v>
          </cell>
          <cell r="CJ306">
            <v>0</v>
          </cell>
          <cell r="CK306">
            <v>0</v>
          </cell>
          <cell r="CL306">
            <v>0</v>
          </cell>
          <cell r="CM306">
            <v>0</v>
          </cell>
          <cell r="CN306">
            <v>0</v>
          </cell>
          <cell r="CO306">
            <v>0</v>
          </cell>
          <cell r="CX306">
            <v>0</v>
          </cell>
          <cell r="CY306">
            <v>0</v>
          </cell>
          <cell r="DB306">
            <v>0</v>
          </cell>
          <cell r="DC306">
            <v>0</v>
          </cell>
          <cell r="DJ306" t="str">
            <v>НКРКП</v>
          </cell>
          <cell r="DL306">
            <v>40816</v>
          </cell>
          <cell r="DM306">
            <v>93</v>
          </cell>
          <cell r="DT306">
            <v>999.9</v>
          </cell>
        </row>
        <row r="307">
          <cell r="W307">
            <v>853.49</v>
          </cell>
          <cell r="AF307">
            <v>39863</v>
          </cell>
          <cell r="AG307">
            <v>1378</v>
          </cell>
          <cell r="AH307">
            <v>743.45991561181438</v>
          </cell>
          <cell r="AM307">
            <v>237</v>
          </cell>
          <cell r="AO307">
            <v>202277.13</v>
          </cell>
          <cell r="AQ307">
            <v>176200</v>
          </cell>
          <cell r="AU307">
            <v>0</v>
          </cell>
          <cell r="AW307">
            <v>0</v>
          </cell>
          <cell r="AY307">
            <v>78965.477249999996</v>
          </cell>
          <cell r="AZ307">
            <v>333.18766772151895</v>
          </cell>
          <cell r="BA307">
            <v>0</v>
          </cell>
          <cell r="BB307">
            <v>0</v>
          </cell>
          <cell r="BC307">
            <v>0</v>
          </cell>
          <cell r="BD307">
            <v>0</v>
          </cell>
          <cell r="BG307">
            <v>0</v>
          </cell>
          <cell r="BH307">
            <v>0</v>
          </cell>
          <cell r="BI307">
            <v>12484</v>
          </cell>
          <cell r="BJ307">
            <v>52.675105485232066</v>
          </cell>
          <cell r="BK307">
            <v>0</v>
          </cell>
          <cell r="BL307">
            <v>0</v>
          </cell>
          <cell r="BM307">
            <v>43200</v>
          </cell>
          <cell r="BN307">
            <v>182.27848101265823</v>
          </cell>
          <cell r="BO307">
            <v>0</v>
          </cell>
          <cell r="BP307">
            <v>0</v>
          </cell>
          <cell r="BY307">
            <v>994</v>
          </cell>
          <cell r="CF307">
            <v>36.860999999999997</v>
          </cell>
          <cell r="CG307">
            <v>2142.25</v>
          </cell>
          <cell r="CJ307">
            <v>0</v>
          </cell>
          <cell r="CK307">
            <v>0</v>
          </cell>
          <cell r="CL307">
            <v>0</v>
          </cell>
          <cell r="CM307">
            <v>0</v>
          </cell>
          <cell r="CN307">
            <v>0</v>
          </cell>
          <cell r="CO307">
            <v>0</v>
          </cell>
          <cell r="CX307">
            <v>0</v>
          </cell>
          <cell r="CY307">
            <v>0</v>
          </cell>
          <cell r="DB307">
            <v>0</v>
          </cell>
          <cell r="DC307">
            <v>0</v>
          </cell>
          <cell r="DJ307" t="str">
            <v>НКРКП</v>
          </cell>
          <cell r="DL307">
            <v>40816</v>
          </cell>
          <cell r="DM307">
            <v>93</v>
          </cell>
          <cell r="DT307">
            <v>999.9</v>
          </cell>
        </row>
        <row r="308">
          <cell r="W308">
            <v>822.41</v>
          </cell>
          <cell r="AF308">
            <v>39863</v>
          </cell>
          <cell r="AG308">
            <v>1379</v>
          </cell>
          <cell r="AH308">
            <v>734.29487179487182</v>
          </cell>
          <cell r="AM308">
            <v>312</v>
          </cell>
          <cell r="AO308">
            <v>256591.91999999998</v>
          </cell>
          <cell r="AQ308">
            <v>229100</v>
          </cell>
          <cell r="AU308">
            <v>0</v>
          </cell>
          <cell r="AW308">
            <v>0</v>
          </cell>
          <cell r="AY308">
            <v>99845.987999999998</v>
          </cell>
          <cell r="AZ308">
            <v>320.01919230769232</v>
          </cell>
          <cell r="BA308">
            <v>0</v>
          </cell>
          <cell r="BB308">
            <v>0</v>
          </cell>
          <cell r="BC308">
            <v>0</v>
          </cell>
          <cell r="BD308">
            <v>0</v>
          </cell>
          <cell r="BG308">
            <v>0</v>
          </cell>
          <cell r="BH308">
            <v>0</v>
          </cell>
          <cell r="BI308">
            <v>14572</v>
          </cell>
          <cell r="BJ308">
            <v>46.705128205128204</v>
          </cell>
          <cell r="BK308">
            <v>0</v>
          </cell>
          <cell r="BL308">
            <v>0</v>
          </cell>
          <cell r="BM308">
            <v>57200</v>
          </cell>
          <cell r="BN308">
            <v>183.33333333333334</v>
          </cell>
          <cell r="BO308">
            <v>0</v>
          </cell>
          <cell r="BP308">
            <v>0</v>
          </cell>
          <cell r="BY308">
            <v>871</v>
          </cell>
          <cell r="CF308">
            <v>46.607999999999997</v>
          </cell>
          <cell r="CG308">
            <v>2142.25</v>
          </cell>
          <cell r="CJ308">
            <v>0</v>
          </cell>
          <cell r="CK308">
            <v>0</v>
          </cell>
          <cell r="CL308">
            <v>0</v>
          </cell>
          <cell r="CM308">
            <v>0</v>
          </cell>
          <cell r="CN308">
            <v>0</v>
          </cell>
          <cell r="CO308">
            <v>0</v>
          </cell>
          <cell r="CX308">
            <v>0</v>
          </cell>
          <cell r="CY308">
            <v>0</v>
          </cell>
          <cell r="DB308">
            <v>0</v>
          </cell>
          <cell r="DC308">
            <v>0</v>
          </cell>
          <cell r="DJ308" t="str">
            <v>НКРКП</v>
          </cell>
          <cell r="DL308">
            <v>40816</v>
          </cell>
          <cell r="DM308">
            <v>93</v>
          </cell>
          <cell r="DT308">
            <v>999.9</v>
          </cell>
        </row>
        <row r="309">
          <cell r="W309">
            <v>620.98</v>
          </cell>
          <cell r="AF309">
            <v>39863</v>
          </cell>
          <cell r="AG309">
            <v>1389</v>
          </cell>
          <cell r="AH309">
            <v>514.91442542787286</v>
          </cell>
          <cell r="AM309">
            <v>818</v>
          </cell>
          <cell r="AO309">
            <v>507961.64</v>
          </cell>
          <cell r="AQ309">
            <v>421200</v>
          </cell>
          <cell r="AU309">
            <v>0</v>
          </cell>
          <cell r="AW309">
            <v>0</v>
          </cell>
          <cell r="AY309">
            <v>282025.07024999999</v>
          </cell>
          <cell r="AZ309">
            <v>344.77392451100241</v>
          </cell>
          <cell r="BA309">
            <v>0</v>
          </cell>
          <cell r="BB309">
            <v>0</v>
          </cell>
          <cell r="BC309">
            <v>0</v>
          </cell>
          <cell r="BD309">
            <v>0</v>
          </cell>
          <cell r="BG309">
            <v>0</v>
          </cell>
          <cell r="BH309">
            <v>0</v>
          </cell>
          <cell r="BI309">
            <v>15038</v>
          </cell>
          <cell r="BJ309">
            <v>18.383863080684595</v>
          </cell>
          <cell r="BK309">
            <v>0</v>
          </cell>
          <cell r="BL309">
            <v>0</v>
          </cell>
          <cell r="BM309">
            <v>57300</v>
          </cell>
          <cell r="BN309">
            <v>70.048899755501225</v>
          </cell>
          <cell r="BO309">
            <v>0</v>
          </cell>
          <cell r="BP309">
            <v>0</v>
          </cell>
          <cell r="BY309">
            <v>862</v>
          </cell>
          <cell r="CF309">
            <v>131.649</v>
          </cell>
          <cell r="CG309">
            <v>2142.25</v>
          </cell>
          <cell r="CJ309">
            <v>0</v>
          </cell>
          <cell r="CK309">
            <v>0</v>
          </cell>
          <cell r="CL309">
            <v>0</v>
          </cell>
          <cell r="CM309">
            <v>0</v>
          </cell>
          <cell r="CN309">
            <v>0</v>
          </cell>
          <cell r="CO309">
            <v>0</v>
          </cell>
          <cell r="CX309">
            <v>0</v>
          </cell>
          <cell r="CY309">
            <v>0</v>
          </cell>
          <cell r="DB309">
            <v>0</v>
          </cell>
          <cell r="DC309">
            <v>0</v>
          </cell>
          <cell r="DJ309" t="str">
            <v>НКРКП</v>
          </cell>
          <cell r="DL309">
            <v>40816</v>
          </cell>
          <cell r="DM309">
            <v>93</v>
          </cell>
          <cell r="DT309">
            <v>880.05</v>
          </cell>
        </row>
        <row r="310">
          <cell r="W310">
            <v>528.72</v>
          </cell>
          <cell r="AF310">
            <v>39863</v>
          </cell>
          <cell r="AG310">
            <v>1388</v>
          </cell>
          <cell r="AH310">
            <v>452.67489711934155</v>
          </cell>
          <cell r="AM310">
            <v>486</v>
          </cell>
          <cell r="AO310">
            <v>256957.92</v>
          </cell>
          <cell r="AQ310">
            <v>220000</v>
          </cell>
          <cell r="AU310">
            <v>0</v>
          </cell>
          <cell r="AW310">
            <v>0</v>
          </cell>
          <cell r="AY310">
            <v>152656.73500000002</v>
          </cell>
          <cell r="AZ310">
            <v>314.10850823045268</v>
          </cell>
          <cell r="BA310">
            <v>0</v>
          </cell>
          <cell r="BB310">
            <v>0</v>
          </cell>
          <cell r="BC310">
            <v>0</v>
          </cell>
          <cell r="BD310">
            <v>0</v>
          </cell>
          <cell r="BG310">
            <v>0</v>
          </cell>
          <cell r="BH310">
            <v>0</v>
          </cell>
          <cell r="BI310">
            <v>9882</v>
          </cell>
          <cell r="BJ310">
            <v>20.333333333333332</v>
          </cell>
          <cell r="BK310">
            <v>0</v>
          </cell>
          <cell r="BL310">
            <v>0</v>
          </cell>
          <cell r="BM310">
            <v>29100</v>
          </cell>
          <cell r="BN310">
            <v>59.876543209876544</v>
          </cell>
          <cell r="BO310">
            <v>0</v>
          </cell>
          <cell r="BP310">
            <v>0</v>
          </cell>
          <cell r="BY310">
            <v>935</v>
          </cell>
          <cell r="CF310">
            <v>71.260000000000005</v>
          </cell>
          <cell r="CG310">
            <v>2142.25</v>
          </cell>
          <cell r="CJ310">
            <v>0</v>
          </cell>
          <cell r="CK310">
            <v>0</v>
          </cell>
          <cell r="CL310">
            <v>0</v>
          </cell>
          <cell r="CM310">
            <v>0</v>
          </cell>
          <cell r="CN310">
            <v>0</v>
          </cell>
          <cell r="CO310">
            <v>0</v>
          </cell>
          <cell r="CX310">
            <v>0</v>
          </cell>
          <cell r="CY310">
            <v>0</v>
          </cell>
          <cell r="DB310">
            <v>0</v>
          </cell>
          <cell r="DC310">
            <v>0</v>
          </cell>
          <cell r="DJ310" t="str">
            <v>НКРКП</v>
          </cell>
          <cell r="DL310">
            <v>40816</v>
          </cell>
          <cell r="DM310">
            <v>93</v>
          </cell>
          <cell r="DT310">
            <v>764.75</v>
          </cell>
        </row>
        <row r="311">
          <cell r="W311">
            <v>522.29999999999995</v>
          </cell>
          <cell r="AF311">
            <v>39863</v>
          </cell>
          <cell r="AG311">
            <v>1380</v>
          </cell>
          <cell r="AH311">
            <v>466.34093376764389</v>
          </cell>
          <cell r="AM311">
            <v>921</v>
          </cell>
          <cell r="AO311">
            <v>481038.29999999993</v>
          </cell>
          <cell r="AQ311">
            <v>429500</v>
          </cell>
          <cell r="AU311">
            <v>0</v>
          </cell>
          <cell r="AW311">
            <v>0</v>
          </cell>
          <cell r="AY311">
            <v>295131.35574999999</v>
          </cell>
          <cell r="AZ311">
            <v>320.44664033659063</v>
          </cell>
          <cell r="BA311">
            <v>0</v>
          </cell>
          <cell r="BB311">
            <v>0</v>
          </cell>
          <cell r="BC311">
            <v>0</v>
          </cell>
          <cell r="BD311">
            <v>0</v>
          </cell>
          <cell r="BG311">
            <v>0</v>
          </cell>
          <cell r="BH311">
            <v>0</v>
          </cell>
          <cell r="BI311">
            <v>10065</v>
          </cell>
          <cell r="BJ311">
            <v>10.928338762214985</v>
          </cell>
          <cell r="BK311">
            <v>0</v>
          </cell>
          <cell r="BL311">
            <v>0</v>
          </cell>
          <cell r="BM311">
            <v>64100</v>
          </cell>
          <cell r="BN311">
            <v>69.598262757871879</v>
          </cell>
          <cell r="BO311">
            <v>0</v>
          </cell>
          <cell r="BP311">
            <v>0</v>
          </cell>
          <cell r="BY311">
            <v>975</v>
          </cell>
          <cell r="CF311">
            <v>137.767</v>
          </cell>
          <cell r="CG311">
            <v>2142.25</v>
          </cell>
          <cell r="CJ311">
            <v>0</v>
          </cell>
          <cell r="CK311">
            <v>0</v>
          </cell>
          <cell r="CL311">
            <v>0</v>
          </cell>
          <cell r="CM311">
            <v>0</v>
          </cell>
          <cell r="CN311">
            <v>0</v>
          </cell>
          <cell r="CO311">
            <v>0</v>
          </cell>
          <cell r="CX311">
            <v>0</v>
          </cell>
          <cell r="CY311">
            <v>0</v>
          </cell>
          <cell r="DB311">
            <v>0</v>
          </cell>
          <cell r="DC311">
            <v>0</v>
          </cell>
          <cell r="DJ311" t="str">
            <v>НКРКП</v>
          </cell>
          <cell r="DL311">
            <v>40816</v>
          </cell>
          <cell r="DM311">
            <v>93</v>
          </cell>
          <cell r="DT311">
            <v>763.09</v>
          </cell>
        </row>
        <row r="312">
          <cell r="W312">
            <v>522.79999999999995</v>
          </cell>
          <cell r="AF312">
            <v>39863</v>
          </cell>
          <cell r="AG312">
            <v>1383</v>
          </cell>
          <cell r="AH312">
            <v>413.2832167832168</v>
          </cell>
          <cell r="AM312">
            <v>572</v>
          </cell>
          <cell r="AO312">
            <v>299041.59999999998</v>
          </cell>
          <cell r="AQ312">
            <v>236398</v>
          </cell>
          <cell r="AU312">
            <v>0</v>
          </cell>
          <cell r="AW312">
            <v>0</v>
          </cell>
          <cell r="AY312">
            <v>182815.33049999998</v>
          </cell>
          <cell r="AZ312">
            <v>319.60722115384613</v>
          </cell>
          <cell r="BA312">
            <v>0</v>
          </cell>
          <cell r="BB312">
            <v>0</v>
          </cell>
          <cell r="BC312">
            <v>0</v>
          </cell>
          <cell r="BD312">
            <v>0</v>
          </cell>
          <cell r="BG312">
            <v>0</v>
          </cell>
          <cell r="BH312">
            <v>0</v>
          </cell>
          <cell r="BI312">
            <v>12323</v>
          </cell>
          <cell r="BJ312">
            <v>21.543706293706293</v>
          </cell>
          <cell r="BK312">
            <v>0</v>
          </cell>
          <cell r="BL312">
            <v>0</v>
          </cell>
          <cell r="BM312">
            <v>13100</v>
          </cell>
          <cell r="BN312">
            <v>22.902097902097903</v>
          </cell>
          <cell r="BO312">
            <v>0</v>
          </cell>
          <cell r="BP312">
            <v>0</v>
          </cell>
          <cell r="BY312">
            <v>981</v>
          </cell>
          <cell r="CF312">
            <v>85.337999999999994</v>
          </cell>
          <cell r="CG312">
            <v>2142.25</v>
          </cell>
          <cell r="CJ312">
            <v>0</v>
          </cell>
          <cell r="CK312">
            <v>0</v>
          </cell>
          <cell r="CL312">
            <v>0</v>
          </cell>
          <cell r="CM312">
            <v>0</v>
          </cell>
          <cell r="CN312">
            <v>0</v>
          </cell>
          <cell r="CO312">
            <v>0</v>
          </cell>
          <cell r="CX312">
            <v>0</v>
          </cell>
          <cell r="CY312">
            <v>0</v>
          </cell>
          <cell r="DB312">
            <v>0</v>
          </cell>
          <cell r="DC312">
            <v>0</v>
          </cell>
          <cell r="DJ312" t="str">
            <v>НКРКП</v>
          </cell>
          <cell r="DL312">
            <v>40816</v>
          </cell>
          <cell r="DM312">
            <v>93</v>
          </cell>
          <cell r="DT312">
            <v>739.01</v>
          </cell>
        </row>
        <row r="313">
          <cell r="W313">
            <v>504</v>
          </cell>
          <cell r="AF313">
            <v>39863</v>
          </cell>
          <cell r="AG313">
            <v>1385</v>
          </cell>
          <cell r="AH313">
            <v>400</v>
          </cell>
          <cell r="AM313">
            <v>25</v>
          </cell>
          <cell r="AO313">
            <v>12600</v>
          </cell>
          <cell r="AQ313">
            <v>10000</v>
          </cell>
          <cell r="AU313">
            <v>0</v>
          </cell>
          <cell r="AW313">
            <v>0</v>
          </cell>
          <cell r="AY313">
            <v>7821.3547499999995</v>
          </cell>
          <cell r="AZ313">
            <v>312.85418999999996</v>
          </cell>
          <cell r="BA313">
            <v>0</v>
          </cell>
          <cell r="BB313">
            <v>0</v>
          </cell>
          <cell r="BC313">
            <v>0</v>
          </cell>
          <cell r="BD313">
            <v>0</v>
          </cell>
          <cell r="BG313">
            <v>0</v>
          </cell>
          <cell r="BH313">
            <v>0</v>
          </cell>
          <cell r="BI313">
            <v>528</v>
          </cell>
          <cell r="BJ313">
            <v>21.12</v>
          </cell>
          <cell r="BK313">
            <v>0</v>
          </cell>
          <cell r="BL313">
            <v>0</v>
          </cell>
          <cell r="BM313">
            <v>600</v>
          </cell>
          <cell r="BN313">
            <v>24</v>
          </cell>
          <cell r="BO313">
            <v>0</v>
          </cell>
          <cell r="BP313">
            <v>0</v>
          </cell>
          <cell r="BY313">
            <v>981</v>
          </cell>
          <cell r="CF313">
            <v>3.6509999999999998</v>
          </cell>
          <cell r="CG313">
            <v>2142.25</v>
          </cell>
          <cell r="CJ313">
            <v>0</v>
          </cell>
          <cell r="CK313">
            <v>0</v>
          </cell>
          <cell r="CL313">
            <v>0</v>
          </cell>
          <cell r="CM313">
            <v>0</v>
          </cell>
          <cell r="CN313">
            <v>0</v>
          </cell>
          <cell r="CO313">
            <v>0</v>
          </cell>
          <cell r="CX313">
            <v>0</v>
          </cell>
          <cell r="CY313">
            <v>0</v>
          </cell>
          <cell r="DB313">
            <v>0</v>
          </cell>
          <cell r="DC313">
            <v>0</v>
          </cell>
          <cell r="DJ313" t="str">
            <v>НКРКП</v>
          </cell>
          <cell r="DL313">
            <v>40816</v>
          </cell>
          <cell r="DM313">
            <v>93</v>
          </cell>
          <cell r="DT313">
            <v>739.01</v>
          </cell>
        </row>
        <row r="314">
          <cell r="W314">
            <v>234.73</v>
          </cell>
          <cell r="AF314">
            <v>39926</v>
          </cell>
          <cell r="AG314">
            <v>360</v>
          </cell>
          <cell r="AH314">
            <v>217.34494756385155</v>
          </cell>
          <cell r="AM314">
            <v>805293.7</v>
          </cell>
          <cell r="AO314">
            <v>189026590.20099998</v>
          </cell>
          <cell r="AQ314">
            <v>175026517</v>
          </cell>
          <cell r="AU314">
            <v>0</v>
          </cell>
          <cell r="AW314">
            <v>0</v>
          </cell>
          <cell r="AY314">
            <v>92830659.055200011</v>
          </cell>
          <cell r="AZ314">
            <v>115.27553121947932</v>
          </cell>
          <cell r="BA314">
            <v>6629473</v>
          </cell>
          <cell r="BB314">
            <v>8.2323666508256554</v>
          </cell>
          <cell r="BC314">
            <v>0</v>
          </cell>
          <cell r="BD314">
            <v>0</v>
          </cell>
          <cell r="BG314">
            <v>0</v>
          </cell>
          <cell r="BH314">
            <v>0</v>
          </cell>
          <cell r="BI314">
            <v>18288130</v>
          </cell>
          <cell r="BJ314">
            <v>22.709888330183137</v>
          </cell>
          <cell r="BK314">
            <v>0</v>
          </cell>
          <cell r="BL314">
            <v>0</v>
          </cell>
          <cell r="BM314">
            <v>41857608</v>
          </cell>
          <cell r="BN314">
            <v>51.978064648959759</v>
          </cell>
          <cell r="BO314">
            <v>0</v>
          </cell>
          <cell r="BP314">
            <v>0</v>
          </cell>
          <cell r="BY314">
            <v>1997</v>
          </cell>
          <cell r="CF314">
            <v>127633.86</v>
          </cell>
          <cell r="CG314">
            <v>727.32</v>
          </cell>
          <cell r="CJ314">
            <v>0</v>
          </cell>
          <cell r="CK314">
            <v>0</v>
          </cell>
          <cell r="CL314">
            <v>0</v>
          </cell>
          <cell r="CM314">
            <v>0</v>
          </cell>
          <cell r="CN314">
            <v>0</v>
          </cell>
          <cell r="CO314">
            <v>0</v>
          </cell>
          <cell r="CX314">
            <v>0</v>
          </cell>
          <cell r="CY314">
            <v>0</v>
          </cell>
          <cell r="DB314">
            <v>0</v>
          </cell>
          <cell r="DC314">
            <v>0</v>
          </cell>
          <cell r="DJ314" t="str">
            <v>НКРЕ</v>
          </cell>
          <cell r="DL314">
            <v>40526</v>
          </cell>
          <cell r="DM314">
            <v>1854</v>
          </cell>
          <cell r="DO314" t="str">
            <v>тариф на теплову енергію</v>
          </cell>
          <cell r="DT314">
            <v>258.2</v>
          </cell>
        </row>
        <row r="315">
          <cell r="W315">
            <v>481.96</v>
          </cell>
          <cell r="AF315">
            <v>39926</v>
          </cell>
          <cell r="AG315">
            <v>361</v>
          </cell>
          <cell r="AH315">
            <v>446.26057655662601</v>
          </cell>
          <cell r="AM315">
            <v>127522.6</v>
          </cell>
          <cell r="AO315">
            <v>61460792.296000004</v>
          </cell>
          <cell r="AQ315">
            <v>56908309</v>
          </cell>
          <cell r="AU315">
            <v>0</v>
          </cell>
          <cell r="AW315">
            <v>0</v>
          </cell>
          <cell r="AY315">
            <v>41111169.962500006</v>
          </cell>
          <cell r="AZ315">
            <v>322.38340468669873</v>
          </cell>
          <cell r="BA315">
            <v>3701791</v>
          </cell>
          <cell r="BB315">
            <v>29.028509456363029</v>
          </cell>
          <cell r="BC315">
            <v>0</v>
          </cell>
          <cell r="BD315">
            <v>0</v>
          </cell>
          <cell r="BG315">
            <v>0</v>
          </cell>
          <cell r="BH315">
            <v>0</v>
          </cell>
          <cell r="BI315">
            <v>3023678</v>
          </cell>
          <cell r="BJ315">
            <v>23.710918692059288</v>
          </cell>
          <cell r="BK315">
            <v>0</v>
          </cell>
          <cell r="BL315">
            <v>0</v>
          </cell>
          <cell r="BM315">
            <v>6727919</v>
          </cell>
          <cell r="BN315">
            <v>52.758640429225878</v>
          </cell>
          <cell r="BO315">
            <v>0</v>
          </cell>
          <cell r="BP315">
            <v>0</v>
          </cell>
          <cell r="BY315">
            <v>1997</v>
          </cell>
          <cell r="CF315">
            <v>19190.650000000001</v>
          </cell>
          <cell r="CG315">
            <v>2142.25</v>
          </cell>
          <cell r="CJ315">
            <v>0</v>
          </cell>
          <cell r="CK315">
            <v>0</v>
          </cell>
          <cell r="CL315">
            <v>0</v>
          </cell>
          <cell r="CM315">
            <v>0</v>
          </cell>
          <cell r="CN315">
            <v>0</v>
          </cell>
          <cell r="CO315">
            <v>0</v>
          </cell>
          <cell r="CX315">
            <v>0</v>
          </cell>
          <cell r="CY315">
            <v>0</v>
          </cell>
          <cell r="DB315">
            <v>0</v>
          </cell>
          <cell r="DC315">
            <v>0</v>
          </cell>
          <cell r="DJ315" t="str">
            <v>НКРКП</v>
          </cell>
          <cell r="DL315">
            <v>40942</v>
          </cell>
          <cell r="DM315">
            <v>28</v>
          </cell>
          <cell r="DT315">
            <v>758.64</v>
          </cell>
        </row>
        <row r="316">
          <cell r="W316">
            <v>481.96</v>
          </cell>
          <cell r="AF316">
            <v>39926</v>
          </cell>
          <cell r="AG316">
            <v>361</v>
          </cell>
          <cell r="AH316">
            <v>446.26300883246449</v>
          </cell>
          <cell r="AM316">
            <v>47631.1</v>
          </cell>
          <cell r="AO316">
            <v>22956284.955999997</v>
          </cell>
          <cell r="AQ316">
            <v>21255998</v>
          </cell>
          <cell r="AU316">
            <v>0</v>
          </cell>
          <cell r="AW316">
            <v>0</v>
          </cell>
          <cell r="AY316">
            <v>15355433.774999999</v>
          </cell>
          <cell r="AZ316">
            <v>322.38251426064062</v>
          </cell>
          <cell r="BA316">
            <v>1382667</v>
          </cell>
          <cell r="BB316">
            <v>29.02865984619293</v>
          </cell>
          <cell r="BC316">
            <v>0</v>
          </cell>
          <cell r="BD316">
            <v>0</v>
          </cell>
          <cell r="BG316">
            <v>0</v>
          </cell>
          <cell r="BH316">
            <v>0</v>
          </cell>
          <cell r="BI316">
            <v>1129383</v>
          </cell>
          <cell r="BJ316">
            <v>23.711041735336789</v>
          </cell>
          <cell r="BK316">
            <v>0</v>
          </cell>
          <cell r="BL316">
            <v>0</v>
          </cell>
          <cell r="BM316">
            <v>2512966</v>
          </cell>
          <cell r="BN316">
            <v>52.758932714130054</v>
          </cell>
          <cell r="BO316">
            <v>0</v>
          </cell>
          <cell r="BP316">
            <v>0</v>
          </cell>
          <cell r="BY316">
            <v>1997</v>
          </cell>
          <cell r="CF316">
            <v>7167.9</v>
          </cell>
          <cell r="CG316">
            <v>2142.25</v>
          </cell>
          <cell r="CJ316">
            <v>0</v>
          </cell>
          <cell r="CK316">
            <v>0</v>
          </cell>
          <cell r="CL316">
            <v>0</v>
          </cell>
          <cell r="CM316">
            <v>0</v>
          </cell>
          <cell r="CN316">
            <v>0</v>
          </cell>
          <cell r="CO316">
            <v>0</v>
          </cell>
          <cell r="CX316">
            <v>0</v>
          </cell>
          <cell r="CY316">
            <v>0</v>
          </cell>
          <cell r="DB316">
            <v>0</v>
          </cell>
          <cell r="DC316">
            <v>0</v>
          </cell>
          <cell r="DJ316" t="str">
            <v>НКРКП</v>
          </cell>
          <cell r="DL316">
            <v>40942</v>
          </cell>
          <cell r="DM316">
            <v>28</v>
          </cell>
          <cell r="DT316">
            <v>758.64</v>
          </cell>
        </row>
        <row r="317">
          <cell r="W317">
            <v>234.73</v>
          </cell>
          <cell r="AF317">
            <v>39926</v>
          </cell>
          <cell r="AG317">
            <v>360</v>
          </cell>
          <cell r="AH317">
            <v>217.34494714926331</v>
          </cell>
          <cell r="AM317">
            <v>12488</v>
          </cell>
          <cell r="AO317">
            <v>2931308.2399999998</v>
          </cell>
          <cell r="AQ317">
            <v>2714203.7</v>
          </cell>
          <cell r="AU317">
            <v>0</v>
          </cell>
          <cell r="AW317">
            <v>0</v>
          </cell>
          <cell r="AY317">
            <v>1439562.6564</v>
          </cell>
          <cell r="AZ317">
            <v>115.2756771620756</v>
          </cell>
          <cell r="BA317">
            <v>102805.8</v>
          </cell>
          <cell r="BB317">
            <v>8.2323670723894935</v>
          </cell>
          <cell r="BC317">
            <v>0</v>
          </cell>
          <cell r="BD317">
            <v>0</v>
          </cell>
          <cell r="BG317">
            <v>0</v>
          </cell>
          <cell r="BH317">
            <v>0</v>
          </cell>
          <cell r="BI317">
            <v>283601.09999999998</v>
          </cell>
          <cell r="BJ317">
            <v>22.709889493914154</v>
          </cell>
          <cell r="BK317">
            <v>0</v>
          </cell>
          <cell r="BL317">
            <v>0</v>
          </cell>
          <cell r="BM317">
            <v>649102.1</v>
          </cell>
          <cell r="BN317">
            <v>51.978066944266494</v>
          </cell>
          <cell r="BO317">
            <v>0</v>
          </cell>
          <cell r="BP317">
            <v>0</v>
          </cell>
          <cell r="BY317">
            <v>1997</v>
          </cell>
          <cell r="CF317">
            <v>1979.27</v>
          </cell>
          <cell r="CG317">
            <v>727.32</v>
          </cell>
          <cell r="CJ317">
            <v>0</v>
          </cell>
          <cell r="CK317">
            <v>0</v>
          </cell>
          <cell r="CL317">
            <v>0</v>
          </cell>
          <cell r="CM317">
            <v>0</v>
          </cell>
          <cell r="CN317">
            <v>0</v>
          </cell>
          <cell r="CO317">
            <v>0</v>
          </cell>
          <cell r="CX317">
            <v>0</v>
          </cell>
          <cell r="CY317">
            <v>0</v>
          </cell>
          <cell r="DB317">
            <v>0</v>
          </cell>
          <cell r="DC317">
            <v>0</v>
          </cell>
          <cell r="DJ317" t="str">
            <v>НКРЕ</v>
          </cell>
          <cell r="DL317">
            <v>40526</v>
          </cell>
          <cell r="DM317">
            <v>1854</v>
          </cell>
          <cell r="DO317" t="str">
            <v>тариф на теплову енергію</v>
          </cell>
          <cell r="DT317">
            <v>258.2</v>
          </cell>
        </row>
        <row r="318">
          <cell r="W318">
            <v>481.96</v>
          </cell>
          <cell r="AF318">
            <v>39926</v>
          </cell>
          <cell r="AG318">
            <v>361</v>
          </cell>
          <cell r="AH318">
            <v>446.26057315191525</v>
          </cell>
          <cell r="AM318">
            <v>5447</v>
          </cell>
          <cell r="AO318">
            <v>2625236.12</v>
          </cell>
          <cell r="AQ318">
            <v>2430781.3419584823</v>
          </cell>
          <cell r="AU318">
            <v>0</v>
          </cell>
          <cell r="AW318">
            <v>0</v>
          </cell>
          <cell r="AY318">
            <v>1756022.0573072319</v>
          </cell>
          <cell r="AZ318">
            <v>322.38334079442478</v>
          </cell>
          <cell r="BA318">
            <v>158118.29</v>
          </cell>
          <cell r="BB318">
            <v>29.028509271158438</v>
          </cell>
          <cell r="BC318">
            <v>0</v>
          </cell>
          <cell r="BD318">
            <v>0</v>
          </cell>
          <cell r="BG318">
            <v>0</v>
          </cell>
          <cell r="BH318">
            <v>0</v>
          </cell>
          <cell r="BI318">
            <v>129153.37</v>
          </cell>
          <cell r="BJ318">
            <v>23.710917936478793</v>
          </cell>
          <cell r="BK318">
            <v>0</v>
          </cell>
          <cell r="BL318">
            <v>0</v>
          </cell>
          <cell r="BM318">
            <v>287376.3</v>
          </cell>
          <cell r="BN318">
            <v>52.758637782265467</v>
          </cell>
          <cell r="BO318">
            <v>0</v>
          </cell>
          <cell r="BP318">
            <v>0</v>
          </cell>
          <cell r="BY318">
            <v>1997</v>
          </cell>
          <cell r="CF318">
            <v>819.70921101983049</v>
          </cell>
          <cell r="CG318">
            <v>2142.25</v>
          </cell>
          <cell r="CJ318">
            <v>0</v>
          </cell>
          <cell r="CK318">
            <v>0</v>
          </cell>
          <cell r="CL318">
            <v>0</v>
          </cell>
          <cell r="CM318">
            <v>0</v>
          </cell>
          <cell r="CN318">
            <v>0</v>
          </cell>
          <cell r="CO318">
            <v>0</v>
          </cell>
          <cell r="CX318">
            <v>0</v>
          </cell>
          <cell r="CY318">
            <v>0</v>
          </cell>
          <cell r="DB318">
            <v>0</v>
          </cell>
          <cell r="DC318">
            <v>0</v>
          </cell>
          <cell r="DJ318" t="str">
            <v>НКРКП</v>
          </cell>
          <cell r="DL318">
            <v>40942</v>
          </cell>
          <cell r="DM318">
            <v>28</v>
          </cell>
          <cell r="DT318">
            <v>758.64</v>
          </cell>
        </row>
        <row r="319">
          <cell r="W319">
            <v>481.96</v>
          </cell>
          <cell r="AF319">
            <v>39926</v>
          </cell>
          <cell r="AG319">
            <v>361</v>
          </cell>
          <cell r="AH319">
            <v>446.26300167068098</v>
          </cell>
          <cell r="AM319">
            <v>181.4</v>
          </cell>
          <cell r="AO319">
            <v>87427.543999999994</v>
          </cell>
          <cell r="AQ319">
            <v>80952.108503061536</v>
          </cell>
          <cell r="AU319">
            <v>0</v>
          </cell>
          <cell r="AW319">
            <v>0</v>
          </cell>
          <cell r="AY319">
            <v>58480.156816316296</v>
          </cell>
          <cell r="AZ319">
            <v>322.38234187605457</v>
          </cell>
          <cell r="BA319">
            <v>5265.8</v>
          </cell>
          <cell r="BB319">
            <v>29.028665931642777</v>
          </cell>
          <cell r="BC319">
            <v>0</v>
          </cell>
          <cell r="BD319">
            <v>0</v>
          </cell>
          <cell r="BG319">
            <v>0</v>
          </cell>
          <cell r="BH319">
            <v>0</v>
          </cell>
          <cell r="BI319">
            <v>4301.1838909870276</v>
          </cell>
          <cell r="BJ319">
            <v>23.71104680808725</v>
          </cell>
          <cell r="BK319">
            <v>0</v>
          </cell>
          <cell r="BL319">
            <v>0</v>
          </cell>
          <cell r="BM319">
            <v>9570.468897557821</v>
          </cell>
          <cell r="BN319">
            <v>52.758924462832532</v>
          </cell>
          <cell r="BO319">
            <v>0</v>
          </cell>
          <cell r="BP319">
            <v>0</v>
          </cell>
          <cell r="BY319">
            <v>1997</v>
          </cell>
          <cell r="CF319">
            <v>27.298474415365291</v>
          </cell>
          <cell r="CG319">
            <v>2142.25</v>
          </cell>
          <cell r="CJ319">
            <v>0</v>
          </cell>
          <cell r="CK319">
            <v>0</v>
          </cell>
          <cell r="CL319">
            <v>0</v>
          </cell>
          <cell r="CM319">
            <v>0</v>
          </cell>
          <cell r="CN319">
            <v>0</v>
          </cell>
          <cell r="CO319">
            <v>0</v>
          </cell>
          <cell r="CX319">
            <v>0</v>
          </cell>
          <cell r="CY319">
            <v>0</v>
          </cell>
          <cell r="DB319">
            <v>0</v>
          </cell>
          <cell r="DC319">
            <v>0</v>
          </cell>
          <cell r="DJ319" t="str">
            <v>НКРКП</v>
          </cell>
          <cell r="DL319">
            <v>40942</v>
          </cell>
          <cell r="DM319">
            <v>28</v>
          </cell>
          <cell r="DT319">
            <v>758.64</v>
          </cell>
        </row>
        <row r="320">
          <cell r="W320">
            <v>184.13</v>
          </cell>
          <cell r="AF320">
            <v>39926</v>
          </cell>
          <cell r="AG320">
            <v>360</v>
          </cell>
          <cell r="AH320">
            <v>217.34492322100178</v>
          </cell>
          <cell r="AM320">
            <v>29565.7</v>
          </cell>
          <cell r="AO320">
            <v>5443932.341</v>
          </cell>
          <cell r="AQ320">
            <v>6425954.796475172</v>
          </cell>
          <cell r="AU320">
            <v>0</v>
          </cell>
          <cell r="AW320">
            <v>0</v>
          </cell>
          <cell r="AY320">
            <v>3408216.2111096531</v>
          </cell>
          <cell r="AZ320">
            <v>115.27601954662508</v>
          </cell>
          <cell r="BA320">
            <v>243395.63727953154</v>
          </cell>
          <cell r="BB320">
            <v>8.2323651149653667</v>
          </cell>
          <cell r="BC320">
            <v>0</v>
          </cell>
          <cell r="BD320">
            <v>0</v>
          </cell>
          <cell r="BG320">
            <v>0</v>
          </cell>
          <cell r="BH320">
            <v>0</v>
          </cell>
          <cell r="BI320">
            <v>671433.68477767997</v>
          </cell>
          <cell r="BJ320">
            <v>22.709886279630787</v>
          </cell>
          <cell r="BK320">
            <v>0</v>
          </cell>
          <cell r="BL320">
            <v>0</v>
          </cell>
          <cell r="BM320">
            <v>1536767.6751551346</v>
          </cell>
          <cell r="BN320">
            <v>51.978058194297262</v>
          </cell>
          <cell r="BO320">
            <v>0</v>
          </cell>
          <cell r="BP320">
            <v>0</v>
          </cell>
          <cell r="BY320">
            <v>1997</v>
          </cell>
          <cell r="CF320">
            <v>4685.9927007502238</v>
          </cell>
          <cell r="CG320">
            <v>727.32</v>
          </cell>
          <cell r="CJ320">
            <v>0</v>
          </cell>
          <cell r="CK320">
            <v>0</v>
          </cell>
          <cell r="CL320">
            <v>0</v>
          </cell>
          <cell r="CM320">
            <v>0</v>
          </cell>
          <cell r="CN320">
            <v>0</v>
          </cell>
          <cell r="CO320">
            <v>0</v>
          </cell>
          <cell r="CX320">
            <v>0</v>
          </cell>
          <cell r="CY320">
            <v>0</v>
          </cell>
          <cell r="DB320">
            <v>0</v>
          </cell>
          <cell r="DC320">
            <v>0</v>
          </cell>
          <cell r="DJ320" t="str">
            <v>НКРЕ</v>
          </cell>
          <cell r="DL320">
            <v>40526</v>
          </cell>
          <cell r="DM320">
            <v>1854</v>
          </cell>
          <cell r="DO320" t="str">
            <v>Тариф на теплову енергію</v>
          </cell>
          <cell r="DT320">
            <v>230.16</v>
          </cell>
        </row>
        <row r="321">
          <cell r="W321">
            <v>698.28333333333342</v>
          </cell>
          <cell r="AF321">
            <v>39926</v>
          </cell>
          <cell r="AG321">
            <v>361</v>
          </cell>
          <cell r="AH321">
            <v>446.26114150386496</v>
          </cell>
          <cell r="AM321">
            <v>2150.3000000000002</v>
          </cell>
          <cell r="AO321">
            <v>1501518.6516666671</v>
          </cell>
          <cell r="AQ321">
            <v>959595.3325757609</v>
          </cell>
          <cell r="AU321">
            <v>0</v>
          </cell>
          <cell r="AW321">
            <v>0</v>
          </cell>
          <cell r="AY321">
            <v>693221.78058781812</v>
          </cell>
          <cell r="AZ321">
            <v>322.38375137786267</v>
          </cell>
          <cell r="BA321">
            <v>62420.081510245698</v>
          </cell>
          <cell r="BB321">
            <v>29.028545556548245</v>
          </cell>
          <cell r="BC321">
            <v>0</v>
          </cell>
          <cell r="BD321">
            <v>0</v>
          </cell>
          <cell r="BG321">
            <v>0</v>
          </cell>
          <cell r="BH321">
            <v>0</v>
          </cell>
          <cell r="BI321">
            <v>50985.651103850243</v>
          </cell>
          <cell r="BJ321">
            <v>23.710947823024807</v>
          </cell>
          <cell r="BK321">
            <v>0</v>
          </cell>
          <cell r="BL321">
            <v>0</v>
          </cell>
          <cell r="BM321">
            <v>113447.04432721778</v>
          </cell>
          <cell r="BN321">
            <v>52.75870544910839</v>
          </cell>
          <cell r="BO321">
            <v>0</v>
          </cell>
          <cell r="BP321">
            <v>0</v>
          </cell>
          <cell r="BY321">
            <v>1997</v>
          </cell>
          <cell r="CF321">
            <v>323.59518290947278</v>
          </cell>
          <cell r="CG321">
            <v>2142.25</v>
          </cell>
          <cell r="CJ321">
            <v>0</v>
          </cell>
          <cell r="CK321">
            <v>0</v>
          </cell>
          <cell r="CL321">
            <v>0</v>
          </cell>
          <cell r="CM321">
            <v>0</v>
          </cell>
          <cell r="CN321">
            <v>0</v>
          </cell>
          <cell r="CO321">
            <v>0</v>
          </cell>
          <cell r="CX321">
            <v>0</v>
          </cell>
          <cell r="CY321">
            <v>0</v>
          </cell>
          <cell r="DB321">
            <v>0</v>
          </cell>
          <cell r="DC321">
            <v>0</v>
          </cell>
          <cell r="DJ321" t="str">
            <v>НКРКП</v>
          </cell>
          <cell r="DL321">
            <v>40942</v>
          </cell>
          <cell r="DM321">
            <v>28</v>
          </cell>
          <cell r="DT321">
            <v>940.52</v>
          </cell>
        </row>
        <row r="322">
          <cell r="W322">
            <v>698.28333333333342</v>
          </cell>
          <cell r="AF322">
            <v>39926</v>
          </cell>
          <cell r="AG322">
            <v>361</v>
          </cell>
          <cell r="AH322">
            <v>446.26115164580057</v>
          </cell>
          <cell r="AM322">
            <v>78.5</v>
          </cell>
          <cell r="AO322">
            <v>54815.241666666676</v>
          </cell>
          <cell r="AQ322">
            <v>35031.500404195343</v>
          </cell>
          <cell r="AU322">
            <v>0</v>
          </cell>
          <cell r="AW322">
            <v>0</v>
          </cell>
          <cell r="AY322">
            <v>25306.908924684936</v>
          </cell>
          <cell r="AZ322">
            <v>322.3810054099992</v>
          </cell>
          <cell r="BA322">
            <v>2278.7405791393749</v>
          </cell>
          <cell r="BB322">
            <v>29.028542409418787</v>
          </cell>
          <cell r="BC322">
            <v>0</v>
          </cell>
          <cell r="BD322">
            <v>0</v>
          </cell>
          <cell r="BG322">
            <v>0</v>
          </cell>
          <cell r="BH322">
            <v>0</v>
          </cell>
          <cell r="BI322">
            <v>1861.3094581709643</v>
          </cell>
          <cell r="BJ322">
            <v>23.710948511732028</v>
          </cell>
          <cell r="BK322">
            <v>0</v>
          </cell>
          <cell r="BL322">
            <v>0</v>
          </cell>
          <cell r="BM322">
            <v>4141.5584010446892</v>
          </cell>
          <cell r="BN322">
            <v>52.75870574579222</v>
          </cell>
          <cell r="BO322">
            <v>0</v>
          </cell>
          <cell r="BP322">
            <v>0</v>
          </cell>
          <cell r="BY322">
            <v>1997</v>
          </cell>
          <cell r="CF322">
            <v>11.813237915595723</v>
          </cell>
          <cell r="CG322">
            <v>2142.25</v>
          </cell>
          <cell r="CJ322">
            <v>0</v>
          </cell>
          <cell r="CK322">
            <v>0</v>
          </cell>
          <cell r="CL322">
            <v>0</v>
          </cell>
          <cell r="CM322">
            <v>0</v>
          </cell>
          <cell r="CN322">
            <v>0</v>
          </cell>
          <cell r="CO322">
            <v>0</v>
          </cell>
          <cell r="CX322">
            <v>0</v>
          </cell>
          <cell r="CY322">
            <v>0</v>
          </cell>
          <cell r="DB322">
            <v>0</v>
          </cell>
          <cell r="DC322">
            <v>0</v>
          </cell>
          <cell r="DJ322" t="str">
            <v>НКРКП</v>
          </cell>
          <cell r="DL322">
            <v>40942</v>
          </cell>
          <cell r="DM322">
            <v>28</v>
          </cell>
          <cell r="DT322">
            <v>940.52</v>
          </cell>
        </row>
        <row r="323">
          <cell r="W323">
            <v>234.73</v>
          </cell>
          <cell r="AF323">
            <v>39926</v>
          </cell>
          <cell r="AG323">
            <v>360</v>
          </cell>
          <cell r="AH323">
            <v>217.3449486691506</v>
          </cell>
          <cell r="AM323">
            <v>3730.7</v>
          </cell>
          <cell r="AO323">
            <v>875707.21099999989</v>
          </cell>
          <cell r="AQ323">
            <v>810848.8</v>
          </cell>
          <cell r="AU323">
            <v>0</v>
          </cell>
          <cell r="AW323">
            <v>0</v>
          </cell>
          <cell r="AY323">
            <v>430058.43983207073</v>
          </cell>
          <cell r="AZ323">
            <v>115.27553537729401</v>
          </cell>
          <cell r="BA323">
            <v>30712.488034351667</v>
          </cell>
          <cell r="BB323">
            <v>8.2323660531138039</v>
          </cell>
          <cell r="BC323">
            <v>0</v>
          </cell>
          <cell r="BD323">
            <v>0</v>
          </cell>
          <cell r="BG323">
            <v>0</v>
          </cell>
          <cell r="BH323">
            <v>0</v>
          </cell>
          <cell r="BI323">
            <v>84723.782398417345</v>
          </cell>
          <cell r="BJ323">
            <v>22.709888867616627</v>
          </cell>
          <cell r="BK323">
            <v>0</v>
          </cell>
          <cell r="BL323">
            <v>0</v>
          </cell>
          <cell r="BM323">
            <v>193914.56380368586</v>
          </cell>
          <cell r="BN323">
            <v>51.978064117641694</v>
          </cell>
          <cell r="BO323">
            <v>0</v>
          </cell>
          <cell r="BP323">
            <v>0</v>
          </cell>
          <cell r="BY323">
            <v>1997</v>
          </cell>
          <cell r="CF323">
            <v>591.29192079424558</v>
          </cell>
          <cell r="CG323">
            <v>727.32</v>
          </cell>
          <cell r="CJ323">
            <v>0</v>
          </cell>
          <cell r="CK323">
            <v>0</v>
          </cell>
          <cell r="CL323">
            <v>0</v>
          </cell>
          <cell r="CM323">
            <v>0</v>
          </cell>
          <cell r="CN323">
            <v>0</v>
          </cell>
          <cell r="CO323">
            <v>0</v>
          </cell>
          <cell r="CX323">
            <v>0</v>
          </cell>
          <cell r="CY323">
            <v>0</v>
          </cell>
          <cell r="DB323">
            <v>0</v>
          </cell>
          <cell r="DC323">
            <v>0</v>
          </cell>
          <cell r="DJ323" t="str">
            <v>НКРЕ</v>
          </cell>
          <cell r="DL323">
            <v>40526</v>
          </cell>
          <cell r="DM323">
            <v>1854</v>
          </cell>
          <cell r="DO323" t="str">
            <v>тариф на теплову енергію</v>
          </cell>
          <cell r="DT323">
            <v>258.2</v>
          </cell>
        </row>
        <row r="324">
          <cell r="W324">
            <v>481.96</v>
          </cell>
          <cell r="AF324">
            <v>39926</v>
          </cell>
          <cell r="AG324">
            <v>361</v>
          </cell>
          <cell r="AH324">
            <v>446.26057368075323</v>
          </cell>
          <cell r="AM324">
            <v>4567</v>
          </cell>
          <cell r="AO324">
            <v>2201111.3199999998</v>
          </cell>
          <cell r="AQ324">
            <v>2038072.04</v>
          </cell>
          <cell r="AU324">
            <v>0</v>
          </cell>
          <cell r="AW324">
            <v>0</v>
          </cell>
          <cell r="AY324">
            <v>1472325.5799999998</v>
          </cell>
          <cell r="AZ324">
            <v>322.38352966936719</v>
          </cell>
          <cell r="BA324">
            <v>132573.20000000001</v>
          </cell>
          <cell r="BB324">
            <v>29.028508867965844</v>
          </cell>
          <cell r="BC324">
            <v>0</v>
          </cell>
          <cell r="BD324">
            <v>0</v>
          </cell>
          <cell r="BG324">
            <v>0</v>
          </cell>
          <cell r="BH324">
            <v>0</v>
          </cell>
          <cell r="BI324">
            <v>108287.76</v>
          </cell>
          <cell r="BJ324">
            <v>23.710917451280928</v>
          </cell>
          <cell r="BK324">
            <v>0</v>
          </cell>
          <cell r="BL324">
            <v>0</v>
          </cell>
          <cell r="BM324">
            <v>240948.7</v>
          </cell>
          <cell r="BN324">
            <v>52.75863805561638</v>
          </cell>
          <cell r="BO324">
            <v>0</v>
          </cell>
          <cell r="BP324">
            <v>0</v>
          </cell>
          <cell r="BY324">
            <v>1997</v>
          </cell>
          <cell r="CF324">
            <v>687.28</v>
          </cell>
          <cell r="CG324">
            <v>2142.25</v>
          </cell>
          <cell r="CJ324">
            <v>0</v>
          </cell>
          <cell r="CK324">
            <v>0</v>
          </cell>
          <cell r="CL324">
            <v>0</v>
          </cell>
          <cell r="CM324">
            <v>0</v>
          </cell>
          <cell r="CN324">
            <v>0</v>
          </cell>
          <cell r="CO324">
            <v>0</v>
          </cell>
          <cell r="CX324">
            <v>0</v>
          </cell>
          <cell r="CY324">
            <v>0</v>
          </cell>
          <cell r="DB324">
            <v>0</v>
          </cell>
          <cell r="DC324">
            <v>0</v>
          </cell>
          <cell r="DJ324" t="str">
            <v>НКРКП</v>
          </cell>
          <cell r="DL324">
            <v>40942</v>
          </cell>
          <cell r="DM324">
            <v>28</v>
          </cell>
          <cell r="DT324">
            <v>758.64</v>
          </cell>
        </row>
        <row r="325">
          <cell r="W325">
            <v>481.96</v>
          </cell>
          <cell r="AF325">
            <v>39926</v>
          </cell>
          <cell r="AG325">
            <v>361</v>
          </cell>
          <cell r="AH325">
            <v>446.26300167068098</v>
          </cell>
          <cell r="AM325">
            <v>164.7</v>
          </cell>
          <cell r="AO325">
            <v>79378.811999999991</v>
          </cell>
          <cell r="AQ325">
            <v>73499.516375161154</v>
          </cell>
          <cell r="AU325">
            <v>0</v>
          </cell>
          <cell r="AW325">
            <v>0</v>
          </cell>
          <cell r="AY325">
            <v>53096.371706986174</v>
          </cell>
          <cell r="AZ325">
            <v>322.38234187605451</v>
          </cell>
          <cell r="BA325">
            <v>4781.0207549985689</v>
          </cell>
          <cell r="BB325">
            <v>29.028662750446685</v>
          </cell>
          <cell r="BC325">
            <v>0</v>
          </cell>
          <cell r="BD325">
            <v>0</v>
          </cell>
          <cell r="BG325">
            <v>0</v>
          </cell>
          <cell r="BH325">
            <v>0</v>
          </cell>
          <cell r="BI325">
            <v>3905.2094092919706</v>
          </cell>
          <cell r="BJ325">
            <v>23.711046808087254</v>
          </cell>
          <cell r="BK325">
            <v>0</v>
          </cell>
          <cell r="BL325">
            <v>0</v>
          </cell>
          <cell r="BM325">
            <v>8689.3948590285163</v>
          </cell>
          <cell r="BN325">
            <v>52.758924462832525</v>
          </cell>
          <cell r="BO325">
            <v>0</v>
          </cell>
          <cell r="BP325">
            <v>0</v>
          </cell>
          <cell r="BY325">
            <v>1997</v>
          </cell>
          <cell r="CF325">
            <v>24.785329306563742</v>
          </cell>
          <cell r="CG325">
            <v>2142.25</v>
          </cell>
          <cell r="CJ325">
            <v>0</v>
          </cell>
          <cell r="CK325">
            <v>0</v>
          </cell>
          <cell r="CL325">
            <v>0</v>
          </cell>
          <cell r="CM325">
            <v>0</v>
          </cell>
          <cell r="CN325">
            <v>0</v>
          </cell>
          <cell r="CO325">
            <v>0</v>
          </cell>
          <cell r="CX325">
            <v>0</v>
          </cell>
          <cell r="CY325">
            <v>0</v>
          </cell>
          <cell r="DB325">
            <v>0</v>
          </cell>
          <cell r="DC325">
            <v>0</v>
          </cell>
          <cell r="DJ325" t="str">
            <v>НКРКП</v>
          </cell>
          <cell r="DL325">
            <v>40942</v>
          </cell>
          <cell r="DM325">
            <v>28</v>
          </cell>
          <cell r="DT325">
            <v>758.64</v>
          </cell>
        </row>
        <row r="326">
          <cell r="W326">
            <v>234.73</v>
          </cell>
          <cell r="AF326">
            <v>39926</v>
          </cell>
          <cell r="AG326">
            <v>360</v>
          </cell>
          <cell r="AH326">
            <v>217.34493941989962</v>
          </cell>
          <cell r="AM326">
            <v>1634.2</v>
          </cell>
          <cell r="AO326">
            <v>383595.766</v>
          </cell>
          <cell r="AQ326">
            <v>355185.1</v>
          </cell>
          <cell r="AU326">
            <v>0</v>
          </cell>
          <cell r="AW326">
            <v>0</v>
          </cell>
          <cell r="AY326">
            <v>188383.1532</v>
          </cell>
          <cell r="AZ326">
            <v>115.27545783869783</v>
          </cell>
          <cell r="BA326">
            <v>13453.3</v>
          </cell>
          <cell r="BB326">
            <v>8.2323461020682895</v>
          </cell>
          <cell r="BC326">
            <v>0</v>
          </cell>
          <cell r="BD326">
            <v>0</v>
          </cell>
          <cell r="BG326">
            <v>0</v>
          </cell>
          <cell r="BH326">
            <v>0</v>
          </cell>
          <cell r="BI326">
            <v>37112.5</v>
          </cell>
          <cell r="BJ326">
            <v>22.709888630522578</v>
          </cell>
          <cell r="BK326">
            <v>0</v>
          </cell>
          <cell r="BL326">
            <v>0</v>
          </cell>
          <cell r="BM326">
            <v>84942.5</v>
          </cell>
          <cell r="BN326">
            <v>51.978032064618773</v>
          </cell>
          <cell r="BO326">
            <v>0</v>
          </cell>
          <cell r="BP326">
            <v>0</v>
          </cell>
          <cell r="BY326">
            <v>1997</v>
          </cell>
          <cell r="CF326">
            <v>259.01</v>
          </cell>
          <cell r="CG326">
            <v>727.32</v>
          </cell>
          <cell r="CJ326">
            <v>0</v>
          </cell>
          <cell r="CK326">
            <v>0</v>
          </cell>
          <cell r="CL326">
            <v>0</v>
          </cell>
          <cell r="CM326">
            <v>0</v>
          </cell>
          <cell r="CN326">
            <v>0</v>
          </cell>
          <cell r="CO326">
            <v>0</v>
          </cell>
          <cell r="CX326">
            <v>0</v>
          </cell>
          <cell r="CY326">
            <v>0</v>
          </cell>
          <cell r="DB326">
            <v>0</v>
          </cell>
          <cell r="DC326">
            <v>0</v>
          </cell>
          <cell r="DJ326" t="str">
            <v>НКРЕ</v>
          </cell>
          <cell r="DL326">
            <v>40526</v>
          </cell>
          <cell r="DM326">
            <v>1854</v>
          </cell>
          <cell r="DO326" t="str">
            <v>тариф на теплову енергію</v>
          </cell>
          <cell r="DT326">
            <v>258.2</v>
          </cell>
        </row>
        <row r="327">
          <cell r="W327">
            <v>481.96</v>
          </cell>
          <cell r="AF327">
            <v>39926</v>
          </cell>
          <cell r="AG327">
            <v>361</v>
          </cell>
          <cell r="AH327">
            <v>446.26057359763814</v>
          </cell>
          <cell r="AM327">
            <v>4742</v>
          </cell>
          <cell r="AO327">
            <v>2285454.3199999998</v>
          </cell>
          <cell r="AQ327">
            <v>2116167.64</v>
          </cell>
          <cell r="AU327">
            <v>0</v>
          </cell>
          <cell r="AW327">
            <v>0</v>
          </cell>
          <cell r="AY327">
            <v>1528752.4450000001</v>
          </cell>
          <cell r="AZ327">
            <v>322.38558519611979</v>
          </cell>
          <cell r="BA327">
            <v>137653.19</v>
          </cell>
          <cell r="BB327">
            <v>29.028509067903837</v>
          </cell>
          <cell r="BC327">
            <v>0</v>
          </cell>
          <cell r="BD327">
            <v>0</v>
          </cell>
          <cell r="BG327">
            <v>0</v>
          </cell>
          <cell r="BH327">
            <v>0</v>
          </cell>
          <cell r="BI327">
            <v>112437.17</v>
          </cell>
          <cell r="BJ327">
            <v>23.710917334458035</v>
          </cell>
          <cell r="BK327">
            <v>0</v>
          </cell>
          <cell r="BL327">
            <v>0</v>
          </cell>
          <cell r="BM327">
            <v>250181.46</v>
          </cell>
          <cell r="BN327">
            <v>52.758637705609445</v>
          </cell>
          <cell r="BO327">
            <v>0</v>
          </cell>
          <cell r="BP327">
            <v>0</v>
          </cell>
          <cell r="BY327">
            <v>1997</v>
          </cell>
          <cell r="CF327">
            <v>713.62</v>
          </cell>
          <cell r="CG327">
            <v>2142.25</v>
          </cell>
          <cell r="CJ327">
            <v>0</v>
          </cell>
          <cell r="CK327">
            <v>0</v>
          </cell>
          <cell r="CL327">
            <v>0</v>
          </cell>
          <cell r="CM327">
            <v>0</v>
          </cell>
          <cell r="CN327">
            <v>0</v>
          </cell>
          <cell r="CO327">
            <v>0</v>
          </cell>
          <cell r="CX327">
            <v>0</v>
          </cell>
          <cell r="CY327">
            <v>0</v>
          </cell>
          <cell r="DB327">
            <v>0</v>
          </cell>
          <cell r="DC327">
            <v>0</v>
          </cell>
          <cell r="DJ327" t="str">
            <v>НКРКП</v>
          </cell>
          <cell r="DL327">
            <v>40942</v>
          </cell>
          <cell r="DM327">
            <v>28</v>
          </cell>
          <cell r="DT327">
            <v>758.64</v>
          </cell>
        </row>
        <row r="328">
          <cell r="W328">
            <v>234.73</v>
          </cell>
          <cell r="AF328">
            <v>39926</v>
          </cell>
          <cell r="AG328">
            <v>360</v>
          </cell>
          <cell r="AH328">
            <v>217.34494737464524</v>
          </cell>
          <cell r="AM328">
            <v>6764.8</v>
          </cell>
          <cell r="AO328">
            <v>1587901.504</v>
          </cell>
          <cell r="AQ328">
            <v>1470295.1</v>
          </cell>
          <cell r="AU328">
            <v>0</v>
          </cell>
          <cell r="AW328">
            <v>0</v>
          </cell>
          <cell r="AY328">
            <v>779817.95760000008</v>
          </cell>
          <cell r="AZ328">
            <v>115.27583337275308</v>
          </cell>
          <cell r="BA328">
            <v>55690.3</v>
          </cell>
          <cell r="BB328">
            <v>8.2323645931882687</v>
          </cell>
          <cell r="BC328">
            <v>0</v>
          </cell>
          <cell r="BD328">
            <v>0</v>
          </cell>
          <cell r="BG328">
            <v>0</v>
          </cell>
          <cell r="BH328">
            <v>0</v>
          </cell>
          <cell r="BI328">
            <v>153627.9</v>
          </cell>
          <cell r="BJ328">
            <v>22.709895340586563</v>
          </cell>
          <cell r="BK328">
            <v>0</v>
          </cell>
          <cell r="BL328">
            <v>0</v>
          </cell>
          <cell r="BM328">
            <v>351621.2</v>
          </cell>
          <cell r="BN328">
            <v>51.978062913907287</v>
          </cell>
          <cell r="BO328">
            <v>0</v>
          </cell>
          <cell r="BP328">
            <v>0</v>
          </cell>
          <cell r="BY328">
            <v>1997</v>
          </cell>
          <cell r="CF328">
            <v>1072.18</v>
          </cell>
          <cell r="CG328">
            <v>727.32</v>
          </cell>
          <cell r="CJ328">
            <v>0</v>
          </cell>
          <cell r="CK328">
            <v>0</v>
          </cell>
          <cell r="CL328">
            <v>0</v>
          </cell>
          <cell r="CM328">
            <v>0</v>
          </cell>
          <cell r="CN328">
            <v>0</v>
          </cell>
          <cell r="CO328">
            <v>0</v>
          </cell>
          <cell r="CX328">
            <v>0</v>
          </cell>
          <cell r="CY328">
            <v>0</v>
          </cell>
          <cell r="DB328">
            <v>0</v>
          </cell>
          <cell r="DC328">
            <v>0</v>
          </cell>
          <cell r="DJ328" t="str">
            <v>НКРЕ</v>
          </cell>
          <cell r="DL328">
            <v>40526</v>
          </cell>
          <cell r="DM328">
            <v>1854</v>
          </cell>
          <cell r="DO328" t="str">
            <v>тариф на теплову енергію</v>
          </cell>
          <cell r="DT328">
            <v>258.2</v>
          </cell>
        </row>
        <row r="329">
          <cell r="W329">
            <v>481.96</v>
          </cell>
          <cell r="AF329">
            <v>39926</v>
          </cell>
          <cell r="AG329">
            <v>361</v>
          </cell>
          <cell r="AH329">
            <v>446.26055312954878</v>
          </cell>
          <cell r="AM329">
            <v>343.5</v>
          </cell>
          <cell r="AO329">
            <v>165553.25999999998</v>
          </cell>
          <cell r="AQ329">
            <v>153290.5</v>
          </cell>
          <cell r="AU329">
            <v>0</v>
          </cell>
          <cell r="AW329">
            <v>0</v>
          </cell>
          <cell r="AY329">
            <v>110738.686575</v>
          </cell>
          <cell r="AZ329">
            <v>322.38336703056768</v>
          </cell>
          <cell r="BA329">
            <v>9971.2999999999993</v>
          </cell>
          <cell r="BB329">
            <v>29.02852983988355</v>
          </cell>
          <cell r="BC329">
            <v>0</v>
          </cell>
          <cell r="BD329">
            <v>0</v>
          </cell>
          <cell r="BG329">
            <v>0</v>
          </cell>
          <cell r="BH329">
            <v>0</v>
          </cell>
          <cell r="BI329">
            <v>8144.7</v>
          </cell>
          <cell r="BJ329">
            <v>23.710917030567686</v>
          </cell>
          <cell r="BK329">
            <v>0</v>
          </cell>
          <cell r="BL329">
            <v>0</v>
          </cell>
          <cell r="BM329">
            <v>18122.599999999999</v>
          </cell>
          <cell r="BN329">
            <v>52.758660844250358</v>
          </cell>
          <cell r="BO329">
            <v>0</v>
          </cell>
          <cell r="BP329">
            <v>0</v>
          </cell>
          <cell r="BY329">
            <v>1997</v>
          </cell>
          <cell r="CF329">
            <v>51.692700000000002</v>
          </cell>
          <cell r="CG329">
            <v>2142.25</v>
          </cell>
          <cell r="CJ329">
            <v>0</v>
          </cell>
          <cell r="CK329">
            <v>0</v>
          </cell>
          <cell r="CL329">
            <v>0</v>
          </cell>
          <cell r="CM329">
            <v>0</v>
          </cell>
          <cell r="CN329">
            <v>0</v>
          </cell>
          <cell r="CO329">
            <v>0</v>
          </cell>
          <cell r="CX329">
            <v>0</v>
          </cell>
          <cell r="CY329">
            <v>0</v>
          </cell>
          <cell r="DB329">
            <v>0</v>
          </cell>
          <cell r="DC329">
            <v>0</v>
          </cell>
          <cell r="DJ329" t="str">
            <v>НКРКП</v>
          </cell>
          <cell r="DL329">
            <v>40942</v>
          </cell>
          <cell r="DM329">
            <v>28</v>
          </cell>
          <cell r="DT329">
            <v>758.64</v>
          </cell>
        </row>
        <row r="330">
          <cell r="W330">
            <v>481.96</v>
          </cell>
          <cell r="AF330">
            <v>39926</v>
          </cell>
          <cell r="AG330">
            <v>361</v>
          </cell>
          <cell r="AH330">
            <v>446.26455026455028</v>
          </cell>
          <cell r="AM330">
            <v>18.899999999999999</v>
          </cell>
          <cell r="AO330">
            <v>9109.0439999999981</v>
          </cell>
          <cell r="AQ330">
            <v>8434.4</v>
          </cell>
          <cell r="AU330">
            <v>0</v>
          </cell>
          <cell r="AW330">
            <v>0</v>
          </cell>
          <cell r="AY330">
            <v>6093.0302949999996</v>
          </cell>
          <cell r="AZ330">
            <v>322.3825552910053</v>
          </cell>
          <cell r="BA330">
            <v>548.64</v>
          </cell>
          <cell r="BB330">
            <v>29.028571428571428</v>
          </cell>
          <cell r="BC330">
            <v>0</v>
          </cell>
          <cell r="BD330">
            <v>0</v>
          </cell>
          <cell r="BG330">
            <v>0</v>
          </cell>
          <cell r="BH330">
            <v>0</v>
          </cell>
          <cell r="BI330">
            <v>448.14</v>
          </cell>
          <cell r="BJ330">
            <v>23.711111111111112</v>
          </cell>
          <cell r="BK330">
            <v>0</v>
          </cell>
          <cell r="BL330">
            <v>0</v>
          </cell>
          <cell r="BM330">
            <v>997.14</v>
          </cell>
          <cell r="BN330">
            <v>52.75873015873016</v>
          </cell>
          <cell r="BO330">
            <v>0</v>
          </cell>
          <cell r="BP330">
            <v>0</v>
          </cell>
          <cell r="BY330">
            <v>1997</v>
          </cell>
          <cell r="CF330">
            <v>2.84422</v>
          </cell>
          <cell r="CG330">
            <v>2142.25</v>
          </cell>
          <cell r="CJ330">
            <v>0</v>
          </cell>
          <cell r="CK330">
            <v>0</v>
          </cell>
          <cell r="CL330">
            <v>0</v>
          </cell>
          <cell r="CM330">
            <v>0</v>
          </cell>
          <cell r="CN330">
            <v>0</v>
          </cell>
          <cell r="CO330">
            <v>0</v>
          </cell>
          <cell r="CX330">
            <v>0</v>
          </cell>
          <cell r="CY330">
            <v>0</v>
          </cell>
          <cell r="DB330">
            <v>0</v>
          </cell>
          <cell r="DC330">
            <v>0</v>
          </cell>
          <cell r="DJ330" t="str">
            <v>НКРКП</v>
          </cell>
          <cell r="DL330">
            <v>40942</v>
          </cell>
          <cell r="DM330">
            <v>28</v>
          </cell>
          <cell r="DT330">
            <v>758.64</v>
          </cell>
        </row>
        <row r="331">
          <cell r="W331">
            <v>226.21666666666667</v>
          </cell>
          <cell r="AF331">
            <v>39926</v>
          </cell>
          <cell r="AG331">
            <v>362</v>
          </cell>
          <cell r="AH331">
            <v>225.8994713378963</v>
          </cell>
          <cell r="AM331">
            <v>73493.5</v>
          </cell>
          <cell r="AO331">
            <v>16625454.591666667</v>
          </cell>
          <cell r="AQ331">
            <v>16602142.796771681</v>
          </cell>
          <cell r="AU331">
            <v>0</v>
          </cell>
          <cell r="AW331">
            <v>0</v>
          </cell>
          <cell r="AY331">
            <v>7974808.499723372</v>
          </cell>
          <cell r="AZ331">
            <v>108.51039207172569</v>
          </cell>
          <cell r="BA331">
            <v>0</v>
          </cell>
          <cell r="BB331">
            <v>0</v>
          </cell>
          <cell r="BC331">
            <v>0</v>
          </cell>
          <cell r="BD331">
            <v>0</v>
          </cell>
          <cell r="BG331">
            <v>0</v>
          </cell>
          <cell r="BH331">
            <v>0</v>
          </cell>
          <cell r="BI331">
            <v>1734551.020588544</v>
          </cell>
          <cell r="BJ331">
            <v>23.601420813929721</v>
          </cell>
          <cell r="BK331">
            <v>0</v>
          </cell>
          <cell r="BL331">
            <v>0</v>
          </cell>
          <cell r="BM331">
            <v>5344365.0826966744</v>
          </cell>
          <cell r="BN331">
            <v>72.718881026167949</v>
          </cell>
          <cell r="BO331">
            <v>0</v>
          </cell>
          <cell r="BP331">
            <v>0</v>
          </cell>
          <cell r="BY331">
            <v>2017</v>
          </cell>
          <cell r="CF331">
            <v>10964.648984935615</v>
          </cell>
          <cell r="CG331">
            <v>727.32</v>
          </cell>
          <cell r="CJ331">
            <v>0</v>
          </cell>
          <cell r="CK331">
            <v>0</v>
          </cell>
          <cell r="CL331">
            <v>0</v>
          </cell>
          <cell r="CM331">
            <v>0</v>
          </cell>
          <cell r="CN331">
            <v>0</v>
          </cell>
          <cell r="CO331">
            <v>0</v>
          </cell>
          <cell r="CX331">
            <v>0</v>
          </cell>
          <cell r="CY331">
            <v>0</v>
          </cell>
          <cell r="DB331">
            <v>0</v>
          </cell>
          <cell r="DC331">
            <v>0</v>
          </cell>
          <cell r="DJ331" t="str">
            <v>НКРЕ</v>
          </cell>
          <cell r="DL331">
            <v>40526</v>
          </cell>
          <cell r="DM331">
            <v>1854</v>
          </cell>
          <cell r="DO331" t="str">
            <v>Тариф на теплову енергію</v>
          </cell>
          <cell r="DT331">
            <v>248.49</v>
          </cell>
        </row>
        <row r="332">
          <cell r="W332">
            <v>641.45833333333337</v>
          </cell>
          <cell r="AF332">
            <v>39926</v>
          </cell>
          <cell r="AG332">
            <v>363</v>
          </cell>
          <cell r="AH332">
            <v>438.8426148860575</v>
          </cell>
          <cell r="AM332">
            <v>6524.7</v>
          </cell>
          <cell r="AO332">
            <v>4185323.1875</v>
          </cell>
          <cell r="AQ332">
            <v>2863316.4093470592</v>
          </cell>
          <cell r="AU332">
            <v>0</v>
          </cell>
          <cell r="AW332">
            <v>0</v>
          </cell>
          <cell r="AY332">
            <v>2099668.3997759041</v>
          </cell>
          <cell r="AZ332">
            <v>321.80305604486097</v>
          </cell>
          <cell r="BA332">
            <v>0</v>
          </cell>
          <cell r="BB332">
            <v>0</v>
          </cell>
          <cell r="BC332">
            <v>0</v>
          </cell>
          <cell r="BD332">
            <v>0</v>
          </cell>
          <cell r="BG332">
            <v>0</v>
          </cell>
          <cell r="BH332">
            <v>0</v>
          </cell>
          <cell r="BI332">
            <v>140367.28232101721</v>
          </cell>
          <cell r="BJ332">
            <v>21.513216289027419</v>
          </cell>
          <cell r="BK332">
            <v>0</v>
          </cell>
          <cell r="BL332">
            <v>0</v>
          </cell>
          <cell r="BM332">
            <v>474444.201192134</v>
          </cell>
          <cell r="BN332">
            <v>72.715098194880071</v>
          </cell>
          <cell r="BO332">
            <v>0</v>
          </cell>
          <cell r="BP332">
            <v>0</v>
          </cell>
          <cell r="BY332">
            <v>2017</v>
          </cell>
          <cell r="CF332">
            <v>980.1229547325961</v>
          </cell>
          <cell r="CG332">
            <v>2142.25</v>
          </cell>
          <cell r="CJ332">
            <v>0</v>
          </cell>
          <cell r="CK332">
            <v>0</v>
          </cell>
          <cell r="CL332">
            <v>0</v>
          </cell>
          <cell r="CM332">
            <v>0</v>
          </cell>
          <cell r="CN332">
            <v>0</v>
          </cell>
          <cell r="CO332">
            <v>0</v>
          </cell>
          <cell r="CX332">
            <v>0</v>
          </cell>
          <cell r="CY332">
            <v>0</v>
          </cell>
          <cell r="DB332">
            <v>0</v>
          </cell>
          <cell r="DC332">
            <v>0</v>
          </cell>
          <cell r="DJ332" t="str">
            <v>НКРКП</v>
          </cell>
          <cell r="DL332">
            <v>40942</v>
          </cell>
          <cell r="DM332">
            <v>28</v>
          </cell>
          <cell r="DT332">
            <v>715.75</v>
          </cell>
        </row>
        <row r="333">
          <cell r="W333">
            <v>641.45833333333337</v>
          </cell>
          <cell r="AF333">
            <v>39926</v>
          </cell>
          <cell r="AG333">
            <v>363</v>
          </cell>
          <cell r="AH333">
            <v>438.84265075376885</v>
          </cell>
          <cell r="AM333">
            <v>1704.4</v>
          </cell>
          <cell r="AO333">
            <v>1093301.5833333335</v>
          </cell>
          <cell r="AQ333">
            <v>747963.41394472367</v>
          </cell>
          <cell r="AU333">
            <v>0</v>
          </cell>
          <cell r="AW333">
            <v>0</v>
          </cell>
          <cell r="AY333">
            <v>548481.12872286094</v>
          </cell>
          <cell r="AZ333">
            <v>321.80305604486091</v>
          </cell>
          <cell r="BA333">
            <v>0</v>
          </cell>
          <cell r="BB333">
            <v>0</v>
          </cell>
          <cell r="BC333">
            <v>0</v>
          </cell>
          <cell r="BD333">
            <v>0</v>
          </cell>
          <cell r="BG333">
            <v>0</v>
          </cell>
          <cell r="BH333">
            <v>0</v>
          </cell>
          <cell r="BI333">
            <v>36667.171880234506</v>
          </cell>
          <cell r="BJ333">
            <v>21.513243299832496</v>
          </cell>
          <cell r="BK333">
            <v>0</v>
          </cell>
          <cell r="BL333">
            <v>0</v>
          </cell>
          <cell r="BM333">
            <v>123935.68153266332</v>
          </cell>
          <cell r="BN333">
            <v>72.715138190954775</v>
          </cell>
          <cell r="BO333">
            <v>0</v>
          </cell>
          <cell r="BP333">
            <v>0</v>
          </cell>
          <cell r="BY333">
            <v>2017</v>
          </cell>
          <cell r="CF333">
            <v>256.03040201790685</v>
          </cell>
          <cell r="CG333">
            <v>2142.25</v>
          </cell>
          <cell r="CJ333">
            <v>0</v>
          </cell>
          <cell r="CK333">
            <v>0</v>
          </cell>
          <cell r="CL333">
            <v>0</v>
          </cell>
          <cell r="CM333">
            <v>0</v>
          </cell>
          <cell r="CN333">
            <v>0</v>
          </cell>
          <cell r="CO333">
            <v>0</v>
          </cell>
          <cell r="CX333">
            <v>0</v>
          </cell>
          <cell r="CY333">
            <v>0</v>
          </cell>
          <cell r="DB333">
            <v>0</v>
          </cell>
          <cell r="DC333">
            <v>0</v>
          </cell>
          <cell r="DJ333" t="str">
            <v>НКРКП</v>
          </cell>
          <cell r="DL333">
            <v>40942</v>
          </cell>
          <cell r="DM333">
            <v>28</v>
          </cell>
          <cell r="DT333">
            <v>715.75</v>
          </cell>
        </row>
        <row r="334">
          <cell r="W334">
            <v>243.97</v>
          </cell>
          <cell r="AF334">
            <v>39926</v>
          </cell>
          <cell r="AG334">
            <v>362</v>
          </cell>
          <cell r="AH334">
            <v>225.89504916227472</v>
          </cell>
          <cell r="AM334">
            <v>955</v>
          </cell>
          <cell r="AO334">
            <v>232991.35</v>
          </cell>
          <cell r="AQ334">
            <v>215729.77194997235</v>
          </cell>
          <cell r="AU334">
            <v>0</v>
          </cell>
          <cell r="AW334">
            <v>0</v>
          </cell>
          <cell r="AY334">
            <v>103625.39583291365</v>
          </cell>
          <cell r="AZ334">
            <v>108.5082678878677</v>
          </cell>
          <cell r="BA334">
            <v>0</v>
          </cell>
          <cell r="BB334">
            <v>0</v>
          </cell>
          <cell r="BC334">
            <v>0</v>
          </cell>
          <cell r="BD334">
            <v>0</v>
          </cell>
          <cell r="BG334">
            <v>0</v>
          </cell>
          <cell r="BH334">
            <v>0</v>
          </cell>
          <cell r="BI334">
            <v>22538.915650088333</v>
          </cell>
          <cell r="BJ334">
            <v>23.600958795904013</v>
          </cell>
          <cell r="BK334">
            <v>0</v>
          </cell>
          <cell r="BL334">
            <v>0</v>
          </cell>
          <cell r="BM334">
            <v>69445.171904661838</v>
          </cell>
          <cell r="BN334">
            <v>72.717457491792501</v>
          </cell>
          <cell r="BO334">
            <v>0</v>
          </cell>
          <cell r="BP334">
            <v>0</v>
          </cell>
          <cell r="BY334">
            <v>2017</v>
          </cell>
          <cell r="CF334">
            <v>142.47565835246334</v>
          </cell>
          <cell r="CG334">
            <v>727.32</v>
          </cell>
          <cell r="CJ334">
            <v>0</v>
          </cell>
          <cell r="CK334">
            <v>0</v>
          </cell>
          <cell r="CL334">
            <v>0</v>
          </cell>
          <cell r="CM334">
            <v>0</v>
          </cell>
          <cell r="CN334">
            <v>0</v>
          </cell>
          <cell r="CO334">
            <v>0</v>
          </cell>
          <cell r="CX334">
            <v>0</v>
          </cell>
          <cell r="CY334">
            <v>0</v>
          </cell>
          <cell r="DB334">
            <v>0</v>
          </cell>
          <cell r="DC334">
            <v>0</v>
          </cell>
          <cell r="DJ334" t="str">
            <v>НКРЕ</v>
          </cell>
          <cell r="DL334">
            <v>40526</v>
          </cell>
          <cell r="DM334">
            <v>1854</v>
          </cell>
          <cell r="DO334" t="str">
            <v>Тариф на теплову енергію</v>
          </cell>
          <cell r="DT334">
            <v>268.37</v>
          </cell>
        </row>
        <row r="335">
          <cell r="W335">
            <v>243.97</v>
          </cell>
          <cell r="AF335">
            <v>39926</v>
          </cell>
          <cell r="AG335">
            <v>362</v>
          </cell>
          <cell r="AH335">
            <v>225.89504916227472</v>
          </cell>
          <cell r="AM335">
            <v>14369.7</v>
          </cell>
          <cell r="AO335">
            <v>3505775.7090000003</v>
          </cell>
          <cell r="AQ335">
            <v>3246044.0879471391</v>
          </cell>
          <cell r="AU335">
            <v>0</v>
          </cell>
          <cell r="AW335">
            <v>0</v>
          </cell>
          <cell r="AY335">
            <v>1559231.2570682925</v>
          </cell>
          <cell r="AZ335">
            <v>108.50826788786769</v>
          </cell>
          <cell r="BA335">
            <v>0</v>
          </cell>
          <cell r="BB335">
            <v>0</v>
          </cell>
          <cell r="BC335">
            <v>0</v>
          </cell>
          <cell r="BD335">
            <v>0</v>
          </cell>
          <cell r="BG335">
            <v>0</v>
          </cell>
          <cell r="BH335">
            <v>0</v>
          </cell>
          <cell r="BI335">
            <v>339138.69760950189</v>
          </cell>
          <cell r="BJ335">
            <v>23.600958795904013</v>
          </cell>
          <cell r="BK335">
            <v>0</v>
          </cell>
          <cell r="BL335">
            <v>0</v>
          </cell>
          <cell r="BM335">
            <v>1044928.0489198108</v>
          </cell>
          <cell r="BN335">
            <v>72.717457491792501</v>
          </cell>
          <cell r="BO335">
            <v>0</v>
          </cell>
          <cell r="BP335">
            <v>0</v>
          </cell>
          <cell r="BY335">
            <v>2017</v>
          </cell>
          <cell r="CF335">
            <v>2143.8036312328718</v>
          </cell>
          <cell r="CG335">
            <v>727.32</v>
          </cell>
          <cell r="CJ335">
            <v>0</v>
          </cell>
          <cell r="CK335">
            <v>0</v>
          </cell>
          <cell r="CL335">
            <v>0</v>
          </cell>
          <cell r="CM335">
            <v>0</v>
          </cell>
          <cell r="CN335">
            <v>0</v>
          </cell>
          <cell r="CO335">
            <v>0</v>
          </cell>
          <cell r="CX335">
            <v>0</v>
          </cell>
          <cell r="CY335">
            <v>0</v>
          </cell>
          <cell r="DB335">
            <v>0</v>
          </cell>
          <cell r="DC335">
            <v>0</v>
          </cell>
          <cell r="DJ335" t="str">
            <v>НКРЕ</v>
          </cell>
          <cell r="DL335">
            <v>40526</v>
          </cell>
          <cell r="DM335">
            <v>1854</v>
          </cell>
          <cell r="DO335" t="str">
            <v>Тариф на теплову енергію</v>
          </cell>
          <cell r="DT335">
            <v>248.49</v>
          </cell>
        </row>
        <row r="336">
          <cell r="W336">
            <v>473.95</v>
          </cell>
          <cell r="AF336">
            <v>39926</v>
          </cell>
          <cell r="AG336">
            <v>363</v>
          </cell>
          <cell r="AH336">
            <v>438.8426148860575</v>
          </cell>
          <cell r="AM336">
            <v>1159</v>
          </cell>
          <cell r="AO336">
            <v>549308.04999999993</v>
          </cell>
          <cell r="AQ336">
            <v>508618.59065294062</v>
          </cell>
          <cell r="AU336">
            <v>0</v>
          </cell>
          <cell r="AW336">
            <v>0</v>
          </cell>
          <cell r="AY336">
            <v>372969.74195599381</v>
          </cell>
          <cell r="AZ336">
            <v>321.80305604486091</v>
          </cell>
          <cell r="BA336">
            <v>0</v>
          </cell>
          <cell r="BB336">
            <v>0</v>
          </cell>
          <cell r="BC336">
            <v>0</v>
          </cell>
          <cell r="BD336">
            <v>0</v>
          </cell>
          <cell r="BG336">
            <v>0</v>
          </cell>
          <cell r="BH336">
            <v>0</v>
          </cell>
          <cell r="BI336">
            <v>24933.817678982781</v>
          </cell>
          <cell r="BJ336">
            <v>21.513216289027422</v>
          </cell>
          <cell r="BK336">
            <v>0</v>
          </cell>
          <cell r="BL336">
            <v>0</v>
          </cell>
          <cell r="BM336">
            <v>84276.798807865998</v>
          </cell>
          <cell r="BN336">
            <v>72.715098194880071</v>
          </cell>
          <cell r="BO336">
            <v>0</v>
          </cell>
          <cell r="BP336">
            <v>0</v>
          </cell>
          <cell r="BY336">
            <v>2017</v>
          </cell>
          <cell r="CF336">
            <v>174.10187511074517</v>
          </cell>
          <cell r="CG336">
            <v>2142.25</v>
          </cell>
          <cell r="CJ336">
            <v>0</v>
          </cell>
          <cell r="CK336">
            <v>0</v>
          </cell>
          <cell r="CL336">
            <v>0</v>
          </cell>
          <cell r="CM336">
            <v>0</v>
          </cell>
          <cell r="CN336">
            <v>0</v>
          </cell>
          <cell r="CO336">
            <v>0</v>
          </cell>
          <cell r="CX336">
            <v>0</v>
          </cell>
          <cell r="CY336">
            <v>0</v>
          </cell>
          <cell r="DB336">
            <v>0</v>
          </cell>
          <cell r="DC336">
            <v>0</v>
          </cell>
          <cell r="DJ336" t="str">
            <v>НКРКП</v>
          </cell>
          <cell r="DL336">
            <v>40942</v>
          </cell>
          <cell r="DM336">
            <v>28</v>
          </cell>
          <cell r="DT336">
            <v>715.75</v>
          </cell>
        </row>
        <row r="337">
          <cell r="W337">
            <v>473.95</v>
          </cell>
          <cell r="AF337">
            <v>39926</v>
          </cell>
          <cell r="AG337">
            <v>363</v>
          </cell>
          <cell r="AH337">
            <v>438.84265075376879</v>
          </cell>
          <cell r="AM337">
            <v>206</v>
          </cell>
          <cell r="AO337">
            <v>97633.7</v>
          </cell>
          <cell r="AQ337">
            <v>90401.586055276377</v>
          </cell>
          <cell r="AU337">
            <v>0</v>
          </cell>
          <cell r="AW337">
            <v>0</v>
          </cell>
          <cell r="AY337">
            <v>66291.429545241263</v>
          </cell>
          <cell r="AZ337">
            <v>321.80305604486051</v>
          </cell>
          <cell r="BA337">
            <v>0</v>
          </cell>
          <cell r="BB337">
            <v>0</v>
          </cell>
          <cell r="BC337">
            <v>0</v>
          </cell>
          <cell r="BD337">
            <v>0</v>
          </cell>
          <cell r="BG337">
            <v>0</v>
          </cell>
          <cell r="BH337">
            <v>0</v>
          </cell>
          <cell r="BI337">
            <v>4431.7281197654938</v>
          </cell>
          <cell r="BJ337">
            <v>21.513243299832496</v>
          </cell>
          <cell r="BK337">
            <v>0</v>
          </cell>
          <cell r="BL337">
            <v>0</v>
          </cell>
          <cell r="BM337">
            <v>14979.318467336683</v>
          </cell>
          <cell r="BN337">
            <v>72.715138190954775</v>
          </cell>
          <cell r="BO337">
            <v>0</v>
          </cell>
          <cell r="BP337">
            <v>0</v>
          </cell>
          <cell r="BY337">
            <v>2017</v>
          </cell>
          <cell r="CF337">
            <v>30.9447681387519</v>
          </cell>
          <cell r="CG337">
            <v>2142.25</v>
          </cell>
          <cell r="CJ337">
            <v>0</v>
          </cell>
          <cell r="CK337">
            <v>0</v>
          </cell>
          <cell r="CL337">
            <v>0</v>
          </cell>
          <cell r="CM337">
            <v>0</v>
          </cell>
          <cell r="CN337">
            <v>0</v>
          </cell>
          <cell r="CO337">
            <v>0</v>
          </cell>
          <cell r="CX337">
            <v>0</v>
          </cell>
          <cell r="CY337">
            <v>0</v>
          </cell>
          <cell r="DB337">
            <v>0</v>
          </cell>
          <cell r="DC337">
            <v>0</v>
          </cell>
          <cell r="DJ337" t="str">
            <v>НКРКП</v>
          </cell>
          <cell r="DL337">
            <v>40942</v>
          </cell>
          <cell r="DM337">
            <v>28</v>
          </cell>
          <cell r="DT337">
            <v>715.75</v>
          </cell>
        </row>
        <row r="338">
          <cell r="W338">
            <v>176.39166666666665</v>
          </cell>
          <cell r="AF338">
            <v>39926</v>
          </cell>
          <cell r="AG338">
            <v>362</v>
          </cell>
          <cell r="AH338">
            <v>225.8994713378963</v>
          </cell>
          <cell r="AM338">
            <v>1693.3</v>
          </cell>
          <cell r="AO338">
            <v>298684.00916666666</v>
          </cell>
          <cell r="AQ338">
            <v>382515.57481645979</v>
          </cell>
          <cell r="AU338">
            <v>0</v>
          </cell>
          <cell r="AW338">
            <v>0</v>
          </cell>
          <cell r="AY338">
            <v>183740.64689505313</v>
          </cell>
          <cell r="AZ338">
            <v>108.5103920717257</v>
          </cell>
          <cell r="BA338">
            <v>0</v>
          </cell>
          <cell r="BB338">
            <v>0</v>
          </cell>
          <cell r="BC338">
            <v>0</v>
          </cell>
          <cell r="BD338">
            <v>0</v>
          </cell>
          <cell r="BG338">
            <v>0</v>
          </cell>
          <cell r="BH338">
            <v>0</v>
          </cell>
          <cell r="BI338">
            <v>39964.285864227197</v>
          </cell>
          <cell r="BJ338">
            <v>23.601420813929721</v>
          </cell>
          <cell r="BK338">
            <v>0</v>
          </cell>
          <cell r="BL338">
            <v>0</v>
          </cell>
          <cell r="BM338">
            <v>123134.88124161019</v>
          </cell>
          <cell r="BN338">
            <v>72.718881026167949</v>
          </cell>
          <cell r="BO338">
            <v>0</v>
          </cell>
          <cell r="BP338">
            <v>0</v>
          </cell>
          <cell r="BY338">
            <v>2017</v>
          </cell>
          <cell r="CF338">
            <v>252.62696872773071</v>
          </cell>
          <cell r="CG338">
            <v>727.32</v>
          </cell>
          <cell r="CJ338">
            <v>0</v>
          </cell>
          <cell r="CK338">
            <v>0</v>
          </cell>
          <cell r="CL338">
            <v>0</v>
          </cell>
          <cell r="CM338">
            <v>0</v>
          </cell>
          <cell r="CN338">
            <v>0</v>
          </cell>
          <cell r="CO338">
            <v>0</v>
          </cell>
          <cell r="CX338">
            <v>0</v>
          </cell>
          <cell r="CY338">
            <v>0</v>
          </cell>
          <cell r="DB338">
            <v>0</v>
          </cell>
          <cell r="DC338">
            <v>0</v>
          </cell>
          <cell r="DJ338" t="str">
            <v>НКРЕ</v>
          </cell>
          <cell r="DL338">
            <v>40526</v>
          </cell>
          <cell r="DM338">
            <v>1854</v>
          </cell>
          <cell r="DO338" t="str">
            <v>Тариф на теплову енергію</v>
          </cell>
          <cell r="DT338">
            <v>220.49</v>
          </cell>
        </row>
        <row r="339">
          <cell r="W339">
            <v>198.61</v>
          </cell>
          <cell r="AF339">
            <v>39926</v>
          </cell>
          <cell r="AG339">
            <v>358</v>
          </cell>
          <cell r="AH339">
            <v>229.08787014620614</v>
          </cell>
          <cell r="AM339">
            <v>207330</v>
          </cell>
          <cell r="AO339">
            <v>41177811.300000004</v>
          </cell>
          <cell r="AQ339">
            <v>47496788.117412917</v>
          </cell>
          <cell r="AU339">
            <v>0</v>
          </cell>
          <cell r="AW339">
            <v>0</v>
          </cell>
          <cell r="AY339">
            <v>23859458.134796113</v>
          </cell>
          <cell r="AZ339">
            <v>115.0796225090248</v>
          </cell>
          <cell r="BA339">
            <v>348143.06145482429</v>
          </cell>
          <cell r="BB339">
            <v>1.6791735950167572</v>
          </cell>
          <cell r="BC339">
            <v>0</v>
          </cell>
          <cell r="BD339">
            <v>0</v>
          </cell>
          <cell r="BG339">
            <v>0</v>
          </cell>
          <cell r="BH339">
            <v>0</v>
          </cell>
          <cell r="BI339">
            <v>8133757.9801669698</v>
          </cell>
          <cell r="BJ339">
            <v>39.230974678854821</v>
          </cell>
          <cell r="BK339">
            <v>0</v>
          </cell>
          <cell r="BL339">
            <v>0</v>
          </cell>
          <cell r="BM339">
            <v>11394227.605992988</v>
          </cell>
          <cell r="BN339">
            <v>54.956965253426844</v>
          </cell>
          <cell r="BO339">
            <v>0</v>
          </cell>
          <cell r="BP339">
            <v>0</v>
          </cell>
          <cell r="BY339">
            <v>1832</v>
          </cell>
          <cell r="CF339">
            <v>32804.75794570471</v>
          </cell>
          <cell r="CG339">
            <v>727.31700000000001</v>
          </cell>
          <cell r="CJ339">
            <v>0</v>
          </cell>
          <cell r="CK339">
            <v>0</v>
          </cell>
          <cell r="CL339">
            <v>0</v>
          </cell>
          <cell r="CM339">
            <v>0</v>
          </cell>
          <cell r="CN339">
            <v>0</v>
          </cell>
          <cell r="CO339">
            <v>0</v>
          </cell>
          <cell r="CX339">
            <v>0</v>
          </cell>
          <cell r="CY339">
            <v>0</v>
          </cell>
          <cell r="DB339">
            <v>0</v>
          </cell>
          <cell r="DC339">
            <v>0</v>
          </cell>
          <cell r="DJ339" t="str">
            <v>НКРЕ</v>
          </cell>
          <cell r="DL339">
            <v>40526</v>
          </cell>
          <cell r="DM339">
            <v>1854</v>
          </cell>
          <cell r="DO339" t="str">
            <v>Тариф на теплову енергію</v>
          </cell>
          <cell r="DT339">
            <v>218.47</v>
          </cell>
        </row>
        <row r="340">
          <cell r="W340">
            <v>766.18</v>
          </cell>
          <cell r="AF340">
            <v>39926</v>
          </cell>
          <cell r="AG340">
            <v>359</v>
          </cell>
          <cell r="AH340">
            <v>453.22363550710003</v>
          </cell>
          <cell r="AM340">
            <v>26673</v>
          </cell>
          <cell r="AO340">
            <v>20436319.139999997</v>
          </cell>
          <cell r="AQ340">
            <v>12088834.029880879</v>
          </cell>
          <cell r="AU340">
            <v>0</v>
          </cell>
          <cell r="AW340">
            <v>0</v>
          </cell>
          <cell r="AY340">
            <v>9130170.345787907</v>
          </cell>
          <cell r="AZ340">
            <v>342.30009169526886</v>
          </cell>
          <cell r="BA340">
            <v>8257.3389864728451</v>
          </cell>
          <cell r="BB340">
            <v>0.30957668752944345</v>
          </cell>
          <cell r="BC340">
            <v>0</v>
          </cell>
          <cell r="BD340">
            <v>0</v>
          </cell>
          <cell r="BG340">
            <v>0</v>
          </cell>
          <cell r="BH340">
            <v>0</v>
          </cell>
          <cell r="BI340">
            <v>1046348.4554815263</v>
          </cell>
          <cell r="BJ340">
            <v>39.228750252372301</v>
          </cell>
          <cell r="BK340">
            <v>0</v>
          </cell>
          <cell r="BL340">
            <v>0</v>
          </cell>
          <cell r="BM340">
            <v>1465677.6700989299</v>
          </cell>
          <cell r="BN340">
            <v>54.949862036476205</v>
          </cell>
          <cell r="BO340">
            <v>0</v>
          </cell>
          <cell r="BP340">
            <v>0</v>
          </cell>
          <cell r="BY340">
            <v>1832</v>
          </cell>
          <cell r="CF340">
            <v>4261.9537149202506</v>
          </cell>
          <cell r="CG340">
            <v>2142.25</v>
          </cell>
          <cell r="CJ340">
            <v>0</v>
          </cell>
          <cell r="CK340">
            <v>0</v>
          </cell>
          <cell r="CL340">
            <v>0</v>
          </cell>
          <cell r="CM340">
            <v>0</v>
          </cell>
          <cell r="CN340">
            <v>0</v>
          </cell>
          <cell r="CO340">
            <v>0</v>
          </cell>
          <cell r="CX340">
            <v>0</v>
          </cell>
          <cell r="CY340">
            <v>0</v>
          </cell>
          <cell r="DB340">
            <v>0</v>
          </cell>
          <cell r="DC340">
            <v>0</v>
          </cell>
          <cell r="DJ340" t="str">
            <v>НКРКП</v>
          </cell>
          <cell r="DL340">
            <v>40942</v>
          </cell>
          <cell r="DM340">
            <v>28</v>
          </cell>
          <cell r="DT340">
            <v>999.9</v>
          </cell>
        </row>
        <row r="341">
          <cell r="W341">
            <v>766.18</v>
          </cell>
          <cell r="AF341">
            <v>39926</v>
          </cell>
          <cell r="AG341">
            <v>359</v>
          </cell>
          <cell r="AH341">
            <v>453.21876947733955</v>
          </cell>
          <cell r="AM341">
            <v>10836</v>
          </cell>
          <cell r="AO341">
            <v>8302326.4799999995</v>
          </cell>
          <cell r="AQ341">
            <v>4911078.5860564513</v>
          </cell>
          <cell r="AU341">
            <v>0</v>
          </cell>
          <cell r="AW341">
            <v>0</v>
          </cell>
          <cell r="AY341">
            <v>3709062.7713026446</v>
          </cell>
          <cell r="AZ341">
            <v>342.29076885406465</v>
          </cell>
          <cell r="BA341">
            <v>3376.9032143175141</v>
          </cell>
          <cell r="BB341">
            <v>0.31163743210755945</v>
          </cell>
          <cell r="BC341">
            <v>0</v>
          </cell>
          <cell r="BD341">
            <v>0</v>
          </cell>
          <cell r="BG341">
            <v>0</v>
          </cell>
          <cell r="BH341">
            <v>0</v>
          </cell>
          <cell r="BI341">
            <v>425103.87320808478</v>
          </cell>
          <cell r="BJ341">
            <v>39.230700739025913</v>
          </cell>
          <cell r="BK341">
            <v>0</v>
          </cell>
          <cell r="BL341">
            <v>0</v>
          </cell>
          <cell r="BM341">
            <v>596650.55649541446</v>
          </cell>
          <cell r="BN341">
            <v>55.061882290089926</v>
          </cell>
          <cell r="BO341">
            <v>0</v>
          </cell>
          <cell r="BP341">
            <v>0</v>
          </cell>
          <cell r="BY341">
            <v>1832</v>
          </cell>
          <cell r="CF341">
            <v>1731.3865194550797</v>
          </cell>
          <cell r="CG341">
            <v>2142.25</v>
          </cell>
          <cell r="CJ341">
            <v>0</v>
          </cell>
          <cell r="CK341">
            <v>0</v>
          </cell>
          <cell r="CL341">
            <v>0</v>
          </cell>
          <cell r="CM341">
            <v>0</v>
          </cell>
          <cell r="CN341">
            <v>0</v>
          </cell>
          <cell r="CO341">
            <v>0</v>
          </cell>
          <cell r="CX341">
            <v>0</v>
          </cell>
          <cell r="CY341">
            <v>0</v>
          </cell>
          <cell r="DB341">
            <v>0</v>
          </cell>
          <cell r="DC341">
            <v>0</v>
          </cell>
          <cell r="DJ341" t="str">
            <v>НКРКП</v>
          </cell>
          <cell r="DL341">
            <v>40942</v>
          </cell>
          <cell r="DM341">
            <v>28</v>
          </cell>
          <cell r="DT341">
            <v>999.9</v>
          </cell>
        </row>
        <row r="342">
          <cell r="W342">
            <v>198.61</v>
          </cell>
          <cell r="AF342">
            <v>39926</v>
          </cell>
          <cell r="AG342">
            <v>358</v>
          </cell>
          <cell r="AH342">
            <v>229.08787014620611</v>
          </cell>
          <cell r="AM342">
            <v>12933</v>
          </cell>
          <cell r="AO342">
            <v>2568623.1300000004</v>
          </cell>
          <cell r="AQ342">
            <v>2962793.4246008839</v>
          </cell>
          <cell r="AU342">
            <v>0</v>
          </cell>
          <cell r="AW342">
            <v>0</v>
          </cell>
          <cell r="AY342">
            <v>1488324.7579092178</v>
          </cell>
          <cell r="AZ342">
            <v>115.0796225090248</v>
          </cell>
          <cell r="BA342">
            <v>21716.752104351723</v>
          </cell>
          <cell r="BB342">
            <v>1.6791735950167574</v>
          </cell>
          <cell r="BC342">
            <v>0</v>
          </cell>
          <cell r="BD342">
            <v>0</v>
          </cell>
          <cell r="BG342">
            <v>0</v>
          </cell>
          <cell r="BH342">
            <v>0</v>
          </cell>
          <cell r="BI342">
            <v>507374.19552162936</v>
          </cell>
          <cell r="BJ342">
            <v>39.230974678854821</v>
          </cell>
          <cell r="BK342">
            <v>0</v>
          </cell>
          <cell r="BL342">
            <v>0</v>
          </cell>
          <cell r="BM342">
            <v>710758.43162256933</v>
          </cell>
          <cell r="BN342">
            <v>54.956965253426844</v>
          </cell>
          <cell r="BO342">
            <v>0</v>
          </cell>
          <cell r="BP342">
            <v>0</v>
          </cell>
          <cell r="BY342">
            <v>1832</v>
          </cell>
          <cell r="CF342">
            <v>2046.3219722751123</v>
          </cell>
          <cell r="CG342">
            <v>727.31700000000001</v>
          </cell>
          <cell r="CJ342">
            <v>0</v>
          </cell>
          <cell r="CK342">
            <v>0</v>
          </cell>
          <cell r="CL342">
            <v>0</v>
          </cell>
          <cell r="CM342">
            <v>0</v>
          </cell>
          <cell r="CN342">
            <v>0</v>
          </cell>
          <cell r="CO342">
            <v>0</v>
          </cell>
          <cell r="CX342">
            <v>0</v>
          </cell>
          <cell r="CY342">
            <v>0</v>
          </cell>
          <cell r="DB342">
            <v>0</v>
          </cell>
          <cell r="DC342">
            <v>0</v>
          </cell>
          <cell r="DJ342" t="str">
            <v>НКРЕ</v>
          </cell>
          <cell r="DL342">
            <v>40526</v>
          </cell>
          <cell r="DM342">
            <v>1854</v>
          </cell>
          <cell r="DO342" t="str">
            <v>Тариф на теплову енергію</v>
          </cell>
          <cell r="DT342">
            <v>218.47</v>
          </cell>
        </row>
        <row r="343">
          <cell r="W343">
            <v>766.18</v>
          </cell>
          <cell r="AF343">
            <v>39926</v>
          </cell>
          <cell r="AG343">
            <v>359</v>
          </cell>
          <cell r="AH343">
            <v>453.22363550710008</v>
          </cell>
          <cell r="AM343">
            <v>988</v>
          </cell>
          <cell r="AO343">
            <v>756985.84</v>
          </cell>
          <cell r="AQ343">
            <v>447784.95188101486</v>
          </cell>
          <cell r="AU343">
            <v>0</v>
          </cell>
          <cell r="AW343">
            <v>0</v>
          </cell>
          <cell r="AY343">
            <v>338192.49059492565</v>
          </cell>
          <cell r="AZ343">
            <v>342.30009169526886</v>
          </cell>
          <cell r="BA343">
            <v>305.86176727909009</v>
          </cell>
          <cell r="BB343">
            <v>0.3095766875294434</v>
          </cell>
          <cell r="BC343">
            <v>0</v>
          </cell>
          <cell r="BD343">
            <v>0</v>
          </cell>
          <cell r="BG343">
            <v>0</v>
          </cell>
          <cell r="BH343">
            <v>0</v>
          </cell>
          <cell r="BI343">
            <v>38758.005249343834</v>
          </cell>
          <cell r="BJ343">
            <v>39.228750252372301</v>
          </cell>
          <cell r="BK343">
            <v>0</v>
          </cell>
          <cell r="BL343">
            <v>0</v>
          </cell>
          <cell r="BM343">
            <v>54290.463692038495</v>
          </cell>
          <cell r="BN343">
            <v>54.949862036476212</v>
          </cell>
          <cell r="BO343">
            <v>0</v>
          </cell>
          <cell r="BP343">
            <v>0</v>
          </cell>
          <cell r="BY343">
            <v>1832</v>
          </cell>
          <cell r="CF343">
            <v>157.86789151356081</v>
          </cell>
          <cell r="CG343">
            <v>2142.25</v>
          </cell>
          <cell r="CJ343">
            <v>0</v>
          </cell>
          <cell r="CK343">
            <v>0</v>
          </cell>
          <cell r="CL343">
            <v>0</v>
          </cell>
          <cell r="CM343">
            <v>0</v>
          </cell>
          <cell r="CN343">
            <v>0</v>
          </cell>
          <cell r="CO343">
            <v>0</v>
          </cell>
          <cell r="CX343">
            <v>0</v>
          </cell>
          <cell r="CY343">
            <v>0</v>
          </cell>
          <cell r="DB343">
            <v>0</v>
          </cell>
          <cell r="DC343">
            <v>0</v>
          </cell>
          <cell r="DJ343" t="str">
            <v>НКРКП</v>
          </cell>
          <cell r="DL343">
            <v>40942</v>
          </cell>
          <cell r="DM343">
            <v>28</v>
          </cell>
          <cell r="DT343">
            <v>999.9</v>
          </cell>
        </row>
        <row r="344">
          <cell r="W344">
            <v>766.18</v>
          </cell>
          <cell r="AF344">
            <v>39926</v>
          </cell>
          <cell r="AG344">
            <v>359</v>
          </cell>
          <cell r="AH344">
            <v>453.21876947733955</v>
          </cell>
          <cell r="AM344">
            <v>124</v>
          </cell>
          <cell r="AO344">
            <v>95006.319999999992</v>
          </cell>
          <cell r="AQ344">
            <v>56199.127415190102</v>
          </cell>
          <cell r="AU344">
            <v>0</v>
          </cell>
          <cell r="AW344">
            <v>0</v>
          </cell>
          <cell r="AY344">
            <v>42444.055337904014</v>
          </cell>
          <cell r="AZ344">
            <v>342.29076885406465</v>
          </cell>
          <cell r="BA344">
            <v>38.643041581337371</v>
          </cell>
          <cell r="BB344">
            <v>0.31163743210755945</v>
          </cell>
          <cell r="BC344">
            <v>0</v>
          </cell>
          <cell r="BD344">
            <v>0</v>
          </cell>
          <cell r="BG344">
            <v>0</v>
          </cell>
          <cell r="BH344">
            <v>0</v>
          </cell>
          <cell r="BI344">
            <v>4864.6068916392132</v>
          </cell>
          <cell r="BJ344">
            <v>39.230700739025913</v>
          </cell>
          <cell r="BK344">
            <v>0</v>
          </cell>
          <cell r="BL344">
            <v>0</v>
          </cell>
          <cell r="BM344">
            <v>6827.6734039711509</v>
          </cell>
          <cell r="BN344">
            <v>55.061882290089926</v>
          </cell>
          <cell r="BO344">
            <v>0</v>
          </cell>
          <cell r="BP344">
            <v>0</v>
          </cell>
          <cell r="BY344">
            <v>1832</v>
          </cell>
          <cell r="CF344">
            <v>19.812839462202831</v>
          </cell>
          <cell r="CG344">
            <v>2142.25</v>
          </cell>
          <cell r="CJ344">
            <v>0</v>
          </cell>
          <cell r="CK344">
            <v>0</v>
          </cell>
          <cell r="CL344">
            <v>0</v>
          </cell>
          <cell r="CM344">
            <v>0</v>
          </cell>
          <cell r="CN344">
            <v>0</v>
          </cell>
          <cell r="CO344">
            <v>0</v>
          </cell>
          <cell r="CX344">
            <v>0</v>
          </cell>
          <cell r="CY344">
            <v>0</v>
          </cell>
          <cell r="DB344">
            <v>0</v>
          </cell>
          <cell r="DC344">
            <v>0</v>
          </cell>
          <cell r="DJ344" t="str">
            <v>НКРКП</v>
          </cell>
          <cell r="DL344">
            <v>40942</v>
          </cell>
          <cell r="DM344">
            <v>28</v>
          </cell>
          <cell r="DT344">
            <v>999.9</v>
          </cell>
        </row>
        <row r="345">
          <cell r="W345">
            <v>198.61</v>
          </cell>
          <cell r="AF345">
            <v>39926</v>
          </cell>
          <cell r="AG345">
            <v>358</v>
          </cell>
          <cell r="AH345">
            <v>229.08787014620614</v>
          </cell>
          <cell r="AM345">
            <v>11875</v>
          </cell>
          <cell r="AO345">
            <v>2358493.75</v>
          </cell>
          <cell r="AQ345">
            <v>2720418.4579861979</v>
          </cell>
          <cell r="AU345">
            <v>0</v>
          </cell>
          <cell r="AW345">
            <v>0</v>
          </cell>
          <cell r="AY345">
            <v>1366570.5172946695</v>
          </cell>
          <cell r="AZ345">
            <v>115.0796225090248</v>
          </cell>
          <cell r="BA345">
            <v>19940.186440823993</v>
          </cell>
          <cell r="BB345">
            <v>1.6791735950167572</v>
          </cell>
          <cell r="BC345">
            <v>0</v>
          </cell>
          <cell r="BD345">
            <v>0</v>
          </cell>
          <cell r="BG345">
            <v>0</v>
          </cell>
          <cell r="BH345">
            <v>0</v>
          </cell>
          <cell r="BI345">
            <v>465867.824311401</v>
          </cell>
          <cell r="BJ345">
            <v>39.230974678854821</v>
          </cell>
          <cell r="BK345">
            <v>0</v>
          </cell>
          <cell r="BL345">
            <v>0</v>
          </cell>
          <cell r="BM345">
            <v>652613.96238444373</v>
          </cell>
          <cell r="BN345">
            <v>54.956965253426837</v>
          </cell>
          <cell r="BO345">
            <v>0</v>
          </cell>
          <cell r="BP345">
            <v>0</v>
          </cell>
          <cell r="BY345">
            <v>1832</v>
          </cell>
          <cell r="CF345">
            <v>1878.9200820201777</v>
          </cell>
          <cell r="CG345">
            <v>727.31700000000001</v>
          </cell>
          <cell r="CJ345">
            <v>0</v>
          </cell>
          <cell r="CK345">
            <v>0</v>
          </cell>
          <cell r="CL345">
            <v>0</v>
          </cell>
          <cell r="CM345">
            <v>0</v>
          </cell>
          <cell r="CN345">
            <v>0</v>
          </cell>
          <cell r="CO345">
            <v>0</v>
          </cell>
          <cell r="CX345">
            <v>0</v>
          </cell>
          <cell r="CY345">
            <v>0</v>
          </cell>
          <cell r="DB345">
            <v>0</v>
          </cell>
          <cell r="DC345">
            <v>0</v>
          </cell>
          <cell r="DJ345" t="str">
            <v>НКРЕ</v>
          </cell>
          <cell r="DL345">
            <v>40526</v>
          </cell>
          <cell r="DM345">
            <v>1854</v>
          </cell>
          <cell r="DO345" t="str">
            <v>Тариф на теплову енергію</v>
          </cell>
          <cell r="DT345">
            <v>218.47</v>
          </cell>
        </row>
        <row r="346">
          <cell r="W346">
            <v>766.18</v>
          </cell>
          <cell r="AF346">
            <v>39926</v>
          </cell>
          <cell r="AG346">
            <v>359</v>
          </cell>
          <cell r="AH346">
            <v>453.22363550710008</v>
          </cell>
          <cell r="AM346">
            <v>2057</v>
          </cell>
          <cell r="AO346">
            <v>1576032.26</v>
          </cell>
          <cell r="AQ346">
            <v>932281.01823810488</v>
          </cell>
          <cell r="AU346">
            <v>0</v>
          </cell>
          <cell r="AW346">
            <v>0</v>
          </cell>
          <cell r="AY346">
            <v>704111.28861716809</v>
          </cell>
          <cell r="AZ346">
            <v>342.30009169526886</v>
          </cell>
          <cell r="BA346">
            <v>636.79924624806517</v>
          </cell>
          <cell r="BB346">
            <v>0.30957668752944345</v>
          </cell>
          <cell r="BC346">
            <v>0</v>
          </cell>
          <cell r="BD346">
            <v>0</v>
          </cell>
          <cell r="BG346">
            <v>0</v>
          </cell>
          <cell r="BH346">
            <v>0</v>
          </cell>
          <cell r="BI346">
            <v>80693.539269129818</v>
          </cell>
          <cell r="BJ346">
            <v>39.228750252372301</v>
          </cell>
          <cell r="BK346">
            <v>0</v>
          </cell>
          <cell r="BL346">
            <v>0</v>
          </cell>
          <cell r="BM346">
            <v>113031.86620903156</v>
          </cell>
          <cell r="BN346">
            <v>54.949862036476212</v>
          </cell>
          <cell r="BO346">
            <v>0</v>
          </cell>
          <cell r="BP346">
            <v>0</v>
          </cell>
          <cell r="BY346">
            <v>1832</v>
          </cell>
          <cell r="CF346">
            <v>328.67839356618884</v>
          </cell>
          <cell r="CG346">
            <v>2142.25</v>
          </cell>
          <cell r="CJ346">
            <v>0</v>
          </cell>
          <cell r="CK346">
            <v>0</v>
          </cell>
          <cell r="CL346">
            <v>0</v>
          </cell>
          <cell r="CM346">
            <v>0</v>
          </cell>
          <cell r="CN346">
            <v>0</v>
          </cell>
          <cell r="CO346">
            <v>0</v>
          </cell>
          <cell r="CX346">
            <v>0</v>
          </cell>
          <cell r="CY346">
            <v>0</v>
          </cell>
          <cell r="DB346">
            <v>0</v>
          </cell>
          <cell r="DC346">
            <v>0</v>
          </cell>
          <cell r="DJ346" t="str">
            <v>НКРКП</v>
          </cell>
          <cell r="DL346">
            <v>40942</v>
          </cell>
          <cell r="DM346">
            <v>28</v>
          </cell>
          <cell r="DT346">
            <v>999.9</v>
          </cell>
        </row>
        <row r="347">
          <cell r="W347">
            <v>766.18</v>
          </cell>
          <cell r="AF347">
            <v>39926</v>
          </cell>
          <cell r="AG347">
            <v>359</v>
          </cell>
          <cell r="AH347">
            <v>453.21876947733949</v>
          </cell>
          <cell r="AM347">
            <v>271</v>
          </cell>
          <cell r="AO347">
            <v>207634.78</v>
          </cell>
          <cell r="AQ347">
            <v>122822.28652835901</v>
          </cell>
          <cell r="AU347">
            <v>0</v>
          </cell>
          <cell r="AW347">
            <v>0</v>
          </cell>
          <cell r="AY347">
            <v>92760.79835945151</v>
          </cell>
          <cell r="AZ347">
            <v>342.29076885406459</v>
          </cell>
          <cell r="BA347">
            <v>84.453744101148601</v>
          </cell>
          <cell r="BB347">
            <v>0.3116374321075594</v>
          </cell>
          <cell r="BC347">
            <v>0</v>
          </cell>
          <cell r="BD347">
            <v>0</v>
          </cell>
          <cell r="BG347">
            <v>0</v>
          </cell>
          <cell r="BH347">
            <v>0</v>
          </cell>
          <cell r="BI347">
            <v>10631.519900276022</v>
          </cell>
          <cell r="BJ347">
            <v>39.230700739025913</v>
          </cell>
          <cell r="BK347">
            <v>0</v>
          </cell>
          <cell r="BL347">
            <v>0</v>
          </cell>
          <cell r="BM347">
            <v>14921.770100614371</v>
          </cell>
          <cell r="BN347">
            <v>55.061882290089926</v>
          </cell>
          <cell r="BO347">
            <v>0</v>
          </cell>
          <cell r="BP347">
            <v>0</v>
          </cell>
          <cell r="BY347">
            <v>1832</v>
          </cell>
          <cell r="CF347">
            <v>43.300641082717476</v>
          </cell>
          <cell r="CG347">
            <v>2142.25</v>
          </cell>
          <cell r="CJ347">
            <v>0</v>
          </cell>
          <cell r="CK347">
            <v>0</v>
          </cell>
          <cell r="CL347">
            <v>0</v>
          </cell>
          <cell r="CM347">
            <v>0</v>
          </cell>
          <cell r="CN347">
            <v>0</v>
          </cell>
          <cell r="CO347">
            <v>0</v>
          </cell>
          <cell r="CX347">
            <v>0</v>
          </cell>
          <cell r="CY347">
            <v>0</v>
          </cell>
          <cell r="DB347">
            <v>0</v>
          </cell>
          <cell r="DC347">
            <v>0</v>
          </cell>
          <cell r="DJ347" t="str">
            <v>НКРКП</v>
          </cell>
          <cell r="DL347">
            <v>40942</v>
          </cell>
          <cell r="DM347">
            <v>28</v>
          </cell>
          <cell r="DT347">
            <v>999.9</v>
          </cell>
        </row>
        <row r="348">
          <cell r="W348">
            <v>270.56666666666666</v>
          </cell>
          <cell r="AF348">
            <v>39926</v>
          </cell>
          <cell r="AG348">
            <v>354</v>
          </cell>
          <cell r="AH348">
            <v>250.52371942154346</v>
          </cell>
          <cell r="AM348">
            <v>170357.1</v>
          </cell>
          <cell r="AO348">
            <v>46092952.689999998</v>
          </cell>
          <cell r="AQ348">
            <v>42678494.321867824</v>
          </cell>
          <cell r="AU348">
            <v>0</v>
          </cell>
          <cell r="AW348">
            <v>0</v>
          </cell>
          <cell r="AY348">
            <v>19452018.371063735</v>
          </cell>
          <cell r="AZ348">
            <v>114.18378436275174</v>
          </cell>
          <cell r="BA348">
            <v>2681760.1327882148</v>
          </cell>
          <cell r="BB348">
            <v>15.741992161102852</v>
          </cell>
          <cell r="BC348">
            <v>0</v>
          </cell>
          <cell r="BD348">
            <v>0</v>
          </cell>
          <cell r="BG348">
            <v>0</v>
          </cell>
          <cell r="BH348">
            <v>0</v>
          </cell>
          <cell r="BI348">
            <v>5429619.3115623733</v>
          </cell>
          <cell r="BJ348">
            <v>31.871987205478217</v>
          </cell>
          <cell r="BK348">
            <v>0</v>
          </cell>
          <cell r="BL348">
            <v>0</v>
          </cell>
          <cell r="BM348">
            <v>10153350.698067307</v>
          </cell>
          <cell r="BN348">
            <v>59.600396449970724</v>
          </cell>
          <cell r="BO348">
            <v>0</v>
          </cell>
          <cell r="BP348">
            <v>0</v>
          </cell>
          <cell r="BY348">
            <v>1643</v>
          </cell>
          <cell r="CF348">
            <v>26744.786849067445</v>
          </cell>
          <cell r="CG348">
            <v>727.32</v>
          </cell>
          <cell r="CJ348">
            <v>0</v>
          </cell>
          <cell r="CK348">
            <v>0</v>
          </cell>
          <cell r="CL348">
            <v>0</v>
          </cell>
          <cell r="CM348">
            <v>0</v>
          </cell>
          <cell r="CN348">
            <v>0</v>
          </cell>
          <cell r="CO348">
            <v>0</v>
          </cell>
          <cell r="CX348">
            <v>0</v>
          </cell>
          <cell r="CY348">
            <v>0</v>
          </cell>
          <cell r="DB348">
            <v>0</v>
          </cell>
          <cell r="DC348">
            <v>0</v>
          </cell>
          <cell r="DJ348" t="str">
            <v>НКРЕ</v>
          </cell>
          <cell r="DL348">
            <v>40526</v>
          </cell>
          <cell r="DM348">
            <v>1854</v>
          </cell>
          <cell r="DO348" t="str">
            <v>тариф на теплову енергію</v>
          </cell>
          <cell r="DT348">
            <v>297.63</v>
          </cell>
        </row>
        <row r="349">
          <cell r="W349">
            <v>519.44166666666672</v>
          </cell>
          <cell r="AF349">
            <v>39926</v>
          </cell>
          <cell r="AG349">
            <v>355</v>
          </cell>
          <cell r="AH349">
            <v>480.96080901226355</v>
          </cell>
          <cell r="AM349">
            <v>38908.6</v>
          </cell>
          <cell r="AO349">
            <v>20210748.031666666</v>
          </cell>
          <cell r="AQ349">
            <v>18713511.733534556</v>
          </cell>
          <cell r="AU349">
            <v>0</v>
          </cell>
          <cell r="AW349">
            <v>0</v>
          </cell>
          <cell r="AY349">
            <v>12059051.487446286</v>
          </cell>
          <cell r="AZ349">
            <v>309.93280373609656</v>
          </cell>
          <cell r="BA349">
            <v>1969569.8660281394</v>
          </cell>
          <cell r="BB349">
            <v>50.620424945337007</v>
          </cell>
          <cell r="BC349">
            <v>0</v>
          </cell>
          <cell r="BD349">
            <v>0</v>
          </cell>
          <cell r="BG349">
            <v>0</v>
          </cell>
          <cell r="BH349">
            <v>0</v>
          </cell>
          <cell r="BI349">
            <v>1232530.4222739802</v>
          </cell>
          <cell r="BJ349">
            <v>31.677583420477227</v>
          </cell>
          <cell r="BK349">
            <v>0</v>
          </cell>
          <cell r="BL349">
            <v>0</v>
          </cell>
          <cell r="BM349">
            <v>2318922.4140650253</v>
          </cell>
          <cell r="BN349">
            <v>59.599225211522011</v>
          </cell>
          <cell r="BO349">
            <v>0</v>
          </cell>
          <cell r="BP349">
            <v>0</v>
          </cell>
          <cell r="BY349">
            <v>1643</v>
          </cell>
          <cell r="CF349">
            <v>5629.1522872896658</v>
          </cell>
          <cell r="CG349">
            <v>2142.25</v>
          </cell>
          <cell r="CJ349">
            <v>0</v>
          </cell>
          <cell r="CK349">
            <v>0</v>
          </cell>
          <cell r="CL349">
            <v>0</v>
          </cell>
          <cell r="CM349">
            <v>0</v>
          </cell>
          <cell r="CN349">
            <v>0</v>
          </cell>
          <cell r="CO349">
            <v>0</v>
          </cell>
          <cell r="CX349">
            <v>0</v>
          </cell>
          <cell r="CY349">
            <v>0</v>
          </cell>
          <cell r="DB349">
            <v>0</v>
          </cell>
          <cell r="DC349">
            <v>0</v>
          </cell>
          <cell r="DJ349" t="str">
            <v>НКРКП</v>
          </cell>
          <cell r="DL349">
            <v>40942</v>
          </cell>
          <cell r="DM349">
            <v>28</v>
          </cell>
          <cell r="DT349">
            <v>796.74</v>
          </cell>
        </row>
        <row r="350">
          <cell r="W350">
            <v>519.44166666666672</v>
          </cell>
          <cell r="AF350">
            <v>39926</v>
          </cell>
          <cell r="AG350">
            <v>355</v>
          </cell>
          <cell r="AH350">
            <v>480.9608066537541</v>
          </cell>
          <cell r="AM350">
            <v>8399.7000000000007</v>
          </cell>
          <cell r="AO350">
            <v>4363154.1675000004</v>
          </cell>
          <cell r="AQ350">
            <v>4039926.4876495386</v>
          </cell>
          <cell r="AU350">
            <v>0</v>
          </cell>
          <cell r="AW350">
            <v>0</v>
          </cell>
          <cell r="AY350">
            <v>2603293.6027441039</v>
          </cell>
          <cell r="AZ350">
            <v>309.92697390908052</v>
          </cell>
          <cell r="BA350">
            <v>425195.93386122823</v>
          </cell>
          <cell r="BB350">
            <v>50.620371425316165</v>
          </cell>
          <cell r="BC350">
            <v>0</v>
          </cell>
          <cell r="BD350">
            <v>0</v>
          </cell>
          <cell r="BG350">
            <v>0</v>
          </cell>
          <cell r="BH350">
            <v>0</v>
          </cell>
          <cell r="BI350">
            <v>266082.05420986674</v>
          </cell>
          <cell r="BJ350">
            <v>31.677566366640082</v>
          </cell>
          <cell r="BK350">
            <v>0</v>
          </cell>
          <cell r="BL350">
            <v>0</v>
          </cell>
          <cell r="BM350">
            <v>500616.18652159051</v>
          </cell>
          <cell r="BN350">
            <v>59.599293608294403</v>
          </cell>
          <cell r="BO350">
            <v>0</v>
          </cell>
          <cell r="BP350">
            <v>0</v>
          </cell>
          <cell r="BY350">
            <v>1643</v>
          </cell>
          <cell r="CF350">
            <v>1215.2146587672325</v>
          </cell>
          <cell r="CG350">
            <v>2142.25</v>
          </cell>
          <cell r="CJ350">
            <v>0</v>
          </cell>
          <cell r="CK350">
            <v>0</v>
          </cell>
          <cell r="CL350">
            <v>0</v>
          </cell>
          <cell r="CM350">
            <v>0</v>
          </cell>
          <cell r="CN350">
            <v>0</v>
          </cell>
          <cell r="CO350">
            <v>0</v>
          </cell>
          <cell r="CX350">
            <v>0</v>
          </cell>
          <cell r="CY350">
            <v>0</v>
          </cell>
          <cell r="DB350">
            <v>0</v>
          </cell>
          <cell r="DC350">
            <v>0</v>
          </cell>
          <cell r="DJ350" t="str">
            <v>НКРКП</v>
          </cell>
          <cell r="DL350">
            <v>40942</v>
          </cell>
          <cell r="DM350">
            <v>28</v>
          </cell>
          <cell r="DT350">
            <v>796.74</v>
          </cell>
        </row>
        <row r="351">
          <cell r="W351">
            <v>270.56666666666666</v>
          </cell>
          <cell r="AF351">
            <v>39926</v>
          </cell>
          <cell r="AG351">
            <v>354</v>
          </cell>
          <cell r="AH351">
            <v>250.52371942154343</v>
          </cell>
          <cell r="AM351">
            <v>345.3</v>
          </cell>
          <cell r="AO351">
            <v>93426.67</v>
          </cell>
          <cell r="AQ351">
            <v>86505.840316258953</v>
          </cell>
          <cell r="AU351">
            <v>0</v>
          </cell>
          <cell r="AW351">
            <v>0</v>
          </cell>
          <cell r="AY351">
            <v>39427.660740458174</v>
          </cell>
          <cell r="AZ351">
            <v>114.18378436275172</v>
          </cell>
          <cell r="BA351">
            <v>5435.7098932288145</v>
          </cell>
          <cell r="BB351">
            <v>15.74199216110285</v>
          </cell>
          <cell r="BC351">
            <v>0</v>
          </cell>
          <cell r="BD351">
            <v>0</v>
          </cell>
          <cell r="BG351">
            <v>0</v>
          </cell>
          <cell r="BH351">
            <v>0</v>
          </cell>
          <cell r="BI351">
            <v>11005.397182051629</v>
          </cell>
          <cell r="BJ351">
            <v>31.871987205478217</v>
          </cell>
          <cell r="BK351">
            <v>0</v>
          </cell>
          <cell r="BL351">
            <v>0</v>
          </cell>
          <cell r="BM351">
            <v>20580.016894174889</v>
          </cell>
          <cell r="BN351">
            <v>59.600396449970717</v>
          </cell>
          <cell r="BO351">
            <v>0</v>
          </cell>
          <cell r="BP351">
            <v>0</v>
          </cell>
          <cell r="BY351">
            <v>1643</v>
          </cell>
          <cell r="CF351">
            <v>54.209509899986486</v>
          </cell>
          <cell r="CG351">
            <v>727.32</v>
          </cell>
          <cell r="CJ351">
            <v>0</v>
          </cell>
          <cell r="CK351">
            <v>0</v>
          </cell>
          <cell r="CL351">
            <v>0</v>
          </cell>
          <cell r="CM351">
            <v>0</v>
          </cell>
          <cell r="CN351">
            <v>0</v>
          </cell>
          <cell r="CO351">
            <v>0</v>
          </cell>
          <cell r="CX351">
            <v>0</v>
          </cell>
          <cell r="CY351">
            <v>0</v>
          </cell>
          <cell r="DB351">
            <v>0</v>
          </cell>
          <cell r="DC351">
            <v>0</v>
          </cell>
          <cell r="DJ351" t="str">
            <v>НКРЕ</v>
          </cell>
          <cell r="DL351">
            <v>40526</v>
          </cell>
          <cell r="DM351">
            <v>1854</v>
          </cell>
          <cell r="DO351" t="str">
            <v>тариф на теплову енергію</v>
          </cell>
          <cell r="DT351">
            <v>297.63</v>
          </cell>
        </row>
        <row r="352">
          <cell r="W352">
            <v>519.44166666666672</v>
          </cell>
          <cell r="AF352">
            <v>39926</v>
          </cell>
          <cell r="AG352">
            <v>355</v>
          </cell>
          <cell r="AH352">
            <v>480.9608090122635</v>
          </cell>
          <cell r="AM352">
            <v>434.3</v>
          </cell>
          <cell r="AO352">
            <v>225593.51583333337</v>
          </cell>
          <cell r="AQ352">
            <v>208881.27935402605</v>
          </cell>
          <cell r="AU352">
            <v>0</v>
          </cell>
          <cell r="AW352">
            <v>0</v>
          </cell>
          <cell r="AY352">
            <v>134603.81666258673</v>
          </cell>
          <cell r="AZ352">
            <v>309.93280373609656</v>
          </cell>
          <cell r="BA352">
            <v>21984.450553759863</v>
          </cell>
          <cell r="BB352">
            <v>50.620424945337007</v>
          </cell>
          <cell r="BC352">
            <v>0</v>
          </cell>
          <cell r="BD352">
            <v>0</v>
          </cell>
          <cell r="BG352">
            <v>0</v>
          </cell>
          <cell r="BH352">
            <v>0</v>
          </cell>
          <cell r="BI352">
            <v>13757.574479513261</v>
          </cell>
          <cell r="BJ352">
            <v>31.67758342047723</v>
          </cell>
          <cell r="BK352">
            <v>0</v>
          </cell>
          <cell r="BL352">
            <v>0</v>
          </cell>
          <cell r="BM352">
            <v>25883.94350936401</v>
          </cell>
          <cell r="BN352">
            <v>59.599225211522011</v>
          </cell>
          <cell r="BO352">
            <v>0</v>
          </cell>
          <cell r="BP352">
            <v>0</v>
          </cell>
          <cell r="BY352">
            <v>1643</v>
          </cell>
          <cell r="CF352">
            <v>62.832917102386155</v>
          </cell>
          <cell r="CG352">
            <v>2142.25</v>
          </cell>
          <cell r="CJ352">
            <v>0</v>
          </cell>
          <cell r="CK352">
            <v>0</v>
          </cell>
          <cell r="CL352">
            <v>0</v>
          </cell>
          <cell r="CM352">
            <v>0</v>
          </cell>
          <cell r="CN352">
            <v>0</v>
          </cell>
          <cell r="CO352">
            <v>0</v>
          </cell>
          <cell r="CX352">
            <v>0</v>
          </cell>
          <cell r="CY352">
            <v>0</v>
          </cell>
          <cell r="DB352">
            <v>0</v>
          </cell>
          <cell r="DC352">
            <v>0</v>
          </cell>
          <cell r="DJ352" t="str">
            <v>НКРКП</v>
          </cell>
          <cell r="DL352">
            <v>40942</v>
          </cell>
          <cell r="DM352">
            <v>28</v>
          </cell>
          <cell r="DT352">
            <v>796.74</v>
          </cell>
        </row>
        <row r="353">
          <cell r="W353">
            <v>270.56666666666666</v>
          </cell>
          <cell r="AF353">
            <v>39926</v>
          </cell>
          <cell r="AG353">
            <v>354</v>
          </cell>
          <cell r="AH353">
            <v>250.52371942154346</v>
          </cell>
          <cell r="AM353">
            <v>6873.6</v>
          </cell>
          <cell r="AO353">
            <v>1859767.04</v>
          </cell>
          <cell r="AQ353">
            <v>1721999.8378159213</v>
          </cell>
          <cell r="AU353">
            <v>0</v>
          </cell>
          <cell r="AW353">
            <v>0</v>
          </cell>
          <cell r="AY353">
            <v>784853.66019581037</v>
          </cell>
          <cell r="AZ353">
            <v>114.18378436275174</v>
          </cell>
          <cell r="BA353">
            <v>108204.15731855656</v>
          </cell>
          <cell r="BB353">
            <v>15.741992161102852</v>
          </cell>
          <cell r="BC353">
            <v>0</v>
          </cell>
          <cell r="BD353">
            <v>0</v>
          </cell>
          <cell r="BG353">
            <v>0</v>
          </cell>
          <cell r="BH353">
            <v>0</v>
          </cell>
          <cell r="BI353">
            <v>219075.29125557508</v>
          </cell>
          <cell r="BJ353">
            <v>31.871987205478217</v>
          </cell>
          <cell r="BK353">
            <v>0</v>
          </cell>
          <cell r="BL353">
            <v>0</v>
          </cell>
          <cell r="BM353">
            <v>409669.28503851872</v>
          </cell>
          <cell r="BN353">
            <v>59.600396449970717</v>
          </cell>
          <cell r="BO353">
            <v>0</v>
          </cell>
          <cell r="BP353">
            <v>0</v>
          </cell>
          <cell r="BY353">
            <v>1643</v>
          </cell>
          <cell r="CF353">
            <v>1079.1036410325721</v>
          </cell>
          <cell r="CG353">
            <v>727.32</v>
          </cell>
          <cell r="CJ353">
            <v>0</v>
          </cell>
          <cell r="CK353">
            <v>0</v>
          </cell>
          <cell r="CL353">
            <v>0</v>
          </cell>
          <cell r="CM353">
            <v>0</v>
          </cell>
          <cell r="CN353">
            <v>0</v>
          </cell>
          <cell r="CO353">
            <v>0</v>
          </cell>
          <cell r="CX353">
            <v>0</v>
          </cell>
          <cell r="CY353">
            <v>0</v>
          </cell>
          <cell r="DB353">
            <v>0</v>
          </cell>
          <cell r="DC353">
            <v>0</v>
          </cell>
          <cell r="DJ353" t="str">
            <v>НКРЕ</v>
          </cell>
          <cell r="DL353">
            <v>40526</v>
          </cell>
          <cell r="DM353">
            <v>1854</v>
          </cell>
          <cell r="DO353" t="str">
            <v>тариф на теплову енергію</v>
          </cell>
          <cell r="DT353">
            <v>297.63</v>
          </cell>
        </row>
        <row r="354">
          <cell r="W354">
            <v>519.44166666666672</v>
          </cell>
          <cell r="AF354">
            <v>39926</v>
          </cell>
          <cell r="AG354">
            <v>355</v>
          </cell>
          <cell r="AH354">
            <v>480.9608090122635</v>
          </cell>
          <cell r="AM354">
            <v>2733.1</v>
          </cell>
          <cell r="AO354">
            <v>1419686.0191666668</v>
          </cell>
          <cell r="AQ354">
            <v>1314513.9871114173</v>
          </cell>
          <cell r="AU354">
            <v>0</v>
          </cell>
          <cell r="AW354">
            <v>0</v>
          </cell>
          <cell r="AY354">
            <v>847077.34589112538</v>
          </cell>
          <cell r="AZ354">
            <v>309.9328037360965</v>
          </cell>
          <cell r="BA354">
            <v>138350.68341810055</v>
          </cell>
          <cell r="BB354">
            <v>50.620424945337</v>
          </cell>
          <cell r="BC354">
            <v>0</v>
          </cell>
          <cell r="BD354">
            <v>0</v>
          </cell>
          <cell r="BG354">
            <v>0</v>
          </cell>
          <cell r="BH354">
            <v>0</v>
          </cell>
          <cell r="BI354">
            <v>86578.003246506312</v>
          </cell>
          <cell r="BJ354">
            <v>31.67758342047723</v>
          </cell>
          <cell r="BK354">
            <v>0</v>
          </cell>
          <cell r="BL354">
            <v>0</v>
          </cell>
          <cell r="BM354">
            <v>162890.6424256108</v>
          </cell>
          <cell r="BN354">
            <v>59.599225211522011</v>
          </cell>
          <cell r="BO354">
            <v>0</v>
          </cell>
          <cell r="BP354">
            <v>0</v>
          </cell>
          <cell r="BY354">
            <v>1643</v>
          </cell>
          <cell r="CF354">
            <v>395.41479560794744</v>
          </cell>
          <cell r="CG354">
            <v>2142.25</v>
          </cell>
          <cell r="CJ354">
            <v>0</v>
          </cell>
          <cell r="CK354">
            <v>0</v>
          </cell>
          <cell r="CL354">
            <v>0</v>
          </cell>
          <cell r="CM354">
            <v>0</v>
          </cell>
          <cell r="CN354">
            <v>0</v>
          </cell>
          <cell r="CO354">
            <v>0</v>
          </cell>
          <cell r="CX354">
            <v>0</v>
          </cell>
          <cell r="CY354">
            <v>0</v>
          </cell>
          <cell r="DB354">
            <v>0</v>
          </cell>
          <cell r="DC354">
            <v>0</v>
          </cell>
          <cell r="DJ354" t="str">
            <v>НКРКП</v>
          </cell>
          <cell r="DL354">
            <v>40942</v>
          </cell>
          <cell r="DM354">
            <v>28</v>
          </cell>
          <cell r="DT354">
            <v>796.74</v>
          </cell>
        </row>
        <row r="355">
          <cell r="W355">
            <v>519.44166666666672</v>
          </cell>
          <cell r="AF355">
            <v>39926</v>
          </cell>
          <cell r="AG355">
            <v>355</v>
          </cell>
          <cell r="AH355">
            <v>480.96080665375405</v>
          </cell>
          <cell r="AM355">
            <v>377.3</v>
          </cell>
          <cell r="AO355">
            <v>195985.34083333335</v>
          </cell>
          <cell r="AQ355">
            <v>181466.51235046142</v>
          </cell>
          <cell r="AU355">
            <v>0</v>
          </cell>
          <cell r="AW355">
            <v>0</v>
          </cell>
          <cell r="AY355">
            <v>116935.4472558961</v>
          </cell>
          <cell r="AZ355">
            <v>309.92697390908057</v>
          </cell>
          <cell r="BA355">
            <v>19099.066138771788</v>
          </cell>
          <cell r="BB355">
            <v>50.620371425316158</v>
          </cell>
          <cell r="BC355">
            <v>0</v>
          </cell>
          <cell r="BD355">
            <v>0</v>
          </cell>
          <cell r="BG355">
            <v>0</v>
          </cell>
          <cell r="BH355">
            <v>0</v>
          </cell>
          <cell r="BI355">
            <v>11951.945790133303</v>
          </cell>
          <cell r="BJ355">
            <v>31.677566366640079</v>
          </cell>
          <cell r="BK355">
            <v>0</v>
          </cell>
          <cell r="BL355">
            <v>0</v>
          </cell>
          <cell r="BM355">
            <v>22486.81347840948</v>
          </cell>
          <cell r="BN355">
            <v>59.599293608294403</v>
          </cell>
          <cell r="BO355">
            <v>0</v>
          </cell>
          <cell r="BP355">
            <v>0</v>
          </cell>
          <cell r="BY355">
            <v>1643</v>
          </cell>
          <cell r="CF355">
            <v>54.585341232767462</v>
          </cell>
          <cell r="CG355">
            <v>2142.25</v>
          </cell>
          <cell r="CJ355">
            <v>0</v>
          </cell>
          <cell r="CK355">
            <v>0</v>
          </cell>
          <cell r="CL355">
            <v>0</v>
          </cell>
          <cell r="CM355">
            <v>0</v>
          </cell>
          <cell r="CN355">
            <v>0</v>
          </cell>
          <cell r="CO355">
            <v>0</v>
          </cell>
          <cell r="CX355">
            <v>0</v>
          </cell>
          <cell r="CY355">
            <v>0</v>
          </cell>
          <cell r="DB355">
            <v>0</v>
          </cell>
          <cell r="DC355">
            <v>0</v>
          </cell>
          <cell r="DJ355" t="str">
            <v>НКРКП</v>
          </cell>
          <cell r="DL355">
            <v>40942</v>
          </cell>
          <cell r="DM355">
            <v>28</v>
          </cell>
          <cell r="DT355">
            <v>796.74</v>
          </cell>
        </row>
        <row r="356">
          <cell r="W356">
            <v>296.54201756081932</v>
          </cell>
          <cell r="AF356">
            <v>39926</v>
          </cell>
          <cell r="AG356">
            <v>356</v>
          </cell>
          <cell r="AH356">
            <v>274.57594218594375</v>
          </cell>
          <cell r="AM356">
            <v>83155.600000000006</v>
          </cell>
          <cell r="AO356">
            <v>24659129.395480469</v>
          </cell>
          <cell r="AQ356">
            <v>22832527.218037467</v>
          </cell>
          <cell r="AU356">
            <v>0</v>
          </cell>
          <cell r="AW356">
            <v>0</v>
          </cell>
          <cell r="AY356">
            <v>8923373.3762857635</v>
          </cell>
          <cell r="AZ356">
            <v>107.30934989688924</v>
          </cell>
          <cell r="BA356">
            <v>3223260.71200888</v>
          </cell>
          <cell r="BB356">
            <v>38.761799710529175</v>
          </cell>
          <cell r="BC356">
            <v>0</v>
          </cell>
          <cell r="BD356">
            <v>0</v>
          </cell>
          <cell r="BG356">
            <v>0</v>
          </cell>
          <cell r="BH356">
            <v>0</v>
          </cell>
          <cell r="BI356">
            <v>1914063.9970852647</v>
          </cell>
          <cell r="BJ356">
            <v>23.017860457807586</v>
          </cell>
          <cell r="BK356">
            <v>0</v>
          </cell>
          <cell r="BL356">
            <v>0</v>
          </cell>
          <cell r="BM356">
            <v>5711769.3748061787</v>
          </cell>
          <cell r="BN356">
            <v>68.687729687551752</v>
          </cell>
          <cell r="BO356">
            <v>0</v>
          </cell>
          <cell r="BP356">
            <v>0</v>
          </cell>
          <cell r="BY356">
            <v>1564</v>
          </cell>
          <cell r="CF356">
            <v>12268.840917733271</v>
          </cell>
          <cell r="CG356">
            <v>727.32</v>
          </cell>
          <cell r="CJ356">
            <v>0</v>
          </cell>
          <cell r="CK356">
            <v>0</v>
          </cell>
          <cell r="CL356">
            <v>0</v>
          </cell>
          <cell r="CM356">
            <v>0</v>
          </cell>
          <cell r="CN356">
            <v>0</v>
          </cell>
          <cell r="CO356">
            <v>0</v>
          </cell>
          <cell r="CX356">
            <v>0</v>
          </cell>
          <cell r="CY356">
            <v>0</v>
          </cell>
          <cell r="DB356">
            <v>0</v>
          </cell>
          <cell r="DC356">
            <v>0</v>
          </cell>
          <cell r="DJ356" t="str">
            <v>НКРЕ</v>
          </cell>
          <cell r="DL356">
            <v>40526</v>
          </cell>
          <cell r="DM356">
            <v>1854</v>
          </cell>
          <cell r="DO356" t="str">
            <v>Тариф на теплову енергію</v>
          </cell>
          <cell r="DT356">
            <v>326.19</v>
          </cell>
        </row>
        <row r="357">
          <cell r="W357">
            <v>533.39034511962734</v>
          </cell>
          <cell r="AF357">
            <v>39926</v>
          </cell>
          <cell r="AG357">
            <v>357</v>
          </cell>
          <cell r="AH357">
            <v>493.87994918484009</v>
          </cell>
          <cell r="AM357">
            <v>3188.3</v>
          </cell>
          <cell r="AO357">
            <v>1700608.437344908</v>
          </cell>
          <cell r="AQ357">
            <v>1574637.4419860258</v>
          </cell>
          <cell r="AU357">
            <v>0</v>
          </cell>
          <cell r="AW357">
            <v>0</v>
          </cell>
          <cell r="AY357">
            <v>982092.10825511115</v>
          </cell>
          <cell r="AZ357">
            <v>308.03001858517428</v>
          </cell>
          <cell r="BA357">
            <v>187080.76125108806</v>
          </cell>
          <cell r="BB357">
            <v>58.677276683840304</v>
          </cell>
          <cell r="BC357">
            <v>0</v>
          </cell>
          <cell r="BD357">
            <v>0</v>
          </cell>
          <cell r="BG357">
            <v>0</v>
          </cell>
          <cell r="BH357">
            <v>0</v>
          </cell>
          <cell r="BI357">
            <v>69104.585468275822</v>
          </cell>
          <cell r="BJ357">
            <v>21.674430093866896</v>
          </cell>
          <cell r="BK357">
            <v>0</v>
          </cell>
          <cell r="BL357">
            <v>0</v>
          </cell>
          <cell r="BM357">
            <v>218997.13913002567</v>
          </cell>
          <cell r="BN357">
            <v>68.687745547792133</v>
          </cell>
          <cell r="BO357">
            <v>0</v>
          </cell>
          <cell r="BP357">
            <v>0</v>
          </cell>
          <cell r="BY357">
            <v>1564</v>
          </cell>
          <cell r="CF357">
            <v>458.4395417225399</v>
          </cell>
          <cell r="CG357">
            <v>2142.25</v>
          </cell>
          <cell r="CJ357">
            <v>0</v>
          </cell>
          <cell r="CK357">
            <v>0</v>
          </cell>
          <cell r="CL357">
            <v>0</v>
          </cell>
          <cell r="CM357">
            <v>0</v>
          </cell>
          <cell r="CN357">
            <v>0</v>
          </cell>
          <cell r="CO357">
            <v>0</v>
          </cell>
          <cell r="CX357">
            <v>0</v>
          </cell>
          <cell r="CY357">
            <v>0</v>
          </cell>
          <cell r="DB357">
            <v>0</v>
          </cell>
          <cell r="DC357">
            <v>0</v>
          </cell>
          <cell r="DJ357" t="str">
            <v>НКРКП</v>
          </cell>
          <cell r="DL357">
            <v>40942</v>
          </cell>
          <cell r="DM357">
            <v>28</v>
          </cell>
          <cell r="DT357">
            <v>813.16</v>
          </cell>
        </row>
        <row r="358">
          <cell r="W358">
            <v>533.39034511962734</v>
          </cell>
          <cell r="AF358">
            <v>39926</v>
          </cell>
          <cell r="AG358">
            <v>357</v>
          </cell>
          <cell r="AH358">
            <v>493.88003990089135</v>
          </cell>
          <cell r="AM358">
            <v>4436.8999999999996</v>
          </cell>
          <cell r="AO358">
            <v>2366599.6222612741</v>
          </cell>
          <cell r="AQ358">
            <v>2191296.3490362647</v>
          </cell>
          <cell r="AU358">
            <v>0</v>
          </cell>
          <cell r="AW358">
            <v>0</v>
          </cell>
          <cell r="AY358">
            <v>1366697.7095026064</v>
          </cell>
          <cell r="AZ358">
            <v>308.02986533449177</v>
          </cell>
          <cell r="BA358">
            <v>260344.67673842394</v>
          </cell>
          <cell r="BB358">
            <v>58.677156739711052</v>
          </cell>
          <cell r="BC358">
            <v>0</v>
          </cell>
          <cell r="BD358">
            <v>0</v>
          </cell>
          <cell r="BG358">
            <v>0</v>
          </cell>
          <cell r="BH358">
            <v>0</v>
          </cell>
          <cell r="BI358">
            <v>96166.384560929306</v>
          </cell>
          <cell r="BJ358">
            <v>21.674228529137306</v>
          </cell>
          <cell r="BK358">
            <v>0</v>
          </cell>
          <cell r="BL358">
            <v>0</v>
          </cell>
          <cell r="BM358">
            <v>304760.79122823954</v>
          </cell>
          <cell r="BN358">
            <v>68.687775525308112</v>
          </cell>
          <cell r="BO358">
            <v>0</v>
          </cell>
          <cell r="BP358">
            <v>0</v>
          </cell>
          <cell r="BY358">
            <v>1564</v>
          </cell>
          <cell r="CF358">
            <v>637.97302345786272</v>
          </cell>
          <cell r="CG358">
            <v>2142.25</v>
          </cell>
          <cell r="CJ358">
            <v>0</v>
          </cell>
          <cell r="CK358">
            <v>0</v>
          </cell>
          <cell r="CL358">
            <v>0</v>
          </cell>
          <cell r="CM358">
            <v>0</v>
          </cell>
          <cell r="CN358">
            <v>0</v>
          </cell>
          <cell r="CO358">
            <v>0</v>
          </cell>
          <cell r="CX358">
            <v>0</v>
          </cell>
          <cell r="CY358">
            <v>0</v>
          </cell>
          <cell r="DB358">
            <v>0</v>
          </cell>
          <cell r="DC358">
            <v>0</v>
          </cell>
          <cell r="DJ358" t="str">
            <v>НКРКП</v>
          </cell>
          <cell r="DL358">
            <v>40942</v>
          </cell>
          <cell r="DM358">
            <v>28</v>
          </cell>
          <cell r="DT358">
            <v>813.16</v>
          </cell>
        </row>
        <row r="359">
          <cell r="W359">
            <v>129.16999999999999</v>
          </cell>
          <cell r="AF359">
            <v>39926</v>
          </cell>
          <cell r="AG359">
            <v>356</v>
          </cell>
          <cell r="AH359">
            <v>274.57594218594414</v>
          </cell>
          <cell r="AM359">
            <v>4702.8</v>
          </cell>
          <cell r="AO359">
            <v>607460.67599999998</v>
          </cell>
          <cell r="AQ359">
            <v>1291275.7409120582</v>
          </cell>
          <cell r="AU359">
            <v>0</v>
          </cell>
          <cell r="AW359">
            <v>0</v>
          </cell>
          <cell r="AY359">
            <v>504654.4106950913</v>
          </cell>
          <cell r="AZ359">
            <v>107.30934989688936</v>
          </cell>
          <cell r="BA359">
            <v>182288.9916786768</v>
          </cell>
          <cell r="BB359">
            <v>38.761799710529218</v>
          </cell>
          <cell r="BC359">
            <v>0</v>
          </cell>
          <cell r="BD359">
            <v>0</v>
          </cell>
          <cell r="BG359">
            <v>0</v>
          </cell>
          <cell r="BH359">
            <v>0</v>
          </cell>
          <cell r="BI359">
            <v>108248.39416097764</v>
          </cell>
          <cell r="BJ359">
            <v>23.017860457807611</v>
          </cell>
          <cell r="BK359">
            <v>0</v>
          </cell>
          <cell r="BL359">
            <v>0</v>
          </cell>
          <cell r="BM359">
            <v>323024.65517461882</v>
          </cell>
          <cell r="BN359">
            <v>68.687729687551837</v>
          </cell>
          <cell r="BO359">
            <v>0</v>
          </cell>
          <cell r="BP359">
            <v>0</v>
          </cell>
          <cell r="BY359">
            <v>1564</v>
          </cell>
          <cell r="CF359">
            <v>693.85471414933079</v>
          </cell>
          <cell r="CG359">
            <v>727.32</v>
          </cell>
          <cell r="CJ359">
            <v>0</v>
          </cell>
          <cell r="CK359">
            <v>0</v>
          </cell>
          <cell r="CL359">
            <v>0</v>
          </cell>
          <cell r="CM359">
            <v>0</v>
          </cell>
          <cell r="CN359">
            <v>0</v>
          </cell>
          <cell r="CO359">
            <v>0</v>
          </cell>
          <cell r="CX359">
            <v>0</v>
          </cell>
          <cell r="CY359">
            <v>0</v>
          </cell>
          <cell r="DB359">
            <v>0</v>
          </cell>
          <cell r="DC359">
            <v>0</v>
          </cell>
          <cell r="DJ359" t="str">
            <v>НКРЕ</v>
          </cell>
          <cell r="DL359">
            <v>40526</v>
          </cell>
          <cell r="DM359">
            <v>1854</v>
          </cell>
          <cell r="DO359" t="str">
            <v>Тариф на теплову енергію</v>
          </cell>
          <cell r="DT359">
            <v>161.46</v>
          </cell>
        </row>
        <row r="360">
          <cell r="W360">
            <v>533.39</v>
          </cell>
          <cell r="AF360">
            <v>39926</v>
          </cell>
          <cell r="AG360">
            <v>357</v>
          </cell>
          <cell r="AH360">
            <v>493.87994918484031</v>
          </cell>
          <cell r="AM360">
            <v>1316.3</v>
          </cell>
          <cell r="AO360">
            <v>702101.25699999998</v>
          </cell>
          <cell r="AQ360">
            <v>650094.1771120053</v>
          </cell>
          <cell r="AU360">
            <v>0</v>
          </cell>
          <cell r="AW360">
            <v>0</v>
          </cell>
          <cell r="AY360">
            <v>405459.91346366506</v>
          </cell>
          <cell r="AZ360">
            <v>308.03001858517439</v>
          </cell>
          <cell r="BA360">
            <v>77236.899298939039</v>
          </cell>
          <cell r="BB360">
            <v>58.67727668384034</v>
          </cell>
          <cell r="BC360">
            <v>0</v>
          </cell>
          <cell r="BD360">
            <v>0</v>
          </cell>
          <cell r="BG360">
            <v>0</v>
          </cell>
          <cell r="BH360">
            <v>0</v>
          </cell>
          <cell r="BI360">
            <v>28530.052332557003</v>
          </cell>
          <cell r="BJ360">
            <v>21.674430093866903</v>
          </cell>
          <cell r="BK360">
            <v>0</v>
          </cell>
          <cell r="BL360">
            <v>0</v>
          </cell>
          <cell r="BM360">
            <v>90413.679464558809</v>
          </cell>
          <cell r="BN360">
            <v>68.687745547792147</v>
          </cell>
          <cell r="BO360">
            <v>0</v>
          </cell>
          <cell r="BP360">
            <v>0</v>
          </cell>
          <cell r="BY360">
            <v>1564</v>
          </cell>
          <cell r="CF360">
            <v>189.26825228785859</v>
          </cell>
          <cell r="CG360">
            <v>2142.25</v>
          </cell>
          <cell r="CJ360">
            <v>0</v>
          </cell>
          <cell r="CK360">
            <v>0</v>
          </cell>
          <cell r="CL360">
            <v>0</v>
          </cell>
          <cell r="CM360">
            <v>0</v>
          </cell>
          <cell r="CN360">
            <v>0</v>
          </cell>
          <cell r="CO360">
            <v>0</v>
          </cell>
          <cell r="CX360">
            <v>0</v>
          </cell>
          <cell r="CY360">
            <v>0</v>
          </cell>
          <cell r="DB360">
            <v>0</v>
          </cell>
          <cell r="DC360">
            <v>0</v>
          </cell>
          <cell r="DJ360" t="str">
            <v>НКРКП</v>
          </cell>
          <cell r="DL360">
            <v>40942</v>
          </cell>
          <cell r="DM360">
            <v>28</v>
          </cell>
          <cell r="DT360">
            <v>813.16</v>
          </cell>
        </row>
        <row r="361">
          <cell r="W361">
            <v>533.39</v>
          </cell>
          <cell r="AF361">
            <v>39926</v>
          </cell>
          <cell r="AG361">
            <v>357</v>
          </cell>
          <cell r="AH361">
            <v>493.88003990088981</v>
          </cell>
          <cell r="AM361">
            <v>91.5</v>
          </cell>
          <cell r="AO361">
            <v>48805.184999999998</v>
          </cell>
          <cell r="AQ361">
            <v>45190.02365093142</v>
          </cell>
          <cell r="AU361">
            <v>0</v>
          </cell>
          <cell r="AW361">
            <v>0</v>
          </cell>
          <cell r="AY361">
            <v>28184.732678105913</v>
          </cell>
          <cell r="AZ361">
            <v>308.02986533449086</v>
          </cell>
          <cell r="BA361">
            <v>5368.9598416835433</v>
          </cell>
          <cell r="BB361">
            <v>58.67715673971086</v>
          </cell>
          <cell r="BC361">
            <v>0</v>
          </cell>
          <cell r="BD361">
            <v>0</v>
          </cell>
          <cell r="BG361">
            <v>0</v>
          </cell>
          <cell r="BH361">
            <v>0</v>
          </cell>
          <cell r="BI361">
            <v>1983.1919104160575</v>
          </cell>
          <cell r="BJ361">
            <v>21.674228529137238</v>
          </cell>
          <cell r="BK361">
            <v>0</v>
          </cell>
          <cell r="BL361">
            <v>0</v>
          </cell>
          <cell r="BM361">
            <v>6284.9314605656728</v>
          </cell>
          <cell r="BN361">
            <v>68.687775525307899</v>
          </cell>
          <cell r="BO361">
            <v>0</v>
          </cell>
          <cell r="BP361">
            <v>0</v>
          </cell>
          <cell r="BY361">
            <v>1564</v>
          </cell>
          <cell r="CF361">
            <v>13.156602953953046</v>
          </cell>
          <cell r="CG361">
            <v>2142.25</v>
          </cell>
          <cell r="CJ361">
            <v>0</v>
          </cell>
          <cell r="CK361">
            <v>0</v>
          </cell>
          <cell r="CL361">
            <v>0</v>
          </cell>
          <cell r="CM361">
            <v>0</v>
          </cell>
          <cell r="CN361">
            <v>0</v>
          </cell>
          <cell r="CO361">
            <v>0</v>
          </cell>
          <cell r="CX361">
            <v>0</v>
          </cell>
          <cell r="CY361">
            <v>0</v>
          </cell>
          <cell r="DB361">
            <v>0</v>
          </cell>
          <cell r="DC361">
            <v>0</v>
          </cell>
          <cell r="DJ361" t="str">
            <v>НКРКП</v>
          </cell>
          <cell r="DL361">
            <v>40942</v>
          </cell>
          <cell r="DM361">
            <v>28</v>
          </cell>
          <cell r="DT361">
            <v>813.16</v>
          </cell>
        </row>
        <row r="362">
          <cell r="W362">
            <v>129.16999999999999</v>
          </cell>
          <cell r="AF362">
            <v>39926</v>
          </cell>
          <cell r="AG362">
            <v>356</v>
          </cell>
          <cell r="AH362">
            <v>274.57594218594414</v>
          </cell>
          <cell r="AM362">
            <v>6267.1</v>
          </cell>
          <cell r="AO362">
            <v>809521.30699999991</v>
          </cell>
          <cell r="AQ362">
            <v>1720794.8872735305</v>
          </cell>
          <cell r="AU362">
            <v>0</v>
          </cell>
          <cell r="AW362">
            <v>0</v>
          </cell>
          <cell r="AY362">
            <v>672518.42673879524</v>
          </cell>
          <cell r="AZ362">
            <v>107.30934989688934</v>
          </cell>
          <cell r="BA362">
            <v>242924.07496585767</v>
          </cell>
          <cell r="BB362">
            <v>38.761799710529218</v>
          </cell>
          <cell r="BC362">
            <v>0</v>
          </cell>
          <cell r="BD362">
            <v>0</v>
          </cell>
          <cell r="BG362">
            <v>0</v>
          </cell>
          <cell r="BH362">
            <v>0</v>
          </cell>
          <cell r="BI362">
            <v>144255.23327512611</v>
          </cell>
          <cell r="BJ362">
            <v>23.017860457807615</v>
          </cell>
          <cell r="BK362">
            <v>0</v>
          </cell>
          <cell r="BL362">
            <v>0</v>
          </cell>
          <cell r="BM362">
            <v>430472.87072485615</v>
          </cell>
          <cell r="BN362">
            <v>68.687729687551837</v>
          </cell>
          <cell r="BO362">
            <v>0</v>
          </cell>
          <cell r="BP362">
            <v>0</v>
          </cell>
          <cell r="BY362">
            <v>1564</v>
          </cell>
          <cell r="CF362">
            <v>924.65273433811149</v>
          </cell>
          <cell r="CG362">
            <v>727.32</v>
          </cell>
          <cell r="CJ362">
            <v>0</v>
          </cell>
          <cell r="CK362">
            <v>0</v>
          </cell>
          <cell r="CL362">
            <v>0</v>
          </cell>
          <cell r="CM362">
            <v>0</v>
          </cell>
          <cell r="CN362">
            <v>0</v>
          </cell>
          <cell r="CO362">
            <v>0</v>
          </cell>
          <cell r="CX362">
            <v>0</v>
          </cell>
          <cell r="CY362">
            <v>0</v>
          </cell>
          <cell r="DB362">
            <v>0</v>
          </cell>
          <cell r="DC362">
            <v>0</v>
          </cell>
          <cell r="DJ362" t="str">
            <v>НКРЕ</v>
          </cell>
          <cell r="DL362">
            <v>40526</v>
          </cell>
          <cell r="DM362">
            <v>1854</v>
          </cell>
          <cell r="DO362" t="str">
            <v>Тариф на теплову енергію</v>
          </cell>
          <cell r="DT362">
            <v>161.46</v>
          </cell>
        </row>
        <row r="363">
          <cell r="W363">
            <v>533.39</v>
          </cell>
          <cell r="AF363">
            <v>39926</v>
          </cell>
          <cell r="AG363">
            <v>357</v>
          </cell>
          <cell r="AH363">
            <v>493.87994918484031</v>
          </cell>
          <cell r="AM363">
            <v>524.6</v>
          </cell>
          <cell r="AO363">
            <v>279816.39400000003</v>
          </cell>
          <cell r="AQ363">
            <v>259089.42134236725</v>
          </cell>
          <cell r="AU363">
            <v>0</v>
          </cell>
          <cell r="AW363">
            <v>0</v>
          </cell>
          <cell r="AY363">
            <v>161592.5477497825</v>
          </cell>
          <cell r="AZ363">
            <v>308.03001858517439</v>
          </cell>
          <cell r="BA363">
            <v>30782.099348342643</v>
          </cell>
          <cell r="BB363">
            <v>58.67727668384034</v>
          </cell>
          <cell r="BC363">
            <v>0</v>
          </cell>
          <cell r="BD363">
            <v>0</v>
          </cell>
          <cell r="BG363">
            <v>0</v>
          </cell>
          <cell r="BH363">
            <v>0</v>
          </cell>
          <cell r="BI363">
            <v>11370.406027242576</v>
          </cell>
          <cell r="BJ363">
            <v>21.674430093866899</v>
          </cell>
          <cell r="BK363">
            <v>0</v>
          </cell>
          <cell r="BL363">
            <v>0</v>
          </cell>
          <cell r="BM363">
            <v>36033.59131437177</v>
          </cell>
          <cell r="BN363">
            <v>68.687745547792161</v>
          </cell>
          <cell r="BO363">
            <v>0</v>
          </cell>
          <cell r="BP363">
            <v>0</v>
          </cell>
          <cell r="BY363">
            <v>1564</v>
          </cell>
          <cell r="CF363">
            <v>75.43122779777454</v>
          </cell>
          <cell r="CG363">
            <v>2142.25</v>
          </cell>
          <cell r="CJ363">
            <v>0</v>
          </cell>
          <cell r="CK363">
            <v>0</v>
          </cell>
          <cell r="CL363">
            <v>0</v>
          </cell>
          <cell r="CM363">
            <v>0</v>
          </cell>
          <cell r="CN363">
            <v>0</v>
          </cell>
          <cell r="CO363">
            <v>0</v>
          </cell>
          <cell r="CX363">
            <v>0</v>
          </cell>
          <cell r="CY363">
            <v>0</v>
          </cell>
          <cell r="DB363">
            <v>0</v>
          </cell>
          <cell r="DC363">
            <v>0</v>
          </cell>
          <cell r="DJ363" t="str">
            <v>НКРКП</v>
          </cell>
          <cell r="DL363">
            <v>40942</v>
          </cell>
          <cell r="DM363">
            <v>28</v>
          </cell>
          <cell r="DT363">
            <v>813.16</v>
          </cell>
        </row>
        <row r="364">
          <cell r="W364">
            <v>533.39</v>
          </cell>
          <cell r="AF364">
            <v>39926</v>
          </cell>
          <cell r="AG364">
            <v>357</v>
          </cell>
          <cell r="AH364">
            <v>493.88003990088976</v>
          </cell>
          <cell r="AM364">
            <v>142.9</v>
          </cell>
          <cell r="AO364">
            <v>76221.430999999997</v>
          </cell>
          <cell r="AQ364">
            <v>70575.457701837149</v>
          </cell>
          <cell r="AU364">
            <v>0</v>
          </cell>
          <cell r="AW364">
            <v>0</v>
          </cell>
          <cell r="AY364">
            <v>44017.467756298742</v>
          </cell>
          <cell r="AZ364">
            <v>308.02986533449081</v>
          </cell>
          <cell r="BA364">
            <v>8384.9656981046828</v>
          </cell>
          <cell r="BB364">
            <v>58.677156739710867</v>
          </cell>
          <cell r="BC364">
            <v>0</v>
          </cell>
          <cell r="BD364">
            <v>0</v>
          </cell>
          <cell r="BG364">
            <v>0</v>
          </cell>
          <cell r="BH364">
            <v>0</v>
          </cell>
          <cell r="BI364">
            <v>3097.2472568137114</v>
          </cell>
          <cell r="BJ364">
            <v>21.674228529137238</v>
          </cell>
          <cell r="BK364">
            <v>0</v>
          </cell>
          <cell r="BL364">
            <v>0</v>
          </cell>
          <cell r="BM364">
            <v>9815.4831225664984</v>
          </cell>
          <cell r="BN364">
            <v>68.687775525307899</v>
          </cell>
          <cell r="BO364">
            <v>0</v>
          </cell>
          <cell r="BP364">
            <v>0</v>
          </cell>
          <cell r="BY364">
            <v>1564</v>
          </cell>
          <cell r="CF364">
            <v>20.547306689834866</v>
          </cell>
          <cell r="CG364">
            <v>2142.25</v>
          </cell>
          <cell r="CJ364">
            <v>0</v>
          </cell>
          <cell r="CK364">
            <v>0</v>
          </cell>
          <cell r="CL364">
            <v>0</v>
          </cell>
          <cell r="CM364">
            <v>0</v>
          </cell>
          <cell r="CN364">
            <v>0</v>
          </cell>
          <cell r="CO364">
            <v>0</v>
          </cell>
          <cell r="CX364">
            <v>0</v>
          </cell>
          <cell r="CY364">
            <v>0</v>
          </cell>
          <cell r="DB364">
            <v>0</v>
          </cell>
          <cell r="DC364">
            <v>0</v>
          </cell>
          <cell r="DJ364" t="str">
            <v>НКРКП</v>
          </cell>
          <cell r="DL364">
            <v>40942</v>
          </cell>
          <cell r="DM364">
            <v>28</v>
          </cell>
          <cell r="DT364">
            <v>813.16</v>
          </cell>
        </row>
        <row r="365">
          <cell r="W365">
            <v>239.41666666666669</v>
          </cell>
          <cell r="AF365">
            <v>39926</v>
          </cell>
          <cell r="AG365">
            <v>356</v>
          </cell>
          <cell r="AH365">
            <v>274.5759421859438</v>
          </cell>
          <cell r="AM365">
            <v>11890.6</v>
          </cell>
          <cell r="AO365">
            <v>2846807.8166666669</v>
          </cell>
          <cell r="AQ365">
            <v>3264872.6981561836</v>
          </cell>
          <cell r="AU365">
            <v>0</v>
          </cell>
          <cell r="AW365">
            <v>0</v>
          </cell>
          <cell r="AY365">
            <v>1275972.555883951</v>
          </cell>
          <cell r="AZ365">
            <v>107.30934989688922</v>
          </cell>
          <cell r="BA365">
            <v>460901.05563801824</v>
          </cell>
          <cell r="BB365">
            <v>38.761799710529175</v>
          </cell>
          <cell r="BC365">
            <v>0</v>
          </cell>
          <cell r="BD365">
            <v>0</v>
          </cell>
          <cell r="BG365">
            <v>0</v>
          </cell>
          <cell r="BH365">
            <v>0</v>
          </cell>
          <cell r="BI365">
            <v>273696.17155960691</v>
          </cell>
          <cell r="BJ365">
            <v>23.017860457807586</v>
          </cell>
          <cell r="BK365">
            <v>0</v>
          </cell>
          <cell r="BL365">
            <v>0</v>
          </cell>
          <cell r="BM365">
            <v>816738.31862280285</v>
          </cell>
          <cell r="BN365">
            <v>68.687729687551752</v>
          </cell>
          <cell r="BO365">
            <v>0</v>
          </cell>
          <cell r="BP365">
            <v>0</v>
          </cell>
          <cell r="BY365">
            <v>1564</v>
          </cell>
          <cell r="CF365">
            <v>1754.3482317053717</v>
          </cell>
          <cell r="CG365">
            <v>727.32</v>
          </cell>
          <cell r="CJ365">
            <v>0</v>
          </cell>
          <cell r="CK365">
            <v>0</v>
          </cell>
          <cell r="CL365">
            <v>0</v>
          </cell>
          <cell r="CM365">
            <v>0</v>
          </cell>
          <cell r="CN365">
            <v>0</v>
          </cell>
          <cell r="CO365">
            <v>0</v>
          </cell>
          <cell r="CX365">
            <v>0</v>
          </cell>
          <cell r="CY365">
            <v>0</v>
          </cell>
          <cell r="DB365">
            <v>0</v>
          </cell>
          <cell r="DC365">
            <v>0</v>
          </cell>
          <cell r="DJ365" t="str">
            <v>НКРЕ</v>
          </cell>
          <cell r="DL365">
            <v>40526</v>
          </cell>
          <cell r="DM365">
            <v>1854</v>
          </cell>
          <cell r="DO365" t="str">
            <v>Тариф на теплову енергію</v>
          </cell>
          <cell r="DT365">
            <v>263.36</v>
          </cell>
        </row>
        <row r="366">
          <cell r="W366">
            <v>533.39166666666677</v>
          </cell>
          <cell r="AF366">
            <v>39926</v>
          </cell>
          <cell r="AG366">
            <v>357</v>
          </cell>
          <cell r="AH366">
            <v>493.87994918484014</v>
          </cell>
          <cell r="AM366">
            <v>663.8</v>
          </cell>
          <cell r="AO366">
            <v>354065.38833333337</v>
          </cell>
          <cell r="AQ366">
            <v>327837.51026889688</v>
          </cell>
          <cell r="AU366">
            <v>0</v>
          </cell>
          <cell r="AW366">
            <v>0</v>
          </cell>
          <cell r="AY366">
            <v>204470.32633683865</v>
          </cell>
          <cell r="AZ366">
            <v>308.03001858517428</v>
          </cell>
          <cell r="BA366">
            <v>38949.976262733195</v>
          </cell>
          <cell r="BB366">
            <v>58.677276683840311</v>
          </cell>
          <cell r="BC366">
            <v>0</v>
          </cell>
          <cell r="BD366">
            <v>0</v>
          </cell>
          <cell r="BG366">
            <v>0</v>
          </cell>
          <cell r="BH366">
            <v>0</v>
          </cell>
          <cell r="BI366">
            <v>14387.486696308843</v>
          </cell>
          <cell r="BJ366">
            <v>21.674430093866892</v>
          </cell>
          <cell r="BK366">
            <v>0</v>
          </cell>
          <cell r="BL366">
            <v>0</v>
          </cell>
          <cell r="BM366">
            <v>45594.925494624418</v>
          </cell>
          <cell r="BN366">
            <v>68.687745547792133</v>
          </cell>
          <cell r="BO366">
            <v>0</v>
          </cell>
          <cell r="BP366">
            <v>0</v>
          </cell>
          <cell r="BY366">
            <v>1564</v>
          </cell>
          <cell r="CF366">
            <v>95.44652880702003</v>
          </cell>
          <cell r="CG366">
            <v>2142.25</v>
          </cell>
          <cell r="CJ366">
            <v>0</v>
          </cell>
          <cell r="CK366">
            <v>0</v>
          </cell>
          <cell r="CL366">
            <v>0</v>
          </cell>
          <cell r="CM366">
            <v>0</v>
          </cell>
          <cell r="CN366">
            <v>0</v>
          </cell>
          <cell r="CO366">
            <v>0</v>
          </cell>
          <cell r="CX366">
            <v>0</v>
          </cell>
          <cell r="CY366">
            <v>0</v>
          </cell>
          <cell r="DB366">
            <v>0</v>
          </cell>
          <cell r="DC366">
            <v>0</v>
          </cell>
          <cell r="DJ366" t="str">
            <v>НКРКП</v>
          </cell>
          <cell r="DL366">
            <v>40942</v>
          </cell>
          <cell r="DM366">
            <v>28</v>
          </cell>
          <cell r="DT366">
            <v>813.16</v>
          </cell>
        </row>
        <row r="367">
          <cell r="W367">
            <v>533.39166666666677</v>
          </cell>
          <cell r="AF367">
            <v>39926</v>
          </cell>
          <cell r="AG367">
            <v>357</v>
          </cell>
          <cell r="AH367">
            <v>493.88003990089135</v>
          </cell>
          <cell r="AM367">
            <v>152.9</v>
          </cell>
          <cell r="AO367">
            <v>81555.585833333345</v>
          </cell>
          <cell r="AQ367">
            <v>75514.258100846288</v>
          </cell>
          <cell r="AU367">
            <v>0</v>
          </cell>
          <cell r="AW367">
            <v>0</v>
          </cell>
          <cell r="AY367">
            <v>47097.766409643795</v>
          </cell>
          <cell r="AZ367">
            <v>308.02986533449177</v>
          </cell>
          <cell r="BA367">
            <v>8971.7372655018189</v>
          </cell>
          <cell r="BB367">
            <v>58.677156739711045</v>
          </cell>
          <cell r="BC367">
            <v>0</v>
          </cell>
          <cell r="BD367">
            <v>0</v>
          </cell>
          <cell r="BG367">
            <v>0</v>
          </cell>
          <cell r="BH367">
            <v>0</v>
          </cell>
          <cell r="BI367">
            <v>3313.9895421050942</v>
          </cell>
          <cell r="BJ367">
            <v>21.674228529137306</v>
          </cell>
          <cell r="BK367">
            <v>0</v>
          </cell>
          <cell r="BL367">
            <v>0</v>
          </cell>
          <cell r="BM367">
            <v>10502.36087781961</v>
          </cell>
          <cell r="BN367">
            <v>68.687775525308112</v>
          </cell>
          <cell r="BO367">
            <v>0</v>
          </cell>
          <cell r="BP367">
            <v>0</v>
          </cell>
          <cell r="BY367">
            <v>1564</v>
          </cell>
          <cell r="CF367">
            <v>21.985186794092098</v>
          </cell>
          <cell r="CG367">
            <v>2142.25</v>
          </cell>
          <cell r="CJ367">
            <v>0</v>
          </cell>
          <cell r="CK367">
            <v>0</v>
          </cell>
          <cell r="CL367">
            <v>0</v>
          </cell>
          <cell r="CM367">
            <v>0</v>
          </cell>
          <cell r="CN367">
            <v>0</v>
          </cell>
          <cell r="CO367">
            <v>0</v>
          </cell>
          <cell r="CX367">
            <v>0</v>
          </cell>
          <cell r="CY367">
            <v>0</v>
          </cell>
          <cell r="DB367">
            <v>0</v>
          </cell>
          <cell r="DC367">
            <v>0</v>
          </cell>
          <cell r="DJ367" t="str">
            <v>НКРКП</v>
          </cell>
          <cell r="DL367">
            <v>40942</v>
          </cell>
          <cell r="DM367">
            <v>28</v>
          </cell>
          <cell r="DT367">
            <v>813.16</v>
          </cell>
        </row>
        <row r="368">
          <cell r="W368">
            <v>296.54201756081932</v>
          </cell>
          <cell r="AF368">
            <v>39926</v>
          </cell>
          <cell r="AG368">
            <v>356</v>
          </cell>
          <cell r="AH368">
            <v>274.5759421859438</v>
          </cell>
          <cell r="AM368">
            <v>7739.3</v>
          </cell>
          <cell r="AO368">
            <v>2295027.636508449</v>
          </cell>
          <cell r="AQ368">
            <v>2125025.5893596751</v>
          </cell>
          <cell r="AU368">
            <v>0</v>
          </cell>
          <cell r="AW368">
            <v>0</v>
          </cell>
          <cell r="AY368">
            <v>830499.25165699481</v>
          </cell>
          <cell r="AZ368">
            <v>107.30934989688923</v>
          </cell>
          <cell r="BA368">
            <v>299989.19649969845</v>
          </cell>
          <cell r="BB368">
            <v>38.761799710529175</v>
          </cell>
          <cell r="BC368">
            <v>0</v>
          </cell>
          <cell r="BD368">
            <v>0</v>
          </cell>
          <cell r="BG368">
            <v>0</v>
          </cell>
          <cell r="BH368">
            <v>0</v>
          </cell>
          <cell r="BI368">
            <v>178142.12744111026</v>
          </cell>
          <cell r="BJ368">
            <v>23.017860457807586</v>
          </cell>
          <cell r="BK368">
            <v>0</v>
          </cell>
          <cell r="BL368">
            <v>0</v>
          </cell>
          <cell r="BM368">
            <v>531594.94637086929</v>
          </cell>
          <cell r="BN368">
            <v>68.687729687551752</v>
          </cell>
          <cell r="BO368">
            <v>0</v>
          </cell>
          <cell r="BP368">
            <v>0</v>
          </cell>
          <cell r="BY368">
            <v>1564</v>
          </cell>
          <cell r="CF368">
            <v>1141.862249982119</v>
          </cell>
          <cell r="CG368">
            <v>727.32</v>
          </cell>
          <cell r="CJ368">
            <v>0</v>
          </cell>
          <cell r="CK368">
            <v>0</v>
          </cell>
          <cell r="CL368">
            <v>0</v>
          </cell>
          <cell r="CM368">
            <v>0</v>
          </cell>
          <cell r="CN368">
            <v>0</v>
          </cell>
          <cell r="CO368">
            <v>0</v>
          </cell>
          <cell r="CX368">
            <v>0</v>
          </cell>
          <cell r="CY368">
            <v>0</v>
          </cell>
          <cell r="DB368">
            <v>0</v>
          </cell>
          <cell r="DC368">
            <v>0</v>
          </cell>
          <cell r="DJ368" t="str">
            <v>НКРЕ</v>
          </cell>
          <cell r="DL368">
            <v>40526</v>
          </cell>
          <cell r="DM368">
            <v>1854</v>
          </cell>
          <cell r="DO368" t="str">
            <v>Тариф на теплову енергію</v>
          </cell>
          <cell r="DT368">
            <v>326.19</v>
          </cell>
        </row>
        <row r="369">
          <cell r="W369">
            <v>533.39034511962734</v>
          </cell>
          <cell r="AF369">
            <v>39926</v>
          </cell>
          <cell r="AG369">
            <v>357</v>
          </cell>
          <cell r="AH369">
            <v>493.87994918484009</v>
          </cell>
          <cell r="AM369">
            <v>215.8</v>
          </cell>
          <cell r="AO369">
            <v>115105.63647681559</v>
          </cell>
          <cell r="AQ369">
            <v>106579.29303408849</v>
          </cell>
          <cell r="AU369">
            <v>0</v>
          </cell>
          <cell r="AW369">
            <v>0</v>
          </cell>
          <cell r="AY369">
            <v>66472.878010680608</v>
          </cell>
          <cell r="AZ369">
            <v>308.03001858517428</v>
          </cell>
          <cell r="BA369">
            <v>12662.556308372739</v>
          </cell>
          <cell r="BB369">
            <v>58.677276683840311</v>
          </cell>
          <cell r="BC369">
            <v>0</v>
          </cell>
          <cell r="BD369">
            <v>0</v>
          </cell>
          <cell r="BG369">
            <v>0</v>
          </cell>
          <cell r="BH369">
            <v>0</v>
          </cell>
          <cell r="BI369">
            <v>4677.3420142564755</v>
          </cell>
          <cell r="BJ369">
            <v>21.674430093866892</v>
          </cell>
          <cell r="BK369">
            <v>0</v>
          </cell>
          <cell r="BL369">
            <v>0</v>
          </cell>
          <cell r="BM369">
            <v>14822.815489213543</v>
          </cell>
          <cell r="BN369">
            <v>68.687745547792133</v>
          </cell>
          <cell r="BO369">
            <v>0</v>
          </cell>
          <cell r="BP369">
            <v>0</v>
          </cell>
          <cell r="BY369">
            <v>1564</v>
          </cell>
          <cell r="CF369">
            <v>31.029468087609107</v>
          </cell>
          <cell r="CG369">
            <v>2142.25</v>
          </cell>
          <cell r="CJ369">
            <v>0</v>
          </cell>
          <cell r="CK369">
            <v>0</v>
          </cell>
          <cell r="CL369">
            <v>0</v>
          </cell>
          <cell r="CM369">
            <v>0</v>
          </cell>
          <cell r="CN369">
            <v>0</v>
          </cell>
          <cell r="CO369">
            <v>0</v>
          </cell>
          <cell r="CX369">
            <v>0</v>
          </cell>
          <cell r="CY369">
            <v>0</v>
          </cell>
          <cell r="DB369">
            <v>0</v>
          </cell>
          <cell r="DC369">
            <v>0</v>
          </cell>
          <cell r="DJ369" t="str">
            <v>НКРКП</v>
          </cell>
          <cell r="DL369">
            <v>40942</v>
          </cell>
          <cell r="DM369">
            <v>28</v>
          </cell>
          <cell r="DT369">
            <v>813.16</v>
          </cell>
        </row>
        <row r="370">
          <cell r="W370">
            <v>533.39034511962734</v>
          </cell>
          <cell r="AF370">
            <v>39926</v>
          </cell>
          <cell r="AG370">
            <v>357</v>
          </cell>
          <cell r="AH370">
            <v>493.88003990089129</v>
          </cell>
          <cell r="AM370">
            <v>507.1</v>
          </cell>
          <cell r="AO370">
            <v>270482.24401016306</v>
          </cell>
          <cell r="AQ370">
            <v>250446.56823374197</v>
          </cell>
          <cell r="AU370">
            <v>0</v>
          </cell>
          <cell r="AW370">
            <v>0</v>
          </cell>
          <cell r="AY370">
            <v>156201.9447111208</v>
          </cell>
          <cell r="AZ370">
            <v>308.02986533449177</v>
          </cell>
          <cell r="BA370">
            <v>29755.186182707472</v>
          </cell>
          <cell r="BB370">
            <v>58.677156739711045</v>
          </cell>
          <cell r="BC370">
            <v>0</v>
          </cell>
          <cell r="BD370">
            <v>0</v>
          </cell>
          <cell r="BG370">
            <v>0</v>
          </cell>
          <cell r="BH370">
            <v>0</v>
          </cell>
          <cell r="BI370">
            <v>10991.001287125528</v>
          </cell>
          <cell r="BJ370">
            <v>21.674228529137306</v>
          </cell>
          <cell r="BK370">
            <v>0</v>
          </cell>
          <cell r="BL370">
            <v>0</v>
          </cell>
          <cell r="BM370">
            <v>34831.570968883745</v>
          </cell>
          <cell r="BN370">
            <v>68.687775525308112</v>
          </cell>
          <cell r="BO370">
            <v>0</v>
          </cell>
          <cell r="BP370">
            <v>0</v>
          </cell>
          <cell r="BY370">
            <v>1564</v>
          </cell>
          <cell r="CF370">
            <v>72.914900086880991</v>
          </cell>
          <cell r="CG370">
            <v>2142.25</v>
          </cell>
          <cell r="CJ370">
            <v>0</v>
          </cell>
          <cell r="CK370">
            <v>0</v>
          </cell>
          <cell r="CL370">
            <v>0</v>
          </cell>
          <cell r="CM370">
            <v>0</v>
          </cell>
          <cell r="CN370">
            <v>0</v>
          </cell>
          <cell r="CO370">
            <v>0</v>
          </cell>
          <cell r="CX370">
            <v>0</v>
          </cell>
          <cell r="CY370">
            <v>0</v>
          </cell>
          <cell r="DB370">
            <v>0</v>
          </cell>
          <cell r="DC370">
            <v>0</v>
          </cell>
          <cell r="DJ370" t="str">
            <v>НКРКП</v>
          </cell>
          <cell r="DL370">
            <v>40942</v>
          </cell>
          <cell r="DM370">
            <v>28</v>
          </cell>
          <cell r="DT370">
            <v>813.16</v>
          </cell>
        </row>
        <row r="371">
          <cell r="W371">
            <v>296.54201756081932</v>
          </cell>
          <cell r="AF371">
            <v>39926</v>
          </cell>
          <cell r="AG371">
            <v>356</v>
          </cell>
          <cell r="AH371">
            <v>274.5759421859438</v>
          </cell>
          <cell r="AM371">
            <v>3092.2</v>
          </cell>
          <cell r="AO371">
            <v>916967.22670156544</v>
          </cell>
          <cell r="AQ371">
            <v>849043.72842737532</v>
          </cell>
          <cell r="AU371">
            <v>0</v>
          </cell>
          <cell r="AW371">
            <v>0</v>
          </cell>
          <cell r="AY371">
            <v>331821.97175116086</v>
          </cell>
          <cell r="AZ371">
            <v>107.30934989688923</v>
          </cell>
          <cell r="BA371">
            <v>119859.23706489831</v>
          </cell>
          <cell r="BB371">
            <v>38.761799710529175</v>
          </cell>
          <cell r="BC371">
            <v>0</v>
          </cell>
          <cell r="BD371">
            <v>0</v>
          </cell>
          <cell r="BG371">
            <v>0</v>
          </cell>
          <cell r="BH371">
            <v>0</v>
          </cell>
          <cell r="BI371">
            <v>71175.828107632609</v>
          </cell>
          <cell r="BJ371">
            <v>23.017860457807586</v>
          </cell>
          <cell r="BK371">
            <v>0</v>
          </cell>
          <cell r="BL371">
            <v>0</v>
          </cell>
          <cell r="BM371">
            <v>212396.1977398475</v>
          </cell>
          <cell r="BN371">
            <v>68.687729687551752</v>
          </cell>
          <cell r="BO371">
            <v>0</v>
          </cell>
          <cell r="BP371">
            <v>0</v>
          </cell>
          <cell r="BY371">
            <v>1564</v>
          </cell>
          <cell r="CF371">
            <v>456.22555649667385</v>
          </cell>
          <cell r="CG371">
            <v>727.32</v>
          </cell>
          <cell r="CJ371">
            <v>0</v>
          </cell>
          <cell r="CK371">
            <v>0</v>
          </cell>
          <cell r="CL371">
            <v>0</v>
          </cell>
          <cell r="CM371">
            <v>0</v>
          </cell>
          <cell r="CN371">
            <v>0</v>
          </cell>
          <cell r="CO371">
            <v>0</v>
          </cell>
          <cell r="CX371">
            <v>0</v>
          </cell>
          <cell r="CY371">
            <v>0</v>
          </cell>
          <cell r="DB371">
            <v>0</v>
          </cell>
          <cell r="DC371">
            <v>0</v>
          </cell>
          <cell r="DJ371" t="str">
            <v>НКРЕ</v>
          </cell>
          <cell r="DL371">
            <v>40526</v>
          </cell>
          <cell r="DM371">
            <v>1854</v>
          </cell>
          <cell r="DO371" t="str">
            <v>Тариф на теплову енергію</v>
          </cell>
          <cell r="DT371">
            <v>326.19</v>
          </cell>
        </row>
        <row r="372">
          <cell r="W372">
            <v>533.39034511962734</v>
          </cell>
          <cell r="AF372">
            <v>39926</v>
          </cell>
          <cell r="AG372">
            <v>357</v>
          </cell>
          <cell r="AH372">
            <v>493.87994918484009</v>
          </cell>
          <cell r="AM372">
            <v>24.6</v>
          </cell>
          <cell r="AO372">
            <v>13121.402489942833</v>
          </cell>
          <cell r="AQ372">
            <v>12149.446749947067</v>
          </cell>
          <cell r="AU372">
            <v>0</v>
          </cell>
          <cell r="AW372">
            <v>0</v>
          </cell>
          <cell r="AY372">
            <v>7577.5384571952873</v>
          </cell>
          <cell r="AZ372">
            <v>308.03001858517428</v>
          </cell>
          <cell r="BA372">
            <v>1443.4610064224717</v>
          </cell>
          <cell r="BB372">
            <v>58.677276683840304</v>
          </cell>
          <cell r="BC372">
            <v>0</v>
          </cell>
          <cell r="BD372">
            <v>0</v>
          </cell>
          <cell r="BG372">
            <v>0</v>
          </cell>
          <cell r="BH372">
            <v>0</v>
          </cell>
          <cell r="BI372">
            <v>533.19098030912562</v>
          </cell>
          <cell r="BJ372">
            <v>21.674430093866896</v>
          </cell>
          <cell r="BK372">
            <v>0</v>
          </cell>
          <cell r="BL372">
            <v>0</v>
          </cell>
          <cell r="BM372">
            <v>1689.7185404756865</v>
          </cell>
          <cell r="BN372">
            <v>68.687745547792133</v>
          </cell>
          <cell r="BO372">
            <v>0</v>
          </cell>
          <cell r="BP372">
            <v>0</v>
          </cell>
          <cell r="BY372">
            <v>1564</v>
          </cell>
          <cell r="CF372">
            <v>3.5371868162890827</v>
          </cell>
          <cell r="CG372">
            <v>2142.25</v>
          </cell>
          <cell r="CJ372">
            <v>0</v>
          </cell>
          <cell r="CK372">
            <v>0</v>
          </cell>
          <cell r="CL372">
            <v>0</v>
          </cell>
          <cell r="CM372">
            <v>0</v>
          </cell>
          <cell r="CN372">
            <v>0</v>
          </cell>
          <cell r="CO372">
            <v>0</v>
          </cell>
          <cell r="CX372">
            <v>0</v>
          </cell>
          <cell r="CY372">
            <v>0</v>
          </cell>
          <cell r="DB372">
            <v>0</v>
          </cell>
          <cell r="DC372">
            <v>0</v>
          </cell>
          <cell r="DJ372" t="str">
            <v>НКРКП</v>
          </cell>
          <cell r="DL372">
            <v>40942</v>
          </cell>
          <cell r="DM372">
            <v>28</v>
          </cell>
          <cell r="DT372">
            <v>813.16</v>
          </cell>
        </row>
        <row r="373">
          <cell r="W373">
            <v>533.39166666666677</v>
          </cell>
          <cell r="AF373">
            <v>39926</v>
          </cell>
          <cell r="AG373">
            <v>357</v>
          </cell>
          <cell r="AH373">
            <v>493.88003990089135</v>
          </cell>
          <cell r="AM373">
            <v>239</v>
          </cell>
          <cell r="AO373">
            <v>127480.60833333335</v>
          </cell>
          <cell r="AQ373">
            <v>118037.32953631303</v>
          </cell>
          <cell r="AU373">
            <v>0</v>
          </cell>
          <cell r="AW373">
            <v>0</v>
          </cell>
          <cell r="AY373">
            <v>73619.137814943533</v>
          </cell>
          <cell r="AZ373">
            <v>308.02986533449177</v>
          </cell>
          <cell r="BA373">
            <v>14023.84046079094</v>
          </cell>
          <cell r="BB373">
            <v>58.677156739711045</v>
          </cell>
          <cell r="BC373">
            <v>0</v>
          </cell>
          <cell r="BD373">
            <v>0</v>
          </cell>
          <cell r="BG373">
            <v>0</v>
          </cell>
          <cell r="BH373">
            <v>0</v>
          </cell>
          <cell r="BI373">
            <v>5180.1406184638163</v>
          </cell>
          <cell r="BJ373">
            <v>21.674228529137306</v>
          </cell>
          <cell r="BK373">
            <v>0</v>
          </cell>
          <cell r="BL373">
            <v>0</v>
          </cell>
          <cell r="BM373">
            <v>16416.378350548639</v>
          </cell>
          <cell r="BN373">
            <v>68.687775525308112</v>
          </cell>
          <cell r="BO373">
            <v>0</v>
          </cell>
          <cell r="BP373">
            <v>0</v>
          </cell>
          <cell r="BY373">
            <v>1564</v>
          </cell>
          <cell r="CF373">
            <v>34.36533449174631</v>
          </cell>
          <cell r="CG373">
            <v>2142.25</v>
          </cell>
          <cell r="CJ373">
            <v>0</v>
          </cell>
          <cell r="CK373">
            <v>0</v>
          </cell>
          <cell r="CL373">
            <v>0</v>
          </cell>
          <cell r="CM373">
            <v>0</v>
          </cell>
          <cell r="CN373">
            <v>0</v>
          </cell>
          <cell r="CO373">
            <v>0</v>
          </cell>
          <cell r="CX373">
            <v>0</v>
          </cell>
          <cell r="CY373">
            <v>0</v>
          </cell>
          <cell r="DB373">
            <v>0</v>
          </cell>
          <cell r="DC373">
            <v>0</v>
          </cell>
          <cell r="DJ373" t="str">
            <v>НКРКП</v>
          </cell>
          <cell r="DL373">
            <v>40942</v>
          </cell>
          <cell r="DM373">
            <v>28</v>
          </cell>
          <cell r="DT373">
            <v>813.16</v>
          </cell>
        </row>
        <row r="374">
          <cell r="W374">
            <v>296.54201756081932</v>
          </cell>
          <cell r="AF374">
            <v>39926</v>
          </cell>
          <cell r="AG374">
            <v>356</v>
          </cell>
          <cell r="AH374">
            <v>274.5759421859438</v>
          </cell>
          <cell r="AM374">
            <v>12120.8</v>
          </cell>
          <cell r="AO374">
            <v>3594326.4864511788</v>
          </cell>
          <cell r="AQ374">
            <v>3328080.0800473876</v>
          </cell>
          <cell r="AU374">
            <v>0</v>
          </cell>
          <cell r="AW374">
            <v>0</v>
          </cell>
          <cell r="AY374">
            <v>1300675.1682302149</v>
          </cell>
          <cell r="AZ374">
            <v>107.30934989688923</v>
          </cell>
          <cell r="BA374">
            <v>469824.02193138195</v>
          </cell>
          <cell r="BB374">
            <v>38.761799710529175</v>
          </cell>
          <cell r="BC374">
            <v>0</v>
          </cell>
          <cell r="BD374">
            <v>0</v>
          </cell>
          <cell r="BG374">
            <v>0</v>
          </cell>
          <cell r="BH374">
            <v>0</v>
          </cell>
          <cell r="BI374">
            <v>278994.8830369942</v>
          </cell>
          <cell r="BJ374">
            <v>23.01786045780759</v>
          </cell>
          <cell r="BK374">
            <v>0</v>
          </cell>
          <cell r="BL374">
            <v>0</v>
          </cell>
          <cell r="BM374">
            <v>832550.23399687721</v>
          </cell>
          <cell r="BN374">
            <v>68.687729687551752</v>
          </cell>
          <cell r="BO374">
            <v>0</v>
          </cell>
          <cell r="BP374">
            <v>0</v>
          </cell>
          <cell r="BY374">
            <v>1564</v>
          </cell>
          <cell r="CF374">
            <v>1788.3121160290034</v>
          </cell>
          <cell r="CG374">
            <v>727.32</v>
          </cell>
          <cell r="CJ374">
            <v>0</v>
          </cell>
          <cell r="CK374">
            <v>0</v>
          </cell>
          <cell r="CL374">
            <v>0</v>
          </cell>
          <cell r="CM374">
            <v>0</v>
          </cell>
          <cell r="CN374">
            <v>0</v>
          </cell>
          <cell r="CO374">
            <v>0</v>
          </cell>
          <cell r="CX374">
            <v>0</v>
          </cell>
          <cell r="CY374">
            <v>0</v>
          </cell>
          <cell r="DB374">
            <v>0</v>
          </cell>
          <cell r="DC374">
            <v>0</v>
          </cell>
          <cell r="DJ374" t="str">
            <v>НКРЕ</v>
          </cell>
          <cell r="DL374">
            <v>40526</v>
          </cell>
          <cell r="DM374">
            <v>1854</v>
          </cell>
          <cell r="DO374" t="str">
            <v>Тариф на теплову енергію</v>
          </cell>
          <cell r="DT374">
            <v>326.19</v>
          </cell>
        </row>
        <row r="375">
          <cell r="W375">
            <v>533.39166666666677</v>
          </cell>
          <cell r="AF375">
            <v>39926</v>
          </cell>
          <cell r="AG375">
            <v>357</v>
          </cell>
          <cell r="AH375">
            <v>493.88003990089129</v>
          </cell>
          <cell r="AM375">
            <v>645.1</v>
          </cell>
          <cell r="AO375">
            <v>344090.96416666673</v>
          </cell>
          <cell r="AQ375">
            <v>318602.01374006498</v>
          </cell>
          <cell r="AU375">
            <v>0</v>
          </cell>
          <cell r="AW375">
            <v>0</v>
          </cell>
          <cell r="AY375">
            <v>198710.06612728065</v>
          </cell>
          <cell r="AZ375">
            <v>308.02986533449177</v>
          </cell>
          <cell r="BA375">
            <v>37852.633812787601</v>
          </cell>
          <cell r="BB375">
            <v>58.677156739711052</v>
          </cell>
          <cell r="BC375">
            <v>0</v>
          </cell>
          <cell r="BD375">
            <v>0</v>
          </cell>
          <cell r="BG375">
            <v>0</v>
          </cell>
          <cell r="BH375">
            <v>0</v>
          </cell>
          <cell r="BI375">
            <v>13982.044824146476</v>
          </cell>
          <cell r="BJ375">
            <v>21.674228529137306</v>
          </cell>
          <cell r="BK375">
            <v>0</v>
          </cell>
          <cell r="BL375">
            <v>0</v>
          </cell>
          <cell r="BM375">
            <v>44310.483991376263</v>
          </cell>
          <cell r="BN375">
            <v>68.687775525308112</v>
          </cell>
          <cell r="BO375">
            <v>0</v>
          </cell>
          <cell r="BP375">
            <v>0</v>
          </cell>
          <cell r="BY375">
            <v>1564</v>
          </cell>
          <cell r="CF375">
            <v>92.757645525629897</v>
          </cell>
          <cell r="CG375">
            <v>2142.25</v>
          </cell>
          <cell r="CJ375">
            <v>0</v>
          </cell>
          <cell r="CK375">
            <v>0</v>
          </cell>
          <cell r="CL375">
            <v>0</v>
          </cell>
          <cell r="CM375">
            <v>0</v>
          </cell>
          <cell r="CN375">
            <v>0</v>
          </cell>
          <cell r="CO375">
            <v>0</v>
          </cell>
          <cell r="CX375">
            <v>0</v>
          </cell>
          <cell r="CY375">
            <v>0</v>
          </cell>
          <cell r="DB375">
            <v>0</v>
          </cell>
          <cell r="DC375">
            <v>0</v>
          </cell>
          <cell r="DJ375" t="str">
            <v>НКРКП</v>
          </cell>
          <cell r="DL375">
            <v>40942</v>
          </cell>
          <cell r="DM375">
            <v>28</v>
          </cell>
          <cell r="DT375">
            <v>813.16</v>
          </cell>
        </row>
        <row r="376">
          <cell r="W376">
            <v>296.54201756081932</v>
          </cell>
          <cell r="AF376">
            <v>39926</v>
          </cell>
          <cell r="AG376">
            <v>356</v>
          </cell>
          <cell r="AH376">
            <v>274.5759421859438</v>
          </cell>
          <cell r="AM376">
            <v>854.7</v>
          </cell>
          <cell r="AO376">
            <v>253454.46240923228</v>
          </cell>
          <cell r="AQ376">
            <v>234680.05778632616</v>
          </cell>
          <cell r="AU376">
            <v>0</v>
          </cell>
          <cell r="AW376">
            <v>0</v>
          </cell>
          <cell r="AY376">
            <v>91717.301356871219</v>
          </cell>
          <cell r="AZ376">
            <v>107.30934989688922</v>
          </cell>
          <cell r="BA376">
            <v>33129.710212589285</v>
          </cell>
          <cell r="BB376">
            <v>38.761799710529175</v>
          </cell>
          <cell r="BC376">
            <v>0</v>
          </cell>
          <cell r="BD376">
            <v>0</v>
          </cell>
          <cell r="BG376">
            <v>0</v>
          </cell>
          <cell r="BH376">
            <v>0</v>
          </cell>
          <cell r="BI376">
            <v>19673.365333288144</v>
          </cell>
          <cell r="BJ376">
            <v>23.017860457807586</v>
          </cell>
          <cell r="BK376">
            <v>0</v>
          </cell>
          <cell r="BL376">
            <v>0</v>
          </cell>
          <cell r="BM376">
            <v>58707.402563950483</v>
          </cell>
          <cell r="BN376">
            <v>68.687729687551752</v>
          </cell>
          <cell r="BO376">
            <v>0</v>
          </cell>
          <cell r="BP376">
            <v>0</v>
          </cell>
          <cell r="BY376">
            <v>1564</v>
          </cell>
          <cell r="CF376">
            <v>126.10309266467472</v>
          </cell>
          <cell r="CG376">
            <v>727.32</v>
          </cell>
          <cell r="CJ376">
            <v>0</v>
          </cell>
          <cell r="CK376">
            <v>0</v>
          </cell>
          <cell r="CL376">
            <v>0</v>
          </cell>
          <cell r="CM376">
            <v>0</v>
          </cell>
          <cell r="CN376">
            <v>0</v>
          </cell>
          <cell r="CO376">
            <v>0</v>
          </cell>
          <cell r="CX376">
            <v>0</v>
          </cell>
          <cell r="CY376">
            <v>0</v>
          </cell>
          <cell r="DB376">
            <v>0</v>
          </cell>
          <cell r="DC376">
            <v>0</v>
          </cell>
          <cell r="DJ376" t="str">
            <v>НКРЕ</v>
          </cell>
          <cell r="DL376">
            <v>40526</v>
          </cell>
          <cell r="DM376">
            <v>1854</v>
          </cell>
          <cell r="DO376" t="str">
            <v>Тариф на теплову енергію</v>
          </cell>
          <cell r="DT376">
            <v>326.19</v>
          </cell>
        </row>
        <row r="377">
          <cell r="W377">
            <v>533.39034511962734</v>
          </cell>
          <cell r="AF377">
            <v>39926</v>
          </cell>
          <cell r="AG377">
            <v>357</v>
          </cell>
          <cell r="AH377">
            <v>493.87994918484009</v>
          </cell>
          <cell r="AM377">
            <v>2568</v>
          </cell>
          <cell r="AO377">
            <v>1369746.4062672029</v>
          </cell>
          <cell r="AQ377">
            <v>1268283.7095066693</v>
          </cell>
          <cell r="AU377">
            <v>0</v>
          </cell>
          <cell r="AW377">
            <v>0</v>
          </cell>
          <cell r="AY377">
            <v>791021.08772672748</v>
          </cell>
          <cell r="AZ377">
            <v>308.03001858517428</v>
          </cell>
          <cell r="BA377">
            <v>150683.24652410191</v>
          </cell>
          <cell r="BB377">
            <v>58.677276683840304</v>
          </cell>
          <cell r="BC377">
            <v>0</v>
          </cell>
          <cell r="BD377">
            <v>0</v>
          </cell>
          <cell r="BG377">
            <v>0</v>
          </cell>
          <cell r="BH377">
            <v>0</v>
          </cell>
          <cell r="BI377">
            <v>55659.936481050179</v>
          </cell>
          <cell r="BJ377">
            <v>21.674430093866892</v>
          </cell>
          <cell r="BK377">
            <v>0</v>
          </cell>
          <cell r="BL377">
            <v>0</v>
          </cell>
          <cell r="BM377">
            <v>176390.13056673019</v>
          </cell>
          <cell r="BN377">
            <v>68.687745547792133</v>
          </cell>
          <cell r="BO377">
            <v>0</v>
          </cell>
          <cell r="BP377">
            <v>0</v>
          </cell>
          <cell r="BY377">
            <v>1564</v>
          </cell>
          <cell r="CF377">
            <v>369.24779448090908</v>
          </cell>
          <cell r="CG377">
            <v>2142.25</v>
          </cell>
          <cell r="CJ377">
            <v>0</v>
          </cell>
          <cell r="CK377">
            <v>0</v>
          </cell>
          <cell r="CL377">
            <v>0</v>
          </cell>
          <cell r="CM377">
            <v>0</v>
          </cell>
          <cell r="CN377">
            <v>0</v>
          </cell>
          <cell r="CO377">
            <v>0</v>
          </cell>
          <cell r="CX377">
            <v>0</v>
          </cell>
          <cell r="CY377">
            <v>0</v>
          </cell>
          <cell r="DB377">
            <v>0</v>
          </cell>
          <cell r="DC377">
            <v>0</v>
          </cell>
          <cell r="DJ377" t="str">
            <v>НКРКП</v>
          </cell>
          <cell r="DL377">
            <v>40942</v>
          </cell>
          <cell r="DM377">
            <v>28</v>
          </cell>
          <cell r="DT377">
            <v>813.16</v>
          </cell>
        </row>
        <row r="378">
          <cell r="W378">
            <v>278.89999999999998</v>
          </cell>
          <cell r="AF378">
            <v>39926</v>
          </cell>
          <cell r="AG378">
            <v>348</v>
          </cell>
          <cell r="AH378">
            <v>265.61900239409601</v>
          </cell>
          <cell r="AM378">
            <v>79843.100000000006</v>
          </cell>
          <cell r="AO378">
            <v>22268240.59</v>
          </cell>
          <cell r="AQ378">
            <v>21207844.57005205</v>
          </cell>
          <cell r="AU378">
            <v>0</v>
          </cell>
          <cell r="AW378">
            <v>0</v>
          </cell>
          <cell r="AY378">
            <v>8927423.4554513581</v>
          </cell>
          <cell r="AZ378">
            <v>111.8120846441503</v>
          </cell>
          <cell r="BA378">
            <v>2311514.6956688631</v>
          </cell>
          <cell r="BB378">
            <v>28.950713282285669</v>
          </cell>
          <cell r="BC378">
            <v>0</v>
          </cell>
          <cell r="BD378">
            <v>0</v>
          </cell>
          <cell r="BG378">
            <v>0</v>
          </cell>
          <cell r="BH378">
            <v>0</v>
          </cell>
          <cell r="BI378">
            <v>2227790.8933647927</v>
          </cell>
          <cell r="BJ378">
            <v>27.902109178686604</v>
          </cell>
          <cell r="BK378">
            <v>0</v>
          </cell>
          <cell r="BL378">
            <v>0</v>
          </cell>
          <cell r="BM378">
            <v>5599423.7276320215</v>
          </cell>
          <cell r="BN378">
            <v>70.130339724184324</v>
          </cell>
          <cell r="BO378">
            <v>0</v>
          </cell>
          <cell r="BP378">
            <v>0</v>
          </cell>
          <cell r="BY378">
            <v>1445</v>
          </cell>
          <cell r="CF378">
            <v>12274.409414633665</v>
          </cell>
          <cell r="CG378">
            <v>727.32</v>
          </cell>
          <cell r="CJ378">
            <v>0</v>
          </cell>
          <cell r="CK378">
            <v>0</v>
          </cell>
          <cell r="CL378">
            <v>0</v>
          </cell>
          <cell r="CM378">
            <v>0</v>
          </cell>
          <cell r="CN378">
            <v>0</v>
          </cell>
          <cell r="CO378">
            <v>0</v>
          </cell>
          <cell r="CX378">
            <v>0</v>
          </cell>
          <cell r="CY378">
            <v>0</v>
          </cell>
          <cell r="DB378">
            <v>0</v>
          </cell>
          <cell r="DC378">
            <v>0</v>
          </cell>
          <cell r="DJ378" t="str">
            <v>НКРЕ</v>
          </cell>
          <cell r="DL378">
            <v>40526</v>
          </cell>
          <cell r="DM378">
            <v>1854</v>
          </cell>
          <cell r="DO378" t="str">
            <v>Тариф на теплову енергію</v>
          </cell>
          <cell r="DT378">
            <v>306.79000000000002</v>
          </cell>
        </row>
        <row r="379">
          <cell r="W379">
            <v>501.22500000000002</v>
          </cell>
          <cell r="AF379">
            <v>39926</v>
          </cell>
          <cell r="AG379">
            <v>349</v>
          </cell>
          <cell r="AH379">
            <v>477.36534276387374</v>
          </cell>
          <cell r="AM379">
            <v>10091.9</v>
          </cell>
          <cell r="AO379">
            <v>5058312.5774999997</v>
          </cell>
          <cell r="AQ379">
            <v>4817523.3026387375</v>
          </cell>
          <cell r="AU379">
            <v>0</v>
          </cell>
          <cell r="AW379">
            <v>0</v>
          </cell>
          <cell r="AY379">
            <v>3273593.2459978778</v>
          </cell>
          <cell r="AZ379">
            <v>324.37828813185604</v>
          </cell>
          <cell r="BA379">
            <v>322057.39019899676</v>
          </cell>
          <cell r="BB379">
            <v>31.912463480513754</v>
          </cell>
          <cell r="BC379">
            <v>0</v>
          </cell>
          <cell r="BD379">
            <v>0</v>
          </cell>
          <cell r="BG379">
            <v>0</v>
          </cell>
          <cell r="BH379">
            <v>0</v>
          </cell>
          <cell r="BI379">
            <v>261617.95715451572</v>
          </cell>
          <cell r="BJ379">
            <v>25.923558215451575</v>
          </cell>
          <cell r="BK379">
            <v>0</v>
          </cell>
          <cell r="BL379">
            <v>0</v>
          </cell>
          <cell r="BM379">
            <v>727909.09280083783</v>
          </cell>
          <cell r="BN379">
            <v>72.128052477812687</v>
          </cell>
          <cell r="BO379">
            <v>0</v>
          </cell>
          <cell r="BP379">
            <v>0</v>
          </cell>
          <cell r="BY379">
            <v>1445</v>
          </cell>
          <cell r="CF379">
            <v>1528.1098125792405</v>
          </cell>
          <cell r="CG379">
            <v>2142.25</v>
          </cell>
          <cell r="CJ379">
            <v>0</v>
          </cell>
          <cell r="CK379">
            <v>0</v>
          </cell>
          <cell r="CL379">
            <v>0</v>
          </cell>
          <cell r="CM379">
            <v>0</v>
          </cell>
          <cell r="CN379">
            <v>0</v>
          </cell>
          <cell r="CO379">
            <v>0</v>
          </cell>
          <cell r="CX379">
            <v>0</v>
          </cell>
          <cell r="CY379">
            <v>0</v>
          </cell>
          <cell r="DB379">
            <v>0</v>
          </cell>
          <cell r="DC379">
            <v>0</v>
          </cell>
          <cell r="DJ379" t="str">
            <v>НКРКП</v>
          </cell>
          <cell r="DL379">
            <v>40942</v>
          </cell>
          <cell r="DM379">
            <v>28</v>
          </cell>
          <cell r="DT379">
            <v>780.97</v>
          </cell>
        </row>
        <row r="380">
          <cell r="W380">
            <v>501.22500000000002</v>
          </cell>
          <cell r="AF380">
            <v>39926</v>
          </cell>
          <cell r="AG380">
            <v>349</v>
          </cell>
          <cell r="AH380">
            <v>477.36688972941516</v>
          </cell>
          <cell r="AM380">
            <v>3137.6</v>
          </cell>
          <cell r="AO380">
            <v>1572643.56</v>
          </cell>
          <cell r="AQ380">
            <v>1497786.3532150129</v>
          </cell>
          <cell r="AU380">
            <v>0</v>
          </cell>
          <cell r="AW380">
            <v>0</v>
          </cell>
          <cell r="AY380">
            <v>1017769.3168425116</v>
          </cell>
          <cell r="AZ380">
            <v>324.3782881318561</v>
          </cell>
          <cell r="BA380">
            <v>100128.54541645997</v>
          </cell>
          <cell r="BB380">
            <v>31.912463480513757</v>
          </cell>
          <cell r="BC380">
            <v>0</v>
          </cell>
          <cell r="BD380">
            <v>0</v>
          </cell>
          <cell r="BG380">
            <v>0</v>
          </cell>
          <cell r="BH380">
            <v>0</v>
          </cell>
          <cell r="BI380">
            <v>81349.377713121896</v>
          </cell>
          <cell r="BJ380">
            <v>25.927262147221409</v>
          </cell>
          <cell r="BK380">
            <v>0</v>
          </cell>
          <cell r="BL380">
            <v>0</v>
          </cell>
          <cell r="BM380">
            <v>226308.97745438508</v>
          </cell>
          <cell r="BN380">
            <v>72.128052477812687</v>
          </cell>
          <cell r="BO380">
            <v>0</v>
          </cell>
          <cell r="BP380">
            <v>0</v>
          </cell>
          <cell r="BY380">
            <v>1445</v>
          </cell>
          <cell r="CF380">
            <v>475.09362438674833</v>
          </cell>
          <cell r="CG380">
            <v>2142.25</v>
          </cell>
          <cell r="CJ380">
            <v>0</v>
          </cell>
          <cell r="CK380">
            <v>0</v>
          </cell>
          <cell r="CL380">
            <v>0</v>
          </cell>
          <cell r="CM380">
            <v>0</v>
          </cell>
          <cell r="CN380">
            <v>0</v>
          </cell>
          <cell r="CO380">
            <v>0</v>
          </cell>
          <cell r="CX380">
            <v>0</v>
          </cell>
          <cell r="CY380">
            <v>0</v>
          </cell>
          <cell r="DB380">
            <v>0</v>
          </cell>
          <cell r="DC380">
            <v>0</v>
          </cell>
          <cell r="DJ380" t="str">
            <v>НКРКП</v>
          </cell>
          <cell r="DL380">
            <v>40942</v>
          </cell>
          <cell r="DM380">
            <v>28</v>
          </cell>
          <cell r="DT380">
            <v>780.97</v>
          </cell>
        </row>
        <row r="381">
          <cell r="W381">
            <v>286.87</v>
          </cell>
          <cell r="AF381">
            <v>39926</v>
          </cell>
          <cell r="AG381">
            <v>348</v>
          </cell>
          <cell r="AH381">
            <v>265.6190023940959</v>
          </cell>
          <cell r="AM381">
            <v>11616.2</v>
          </cell>
          <cell r="AO381">
            <v>3332339.2940000002</v>
          </cell>
          <cell r="AQ381">
            <v>3085483.4556102972</v>
          </cell>
          <cell r="AU381">
            <v>0</v>
          </cell>
          <cell r="AW381">
            <v>0</v>
          </cell>
          <cell r="AY381">
            <v>1298831.5376433788</v>
          </cell>
          <cell r="AZ381">
            <v>111.8120846441503</v>
          </cell>
          <cell r="BA381">
            <v>336297.27562968683</v>
          </cell>
          <cell r="BB381">
            <v>28.950713282285673</v>
          </cell>
          <cell r="BC381">
            <v>0</v>
          </cell>
          <cell r="BD381">
            <v>0</v>
          </cell>
          <cell r="BG381">
            <v>0</v>
          </cell>
          <cell r="BH381">
            <v>0</v>
          </cell>
          <cell r="BI381">
            <v>324116.48064145946</v>
          </cell>
          <cell r="BJ381">
            <v>27.902109178686615</v>
          </cell>
          <cell r="BK381">
            <v>0</v>
          </cell>
          <cell r="BL381">
            <v>0</v>
          </cell>
          <cell r="BM381">
            <v>814648.05230406998</v>
          </cell>
          <cell r="BN381">
            <v>70.130339724184324</v>
          </cell>
          <cell r="BO381">
            <v>0</v>
          </cell>
          <cell r="BP381">
            <v>0</v>
          </cell>
          <cell r="BY381">
            <v>1445</v>
          </cell>
          <cell r="CF381">
            <v>1785.7772887358781</v>
          </cell>
          <cell r="CG381">
            <v>727.32</v>
          </cell>
          <cell r="CJ381">
            <v>0</v>
          </cell>
          <cell r="CK381">
            <v>0</v>
          </cell>
          <cell r="CL381">
            <v>0</v>
          </cell>
          <cell r="CM381">
            <v>0</v>
          </cell>
          <cell r="CN381">
            <v>0</v>
          </cell>
          <cell r="CO381">
            <v>0</v>
          </cell>
          <cell r="CX381">
            <v>0</v>
          </cell>
          <cell r="CY381">
            <v>0</v>
          </cell>
          <cell r="DB381">
            <v>0</v>
          </cell>
          <cell r="DC381">
            <v>0</v>
          </cell>
          <cell r="DJ381" t="str">
            <v>НКРЕ</v>
          </cell>
          <cell r="DL381">
            <v>40526</v>
          </cell>
          <cell r="DM381">
            <v>1854</v>
          </cell>
          <cell r="DO381" t="str">
            <v>Тариф на теплову енергію</v>
          </cell>
          <cell r="DT381">
            <v>315.56</v>
          </cell>
        </row>
        <row r="382">
          <cell r="W382">
            <v>515.54999999999995</v>
          </cell>
          <cell r="AF382">
            <v>39926</v>
          </cell>
          <cell r="AG382">
            <v>349</v>
          </cell>
          <cell r="AH382">
            <v>477.3653427638738</v>
          </cell>
          <cell r="AM382">
            <v>2788.3</v>
          </cell>
          <cell r="AO382">
            <v>1437508.0649999999</v>
          </cell>
          <cell r="AQ382">
            <v>1331037.7852285095</v>
          </cell>
          <cell r="AU382">
            <v>0</v>
          </cell>
          <cell r="AW382">
            <v>0</v>
          </cell>
          <cell r="AY382">
            <v>904463.98079805425</v>
          </cell>
          <cell r="AZ382">
            <v>324.37828813185604</v>
          </cell>
          <cell r="BA382">
            <v>88981.521922716507</v>
          </cell>
          <cell r="BB382">
            <v>31.912463480513754</v>
          </cell>
          <cell r="BC382">
            <v>0</v>
          </cell>
          <cell r="BD382">
            <v>0</v>
          </cell>
          <cell r="BG382">
            <v>0</v>
          </cell>
          <cell r="BH382">
            <v>0</v>
          </cell>
          <cell r="BI382">
            <v>72282.657372143643</v>
          </cell>
          <cell r="BJ382">
            <v>25.923558215451578</v>
          </cell>
          <cell r="BK382">
            <v>0</v>
          </cell>
          <cell r="BL382">
            <v>0</v>
          </cell>
          <cell r="BM382">
            <v>201114.64872388513</v>
          </cell>
          <cell r="BN382">
            <v>72.128052477812687</v>
          </cell>
          <cell r="BO382">
            <v>0</v>
          </cell>
          <cell r="BP382">
            <v>0</v>
          </cell>
          <cell r="BY382">
            <v>1445</v>
          </cell>
          <cell r="CF382">
            <v>422.20281517005685</v>
          </cell>
          <cell r="CG382">
            <v>2142.25</v>
          </cell>
          <cell r="CJ382">
            <v>0</v>
          </cell>
          <cell r="CK382">
            <v>0</v>
          </cell>
          <cell r="CL382">
            <v>0</v>
          </cell>
          <cell r="CM382">
            <v>0</v>
          </cell>
          <cell r="CN382">
            <v>0</v>
          </cell>
          <cell r="CO382">
            <v>0</v>
          </cell>
          <cell r="CX382">
            <v>0</v>
          </cell>
          <cell r="CY382">
            <v>0</v>
          </cell>
          <cell r="DB382">
            <v>0</v>
          </cell>
          <cell r="DC382">
            <v>0</v>
          </cell>
          <cell r="DJ382" t="str">
            <v>НКРКП</v>
          </cell>
          <cell r="DL382">
            <v>40942</v>
          </cell>
          <cell r="DM382">
            <v>28</v>
          </cell>
          <cell r="DT382">
            <v>795.29</v>
          </cell>
        </row>
        <row r="383">
          <cell r="W383">
            <v>515.54999999999995</v>
          </cell>
          <cell r="AF383">
            <v>39926</v>
          </cell>
          <cell r="AG383">
            <v>349</v>
          </cell>
          <cell r="AH383">
            <v>477.36688972941516</v>
          </cell>
          <cell r="AM383">
            <v>126.7</v>
          </cell>
          <cell r="AO383">
            <v>65320.184999999998</v>
          </cell>
          <cell r="AQ383">
            <v>60482.3849287169</v>
          </cell>
          <cell r="AU383">
            <v>0</v>
          </cell>
          <cell r="AW383">
            <v>0</v>
          </cell>
          <cell r="AY383">
            <v>41098.729106306171</v>
          </cell>
          <cell r="AZ383">
            <v>324.3782881318561</v>
          </cell>
          <cell r="BA383">
            <v>4043.3091229810925</v>
          </cell>
          <cell r="BB383">
            <v>31.912463480513754</v>
          </cell>
          <cell r="BC383">
            <v>0</v>
          </cell>
          <cell r="BD383">
            <v>0</v>
          </cell>
          <cell r="BG383">
            <v>0</v>
          </cell>
          <cell r="BH383">
            <v>0</v>
          </cell>
          <cell r="BI383">
            <v>3284.9841140529529</v>
          </cell>
          <cell r="BJ383">
            <v>25.927262147221413</v>
          </cell>
          <cell r="BK383">
            <v>0</v>
          </cell>
          <cell r="BL383">
            <v>0</v>
          </cell>
          <cell r="BM383">
            <v>9138.6242489388678</v>
          </cell>
          <cell r="BN383">
            <v>72.128052477812687</v>
          </cell>
          <cell r="BO383">
            <v>0</v>
          </cell>
          <cell r="BP383">
            <v>0</v>
          </cell>
          <cell r="BY383">
            <v>1445</v>
          </cell>
          <cell r="CF383">
            <v>19.184842621685689</v>
          </cell>
          <cell r="CG383">
            <v>2142.25</v>
          </cell>
          <cell r="CJ383">
            <v>0</v>
          </cell>
          <cell r="CK383">
            <v>0</v>
          </cell>
          <cell r="CL383">
            <v>0</v>
          </cell>
          <cell r="CM383">
            <v>0</v>
          </cell>
          <cell r="CN383">
            <v>0</v>
          </cell>
          <cell r="CO383">
            <v>0</v>
          </cell>
          <cell r="CX383">
            <v>0</v>
          </cell>
          <cell r="CY383">
            <v>0</v>
          </cell>
          <cell r="DB383">
            <v>0</v>
          </cell>
          <cell r="DC383">
            <v>0</v>
          </cell>
          <cell r="DJ383" t="str">
            <v>НКРКП</v>
          </cell>
          <cell r="DL383">
            <v>40942</v>
          </cell>
          <cell r="DM383">
            <v>28</v>
          </cell>
          <cell r="DT383">
            <v>795.29</v>
          </cell>
        </row>
        <row r="384">
          <cell r="W384">
            <v>286.87</v>
          </cell>
          <cell r="AF384">
            <v>39926</v>
          </cell>
          <cell r="AG384">
            <v>348</v>
          </cell>
          <cell r="AH384">
            <v>265.6190023940959</v>
          </cell>
          <cell r="AM384">
            <v>2486.8000000000002</v>
          </cell>
          <cell r="AO384">
            <v>713388.31600000011</v>
          </cell>
          <cell r="AQ384">
            <v>660541.33515363769</v>
          </cell>
          <cell r="AU384">
            <v>0</v>
          </cell>
          <cell r="AW384">
            <v>0</v>
          </cell>
          <cell r="AY384">
            <v>278054.29209307302</v>
          </cell>
          <cell r="AZ384">
            <v>111.81208464415032</v>
          </cell>
          <cell r="BA384">
            <v>71994.633790388005</v>
          </cell>
          <cell r="BB384">
            <v>28.950713282285669</v>
          </cell>
          <cell r="BC384">
            <v>0</v>
          </cell>
          <cell r="BD384">
            <v>0</v>
          </cell>
          <cell r="BG384">
            <v>0</v>
          </cell>
          <cell r="BH384">
            <v>0</v>
          </cell>
          <cell r="BI384">
            <v>69386.965105557872</v>
          </cell>
          <cell r="BJ384">
            <v>27.902109178686612</v>
          </cell>
          <cell r="BK384">
            <v>0</v>
          </cell>
          <cell r="BL384">
            <v>0</v>
          </cell>
          <cell r="BM384">
            <v>174400.1288261016</v>
          </cell>
          <cell r="BN384">
            <v>70.130339724184324</v>
          </cell>
          <cell r="BO384">
            <v>0</v>
          </cell>
          <cell r="BP384">
            <v>0</v>
          </cell>
          <cell r="BY384">
            <v>1445</v>
          </cell>
          <cell r="CF384">
            <v>382.29980214083622</v>
          </cell>
          <cell r="CG384">
            <v>727.32</v>
          </cell>
          <cell r="CJ384">
            <v>0</v>
          </cell>
          <cell r="CK384">
            <v>0</v>
          </cell>
          <cell r="CL384">
            <v>0</v>
          </cell>
          <cell r="CM384">
            <v>0</v>
          </cell>
          <cell r="CN384">
            <v>0</v>
          </cell>
          <cell r="CO384">
            <v>0</v>
          </cell>
          <cell r="CX384">
            <v>0</v>
          </cell>
          <cell r="CY384">
            <v>0</v>
          </cell>
          <cell r="DB384">
            <v>0</v>
          </cell>
          <cell r="DC384">
            <v>0</v>
          </cell>
          <cell r="DJ384" t="str">
            <v>НКРЕ</v>
          </cell>
          <cell r="DL384">
            <v>40526</v>
          </cell>
          <cell r="DM384">
            <v>1854</v>
          </cell>
          <cell r="DO384" t="str">
            <v>Тариф на теплову енергію</v>
          </cell>
          <cell r="DT384">
            <v>315.56</v>
          </cell>
        </row>
        <row r="385">
          <cell r="W385">
            <v>515.54999999999995</v>
          </cell>
          <cell r="AF385">
            <v>39926</v>
          </cell>
          <cell r="AG385">
            <v>349</v>
          </cell>
          <cell r="AH385">
            <v>477.3653427638738</v>
          </cell>
          <cell r="AM385">
            <v>83</v>
          </cell>
          <cell r="AO385">
            <v>42790.649999999994</v>
          </cell>
          <cell r="AQ385">
            <v>39621.323449401527</v>
          </cell>
          <cell r="AU385">
            <v>0</v>
          </cell>
          <cell r="AW385">
            <v>0</v>
          </cell>
          <cell r="AY385">
            <v>26923.397914944053</v>
          </cell>
          <cell r="AZ385">
            <v>324.37828813185604</v>
          </cell>
          <cell r="BA385">
            <v>2648.7344688826415</v>
          </cell>
          <cell r="BB385">
            <v>31.912463480513754</v>
          </cell>
          <cell r="BC385">
            <v>0</v>
          </cell>
          <cell r="BD385">
            <v>0</v>
          </cell>
          <cell r="BG385">
            <v>0</v>
          </cell>
          <cell r="BH385">
            <v>0</v>
          </cell>
          <cell r="BI385">
            <v>2151.6553318824808</v>
          </cell>
          <cell r="BJ385">
            <v>25.923558215451575</v>
          </cell>
          <cell r="BK385">
            <v>0</v>
          </cell>
          <cell r="BL385">
            <v>0</v>
          </cell>
          <cell r="BM385">
            <v>5986.6283556584531</v>
          </cell>
          <cell r="BN385">
            <v>72.128052477812687</v>
          </cell>
          <cell r="BO385">
            <v>0</v>
          </cell>
          <cell r="BP385">
            <v>0</v>
          </cell>
          <cell r="BY385">
            <v>1445</v>
          </cell>
          <cell r="CF385">
            <v>12.56781324072543</v>
          </cell>
          <cell r="CG385">
            <v>2142.25</v>
          </cell>
          <cell r="CJ385">
            <v>0</v>
          </cell>
          <cell r="CK385">
            <v>0</v>
          </cell>
          <cell r="CL385">
            <v>0</v>
          </cell>
          <cell r="CM385">
            <v>0</v>
          </cell>
          <cell r="CN385">
            <v>0</v>
          </cell>
          <cell r="CO385">
            <v>0</v>
          </cell>
          <cell r="CX385">
            <v>0</v>
          </cell>
          <cell r="CY385">
            <v>0</v>
          </cell>
          <cell r="DB385">
            <v>0</v>
          </cell>
          <cell r="DC385">
            <v>0</v>
          </cell>
          <cell r="DJ385" t="str">
            <v>НКРКП</v>
          </cell>
          <cell r="DL385">
            <v>40942</v>
          </cell>
          <cell r="DM385">
            <v>28</v>
          </cell>
          <cell r="DT385">
            <v>795.29</v>
          </cell>
        </row>
        <row r="386">
          <cell r="W386">
            <v>515.54999999999995</v>
          </cell>
          <cell r="AF386">
            <v>39926</v>
          </cell>
          <cell r="AG386">
            <v>349</v>
          </cell>
          <cell r="AH386">
            <v>477.36688972941516</v>
          </cell>
          <cell r="AM386">
            <v>92.5</v>
          </cell>
          <cell r="AO386">
            <v>47688.374999999993</v>
          </cell>
          <cell r="AQ386">
            <v>44156.437299970901</v>
          </cell>
          <cell r="AU386">
            <v>0</v>
          </cell>
          <cell r="AW386">
            <v>0</v>
          </cell>
          <cell r="AY386">
            <v>30004.991652196688</v>
          </cell>
          <cell r="AZ386">
            <v>324.3782881318561</v>
          </cell>
          <cell r="BA386">
            <v>2951.9028719475223</v>
          </cell>
          <cell r="BB386">
            <v>31.912463480513754</v>
          </cell>
          <cell r="BC386">
            <v>0</v>
          </cell>
          <cell r="BD386">
            <v>0</v>
          </cell>
          <cell r="BG386">
            <v>0</v>
          </cell>
          <cell r="BH386">
            <v>0</v>
          </cell>
          <cell r="BI386">
            <v>2398.2717486179808</v>
          </cell>
          <cell r="BJ386">
            <v>25.927262147221416</v>
          </cell>
          <cell r="BK386">
            <v>0</v>
          </cell>
          <cell r="BL386">
            <v>0</v>
          </cell>
          <cell r="BM386">
            <v>6671.8448541976732</v>
          </cell>
          <cell r="BN386">
            <v>72.128052477812687</v>
          </cell>
          <cell r="BO386">
            <v>0</v>
          </cell>
          <cell r="BP386">
            <v>0</v>
          </cell>
          <cell r="BY386">
            <v>1445</v>
          </cell>
          <cell r="CF386">
            <v>14.006297888760269</v>
          </cell>
          <cell r="CG386">
            <v>2142.25</v>
          </cell>
          <cell r="CJ386">
            <v>0</v>
          </cell>
          <cell r="CK386">
            <v>0</v>
          </cell>
          <cell r="CL386">
            <v>0</v>
          </cell>
          <cell r="CM386">
            <v>0</v>
          </cell>
          <cell r="CN386">
            <v>0</v>
          </cell>
          <cell r="CO386">
            <v>0</v>
          </cell>
          <cell r="CX386">
            <v>0</v>
          </cell>
          <cell r="CY386">
            <v>0</v>
          </cell>
          <cell r="DB386">
            <v>0</v>
          </cell>
          <cell r="DC386">
            <v>0</v>
          </cell>
          <cell r="DJ386" t="str">
            <v>НКРКП</v>
          </cell>
          <cell r="DL386">
            <v>40942</v>
          </cell>
          <cell r="DM386">
            <v>28</v>
          </cell>
          <cell r="DT386">
            <v>795.29</v>
          </cell>
        </row>
        <row r="387">
          <cell r="W387">
            <v>278.89999999999998</v>
          </cell>
          <cell r="AF387">
            <v>39926</v>
          </cell>
          <cell r="AG387">
            <v>348</v>
          </cell>
          <cell r="AH387">
            <v>265.61900239409601</v>
          </cell>
          <cell r="AM387">
            <v>7135.7</v>
          </cell>
          <cell r="AO387">
            <v>1990146.7299999997</v>
          </cell>
          <cell r="AQ387">
            <v>1895377.5153835509</v>
          </cell>
          <cell r="AU387">
            <v>0</v>
          </cell>
          <cell r="AW387">
            <v>0</v>
          </cell>
          <cell r="AY387">
            <v>797857.49239526328</v>
          </cell>
          <cell r="AZ387">
            <v>111.8120846441503</v>
          </cell>
          <cell r="BA387">
            <v>206583.60476840584</v>
          </cell>
          <cell r="BB387">
            <v>28.950713282285669</v>
          </cell>
          <cell r="BC387">
            <v>0</v>
          </cell>
          <cell r="BD387">
            <v>0</v>
          </cell>
          <cell r="BG387">
            <v>0</v>
          </cell>
          <cell r="BH387">
            <v>0</v>
          </cell>
          <cell r="BI387">
            <v>199101.08046635403</v>
          </cell>
          <cell r="BJ387">
            <v>27.902109178686608</v>
          </cell>
          <cell r="BK387">
            <v>0</v>
          </cell>
          <cell r="BL387">
            <v>0</v>
          </cell>
          <cell r="BM387">
            <v>500429.06516986206</v>
          </cell>
          <cell r="BN387">
            <v>70.130339724184324</v>
          </cell>
          <cell r="BO387">
            <v>0</v>
          </cell>
          <cell r="BP387">
            <v>0</v>
          </cell>
          <cell r="BY387">
            <v>1445</v>
          </cell>
          <cell r="CF387">
            <v>1096.9827481648563</v>
          </cell>
          <cell r="CG387">
            <v>727.32</v>
          </cell>
          <cell r="CJ387">
            <v>0</v>
          </cell>
          <cell r="CK387">
            <v>0</v>
          </cell>
          <cell r="CL387">
            <v>0</v>
          </cell>
          <cell r="CM387">
            <v>0</v>
          </cell>
          <cell r="CN387">
            <v>0</v>
          </cell>
          <cell r="CO387">
            <v>0</v>
          </cell>
          <cell r="CX387">
            <v>0</v>
          </cell>
          <cell r="CY387">
            <v>0</v>
          </cell>
          <cell r="DB387">
            <v>0</v>
          </cell>
          <cell r="DC387">
            <v>0</v>
          </cell>
          <cell r="DJ387" t="str">
            <v>НКРЕ</v>
          </cell>
          <cell r="DL387">
            <v>40526</v>
          </cell>
          <cell r="DM387">
            <v>1854</v>
          </cell>
          <cell r="DO387" t="str">
            <v>Тариф на теплову енергію</v>
          </cell>
          <cell r="DT387">
            <v>306.79000000000002</v>
          </cell>
        </row>
        <row r="388">
          <cell r="W388">
            <v>501.22500000000002</v>
          </cell>
          <cell r="AF388">
            <v>39926</v>
          </cell>
          <cell r="AG388">
            <v>349</v>
          </cell>
          <cell r="AH388">
            <v>477.3653427638738</v>
          </cell>
          <cell r="AM388">
            <v>1740.5</v>
          </cell>
          <cell r="AO388">
            <v>872382.11250000005</v>
          </cell>
          <cell r="AQ388">
            <v>830854.37908052234</v>
          </cell>
          <cell r="AU388">
            <v>0</v>
          </cell>
          <cell r="AW388">
            <v>0</v>
          </cell>
          <cell r="AY388">
            <v>564580.41049349552</v>
          </cell>
          <cell r="AZ388">
            <v>324.3782881318561</v>
          </cell>
          <cell r="BA388">
            <v>55543.642687834188</v>
          </cell>
          <cell r="BB388">
            <v>31.912463480513754</v>
          </cell>
          <cell r="BC388">
            <v>0</v>
          </cell>
          <cell r="BD388">
            <v>0</v>
          </cell>
          <cell r="BG388">
            <v>0</v>
          </cell>
          <cell r="BH388">
            <v>0</v>
          </cell>
          <cell r="BI388">
            <v>45119.953073993463</v>
          </cell>
          <cell r="BJ388">
            <v>25.923558215451575</v>
          </cell>
          <cell r="BK388">
            <v>0</v>
          </cell>
          <cell r="BL388">
            <v>0</v>
          </cell>
          <cell r="BM388">
            <v>125538.87533763298</v>
          </cell>
          <cell r="BN388">
            <v>72.128052477812687</v>
          </cell>
          <cell r="BO388">
            <v>0</v>
          </cell>
          <cell r="BP388">
            <v>0</v>
          </cell>
          <cell r="BY388">
            <v>1445</v>
          </cell>
          <cell r="CF388">
            <v>263.54552946364595</v>
          </cell>
          <cell r="CG388">
            <v>2142.25</v>
          </cell>
          <cell r="CJ388">
            <v>0</v>
          </cell>
          <cell r="CK388">
            <v>0</v>
          </cell>
          <cell r="CL388">
            <v>0</v>
          </cell>
          <cell r="CM388">
            <v>0</v>
          </cell>
          <cell r="CN388">
            <v>0</v>
          </cell>
          <cell r="CO388">
            <v>0</v>
          </cell>
          <cell r="CX388">
            <v>0</v>
          </cell>
          <cell r="CY388">
            <v>0</v>
          </cell>
          <cell r="DB388">
            <v>0</v>
          </cell>
          <cell r="DC388">
            <v>0</v>
          </cell>
          <cell r="DJ388" t="str">
            <v>НКРКП</v>
          </cell>
          <cell r="DL388">
            <v>40942</v>
          </cell>
          <cell r="DM388">
            <v>28</v>
          </cell>
          <cell r="DT388">
            <v>780.97</v>
          </cell>
        </row>
        <row r="389">
          <cell r="W389">
            <v>501.22500000000002</v>
          </cell>
          <cell r="AF389">
            <v>39926</v>
          </cell>
          <cell r="AG389">
            <v>349</v>
          </cell>
          <cell r="AH389">
            <v>477.36688972941516</v>
          </cell>
          <cell r="AM389">
            <v>80.599999999999994</v>
          </cell>
          <cell r="AO389">
            <v>40398.735000000001</v>
          </cell>
          <cell r="AQ389">
            <v>38475.77131219086</v>
          </cell>
          <cell r="AU389">
            <v>0</v>
          </cell>
          <cell r="AW389">
            <v>0</v>
          </cell>
          <cell r="AY389">
            <v>26144.890023427597</v>
          </cell>
          <cell r="AZ389">
            <v>324.37828813185604</v>
          </cell>
          <cell r="BA389">
            <v>2572.1445565294089</v>
          </cell>
          <cell r="BB389">
            <v>31.912463480513761</v>
          </cell>
          <cell r="BC389">
            <v>0</v>
          </cell>
          <cell r="BD389">
            <v>0</v>
          </cell>
          <cell r="BG389">
            <v>0</v>
          </cell>
          <cell r="BH389">
            <v>0</v>
          </cell>
          <cell r="BI389">
            <v>2089.7373290660457</v>
          </cell>
          <cell r="BJ389">
            <v>25.927262147221413</v>
          </cell>
          <cell r="BK389">
            <v>0</v>
          </cell>
          <cell r="BL389">
            <v>0</v>
          </cell>
          <cell r="BM389">
            <v>5813.5210297117019</v>
          </cell>
          <cell r="BN389">
            <v>72.128052477812687</v>
          </cell>
          <cell r="BO389">
            <v>0</v>
          </cell>
          <cell r="BP389">
            <v>0</v>
          </cell>
          <cell r="BY389">
            <v>1445</v>
          </cell>
          <cell r="CF389">
            <v>12.204406592800838</v>
          </cell>
          <cell r="CG389">
            <v>2142.25</v>
          </cell>
          <cell r="CJ389">
            <v>0</v>
          </cell>
          <cell r="CK389">
            <v>0</v>
          </cell>
          <cell r="CL389">
            <v>0</v>
          </cell>
          <cell r="CM389">
            <v>0</v>
          </cell>
          <cell r="CN389">
            <v>0</v>
          </cell>
          <cell r="CO389">
            <v>0</v>
          </cell>
          <cell r="CX389">
            <v>0</v>
          </cell>
          <cell r="CY389">
            <v>0</v>
          </cell>
          <cell r="DB389">
            <v>0</v>
          </cell>
          <cell r="DC389">
            <v>0</v>
          </cell>
          <cell r="DJ389" t="str">
            <v>НКРКП</v>
          </cell>
          <cell r="DL389">
            <v>40942</v>
          </cell>
          <cell r="DM389">
            <v>28</v>
          </cell>
          <cell r="DT389">
            <v>780.97</v>
          </cell>
        </row>
        <row r="390">
          <cell r="W390">
            <v>178.37500000000003</v>
          </cell>
          <cell r="AF390">
            <v>39926</v>
          </cell>
          <cell r="AG390">
            <v>350</v>
          </cell>
          <cell r="AH390">
            <v>345.29921174147609</v>
          </cell>
          <cell r="AM390">
            <v>21141</v>
          </cell>
          <cell r="AO390">
            <v>3771025.8750000005</v>
          </cell>
          <cell r="AQ390">
            <v>7299970.6354265455</v>
          </cell>
          <cell r="AU390">
            <v>0</v>
          </cell>
          <cell r="AW390">
            <v>0</v>
          </cell>
          <cell r="AY390">
            <v>1999783.1731061118</v>
          </cell>
          <cell r="AZ390">
            <v>94.59264808221522</v>
          </cell>
          <cell r="BA390">
            <v>1601015.2039055333</v>
          </cell>
          <cell r="BB390">
            <v>75.730344066294563</v>
          </cell>
          <cell r="BC390">
            <v>0</v>
          </cell>
          <cell r="BD390">
            <v>0</v>
          </cell>
          <cell r="BG390">
            <v>0</v>
          </cell>
          <cell r="BH390">
            <v>0</v>
          </cell>
          <cell r="BI390">
            <v>626351.30521307851</v>
          </cell>
          <cell r="BJ390">
            <v>29.627326295495884</v>
          </cell>
          <cell r="BK390">
            <v>0</v>
          </cell>
          <cell r="BL390">
            <v>0</v>
          </cell>
          <cell r="BM390">
            <v>2350942.0454920009</v>
          </cell>
          <cell r="BN390">
            <v>111.20297268303301</v>
          </cell>
          <cell r="BO390">
            <v>0</v>
          </cell>
          <cell r="BP390">
            <v>0</v>
          </cell>
          <cell r="BY390">
            <v>1524</v>
          </cell>
          <cell r="CF390">
            <v>2749.5231440165426</v>
          </cell>
          <cell r="CG390">
            <v>727.32</v>
          </cell>
          <cell r="CJ390">
            <v>0</v>
          </cell>
          <cell r="CK390">
            <v>0</v>
          </cell>
          <cell r="CL390">
            <v>0</v>
          </cell>
          <cell r="CM390">
            <v>0</v>
          </cell>
          <cell r="CN390">
            <v>0</v>
          </cell>
          <cell r="CO390">
            <v>0</v>
          </cell>
          <cell r="CX390">
            <v>0</v>
          </cell>
          <cell r="CY390">
            <v>0</v>
          </cell>
          <cell r="DB390">
            <v>0</v>
          </cell>
          <cell r="DC390">
            <v>0</v>
          </cell>
          <cell r="DJ390" t="str">
            <v>НКРЕ</v>
          </cell>
          <cell r="DL390">
            <v>40526</v>
          </cell>
          <cell r="DM390">
            <v>1854</v>
          </cell>
          <cell r="DO390" t="str">
            <v>Тариф на теплову енергію</v>
          </cell>
          <cell r="DT390">
            <v>379.83</v>
          </cell>
        </row>
        <row r="391">
          <cell r="W391">
            <v>964.49166666666679</v>
          </cell>
          <cell r="AF391">
            <v>39926</v>
          </cell>
          <cell r="AG391">
            <v>351</v>
          </cell>
          <cell r="AH391">
            <v>513.22450607902738</v>
          </cell>
          <cell r="AM391">
            <v>8039</v>
          </cell>
          <cell r="AO391">
            <v>7753548.5083333347</v>
          </cell>
          <cell r="AQ391">
            <v>4125811.8043693011</v>
          </cell>
          <cell r="AU391">
            <v>0</v>
          </cell>
          <cell r="AW391">
            <v>0</v>
          </cell>
          <cell r="AY391">
            <v>2449373.3580309143</v>
          </cell>
          <cell r="AZ391">
            <v>304.6863239247312</v>
          </cell>
          <cell r="BA391">
            <v>285307.53085106384</v>
          </cell>
          <cell r="BB391">
            <v>35.490425531914894</v>
          </cell>
          <cell r="BC391">
            <v>0</v>
          </cell>
          <cell r="BD391">
            <v>0</v>
          </cell>
          <cell r="BG391">
            <v>0</v>
          </cell>
          <cell r="BH391">
            <v>0</v>
          </cell>
          <cell r="BI391">
            <v>225299.69452887538</v>
          </cell>
          <cell r="BJ391">
            <v>28.025835866261399</v>
          </cell>
          <cell r="BK391">
            <v>0</v>
          </cell>
          <cell r="BL391">
            <v>0</v>
          </cell>
          <cell r="BM391">
            <v>893960.62378419458</v>
          </cell>
          <cell r="BN391">
            <v>111.20296352583587</v>
          </cell>
          <cell r="BO391">
            <v>0</v>
          </cell>
          <cell r="BP391">
            <v>0</v>
          </cell>
          <cell r="BY391">
            <v>1524</v>
          </cell>
          <cell r="CF391">
            <v>1143.364853789667</v>
          </cell>
          <cell r="CG391">
            <v>2142.25</v>
          </cell>
          <cell r="CJ391">
            <v>0</v>
          </cell>
          <cell r="CK391">
            <v>0</v>
          </cell>
          <cell r="CL391">
            <v>0</v>
          </cell>
          <cell r="CM391">
            <v>0</v>
          </cell>
          <cell r="CN391">
            <v>0</v>
          </cell>
          <cell r="CO391">
            <v>0</v>
          </cell>
          <cell r="CX391">
            <v>0</v>
          </cell>
          <cell r="CY391">
            <v>0</v>
          </cell>
          <cell r="DB391">
            <v>0</v>
          </cell>
          <cell r="DC391">
            <v>0</v>
          </cell>
          <cell r="DJ391" t="str">
            <v>НКРКП</v>
          </cell>
          <cell r="DL391">
            <v>40942</v>
          </cell>
          <cell r="DM391">
            <v>28</v>
          </cell>
          <cell r="DT391">
            <v>853.5</v>
          </cell>
        </row>
        <row r="392">
          <cell r="W392">
            <v>964.49166666666679</v>
          </cell>
          <cell r="AF392">
            <v>39926</v>
          </cell>
          <cell r="AG392">
            <v>351</v>
          </cell>
          <cell r="AH392">
            <v>513.22442638623329</v>
          </cell>
          <cell r="AM392">
            <v>2723</v>
          </cell>
          <cell r="AO392">
            <v>2626310.8083333336</v>
          </cell>
          <cell r="AQ392">
            <v>1397510.1130497132</v>
          </cell>
          <cell r="AU392">
            <v>0</v>
          </cell>
          <cell r="AW392">
            <v>0</v>
          </cell>
          <cell r="AY392">
            <v>829660.86004704307</v>
          </cell>
          <cell r="AZ392">
            <v>304.6863239247312</v>
          </cell>
          <cell r="BA392">
            <v>96640.467495219884</v>
          </cell>
          <cell r="BB392">
            <v>35.490439770554495</v>
          </cell>
          <cell r="BC392">
            <v>0</v>
          </cell>
          <cell r="BD392">
            <v>0</v>
          </cell>
          <cell r="BG392">
            <v>0</v>
          </cell>
          <cell r="BH392">
            <v>0</v>
          </cell>
          <cell r="BI392">
            <v>76314.287762906315</v>
          </cell>
          <cell r="BJ392">
            <v>28.025812619502869</v>
          </cell>
          <cell r="BK392">
            <v>0</v>
          </cell>
          <cell r="BL392">
            <v>0</v>
          </cell>
          <cell r="BM392">
            <v>302806.19072657742</v>
          </cell>
          <cell r="BN392">
            <v>111.203154875717</v>
          </cell>
          <cell r="BO392">
            <v>0</v>
          </cell>
          <cell r="BP392">
            <v>0</v>
          </cell>
          <cell r="BY392">
            <v>1524</v>
          </cell>
          <cell r="CF392">
            <v>387.28479871492266</v>
          </cell>
          <cell r="CG392">
            <v>2142.25</v>
          </cell>
          <cell r="CJ392">
            <v>0</v>
          </cell>
          <cell r="CK392">
            <v>0</v>
          </cell>
          <cell r="CL392">
            <v>0</v>
          </cell>
          <cell r="CM392">
            <v>0</v>
          </cell>
          <cell r="CN392">
            <v>0</v>
          </cell>
          <cell r="CO392">
            <v>0</v>
          </cell>
          <cell r="CX392">
            <v>0</v>
          </cell>
          <cell r="CY392">
            <v>0</v>
          </cell>
          <cell r="DB392">
            <v>0</v>
          </cell>
          <cell r="DC392">
            <v>0</v>
          </cell>
          <cell r="DJ392" t="str">
            <v>НКРКП</v>
          </cell>
          <cell r="DL392">
            <v>40942</v>
          </cell>
          <cell r="DM392">
            <v>28</v>
          </cell>
          <cell r="DT392">
            <v>964.49</v>
          </cell>
        </row>
        <row r="393">
          <cell r="W393">
            <v>192.64166666666665</v>
          </cell>
          <cell r="AF393">
            <v>39926</v>
          </cell>
          <cell r="AG393">
            <v>350</v>
          </cell>
          <cell r="AH393">
            <v>345.29921174147603</v>
          </cell>
          <cell r="AM393">
            <v>11975</v>
          </cell>
          <cell r="AO393">
            <v>2306883.958333333</v>
          </cell>
          <cell r="AQ393">
            <v>4134958.0606041756</v>
          </cell>
          <cell r="AU393">
            <v>0</v>
          </cell>
          <cell r="AW393">
            <v>0</v>
          </cell>
          <cell r="AY393">
            <v>1132746.960784527</v>
          </cell>
          <cell r="AZ393">
            <v>94.592648082215206</v>
          </cell>
          <cell r="BA393">
            <v>906870.87019387737</v>
          </cell>
          <cell r="BB393">
            <v>75.730344066294563</v>
          </cell>
          <cell r="BC393">
            <v>0</v>
          </cell>
          <cell r="BD393">
            <v>0</v>
          </cell>
          <cell r="BG393">
            <v>0</v>
          </cell>
          <cell r="BH393">
            <v>0</v>
          </cell>
          <cell r="BI393">
            <v>354787.23238856322</v>
          </cell>
          <cell r="BJ393">
            <v>29.627326295495884</v>
          </cell>
          <cell r="BK393">
            <v>0</v>
          </cell>
          <cell r="BL393">
            <v>0</v>
          </cell>
          <cell r="BM393">
            <v>1331655.5978793202</v>
          </cell>
          <cell r="BN393">
            <v>111.202972683033</v>
          </cell>
          <cell r="BO393">
            <v>0</v>
          </cell>
          <cell r="BP393">
            <v>0</v>
          </cell>
          <cell r="BY393">
            <v>1524</v>
          </cell>
          <cell r="CF393">
            <v>1557.4258383992287</v>
          </cell>
          <cell r="CG393">
            <v>727.32</v>
          </cell>
          <cell r="CJ393">
            <v>0</v>
          </cell>
          <cell r="CK393">
            <v>0</v>
          </cell>
          <cell r="CL393">
            <v>0</v>
          </cell>
          <cell r="CM393">
            <v>0</v>
          </cell>
          <cell r="CN393">
            <v>0</v>
          </cell>
          <cell r="CO393">
            <v>0</v>
          </cell>
          <cell r="CX393">
            <v>0</v>
          </cell>
          <cell r="CY393">
            <v>0</v>
          </cell>
          <cell r="DB393">
            <v>0</v>
          </cell>
          <cell r="DC393">
            <v>0</v>
          </cell>
          <cell r="DJ393" t="str">
            <v>НКРЕ</v>
          </cell>
          <cell r="DL393">
            <v>40526</v>
          </cell>
          <cell r="DM393">
            <v>1854</v>
          </cell>
          <cell r="DO393" t="str">
            <v>Тариф на теплову енергію</v>
          </cell>
          <cell r="DT393">
            <v>240.8</v>
          </cell>
        </row>
        <row r="394">
          <cell r="W394">
            <v>934.41666666666663</v>
          </cell>
          <cell r="AF394">
            <v>39926</v>
          </cell>
          <cell r="AG394">
            <v>351</v>
          </cell>
          <cell r="AH394">
            <v>513.22450607902738</v>
          </cell>
          <cell r="AM394">
            <v>2652</v>
          </cell>
          <cell r="AO394">
            <v>2478073</v>
          </cell>
          <cell r="AQ394">
            <v>1361071.3901215806</v>
          </cell>
          <cell r="AU394">
            <v>0</v>
          </cell>
          <cell r="AW394">
            <v>0</v>
          </cell>
          <cell r="AY394">
            <v>808028.13104838715</v>
          </cell>
          <cell r="AZ394">
            <v>304.6863239247312</v>
          </cell>
          <cell r="BA394">
            <v>94120.608510638296</v>
          </cell>
          <cell r="BB394">
            <v>35.490425531914894</v>
          </cell>
          <cell r="BC394">
            <v>0</v>
          </cell>
          <cell r="BD394">
            <v>0</v>
          </cell>
          <cell r="BG394">
            <v>0</v>
          </cell>
          <cell r="BH394">
            <v>0</v>
          </cell>
          <cell r="BI394">
            <v>74324.516717325227</v>
          </cell>
          <cell r="BJ394">
            <v>28.025835866261399</v>
          </cell>
          <cell r="BK394">
            <v>0</v>
          </cell>
          <cell r="BL394">
            <v>0</v>
          </cell>
          <cell r="BM394">
            <v>294910.25927051675</v>
          </cell>
          <cell r="BN394">
            <v>111.20296352583588</v>
          </cell>
          <cell r="BO394">
            <v>0</v>
          </cell>
          <cell r="BP394">
            <v>0</v>
          </cell>
          <cell r="BY394">
            <v>1524</v>
          </cell>
          <cell r="CF394">
            <v>377.1866640440598</v>
          </cell>
          <cell r="CG394">
            <v>2142.25</v>
          </cell>
          <cell r="CJ394">
            <v>0</v>
          </cell>
          <cell r="CK394">
            <v>0</v>
          </cell>
          <cell r="CL394">
            <v>0</v>
          </cell>
          <cell r="CM394">
            <v>0</v>
          </cell>
          <cell r="CN394">
            <v>0</v>
          </cell>
          <cell r="CO394">
            <v>0</v>
          </cell>
          <cell r="CX394">
            <v>0</v>
          </cell>
          <cell r="CY394">
            <v>0</v>
          </cell>
          <cell r="DB394">
            <v>0</v>
          </cell>
          <cell r="DC394">
            <v>0</v>
          </cell>
          <cell r="DJ394" t="str">
            <v>НКРКП</v>
          </cell>
          <cell r="DL394">
            <v>40942</v>
          </cell>
          <cell r="DM394">
            <v>28</v>
          </cell>
          <cell r="DT394">
            <v>999.9</v>
          </cell>
        </row>
        <row r="395">
          <cell r="W395">
            <v>934.41666666666663</v>
          </cell>
          <cell r="AF395">
            <v>39926</v>
          </cell>
          <cell r="AG395">
            <v>351</v>
          </cell>
          <cell r="AH395">
            <v>513.22442638623329</v>
          </cell>
          <cell r="AM395">
            <v>28</v>
          </cell>
          <cell r="AO395">
            <v>26163.666666666664</v>
          </cell>
          <cell r="AQ395">
            <v>14370.283938814533</v>
          </cell>
          <cell r="AU395">
            <v>0</v>
          </cell>
          <cell r="AW395">
            <v>0</v>
          </cell>
          <cell r="AY395">
            <v>8531.2170698924747</v>
          </cell>
          <cell r="AZ395">
            <v>304.68632392473125</v>
          </cell>
          <cell r="BA395">
            <v>993.73231357552595</v>
          </cell>
          <cell r="BB395">
            <v>35.490439770554495</v>
          </cell>
          <cell r="BC395">
            <v>0</v>
          </cell>
          <cell r="BD395">
            <v>0</v>
          </cell>
          <cell r="BG395">
            <v>0</v>
          </cell>
          <cell r="BH395">
            <v>0</v>
          </cell>
          <cell r="BI395">
            <v>784.72275334608048</v>
          </cell>
          <cell r="BJ395">
            <v>28.025812619502876</v>
          </cell>
          <cell r="BK395">
            <v>0</v>
          </cell>
          <cell r="BL395">
            <v>0</v>
          </cell>
          <cell r="BM395">
            <v>3113.688336520077</v>
          </cell>
          <cell r="BN395">
            <v>111.20315487571703</v>
          </cell>
          <cell r="BO395">
            <v>0</v>
          </cell>
          <cell r="BP395">
            <v>0</v>
          </cell>
          <cell r="BY395">
            <v>1524</v>
          </cell>
          <cell r="CF395">
            <v>3.9823629687909787</v>
          </cell>
          <cell r="CG395">
            <v>2142.25</v>
          </cell>
          <cell r="CJ395">
            <v>0</v>
          </cell>
          <cell r="CK395">
            <v>0</v>
          </cell>
          <cell r="CL395">
            <v>0</v>
          </cell>
          <cell r="CM395">
            <v>0</v>
          </cell>
          <cell r="CN395">
            <v>0</v>
          </cell>
          <cell r="CO395">
            <v>0</v>
          </cell>
          <cell r="CX395">
            <v>0</v>
          </cell>
          <cell r="CY395">
            <v>0</v>
          </cell>
          <cell r="DB395">
            <v>0</v>
          </cell>
          <cell r="DC395">
            <v>0</v>
          </cell>
          <cell r="DJ395" t="str">
            <v>НКРКП</v>
          </cell>
          <cell r="DL395">
            <v>40942</v>
          </cell>
          <cell r="DM395">
            <v>28</v>
          </cell>
          <cell r="DT395">
            <v>999.9</v>
          </cell>
        </row>
        <row r="396">
          <cell r="W396">
            <v>192.64166666666665</v>
          </cell>
          <cell r="AF396">
            <v>39926</v>
          </cell>
          <cell r="AG396">
            <v>350</v>
          </cell>
          <cell r="AH396">
            <v>345.29921174147609</v>
          </cell>
          <cell r="AM396">
            <v>6199</v>
          </cell>
          <cell r="AO396">
            <v>1194185.6916666667</v>
          </cell>
          <cell r="AQ396">
            <v>2140509.8135854104</v>
          </cell>
          <cell r="AU396">
            <v>0</v>
          </cell>
          <cell r="AW396">
            <v>0</v>
          </cell>
          <cell r="AY396">
            <v>586379.82546165213</v>
          </cell>
          <cell r="AZ396">
            <v>94.59264808221522</v>
          </cell>
          <cell r="BA396">
            <v>469452.40286696004</v>
          </cell>
          <cell r="BB396">
            <v>75.730344066294563</v>
          </cell>
          <cell r="BC396">
            <v>0</v>
          </cell>
          <cell r="BD396">
            <v>0</v>
          </cell>
          <cell r="BG396">
            <v>0</v>
          </cell>
          <cell r="BH396">
            <v>0</v>
          </cell>
          <cell r="BI396">
            <v>183659.79570577902</v>
          </cell>
          <cell r="BJ396">
            <v>29.627326295495891</v>
          </cell>
          <cell r="BK396">
            <v>0</v>
          </cell>
          <cell r="BL396">
            <v>0</v>
          </cell>
          <cell r="BM396">
            <v>689347.22766212164</v>
          </cell>
          <cell r="BN396">
            <v>111.20297268303301</v>
          </cell>
          <cell r="BO396">
            <v>0</v>
          </cell>
          <cell r="BP396">
            <v>0</v>
          </cell>
          <cell r="BY396">
            <v>1524</v>
          </cell>
          <cell r="CF396">
            <v>806.2198557191499</v>
          </cell>
          <cell r="CG396">
            <v>727.32</v>
          </cell>
          <cell r="CJ396">
            <v>0</v>
          </cell>
          <cell r="CK396">
            <v>0</v>
          </cell>
          <cell r="CL396">
            <v>0</v>
          </cell>
          <cell r="CM396">
            <v>0</v>
          </cell>
          <cell r="CN396">
            <v>0</v>
          </cell>
          <cell r="CO396">
            <v>0</v>
          </cell>
          <cell r="CX396">
            <v>0</v>
          </cell>
          <cell r="CY396">
            <v>0</v>
          </cell>
          <cell r="DB396">
            <v>0</v>
          </cell>
          <cell r="DC396">
            <v>0</v>
          </cell>
          <cell r="DJ396" t="str">
            <v>НКРЕ</v>
          </cell>
          <cell r="DL396">
            <v>40526</v>
          </cell>
          <cell r="DM396">
            <v>1854</v>
          </cell>
          <cell r="DO396" t="str">
            <v>Тариф на теплову енергію</v>
          </cell>
          <cell r="DT396">
            <v>240.8</v>
          </cell>
        </row>
        <row r="397">
          <cell r="W397">
            <v>934.41666666666663</v>
          </cell>
          <cell r="AF397">
            <v>39926</v>
          </cell>
          <cell r="AG397">
            <v>351</v>
          </cell>
          <cell r="AH397">
            <v>513.22450607902738</v>
          </cell>
          <cell r="AM397">
            <v>1544</v>
          </cell>
          <cell r="AO397">
            <v>1442739.3333333333</v>
          </cell>
          <cell r="AQ397">
            <v>792418.63738601829</v>
          </cell>
          <cell r="AU397">
            <v>0</v>
          </cell>
          <cell r="AW397">
            <v>0</v>
          </cell>
          <cell r="AY397">
            <v>470435.68413978501</v>
          </cell>
          <cell r="AZ397">
            <v>304.6863239247312</v>
          </cell>
          <cell r="BA397">
            <v>54797.2170212766</v>
          </cell>
          <cell r="BB397">
            <v>35.490425531914894</v>
          </cell>
          <cell r="BC397">
            <v>0</v>
          </cell>
          <cell r="BD397">
            <v>0</v>
          </cell>
          <cell r="BG397">
            <v>0</v>
          </cell>
          <cell r="BH397">
            <v>0</v>
          </cell>
          <cell r="BI397">
            <v>43271.890577507605</v>
          </cell>
          <cell r="BJ397">
            <v>28.025835866261403</v>
          </cell>
          <cell r="BK397">
            <v>0</v>
          </cell>
          <cell r="BL397">
            <v>0</v>
          </cell>
          <cell r="BM397">
            <v>171697.3756838906</v>
          </cell>
          <cell r="BN397">
            <v>111.20296352583588</v>
          </cell>
          <cell r="BO397">
            <v>0</v>
          </cell>
          <cell r="BP397">
            <v>0</v>
          </cell>
          <cell r="BY397">
            <v>1524</v>
          </cell>
          <cell r="CF397">
            <v>219.59887227904539</v>
          </cell>
          <cell r="CG397">
            <v>2142.25</v>
          </cell>
          <cell r="CJ397">
            <v>0</v>
          </cell>
          <cell r="CK397">
            <v>0</v>
          </cell>
          <cell r="CL397">
            <v>0</v>
          </cell>
          <cell r="CM397">
            <v>0</v>
          </cell>
          <cell r="CN397">
            <v>0</v>
          </cell>
          <cell r="CO397">
            <v>0</v>
          </cell>
          <cell r="CX397">
            <v>0</v>
          </cell>
          <cell r="CY397">
            <v>0</v>
          </cell>
          <cell r="DB397">
            <v>0</v>
          </cell>
          <cell r="DC397">
            <v>0</v>
          </cell>
          <cell r="DJ397" t="str">
            <v>НКРКП</v>
          </cell>
          <cell r="DL397">
            <v>40942</v>
          </cell>
          <cell r="DM397">
            <v>28</v>
          </cell>
          <cell r="DT397">
            <v>999.9</v>
          </cell>
        </row>
        <row r="398">
          <cell r="W398">
            <v>934.41666666666663</v>
          </cell>
          <cell r="AF398">
            <v>39926</v>
          </cell>
          <cell r="AG398">
            <v>351</v>
          </cell>
          <cell r="AH398">
            <v>513.22442638623329</v>
          </cell>
          <cell r="AM398">
            <v>21</v>
          </cell>
          <cell r="AO398">
            <v>19622.75</v>
          </cell>
          <cell r="AQ398">
            <v>10777.712954110899</v>
          </cell>
          <cell r="AU398">
            <v>0</v>
          </cell>
          <cell r="AW398">
            <v>0</v>
          </cell>
          <cell r="AY398">
            <v>6398.4128024193551</v>
          </cell>
          <cell r="AZ398">
            <v>304.6863239247312</v>
          </cell>
          <cell r="BA398">
            <v>745.29923518164435</v>
          </cell>
          <cell r="BB398">
            <v>35.490439770554495</v>
          </cell>
          <cell r="BC398">
            <v>0</v>
          </cell>
          <cell r="BD398">
            <v>0</v>
          </cell>
          <cell r="BG398">
            <v>0</v>
          </cell>
          <cell r="BH398">
            <v>0</v>
          </cell>
          <cell r="BI398">
            <v>588.54206500956025</v>
          </cell>
          <cell r="BJ398">
            <v>28.025812619502869</v>
          </cell>
          <cell r="BK398">
            <v>0</v>
          </cell>
          <cell r="BL398">
            <v>0</v>
          </cell>
          <cell r="BM398">
            <v>2335.2662523900572</v>
          </cell>
          <cell r="BN398">
            <v>111.203154875717</v>
          </cell>
          <cell r="BO398">
            <v>0</v>
          </cell>
          <cell r="BP398">
            <v>0</v>
          </cell>
          <cell r="BY398">
            <v>1524</v>
          </cell>
          <cell r="CF398">
            <v>2.9867722265932337</v>
          </cell>
          <cell r="CG398">
            <v>2142.25</v>
          </cell>
          <cell r="CJ398">
            <v>0</v>
          </cell>
          <cell r="CK398">
            <v>0</v>
          </cell>
          <cell r="CL398">
            <v>0</v>
          </cell>
          <cell r="CM398">
            <v>0</v>
          </cell>
          <cell r="CN398">
            <v>0</v>
          </cell>
          <cell r="CO398">
            <v>0</v>
          </cell>
          <cell r="CX398">
            <v>0</v>
          </cell>
          <cell r="CY398">
            <v>0</v>
          </cell>
          <cell r="DB398">
            <v>0</v>
          </cell>
          <cell r="DC398">
            <v>0</v>
          </cell>
          <cell r="DJ398" t="str">
            <v>НКРКП</v>
          </cell>
          <cell r="DL398">
            <v>40942</v>
          </cell>
          <cell r="DM398">
            <v>28</v>
          </cell>
          <cell r="DT398">
            <v>999.9</v>
          </cell>
        </row>
        <row r="399">
          <cell r="W399">
            <v>192.64166666666665</v>
          </cell>
          <cell r="AF399">
            <v>39926</v>
          </cell>
          <cell r="AG399">
            <v>350</v>
          </cell>
          <cell r="AH399">
            <v>345.29921174147603</v>
          </cell>
          <cell r="AM399">
            <v>889</v>
          </cell>
          <cell r="AO399">
            <v>171258.44166666665</v>
          </cell>
          <cell r="AQ399">
            <v>306970.9992381722</v>
          </cell>
          <cell r="AU399">
            <v>0</v>
          </cell>
          <cell r="AW399">
            <v>0</v>
          </cell>
          <cell r="AY399">
            <v>84092.864145089319</v>
          </cell>
          <cell r="AZ399">
            <v>94.592648082215206</v>
          </cell>
          <cell r="BA399">
            <v>67324.275874935862</v>
          </cell>
          <cell r="BB399">
            <v>75.730344066294563</v>
          </cell>
          <cell r="BC399">
            <v>0</v>
          </cell>
          <cell r="BD399">
            <v>0</v>
          </cell>
          <cell r="BG399">
            <v>0</v>
          </cell>
          <cell r="BH399">
            <v>0</v>
          </cell>
          <cell r="BI399">
            <v>26338.693076695843</v>
          </cell>
          <cell r="BJ399">
            <v>29.627326295495887</v>
          </cell>
          <cell r="BK399">
            <v>0</v>
          </cell>
          <cell r="BL399">
            <v>0</v>
          </cell>
          <cell r="BM399">
            <v>98859.442715216341</v>
          </cell>
          <cell r="BN399">
            <v>111.20297268303301</v>
          </cell>
          <cell r="BO399">
            <v>0</v>
          </cell>
          <cell r="BP399">
            <v>0</v>
          </cell>
          <cell r="BY399">
            <v>1524</v>
          </cell>
          <cell r="CF399">
            <v>115.62017288826007</v>
          </cell>
          <cell r="CG399">
            <v>727.32</v>
          </cell>
          <cell r="CJ399">
            <v>0</v>
          </cell>
          <cell r="CK399">
            <v>0</v>
          </cell>
          <cell r="CL399">
            <v>0</v>
          </cell>
          <cell r="CM399">
            <v>0</v>
          </cell>
          <cell r="CN399">
            <v>0</v>
          </cell>
          <cell r="CO399">
            <v>0</v>
          </cell>
          <cell r="CX399">
            <v>0</v>
          </cell>
          <cell r="CY399">
            <v>0</v>
          </cell>
          <cell r="DB399">
            <v>0</v>
          </cell>
          <cell r="DC399">
            <v>0</v>
          </cell>
          <cell r="DJ399" t="str">
            <v>НКРЕ</v>
          </cell>
          <cell r="DL399">
            <v>40526</v>
          </cell>
          <cell r="DM399">
            <v>1854</v>
          </cell>
          <cell r="DO399" t="str">
            <v>Тариф на теплову енергію</v>
          </cell>
          <cell r="DT399">
            <v>240.8</v>
          </cell>
        </row>
        <row r="400">
          <cell r="W400">
            <v>934.41666666666663</v>
          </cell>
          <cell r="AF400">
            <v>39926</v>
          </cell>
          <cell r="AG400">
            <v>351</v>
          </cell>
          <cell r="AH400">
            <v>513.22450607902738</v>
          </cell>
          <cell r="AM400">
            <v>1157</v>
          </cell>
          <cell r="AO400">
            <v>1081120.0833333333</v>
          </cell>
          <cell r="AQ400">
            <v>593800.7535334347</v>
          </cell>
          <cell r="AU400">
            <v>0</v>
          </cell>
          <cell r="AW400">
            <v>0</v>
          </cell>
          <cell r="AY400">
            <v>352522.07678091398</v>
          </cell>
          <cell r="AZ400">
            <v>304.6863239247312</v>
          </cell>
          <cell r="BA400">
            <v>41062.422340425532</v>
          </cell>
          <cell r="BB400">
            <v>35.490425531914894</v>
          </cell>
          <cell r="BC400">
            <v>0</v>
          </cell>
          <cell r="BD400">
            <v>0</v>
          </cell>
          <cell r="BG400">
            <v>0</v>
          </cell>
          <cell r="BH400">
            <v>0</v>
          </cell>
          <cell r="BI400">
            <v>32425.892097264441</v>
          </cell>
          <cell r="BJ400">
            <v>28.025835866261399</v>
          </cell>
          <cell r="BK400">
            <v>0</v>
          </cell>
          <cell r="BL400">
            <v>0</v>
          </cell>
          <cell r="BM400">
            <v>128661.82879939211</v>
          </cell>
          <cell r="BN400">
            <v>111.20296352583588</v>
          </cell>
          <cell r="BO400">
            <v>0</v>
          </cell>
          <cell r="BP400">
            <v>0</v>
          </cell>
          <cell r="BY400">
            <v>1524</v>
          </cell>
          <cell r="CF400">
            <v>164.55692696039864</v>
          </cell>
          <cell r="CG400">
            <v>2142.25</v>
          </cell>
          <cell r="CJ400">
            <v>0</v>
          </cell>
          <cell r="CK400">
            <v>0</v>
          </cell>
          <cell r="CL400">
            <v>0</v>
          </cell>
          <cell r="CM400">
            <v>0</v>
          </cell>
          <cell r="CN400">
            <v>0</v>
          </cell>
          <cell r="CO400">
            <v>0</v>
          </cell>
          <cell r="CX400">
            <v>0</v>
          </cell>
          <cell r="CY400">
            <v>0</v>
          </cell>
          <cell r="DB400">
            <v>0</v>
          </cell>
          <cell r="DC400">
            <v>0</v>
          </cell>
          <cell r="DJ400" t="str">
            <v>НКРКП</v>
          </cell>
          <cell r="DL400">
            <v>40942</v>
          </cell>
          <cell r="DM400">
            <v>28</v>
          </cell>
          <cell r="DT400">
            <v>999.9</v>
          </cell>
        </row>
        <row r="401">
          <cell r="W401">
            <v>934.41666666666663</v>
          </cell>
          <cell r="AF401">
            <v>39926</v>
          </cell>
          <cell r="AG401">
            <v>351</v>
          </cell>
          <cell r="AH401">
            <v>513.22442638623329</v>
          </cell>
          <cell r="AM401">
            <v>61</v>
          </cell>
          <cell r="AO401">
            <v>56999.416666666664</v>
          </cell>
          <cell r="AQ401">
            <v>31306.690009560232</v>
          </cell>
          <cell r="AU401">
            <v>0</v>
          </cell>
          <cell r="AW401">
            <v>0</v>
          </cell>
          <cell r="AY401">
            <v>18585.865759408603</v>
          </cell>
          <cell r="AZ401">
            <v>304.6863239247312</v>
          </cell>
          <cell r="BA401">
            <v>2164.9168260038241</v>
          </cell>
          <cell r="BB401">
            <v>35.490439770554495</v>
          </cell>
          <cell r="BC401">
            <v>0</v>
          </cell>
          <cell r="BD401">
            <v>0</v>
          </cell>
          <cell r="BG401">
            <v>0</v>
          </cell>
          <cell r="BH401">
            <v>0</v>
          </cell>
          <cell r="BI401">
            <v>1709.574569789675</v>
          </cell>
          <cell r="BJ401">
            <v>28.025812619502869</v>
          </cell>
          <cell r="BK401">
            <v>0</v>
          </cell>
          <cell r="BL401">
            <v>0</v>
          </cell>
          <cell r="BM401">
            <v>6783.3924474187379</v>
          </cell>
          <cell r="BN401">
            <v>111.20315487571702</v>
          </cell>
          <cell r="BO401">
            <v>0</v>
          </cell>
          <cell r="BP401">
            <v>0</v>
          </cell>
          <cell r="BY401">
            <v>1524</v>
          </cell>
          <cell r="CF401">
            <v>8.6758621820089168</v>
          </cell>
          <cell r="CG401">
            <v>2142.25</v>
          </cell>
          <cell r="CJ401">
            <v>0</v>
          </cell>
          <cell r="CK401">
            <v>0</v>
          </cell>
          <cell r="CL401">
            <v>0</v>
          </cell>
          <cell r="CM401">
            <v>0</v>
          </cell>
          <cell r="CN401">
            <v>0</v>
          </cell>
          <cell r="CO401">
            <v>0</v>
          </cell>
          <cell r="CX401">
            <v>0</v>
          </cell>
          <cell r="CY401">
            <v>0</v>
          </cell>
          <cell r="DB401">
            <v>0</v>
          </cell>
          <cell r="DC401">
            <v>0</v>
          </cell>
          <cell r="DJ401" t="str">
            <v>НКРКП</v>
          </cell>
          <cell r="DL401">
            <v>40942</v>
          </cell>
          <cell r="DM401">
            <v>28</v>
          </cell>
          <cell r="DT401">
            <v>999.9</v>
          </cell>
        </row>
        <row r="402">
          <cell r="W402">
            <v>192.64166666666665</v>
          </cell>
          <cell r="AF402">
            <v>39926</v>
          </cell>
          <cell r="AG402">
            <v>350</v>
          </cell>
          <cell r="AH402">
            <v>345.29921174147609</v>
          </cell>
          <cell r="AM402">
            <v>15837</v>
          </cell>
          <cell r="AO402">
            <v>3050866.0749999997</v>
          </cell>
          <cell r="AQ402">
            <v>5468503.6163497567</v>
          </cell>
          <cell r="AU402">
            <v>0</v>
          </cell>
          <cell r="AW402">
            <v>0</v>
          </cell>
          <cell r="AY402">
            <v>1498063.7676780424</v>
          </cell>
          <cell r="AZ402">
            <v>94.59264808221522</v>
          </cell>
          <cell r="BA402">
            <v>1199341.458977907</v>
          </cell>
          <cell r="BB402">
            <v>75.730344066294563</v>
          </cell>
          <cell r="BC402">
            <v>0</v>
          </cell>
          <cell r="BD402">
            <v>0</v>
          </cell>
          <cell r="BG402">
            <v>0</v>
          </cell>
          <cell r="BH402">
            <v>0</v>
          </cell>
          <cell r="BI402">
            <v>469207.9665417684</v>
          </cell>
          <cell r="BJ402">
            <v>29.627326295495891</v>
          </cell>
          <cell r="BK402">
            <v>0</v>
          </cell>
          <cell r="BL402">
            <v>0</v>
          </cell>
          <cell r="BM402">
            <v>1761121.4783811937</v>
          </cell>
          <cell r="BN402">
            <v>111.20297268303301</v>
          </cell>
          <cell r="BO402">
            <v>0</v>
          </cell>
          <cell r="BP402">
            <v>0</v>
          </cell>
          <cell r="BY402">
            <v>1524</v>
          </cell>
          <cell r="CF402">
            <v>2059.7037998103206</v>
          </cell>
          <cell r="CG402">
            <v>727.32</v>
          </cell>
          <cell r="CJ402">
            <v>0</v>
          </cell>
          <cell r="CK402">
            <v>0</v>
          </cell>
          <cell r="CL402">
            <v>0</v>
          </cell>
          <cell r="CM402">
            <v>0</v>
          </cell>
          <cell r="CN402">
            <v>0</v>
          </cell>
          <cell r="CO402">
            <v>0</v>
          </cell>
          <cell r="CX402">
            <v>0</v>
          </cell>
          <cell r="CY402">
            <v>0</v>
          </cell>
          <cell r="DB402">
            <v>0</v>
          </cell>
          <cell r="DC402">
            <v>0</v>
          </cell>
          <cell r="DJ402" t="str">
            <v>НКРЕ</v>
          </cell>
          <cell r="DL402">
            <v>40526</v>
          </cell>
          <cell r="DM402">
            <v>1854</v>
          </cell>
          <cell r="DO402" t="str">
            <v>Тариф на теплову енергію</v>
          </cell>
          <cell r="DT402">
            <v>240.8</v>
          </cell>
        </row>
        <row r="403">
          <cell r="W403">
            <v>934.41666666666663</v>
          </cell>
          <cell r="AF403">
            <v>39926</v>
          </cell>
          <cell r="AG403">
            <v>351</v>
          </cell>
          <cell r="AH403">
            <v>513.22450607902749</v>
          </cell>
          <cell r="AM403">
            <v>4850</v>
          </cell>
          <cell r="AO403">
            <v>4531920.833333333</v>
          </cell>
          <cell r="AQ403">
            <v>2489138.8544832831</v>
          </cell>
          <cell r="AU403">
            <v>0</v>
          </cell>
          <cell r="AW403">
            <v>0</v>
          </cell>
          <cell r="AY403">
            <v>1477728.6710349463</v>
          </cell>
          <cell r="AZ403">
            <v>304.6863239247312</v>
          </cell>
          <cell r="BA403">
            <v>172128.56382978725</v>
          </cell>
          <cell r="BB403">
            <v>35.490425531914894</v>
          </cell>
          <cell r="BC403">
            <v>0</v>
          </cell>
          <cell r="BD403">
            <v>0</v>
          </cell>
          <cell r="BG403">
            <v>0</v>
          </cell>
          <cell r="BH403">
            <v>0</v>
          </cell>
          <cell r="BI403">
            <v>135925.30395136779</v>
          </cell>
          <cell r="BJ403">
            <v>28.025835866261399</v>
          </cell>
          <cell r="BK403">
            <v>0</v>
          </cell>
          <cell r="BL403">
            <v>0</v>
          </cell>
          <cell r="BM403">
            <v>539334.37310030404</v>
          </cell>
          <cell r="BN403">
            <v>111.20296352583588</v>
          </cell>
          <cell r="BO403">
            <v>0</v>
          </cell>
          <cell r="BP403">
            <v>0</v>
          </cell>
          <cell r="BY403">
            <v>1524</v>
          </cell>
          <cell r="CF403">
            <v>689.80215709415165</v>
          </cell>
          <cell r="CG403">
            <v>2142.25</v>
          </cell>
          <cell r="CJ403">
            <v>0</v>
          </cell>
          <cell r="CK403">
            <v>0</v>
          </cell>
          <cell r="CL403">
            <v>0</v>
          </cell>
          <cell r="CM403">
            <v>0</v>
          </cell>
          <cell r="CN403">
            <v>0</v>
          </cell>
          <cell r="CO403">
            <v>0</v>
          </cell>
          <cell r="CX403">
            <v>0</v>
          </cell>
          <cell r="CY403">
            <v>0</v>
          </cell>
          <cell r="DB403">
            <v>0</v>
          </cell>
          <cell r="DC403">
            <v>0</v>
          </cell>
          <cell r="DJ403" t="str">
            <v>НКРКП</v>
          </cell>
          <cell r="DL403">
            <v>40942</v>
          </cell>
          <cell r="DM403">
            <v>28</v>
          </cell>
          <cell r="DT403">
            <v>999.9</v>
          </cell>
        </row>
        <row r="404">
          <cell r="W404">
            <v>934.41666666666663</v>
          </cell>
          <cell r="AF404">
            <v>39926</v>
          </cell>
          <cell r="AG404">
            <v>351</v>
          </cell>
          <cell r="AH404">
            <v>513.22442638623329</v>
          </cell>
          <cell r="AM404">
            <v>1281</v>
          </cell>
          <cell r="AO404">
            <v>1196987.75</v>
          </cell>
          <cell r="AQ404">
            <v>657440.49020076485</v>
          </cell>
          <cell r="AU404">
            <v>0</v>
          </cell>
          <cell r="AW404">
            <v>0</v>
          </cell>
          <cell r="AY404">
            <v>390303.18094758061</v>
          </cell>
          <cell r="AZ404">
            <v>304.68632392473114</v>
          </cell>
          <cell r="BA404">
            <v>45463.25334608031</v>
          </cell>
          <cell r="BB404">
            <v>35.490439770554495</v>
          </cell>
          <cell r="BC404">
            <v>0</v>
          </cell>
          <cell r="BD404">
            <v>0</v>
          </cell>
          <cell r="BG404">
            <v>0</v>
          </cell>
          <cell r="BH404">
            <v>0</v>
          </cell>
          <cell r="BI404">
            <v>35901.065965583177</v>
          </cell>
          <cell r="BJ404">
            <v>28.025812619502869</v>
          </cell>
          <cell r="BK404">
            <v>0</v>
          </cell>
          <cell r="BL404">
            <v>0</v>
          </cell>
          <cell r="BM404">
            <v>142451.24139579351</v>
          </cell>
          <cell r="BN404">
            <v>111.20315487571702</v>
          </cell>
          <cell r="BO404">
            <v>0</v>
          </cell>
          <cell r="BP404">
            <v>0</v>
          </cell>
          <cell r="BY404">
            <v>1524</v>
          </cell>
          <cell r="CF404">
            <v>182.19310582218725</v>
          </cell>
          <cell r="CG404">
            <v>2142.25</v>
          </cell>
          <cell r="CJ404">
            <v>0</v>
          </cell>
          <cell r="CK404">
            <v>0</v>
          </cell>
          <cell r="CL404">
            <v>0</v>
          </cell>
          <cell r="CM404">
            <v>0</v>
          </cell>
          <cell r="CN404">
            <v>0</v>
          </cell>
          <cell r="CO404">
            <v>0</v>
          </cell>
          <cell r="CX404">
            <v>0</v>
          </cell>
          <cell r="CY404">
            <v>0</v>
          </cell>
          <cell r="DB404">
            <v>0</v>
          </cell>
          <cell r="DC404">
            <v>0</v>
          </cell>
          <cell r="DJ404" t="str">
            <v>НКРКП</v>
          </cell>
          <cell r="DL404">
            <v>40942</v>
          </cell>
          <cell r="DM404">
            <v>28</v>
          </cell>
          <cell r="DT404">
            <v>999.9</v>
          </cell>
        </row>
        <row r="405">
          <cell r="W405">
            <v>205.10833333333335</v>
          </cell>
          <cell r="AF405">
            <v>39926</v>
          </cell>
          <cell r="AG405">
            <v>350</v>
          </cell>
          <cell r="AH405">
            <v>345.29921174147609</v>
          </cell>
          <cell r="AM405">
            <v>6779</v>
          </cell>
          <cell r="AO405">
            <v>1390429.3916666668</v>
          </cell>
          <cell r="AQ405">
            <v>2340783.3563954663</v>
          </cell>
          <cell r="AU405">
            <v>0</v>
          </cell>
          <cell r="AW405">
            <v>0</v>
          </cell>
          <cell r="AY405">
            <v>641243.56134933699</v>
          </cell>
          <cell r="AZ405">
            <v>94.59264808221522</v>
          </cell>
          <cell r="BA405">
            <v>513376.00242541084</v>
          </cell>
          <cell r="BB405">
            <v>75.730344066294563</v>
          </cell>
          <cell r="BC405">
            <v>0</v>
          </cell>
          <cell r="BD405">
            <v>0</v>
          </cell>
          <cell r="BG405">
            <v>0</v>
          </cell>
          <cell r="BH405">
            <v>0</v>
          </cell>
          <cell r="BI405">
            <v>200843.64495716663</v>
          </cell>
          <cell r="BJ405">
            <v>29.627326295495887</v>
          </cell>
          <cell r="BK405">
            <v>0</v>
          </cell>
          <cell r="BL405">
            <v>0</v>
          </cell>
          <cell r="BM405">
            <v>753844.95181828074</v>
          </cell>
          <cell r="BN405">
            <v>111.20297268303301</v>
          </cell>
          <cell r="BO405">
            <v>0</v>
          </cell>
          <cell r="BP405">
            <v>0</v>
          </cell>
          <cell r="BY405">
            <v>1524</v>
          </cell>
          <cell r="CF405">
            <v>881.65258943702486</v>
          </cell>
          <cell r="CG405">
            <v>727.32</v>
          </cell>
          <cell r="CJ405">
            <v>0</v>
          </cell>
          <cell r="CK405">
            <v>0</v>
          </cell>
          <cell r="CL405">
            <v>0</v>
          </cell>
          <cell r="CM405">
            <v>0</v>
          </cell>
          <cell r="CN405">
            <v>0</v>
          </cell>
          <cell r="CO405">
            <v>0</v>
          </cell>
          <cell r="CX405">
            <v>0</v>
          </cell>
          <cell r="CY405">
            <v>0</v>
          </cell>
          <cell r="DB405">
            <v>0</v>
          </cell>
          <cell r="DC405">
            <v>0</v>
          </cell>
          <cell r="DJ405" t="str">
            <v>НКРЕ</v>
          </cell>
          <cell r="DL405">
            <v>40526</v>
          </cell>
          <cell r="DM405">
            <v>1854</v>
          </cell>
          <cell r="DO405" t="str">
            <v>Тариф на теплову енергію</v>
          </cell>
          <cell r="DT405">
            <v>225.62</v>
          </cell>
        </row>
        <row r="406">
          <cell r="W406">
            <v>905.5916666666667</v>
          </cell>
          <cell r="AF406">
            <v>39926</v>
          </cell>
          <cell r="AG406">
            <v>351</v>
          </cell>
          <cell r="AH406">
            <v>513.22450607902738</v>
          </cell>
          <cell r="AM406">
            <v>1425</v>
          </cell>
          <cell r="AO406">
            <v>1290468.125</v>
          </cell>
          <cell r="AQ406">
            <v>731344.92116261402</v>
          </cell>
          <cell r="AU406">
            <v>0</v>
          </cell>
          <cell r="AW406">
            <v>0</v>
          </cell>
          <cell r="AY406">
            <v>434178.01159274194</v>
          </cell>
          <cell r="AZ406">
            <v>304.6863239247312</v>
          </cell>
          <cell r="BA406">
            <v>50573.856382978724</v>
          </cell>
          <cell r="BB406">
            <v>35.490425531914894</v>
          </cell>
          <cell r="BC406">
            <v>0</v>
          </cell>
          <cell r="BD406">
            <v>0</v>
          </cell>
          <cell r="BG406">
            <v>0</v>
          </cell>
          <cell r="BH406">
            <v>0</v>
          </cell>
          <cell r="BI406">
            <v>39936.816109422492</v>
          </cell>
          <cell r="BJ406">
            <v>28.025835866261399</v>
          </cell>
          <cell r="BK406">
            <v>0</v>
          </cell>
          <cell r="BL406">
            <v>0</v>
          </cell>
          <cell r="BM406">
            <v>158464.2230243161</v>
          </cell>
          <cell r="BN406">
            <v>111.20296352583586</v>
          </cell>
          <cell r="BO406">
            <v>0</v>
          </cell>
          <cell r="BP406">
            <v>0</v>
          </cell>
          <cell r="BY406">
            <v>1524</v>
          </cell>
          <cell r="CF406">
            <v>202.67382966168373</v>
          </cell>
          <cell r="CG406">
            <v>2142.25</v>
          </cell>
          <cell r="CJ406">
            <v>0</v>
          </cell>
          <cell r="CK406">
            <v>0</v>
          </cell>
          <cell r="CL406">
            <v>0</v>
          </cell>
          <cell r="CM406">
            <v>0</v>
          </cell>
          <cell r="CN406">
            <v>0</v>
          </cell>
          <cell r="CO406">
            <v>0</v>
          </cell>
          <cell r="CX406">
            <v>0</v>
          </cell>
          <cell r="CY406">
            <v>0</v>
          </cell>
          <cell r="DB406">
            <v>0</v>
          </cell>
          <cell r="DC406">
            <v>0</v>
          </cell>
          <cell r="DJ406" t="str">
            <v>НКРКП</v>
          </cell>
          <cell r="DL406">
            <v>40942</v>
          </cell>
          <cell r="DM406">
            <v>28</v>
          </cell>
          <cell r="DT406">
            <v>999.9</v>
          </cell>
        </row>
        <row r="407">
          <cell r="W407">
            <v>905.5916666666667</v>
          </cell>
          <cell r="AF407">
            <v>39926</v>
          </cell>
          <cell r="AG407">
            <v>351</v>
          </cell>
          <cell r="AH407">
            <v>513.22442638623329</v>
          </cell>
          <cell r="AM407">
            <v>44</v>
          </cell>
          <cell r="AO407">
            <v>39846.033333333333</v>
          </cell>
          <cell r="AQ407">
            <v>22581.874760994266</v>
          </cell>
          <cell r="AU407">
            <v>0</v>
          </cell>
          <cell r="AW407">
            <v>0</v>
          </cell>
          <cell r="AY407">
            <v>13406.198252688173</v>
          </cell>
          <cell r="AZ407">
            <v>304.6863239247312</v>
          </cell>
          <cell r="BA407">
            <v>1561.5793499043978</v>
          </cell>
          <cell r="BB407">
            <v>35.490439770554495</v>
          </cell>
          <cell r="BC407">
            <v>0</v>
          </cell>
          <cell r="BD407">
            <v>0</v>
          </cell>
          <cell r="BG407">
            <v>0</v>
          </cell>
          <cell r="BH407">
            <v>0</v>
          </cell>
          <cell r="BI407">
            <v>1233.1357552581262</v>
          </cell>
          <cell r="BJ407">
            <v>28.025812619502869</v>
          </cell>
          <cell r="BK407">
            <v>0</v>
          </cell>
          <cell r="BL407">
            <v>0</v>
          </cell>
          <cell r="BM407">
            <v>4892.9388145315488</v>
          </cell>
          <cell r="BN407">
            <v>111.20315487571702</v>
          </cell>
          <cell r="BO407">
            <v>0</v>
          </cell>
          <cell r="BP407">
            <v>0</v>
          </cell>
          <cell r="BY407">
            <v>1524</v>
          </cell>
          <cell r="CF407">
            <v>6.2579989509572522</v>
          </cell>
          <cell r="CG407">
            <v>2142.25</v>
          </cell>
          <cell r="CJ407">
            <v>0</v>
          </cell>
          <cell r="CK407">
            <v>0</v>
          </cell>
          <cell r="CL407">
            <v>0</v>
          </cell>
          <cell r="CM407">
            <v>0</v>
          </cell>
          <cell r="CN407">
            <v>0</v>
          </cell>
          <cell r="CO407">
            <v>0</v>
          </cell>
          <cell r="CX407">
            <v>0</v>
          </cell>
          <cell r="CY407">
            <v>0</v>
          </cell>
          <cell r="DB407">
            <v>0</v>
          </cell>
          <cell r="DC407">
            <v>0</v>
          </cell>
          <cell r="DJ407" t="str">
            <v>НКРКП</v>
          </cell>
          <cell r="DL407">
            <v>40942</v>
          </cell>
          <cell r="DM407">
            <v>28</v>
          </cell>
          <cell r="DT407">
            <v>999.9</v>
          </cell>
        </row>
        <row r="408">
          <cell r="W408">
            <v>554.2833333333333</v>
          </cell>
          <cell r="AF408">
            <v>39926</v>
          </cell>
          <cell r="AG408">
            <v>351</v>
          </cell>
          <cell r="AH408">
            <v>513.22450607902738</v>
          </cell>
          <cell r="AM408">
            <v>2463</v>
          </cell>
          <cell r="AO408">
            <v>1365199.8499999999</v>
          </cell>
          <cell r="AQ408">
            <v>1264071.9584726444</v>
          </cell>
          <cell r="AU408">
            <v>0</v>
          </cell>
          <cell r="AW408">
            <v>0</v>
          </cell>
          <cell r="AY408">
            <v>750442.41582661297</v>
          </cell>
          <cell r="AZ408">
            <v>304.6863239247312</v>
          </cell>
          <cell r="BA408">
            <v>87412.918085106387</v>
          </cell>
          <cell r="BB408">
            <v>35.490425531914894</v>
          </cell>
          <cell r="BC408">
            <v>0</v>
          </cell>
          <cell r="BD408">
            <v>0</v>
          </cell>
          <cell r="BG408">
            <v>0</v>
          </cell>
          <cell r="BH408">
            <v>0</v>
          </cell>
          <cell r="BI408">
            <v>69027.633738601828</v>
          </cell>
          <cell r="BJ408">
            <v>28.025835866261399</v>
          </cell>
          <cell r="BK408">
            <v>0</v>
          </cell>
          <cell r="BL408">
            <v>0</v>
          </cell>
          <cell r="BM408">
            <v>273892.89916413376</v>
          </cell>
          <cell r="BN408">
            <v>111.20296352583587</v>
          </cell>
          <cell r="BO408">
            <v>0</v>
          </cell>
          <cell r="BP408">
            <v>0</v>
          </cell>
          <cell r="BY408">
            <v>1524</v>
          </cell>
          <cell r="CF408">
            <v>350.3057140047207</v>
          </cell>
          <cell r="CG408">
            <v>2142.25</v>
          </cell>
          <cell r="CJ408">
            <v>0</v>
          </cell>
          <cell r="CK408">
            <v>0</v>
          </cell>
          <cell r="CL408">
            <v>0</v>
          </cell>
          <cell r="CM408">
            <v>0</v>
          </cell>
          <cell r="CN408">
            <v>0</v>
          </cell>
          <cell r="CO408">
            <v>0</v>
          </cell>
          <cell r="CX408">
            <v>0</v>
          </cell>
          <cell r="CY408">
            <v>0</v>
          </cell>
          <cell r="DB408">
            <v>0</v>
          </cell>
          <cell r="DC408">
            <v>0</v>
          </cell>
          <cell r="DJ408" t="str">
            <v>НКРКП</v>
          </cell>
          <cell r="DL408">
            <v>40942</v>
          </cell>
          <cell r="DM408">
            <v>28</v>
          </cell>
          <cell r="DT408">
            <v>819.78</v>
          </cell>
        </row>
        <row r="409">
          <cell r="W409">
            <v>372.91666666666669</v>
          </cell>
          <cell r="AF409">
            <v>39926</v>
          </cell>
          <cell r="AG409">
            <v>350</v>
          </cell>
          <cell r="AH409">
            <v>345.29921174147609</v>
          </cell>
          <cell r="AM409">
            <v>1499</v>
          </cell>
          <cell r="AO409">
            <v>559002.08333333337</v>
          </cell>
          <cell r="AQ409">
            <v>517603.51840047265</v>
          </cell>
          <cell r="AU409">
            <v>0</v>
          </cell>
          <cell r="AW409">
            <v>0</v>
          </cell>
          <cell r="AY409">
            <v>141794.37947524062</v>
          </cell>
          <cell r="AZ409">
            <v>94.59264808221522</v>
          </cell>
          <cell r="BA409">
            <v>113519.78575537555</v>
          </cell>
          <cell r="BB409">
            <v>75.730344066294563</v>
          </cell>
          <cell r="BC409">
            <v>0</v>
          </cell>
          <cell r="BD409">
            <v>0</v>
          </cell>
          <cell r="BG409">
            <v>0</v>
          </cell>
          <cell r="BH409">
            <v>0</v>
          </cell>
          <cell r="BI409">
            <v>44411.362116948338</v>
          </cell>
          <cell r="BJ409">
            <v>29.627326295495887</v>
          </cell>
          <cell r="BK409">
            <v>0</v>
          </cell>
          <cell r="BL409">
            <v>0</v>
          </cell>
          <cell r="BM409">
            <v>166693.25605186648</v>
          </cell>
          <cell r="BN409">
            <v>111.20297268303301</v>
          </cell>
          <cell r="BO409">
            <v>0</v>
          </cell>
          <cell r="BP409">
            <v>0</v>
          </cell>
          <cell r="BY409">
            <v>1524</v>
          </cell>
          <cell r="CF409">
            <v>194.95459972947341</v>
          </cell>
          <cell r="CG409">
            <v>727.32</v>
          </cell>
          <cell r="CJ409">
            <v>0</v>
          </cell>
          <cell r="CK409">
            <v>0</v>
          </cell>
          <cell r="CL409">
            <v>0</v>
          </cell>
          <cell r="CM409">
            <v>0</v>
          </cell>
          <cell r="CN409">
            <v>0</v>
          </cell>
          <cell r="CO409">
            <v>0</v>
          </cell>
          <cell r="CX409">
            <v>0</v>
          </cell>
          <cell r="CY409">
            <v>0</v>
          </cell>
          <cell r="DB409">
            <v>0</v>
          </cell>
          <cell r="DC409">
            <v>0</v>
          </cell>
          <cell r="DJ409" t="str">
            <v>НКРЕ</v>
          </cell>
          <cell r="DL409">
            <v>40526</v>
          </cell>
          <cell r="DM409">
            <v>1854</v>
          </cell>
          <cell r="DO409" t="str">
            <v>Тариф на теплову енергію</v>
          </cell>
          <cell r="DT409">
            <v>410.21</v>
          </cell>
        </row>
        <row r="410">
          <cell r="W410">
            <v>554.2833333333333</v>
          </cell>
          <cell r="AF410">
            <v>39926</v>
          </cell>
          <cell r="AG410">
            <v>351</v>
          </cell>
          <cell r="AH410">
            <v>513.22450607902738</v>
          </cell>
          <cell r="AM410">
            <v>4190</v>
          </cell>
          <cell r="AO410">
            <v>2322447.1666666665</v>
          </cell>
          <cell r="AQ410">
            <v>2150410.6804711246</v>
          </cell>
          <cell r="AU410">
            <v>0</v>
          </cell>
          <cell r="AW410">
            <v>0</v>
          </cell>
          <cell r="AY410">
            <v>1276635.6972446237</v>
          </cell>
          <cell r="AZ410">
            <v>304.6863239247312</v>
          </cell>
          <cell r="BA410">
            <v>148704.88297872341</v>
          </cell>
          <cell r="BB410">
            <v>35.490425531914894</v>
          </cell>
          <cell r="BC410">
            <v>0</v>
          </cell>
          <cell r="BD410">
            <v>0</v>
          </cell>
          <cell r="BG410">
            <v>0</v>
          </cell>
          <cell r="BH410">
            <v>0</v>
          </cell>
          <cell r="BI410">
            <v>117428.25227963526</v>
          </cell>
          <cell r="BJ410">
            <v>28.025835866261399</v>
          </cell>
          <cell r="BK410">
            <v>0</v>
          </cell>
          <cell r="BL410">
            <v>0</v>
          </cell>
          <cell r="BM410">
            <v>465940.41717325227</v>
          </cell>
          <cell r="BN410">
            <v>111.20296352583587</v>
          </cell>
          <cell r="BO410">
            <v>0</v>
          </cell>
          <cell r="BP410">
            <v>0</v>
          </cell>
          <cell r="BY410">
            <v>1524</v>
          </cell>
          <cell r="CF410">
            <v>595.93217282979288</v>
          </cell>
          <cell r="CG410">
            <v>2142.25</v>
          </cell>
          <cell r="CJ410">
            <v>0</v>
          </cell>
          <cell r="CK410">
            <v>0</v>
          </cell>
          <cell r="CL410">
            <v>0</v>
          </cell>
          <cell r="CM410">
            <v>0</v>
          </cell>
          <cell r="CN410">
            <v>0</v>
          </cell>
          <cell r="CO410">
            <v>0</v>
          </cell>
          <cell r="CX410">
            <v>0</v>
          </cell>
          <cell r="CY410">
            <v>0</v>
          </cell>
          <cell r="DB410">
            <v>0</v>
          </cell>
          <cell r="DC410">
            <v>0</v>
          </cell>
          <cell r="DJ410" t="str">
            <v>НКРКП</v>
          </cell>
          <cell r="DL410">
            <v>40942</v>
          </cell>
          <cell r="DM410">
            <v>28</v>
          </cell>
          <cell r="DT410">
            <v>819.78</v>
          </cell>
        </row>
        <row r="411">
          <cell r="W411">
            <v>554.2833333333333</v>
          </cell>
          <cell r="AF411">
            <v>39926</v>
          </cell>
          <cell r="AG411">
            <v>351</v>
          </cell>
          <cell r="AH411">
            <v>513.22442638623329</v>
          </cell>
          <cell r="AM411">
            <v>26</v>
          </cell>
          <cell r="AO411">
            <v>14411.366666666665</v>
          </cell>
          <cell r="AQ411">
            <v>13343.835086042065</v>
          </cell>
          <cell r="AU411">
            <v>0</v>
          </cell>
          <cell r="AW411">
            <v>0</v>
          </cell>
          <cell r="AY411">
            <v>7921.844422043011</v>
          </cell>
          <cell r="AZ411">
            <v>304.6863239247312</v>
          </cell>
          <cell r="BA411">
            <v>922.75143403441689</v>
          </cell>
          <cell r="BB411">
            <v>35.490439770554495</v>
          </cell>
          <cell r="BC411">
            <v>0</v>
          </cell>
          <cell r="BD411">
            <v>0</v>
          </cell>
          <cell r="BG411">
            <v>0</v>
          </cell>
          <cell r="BH411">
            <v>0</v>
          </cell>
          <cell r="BI411">
            <v>728.67112810707454</v>
          </cell>
          <cell r="BJ411">
            <v>28.025812619502865</v>
          </cell>
          <cell r="BK411">
            <v>0</v>
          </cell>
          <cell r="BL411">
            <v>0</v>
          </cell>
          <cell r="BM411">
            <v>2891.2820267686425</v>
          </cell>
          <cell r="BN411">
            <v>111.20315487571702</v>
          </cell>
          <cell r="BO411">
            <v>0</v>
          </cell>
          <cell r="BP411">
            <v>0</v>
          </cell>
          <cell r="BY411">
            <v>1524</v>
          </cell>
          <cell r="CF411">
            <v>3.6979084710201944</v>
          </cell>
          <cell r="CG411">
            <v>2142.25</v>
          </cell>
          <cell r="CJ411">
            <v>0</v>
          </cell>
          <cell r="CK411">
            <v>0</v>
          </cell>
          <cell r="CL411">
            <v>0</v>
          </cell>
          <cell r="CM411">
            <v>0</v>
          </cell>
          <cell r="CN411">
            <v>0</v>
          </cell>
          <cell r="CO411">
            <v>0</v>
          </cell>
          <cell r="CX411">
            <v>0</v>
          </cell>
          <cell r="CY411">
            <v>0</v>
          </cell>
          <cell r="DB411">
            <v>0</v>
          </cell>
          <cell r="DC411">
            <v>0</v>
          </cell>
          <cell r="DJ411" t="str">
            <v>НКРКП</v>
          </cell>
          <cell r="DL411">
            <v>40942</v>
          </cell>
          <cell r="DM411">
            <v>28</v>
          </cell>
          <cell r="DT411">
            <v>819.78</v>
          </cell>
        </row>
        <row r="412">
          <cell r="W412">
            <v>178.34</v>
          </cell>
          <cell r="AF412">
            <v>39927</v>
          </cell>
          <cell r="AG412">
            <v>352</v>
          </cell>
          <cell r="AH412">
            <v>370.90954180444027</v>
          </cell>
          <cell r="AM412">
            <v>4234</v>
          </cell>
          <cell r="AO412">
            <v>755091.56</v>
          </cell>
          <cell r="AQ412">
            <v>1570431</v>
          </cell>
          <cell r="AU412">
            <v>0</v>
          </cell>
          <cell r="AW412">
            <v>0</v>
          </cell>
          <cell r="AY412">
            <v>522966.37909499998</v>
          </cell>
          <cell r="AZ412">
            <v>123.51591381554086</v>
          </cell>
          <cell r="BA412">
            <v>0</v>
          </cell>
          <cell r="BB412">
            <v>0</v>
          </cell>
          <cell r="BC412">
            <v>0</v>
          </cell>
          <cell r="BD412">
            <v>0</v>
          </cell>
          <cell r="BG412">
            <v>0</v>
          </cell>
          <cell r="BH412">
            <v>0</v>
          </cell>
          <cell r="BI412">
            <v>202821.3</v>
          </cell>
          <cell r="BJ412">
            <v>47.90299952763344</v>
          </cell>
          <cell r="BK412">
            <v>0</v>
          </cell>
          <cell r="BL412">
            <v>0</v>
          </cell>
          <cell r="BM412">
            <v>612154.30000000005</v>
          </cell>
          <cell r="BN412">
            <v>144.58060935285783</v>
          </cell>
          <cell r="BO412">
            <v>0</v>
          </cell>
          <cell r="BP412">
            <v>0</v>
          </cell>
          <cell r="BY412">
            <v>1643</v>
          </cell>
          <cell r="CF412">
            <v>719.03499999999997</v>
          </cell>
          <cell r="CG412">
            <v>727.31700000000001</v>
          </cell>
          <cell r="CJ412">
            <v>0</v>
          </cell>
          <cell r="CK412">
            <v>0</v>
          </cell>
          <cell r="CL412">
            <v>0</v>
          </cell>
          <cell r="CM412">
            <v>0</v>
          </cell>
          <cell r="CN412">
            <v>0</v>
          </cell>
          <cell r="CO412">
            <v>0</v>
          </cell>
          <cell r="CX412">
            <v>0</v>
          </cell>
          <cell r="CY412">
            <v>0</v>
          </cell>
          <cell r="DB412">
            <v>0</v>
          </cell>
          <cell r="DC412">
            <v>0</v>
          </cell>
          <cell r="DJ412" t="str">
            <v>НКРЕ</v>
          </cell>
          <cell r="DL412">
            <v>40526</v>
          </cell>
          <cell r="DM412">
            <v>1854</v>
          </cell>
          <cell r="DO412" t="str">
            <v>Тариф на теплову енергію</v>
          </cell>
          <cell r="DT412">
            <v>408</v>
          </cell>
        </row>
        <row r="413">
          <cell r="W413">
            <v>911.33333333333326</v>
          </cell>
          <cell r="AF413">
            <v>39927</v>
          </cell>
          <cell r="AG413">
            <v>353</v>
          </cell>
          <cell r="AH413">
            <v>597.61752004935227</v>
          </cell>
          <cell r="AM413">
            <v>4863</v>
          </cell>
          <cell r="AO413">
            <v>4431814</v>
          </cell>
          <cell r="AQ413">
            <v>2906214</v>
          </cell>
          <cell r="AU413">
            <v>0</v>
          </cell>
          <cell r="AW413">
            <v>0</v>
          </cell>
          <cell r="AY413">
            <v>1763142.4442499999</v>
          </cell>
          <cell r="AZ413">
            <v>362.56270702241414</v>
          </cell>
          <cell r="BA413">
            <v>0</v>
          </cell>
          <cell r="BB413">
            <v>0</v>
          </cell>
          <cell r="BC413">
            <v>0</v>
          </cell>
          <cell r="BD413">
            <v>0</v>
          </cell>
          <cell r="BG413">
            <v>0</v>
          </cell>
          <cell r="BH413">
            <v>0</v>
          </cell>
          <cell r="BI413">
            <v>156131.4</v>
          </cell>
          <cell r="BJ413">
            <v>32.105983960518195</v>
          </cell>
          <cell r="BK413">
            <v>0</v>
          </cell>
          <cell r="BL413">
            <v>0</v>
          </cell>
          <cell r="BM413">
            <v>704422.7</v>
          </cell>
          <cell r="BN413">
            <v>144.85352662965246</v>
          </cell>
          <cell r="BO413">
            <v>0</v>
          </cell>
          <cell r="BP413">
            <v>0</v>
          </cell>
          <cell r="BY413">
            <v>1643</v>
          </cell>
          <cell r="CF413">
            <v>823.03300000000002</v>
          </cell>
          <cell r="CG413">
            <v>2142.25</v>
          </cell>
          <cell r="CJ413">
            <v>0</v>
          </cell>
          <cell r="CK413">
            <v>0</v>
          </cell>
          <cell r="CL413">
            <v>0</v>
          </cell>
          <cell r="CM413">
            <v>0</v>
          </cell>
          <cell r="CN413">
            <v>0</v>
          </cell>
          <cell r="CO413">
            <v>0</v>
          </cell>
          <cell r="CX413">
            <v>0</v>
          </cell>
          <cell r="CY413">
            <v>0</v>
          </cell>
          <cell r="DB413">
            <v>0</v>
          </cell>
          <cell r="DC413">
            <v>0</v>
          </cell>
          <cell r="DJ413" t="str">
            <v>НКРКП</v>
          </cell>
          <cell r="DL413">
            <v>40942</v>
          </cell>
          <cell r="DM413">
            <v>28</v>
          </cell>
          <cell r="DT413">
            <v>999.9</v>
          </cell>
        </row>
        <row r="414">
          <cell r="W414">
            <v>911.33333333333326</v>
          </cell>
          <cell r="AF414">
            <v>39927</v>
          </cell>
          <cell r="AG414">
            <v>353</v>
          </cell>
          <cell r="AH414">
            <v>597.61917549661246</v>
          </cell>
          <cell r="AM414">
            <v>390.99900000000002</v>
          </cell>
          <cell r="AO414">
            <v>356330.42200000002</v>
          </cell>
          <cell r="AQ414">
            <v>233668.5</v>
          </cell>
          <cell r="AU414">
            <v>0</v>
          </cell>
          <cell r="AW414">
            <v>0</v>
          </cell>
          <cell r="AY414">
            <v>141762.322625</v>
          </cell>
          <cell r="AZ414">
            <v>362.56441224913618</v>
          </cell>
          <cell r="BA414">
            <v>0</v>
          </cell>
          <cell r="BB414">
            <v>0</v>
          </cell>
          <cell r="BC414">
            <v>0</v>
          </cell>
          <cell r="BD414">
            <v>0</v>
          </cell>
          <cell r="BG414">
            <v>0</v>
          </cell>
          <cell r="BH414">
            <v>0</v>
          </cell>
          <cell r="BI414">
            <v>12553.5</v>
          </cell>
          <cell r="BJ414">
            <v>32.106220220512071</v>
          </cell>
          <cell r="BK414">
            <v>0</v>
          </cell>
          <cell r="BL414">
            <v>0</v>
          </cell>
          <cell r="BM414">
            <v>56637.5</v>
          </cell>
          <cell r="BN414">
            <v>144.85331164529831</v>
          </cell>
          <cell r="BO414">
            <v>0</v>
          </cell>
          <cell r="BP414">
            <v>0</v>
          </cell>
          <cell r="BY414">
            <v>1643</v>
          </cell>
          <cell r="CF414">
            <v>66.174499999999995</v>
          </cell>
          <cell r="CG414">
            <v>2142.25</v>
          </cell>
          <cell r="CJ414">
            <v>0</v>
          </cell>
          <cell r="CK414">
            <v>0</v>
          </cell>
          <cell r="CL414">
            <v>0</v>
          </cell>
          <cell r="CM414">
            <v>0</v>
          </cell>
          <cell r="CN414">
            <v>0</v>
          </cell>
          <cell r="CO414">
            <v>0</v>
          </cell>
          <cell r="CX414">
            <v>0</v>
          </cell>
          <cell r="CY414">
            <v>0</v>
          </cell>
          <cell r="DB414">
            <v>0</v>
          </cell>
          <cell r="DC414">
            <v>0</v>
          </cell>
          <cell r="DJ414" t="str">
            <v>НКРКП</v>
          </cell>
          <cell r="DL414">
            <v>40942</v>
          </cell>
          <cell r="DM414">
            <v>28</v>
          </cell>
          <cell r="DT414">
            <v>999.9</v>
          </cell>
        </row>
        <row r="415">
          <cell r="W415">
            <v>178.34</v>
          </cell>
          <cell r="AF415">
            <v>39927</v>
          </cell>
          <cell r="AG415">
            <v>352</v>
          </cell>
          <cell r="AH415">
            <v>370.9095730214849</v>
          </cell>
          <cell r="AM415">
            <v>7354</v>
          </cell>
          <cell r="AO415">
            <v>1311512.3600000001</v>
          </cell>
          <cell r="AQ415">
            <v>2727669</v>
          </cell>
          <cell r="AU415">
            <v>0</v>
          </cell>
          <cell r="AW415">
            <v>0</v>
          </cell>
          <cell r="AY415">
            <v>908335.29154500004</v>
          </cell>
          <cell r="AZ415">
            <v>123.5158133729943</v>
          </cell>
          <cell r="BA415">
            <v>0</v>
          </cell>
          <cell r="BB415">
            <v>0</v>
          </cell>
          <cell r="BC415">
            <v>0</v>
          </cell>
          <cell r="BD415">
            <v>0</v>
          </cell>
          <cell r="BG415">
            <v>0</v>
          </cell>
          <cell r="BH415">
            <v>0</v>
          </cell>
          <cell r="BI415">
            <v>352278.7</v>
          </cell>
          <cell r="BJ415">
            <v>47.90300516725592</v>
          </cell>
          <cell r="BK415">
            <v>0</v>
          </cell>
          <cell r="BL415">
            <v>0</v>
          </cell>
          <cell r="BM415">
            <v>1063245.7</v>
          </cell>
          <cell r="BN415">
            <v>144.58059559423441</v>
          </cell>
          <cell r="BO415">
            <v>0</v>
          </cell>
          <cell r="BP415">
            <v>0</v>
          </cell>
          <cell r="BY415">
            <v>1643</v>
          </cell>
          <cell r="CF415">
            <v>1248.885</v>
          </cell>
          <cell r="CG415">
            <v>727.31700000000001</v>
          </cell>
          <cell r="CJ415">
            <v>0</v>
          </cell>
          <cell r="CK415">
            <v>0</v>
          </cell>
          <cell r="CL415">
            <v>0</v>
          </cell>
          <cell r="CM415">
            <v>0</v>
          </cell>
          <cell r="CN415">
            <v>0</v>
          </cell>
          <cell r="CO415">
            <v>0</v>
          </cell>
          <cell r="CX415">
            <v>0</v>
          </cell>
          <cell r="CY415">
            <v>0</v>
          </cell>
          <cell r="DB415">
            <v>0</v>
          </cell>
          <cell r="DC415">
            <v>0</v>
          </cell>
          <cell r="DJ415" t="str">
            <v>НКРЕ</v>
          </cell>
          <cell r="DL415">
            <v>40526</v>
          </cell>
          <cell r="DM415">
            <v>1854</v>
          </cell>
          <cell r="DO415" t="str">
            <v>Тариф на теплову енергію</v>
          </cell>
          <cell r="DT415">
            <v>408</v>
          </cell>
        </row>
        <row r="416">
          <cell r="W416">
            <v>911.33333333333326</v>
          </cell>
          <cell r="AF416">
            <v>39927</v>
          </cell>
          <cell r="AG416">
            <v>353</v>
          </cell>
          <cell r="AH416">
            <v>597.61763054463779</v>
          </cell>
          <cell r="AM416">
            <v>3562</v>
          </cell>
          <cell r="AO416">
            <v>3246169.333333333</v>
          </cell>
          <cell r="AQ416">
            <v>2128714</v>
          </cell>
          <cell r="AU416">
            <v>0</v>
          </cell>
          <cell r="AW416">
            <v>0</v>
          </cell>
          <cell r="AY416">
            <v>1291448.98575</v>
          </cell>
          <cell r="AZ416">
            <v>362.56288201852891</v>
          </cell>
          <cell r="BA416">
            <v>0</v>
          </cell>
          <cell r="BB416">
            <v>0</v>
          </cell>
          <cell r="BC416">
            <v>0</v>
          </cell>
          <cell r="BD416">
            <v>0</v>
          </cell>
          <cell r="BG416">
            <v>0</v>
          </cell>
          <cell r="BH416">
            <v>0</v>
          </cell>
          <cell r="BI416">
            <v>114361.60000000001</v>
          </cell>
          <cell r="BJ416">
            <v>32.106007860752385</v>
          </cell>
          <cell r="BK416">
            <v>0</v>
          </cell>
          <cell r="BL416">
            <v>0</v>
          </cell>
          <cell r="BM416">
            <v>515968.3</v>
          </cell>
          <cell r="BN416">
            <v>144.85353733857383</v>
          </cell>
          <cell r="BO416">
            <v>0</v>
          </cell>
          <cell r="BP416">
            <v>0</v>
          </cell>
          <cell r="BY416">
            <v>1643</v>
          </cell>
          <cell r="CF416">
            <v>602.84699999999998</v>
          </cell>
          <cell r="CG416">
            <v>2142.25</v>
          </cell>
          <cell r="CJ416">
            <v>0</v>
          </cell>
          <cell r="CK416">
            <v>0</v>
          </cell>
          <cell r="CL416">
            <v>0</v>
          </cell>
          <cell r="CM416">
            <v>0</v>
          </cell>
          <cell r="CN416">
            <v>0</v>
          </cell>
          <cell r="CO416">
            <v>0</v>
          </cell>
          <cell r="CX416">
            <v>0</v>
          </cell>
          <cell r="CY416">
            <v>0</v>
          </cell>
          <cell r="DB416">
            <v>0</v>
          </cell>
          <cell r="DC416">
            <v>0</v>
          </cell>
          <cell r="DJ416" t="str">
            <v>НКРКП</v>
          </cell>
          <cell r="DL416">
            <v>40942</v>
          </cell>
          <cell r="DM416">
            <v>28</v>
          </cell>
          <cell r="DT416">
            <v>999.9</v>
          </cell>
        </row>
        <row r="417">
          <cell r="W417">
            <v>911.33</v>
          </cell>
          <cell r="AF417">
            <v>39927</v>
          </cell>
          <cell r="AG417">
            <v>353</v>
          </cell>
          <cell r="AH417">
            <v>597.61817045454541</v>
          </cell>
          <cell r="AM417">
            <v>880</v>
          </cell>
          <cell r="AO417">
            <v>801970.4</v>
          </cell>
          <cell r="AQ417">
            <v>525903.99</v>
          </cell>
          <cell r="AU417">
            <v>0</v>
          </cell>
          <cell r="AW417">
            <v>0</v>
          </cell>
          <cell r="AY417">
            <v>319054.93262500002</v>
          </cell>
          <cell r="AZ417">
            <v>362.5624234375</v>
          </cell>
          <cell r="BA417">
            <v>0</v>
          </cell>
          <cell r="BB417">
            <v>0</v>
          </cell>
          <cell r="BC417">
            <v>0</v>
          </cell>
          <cell r="BD417">
            <v>0</v>
          </cell>
          <cell r="BG417">
            <v>0</v>
          </cell>
          <cell r="BH417">
            <v>0</v>
          </cell>
          <cell r="BI417">
            <v>28253.7</v>
          </cell>
          <cell r="BJ417">
            <v>32.106477272727275</v>
          </cell>
          <cell r="BK417">
            <v>0</v>
          </cell>
          <cell r="BL417">
            <v>0</v>
          </cell>
          <cell r="BM417">
            <v>127471.4</v>
          </cell>
          <cell r="BN417">
            <v>144.85386363636363</v>
          </cell>
          <cell r="BO417">
            <v>0</v>
          </cell>
          <cell r="BP417">
            <v>0</v>
          </cell>
          <cell r="BY417">
            <v>1643</v>
          </cell>
          <cell r="CF417">
            <v>148.93450000000001</v>
          </cell>
          <cell r="CG417">
            <v>2142.25</v>
          </cell>
          <cell r="CJ417">
            <v>0</v>
          </cell>
          <cell r="CK417">
            <v>0</v>
          </cell>
          <cell r="CL417">
            <v>0</v>
          </cell>
          <cell r="CM417">
            <v>0</v>
          </cell>
          <cell r="CN417">
            <v>0</v>
          </cell>
          <cell r="CO417">
            <v>0</v>
          </cell>
          <cell r="CX417">
            <v>0</v>
          </cell>
          <cell r="CY417">
            <v>0</v>
          </cell>
          <cell r="DB417">
            <v>0</v>
          </cell>
          <cell r="DC417">
            <v>0</v>
          </cell>
          <cell r="DJ417" t="str">
            <v>НКРКП</v>
          </cell>
          <cell r="DL417">
            <v>40942</v>
          </cell>
          <cell r="DM417">
            <v>28</v>
          </cell>
          <cell r="DT417">
            <v>999.9</v>
          </cell>
        </row>
        <row r="418">
          <cell r="AF418">
            <v>39897</v>
          </cell>
          <cell r="AG418" t="str">
            <v>№ 47</v>
          </cell>
          <cell r="AM418">
            <v>116546</v>
          </cell>
          <cell r="AO418">
            <v>14411071.98529</v>
          </cell>
          <cell r="AQ418">
            <v>14411072.004148608</v>
          </cell>
          <cell r="AU418">
            <v>0</v>
          </cell>
          <cell r="AW418">
            <v>0</v>
          </cell>
          <cell r="AY418">
            <v>11460520.455166366</v>
          </cell>
          <cell r="AZ418">
            <v>98.33473868829789</v>
          </cell>
          <cell r="BA418">
            <v>415026.95515793381</v>
          </cell>
          <cell r="BB418">
            <v>3.5610570517901414</v>
          </cell>
          <cell r="BG418">
            <v>0</v>
          </cell>
          <cell r="BH418">
            <v>0</v>
          </cell>
          <cell r="BI418">
            <v>2535477.4227363947</v>
          </cell>
          <cell r="BJ418">
            <v>21.755164679494747</v>
          </cell>
          <cell r="BK418">
            <v>0</v>
          </cell>
          <cell r="BL418">
            <v>0</v>
          </cell>
          <cell r="BO418">
            <v>0</v>
          </cell>
          <cell r="BP418">
            <v>0</v>
          </cell>
          <cell r="CF418">
            <v>15757.191408412205</v>
          </cell>
          <cell r="CG418">
            <v>727.32</v>
          </cell>
          <cell r="CJ418">
            <v>0</v>
          </cell>
          <cell r="CK418">
            <v>0</v>
          </cell>
          <cell r="CL418">
            <v>0</v>
          </cell>
          <cell r="CM418">
            <v>0</v>
          </cell>
          <cell r="CN418">
            <v>0</v>
          </cell>
          <cell r="CO418">
            <v>0</v>
          </cell>
          <cell r="CX418">
            <v>0</v>
          </cell>
          <cell r="CY418">
            <v>0</v>
          </cell>
          <cell r="DJ418" t="str">
            <v>НКРЕ</v>
          </cell>
          <cell r="DL418">
            <v>40526</v>
          </cell>
          <cell r="DM418" t="str">
            <v>№ 1737</v>
          </cell>
          <cell r="DO418" t="str">
            <v>умовно-змінна величина двоставкового тарифу на теплову енергію</v>
          </cell>
        </row>
        <row r="419">
          <cell r="AF419">
            <v>39897</v>
          </cell>
          <cell r="AG419" t="str">
            <v>№ 47</v>
          </cell>
          <cell r="AM419">
            <v>32358</v>
          </cell>
          <cell r="AO419">
            <v>10163971.380000001</v>
          </cell>
          <cell r="AQ419">
            <v>10163919.086830299</v>
          </cell>
          <cell r="AU419">
            <v>0</v>
          </cell>
          <cell r="AW419">
            <v>0</v>
          </cell>
          <cell r="AY419">
            <v>9311410.4231547471</v>
          </cell>
          <cell r="AZ419">
            <v>287.76223571156277</v>
          </cell>
          <cell r="BA419">
            <v>148548.2801090877</v>
          </cell>
          <cell r="BB419">
            <v>4.5907744640919619</v>
          </cell>
          <cell r="BG419">
            <v>0</v>
          </cell>
          <cell r="BH419">
            <v>0</v>
          </cell>
          <cell r="BI419">
            <v>703957.53690507601</v>
          </cell>
          <cell r="BJ419">
            <v>21.755285768745782</v>
          </cell>
          <cell r="BK419">
            <v>0</v>
          </cell>
          <cell r="BL419">
            <v>0</v>
          </cell>
          <cell r="BO419">
            <v>0</v>
          </cell>
          <cell r="BP419">
            <v>0</v>
          </cell>
          <cell r="CF419">
            <v>4346.5563884489429</v>
          </cell>
          <cell r="CG419">
            <v>2142.25</v>
          </cell>
          <cell r="CJ419">
            <v>0</v>
          </cell>
          <cell r="CK419">
            <v>0</v>
          </cell>
          <cell r="CL419">
            <v>0</v>
          </cell>
          <cell r="CM419">
            <v>0</v>
          </cell>
          <cell r="CN419">
            <v>0</v>
          </cell>
          <cell r="CO419">
            <v>0</v>
          </cell>
          <cell r="CX419">
            <v>0</v>
          </cell>
          <cell r="CY419">
            <v>0</v>
          </cell>
          <cell r="DJ419" t="str">
            <v>НКРКП</v>
          </cell>
          <cell r="DL419">
            <v>40816</v>
          </cell>
          <cell r="DM419">
            <v>164</v>
          </cell>
        </row>
        <row r="420">
          <cell r="AF420">
            <v>39897</v>
          </cell>
          <cell r="AG420" t="str">
            <v>№ 47</v>
          </cell>
          <cell r="AM420">
            <v>8115</v>
          </cell>
          <cell r="AO420">
            <v>2547217.35</v>
          </cell>
          <cell r="AQ420">
            <v>2547334.1421984956</v>
          </cell>
          <cell r="AU420">
            <v>0</v>
          </cell>
          <cell r="AW420">
            <v>0</v>
          </cell>
          <cell r="AY420">
            <v>2331344.3884979375</v>
          </cell>
          <cell r="AZ420">
            <v>287.28827954380006</v>
          </cell>
          <cell r="BA420">
            <v>39432.874302353797</v>
          </cell>
          <cell r="BB420">
            <v>4.8592574617811213</v>
          </cell>
          <cell r="BG420">
            <v>0</v>
          </cell>
          <cell r="BH420">
            <v>0</v>
          </cell>
          <cell r="BI420">
            <v>176556.87898932301</v>
          </cell>
          <cell r="BJ420">
            <v>21.756855081863588</v>
          </cell>
          <cell r="BK420">
            <v>0</v>
          </cell>
          <cell r="BL420">
            <v>0</v>
          </cell>
          <cell r="BO420">
            <v>0</v>
          </cell>
          <cell r="BP420">
            <v>0</v>
          </cell>
          <cell r="CF420">
            <v>1088.2690575320048</v>
          </cell>
          <cell r="CG420">
            <v>2142.25</v>
          </cell>
          <cell r="CJ420">
            <v>0</v>
          </cell>
          <cell r="CK420">
            <v>0</v>
          </cell>
          <cell r="CL420">
            <v>0</v>
          </cell>
          <cell r="CM420">
            <v>0</v>
          </cell>
          <cell r="CN420">
            <v>0</v>
          </cell>
          <cell r="CO420">
            <v>0</v>
          </cell>
          <cell r="CX420">
            <v>0</v>
          </cell>
          <cell r="CY420">
            <v>0</v>
          </cell>
          <cell r="DJ420" t="str">
            <v>НКРКП</v>
          </cell>
          <cell r="DL420">
            <v>40816</v>
          </cell>
          <cell r="DM420">
            <v>164</v>
          </cell>
        </row>
        <row r="421">
          <cell r="AF421">
            <v>39897</v>
          </cell>
          <cell r="AG421" t="str">
            <v>№ 47</v>
          </cell>
          <cell r="AO421">
            <v>10437801.677999998</v>
          </cell>
          <cell r="AQ421">
            <v>9534809.9276523273</v>
          </cell>
          <cell r="AY421">
            <v>1789504.01116414</v>
          </cell>
          <cell r="AZ421">
            <v>2857.3545557324837</v>
          </cell>
          <cell r="BC421">
            <v>0</v>
          </cell>
          <cell r="BD421">
            <v>0</v>
          </cell>
          <cell r="BG421">
            <v>0</v>
          </cell>
          <cell r="BH421">
            <v>0</v>
          </cell>
          <cell r="BI421">
            <v>389387.50341501256</v>
          </cell>
          <cell r="BJ421">
            <v>621.74666828736758</v>
          </cell>
          <cell r="BK421">
            <v>0</v>
          </cell>
          <cell r="BL421">
            <v>0</v>
          </cell>
          <cell r="BM421">
            <v>5260244.5594212189</v>
          </cell>
          <cell r="BN421">
            <v>8399.1897544568219</v>
          </cell>
          <cell r="BO421">
            <v>0</v>
          </cell>
          <cell r="BP421">
            <v>0</v>
          </cell>
          <cell r="BY421">
            <v>1104.1199999999999</v>
          </cell>
          <cell r="CF421">
            <v>2460.4080888249187</v>
          </cell>
          <cell r="CG421">
            <v>727.32</v>
          </cell>
          <cell r="CX421">
            <v>0</v>
          </cell>
          <cell r="CY421">
            <v>0</v>
          </cell>
          <cell r="DB421">
            <v>0</v>
          </cell>
          <cell r="DC421">
            <v>0</v>
          </cell>
          <cell r="DJ421" t="str">
            <v>МОС</v>
          </cell>
          <cell r="DL421">
            <v>40003</v>
          </cell>
          <cell r="DM421">
            <v>314</v>
          </cell>
          <cell r="DO421" t="str">
            <v>плата за одиницю приєднаного теплового навантаження в розрахунку на 1 кв. м щомісячно протягом року</v>
          </cell>
        </row>
        <row r="422">
          <cell r="AF422">
            <v>39897</v>
          </cell>
          <cell r="AG422" t="str">
            <v>№ 47</v>
          </cell>
          <cell r="AO422">
            <v>5526407.1744000008</v>
          </cell>
          <cell r="AQ422">
            <v>3535553.4441805226</v>
          </cell>
          <cell r="AY422">
            <v>1453932.3040380047</v>
          </cell>
          <cell r="AZ422">
            <v>8361.6994711180396</v>
          </cell>
          <cell r="BC422">
            <v>0</v>
          </cell>
          <cell r="BD422">
            <v>0</v>
          </cell>
          <cell r="BG422">
            <v>0</v>
          </cell>
          <cell r="BH422">
            <v>0</v>
          </cell>
          <cell r="BI422">
            <v>107584.82273247119</v>
          </cell>
          <cell r="BJ422">
            <v>618.73028946670809</v>
          </cell>
          <cell r="BK422">
            <v>0</v>
          </cell>
          <cell r="BL422">
            <v>0</v>
          </cell>
          <cell r="BM422">
            <v>1460441.6697457554</v>
          </cell>
          <cell r="BN422">
            <v>8399.1354367710792</v>
          </cell>
          <cell r="BO422">
            <v>0</v>
          </cell>
          <cell r="BP422">
            <v>0</v>
          </cell>
          <cell r="BY422">
            <v>1104.1199999999999</v>
          </cell>
          <cell r="CF422">
            <v>678.69403852865196</v>
          </cell>
          <cell r="CG422">
            <v>2142.25</v>
          </cell>
          <cell r="CX422">
            <v>0</v>
          </cell>
          <cell r="CY422">
            <v>0</v>
          </cell>
          <cell r="DB422">
            <v>0</v>
          </cell>
          <cell r="DC422">
            <v>0</v>
          </cell>
          <cell r="DJ422" t="str">
            <v>МОС</v>
          </cell>
          <cell r="DL422">
            <v>40003</v>
          </cell>
          <cell r="DM422">
            <v>314</v>
          </cell>
          <cell r="DO422" t="str">
            <v>плата за одиницю приєднаного теплового навантаження в розрахунку на 1 кв. м щомісячно протягом року</v>
          </cell>
        </row>
        <row r="423">
          <cell r="AF423">
            <v>39897</v>
          </cell>
          <cell r="AG423" t="str">
            <v>№ 47</v>
          </cell>
          <cell r="AO423">
            <v>1903120.7124000001</v>
          </cell>
          <cell r="AQ423">
            <v>886141.85270565399</v>
          </cell>
          <cell r="AY423">
            <v>364023.02839116717</v>
          </cell>
          <cell r="AZ423">
            <v>8347.6203538609243</v>
          </cell>
          <cell r="BC423">
            <v>0</v>
          </cell>
          <cell r="BD423">
            <v>0</v>
          </cell>
          <cell r="BG423">
            <v>0</v>
          </cell>
          <cell r="BH423">
            <v>0</v>
          </cell>
          <cell r="BI423">
            <v>26948.258917738414</v>
          </cell>
          <cell r="BJ423">
            <v>617.9659447289124</v>
          </cell>
          <cell r="BK423">
            <v>0</v>
          </cell>
          <cell r="BL423">
            <v>0</v>
          </cell>
          <cell r="BM423">
            <v>366277.74205289979</v>
          </cell>
          <cell r="BN423">
            <v>8399.3244829595442</v>
          </cell>
          <cell r="BO423">
            <v>0</v>
          </cell>
          <cell r="BP423">
            <v>0</v>
          </cell>
          <cell r="BY423">
            <v>1104.1199999999999</v>
          </cell>
          <cell r="CF423">
            <v>169.92555882421155</v>
          </cell>
          <cell r="CG423">
            <v>2142.25</v>
          </cell>
          <cell r="CX423">
            <v>0</v>
          </cell>
          <cell r="CY423">
            <v>0</v>
          </cell>
          <cell r="DB423">
            <v>0</v>
          </cell>
          <cell r="DC423">
            <v>0</v>
          </cell>
          <cell r="DJ423" t="str">
            <v>МОС</v>
          </cell>
          <cell r="DL423">
            <v>40003</v>
          </cell>
          <cell r="DM423">
            <v>314</v>
          </cell>
          <cell r="DO423" t="str">
            <v>плата за одиницю приєднаного теплового навантаження в розрахунку на 1 кв. м щомісячно протягом року</v>
          </cell>
        </row>
        <row r="424">
          <cell r="W424">
            <v>370.77377654600002</v>
          </cell>
          <cell r="AF424">
            <v>39968</v>
          </cell>
          <cell r="AG424">
            <v>1691</v>
          </cell>
          <cell r="AH424">
            <v>370.77377654662973</v>
          </cell>
          <cell r="AM424">
            <v>3249</v>
          </cell>
          <cell r="AO424">
            <v>1204643.9999979541</v>
          </cell>
          <cell r="AQ424">
            <v>1204644</v>
          </cell>
          <cell r="AU424">
            <v>0</v>
          </cell>
          <cell r="AW424">
            <v>0</v>
          </cell>
          <cell r="AY424">
            <v>423729.99999803881</v>
          </cell>
          <cell r="AZ424">
            <v>130.41859033488421</v>
          </cell>
          <cell r="BA424">
            <v>423730</v>
          </cell>
          <cell r="BB424">
            <v>130.41859033548783</v>
          </cell>
          <cell r="BC424">
            <v>0</v>
          </cell>
          <cell r="BD424">
            <v>0</v>
          </cell>
          <cell r="BG424">
            <v>0</v>
          </cell>
          <cell r="BH424">
            <v>0</v>
          </cell>
          <cell r="BI424">
            <v>43441</v>
          </cell>
          <cell r="BJ424">
            <v>13.370575561711295</v>
          </cell>
          <cell r="BK424">
            <v>0</v>
          </cell>
          <cell r="BL424">
            <v>0</v>
          </cell>
          <cell r="BM424">
            <v>372283.4</v>
          </cell>
          <cell r="BN424">
            <v>114.58399507540783</v>
          </cell>
          <cell r="BO424">
            <v>0</v>
          </cell>
          <cell r="BP424">
            <v>0</v>
          </cell>
          <cell r="BY424">
            <v>1555.83</v>
          </cell>
          <cell r="CF424">
            <v>582.59088158999998</v>
          </cell>
          <cell r="CG424">
            <v>727.32</v>
          </cell>
          <cell r="CJ424">
            <v>0</v>
          </cell>
          <cell r="CK424">
            <v>0</v>
          </cell>
          <cell r="CL424">
            <v>0</v>
          </cell>
          <cell r="CM424">
            <v>0</v>
          </cell>
          <cell r="CN424">
            <v>0</v>
          </cell>
          <cell r="CO424">
            <v>0</v>
          </cell>
          <cell r="CX424">
            <v>0</v>
          </cell>
          <cell r="CY424">
            <v>0</v>
          </cell>
          <cell r="DB424">
            <v>0</v>
          </cell>
          <cell r="DC424">
            <v>0</v>
          </cell>
          <cell r="DJ424" t="str">
            <v>НКРЕ</v>
          </cell>
          <cell r="DL424">
            <v>40526</v>
          </cell>
          <cell r="DM424">
            <v>1749</v>
          </cell>
          <cell r="DO424" t="str">
            <v>тариф на теплову енергію</v>
          </cell>
          <cell r="DT424">
            <v>407.85</v>
          </cell>
        </row>
        <row r="425">
          <cell r="W425">
            <v>524.70000000000005</v>
          </cell>
          <cell r="AF425">
            <v>39968</v>
          </cell>
          <cell r="AH425">
            <v>437.25000000000017</v>
          </cell>
          <cell r="AM425">
            <v>1144.76</v>
          </cell>
          <cell r="AO425">
            <v>600655.57200000004</v>
          </cell>
          <cell r="AQ425">
            <v>500546.31000000017</v>
          </cell>
          <cell r="AU425">
            <v>0</v>
          </cell>
          <cell r="AW425">
            <v>0</v>
          </cell>
          <cell r="AY425">
            <v>302308.22080000001</v>
          </cell>
          <cell r="AZ425">
            <v>264.08</v>
          </cell>
          <cell r="BA425">
            <v>0</v>
          </cell>
          <cell r="BB425">
            <v>0</v>
          </cell>
          <cell r="BC425">
            <v>0</v>
          </cell>
          <cell r="BD425">
            <v>0</v>
          </cell>
          <cell r="BG425">
            <v>0</v>
          </cell>
          <cell r="BH425">
            <v>0</v>
          </cell>
          <cell r="BI425">
            <v>0</v>
          </cell>
          <cell r="BJ425">
            <v>0</v>
          </cell>
          <cell r="BK425">
            <v>0</v>
          </cell>
          <cell r="BL425">
            <v>0</v>
          </cell>
          <cell r="BM425">
            <v>0</v>
          </cell>
          <cell r="BN425">
            <v>0</v>
          </cell>
          <cell r="BO425">
            <v>0</v>
          </cell>
          <cell r="BP425">
            <v>0</v>
          </cell>
          <cell r="BY425">
            <v>1555.83</v>
          </cell>
          <cell r="CF425">
            <v>197.16953692833476</v>
          </cell>
          <cell r="CG425">
            <v>1533.24</v>
          </cell>
          <cell r="CJ425">
            <v>0</v>
          </cell>
          <cell r="CK425">
            <v>0</v>
          </cell>
          <cell r="CL425">
            <v>0</v>
          </cell>
          <cell r="CM425">
            <v>0</v>
          </cell>
          <cell r="CN425">
            <v>0</v>
          </cell>
          <cell r="CO425">
            <v>0</v>
          </cell>
          <cell r="CX425">
            <v>0</v>
          </cell>
          <cell r="CY425">
            <v>0</v>
          </cell>
          <cell r="DB425">
            <v>0</v>
          </cell>
          <cell r="DC425">
            <v>0</v>
          </cell>
          <cell r="DJ425" t="str">
            <v>НКРКП</v>
          </cell>
          <cell r="DL425">
            <v>40816</v>
          </cell>
          <cell r="DM425">
            <v>100</v>
          </cell>
          <cell r="DT425">
            <v>906.84</v>
          </cell>
        </row>
        <row r="426">
          <cell r="W426">
            <v>627.67999999999995</v>
          </cell>
          <cell r="AF426">
            <v>39968</v>
          </cell>
          <cell r="AG426">
            <v>1692</v>
          </cell>
          <cell r="AH426">
            <v>627.71</v>
          </cell>
          <cell r="AM426">
            <v>34</v>
          </cell>
          <cell r="AO426">
            <v>21341.119999999999</v>
          </cell>
          <cell r="AQ426">
            <v>21342.140000000003</v>
          </cell>
          <cell r="AU426">
            <v>0</v>
          </cell>
          <cell r="AW426">
            <v>0</v>
          </cell>
          <cell r="AY426">
            <v>12904.963839223192</v>
          </cell>
          <cell r="AZ426">
            <v>379.55775997715273</v>
          </cell>
          <cell r="BA426">
            <v>0</v>
          </cell>
          <cell r="BB426">
            <v>0</v>
          </cell>
          <cell r="BC426">
            <v>0</v>
          </cell>
          <cell r="BD426">
            <v>0</v>
          </cell>
          <cell r="BG426">
            <v>0</v>
          </cell>
          <cell r="BH426">
            <v>0</v>
          </cell>
          <cell r="BI426">
            <v>449</v>
          </cell>
          <cell r="BJ426">
            <v>13.205882352941176</v>
          </cell>
          <cell r="BK426">
            <v>0</v>
          </cell>
          <cell r="BL426">
            <v>0</v>
          </cell>
          <cell r="BM426">
            <v>3.79</v>
          </cell>
          <cell r="BN426">
            <v>0.11147058823529411</v>
          </cell>
          <cell r="BO426">
            <v>0</v>
          </cell>
          <cell r="BP426">
            <v>0</v>
          </cell>
          <cell r="BY426">
            <v>1555.83</v>
          </cell>
          <cell r="CF426">
            <v>6.0239951449512157</v>
          </cell>
          <cell r="CG426">
            <v>2142.2600000000002</v>
          </cell>
          <cell r="CJ426">
            <v>0</v>
          </cell>
          <cell r="CK426">
            <v>0</v>
          </cell>
          <cell r="CL426">
            <v>0</v>
          </cell>
          <cell r="CM426">
            <v>0</v>
          </cell>
          <cell r="CN426">
            <v>0</v>
          </cell>
          <cell r="CO426">
            <v>0</v>
          </cell>
          <cell r="CX426">
            <v>0</v>
          </cell>
          <cell r="CY426">
            <v>0</v>
          </cell>
          <cell r="DB426">
            <v>0</v>
          </cell>
          <cell r="DC426">
            <v>0</v>
          </cell>
          <cell r="DJ426" t="str">
            <v>НКРКП</v>
          </cell>
          <cell r="DL426">
            <v>40816</v>
          </cell>
          <cell r="DM426">
            <v>100</v>
          </cell>
          <cell r="DT426">
            <v>912.91</v>
          </cell>
        </row>
        <row r="427">
          <cell r="W427">
            <v>803.76</v>
          </cell>
          <cell r="AF427">
            <v>39968</v>
          </cell>
          <cell r="AG427">
            <v>1702</v>
          </cell>
          <cell r="AH427">
            <v>803.76095617529882</v>
          </cell>
          <cell r="AM427">
            <v>502</v>
          </cell>
          <cell r="AO427">
            <v>403487.52</v>
          </cell>
          <cell r="AQ427">
            <v>403488</v>
          </cell>
          <cell r="AU427">
            <v>0</v>
          </cell>
          <cell r="AW427">
            <v>0</v>
          </cell>
          <cell r="AY427">
            <v>143493.99997974251</v>
          </cell>
          <cell r="AZ427">
            <v>285.84462147359068</v>
          </cell>
          <cell r="BA427">
            <v>25991</v>
          </cell>
          <cell r="BB427">
            <v>51.774900398406373</v>
          </cell>
          <cell r="BC427">
            <v>0</v>
          </cell>
          <cell r="BD427">
            <v>0</v>
          </cell>
          <cell r="BG427">
            <v>0</v>
          </cell>
          <cell r="BH427">
            <v>0</v>
          </cell>
          <cell r="BI427">
            <v>15864</v>
          </cell>
          <cell r="BJ427">
            <v>31.601593625498008</v>
          </cell>
          <cell r="BK427">
            <v>0</v>
          </cell>
          <cell r="BL427">
            <v>0</v>
          </cell>
          <cell r="BM427">
            <v>196884</v>
          </cell>
          <cell r="BN427">
            <v>392.19920318725099</v>
          </cell>
          <cell r="BO427">
            <v>0</v>
          </cell>
          <cell r="BP427">
            <v>0</v>
          </cell>
          <cell r="BY427">
            <v>1458.91</v>
          </cell>
          <cell r="CF427">
            <v>66.982845130000001</v>
          </cell>
          <cell r="CG427">
            <v>2142.25</v>
          </cell>
          <cell r="CJ427">
            <v>0</v>
          </cell>
          <cell r="CK427">
            <v>0</v>
          </cell>
          <cell r="CL427">
            <v>0</v>
          </cell>
          <cell r="CM427">
            <v>0</v>
          </cell>
          <cell r="CN427">
            <v>0</v>
          </cell>
          <cell r="CO427">
            <v>0</v>
          </cell>
          <cell r="CX427">
            <v>0</v>
          </cell>
          <cell r="CY427">
            <v>0</v>
          </cell>
          <cell r="DB427">
            <v>0</v>
          </cell>
          <cell r="DC427">
            <v>0</v>
          </cell>
          <cell r="DJ427" t="str">
            <v>НКРКП</v>
          </cell>
          <cell r="DL427">
            <v>40816</v>
          </cell>
          <cell r="DM427">
            <v>100</v>
          </cell>
          <cell r="DT427">
            <v>999.9</v>
          </cell>
        </row>
        <row r="428">
          <cell r="W428">
            <v>371.20870000000002</v>
          </cell>
          <cell r="AF428">
            <v>39968</v>
          </cell>
          <cell r="AG428">
            <v>1710</v>
          </cell>
          <cell r="AH428">
            <v>371.208722065524</v>
          </cell>
          <cell r="AM428">
            <v>4609</v>
          </cell>
          <cell r="AO428">
            <v>1710900.8983</v>
          </cell>
          <cell r="AQ428">
            <v>1710901</v>
          </cell>
          <cell r="AU428">
            <v>0</v>
          </cell>
          <cell r="AW428">
            <v>0</v>
          </cell>
          <cell r="AY428">
            <v>582414.99996900011</v>
          </cell>
          <cell r="AZ428">
            <v>126.36472119093081</v>
          </cell>
          <cell r="BA428">
            <v>0</v>
          </cell>
          <cell r="BB428">
            <v>0</v>
          </cell>
          <cell r="BC428">
            <v>0</v>
          </cell>
          <cell r="BD428">
            <v>0</v>
          </cell>
          <cell r="BG428">
            <v>0</v>
          </cell>
          <cell r="BH428">
            <v>0</v>
          </cell>
          <cell r="BI428">
            <v>117830</v>
          </cell>
          <cell r="BJ428">
            <v>25.565198524625732</v>
          </cell>
          <cell r="BK428">
            <v>0</v>
          </cell>
          <cell r="BL428">
            <v>0</v>
          </cell>
          <cell r="BM428">
            <v>590219.6</v>
          </cell>
          <cell r="BN428">
            <v>128.05806031677153</v>
          </cell>
          <cell r="BO428">
            <v>0</v>
          </cell>
          <cell r="BP428">
            <v>0</v>
          </cell>
          <cell r="BY428">
            <v>1394.96</v>
          </cell>
          <cell r="CF428">
            <v>800.76857500000006</v>
          </cell>
          <cell r="CG428">
            <v>727.32</v>
          </cell>
          <cell r="CJ428">
            <v>0</v>
          </cell>
          <cell r="CK428">
            <v>0</v>
          </cell>
          <cell r="CL428">
            <v>0</v>
          </cell>
          <cell r="CM428">
            <v>0</v>
          </cell>
          <cell r="CN428">
            <v>0</v>
          </cell>
          <cell r="CO428">
            <v>0</v>
          </cell>
          <cell r="CX428">
            <v>0</v>
          </cell>
          <cell r="CY428">
            <v>0</v>
          </cell>
          <cell r="DB428">
            <v>0</v>
          </cell>
          <cell r="DC428">
            <v>0</v>
          </cell>
          <cell r="DJ428" t="str">
            <v>НКРЕ</v>
          </cell>
          <cell r="DL428">
            <v>40526</v>
          </cell>
          <cell r="DM428">
            <v>1749</v>
          </cell>
          <cell r="DO428" t="str">
            <v>тариф на теплову енергію</v>
          </cell>
          <cell r="DT428">
            <v>408.33</v>
          </cell>
        </row>
        <row r="429">
          <cell r="W429">
            <v>727.16</v>
          </cell>
          <cell r="AF429">
            <v>39968</v>
          </cell>
          <cell r="AG429">
            <v>1711</v>
          </cell>
          <cell r="AH429">
            <v>692.53330873308732</v>
          </cell>
          <cell r="AM429">
            <v>1626</v>
          </cell>
          <cell r="AO429">
            <v>1182362.1599999999</v>
          </cell>
          <cell r="AQ429">
            <v>1126059.1599999999</v>
          </cell>
          <cell r="AU429">
            <v>0</v>
          </cell>
          <cell r="AW429">
            <v>0</v>
          </cell>
          <cell r="AY429">
            <v>703117.99998687499</v>
          </cell>
          <cell r="AZ429">
            <v>432.42189421087022</v>
          </cell>
          <cell r="BA429">
            <v>0</v>
          </cell>
          <cell r="BB429">
            <v>0</v>
          </cell>
          <cell r="BC429">
            <v>0</v>
          </cell>
          <cell r="BD429">
            <v>0</v>
          </cell>
          <cell r="BG429">
            <v>0</v>
          </cell>
          <cell r="BH429">
            <v>0</v>
          </cell>
          <cell r="BI429">
            <v>41555</v>
          </cell>
          <cell r="BJ429">
            <v>25.556580565805657</v>
          </cell>
          <cell r="BK429">
            <v>0</v>
          </cell>
          <cell r="BL429">
            <v>0</v>
          </cell>
          <cell r="BM429">
            <v>208203.52001312491</v>
          </cell>
          <cell r="BN429">
            <v>128.04644527252455</v>
          </cell>
          <cell r="BO429">
            <v>0</v>
          </cell>
          <cell r="BP429">
            <v>0</v>
          </cell>
          <cell r="BY429">
            <v>1394.96</v>
          </cell>
          <cell r="CF429">
            <v>328.21472749999998</v>
          </cell>
          <cell r="CG429">
            <v>2142.25</v>
          </cell>
          <cell r="CJ429">
            <v>0</v>
          </cell>
          <cell r="CK429">
            <v>0</v>
          </cell>
          <cell r="CL429">
            <v>0</v>
          </cell>
          <cell r="CM429">
            <v>0</v>
          </cell>
          <cell r="CN429">
            <v>0</v>
          </cell>
          <cell r="CO429">
            <v>0</v>
          </cell>
          <cell r="CX429">
            <v>0</v>
          </cell>
          <cell r="CY429">
            <v>0</v>
          </cell>
          <cell r="DB429">
            <v>0</v>
          </cell>
          <cell r="DC429">
            <v>0</v>
          </cell>
          <cell r="DJ429" t="str">
            <v>НКРКП</v>
          </cell>
          <cell r="DL429">
            <v>40816</v>
          </cell>
          <cell r="DM429">
            <v>100</v>
          </cell>
          <cell r="DT429">
            <v>999.9</v>
          </cell>
        </row>
        <row r="430">
          <cell r="W430">
            <v>304.69261040599997</v>
          </cell>
          <cell r="AF430">
            <v>39968</v>
          </cell>
          <cell r="AG430">
            <v>1707</v>
          </cell>
          <cell r="AH430">
            <v>304.69261040664628</v>
          </cell>
          <cell r="AM430">
            <v>6861</v>
          </cell>
          <cell r="AO430">
            <v>2090495.9999955657</v>
          </cell>
          <cell r="AQ430">
            <v>2090496</v>
          </cell>
          <cell r="AU430">
            <v>0</v>
          </cell>
          <cell r="AW430">
            <v>0</v>
          </cell>
          <cell r="AY430">
            <v>847541.00000000012</v>
          </cell>
          <cell r="AZ430">
            <v>123.53024340475152</v>
          </cell>
          <cell r="BA430">
            <v>0</v>
          </cell>
          <cell r="BB430">
            <v>0</v>
          </cell>
          <cell r="BC430">
            <v>0</v>
          </cell>
          <cell r="BD430">
            <v>0</v>
          </cell>
          <cell r="BG430">
            <v>0</v>
          </cell>
          <cell r="BH430">
            <v>0</v>
          </cell>
          <cell r="BI430">
            <v>94733</v>
          </cell>
          <cell r="BJ430">
            <v>13.807462469027838</v>
          </cell>
          <cell r="BK430">
            <v>0</v>
          </cell>
          <cell r="BL430">
            <v>0</v>
          </cell>
          <cell r="BM430">
            <v>727811.9</v>
          </cell>
          <cell r="BN430">
            <v>106.07956566098237</v>
          </cell>
          <cell r="BO430">
            <v>0</v>
          </cell>
          <cell r="BP430">
            <v>0</v>
          </cell>
          <cell r="BY430">
            <v>1326.12</v>
          </cell>
          <cell r="CF430">
            <v>1165.29</v>
          </cell>
          <cell r="CG430">
            <v>727.32195419166055</v>
          </cell>
          <cell r="CJ430">
            <v>0</v>
          </cell>
          <cell r="CK430">
            <v>0</v>
          </cell>
          <cell r="CL430">
            <v>0</v>
          </cell>
          <cell r="CM430">
            <v>0</v>
          </cell>
          <cell r="CN430">
            <v>0</v>
          </cell>
          <cell r="CO430">
            <v>0</v>
          </cell>
          <cell r="CX430">
            <v>0</v>
          </cell>
          <cell r="CY430">
            <v>0</v>
          </cell>
          <cell r="DB430">
            <v>0</v>
          </cell>
          <cell r="DC430">
            <v>0</v>
          </cell>
          <cell r="DJ430" t="str">
            <v>НКРЕ</v>
          </cell>
          <cell r="DL430">
            <v>40526</v>
          </cell>
          <cell r="DM430">
            <v>1749</v>
          </cell>
          <cell r="DO430" t="str">
            <v>тариф на теплову енергію</v>
          </cell>
          <cell r="DT430">
            <v>335.16</v>
          </cell>
        </row>
        <row r="431">
          <cell r="W431">
            <v>612.29999999999995</v>
          </cell>
          <cell r="AF431">
            <v>39968</v>
          </cell>
          <cell r="AG431">
            <v>1708</v>
          </cell>
          <cell r="AH431">
            <v>556.64143133269943</v>
          </cell>
          <cell r="AM431">
            <v>1078.9972254886256</v>
          </cell>
          <cell r="AO431">
            <v>660670.00116668548</v>
          </cell>
          <cell r="AQ431">
            <v>600614.56000000006</v>
          </cell>
          <cell r="AU431">
            <v>0</v>
          </cell>
          <cell r="AW431">
            <v>0</v>
          </cell>
          <cell r="AY431">
            <v>392215.16914380132</v>
          </cell>
          <cell r="AZ431">
            <v>363.499701276976</v>
          </cell>
          <cell r="BA431">
            <v>0</v>
          </cell>
          <cell r="BB431">
            <v>0</v>
          </cell>
          <cell r="BC431">
            <v>0</v>
          </cell>
          <cell r="BD431">
            <v>0</v>
          </cell>
          <cell r="BG431">
            <v>0</v>
          </cell>
          <cell r="BH431">
            <v>0</v>
          </cell>
          <cell r="BI431">
            <v>14894</v>
          </cell>
          <cell r="BJ431">
            <v>13.803557273518686</v>
          </cell>
          <cell r="BK431">
            <v>0</v>
          </cell>
          <cell r="BL431">
            <v>0</v>
          </cell>
          <cell r="BM431">
            <v>114456.2</v>
          </cell>
          <cell r="BN431">
            <v>106.07645441179733</v>
          </cell>
          <cell r="BO431">
            <v>0</v>
          </cell>
          <cell r="BP431">
            <v>0</v>
          </cell>
          <cell r="BY431">
            <v>1326.12</v>
          </cell>
          <cell r="CF431">
            <v>183.08561985940079</v>
          </cell>
          <cell r="CG431">
            <v>2142.25</v>
          </cell>
          <cell r="CJ431">
            <v>0</v>
          </cell>
          <cell r="CK431">
            <v>0</v>
          </cell>
          <cell r="CL431">
            <v>0</v>
          </cell>
          <cell r="CM431">
            <v>0</v>
          </cell>
          <cell r="CN431">
            <v>0</v>
          </cell>
          <cell r="CO431">
            <v>0</v>
          </cell>
          <cell r="CX431">
            <v>0</v>
          </cell>
          <cell r="CY431">
            <v>0</v>
          </cell>
          <cell r="DB431">
            <v>0</v>
          </cell>
          <cell r="DC431">
            <v>0</v>
          </cell>
          <cell r="DJ431" t="str">
            <v>НКРКП</v>
          </cell>
          <cell r="DL431">
            <v>40816</v>
          </cell>
          <cell r="DM431">
            <v>100</v>
          </cell>
          <cell r="DT431">
            <v>885.44</v>
          </cell>
        </row>
        <row r="432">
          <cell r="W432">
            <v>591.25</v>
          </cell>
          <cell r="AF432">
            <v>39968</v>
          </cell>
          <cell r="AG432">
            <v>1709</v>
          </cell>
          <cell r="AH432">
            <v>537.5</v>
          </cell>
          <cell r="AM432">
            <v>8</v>
          </cell>
          <cell r="AO432">
            <v>4730</v>
          </cell>
          <cell r="AQ432">
            <v>4300</v>
          </cell>
          <cell r="AU432">
            <v>0</v>
          </cell>
          <cell r="AW432">
            <v>0</v>
          </cell>
          <cell r="AY432">
            <v>2791.3485007583708</v>
          </cell>
          <cell r="AZ432">
            <v>348.91856259479636</v>
          </cell>
          <cell r="BA432">
            <v>0</v>
          </cell>
          <cell r="BB432">
            <v>0</v>
          </cell>
          <cell r="BC432">
            <v>0</v>
          </cell>
          <cell r="BD432">
            <v>0</v>
          </cell>
          <cell r="BG432">
            <v>0</v>
          </cell>
          <cell r="BH432">
            <v>0</v>
          </cell>
          <cell r="BI432">
            <v>104</v>
          </cell>
          <cell r="BJ432">
            <v>13</v>
          </cell>
          <cell r="BK432">
            <v>0</v>
          </cell>
          <cell r="BL432">
            <v>0</v>
          </cell>
          <cell r="BM432">
            <v>842.9</v>
          </cell>
          <cell r="BN432">
            <v>105.3625</v>
          </cell>
          <cell r="BO432">
            <v>0</v>
          </cell>
          <cell r="BP432">
            <v>0</v>
          </cell>
          <cell r="BY432">
            <v>1326.12</v>
          </cell>
          <cell r="CF432">
            <v>1.3029984832574961</v>
          </cell>
          <cell r="CG432">
            <v>2142.25</v>
          </cell>
          <cell r="CJ432">
            <v>0</v>
          </cell>
          <cell r="CK432">
            <v>0</v>
          </cell>
          <cell r="CL432">
            <v>0</v>
          </cell>
          <cell r="CM432">
            <v>0</v>
          </cell>
          <cell r="CN432">
            <v>0</v>
          </cell>
          <cell r="CO432">
            <v>0</v>
          </cell>
          <cell r="CX432">
            <v>0</v>
          </cell>
          <cell r="CY432">
            <v>0</v>
          </cell>
          <cell r="DB432">
            <v>0</v>
          </cell>
          <cell r="DC432">
            <v>0</v>
          </cell>
          <cell r="DJ432" t="str">
            <v>НКРКП</v>
          </cell>
          <cell r="DL432">
            <v>40816</v>
          </cell>
          <cell r="DM432">
            <v>100</v>
          </cell>
          <cell r="DT432">
            <v>885.44</v>
          </cell>
        </row>
        <row r="433">
          <cell r="W433">
            <v>807.513888888</v>
          </cell>
          <cell r="AF433">
            <v>39968</v>
          </cell>
          <cell r="AG433">
            <v>1698</v>
          </cell>
          <cell r="AH433">
            <v>807.51388888888891</v>
          </cell>
          <cell r="AM433">
            <v>360</v>
          </cell>
          <cell r="AO433">
            <v>290704.99999967997</v>
          </cell>
          <cell r="AQ433">
            <v>290705</v>
          </cell>
          <cell r="AU433">
            <v>0</v>
          </cell>
          <cell r="AW433">
            <v>0</v>
          </cell>
          <cell r="AY433">
            <v>139377</v>
          </cell>
          <cell r="AZ433">
            <v>387.15833333333336</v>
          </cell>
          <cell r="BA433">
            <v>0</v>
          </cell>
          <cell r="BB433">
            <v>0</v>
          </cell>
          <cell r="BC433">
            <v>0</v>
          </cell>
          <cell r="BD433">
            <v>0</v>
          </cell>
          <cell r="BG433">
            <v>0</v>
          </cell>
          <cell r="BH433">
            <v>0</v>
          </cell>
          <cell r="BI433">
            <v>11876</v>
          </cell>
          <cell r="BJ433">
            <v>32.988888888888887</v>
          </cell>
          <cell r="BK433">
            <v>0</v>
          </cell>
          <cell r="BL433">
            <v>0</v>
          </cell>
          <cell r="BM433">
            <v>89.47</v>
          </cell>
          <cell r="BN433">
            <v>0.24852777777777776</v>
          </cell>
          <cell r="BO433">
            <v>0</v>
          </cell>
          <cell r="BP433">
            <v>0</v>
          </cell>
          <cell r="BY433">
            <v>1344.22</v>
          </cell>
          <cell r="CF433">
            <v>65.061033959621895</v>
          </cell>
          <cell r="CG433">
            <v>2142.25</v>
          </cell>
          <cell r="CJ433">
            <v>0</v>
          </cell>
          <cell r="CK433">
            <v>0</v>
          </cell>
          <cell r="CL433">
            <v>0</v>
          </cell>
          <cell r="CM433">
            <v>0</v>
          </cell>
          <cell r="CN433">
            <v>0</v>
          </cell>
          <cell r="CO433">
            <v>0</v>
          </cell>
          <cell r="CX433">
            <v>0</v>
          </cell>
          <cell r="CY433">
            <v>0</v>
          </cell>
          <cell r="DB433">
            <v>0</v>
          </cell>
          <cell r="DC433">
            <v>0</v>
          </cell>
          <cell r="DJ433" t="str">
            <v>НКРКП</v>
          </cell>
          <cell r="DL433">
            <v>40816</v>
          </cell>
          <cell r="DM433">
            <v>100</v>
          </cell>
          <cell r="DT433">
            <v>999.9</v>
          </cell>
        </row>
        <row r="434">
          <cell r="W434">
            <v>399.132567978</v>
          </cell>
          <cell r="AF434">
            <v>39968</v>
          </cell>
          <cell r="AG434">
            <v>1679</v>
          </cell>
          <cell r="AH434">
            <v>399.13256767842495</v>
          </cell>
          <cell r="AM434">
            <v>12190</v>
          </cell>
          <cell r="AO434">
            <v>4865426.0036518201</v>
          </cell>
          <cell r="AQ434">
            <v>4865426</v>
          </cell>
          <cell r="AU434">
            <v>0</v>
          </cell>
          <cell r="AW434">
            <v>0</v>
          </cell>
          <cell r="AY434">
            <v>1678363.632</v>
          </cell>
          <cell r="AZ434">
            <v>137.68364495488106</v>
          </cell>
          <cell r="BA434">
            <v>0</v>
          </cell>
          <cell r="BB434">
            <v>0</v>
          </cell>
          <cell r="BC434">
            <v>0</v>
          </cell>
          <cell r="BD434">
            <v>0</v>
          </cell>
          <cell r="BG434">
            <v>0</v>
          </cell>
          <cell r="BH434">
            <v>0</v>
          </cell>
          <cell r="BI434">
            <v>560253</v>
          </cell>
          <cell r="BJ434">
            <v>45.96004922067268</v>
          </cell>
          <cell r="BK434">
            <v>0</v>
          </cell>
          <cell r="BL434">
            <v>0</v>
          </cell>
          <cell r="BM434">
            <v>1674846</v>
          </cell>
          <cell r="BN434">
            <v>137.39507793273174</v>
          </cell>
          <cell r="BO434">
            <v>0</v>
          </cell>
          <cell r="BP434">
            <v>0</v>
          </cell>
          <cell r="BY434">
            <v>1489.56</v>
          </cell>
          <cell r="CF434">
            <v>2307.6</v>
          </cell>
          <cell r="CG434">
            <v>727.32</v>
          </cell>
          <cell r="CJ434">
            <v>0</v>
          </cell>
          <cell r="CK434">
            <v>0</v>
          </cell>
          <cell r="CL434">
            <v>0</v>
          </cell>
          <cell r="CM434">
            <v>0</v>
          </cell>
          <cell r="CN434">
            <v>0</v>
          </cell>
          <cell r="CO434">
            <v>0</v>
          </cell>
          <cell r="CX434">
            <v>0</v>
          </cell>
          <cell r="CY434">
            <v>0</v>
          </cell>
          <cell r="DB434">
            <v>0</v>
          </cell>
          <cell r="DC434">
            <v>0</v>
          </cell>
          <cell r="DJ434" t="str">
            <v>НКРЕ</v>
          </cell>
          <cell r="DL434">
            <v>40526</v>
          </cell>
          <cell r="DM434">
            <v>1749</v>
          </cell>
          <cell r="DO434" t="str">
            <v>тариф на теплову енергію</v>
          </cell>
          <cell r="DT434">
            <v>439.04</v>
          </cell>
        </row>
        <row r="435">
          <cell r="W435">
            <v>667.61229134999996</v>
          </cell>
          <cell r="AF435">
            <v>39968</v>
          </cell>
          <cell r="AG435">
            <v>1680</v>
          </cell>
          <cell r="AH435">
            <v>667.61229135053111</v>
          </cell>
          <cell r="AM435">
            <v>2636</v>
          </cell>
          <cell r="AO435">
            <v>1759825.9999986</v>
          </cell>
          <cell r="AQ435">
            <v>1759826</v>
          </cell>
          <cell r="AU435">
            <v>0</v>
          </cell>
          <cell r="AW435">
            <v>0</v>
          </cell>
          <cell r="AY435">
            <v>1037039.9999894275</v>
          </cell>
          <cell r="AZ435">
            <v>393.41426403240803</v>
          </cell>
          <cell r="BA435">
            <v>0</v>
          </cell>
          <cell r="BB435">
            <v>0</v>
          </cell>
          <cell r="BC435">
            <v>0</v>
          </cell>
          <cell r="BD435">
            <v>0</v>
          </cell>
          <cell r="BG435">
            <v>0</v>
          </cell>
          <cell r="BH435">
            <v>0</v>
          </cell>
          <cell r="BI435">
            <v>121133</v>
          </cell>
          <cell r="BJ435">
            <v>45.953338391502278</v>
          </cell>
          <cell r="BK435">
            <v>0</v>
          </cell>
          <cell r="BL435">
            <v>0</v>
          </cell>
          <cell r="BM435">
            <v>362156.9</v>
          </cell>
          <cell r="BN435">
            <v>137.38880880121397</v>
          </cell>
          <cell r="BO435">
            <v>0</v>
          </cell>
          <cell r="BP435">
            <v>0</v>
          </cell>
          <cell r="BY435">
            <v>1489.56</v>
          </cell>
          <cell r="CF435">
            <v>484.08915859000001</v>
          </cell>
          <cell r="CG435">
            <v>2142.25</v>
          </cell>
          <cell r="CJ435">
            <v>0</v>
          </cell>
          <cell r="CK435">
            <v>0</v>
          </cell>
          <cell r="CL435">
            <v>0</v>
          </cell>
          <cell r="CM435">
            <v>0</v>
          </cell>
          <cell r="CN435">
            <v>0</v>
          </cell>
          <cell r="CO435">
            <v>0</v>
          </cell>
          <cell r="CX435">
            <v>0</v>
          </cell>
          <cell r="CY435">
            <v>0</v>
          </cell>
          <cell r="DB435">
            <v>0</v>
          </cell>
          <cell r="DC435">
            <v>0</v>
          </cell>
          <cell r="DJ435" t="str">
            <v>НКРКП</v>
          </cell>
          <cell r="DL435">
            <v>40816</v>
          </cell>
          <cell r="DM435">
            <v>100</v>
          </cell>
          <cell r="DT435">
            <v>963.23</v>
          </cell>
        </row>
        <row r="436">
          <cell r="W436">
            <v>651.29999999999995</v>
          </cell>
          <cell r="AF436">
            <v>39968</v>
          </cell>
          <cell r="AG436">
            <v>1681</v>
          </cell>
          <cell r="AH436">
            <v>651.29999999999995</v>
          </cell>
          <cell r="AM436">
            <v>47</v>
          </cell>
          <cell r="AO436">
            <v>30611.1</v>
          </cell>
          <cell r="AQ436">
            <v>30611.1</v>
          </cell>
          <cell r="AU436">
            <v>0</v>
          </cell>
          <cell r="AW436">
            <v>0</v>
          </cell>
          <cell r="AY436">
            <v>17878.470000000005</v>
          </cell>
          <cell r="AZ436">
            <v>380.39297872340438</v>
          </cell>
          <cell r="BA436">
            <v>0</v>
          </cell>
          <cell r="BB436">
            <v>0</v>
          </cell>
          <cell r="BC436">
            <v>0</v>
          </cell>
          <cell r="BD436">
            <v>0</v>
          </cell>
          <cell r="BG436">
            <v>0</v>
          </cell>
          <cell r="BH436">
            <v>0</v>
          </cell>
          <cell r="BI436">
            <v>2137</v>
          </cell>
          <cell r="BJ436">
            <v>45.468085106382979</v>
          </cell>
          <cell r="BK436">
            <v>0</v>
          </cell>
          <cell r="BL436">
            <v>0</v>
          </cell>
          <cell r="BM436">
            <v>6342.1</v>
          </cell>
          <cell r="BN436">
            <v>134.93829787234043</v>
          </cell>
          <cell r="BO436">
            <v>0</v>
          </cell>
          <cell r="BP436">
            <v>0</v>
          </cell>
          <cell r="BY436">
            <v>1489.56</v>
          </cell>
          <cell r="CF436">
            <v>8.3456506010036193</v>
          </cell>
          <cell r="CG436">
            <v>2142.25</v>
          </cell>
          <cell r="CJ436">
            <v>0</v>
          </cell>
          <cell r="CK436">
            <v>0</v>
          </cell>
          <cell r="CL436">
            <v>0</v>
          </cell>
          <cell r="CM436">
            <v>0</v>
          </cell>
          <cell r="CN436">
            <v>0</v>
          </cell>
          <cell r="CO436">
            <v>0</v>
          </cell>
          <cell r="CX436">
            <v>0</v>
          </cell>
          <cell r="CY436">
            <v>0</v>
          </cell>
          <cell r="DB436">
            <v>0</v>
          </cell>
          <cell r="DC436">
            <v>0</v>
          </cell>
          <cell r="DJ436" t="str">
            <v>НКРКП</v>
          </cell>
          <cell r="DL436">
            <v>40816</v>
          </cell>
          <cell r="DM436">
            <v>100</v>
          </cell>
          <cell r="DT436">
            <v>963.23</v>
          </cell>
        </row>
        <row r="437">
          <cell r="W437">
            <v>667.45</v>
          </cell>
          <cell r="AF437">
            <v>39968</v>
          </cell>
          <cell r="AG437">
            <v>1683</v>
          </cell>
          <cell r="AH437">
            <v>635.66800947867307</v>
          </cell>
          <cell r="AM437">
            <v>422</v>
          </cell>
          <cell r="AO437">
            <v>281663.90000000002</v>
          </cell>
          <cell r="AQ437">
            <v>268251.90000000002</v>
          </cell>
          <cell r="AU437">
            <v>0</v>
          </cell>
          <cell r="AW437">
            <v>0</v>
          </cell>
          <cell r="AY437">
            <v>162663.76999999999</v>
          </cell>
          <cell r="AZ437">
            <v>385.45917061611374</v>
          </cell>
          <cell r="BA437">
            <v>0</v>
          </cell>
          <cell r="BB437">
            <v>0</v>
          </cell>
          <cell r="BC437">
            <v>0</v>
          </cell>
          <cell r="BD437">
            <v>0</v>
          </cell>
          <cell r="BG437">
            <v>0</v>
          </cell>
          <cell r="BH437">
            <v>0</v>
          </cell>
          <cell r="BI437">
            <v>10424</v>
          </cell>
          <cell r="BJ437">
            <v>24.701421800947866</v>
          </cell>
          <cell r="BK437">
            <v>0</v>
          </cell>
          <cell r="BL437">
            <v>0</v>
          </cell>
          <cell r="BM437">
            <v>57219.1</v>
          </cell>
          <cell r="BN437">
            <v>135.59028436018957</v>
          </cell>
          <cell r="BO437">
            <v>0</v>
          </cell>
          <cell r="BP437">
            <v>0</v>
          </cell>
          <cell r="BY437">
            <v>1517.3</v>
          </cell>
          <cell r="CF437">
            <v>75.93127319407165</v>
          </cell>
          <cell r="CG437">
            <v>2142.25</v>
          </cell>
          <cell r="CJ437">
            <v>0</v>
          </cell>
          <cell r="CK437">
            <v>0</v>
          </cell>
          <cell r="CL437">
            <v>0</v>
          </cell>
          <cell r="CM437">
            <v>0</v>
          </cell>
          <cell r="CN437">
            <v>0</v>
          </cell>
          <cell r="CO437">
            <v>0</v>
          </cell>
          <cell r="CX437">
            <v>0</v>
          </cell>
          <cell r="CY437">
            <v>0</v>
          </cell>
          <cell r="DB437">
            <v>0</v>
          </cell>
          <cell r="DC437">
            <v>0</v>
          </cell>
          <cell r="DJ437" t="str">
            <v>НКРКП</v>
          </cell>
          <cell r="DL437">
            <v>40816</v>
          </cell>
          <cell r="DM437">
            <v>100</v>
          </cell>
          <cell r="DT437">
            <v>956.77</v>
          </cell>
        </row>
        <row r="438">
          <cell r="W438">
            <v>716.48</v>
          </cell>
          <cell r="AF438">
            <v>39968</v>
          </cell>
          <cell r="AG438">
            <v>1704</v>
          </cell>
          <cell r="AH438">
            <v>682.37</v>
          </cell>
          <cell r="AM438">
            <v>1509</v>
          </cell>
          <cell r="AO438">
            <v>1081168.32</v>
          </cell>
          <cell r="AQ438">
            <v>1029696.33</v>
          </cell>
          <cell r="AU438">
            <v>0</v>
          </cell>
          <cell r="AW438">
            <v>0</v>
          </cell>
          <cell r="AY438">
            <v>573587.4375</v>
          </cell>
          <cell r="AZ438">
            <v>380.11095924453281</v>
          </cell>
          <cell r="BA438">
            <v>0</v>
          </cell>
          <cell r="BB438">
            <v>0</v>
          </cell>
          <cell r="BC438">
            <v>0</v>
          </cell>
          <cell r="BD438">
            <v>0</v>
          </cell>
          <cell r="BG438">
            <v>0</v>
          </cell>
          <cell r="BH438">
            <v>0</v>
          </cell>
          <cell r="BI438">
            <v>51153</v>
          </cell>
          <cell r="BJ438">
            <v>33.898608349900599</v>
          </cell>
          <cell r="BK438">
            <v>0</v>
          </cell>
          <cell r="BL438">
            <v>0</v>
          </cell>
          <cell r="BM438">
            <v>242342</v>
          </cell>
          <cell r="BN438">
            <v>160.59774685222001</v>
          </cell>
          <cell r="BO438">
            <v>0</v>
          </cell>
          <cell r="BP438">
            <v>0</v>
          </cell>
          <cell r="BY438">
            <v>1336.18</v>
          </cell>
          <cell r="CF438">
            <v>267.75</v>
          </cell>
          <cell r="CG438">
            <v>2142.25</v>
          </cell>
          <cell r="CJ438">
            <v>0</v>
          </cell>
          <cell r="CK438">
            <v>0</v>
          </cell>
          <cell r="CL438">
            <v>0</v>
          </cell>
          <cell r="CM438">
            <v>0</v>
          </cell>
          <cell r="CN438">
            <v>0</v>
          </cell>
          <cell r="CO438">
            <v>0</v>
          </cell>
          <cell r="CX438">
            <v>0</v>
          </cell>
          <cell r="CY438">
            <v>0</v>
          </cell>
          <cell r="DB438">
            <v>0</v>
          </cell>
          <cell r="DC438">
            <v>0</v>
          </cell>
          <cell r="DJ438" t="str">
            <v>НКРКП</v>
          </cell>
          <cell r="DL438">
            <v>40816</v>
          </cell>
          <cell r="DM438">
            <v>100</v>
          </cell>
          <cell r="DT438">
            <v>999.9</v>
          </cell>
        </row>
        <row r="439">
          <cell r="W439">
            <v>402.60681373900002</v>
          </cell>
          <cell r="AF439">
            <v>39968</v>
          </cell>
          <cell r="AG439">
            <v>1693</v>
          </cell>
          <cell r="AH439">
            <v>402.60681373917902</v>
          </cell>
          <cell r="AM439">
            <v>3581</v>
          </cell>
          <cell r="AO439">
            <v>1441734.999999359</v>
          </cell>
          <cell r="AQ439">
            <v>1441735</v>
          </cell>
          <cell r="AU439">
            <v>0</v>
          </cell>
          <cell r="AW439">
            <v>0</v>
          </cell>
          <cell r="AY439">
            <v>468120</v>
          </cell>
          <cell r="AZ439">
            <v>130.72326165875452</v>
          </cell>
          <cell r="BA439">
            <v>0</v>
          </cell>
          <cell r="BB439">
            <v>0</v>
          </cell>
          <cell r="BC439">
            <v>0</v>
          </cell>
          <cell r="BD439">
            <v>0</v>
          </cell>
          <cell r="BG439">
            <v>0</v>
          </cell>
          <cell r="BH439">
            <v>0</v>
          </cell>
          <cell r="BI439">
            <v>126515</v>
          </cell>
          <cell r="BJ439">
            <v>35.329516894722147</v>
          </cell>
          <cell r="BK439">
            <v>0</v>
          </cell>
          <cell r="BL439">
            <v>0</v>
          </cell>
          <cell r="BM439">
            <v>524945.1</v>
          </cell>
          <cell r="BN439">
            <v>146.59176207763193</v>
          </cell>
          <cell r="BO439">
            <v>0</v>
          </cell>
          <cell r="BP439">
            <v>0</v>
          </cell>
          <cell r="BY439">
            <v>1470.95</v>
          </cell>
          <cell r="CF439">
            <v>643.62316449430784</v>
          </cell>
          <cell r="CG439">
            <v>727.32</v>
          </cell>
          <cell r="CJ439">
            <v>0</v>
          </cell>
          <cell r="CK439">
            <v>0</v>
          </cell>
          <cell r="CL439">
            <v>0</v>
          </cell>
          <cell r="CM439">
            <v>0</v>
          </cell>
          <cell r="CN439">
            <v>0</v>
          </cell>
          <cell r="CO439">
            <v>0</v>
          </cell>
          <cell r="CX439">
            <v>0</v>
          </cell>
          <cell r="CY439">
            <v>0</v>
          </cell>
          <cell r="DB439">
            <v>0</v>
          </cell>
          <cell r="DC439">
            <v>0</v>
          </cell>
          <cell r="DJ439" t="str">
            <v>НКРЕ</v>
          </cell>
          <cell r="DL439">
            <v>40526</v>
          </cell>
          <cell r="DM439">
            <v>1749</v>
          </cell>
          <cell r="DO439" t="str">
            <v>тариф на теплову енергію</v>
          </cell>
          <cell r="DT439">
            <v>442.87</v>
          </cell>
        </row>
        <row r="440">
          <cell r="W440">
            <v>666.38766738300001</v>
          </cell>
          <cell r="AF440">
            <v>39968</v>
          </cell>
          <cell r="AG440">
            <v>1694</v>
          </cell>
          <cell r="AH440">
            <v>666.38766738303855</v>
          </cell>
          <cell r="AM440">
            <v>6049</v>
          </cell>
          <cell r="AO440">
            <v>4030978.9999997672</v>
          </cell>
          <cell r="AQ440">
            <v>4030979</v>
          </cell>
          <cell r="AU440">
            <v>0</v>
          </cell>
          <cell r="AW440">
            <v>0</v>
          </cell>
          <cell r="AY440">
            <v>2310456.0000000005</v>
          </cell>
          <cell r="AZ440">
            <v>381.95668705571177</v>
          </cell>
          <cell r="BA440">
            <v>0</v>
          </cell>
          <cell r="BB440">
            <v>0</v>
          </cell>
          <cell r="BC440">
            <v>0</v>
          </cell>
          <cell r="BD440">
            <v>0</v>
          </cell>
          <cell r="BG440">
            <v>0</v>
          </cell>
          <cell r="BH440">
            <v>0</v>
          </cell>
          <cell r="BI440">
            <v>213683</v>
          </cell>
          <cell r="BJ440">
            <v>35.325343031906101</v>
          </cell>
          <cell r="BK440">
            <v>0</v>
          </cell>
          <cell r="BL440">
            <v>0</v>
          </cell>
          <cell r="BM440">
            <v>886696.4</v>
          </cell>
          <cell r="BN440">
            <v>146.58561745743097</v>
          </cell>
          <cell r="BO440">
            <v>0</v>
          </cell>
          <cell r="BP440">
            <v>0</v>
          </cell>
          <cell r="BY440">
            <v>1470.95</v>
          </cell>
          <cell r="CF440">
            <v>1078.52</v>
          </cell>
          <cell r="CG440">
            <v>2142.2467826280463</v>
          </cell>
          <cell r="CJ440">
            <v>0</v>
          </cell>
          <cell r="CK440">
            <v>0</v>
          </cell>
          <cell r="CL440">
            <v>0</v>
          </cell>
          <cell r="CM440">
            <v>0</v>
          </cell>
          <cell r="CN440">
            <v>0</v>
          </cell>
          <cell r="CO440">
            <v>0</v>
          </cell>
          <cell r="CX440">
            <v>0</v>
          </cell>
          <cell r="CY440">
            <v>0</v>
          </cell>
          <cell r="DB440">
            <v>0</v>
          </cell>
          <cell r="DC440">
            <v>0</v>
          </cell>
          <cell r="DJ440" t="str">
            <v>НКРКП</v>
          </cell>
          <cell r="DL440">
            <v>40816</v>
          </cell>
          <cell r="DM440">
            <v>100</v>
          </cell>
          <cell r="DT440">
            <v>953.4</v>
          </cell>
        </row>
        <row r="441">
          <cell r="W441">
            <v>710</v>
          </cell>
          <cell r="AF441">
            <v>39968</v>
          </cell>
          <cell r="AG441">
            <v>1695</v>
          </cell>
          <cell r="AH441">
            <v>710</v>
          </cell>
          <cell r="AM441">
            <v>4</v>
          </cell>
          <cell r="AO441">
            <v>2840</v>
          </cell>
          <cell r="AQ441">
            <v>2840</v>
          </cell>
          <cell r="AU441">
            <v>0</v>
          </cell>
          <cell r="AW441">
            <v>0</v>
          </cell>
          <cell r="AY441">
            <v>1658.7652518635159</v>
          </cell>
          <cell r="AZ441">
            <v>414.69131296587898</v>
          </cell>
          <cell r="BA441">
            <v>0</v>
          </cell>
          <cell r="BB441">
            <v>0</v>
          </cell>
          <cell r="BC441">
            <v>0</v>
          </cell>
          <cell r="BD441">
            <v>0</v>
          </cell>
          <cell r="BG441">
            <v>0</v>
          </cell>
          <cell r="BH441">
            <v>0</v>
          </cell>
          <cell r="BI441">
            <v>152</v>
          </cell>
          <cell r="BJ441">
            <v>38</v>
          </cell>
          <cell r="BK441">
            <v>0</v>
          </cell>
          <cell r="BL441">
            <v>0</v>
          </cell>
          <cell r="BM441">
            <v>602.5</v>
          </cell>
          <cell r="BN441">
            <v>150.625</v>
          </cell>
          <cell r="BO441">
            <v>0</v>
          </cell>
          <cell r="BP441">
            <v>0</v>
          </cell>
          <cell r="BY441">
            <v>1470.95</v>
          </cell>
          <cell r="CF441">
            <v>0.77431100156845178</v>
          </cell>
          <cell r="CG441">
            <v>2142.2467826280463</v>
          </cell>
          <cell r="CJ441">
            <v>0</v>
          </cell>
          <cell r="CK441">
            <v>0</v>
          </cell>
          <cell r="CL441">
            <v>0</v>
          </cell>
          <cell r="CM441">
            <v>0</v>
          </cell>
          <cell r="CN441">
            <v>0</v>
          </cell>
          <cell r="CO441">
            <v>0</v>
          </cell>
          <cell r="CX441">
            <v>0</v>
          </cell>
          <cell r="CY441">
            <v>0</v>
          </cell>
          <cell r="DB441">
            <v>0</v>
          </cell>
          <cell r="DC441">
            <v>0</v>
          </cell>
          <cell r="DJ441" t="str">
            <v>НКРКП</v>
          </cell>
          <cell r="DL441">
            <v>40816</v>
          </cell>
          <cell r="DM441">
            <v>100</v>
          </cell>
          <cell r="DT441">
            <v>999.9</v>
          </cell>
        </row>
        <row r="442">
          <cell r="W442">
            <v>395.23459459399999</v>
          </cell>
          <cell r="AF442">
            <v>39968</v>
          </cell>
          <cell r="AG442">
            <v>1696</v>
          </cell>
          <cell r="AH442">
            <v>395.23459459459457</v>
          </cell>
          <cell r="AM442">
            <v>925</v>
          </cell>
          <cell r="AO442">
            <v>365591.99999945</v>
          </cell>
          <cell r="AQ442">
            <v>365592</v>
          </cell>
          <cell r="AU442">
            <v>0</v>
          </cell>
          <cell r="AW442">
            <v>0</v>
          </cell>
          <cell r="AY442">
            <v>119886.99999578281</v>
          </cell>
          <cell r="AZ442">
            <v>129.60756756300844</v>
          </cell>
          <cell r="BA442">
            <v>0</v>
          </cell>
          <cell r="BB442">
            <v>0</v>
          </cell>
          <cell r="BC442">
            <v>0</v>
          </cell>
          <cell r="BD442">
            <v>0</v>
          </cell>
          <cell r="BG442">
            <v>0</v>
          </cell>
          <cell r="BH442">
            <v>0</v>
          </cell>
          <cell r="BI442">
            <v>27646</v>
          </cell>
          <cell r="BJ442">
            <v>29.887567567567569</v>
          </cell>
          <cell r="BK442">
            <v>0</v>
          </cell>
          <cell r="BL442">
            <v>0</v>
          </cell>
          <cell r="BM442">
            <v>151331.4</v>
          </cell>
          <cell r="BN442">
            <v>163.60151351351351</v>
          </cell>
          <cell r="BO442">
            <v>0</v>
          </cell>
          <cell r="BP442">
            <v>0</v>
          </cell>
          <cell r="BY442">
            <v>1452.37</v>
          </cell>
          <cell r="CF442">
            <v>164.83391079</v>
          </cell>
          <cell r="CG442">
            <v>727.32</v>
          </cell>
          <cell r="CJ442">
            <v>0</v>
          </cell>
          <cell r="CK442">
            <v>0</v>
          </cell>
          <cell r="CL442">
            <v>0</v>
          </cell>
          <cell r="CM442">
            <v>0</v>
          </cell>
          <cell r="CN442">
            <v>0</v>
          </cell>
          <cell r="CO442">
            <v>0</v>
          </cell>
          <cell r="CX442">
            <v>0</v>
          </cell>
          <cell r="CY442">
            <v>0</v>
          </cell>
          <cell r="DB442">
            <v>0</v>
          </cell>
          <cell r="DC442">
            <v>0</v>
          </cell>
          <cell r="DJ442" t="str">
            <v>НКРЕ</v>
          </cell>
          <cell r="DL442">
            <v>40526</v>
          </cell>
          <cell r="DM442">
            <v>1749</v>
          </cell>
          <cell r="DO442" t="str">
            <v>тариф на теплову енергію</v>
          </cell>
          <cell r="DT442">
            <v>434.75</v>
          </cell>
        </row>
        <row r="443">
          <cell r="W443">
            <v>706.11</v>
          </cell>
          <cell r="AF443">
            <v>39968</v>
          </cell>
          <cell r="AG443">
            <v>1697</v>
          </cell>
          <cell r="AH443">
            <v>659.91614906832297</v>
          </cell>
          <cell r="AM443">
            <v>644</v>
          </cell>
          <cell r="AO443">
            <v>454734.84</v>
          </cell>
          <cell r="AQ443">
            <v>424986</v>
          </cell>
          <cell r="AU443">
            <v>0</v>
          </cell>
          <cell r="AW443">
            <v>0</v>
          </cell>
          <cell r="AY443">
            <v>245909.99999615501</v>
          </cell>
          <cell r="AZ443">
            <v>381.84782608098601</v>
          </cell>
          <cell r="BA443">
            <v>0</v>
          </cell>
          <cell r="BB443">
            <v>0</v>
          </cell>
          <cell r="BC443">
            <v>0</v>
          </cell>
          <cell r="BD443">
            <v>0</v>
          </cell>
          <cell r="BG443">
            <v>0</v>
          </cell>
          <cell r="BH443">
            <v>0</v>
          </cell>
          <cell r="BI443">
            <v>19226</v>
          </cell>
          <cell r="BJ443">
            <v>29.854037267080745</v>
          </cell>
          <cell r="BK443">
            <v>0</v>
          </cell>
          <cell r="BL443">
            <v>0</v>
          </cell>
          <cell r="BM443">
            <v>105310.6</v>
          </cell>
          <cell r="BN443">
            <v>163.52577639751553</v>
          </cell>
          <cell r="BO443">
            <v>0</v>
          </cell>
          <cell r="BP443">
            <v>0</v>
          </cell>
          <cell r="BY443">
            <v>1452.37</v>
          </cell>
          <cell r="CF443">
            <v>114.79052398</v>
          </cell>
          <cell r="CG443">
            <v>2142.25</v>
          </cell>
          <cell r="CJ443">
            <v>0</v>
          </cell>
          <cell r="CK443">
            <v>0</v>
          </cell>
          <cell r="CL443">
            <v>0</v>
          </cell>
          <cell r="CM443">
            <v>0</v>
          </cell>
          <cell r="CN443">
            <v>0</v>
          </cell>
          <cell r="CO443">
            <v>0</v>
          </cell>
          <cell r="CX443">
            <v>0</v>
          </cell>
          <cell r="CY443">
            <v>0</v>
          </cell>
          <cell r="DB443">
            <v>0</v>
          </cell>
          <cell r="DC443">
            <v>0</v>
          </cell>
          <cell r="DJ443" t="str">
            <v>НКРКП</v>
          </cell>
          <cell r="DL443">
            <v>40816</v>
          </cell>
          <cell r="DM443">
            <v>100</v>
          </cell>
          <cell r="DT443">
            <v>993.03</v>
          </cell>
        </row>
        <row r="444">
          <cell r="W444">
            <v>726.49</v>
          </cell>
          <cell r="AF444">
            <v>39968</v>
          </cell>
          <cell r="AG444">
            <v>1706</v>
          </cell>
          <cell r="AH444">
            <v>660.44555555555553</v>
          </cell>
          <cell r="AM444">
            <v>540</v>
          </cell>
          <cell r="AO444">
            <v>392304.6</v>
          </cell>
          <cell r="AQ444">
            <v>356640.6</v>
          </cell>
          <cell r="AU444">
            <v>0</v>
          </cell>
          <cell r="AW444">
            <v>0</v>
          </cell>
          <cell r="AY444">
            <v>208737</v>
          </cell>
          <cell r="AZ444">
            <v>386.55</v>
          </cell>
          <cell r="BA444">
            <v>0</v>
          </cell>
          <cell r="BB444">
            <v>0</v>
          </cell>
          <cell r="BC444">
            <v>0</v>
          </cell>
          <cell r="BD444">
            <v>0</v>
          </cell>
          <cell r="BG444">
            <v>0</v>
          </cell>
          <cell r="BH444">
            <v>0</v>
          </cell>
          <cell r="BI444">
            <v>13963</v>
          </cell>
          <cell r="BJ444">
            <v>25.857407407407408</v>
          </cell>
          <cell r="BK444">
            <v>0</v>
          </cell>
          <cell r="BL444">
            <v>0</v>
          </cell>
          <cell r="BM444">
            <v>81340.899999999994</v>
          </cell>
          <cell r="BN444">
            <v>150.63129629629628</v>
          </cell>
          <cell r="BO444">
            <v>0</v>
          </cell>
          <cell r="BP444">
            <v>0</v>
          </cell>
          <cell r="BY444">
            <v>1461.11</v>
          </cell>
          <cell r="CF444">
            <v>97.438025556259902</v>
          </cell>
          <cell r="CG444">
            <v>2142.2539999999999</v>
          </cell>
          <cell r="CJ444">
            <v>0</v>
          </cell>
          <cell r="CK444">
            <v>0</v>
          </cell>
          <cell r="CL444">
            <v>0</v>
          </cell>
          <cell r="CM444">
            <v>0</v>
          </cell>
          <cell r="CN444">
            <v>0</v>
          </cell>
          <cell r="CO444">
            <v>0</v>
          </cell>
          <cell r="CX444">
            <v>0</v>
          </cell>
          <cell r="CY444">
            <v>0</v>
          </cell>
          <cell r="DB444">
            <v>0</v>
          </cell>
          <cell r="DC444">
            <v>0</v>
          </cell>
          <cell r="DJ444" t="str">
            <v>НКРКП</v>
          </cell>
          <cell r="DL444">
            <v>40816</v>
          </cell>
          <cell r="DM444">
            <v>100</v>
          </cell>
          <cell r="DT444">
            <v>999.9</v>
          </cell>
        </row>
        <row r="445">
          <cell r="W445">
            <v>285.32</v>
          </cell>
          <cell r="AF445">
            <v>39660</v>
          </cell>
          <cell r="AG445">
            <v>771</v>
          </cell>
          <cell r="AH445">
            <v>285.32005248717644</v>
          </cell>
          <cell r="AM445">
            <v>8383</v>
          </cell>
          <cell r="AO445">
            <v>2391837.56</v>
          </cell>
          <cell r="AQ445">
            <v>2391838</v>
          </cell>
          <cell r="AU445">
            <v>0</v>
          </cell>
          <cell r="AW445">
            <v>0</v>
          </cell>
          <cell r="AY445">
            <v>1027798.9989564001</v>
          </cell>
          <cell r="AZ445">
            <v>122.60515316192296</v>
          </cell>
          <cell r="BA445">
            <v>0</v>
          </cell>
          <cell r="BB445">
            <v>0</v>
          </cell>
          <cell r="BC445">
            <v>0</v>
          </cell>
          <cell r="BD445">
            <v>0</v>
          </cell>
          <cell r="BG445">
            <v>0</v>
          </cell>
          <cell r="BH445">
            <v>0</v>
          </cell>
          <cell r="BI445">
            <v>115862</v>
          </cell>
          <cell r="BJ445">
            <v>13.821066443993796</v>
          </cell>
          <cell r="BK445">
            <v>0</v>
          </cell>
          <cell r="BL445">
            <v>0</v>
          </cell>
          <cell r="BM445">
            <v>744067</v>
          </cell>
          <cell r="BN445">
            <v>88.759036144578317</v>
          </cell>
          <cell r="BO445">
            <v>0</v>
          </cell>
          <cell r="BP445">
            <v>0</v>
          </cell>
          <cell r="BY445">
            <v>1132.71</v>
          </cell>
          <cell r="CF445">
            <v>1413.13177</v>
          </cell>
          <cell r="CG445">
            <v>727.32</v>
          </cell>
          <cell r="CJ445">
            <v>0</v>
          </cell>
          <cell r="CK445">
            <v>0</v>
          </cell>
          <cell r="CL445">
            <v>0</v>
          </cell>
          <cell r="CM445">
            <v>0</v>
          </cell>
          <cell r="CN445">
            <v>0</v>
          </cell>
          <cell r="CO445">
            <v>0</v>
          </cell>
          <cell r="CX445">
            <v>0</v>
          </cell>
          <cell r="CY445">
            <v>0</v>
          </cell>
          <cell r="DB445">
            <v>0</v>
          </cell>
          <cell r="DC445">
            <v>0</v>
          </cell>
          <cell r="DJ445" t="str">
            <v>НКРЕ</v>
          </cell>
          <cell r="DL445">
            <v>40526</v>
          </cell>
          <cell r="DM445">
            <v>1749</v>
          </cell>
          <cell r="DO445" t="str">
            <v>тариф на теплову енергію</v>
          </cell>
          <cell r="DT445">
            <v>392.23</v>
          </cell>
        </row>
        <row r="446">
          <cell r="W446">
            <v>684.77414409799997</v>
          </cell>
          <cell r="AF446">
            <v>39968</v>
          </cell>
          <cell r="AG446">
            <v>1689</v>
          </cell>
          <cell r="AH446">
            <v>622.52273888605009</v>
          </cell>
          <cell r="AM446">
            <v>1957</v>
          </cell>
          <cell r="AO446">
            <v>1340102.999999786</v>
          </cell>
          <cell r="AQ446">
            <v>1218277</v>
          </cell>
          <cell r="AU446">
            <v>0</v>
          </cell>
          <cell r="AW446">
            <v>0</v>
          </cell>
          <cell r="AY446">
            <v>730280.99999376503</v>
          </cell>
          <cell r="AZ446">
            <v>373.16351558189319</v>
          </cell>
          <cell r="BA446">
            <v>0</v>
          </cell>
          <cell r="BB446">
            <v>0</v>
          </cell>
          <cell r="BC446">
            <v>0</v>
          </cell>
          <cell r="BD446">
            <v>0</v>
          </cell>
          <cell r="BG446">
            <v>0</v>
          </cell>
          <cell r="BH446">
            <v>0</v>
          </cell>
          <cell r="BI446">
            <v>44634</v>
          </cell>
          <cell r="BJ446">
            <v>22.807358201328565</v>
          </cell>
          <cell r="BK446">
            <v>0</v>
          </cell>
          <cell r="BL446">
            <v>0</v>
          </cell>
          <cell r="BM446">
            <v>290721.37162300001</v>
          </cell>
          <cell r="BN446">
            <v>148.55460992488503</v>
          </cell>
          <cell r="BO446">
            <v>0</v>
          </cell>
          <cell r="BP446">
            <v>0</v>
          </cell>
          <cell r="BY446">
            <v>1163.56</v>
          </cell>
          <cell r="CF446">
            <v>340.89438674000002</v>
          </cell>
          <cell r="CG446">
            <v>2142.25</v>
          </cell>
          <cell r="CJ446">
            <v>0</v>
          </cell>
          <cell r="CK446">
            <v>0</v>
          </cell>
          <cell r="CL446">
            <v>0</v>
          </cell>
          <cell r="CM446">
            <v>0</v>
          </cell>
          <cell r="CN446">
            <v>0</v>
          </cell>
          <cell r="CO446">
            <v>0</v>
          </cell>
          <cell r="CX446">
            <v>0</v>
          </cell>
          <cell r="CY446">
            <v>0</v>
          </cell>
          <cell r="DB446">
            <v>0</v>
          </cell>
          <cell r="DC446">
            <v>0</v>
          </cell>
          <cell r="DJ446" t="str">
            <v>НКРКП</v>
          </cell>
          <cell r="DL446">
            <v>40816</v>
          </cell>
          <cell r="DM446">
            <v>100</v>
          </cell>
          <cell r="DT446">
            <v>963.66</v>
          </cell>
        </row>
        <row r="447">
          <cell r="W447">
            <v>669.64680851000003</v>
          </cell>
          <cell r="AF447">
            <v>39968</v>
          </cell>
          <cell r="AG447">
            <v>1690</v>
          </cell>
          <cell r="AH447">
            <v>608.77021276595747</v>
          </cell>
          <cell r="AM447">
            <v>235</v>
          </cell>
          <cell r="AO447">
            <v>157366.99999985</v>
          </cell>
          <cell r="AQ447">
            <v>143061</v>
          </cell>
          <cell r="AU447">
            <v>0</v>
          </cell>
          <cell r="AW447">
            <v>0</v>
          </cell>
          <cell r="AY447">
            <v>84571.999999299995</v>
          </cell>
          <cell r="AZ447">
            <v>359.88085106085106</v>
          </cell>
          <cell r="BA447">
            <v>0</v>
          </cell>
          <cell r="BB447">
            <v>0</v>
          </cell>
          <cell r="BC447">
            <v>0</v>
          </cell>
          <cell r="BD447">
            <v>0</v>
          </cell>
          <cell r="BG447">
            <v>0</v>
          </cell>
          <cell r="BH447">
            <v>0</v>
          </cell>
          <cell r="BI447">
            <v>5368</v>
          </cell>
          <cell r="BJ447">
            <v>22.842553191489362</v>
          </cell>
          <cell r="BK447">
            <v>0</v>
          </cell>
          <cell r="BL447">
            <v>0</v>
          </cell>
          <cell r="BM447">
            <v>34910.3333298</v>
          </cell>
          <cell r="BN447">
            <v>148.55460991404254</v>
          </cell>
          <cell r="BO447">
            <v>0</v>
          </cell>
          <cell r="BP447">
            <v>0</v>
          </cell>
          <cell r="BY447">
            <v>1163.56</v>
          </cell>
          <cell r="CF447">
            <v>39.478118799999997</v>
          </cell>
          <cell r="CG447">
            <v>2142.25</v>
          </cell>
          <cell r="CJ447">
            <v>0</v>
          </cell>
          <cell r="CK447">
            <v>0</v>
          </cell>
          <cell r="CL447">
            <v>0</v>
          </cell>
          <cell r="CM447">
            <v>0</v>
          </cell>
          <cell r="CN447">
            <v>0</v>
          </cell>
          <cell r="CO447">
            <v>0</v>
          </cell>
          <cell r="CX447">
            <v>0</v>
          </cell>
          <cell r="CY447">
            <v>0</v>
          </cell>
          <cell r="DB447">
            <v>0</v>
          </cell>
          <cell r="DC447">
            <v>0</v>
          </cell>
          <cell r="DJ447" t="str">
            <v>НКРКП</v>
          </cell>
          <cell r="DL447">
            <v>40816</v>
          </cell>
          <cell r="DM447">
            <v>100</v>
          </cell>
          <cell r="DT447">
            <v>940.06</v>
          </cell>
        </row>
        <row r="448">
          <cell r="W448">
            <v>394.55</v>
          </cell>
          <cell r="AF448">
            <v>39968</v>
          </cell>
          <cell r="AG448">
            <v>1685</v>
          </cell>
          <cell r="AH448">
            <v>394.54999999999956</v>
          </cell>
          <cell r="AM448">
            <v>5597.1322146240082</v>
          </cell>
          <cell r="AO448">
            <v>2208348.5152799026</v>
          </cell>
          <cell r="AQ448">
            <v>2208348.5152798998</v>
          </cell>
          <cell r="AU448">
            <v>0</v>
          </cell>
          <cell r="AW448">
            <v>0</v>
          </cell>
          <cell r="AY448">
            <v>728300</v>
          </cell>
          <cell r="AZ448">
            <v>130.12020657598922</v>
          </cell>
          <cell r="BA448">
            <v>0</v>
          </cell>
          <cell r="BB448">
            <v>0</v>
          </cell>
          <cell r="BC448">
            <v>0</v>
          </cell>
          <cell r="BD448">
            <v>0</v>
          </cell>
          <cell r="BG448">
            <v>0</v>
          </cell>
          <cell r="BH448">
            <v>0</v>
          </cell>
          <cell r="BI448">
            <v>411604</v>
          </cell>
          <cell r="BJ448">
            <v>73.538373620078914</v>
          </cell>
          <cell r="BK448">
            <v>0</v>
          </cell>
          <cell r="BL448">
            <v>0</v>
          </cell>
          <cell r="BM448">
            <v>673297.2</v>
          </cell>
          <cell r="BN448">
            <v>120.29324557330101</v>
          </cell>
          <cell r="BO448">
            <v>0</v>
          </cell>
          <cell r="BP448">
            <v>0</v>
          </cell>
          <cell r="BY448">
            <v>1439.43</v>
          </cell>
          <cell r="CF448">
            <v>1001.3474124181927</v>
          </cell>
          <cell r="CG448">
            <v>727.32</v>
          </cell>
          <cell r="CJ448">
            <v>0</v>
          </cell>
          <cell r="CK448">
            <v>0</v>
          </cell>
          <cell r="CL448">
            <v>0</v>
          </cell>
          <cell r="CM448">
            <v>0</v>
          </cell>
          <cell r="CN448">
            <v>0</v>
          </cell>
          <cell r="CO448">
            <v>0</v>
          </cell>
          <cell r="CX448">
            <v>0</v>
          </cell>
          <cell r="CY448">
            <v>0</v>
          </cell>
          <cell r="DB448">
            <v>0</v>
          </cell>
          <cell r="DC448">
            <v>0</v>
          </cell>
          <cell r="DJ448" t="str">
            <v>НКРЕ</v>
          </cell>
          <cell r="DL448">
            <v>40526</v>
          </cell>
          <cell r="DM448">
            <v>1749</v>
          </cell>
          <cell r="DO448" t="str">
            <v>тариф на теплову енергію</v>
          </cell>
          <cell r="DT448">
            <v>434.01</v>
          </cell>
        </row>
        <row r="449">
          <cell r="W449">
            <v>759.30345136699998</v>
          </cell>
          <cell r="AF449">
            <v>39968</v>
          </cell>
          <cell r="AG449">
            <v>1686</v>
          </cell>
          <cell r="AH449">
            <v>660.26400717167189</v>
          </cell>
          <cell r="AM449">
            <v>2231</v>
          </cell>
          <cell r="AO449">
            <v>1694005.9999997769</v>
          </cell>
          <cell r="AQ449">
            <v>1473049</v>
          </cell>
          <cell r="AU449">
            <v>0</v>
          </cell>
          <cell r="AW449">
            <v>0</v>
          </cell>
          <cell r="AY449">
            <v>854918.99998527009</v>
          </cell>
          <cell r="AZ449">
            <v>383.19991034749893</v>
          </cell>
          <cell r="BA449">
            <v>0</v>
          </cell>
          <cell r="BB449">
            <v>0</v>
          </cell>
          <cell r="BC449">
            <v>0</v>
          </cell>
          <cell r="BD449">
            <v>0</v>
          </cell>
          <cell r="BG449">
            <v>0</v>
          </cell>
          <cell r="BH449">
            <v>0</v>
          </cell>
          <cell r="BI449">
            <v>164040</v>
          </cell>
          <cell r="BJ449">
            <v>73.527566113850298</v>
          </cell>
          <cell r="BK449">
            <v>0</v>
          </cell>
          <cell r="BL449">
            <v>0</v>
          </cell>
          <cell r="BM449">
            <v>268370.43</v>
          </cell>
          <cell r="BN449">
            <v>120.29154190945764</v>
          </cell>
          <cell r="BO449">
            <v>0</v>
          </cell>
          <cell r="BP449">
            <v>0</v>
          </cell>
          <cell r="BY449">
            <v>1439.43</v>
          </cell>
          <cell r="CF449">
            <v>399.07527132000001</v>
          </cell>
          <cell r="CG449">
            <v>2142.25</v>
          </cell>
          <cell r="CJ449">
            <v>0</v>
          </cell>
          <cell r="CK449">
            <v>0</v>
          </cell>
          <cell r="CL449">
            <v>0</v>
          </cell>
          <cell r="CM449">
            <v>0</v>
          </cell>
          <cell r="CN449">
            <v>0</v>
          </cell>
          <cell r="CO449">
            <v>0</v>
          </cell>
          <cell r="CX449">
            <v>0</v>
          </cell>
          <cell r="CY449">
            <v>0</v>
          </cell>
          <cell r="DB449">
            <v>0</v>
          </cell>
          <cell r="DC449">
            <v>0</v>
          </cell>
          <cell r="DJ449" t="str">
            <v>НКРКП</v>
          </cell>
          <cell r="DL449">
            <v>40816</v>
          </cell>
          <cell r="DM449">
            <v>100</v>
          </cell>
          <cell r="DT449">
            <v>999.9</v>
          </cell>
        </row>
        <row r="450">
          <cell r="W450">
            <v>789.25</v>
          </cell>
          <cell r="AF450">
            <v>39968</v>
          </cell>
          <cell r="AG450">
            <v>1687</v>
          </cell>
          <cell r="AH450">
            <v>657.68977954682316</v>
          </cell>
          <cell r="AM450">
            <v>132.00448402865766</v>
          </cell>
          <cell r="AO450">
            <v>104184.53901961805</v>
          </cell>
          <cell r="AQ450">
            <v>86818</v>
          </cell>
          <cell r="AU450">
            <v>0</v>
          </cell>
          <cell r="AW450">
            <v>0</v>
          </cell>
          <cell r="AY450">
            <v>50420.470724432016</v>
          </cell>
          <cell r="AZ450">
            <v>381.96028790571938</v>
          </cell>
          <cell r="BA450">
            <v>0</v>
          </cell>
          <cell r="BB450">
            <v>0</v>
          </cell>
          <cell r="BC450">
            <v>0</v>
          </cell>
          <cell r="BD450">
            <v>0</v>
          </cell>
          <cell r="BG450">
            <v>0</v>
          </cell>
          <cell r="BH450">
            <v>0</v>
          </cell>
          <cell r="BI450">
            <v>9675</v>
          </cell>
          <cell r="BJ450">
            <v>73.292964789738477</v>
          </cell>
          <cell r="BK450">
            <v>0</v>
          </cell>
          <cell r="BL450">
            <v>0</v>
          </cell>
          <cell r="BM450">
            <v>15772.37</v>
          </cell>
          <cell r="BN450">
            <v>119.48359266777544</v>
          </cell>
          <cell r="BO450">
            <v>0</v>
          </cell>
          <cell r="BP450">
            <v>0</v>
          </cell>
          <cell r="BY450">
            <v>1439.43</v>
          </cell>
          <cell r="CF450">
            <v>23.536221600855182</v>
          </cell>
          <cell r="CG450">
            <v>2142.25</v>
          </cell>
          <cell r="CJ450">
            <v>0</v>
          </cell>
          <cell r="CK450">
            <v>0</v>
          </cell>
          <cell r="CL450">
            <v>0</v>
          </cell>
          <cell r="CM450">
            <v>0</v>
          </cell>
          <cell r="CN450">
            <v>0</v>
          </cell>
          <cell r="CO450">
            <v>0</v>
          </cell>
          <cell r="CX450">
            <v>0</v>
          </cell>
          <cell r="CY450">
            <v>0</v>
          </cell>
          <cell r="DB450">
            <v>0</v>
          </cell>
          <cell r="DC450">
            <v>0</v>
          </cell>
          <cell r="DJ450" t="str">
            <v>НКРКП</v>
          </cell>
          <cell r="DL450">
            <v>40816</v>
          </cell>
          <cell r="DM450">
            <v>100</v>
          </cell>
          <cell r="DT450">
            <v>999.9</v>
          </cell>
        </row>
        <row r="451">
          <cell r="W451">
            <v>661.25130434699997</v>
          </cell>
          <cell r="AF451">
            <v>39968</v>
          </cell>
          <cell r="AG451">
            <v>1701</v>
          </cell>
          <cell r="AH451">
            <v>629.76347826086953</v>
          </cell>
          <cell r="AM451">
            <v>1150</v>
          </cell>
          <cell r="AO451">
            <v>760438.99999904993</v>
          </cell>
          <cell r="AQ451">
            <v>724228</v>
          </cell>
          <cell r="AU451">
            <v>0</v>
          </cell>
          <cell r="AW451">
            <v>0</v>
          </cell>
          <cell r="AY451">
            <v>439570.00000000006</v>
          </cell>
          <cell r="AZ451">
            <v>382.2347826086957</v>
          </cell>
          <cell r="BA451">
            <v>0</v>
          </cell>
          <cell r="BB451">
            <v>0</v>
          </cell>
          <cell r="BC451">
            <v>0</v>
          </cell>
          <cell r="BD451">
            <v>0</v>
          </cell>
          <cell r="BG451">
            <v>0</v>
          </cell>
          <cell r="BH451">
            <v>0</v>
          </cell>
          <cell r="BI451">
            <v>22263</v>
          </cell>
          <cell r="BJ451">
            <v>19.35913043478261</v>
          </cell>
          <cell r="BK451">
            <v>0</v>
          </cell>
          <cell r="BL451">
            <v>0</v>
          </cell>
          <cell r="BM451">
            <v>158415</v>
          </cell>
          <cell r="BN451">
            <v>137.75217391304349</v>
          </cell>
          <cell r="BO451">
            <v>0</v>
          </cell>
          <cell r="BP451">
            <v>0</v>
          </cell>
          <cell r="BY451">
            <v>1326.12</v>
          </cell>
          <cell r="CF451">
            <v>205.19080406115069</v>
          </cell>
          <cell r="CG451">
            <v>2142.25</v>
          </cell>
          <cell r="CJ451">
            <v>0</v>
          </cell>
          <cell r="CK451">
            <v>0</v>
          </cell>
          <cell r="CL451">
            <v>0</v>
          </cell>
          <cell r="CM451">
            <v>0</v>
          </cell>
          <cell r="CN451">
            <v>0</v>
          </cell>
          <cell r="CO451">
            <v>0</v>
          </cell>
          <cell r="CX451">
            <v>0</v>
          </cell>
          <cell r="CY451">
            <v>0</v>
          </cell>
          <cell r="DB451">
            <v>0</v>
          </cell>
          <cell r="DC451">
            <v>0</v>
          </cell>
          <cell r="DJ451" t="str">
            <v>НКРКП</v>
          </cell>
          <cell r="DL451">
            <v>40816</v>
          </cell>
          <cell r="DM451">
            <v>100</v>
          </cell>
          <cell r="DT451">
            <v>948.46</v>
          </cell>
        </row>
        <row r="452">
          <cell r="W452">
            <v>328.17806894099999</v>
          </cell>
          <cell r="AF452">
            <v>39968</v>
          </cell>
          <cell r="AG452">
            <v>1713</v>
          </cell>
          <cell r="AH452">
            <v>328.17806894125926</v>
          </cell>
          <cell r="AM452">
            <v>11372</v>
          </cell>
          <cell r="AO452">
            <v>3732040.9999970519</v>
          </cell>
          <cell r="AQ452">
            <v>3732041</v>
          </cell>
          <cell r="AU452">
            <v>0</v>
          </cell>
          <cell r="AW452">
            <v>0</v>
          </cell>
          <cell r="AY452">
            <v>1471058</v>
          </cell>
          <cell r="AZ452">
            <v>129.35789658811115</v>
          </cell>
          <cell r="BA452">
            <v>0</v>
          </cell>
          <cell r="BB452">
            <v>0</v>
          </cell>
          <cell r="BC452">
            <v>0</v>
          </cell>
          <cell r="BD452">
            <v>0</v>
          </cell>
          <cell r="BG452">
            <v>0</v>
          </cell>
          <cell r="BH452">
            <v>0</v>
          </cell>
          <cell r="BI452">
            <v>210328</v>
          </cell>
          <cell r="BJ452">
            <v>18.495251494899755</v>
          </cell>
          <cell r="BK452">
            <v>0</v>
          </cell>
          <cell r="BL452">
            <v>0</v>
          </cell>
          <cell r="BM452">
            <v>1309826</v>
          </cell>
          <cell r="BN452">
            <v>115.17991558213156</v>
          </cell>
          <cell r="BO452">
            <v>0</v>
          </cell>
          <cell r="BP452">
            <v>0</v>
          </cell>
          <cell r="BY452">
            <v>1452.37</v>
          </cell>
          <cell r="CF452">
            <v>2022.5732827366221</v>
          </cell>
          <cell r="CG452">
            <v>727.32</v>
          </cell>
          <cell r="CJ452">
            <v>0</v>
          </cell>
          <cell r="CK452">
            <v>0</v>
          </cell>
          <cell r="CL452">
            <v>0</v>
          </cell>
          <cell r="CM452">
            <v>0</v>
          </cell>
          <cell r="CN452">
            <v>0</v>
          </cell>
          <cell r="CO452">
            <v>0</v>
          </cell>
          <cell r="CX452">
            <v>0</v>
          </cell>
          <cell r="CY452">
            <v>0</v>
          </cell>
          <cell r="DB452">
            <v>0</v>
          </cell>
          <cell r="DC452">
            <v>0</v>
          </cell>
          <cell r="DJ452" t="str">
            <v>НКРЕ</v>
          </cell>
          <cell r="DL452">
            <v>40526</v>
          </cell>
          <cell r="DM452">
            <v>1749</v>
          </cell>
          <cell r="DO452" t="str">
            <v>тариф на теплову енергію</v>
          </cell>
          <cell r="DT452">
            <v>361</v>
          </cell>
        </row>
        <row r="453">
          <cell r="W453">
            <v>683.04</v>
          </cell>
          <cell r="AF453">
            <v>39968</v>
          </cell>
          <cell r="AG453">
            <v>1714</v>
          </cell>
          <cell r="AH453">
            <v>593.95000000000005</v>
          </cell>
          <cell r="AM453">
            <v>8700</v>
          </cell>
          <cell r="AO453">
            <v>5942448</v>
          </cell>
          <cell r="AQ453">
            <v>5167365</v>
          </cell>
          <cell r="AU453">
            <v>0</v>
          </cell>
          <cell r="AW453">
            <v>0</v>
          </cell>
          <cell r="AY453">
            <v>3327538</v>
          </cell>
          <cell r="AZ453">
            <v>382.47563218390803</v>
          </cell>
          <cell r="BA453">
            <v>0</v>
          </cell>
          <cell r="BB453">
            <v>0</v>
          </cell>
          <cell r="BC453">
            <v>0</v>
          </cell>
          <cell r="BD453">
            <v>0</v>
          </cell>
          <cell r="BG453">
            <v>0</v>
          </cell>
          <cell r="BH453">
            <v>0</v>
          </cell>
          <cell r="BI453">
            <v>160910</v>
          </cell>
          <cell r="BJ453">
            <v>18.495402298850575</v>
          </cell>
          <cell r="BK453">
            <v>0</v>
          </cell>
          <cell r="BL453">
            <v>0</v>
          </cell>
          <cell r="BM453">
            <v>1002066.2</v>
          </cell>
          <cell r="BN453">
            <v>115.18002298850574</v>
          </cell>
          <cell r="BO453">
            <v>0</v>
          </cell>
          <cell r="BP453">
            <v>0</v>
          </cell>
          <cell r="BY453">
            <v>1452.37</v>
          </cell>
          <cell r="CF453">
            <v>1553.2911658303185</v>
          </cell>
          <cell r="CG453">
            <v>2142.25</v>
          </cell>
          <cell r="CJ453">
            <v>0</v>
          </cell>
          <cell r="CK453">
            <v>0</v>
          </cell>
          <cell r="CL453">
            <v>0</v>
          </cell>
          <cell r="CM453">
            <v>0</v>
          </cell>
          <cell r="CN453">
            <v>0</v>
          </cell>
          <cell r="CO453">
            <v>0</v>
          </cell>
          <cell r="CX453">
            <v>0</v>
          </cell>
          <cell r="CY453">
            <v>0</v>
          </cell>
          <cell r="DB453">
            <v>0</v>
          </cell>
          <cell r="DC453">
            <v>0</v>
          </cell>
          <cell r="DJ453" t="str">
            <v>НКРКП</v>
          </cell>
          <cell r="DL453">
            <v>40816</v>
          </cell>
          <cell r="DM453">
            <v>100</v>
          </cell>
          <cell r="DT453">
            <v>970.44</v>
          </cell>
        </row>
        <row r="454">
          <cell r="W454">
            <v>685.07522123800004</v>
          </cell>
          <cell r="AF454">
            <v>39968</v>
          </cell>
          <cell r="AG454">
            <v>1715</v>
          </cell>
          <cell r="AH454">
            <v>595.71978823026734</v>
          </cell>
          <cell r="AM454">
            <v>225.99249287982579</v>
          </cell>
          <cell r="AO454">
            <v>154821.8570577738</v>
          </cell>
          <cell r="AQ454">
            <v>134628.20000000001</v>
          </cell>
          <cell r="AU454">
            <v>0</v>
          </cell>
          <cell r="AW454">
            <v>0</v>
          </cell>
          <cell r="AY454">
            <v>86795.000000000015</v>
          </cell>
          <cell r="AZ454">
            <v>384.06143006774255</v>
          </cell>
          <cell r="BA454">
            <v>0</v>
          </cell>
          <cell r="BB454">
            <v>0</v>
          </cell>
          <cell r="BC454">
            <v>0</v>
          </cell>
          <cell r="BD454">
            <v>0</v>
          </cell>
          <cell r="BG454">
            <v>0</v>
          </cell>
          <cell r="BH454">
            <v>0</v>
          </cell>
          <cell r="BI454">
            <v>4186</v>
          </cell>
          <cell r="BJ454">
            <v>18.522739170039404</v>
          </cell>
          <cell r="BK454">
            <v>0</v>
          </cell>
          <cell r="BL454">
            <v>0</v>
          </cell>
          <cell r="BM454">
            <v>26036.799999999999</v>
          </cell>
          <cell r="BN454">
            <v>115.21090664655564</v>
          </cell>
          <cell r="BO454">
            <v>0</v>
          </cell>
          <cell r="BP454">
            <v>0</v>
          </cell>
          <cell r="BY454">
            <v>1452.37</v>
          </cell>
          <cell r="CF454">
            <v>40.515812813630532</v>
          </cell>
          <cell r="CG454">
            <v>2142.25</v>
          </cell>
          <cell r="CJ454">
            <v>0</v>
          </cell>
          <cell r="CK454">
            <v>0</v>
          </cell>
          <cell r="CL454">
            <v>0</v>
          </cell>
          <cell r="CM454">
            <v>0</v>
          </cell>
          <cell r="CN454">
            <v>0</v>
          </cell>
          <cell r="CO454">
            <v>0</v>
          </cell>
          <cell r="CX454">
            <v>0</v>
          </cell>
          <cell r="CY454">
            <v>0</v>
          </cell>
          <cell r="DB454">
            <v>0</v>
          </cell>
          <cell r="DC454">
            <v>0</v>
          </cell>
          <cell r="DJ454" t="str">
            <v>НКРКП</v>
          </cell>
          <cell r="DL454">
            <v>40816</v>
          </cell>
          <cell r="DM454">
            <v>100</v>
          </cell>
          <cell r="DT454">
            <v>973.69</v>
          </cell>
        </row>
        <row r="455">
          <cell r="W455">
            <v>687.55809859099998</v>
          </cell>
          <cell r="AF455">
            <v>39968</v>
          </cell>
          <cell r="AG455">
            <v>1700</v>
          </cell>
          <cell r="AH455">
            <v>654.81748826291084</v>
          </cell>
          <cell r="AM455">
            <v>1704</v>
          </cell>
          <cell r="AO455">
            <v>1171598.999999064</v>
          </cell>
          <cell r="AQ455">
            <v>1115809</v>
          </cell>
          <cell r="AU455">
            <v>0</v>
          </cell>
          <cell r="AW455">
            <v>0</v>
          </cell>
          <cell r="AY455">
            <v>648916</v>
          </cell>
          <cell r="AZ455">
            <v>380.81924882629107</v>
          </cell>
          <cell r="BA455">
            <v>0</v>
          </cell>
          <cell r="BB455">
            <v>0</v>
          </cell>
          <cell r="BC455">
            <v>0</v>
          </cell>
          <cell r="BD455">
            <v>0</v>
          </cell>
          <cell r="BG455">
            <v>0</v>
          </cell>
          <cell r="BH455">
            <v>0</v>
          </cell>
          <cell r="BI455">
            <v>64467</v>
          </cell>
          <cell r="BJ455">
            <v>37.83274647887324</v>
          </cell>
          <cell r="BK455">
            <v>0</v>
          </cell>
          <cell r="BL455">
            <v>0</v>
          </cell>
          <cell r="BM455">
            <v>258841.46</v>
          </cell>
          <cell r="BN455">
            <v>151.90226525821595</v>
          </cell>
          <cell r="BO455">
            <v>0</v>
          </cell>
          <cell r="BP455">
            <v>0</v>
          </cell>
          <cell r="BY455">
            <v>1326.12</v>
          </cell>
          <cell r="CF455">
            <v>302.91329209942819</v>
          </cell>
          <cell r="CG455">
            <v>2142.25</v>
          </cell>
          <cell r="CJ455">
            <v>0</v>
          </cell>
          <cell r="CK455">
            <v>0</v>
          </cell>
          <cell r="CL455">
            <v>0</v>
          </cell>
          <cell r="CM455">
            <v>0</v>
          </cell>
          <cell r="CN455">
            <v>0</v>
          </cell>
          <cell r="CO455">
            <v>0</v>
          </cell>
          <cell r="CX455">
            <v>0</v>
          </cell>
          <cell r="CY455">
            <v>0</v>
          </cell>
          <cell r="DB455">
            <v>0</v>
          </cell>
          <cell r="DC455">
            <v>0</v>
          </cell>
          <cell r="DJ455" t="str">
            <v>НКРКП</v>
          </cell>
          <cell r="DL455">
            <v>40816</v>
          </cell>
          <cell r="DM455">
            <v>100</v>
          </cell>
          <cell r="DT455">
            <v>973.74</v>
          </cell>
        </row>
        <row r="456">
          <cell r="W456">
            <v>632.943396226</v>
          </cell>
          <cell r="AF456">
            <v>39968</v>
          </cell>
          <cell r="AG456">
            <v>1717</v>
          </cell>
          <cell r="AH456">
            <v>602.80424528301887</v>
          </cell>
          <cell r="AM456">
            <v>424</v>
          </cell>
          <cell r="AO456">
            <v>268367.99999982398</v>
          </cell>
          <cell r="AQ456">
            <v>255589</v>
          </cell>
          <cell r="AU456">
            <v>0</v>
          </cell>
          <cell r="AW456">
            <v>0</v>
          </cell>
          <cell r="AY456">
            <v>162643</v>
          </cell>
          <cell r="AZ456">
            <v>383.59198113207549</v>
          </cell>
          <cell r="BA456">
            <v>0</v>
          </cell>
          <cell r="BB456">
            <v>0</v>
          </cell>
          <cell r="BC456">
            <v>0</v>
          </cell>
          <cell r="BD456">
            <v>0</v>
          </cell>
          <cell r="BG456">
            <v>0</v>
          </cell>
          <cell r="BH456">
            <v>0</v>
          </cell>
          <cell r="BI456">
            <v>7052</v>
          </cell>
          <cell r="BJ456">
            <v>16.632075471698112</v>
          </cell>
          <cell r="BK456">
            <v>0</v>
          </cell>
          <cell r="BL456">
            <v>0</v>
          </cell>
          <cell r="BM456">
            <v>48389.5</v>
          </cell>
          <cell r="BN456">
            <v>114.12617924528301</v>
          </cell>
          <cell r="BO456">
            <v>0</v>
          </cell>
          <cell r="BP456">
            <v>0</v>
          </cell>
          <cell r="BY456">
            <v>1475.92</v>
          </cell>
          <cell r="CF456">
            <v>75.921577780371109</v>
          </cell>
          <cell r="CG456">
            <v>2142.25</v>
          </cell>
          <cell r="CJ456">
            <v>0</v>
          </cell>
          <cell r="CK456">
            <v>0</v>
          </cell>
          <cell r="CL456">
            <v>0</v>
          </cell>
          <cell r="CM456">
            <v>0</v>
          </cell>
          <cell r="CN456">
            <v>0</v>
          </cell>
          <cell r="CO456">
            <v>0</v>
          </cell>
          <cell r="CX456">
            <v>0</v>
          </cell>
          <cell r="CY456">
            <v>0</v>
          </cell>
          <cell r="DB456">
            <v>0</v>
          </cell>
          <cell r="DC456">
            <v>0</v>
          </cell>
          <cell r="DJ456" t="str">
            <v>НКРКП</v>
          </cell>
          <cell r="DL456">
            <v>40816</v>
          </cell>
          <cell r="DM456">
            <v>100</v>
          </cell>
          <cell r="DT456">
            <v>921.16</v>
          </cell>
        </row>
        <row r="457">
          <cell r="W457">
            <v>721.81283422399997</v>
          </cell>
          <cell r="AF457">
            <v>39968</v>
          </cell>
          <cell r="AG457">
            <v>1703</v>
          </cell>
          <cell r="AH457">
            <v>644.4763814616756</v>
          </cell>
          <cell r="AM457">
            <v>2244</v>
          </cell>
          <cell r="AO457">
            <v>1619747.9999986559</v>
          </cell>
          <cell r="AQ457">
            <v>1446205</v>
          </cell>
          <cell r="AU457">
            <v>0</v>
          </cell>
          <cell r="AW457">
            <v>0</v>
          </cell>
          <cell r="AY457">
            <v>848451.99999980745</v>
          </cell>
          <cell r="AZ457">
            <v>378.09803921560047</v>
          </cell>
          <cell r="BA457">
            <v>0</v>
          </cell>
          <cell r="BB457">
            <v>0</v>
          </cell>
          <cell r="BC457">
            <v>0</v>
          </cell>
          <cell r="BD457">
            <v>0</v>
          </cell>
          <cell r="BG457">
            <v>0</v>
          </cell>
          <cell r="BH457">
            <v>0</v>
          </cell>
          <cell r="BI457">
            <v>49481</v>
          </cell>
          <cell r="BJ457">
            <v>22.05035650623886</v>
          </cell>
          <cell r="BK457">
            <v>0</v>
          </cell>
          <cell r="BL457">
            <v>0</v>
          </cell>
          <cell r="BM457">
            <v>359705.7</v>
          </cell>
          <cell r="BN457">
            <v>160.29665775401071</v>
          </cell>
          <cell r="BO457">
            <v>0</v>
          </cell>
          <cell r="BP457">
            <v>0</v>
          </cell>
          <cell r="BY457">
            <v>1113.7066870132981</v>
          </cell>
          <cell r="CF457">
            <v>396.05648266999998</v>
          </cell>
          <cell r="CG457">
            <v>2142.25</v>
          </cell>
          <cell r="CJ457">
            <v>0</v>
          </cell>
          <cell r="CK457">
            <v>0</v>
          </cell>
          <cell r="CL457">
            <v>0</v>
          </cell>
          <cell r="CM457">
            <v>0</v>
          </cell>
          <cell r="CN457">
            <v>0</v>
          </cell>
          <cell r="CO457">
            <v>0</v>
          </cell>
          <cell r="CX457">
            <v>0</v>
          </cell>
          <cell r="CY457">
            <v>0</v>
          </cell>
          <cell r="DB457">
            <v>0</v>
          </cell>
          <cell r="DC457">
            <v>0</v>
          </cell>
          <cell r="DJ457" t="str">
            <v>НКРКП</v>
          </cell>
          <cell r="DL457">
            <v>40816</v>
          </cell>
          <cell r="DM457">
            <v>100</v>
          </cell>
          <cell r="DT457">
            <v>999.9</v>
          </cell>
        </row>
        <row r="458">
          <cell r="W458">
            <v>197.7</v>
          </cell>
          <cell r="AF458">
            <v>39987</v>
          </cell>
          <cell r="AG458" t="str">
            <v xml:space="preserve">  10-09</v>
          </cell>
          <cell r="AH458">
            <v>233.69391690172498</v>
          </cell>
          <cell r="AM458">
            <v>125039.9</v>
          </cell>
          <cell r="AO458">
            <v>24720388.229999997</v>
          </cell>
          <cell r="AQ458">
            <v>29221064</v>
          </cell>
          <cell r="AU458">
            <v>21043605</v>
          </cell>
          <cell r="AW458">
            <v>0</v>
          </cell>
          <cell r="AY458">
            <v>0</v>
          </cell>
          <cell r="AZ458">
            <v>0</v>
          </cell>
          <cell r="BA458">
            <v>0</v>
          </cell>
          <cell r="BB458">
            <v>0</v>
          </cell>
          <cell r="BC458">
            <v>0</v>
          </cell>
          <cell r="BD458">
            <v>0</v>
          </cell>
          <cell r="BG458">
            <v>0</v>
          </cell>
          <cell r="BH458">
            <v>0</v>
          </cell>
          <cell r="BI458">
            <v>1841839.2</v>
          </cell>
          <cell r="BJ458">
            <v>14.730011780239748</v>
          </cell>
          <cell r="BK458">
            <v>0</v>
          </cell>
          <cell r="BL458">
            <v>0</v>
          </cell>
          <cell r="BM458">
            <v>3958767</v>
          </cell>
          <cell r="BN458">
            <v>31.660030118386214</v>
          </cell>
          <cell r="BO458">
            <v>0</v>
          </cell>
          <cell r="BP458">
            <v>0</v>
          </cell>
          <cell r="BY458">
            <v>2323.1999999999998</v>
          </cell>
          <cell r="CF458">
            <v>0</v>
          </cell>
          <cell r="CG458">
            <v>0</v>
          </cell>
          <cell r="CJ458">
            <v>143300</v>
          </cell>
          <cell r="CK458">
            <v>146.85</v>
          </cell>
          <cell r="CL458">
            <v>228.21</v>
          </cell>
          <cell r="CM458">
            <v>0</v>
          </cell>
          <cell r="CN458">
            <v>0</v>
          </cell>
          <cell r="CO458">
            <v>0</v>
          </cell>
          <cell r="CX458">
            <v>0</v>
          </cell>
          <cell r="CY458">
            <v>0</v>
          </cell>
          <cell r="DB458">
            <v>0</v>
          </cell>
          <cell r="DC458">
            <v>0</v>
          </cell>
          <cell r="DJ458" t="str">
            <v>НКРЕ</v>
          </cell>
          <cell r="DL458">
            <v>40633</v>
          </cell>
          <cell r="DM458">
            <v>472</v>
          </cell>
          <cell r="DO458" t="str">
            <v>тариф на теплову енергію</v>
          </cell>
          <cell r="DT458">
            <v>217.47</v>
          </cell>
        </row>
        <row r="459">
          <cell r="W459">
            <v>518.84</v>
          </cell>
          <cell r="AF459">
            <v>39987</v>
          </cell>
          <cell r="AG459" t="str">
            <v xml:space="preserve">  11-09</v>
          </cell>
          <cell r="AH459">
            <v>479.22479400749063</v>
          </cell>
          <cell r="AM459">
            <v>13350</v>
          </cell>
          <cell r="AO459">
            <v>6926514</v>
          </cell>
          <cell r="AQ459">
            <v>6397651</v>
          </cell>
          <cell r="AU459">
            <v>5524565.5700000003</v>
          </cell>
          <cell r="AW459">
            <v>0</v>
          </cell>
          <cell r="AY459">
            <v>0</v>
          </cell>
          <cell r="AZ459">
            <v>0</v>
          </cell>
          <cell r="BA459">
            <v>0</v>
          </cell>
          <cell r="BB459">
            <v>0</v>
          </cell>
          <cell r="BC459">
            <v>0</v>
          </cell>
          <cell r="BD459">
            <v>0</v>
          </cell>
          <cell r="BG459">
            <v>0</v>
          </cell>
          <cell r="BH459">
            <v>0</v>
          </cell>
          <cell r="BI459">
            <v>196645.5</v>
          </cell>
          <cell r="BJ459">
            <v>14.73</v>
          </cell>
          <cell r="BK459">
            <v>0</v>
          </cell>
          <cell r="BL459">
            <v>0</v>
          </cell>
          <cell r="BM459">
            <v>422661</v>
          </cell>
          <cell r="BN459">
            <v>31.66</v>
          </cell>
          <cell r="BO459">
            <v>0</v>
          </cell>
          <cell r="BP459">
            <v>0</v>
          </cell>
          <cell r="BY459">
            <v>2323.1999999999998</v>
          </cell>
          <cell r="CF459">
            <v>0</v>
          </cell>
          <cell r="CG459">
            <v>0</v>
          </cell>
          <cell r="CJ459">
            <v>15349</v>
          </cell>
          <cell r="CK459">
            <v>359.93</v>
          </cell>
          <cell r="CL459">
            <v>633.44000000000005</v>
          </cell>
          <cell r="CM459">
            <v>0</v>
          </cell>
          <cell r="CN459">
            <v>0</v>
          </cell>
          <cell r="CO459">
            <v>0</v>
          </cell>
          <cell r="CX459">
            <v>0</v>
          </cell>
          <cell r="CY459">
            <v>0</v>
          </cell>
          <cell r="DB459">
            <v>0</v>
          </cell>
          <cell r="DC459">
            <v>0</v>
          </cell>
          <cell r="DJ459" t="str">
            <v>НКРКП</v>
          </cell>
          <cell r="DL459">
            <v>40816</v>
          </cell>
          <cell r="DM459">
            <v>145</v>
          </cell>
          <cell r="DT459">
            <v>792.41</v>
          </cell>
        </row>
        <row r="460">
          <cell r="W460">
            <v>532.74</v>
          </cell>
          <cell r="AF460">
            <v>39987</v>
          </cell>
          <cell r="AG460" t="str">
            <v xml:space="preserve">  11-09</v>
          </cell>
          <cell r="AH460">
            <v>479.28483754736902</v>
          </cell>
          <cell r="AM460">
            <v>1609.7</v>
          </cell>
          <cell r="AO460">
            <v>857551.5780000001</v>
          </cell>
          <cell r="AQ460">
            <v>771504.80299999996</v>
          </cell>
          <cell r="AU460">
            <v>666230.43000000005</v>
          </cell>
          <cell r="AW460">
            <v>0</v>
          </cell>
          <cell r="AY460">
            <v>0</v>
          </cell>
          <cell r="AZ460">
            <v>0</v>
          </cell>
          <cell r="BA460">
            <v>0</v>
          </cell>
          <cell r="BB460">
            <v>0</v>
          </cell>
          <cell r="BC460">
            <v>0</v>
          </cell>
          <cell r="BD460">
            <v>0</v>
          </cell>
          <cell r="BG460">
            <v>0</v>
          </cell>
          <cell r="BH460">
            <v>0</v>
          </cell>
          <cell r="BI460">
            <v>23715.3</v>
          </cell>
          <cell r="BJ460">
            <v>14.732745232030812</v>
          </cell>
          <cell r="BK460">
            <v>0</v>
          </cell>
          <cell r="BL460">
            <v>0</v>
          </cell>
          <cell r="BM460">
            <v>50973</v>
          </cell>
          <cell r="BN460">
            <v>31.66614897185811</v>
          </cell>
          <cell r="BO460">
            <v>0</v>
          </cell>
          <cell r="BP460">
            <v>0</v>
          </cell>
          <cell r="BY460">
            <v>2323.1999999999998</v>
          </cell>
          <cell r="CF460">
            <v>0</v>
          </cell>
          <cell r="CG460">
            <v>0</v>
          </cell>
          <cell r="CJ460">
            <v>1851</v>
          </cell>
          <cell r="CK460">
            <v>359.93</v>
          </cell>
          <cell r="CL460">
            <v>633.44000000000005</v>
          </cell>
          <cell r="CM460">
            <v>0</v>
          </cell>
          <cell r="CN460">
            <v>0</v>
          </cell>
          <cell r="CO460">
            <v>0</v>
          </cell>
          <cell r="CX460">
            <v>0</v>
          </cell>
          <cell r="CY460">
            <v>0</v>
          </cell>
          <cell r="DB460">
            <v>0</v>
          </cell>
          <cell r="DC460">
            <v>0</v>
          </cell>
          <cell r="DJ460" t="str">
            <v>НКРКП</v>
          </cell>
          <cell r="DL460">
            <v>40816</v>
          </cell>
          <cell r="DM460">
            <v>145</v>
          </cell>
          <cell r="DT460">
            <v>806.31</v>
          </cell>
        </row>
        <row r="461">
          <cell r="W461">
            <v>170.83</v>
          </cell>
          <cell r="AF461">
            <v>39605</v>
          </cell>
          <cell r="AG461" t="str">
            <v>4/5-6/1731</v>
          </cell>
          <cell r="AH461">
            <v>167.40061205507075</v>
          </cell>
          <cell r="AM461">
            <v>1408370</v>
          </cell>
          <cell r="AO461">
            <v>240591847.10000002</v>
          </cell>
          <cell r="AQ461">
            <v>235762000</v>
          </cell>
          <cell r="AU461">
            <v>0</v>
          </cell>
          <cell r="AW461">
            <v>1134936.3625</v>
          </cell>
          <cell r="AY461">
            <v>154866935.59999999</v>
          </cell>
          <cell r="AZ461">
            <v>109.96182508857757</v>
          </cell>
          <cell r="BA461">
            <v>0</v>
          </cell>
          <cell r="BB461">
            <v>0</v>
          </cell>
          <cell r="BC461">
            <v>0</v>
          </cell>
          <cell r="BD461">
            <v>0</v>
          </cell>
          <cell r="BG461">
            <v>12449000</v>
          </cell>
          <cell r="BH461">
            <v>8.8392964916889731</v>
          </cell>
          <cell r="BI461">
            <v>10916000</v>
          </cell>
          <cell r="BJ461">
            <v>7.750804121076138</v>
          </cell>
          <cell r="BK461">
            <v>0</v>
          </cell>
          <cell r="BL461">
            <v>0</v>
          </cell>
          <cell r="BM461">
            <v>42313000</v>
          </cell>
          <cell r="BN461">
            <v>30.043951518422006</v>
          </cell>
          <cell r="BO461">
            <v>0</v>
          </cell>
          <cell r="BP461">
            <v>0</v>
          </cell>
          <cell r="BY461">
            <v>1918</v>
          </cell>
          <cell r="CF461">
            <v>226460</v>
          </cell>
          <cell r="CG461">
            <v>683.86</v>
          </cell>
          <cell r="CJ461">
            <v>0</v>
          </cell>
          <cell r="CK461">
            <v>0</v>
          </cell>
          <cell r="CL461">
            <v>0</v>
          </cell>
          <cell r="CM461">
            <v>12299.5</v>
          </cell>
          <cell r="CN461">
            <v>92.275000000000006</v>
          </cell>
          <cell r="CO461">
            <v>92.275000000000006</v>
          </cell>
          <cell r="CX461">
            <v>0</v>
          </cell>
          <cell r="CY461">
            <v>0</v>
          </cell>
          <cell r="DB461">
            <v>0</v>
          </cell>
          <cell r="DC461">
            <v>0</v>
          </cell>
          <cell r="DJ461" t="str">
            <v>НКРЕ</v>
          </cell>
          <cell r="DL461">
            <v>40526</v>
          </cell>
          <cell r="DM461">
            <v>1845</v>
          </cell>
          <cell r="DO461" t="str">
            <v>тариф на теплову енергію</v>
          </cell>
          <cell r="DT461">
            <v>213.54</v>
          </cell>
        </row>
        <row r="462">
          <cell r="W462">
            <v>443.33</v>
          </cell>
          <cell r="AF462">
            <v>39849</v>
          </cell>
          <cell r="AG462" t="str">
            <v>6/1/1-34</v>
          </cell>
          <cell r="AH462">
            <v>422.39629739629737</v>
          </cell>
          <cell r="AM462">
            <v>161616</v>
          </cell>
          <cell r="AO462">
            <v>71649221.280000001</v>
          </cell>
          <cell r="AQ462">
            <v>68266000</v>
          </cell>
          <cell r="AU462">
            <v>0</v>
          </cell>
          <cell r="AW462">
            <v>0</v>
          </cell>
          <cell r="AY462">
            <v>56071679.950000003</v>
          </cell>
          <cell r="AZ462">
            <v>346.94386663449166</v>
          </cell>
          <cell r="BA462">
            <v>0</v>
          </cell>
          <cell r="BB462">
            <v>0</v>
          </cell>
          <cell r="BC462">
            <v>0</v>
          </cell>
          <cell r="BD462">
            <v>0</v>
          </cell>
          <cell r="BG462">
            <v>2628542.44</v>
          </cell>
          <cell r="BH462">
            <v>16.264122611622611</v>
          </cell>
          <cell r="BI462">
            <v>1752000</v>
          </cell>
          <cell r="BJ462">
            <v>10.84051084051084</v>
          </cell>
          <cell r="BK462">
            <v>0</v>
          </cell>
          <cell r="BL462">
            <v>0</v>
          </cell>
          <cell r="BM462">
            <v>6116261.1699999999</v>
          </cell>
          <cell r="BN462">
            <v>37.844403833778834</v>
          </cell>
          <cell r="BO462">
            <v>0</v>
          </cell>
          <cell r="BP462">
            <v>0</v>
          </cell>
          <cell r="BY462">
            <v>3313</v>
          </cell>
          <cell r="CF462">
            <v>26174.2</v>
          </cell>
          <cell r="CG462">
            <v>2142.25</v>
          </cell>
          <cell r="CJ462">
            <v>0</v>
          </cell>
          <cell r="CK462">
            <v>0</v>
          </cell>
          <cell r="CL462">
            <v>0</v>
          </cell>
          <cell r="CM462">
            <v>0</v>
          </cell>
          <cell r="CN462">
            <v>0</v>
          </cell>
          <cell r="CO462">
            <v>0</v>
          </cell>
          <cell r="CX462">
            <v>0</v>
          </cell>
          <cell r="CY462">
            <v>0</v>
          </cell>
          <cell r="DB462">
            <v>0</v>
          </cell>
          <cell r="DC462">
            <v>0</v>
          </cell>
          <cell r="DJ462" t="str">
            <v>НКРКП</v>
          </cell>
          <cell r="DL462">
            <v>40816</v>
          </cell>
          <cell r="DM462">
            <v>11</v>
          </cell>
          <cell r="DT462">
            <v>704.02</v>
          </cell>
        </row>
        <row r="463">
          <cell r="W463">
            <v>443.33</v>
          </cell>
          <cell r="AF463">
            <v>39849</v>
          </cell>
          <cell r="AG463" t="str">
            <v>6/1/1-34</v>
          </cell>
          <cell r="AH463">
            <v>422.39767559373422</v>
          </cell>
          <cell r="AM463">
            <v>79160</v>
          </cell>
          <cell r="AO463">
            <v>35094002.799999997</v>
          </cell>
          <cell r="AQ463">
            <v>33437000</v>
          </cell>
          <cell r="AU463">
            <v>0</v>
          </cell>
          <cell r="AW463">
            <v>0</v>
          </cell>
          <cell r="AY463">
            <v>27463645</v>
          </cell>
          <cell r="AZ463">
            <v>346.93841586659931</v>
          </cell>
          <cell r="BA463">
            <v>0</v>
          </cell>
          <cell r="BB463">
            <v>0</v>
          </cell>
          <cell r="BC463">
            <v>0</v>
          </cell>
          <cell r="BD463">
            <v>0</v>
          </cell>
          <cell r="BG463">
            <v>1287457.557</v>
          </cell>
          <cell r="BH463">
            <v>16.263991371905004</v>
          </cell>
          <cell r="BI463">
            <v>858000</v>
          </cell>
          <cell r="BJ463">
            <v>10.838807478524508</v>
          </cell>
          <cell r="BK463">
            <v>0</v>
          </cell>
          <cell r="BL463">
            <v>0</v>
          </cell>
          <cell r="BM463">
            <v>2995738.83</v>
          </cell>
          <cell r="BN463">
            <v>37.844098408287017</v>
          </cell>
          <cell r="BO463">
            <v>0</v>
          </cell>
          <cell r="BP463">
            <v>0</v>
          </cell>
          <cell r="BY463">
            <v>3313</v>
          </cell>
          <cell r="CF463">
            <v>12820</v>
          </cell>
          <cell r="CG463">
            <v>2142.25</v>
          </cell>
          <cell r="CJ463">
            <v>0</v>
          </cell>
          <cell r="CK463">
            <v>0</v>
          </cell>
          <cell r="CL463">
            <v>0</v>
          </cell>
          <cell r="CM463">
            <v>0</v>
          </cell>
          <cell r="CN463">
            <v>0</v>
          </cell>
          <cell r="CO463">
            <v>0</v>
          </cell>
          <cell r="CX463">
            <v>0</v>
          </cell>
          <cell r="CY463">
            <v>0</v>
          </cell>
          <cell r="DB463">
            <v>0</v>
          </cell>
          <cell r="DC463">
            <v>0</v>
          </cell>
          <cell r="DJ463" t="str">
            <v>НКРКП</v>
          </cell>
          <cell r="DL463">
            <v>40816</v>
          </cell>
          <cell r="DM463">
            <v>11</v>
          </cell>
          <cell r="DT463">
            <v>704.02</v>
          </cell>
        </row>
        <row r="464">
          <cell r="W464">
            <v>175.95</v>
          </cell>
          <cell r="AF464">
            <v>39742</v>
          </cell>
          <cell r="AH464">
            <v>159.95216191352347</v>
          </cell>
          <cell r="AM464">
            <v>108700</v>
          </cell>
          <cell r="AO464">
            <v>19125765</v>
          </cell>
          <cell r="AQ464">
            <v>17386800</v>
          </cell>
          <cell r="AU464">
            <v>0</v>
          </cell>
          <cell r="AW464">
            <v>0</v>
          </cell>
          <cell r="AY464">
            <v>11685123.120000001</v>
          </cell>
          <cell r="AZ464">
            <v>107.49883275068999</v>
          </cell>
          <cell r="BA464">
            <v>0</v>
          </cell>
          <cell r="BB464">
            <v>0</v>
          </cell>
          <cell r="BC464">
            <v>1679800</v>
          </cell>
          <cell r="BD464">
            <v>15.453541858325668</v>
          </cell>
          <cell r="BG464">
            <v>1260500</v>
          </cell>
          <cell r="BH464">
            <v>11.596136154553818</v>
          </cell>
          <cell r="BI464">
            <v>0</v>
          </cell>
          <cell r="BJ464">
            <v>0</v>
          </cell>
          <cell r="BK464">
            <v>0</v>
          </cell>
          <cell r="BL464">
            <v>0</v>
          </cell>
          <cell r="BM464">
            <v>1954999.9225352113</v>
          </cell>
          <cell r="BN464">
            <v>17.985279876128899</v>
          </cell>
          <cell r="BO464">
            <v>0</v>
          </cell>
          <cell r="BP464">
            <v>0</v>
          </cell>
          <cell r="BY464">
            <v>2878</v>
          </cell>
          <cell r="CF464">
            <v>16066</v>
          </cell>
          <cell r="CG464">
            <v>727.32</v>
          </cell>
          <cell r="CJ464">
            <v>0</v>
          </cell>
          <cell r="CK464">
            <v>0</v>
          </cell>
          <cell r="CL464">
            <v>0</v>
          </cell>
          <cell r="CM464">
            <v>0</v>
          </cell>
          <cell r="CN464">
            <v>0</v>
          </cell>
          <cell r="CO464">
            <v>0</v>
          </cell>
          <cell r="CX464">
            <v>0</v>
          </cell>
          <cell r="CY464">
            <v>0</v>
          </cell>
          <cell r="DB464">
            <v>15.453386454183256</v>
          </cell>
          <cell r="DC464">
            <v>28.15</v>
          </cell>
          <cell r="DJ464" t="str">
            <v>НКРЕ</v>
          </cell>
          <cell r="DL464">
            <v>40526</v>
          </cell>
          <cell r="DM464">
            <v>1856</v>
          </cell>
          <cell r="DO464" t="str">
            <v>тариф на теплову енергію</v>
          </cell>
          <cell r="DT464">
            <v>219.94</v>
          </cell>
        </row>
        <row r="465">
          <cell r="W465">
            <v>409.2</v>
          </cell>
          <cell r="AF465">
            <v>39861</v>
          </cell>
          <cell r="AH465">
            <v>372.07462686567163</v>
          </cell>
          <cell r="AM465">
            <v>6700</v>
          </cell>
          <cell r="AO465">
            <v>2741640</v>
          </cell>
          <cell r="AQ465">
            <v>2492900</v>
          </cell>
          <cell r="AU465">
            <v>0</v>
          </cell>
          <cell r="AW465">
            <v>0</v>
          </cell>
          <cell r="AY465">
            <v>2121406</v>
          </cell>
          <cell r="AZ465">
            <v>316.62776119402986</v>
          </cell>
          <cell r="BA465">
            <v>0</v>
          </cell>
          <cell r="BB465">
            <v>0</v>
          </cell>
          <cell r="BC465">
            <v>108000</v>
          </cell>
          <cell r="BD465">
            <v>16.119402985074625</v>
          </cell>
          <cell r="BG465">
            <v>80250.399999999994</v>
          </cell>
          <cell r="BH465">
            <v>11.977671641791044</v>
          </cell>
          <cell r="BI465">
            <v>0</v>
          </cell>
          <cell r="BJ465">
            <v>0</v>
          </cell>
          <cell r="BK465">
            <v>0</v>
          </cell>
          <cell r="BL465">
            <v>0</v>
          </cell>
          <cell r="BM465">
            <v>122959.57271095153</v>
          </cell>
          <cell r="BN465">
            <v>18.352175031485302</v>
          </cell>
          <cell r="BO465">
            <v>0</v>
          </cell>
          <cell r="BP465">
            <v>0</v>
          </cell>
          <cell r="BY465">
            <v>2878</v>
          </cell>
          <cell r="CF465">
            <v>990.27004317890066</v>
          </cell>
          <cell r="CG465">
            <v>2142.25</v>
          </cell>
          <cell r="CJ465">
            <v>0</v>
          </cell>
          <cell r="CK465">
            <v>0</v>
          </cell>
          <cell r="CL465">
            <v>0</v>
          </cell>
          <cell r="CM465">
            <v>0</v>
          </cell>
          <cell r="CN465">
            <v>0</v>
          </cell>
          <cell r="CO465">
            <v>0</v>
          </cell>
          <cell r="CX465">
            <v>0</v>
          </cell>
          <cell r="CY465">
            <v>0</v>
          </cell>
          <cell r="DB465">
            <v>16.122448979591837</v>
          </cell>
          <cell r="DC465">
            <v>29.37</v>
          </cell>
          <cell r="DJ465" t="str">
            <v>НКРКП</v>
          </cell>
          <cell r="DL465">
            <v>40816</v>
          </cell>
          <cell r="DM465">
            <v>41</v>
          </cell>
          <cell r="DT465">
            <v>647.15</v>
          </cell>
        </row>
        <row r="466">
          <cell r="W466">
            <v>433.5</v>
          </cell>
          <cell r="AF466">
            <v>39861</v>
          </cell>
          <cell r="AH466">
            <v>377.0204081632653</v>
          </cell>
          <cell r="AM466">
            <v>4900</v>
          </cell>
          <cell r="AO466">
            <v>2124150</v>
          </cell>
          <cell r="AQ466">
            <v>1847400</v>
          </cell>
          <cell r="AU466">
            <v>0</v>
          </cell>
          <cell r="AW466">
            <v>0</v>
          </cell>
          <cell r="AY466">
            <v>1575649</v>
          </cell>
          <cell r="AZ466">
            <v>321.56102040816324</v>
          </cell>
          <cell r="BA466">
            <v>0</v>
          </cell>
          <cell r="BB466">
            <v>0</v>
          </cell>
          <cell r="BC466">
            <v>79000</v>
          </cell>
          <cell r="BD466">
            <v>16.122448979591837</v>
          </cell>
          <cell r="BG466">
            <v>58700.4</v>
          </cell>
          <cell r="BH466">
            <v>11.979673469387755</v>
          </cell>
          <cell r="BI466">
            <v>0</v>
          </cell>
          <cell r="BJ466">
            <v>0</v>
          </cell>
          <cell r="BK466">
            <v>0</v>
          </cell>
          <cell r="BL466">
            <v>0</v>
          </cell>
          <cell r="BM466">
            <v>89899.642728904844</v>
          </cell>
          <cell r="BN466">
            <v>18.346865863041806</v>
          </cell>
          <cell r="BO466">
            <v>0</v>
          </cell>
          <cell r="BP466">
            <v>0</v>
          </cell>
          <cell r="BY466">
            <v>2878</v>
          </cell>
          <cell r="CF466">
            <v>724.2198883092409</v>
          </cell>
          <cell r="CG466">
            <v>2175.65</v>
          </cell>
          <cell r="CJ466">
            <v>0</v>
          </cell>
          <cell r="CK466">
            <v>0</v>
          </cell>
          <cell r="CL466">
            <v>0</v>
          </cell>
          <cell r="CM466">
            <v>0</v>
          </cell>
          <cell r="CN466">
            <v>0</v>
          </cell>
          <cell r="CO466">
            <v>0</v>
          </cell>
          <cell r="CX466">
            <v>0</v>
          </cell>
          <cell r="CY466">
            <v>0</v>
          </cell>
          <cell r="DB466">
            <v>16.122448979591837</v>
          </cell>
          <cell r="DC466">
            <v>29.37</v>
          </cell>
          <cell r="DJ466" t="str">
            <v>НКРКП</v>
          </cell>
          <cell r="DL466">
            <v>40816</v>
          </cell>
          <cell r="DM466">
            <v>41</v>
          </cell>
          <cell r="DO466" t="str">
            <v>для інших споживачів житлового масиву</v>
          </cell>
          <cell r="DT466">
            <v>666.47</v>
          </cell>
        </row>
        <row r="467">
          <cell r="W467">
            <v>415</v>
          </cell>
          <cell r="AF467">
            <v>39861</v>
          </cell>
          <cell r="AG467">
            <v>0</v>
          </cell>
          <cell r="AH467">
            <v>360.88799999999998</v>
          </cell>
          <cell r="AM467">
            <v>12500</v>
          </cell>
          <cell r="AO467">
            <v>5187500</v>
          </cell>
          <cell r="AQ467">
            <v>4511100</v>
          </cell>
          <cell r="AU467">
            <v>0</v>
          </cell>
          <cell r="AW467">
            <v>0</v>
          </cell>
          <cell r="AY467">
            <v>4019557</v>
          </cell>
          <cell r="AZ467">
            <v>321.56455999999997</v>
          </cell>
          <cell r="BA467">
            <v>0</v>
          </cell>
          <cell r="BB467">
            <v>0</v>
          </cell>
          <cell r="BC467">
            <v>0</v>
          </cell>
          <cell r="BD467">
            <v>0</v>
          </cell>
          <cell r="BG467">
            <v>149700.4</v>
          </cell>
          <cell r="BH467">
            <v>11.976032</v>
          </cell>
          <cell r="BI467">
            <v>0</v>
          </cell>
          <cell r="BJ467">
            <v>0</v>
          </cell>
          <cell r="BK467">
            <v>0</v>
          </cell>
          <cell r="BL467">
            <v>0</v>
          </cell>
          <cell r="BM467">
            <v>229399.68043087973</v>
          </cell>
          <cell r="BN467">
            <v>18.351974434470378</v>
          </cell>
          <cell r="BO467">
            <v>0</v>
          </cell>
          <cell r="BP467">
            <v>0</v>
          </cell>
          <cell r="BY467">
            <v>2878</v>
          </cell>
          <cell r="CF467">
            <v>1847.5200514788683</v>
          </cell>
          <cell r="CG467">
            <v>2175.65</v>
          </cell>
          <cell r="CJ467">
            <v>0</v>
          </cell>
          <cell r="CK467">
            <v>0</v>
          </cell>
          <cell r="CL467">
            <v>0</v>
          </cell>
          <cell r="CM467">
            <v>0</v>
          </cell>
          <cell r="CN467">
            <v>0</v>
          </cell>
          <cell r="CO467">
            <v>0</v>
          </cell>
          <cell r="CX467">
            <v>0</v>
          </cell>
          <cell r="CY467">
            <v>0</v>
          </cell>
          <cell r="DB467">
            <v>0</v>
          </cell>
          <cell r="DC467">
            <v>0</v>
          </cell>
          <cell r="DJ467" t="str">
            <v>НКРКП</v>
          </cell>
          <cell r="DL467">
            <v>40816</v>
          </cell>
          <cell r="DM467">
            <v>41</v>
          </cell>
          <cell r="DO467" t="str">
            <v>для інших споживачів промислової зони</v>
          </cell>
          <cell r="DT467">
            <v>647.99</v>
          </cell>
        </row>
        <row r="468">
          <cell r="W468">
            <v>186.44364999999999</v>
          </cell>
          <cell r="AF468">
            <v>39707</v>
          </cell>
          <cell r="AG468" t="str">
            <v>142, 144</v>
          </cell>
          <cell r="AH468">
            <v>186.44365281843679</v>
          </cell>
          <cell r="AM468">
            <v>38275.65</v>
          </cell>
          <cell r="AO468">
            <v>7136251.8921224996</v>
          </cell>
          <cell r="AQ468">
            <v>7136252</v>
          </cell>
          <cell r="AU468">
            <v>0</v>
          </cell>
          <cell r="AW468">
            <v>0</v>
          </cell>
          <cell r="AY468">
            <v>4796529.9360000007</v>
          </cell>
          <cell r="AZ468">
            <v>125.31544039095353</v>
          </cell>
          <cell r="BA468">
            <v>0</v>
          </cell>
          <cell r="BB468">
            <v>0</v>
          </cell>
          <cell r="BC468">
            <v>0</v>
          </cell>
          <cell r="BD468">
            <v>0</v>
          </cell>
          <cell r="BG468">
            <v>0</v>
          </cell>
          <cell r="BH468">
            <v>0</v>
          </cell>
          <cell r="BI468">
            <v>578750</v>
          </cell>
          <cell r="BJ468">
            <v>15.120579271677945</v>
          </cell>
          <cell r="BK468">
            <v>0</v>
          </cell>
          <cell r="BL468">
            <v>0</v>
          </cell>
          <cell r="BM468">
            <v>1138285</v>
          </cell>
          <cell r="BN468">
            <v>29.739142248400743</v>
          </cell>
          <cell r="BO468">
            <v>0</v>
          </cell>
          <cell r="BP468">
            <v>0</v>
          </cell>
          <cell r="BY468">
            <v>1020</v>
          </cell>
          <cell r="CF468">
            <v>6594.8</v>
          </cell>
          <cell r="CG468">
            <v>727.32</v>
          </cell>
          <cell r="CJ468">
            <v>0</v>
          </cell>
          <cell r="CK468">
            <v>0</v>
          </cell>
          <cell r="CL468">
            <v>0</v>
          </cell>
          <cell r="CM468">
            <v>0</v>
          </cell>
          <cell r="CN468">
            <v>0</v>
          </cell>
          <cell r="CO468">
            <v>0</v>
          </cell>
          <cell r="CX468">
            <v>0</v>
          </cell>
          <cell r="CY468">
            <v>0</v>
          </cell>
          <cell r="DB468">
            <v>0</v>
          </cell>
          <cell r="DC468">
            <v>0</v>
          </cell>
          <cell r="DJ468" t="str">
            <v>НКРЕ</v>
          </cell>
          <cell r="DL468">
            <v>40526</v>
          </cell>
          <cell r="DM468">
            <v>1740</v>
          </cell>
          <cell r="DO468" t="str">
            <v>Тариф на теплову енергію</v>
          </cell>
          <cell r="DT468">
            <v>233.05</v>
          </cell>
        </row>
        <row r="469">
          <cell r="W469">
            <v>480.14</v>
          </cell>
          <cell r="AF469">
            <v>39891</v>
          </cell>
          <cell r="AG469" t="str">
            <v>58, 60</v>
          </cell>
          <cell r="AH469">
            <v>436.49542119523028</v>
          </cell>
          <cell r="AM469">
            <v>6485.6739900000002</v>
          </cell>
          <cell r="AO469">
            <v>3114031.5095585999</v>
          </cell>
          <cell r="AQ469">
            <v>2830967</v>
          </cell>
          <cell r="AU469">
            <v>0</v>
          </cell>
          <cell r="AW469">
            <v>0</v>
          </cell>
          <cell r="AY469">
            <v>2395824.1264925003</v>
          </cell>
          <cell r="AZ469">
            <v>369.40249081075075</v>
          </cell>
          <cell r="BA469">
            <v>0</v>
          </cell>
          <cell r="BB469">
            <v>0</v>
          </cell>
          <cell r="BC469">
            <v>0</v>
          </cell>
          <cell r="BD469">
            <v>0</v>
          </cell>
          <cell r="BG469">
            <v>0</v>
          </cell>
          <cell r="BH469">
            <v>0</v>
          </cell>
          <cell r="BI469">
            <v>116951</v>
          </cell>
          <cell r="BJ469">
            <v>18.032204545020615</v>
          </cell>
          <cell r="BK469">
            <v>0</v>
          </cell>
          <cell r="BL469">
            <v>0</v>
          </cell>
          <cell r="BM469">
            <v>221075</v>
          </cell>
          <cell r="BN469">
            <v>34.086665524796132</v>
          </cell>
          <cell r="BO469">
            <v>0</v>
          </cell>
          <cell r="BP469">
            <v>0</v>
          </cell>
          <cell r="BY469">
            <v>1020</v>
          </cell>
          <cell r="CF469">
            <v>1118.3681300000001</v>
          </cell>
          <cell r="CG469">
            <v>2142.25</v>
          </cell>
          <cell r="CJ469">
            <v>0</v>
          </cell>
          <cell r="CK469">
            <v>0</v>
          </cell>
          <cell r="CL469">
            <v>0</v>
          </cell>
          <cell r="CM469">
            <v>0</v>
          </cell>
          <cell r="CN469">
            <v>0</v>
          </cell>
          <cell r="CO469">
            <v>0</v>
          </cell>
          <cell r="CX469">
            <v>0</v>
          </cell>
          <cell r="CY469">
            <v>0</v>
          </cell>
          <cell r="DB469">
            <v>0</v>
          </cell>
          <cell r="DC469">
            <v>0</v>
          </cell>
          <cell r="DJ469" t="str">
            <v>НКРКП</v>
          </cell>
          <cell r="DL469">
            <v>40816</v>
          </cell>
          <cell r="DM469">
            <v>109</v>
          </cell>
          <cell r="DT469">
            <v>757.39214900221702</v>
          </cell>
        </row>
        <row r="470">
          <cell r="W470">
            <v>610.99</v>
          </cell>
          <cell r="AF470">
            <v>39891</v>
          </cell>
          <cell r="AG470" t="str">
            <v>59, 61</v>
          </cell>
          <cell r="AH470">
            <v>436.42111421717539</v>
          </cell>
          <cell r="AM470">
            <v>2349.4899</v>
          </cell>
          <cell r="AO470">
            <v>1435514.834001</v>
          </cell>
          <cell r="AQ470">
            <v>1025367</v>
          </cell>
          <cell r="AU470">
            <v>0</v>
          </cell>
          <cell r="AW470">
            <v>0</v>
          </cell>
          <cell r="AY470">
            <v>867891.88474999997</v>
          </cell>
          <cell r="AZ470">
            <v>369.39587812231071</v>
          </cell>
          <cell r="BA470">
            <v>0</v>
          </cell>
          <cell r="BB470">
            <v>0</v>
          </cell>
          <cell r="BC470">
            <v>0</v>
          </cell>
          <cell r="BD470">
            <v>0</v>
          </cell>
          <cell r="BG470">
            <v>0</v>
          </cell>
          <cell r="BH470">
            <v>0</v>
          </cell>
          <cell r="BI470">
            <v>42381</v>
          </cell>
          <cell r="BJ470">
            <v>18.038383565726331</v>
          </cell>
          <cell r="BK470">
            <v>0</v>
          </cell>
          <cell r="BL470">
            <v>0</v>
          </cell>
          <cell r="BM470">
            <v>80103</v>
          </cell>
          <cell r="BN470">
            <v>34.093783505943144</v>
          </cell>
          <cell r="BO470">
            <v>0</v>
          </cell>
          <cell r="BP470">
            <v>0</v>
          </cell>
          <cell r="BY470">
            <v>1020</v>
          </cell>
          <cell r="CF470">
            <v>405.13099999999997</v>
          </cell>
          <cell r="CG470">
            <v>2142.25</v>
          </cell>
          <cell r="CJ470">
            <v>0</v>
          </cell>
          <cell r="CK470">
            <v>0</v>
          </cell>
          <cell r="CL470">
            <v>0</v>
          </cell>
          <cell r="CM470">
            <v>0</v>
          </cell>
          <cell r="CN470">
            <v>0</v>
          </cell>
          <cell r="CO470">
            <v>0</v>
          </cell>
          <cell r="CX470">
            <v>0</v>
          </cell>
          <cell r="CY470">
            <v>0</v>
          </cell>
          <cell r="DB470">
            <v>0</v>
          </cell>
          <cell r="DC470">
            <v>0</v>
          </cell>
          <cell r="DJ470" t="str">
            <v>НКРКП</v>
          </cell>
          <cell r="DL470">
            <v>40816</v>
          </cell>
          <cell r="DM470">
            <v>109</v>
          </cell>
          <cell r="DT470">
            <v>888.49011151826403</v>
          </cell>
        </row>
        <row r="471">
          <cell r="W471">
            <v>221.76</v>
          </cell>
          <cell r="AF471">
            <v>39715</v>
          </cell>
          <cell r="AG471">
            <v>196</v>
          </cell>
          <cell r="AH471">
            <v>197.99785784339028</v>
          </cell>
          <cell r="AM471">
            <v>154984</v>
          </cell>
          <cell r="AO471">
            <v>34369251.839999996</v>
          </cell>
          <cell r="AQ471">
            <v>30686500</v>
          </cell>
          <cell r="AU471">
            <v>0</v>
          </cell>
          <cell r="AW471">
            <v>3723330.56</v>
          </cell>
          <cell r="AY471">
            <v>17775700.800000001</v>
          </cell>
          <cell r="AZ471">
            <v>114.6937800030971</v>
          </cell>
          <cell r="BA471">
            <v>0</v>
          </cell>
          <cell r="BB471">
            <v>0</v>
          </cell>
          <cell r="BC471">
            <v>0</v>
          </cell>
          <cell r="BD471">
            <v>0</v>
          </cell>
          <cell r="BG471">
            <v>0</v>
          </cell>
          <cell r="BH471">
            <v>0</v>
          </cell>
          <cell r="BI471">
            <v>1332038</v>
          </cell>
          <cell r="BJ471">
            <v>8.5946807412378057</v>
          </cell>
          <cell r="BK471">
            <v>0</v>
          </cell>
          <cell r="BL471">
            <v>0</v>
          </cell>
          <cell r="BM471">
            <v>5677900</v>
          </cell>
          <cell r="BN471">
            <v>36.635394621380271</v>
          </cell>
          <cell r="BO471">
            <v>0</v>
          </cell>
          <cell r="BP471">
            <v>0</v>
          </cell>
          <cell r="BY471">
            <v>1938</v>
          </cell>
          <cell r="CF471">
            <v>24440</v>
          </cell>
          <cell r="CG471">
            <v>727.32</v>
          </cell>
          <cell r="CJ471">
            <v>0</v>
          </cell>
          <cell r="CK471">
            <v>0</v>
          </cell>
          <cell r="CL471">
            <v>0</v>
          </cell>
          <cell r="CM471">
            <v>109768</v>
          </cell>
          <cell r="CN471">
            <v>33.92</v>
          </cell>
          <cell r="CO471">
            <v>33.92</v>
          </cell>
          <cell r="CX471">
            <v>0</v>
          </cell>
          <cell r="CY471">
            <v>0</v>
          </cell>
          <cell r="DB471">
            <v>0</v>
          </cell>
          <cell r="DC471">
            <v>0</v>
          </cell>
          <cell r="DJ471" t="str">
            <v>НКРЕ</v>
          </cell>
          <cell r="DL471">
            <v>40526</v>
          </cell>
          <cell r="DM471">
            <v>1770</v>
          </cell>
          <cell r="DO471" t="str">
            <v>Тариф на теплову енергію</v>
          </cell>
          <cell r="DT471">
            <v>243.94</v>
          </cell>
        </row>
        <row r="472">
          <cell r="W472">
            <v>471.55</v>
          </cell>
          <cell r="AF472">
            <v>39864</v>
          </cell>
          <cell r="AG472">
            <v>308</v>
          </cell>
          <cell r="AH472">
            <v>421.03000280400039</v>
          </cell>
          <cell r="AM472">
            <v>21398</v>
          </cell>
          <cell r="AO472">
            <v>10090226.9</v>
          </cell>
          <cell r="AQ472">
            <v>9009200</v>
          </cell>
          <cell r="AU472">
            <v>0</v>
          </cell>
          <cell r="AW472">
            <v>425051.55</v>
          </cell>
          <cell r="AY472">
            <v>7191072.1376083037</v>
          </cell>
          <cell r="AZ472">
            <v>336.06281603927022</v>
          </cell>
          <cell r="BA472">
            <v>0</v>
          </cell>
          <cell r="BB472">
            <v>0</v>
          </cell>
          <cell r="BC472">
            <v>0</v>
          </cell>
          <cell r="BD472">
            <v>0</v>
          </cell>
          <cell r="BG472">
            <v>0</v>
          </cell>
          <cell r="BH472">
            <v>0</v>
          </cell>
          <cell r="BI472">
            <v>245573</v>
          </cell>
          <cell r="BJ472">
            <v>11.476446396859519</v>
          </cell>
          <cell r="BK472">
            <v>0</v>
          </cell>
          <cell r="BL472">
            <v>0</v>
          </cell>
          <cell r="BM472">
            <v>816767</v>
          </cell>
          <cell r="BN472">
            <v>38.170249556033276</v>
          </cell>
          <cell r="BO472">
            <v>0</v>
          </cell>
          <cell r="BP472">
            <v>0</v>
          </cell>
          <cell r="BY472">
            <v>2202</v>
          </cell>
          <cell r="CF472">
            <v>3356.7847532306237</v>
          </cell>
          <cell r="CG472">
            <v>2142.25</v>
          </cell>
          <cell r="CJ472">
            <v>0</v>
          </cell>
          <cell r="CK472">
            <v>0</v>
          </cell>
          <cell r="CL472">
            <v>0</v>
          </cell>
          <cell r="CM472">
            <v>10857</v>
          </cell>
          <cell r="CN472">
            <v>39.15</v>
          </cell>
          <cell r="CO472">
            <v>56.11</v>
          </cell>
          <cell r="CX472">
            <v>0</v>
          </cell>
          <cell r="CY472">
            <v>0</v>
          </cell>
          <cell r="DB472">
            <v>0</v>
          </cell>
          <cell r="DC472">
            <v>0</v>
          </cell>
          <cell r="DJ472" t="str">
            <v>НКРКП</v>
          </cell>
          <cell r="DL472">
            <v>40816</v>
          </cell>
          <cell r="DM472">
            <v>135</v>
          </cell>
          <cell r="DT472">
            <v>732.74</v>
          </cell>
        </row>
        <row r="473">
          <cell r="W473">
            <v>471.55</v>
          </cell>
          <cell r="AF473">
            <v>39864</v>
          </cell>
          <cell r="AG473">
            <v>308</v>
          </cell>
          <cell r="AH473">
            <v>421.0300346243659</v>
          </cell>
          <cell r="AM473">
            <v>12419</v>
          </cell>
          <cell r="AO473">
            <v>5856179.4500000002</v>
          </cell>
          <cell r="AQ473">
            <v>5228772</v>
          </cell>
          <cell r="AU473">
            <v>0</v>
          </cell>
          <cell r="AW473">
            <v>246689.63099999999</v>
          </cell>
          <cell r="AY473">
            <v>4173564.1123916963</v>
          </cell>
          <cell r="AZ473">
            <v>336.06281603927016</v>
          </cell>
          <cell r="BA473">
            <v>0</v>
          </cell>
          <cell r="BB473">
            <v>0</v>
          </cell>
          <cell r="BC473">
            <v>0</v>
          </cell>
          <cell r="BD473">
            <v>0</v>
          </cell>
          <cell r="BG473">
            <v>0</v>
          </cell>
          <cell r="BH473">
            <v>0</v>
          </cell>
          <cell r="BI473">
            <v>142527</v>
          </cell>
          <cell r="BJ473">
            <v>11.476527900797166</v>
          </cell>
          <cell r="BK473">
            <v>0</v>
          </cell>
          <cell r="BL473">
            <v>0</v>
          </cell>
          <cell r="BM473">
            <v>474038</v>
          </cell>
          <cell r="BN473">
            <v>38.170384088896043</v>
          </cell>
          <cell r="BO473">
            <v>0</v>
          </cell>
          <cell r="BP473">
            <v>0</v>
          </cell>
          <cell r="BY473">
            <v>2202</v>
          </cell>
          <cell r="CF473">
            <v>1948.2152467693763</v>
          </cell>
          <cell r="CG473">
            <v>2142.25</v>
          </cell>
          <cell r="CJ473">
            <v>0</v>
          </cell>
          <cell r="CK473">
            <v>0</v>
          </cell>
          <cell r="CL473">
            <v>0</v>
          </cell>
          <cell r="CM473">
            <v>6301.14</v>
          </cell>
          <cell r="CN473">
            <v>39.15</v>
          </cell>
          <cell r="CO473">
            <v>56.11</v>
          </cell>
          <cell r="CX473">
            <v>0</v>
          </cell>
          <cell r="CY473">
            <v>0</v>
          </cell>
          <cell r="DB473">
            <v>0</v>
          </cell>
          <cell r="DC473">
            <v>0</v>
          </cell>
          <cell r="DJ473" t="str">
            <v>НКРКП</v>
          </cell>
          <cell r="DL473">
            <v>40816</v>
          </cell>
          <cell r="DM473">
            <v>135</v>
          </cell>
          <cell r="DT473">
            <v>732.74</v>
          </cell>
        </row>
        <row r="474">
          <cell r="W474">
            <v>202.75</v>
          </cell>
          <cell r="AF474">
            <v>39646</v>
          </cell>
          <cell r="AG474">
            <v>396</v>
          </cell>
          <cell r="AH474">
            <v>189.53483419531489</v>
          </cell>
          <cell r="AM474">
            <v>13148</v>
          </cell>
          <cell r="AO474">
            <v>2665757</v>
          </cell>
          <cell r="AQ474">
            <v>2492004</v>
          </cell>
          <cell r="AU474">
            <v>0</v>
          </cell>
          <cell r="AW474">
            <v>0</v>
          </cell>
          <cell r="AY474">
            <v>1336814.1600000001</v>
          </cell>
          <cell r="AZ474">
            <v>101.67433526011561</v>
          </cell>
          <cell r="BA474">
            <v>0</v>
          </cell>
          <cell r="BB474">
            <v>0</v>
          </cell>
          <cell r="BC474">
            <v>0</v>
          </cell>
          <cell r="BD474">
            <v>0</v>
          </cell>
          <cell r="BG474">
            <v>0</v>
          </cell>
          <cell r="BH474">
            <v>0</v>
          </cell>
          <cell r="BI474">
            <v>130400</v>
          </cell>
          <cell r="BJ474">
            <v>9.9178582293885</v>
          </cell>
          <cell r="BK474">
            <v>0</v>
          </cell>
          <cell r="BL474">
            <v>0</v>
          </cell>
          <cell r="BM474">
            <v>629327</v>
          </cell>
          <cell r="BN474">
            <v>47.864846364466075</v>
          </cell>
          <cell r="BO474">
            <v>0</v>
          </cell>
          <cell r="BP474">
            <v>0</v>
          </cell>
          <cell r="BY474">
            <v>2131.92</v>
          </cell>
          <cell r="CF474">
            <v>1838</v>
          </cell>
          <cell r="CG474">
            <v>727.32</v>
          </cell>
          <cell r="CJ474">
            <v>0</v>
          </cell>
          <cell r="CK474">
            <v>0</v>
          </cell>
          <cell r="CL474">
            <v>0</v>
          </cell>
          <cell r="CM474">
            <v>0</v>
          </cell>
          <cell r="CN474">
            <v>0</v>
          </cell>
          <cell r="CO474">
            <v>0</v>
          </cell>
          <cell r="CX474">
            <v>0</v>
          </cell>
          <cell r="CY474">
            <v>0</v>
          </cell>
          <cell r="DB474">
            <v>0</v>
          </cell>
          <cell r="DC474">
            <v>0</v>
          </cell>
          <cell r="DJ474" t="str">
            <v>НКРЕ</v>
          </cell>
          <cell r="DL474">
            <v>40526</v>
          </cell>
          <cell r="DM474">
            <v>1805</v>
          </cell>
          <cell r="DO474" t="str">
            <v>на теплову енергію для споживачів від модульних котелень</v>
          </cell>
          <cell r="DT474">
            <v>223.08</v>
          </cell>
        </row>
        <row r="475">
          <cell r="W475">
            <v>465.45</v>
          </cell>
          <cell r="AF475">
            <v>39861</v>
          </cell>
          <cell r="AG475">
            <v>604</v>
          </cell>
          <cell r="AH475">
            <v>384.16463266545236</v>
          </cell>
          <cell r="AM475">
            <v>3294</v>
          </cell>
          <cell r="AO475">
            <v>1533192.3</v>
          </cell>
          <cell r="AQ475">
            <v>1265438.3</v>
          </cell>
          <cell r="AU475">
            <v>0</v>
          </cell>
          <cell r="AW475">
            <v>0</v>
          </cell>
          <cell r="AY475">
            <v>985799</v>
          </cell>
          <cell r="AZ475">
            <v>299.27109896782025</v>
          </cell>
          <cell r="BA475">
            <v>0</v>
          </cell>
          <cell r="BB475">
            <v>0</v>
          </cell>
          <cell r="BC475">
            <v>0</v>
          </cell>
          <cell r="BD475">
            <v>0</v>
          </cell>
          <cell r="BG475">
            <v>0</v>
          </cell>
          <cell r="BH475">
            <v>0</v>
          </cell>
          <cell r="BI475">
            <v>32856</v>
          </cell>
          <cell r="BJ475">
            <v>9.9744990892531877</v>
          </cell>
          <cell r="BK475">
            <v>0</v>
          </cell>
          <cell r="BL475">
            <v>0</v>
          </cell>
          <cell r="BM475">
            <v>150045.29999999999</v>
          </cell>
          <cell r="BN475">
            <v>45.551092896174858</v>
          </cell>
          <cell r="BO475">
            <v>0</v>
          </cell>
          <cell r="BP475">
            <v>0</v>
          </cell>
          <cell r="BY475">
            <v>2131.92</v>
          </cell>
          <cell r="CF475">
            <v>460.16991480919592</v>
          </cell>
          <cell r="CG475">
            <v>2142.25</v>
          </cell>
          <cell r="CJ475">
            <v>0</v>
          </cell>
          <cell r="CK475">
            <v>0</v>
          </cell>
          <cell r="CL475">
            <v>0</v>
          </cell>
          <cell r="CM475">
            <v>0</v>
          </cell>
          <cell r="CN475">
            <v>0</v>
          </cell>
          <cell r="CO475">
            <v>0</v>
          </cell>
          <cell r="CX475">
            <v>0</v>
          </cell>
          <cell r="CY475">
            <v>0</v>
          </cell>
          <cell r="DB475">
            <v>0</v>
          </cell>
          <cell r="DC475">
            <v>0</v>
          </cell>
          <cell r="DJ475" t="str">
            <v>НКРКП</v>
          </cell>
          <cell r="DL475">
            <v>40816</v>
          </cell>
          <cell r="DM475">
            <v>151</v>
          </cell>
          <cell r="DO475" t="str">
            <v>для споживачів від модульних котелень на опалення, пар, технологічні потреби, вентиляцію</v>
          </cell>
          <cell r="DT475">
            <v>690.32</v>
          </cell>
        </row>
        <row r="476">
          <cell r="W476">
            <v>465.45</v>
          </cell>
          <cell r="AF476">
            <v>39861</v>
          </cell>
          <cell r="AG476">
            <v>604</v>
          </cell>
          <cell r="AH476">
            <v>384.15789473684208</v>
          </cell>
          <cell r="AM476">
            <v>57</v>
          </cell>
          <cell r="AO476">
            <v>26530.649999999998</v>
          </cell>
          <cell r="AQ476">
            <v>21897</v>
          </cell>
          <cell r="AU476">
            <v>0</v>
          </cell>
          <cell r="AW476">
            <v>0</v>
          </cell>
          <cell r="AY476">
            <v>17059</v>
          </cell>
          <cell r="AZ476">
            <v>299.28070175438597</v>
          </cell>
          <cell r="BA476">
            <v>0</v>
          </cell>
          <cell r="BB476">
            <v>0</v>
          </cell>
          <cell r="BC476">
            <v>0</v>
          </cell>
          <cell r="BD476">
            <v>0</v>
          </cell>
          <cell r="BG476">
            <v>0</v>
          </cell>
          <cell r="BH476">
            <v>0</v>
          </cell>
          <cell r="BI476">
            <v>569</v>
          </cell>
          <cell r="BJ476">
            <v>9.9824561403508767</v>
          </cell>
          <cell r="BK476">
            <v>0</v>
          </cell>
          <cell r="BL476">
            <v>0</v>
          </cell>
          <cell r="BM476">
            <v>2596</v>
          </cell>
          <cell r="BN476">
            <v>45.543859649122808</v>
          </cell>
          <cell r="BO476">
            <v>0</v>
          </cell>
          <cell r="BP476">
            <v>0</v>
          </cell>
          <cell r="BY476">
            <v>2131.92</v>
          </cell>
          <cell r="CF476">
            <v>7.9631228848173654</v>
          </cell>
          <cell r="CG476">
            <v>2142.25</v>
          </cell>
          <cell r="CJ476">
            <v>0</v>
          </cell>
          <cell r="CK476">
            <v>0</v>
          </cell>
          <cell r="CL476">
            <v>0</v>
          </cell>
          <cell r="CM476">
            <v>0</v>
          </cell>
          <cell r="CN476">
            <v>0</v>
          </cell>
          <cell r="CO476">
            <v>0</v>
          </cell>
          <cell r="CX476">
            <v>0</v>
          </cell>
          <cell r="CY476">
            <v>0</v>
          </cell>
          <cell r="DB476">
            <v>0</v>
          </cell>
          <cell r="DC476">
            <v>0</v>
          </cell>
          <cell r="DJ476" t="str">
            <v>НКРКП</v>
          </cell>
          <cell r="DL476">
            <v>40816</v>
          </cell>
          <cell r="DM476">
            <v>151</v>
          </cell>
          <cell r="DO476" t="str">
            <v>для споживачів від модульних котелень на опалення, пар, технологічні потреби, вентиляцію</v>
          </cell>
          <cell r="DT476">
            <v>690.32</v>
          </cell>
        </row>
        <row r="477">
          <cell r="W477">
            <v>202.75</v>
          </cell>
          <cell r="AF477">
            <v>39646</v>
          </cell>
          <cell r="AG477">
            <v>396</v>
          </cell>
          <cell r="AH477">
            <v>189.53482131967314</v>
          </cell>
          <cell r="AM477">
            <v>8199</v>
          </cell>
          <cell r="AO477">
            <v>1662347.25</v>
          </cell>
          <cell r="AQ477">
            <v>1553996</v>
          </cell>
          <cell r="AU477">
            <v>0</v>
          </cell>
          <cell r="AW477">
            <v>0</v>
          </cell>
          <cell r="AY477">
            <v>833508.72000000009</v>
          </cell>
          <cell r="AZ477">
            <v>101.65980241492866</v>
          </cell>
          <cell r="BA477">
            <v>0</v>
          </cell>
          <cell r="BB477">
            <v>0</v>
          </cell>
          <cell r="BC477">
            <v>0</v>
          </cell>
          <cell r="BD477">
            <v>0</v>
          </cell>
          <cell r="BG477">
            <v>0</v>
          </cell>
          <cell r="BH477">
            <v>0</v>
          </cell>
          <cell r="BI477">
            <v>81310</v>
          </cell>
          <cell r="BJ477">
            <v>9.9170630564703011</v>
          </cell>
          <cell r="BK477">
            <v>0</v>
          </cell>
          <cell r="BL477">
            <v>0</v>
          </cell>
          <cell r="BM477">
            <v>390573</v>
          </cell>
          <cell r="BN477">
            <v>47.636663007683865</v>
          </cell>
          <cell r="BO477">
            <v>0</v>
          </cell>
          <cell r="BP477">
            <v>0</v>
          </cell>
          <cell r="BY477">
            <v>2131.92</v>
          </cell>
          <cell r="CF477">
            <v>1146</v>
          </cell>
          <cell r="CG477">
            <v>727.32</v>
          </cell>
          <cell r="CJ477">
            <v>0</v>
          </cell>
          <cell r="CK477">
            <v>0</v>
          </cell>
          <cell r="CL477">
            <v>0</v>
          </cell>
          <cell r="CM477">
            <v>0</v>
          </cell>
          <cell r="CN477">
            <v>0</v>
          </cell>
          <cell r="CO477">
            <v>0</v>
          </cell>
          <cell r="CX477">
            <v>0</v>
          </cell>
          <cell r="CY477">
            <v>0</v>
          </cell>
          <cell r="DB477">
            <v>0</v>
          </cell>
          <cell r="DC477">
            <v>0</v>
          </cell>
          <cell r="DJ477" t="str">
            <v>НКРЕ</v>
          </cell>
          <cell r="DL477">
            <v>40526</v>
          </cell>
          <cell r="DM477">
            <v>1805</v>
          </cell>
          <cell r="DO477" t="str">
            <v xml:space="preserve">на теплову енергію для споживачів від модульних котелень </v>
          </cell>
          <cell r="DT477">
            <v>223.08</v>
          </cell>
        </row>
        <row r="478">
          <cell r="W478">
            <v>465.45</v>
          </cell>
          <cell r="AF478">
            <v>39861</v>
          </cell>
          <cell r="AG478">
            <v>604</v>
          </cell>
          <cell r="AH478">
            <v>384.16436637390211</v>
          </cell>
          <cell r="AM478">
            <v>797</v>
          </cell>
          <cell r="AO478">
            <v>370963.64999999997</v>
          </cell>
          <cell r="AQ478">
            <v>306179</v>
          </cell>
          <cell r="AU478">
            <v>0</v>
          </cell>
          <cell r="AW478">
            <v>0</v>
          </cell>
          <cell r="AY478">
            <v>238518</v>
          </cell>
          <cell r="AZ478">
            <v>299.2697616060226</v>
          </cell>
          <cell r="BA478">
            <v>0</v>
          </cell>
          <cell r="BB478">
            <v>0</v>
          </cell>
          <cell r="BC478">
            <v>0</v>
          </cell>
          <cell r="BD478">
            <v>0</v>
          </cell>
          <cell r="BG478">
            <v>0</v>
          </cell>
          <cell r="BH478">
            <v>0</v>
          </cell>
          <cell r="BI478">
            <v>7950</v>
          </cell>
          <cell r="BJ478">
            <v>9.9749058971141782</v>
          </cell>
          <cell r="BK478">
            <v>0</v>
          </cell>
          <cell r="BL478">
            <v>0</v>
          </cell>
          <cell r="BM478">
            <v>36304.65</v>
          </cell>
          <cell r="BN478">
            <v>45.551631116687581</v>
          </cell>
          <cell r="BO478">
            <v>0</v>
          </cell>
          <cell r="BP478">
            <v>0</v>
          </cell>
          <cell r="BY478">
            <v>2131.92</v>
          </cell>
          <cell r="CF478">
            <v>111.33994631812347</v>
          </cell>
          <cell r="CG478">
            <v>2142.25</v>
          </cell>
          <cell r="CJ478">
            <v>0</v>
          </cell>
          <cell r="CK478">
            <v>0</v>
          </cell>
          <cell r="CL478">
            <v>0</v>
          </cell>
          <cell r="CM478">
            <v>0</v>
          </cell>
          <cell r="CN478">
            <v>0</v>
          </cell>
          <cell r="CO478">
            <v>0</v>
          </cell>
          <cell r="CX478">
            <v>0</v>
          </cell>
          <cell r="CY478">
            <v>0</v>
          </cell>
          <cell r="DB478">
            <v>0</v>
          </cell>
          <cell r="DC478">
            <v>0</v>
          </cell>
          <cell r="DJ478" t="str">
            <v>НКРКП</v>
          </cell>
          <cell r="DL478">
            <v>40816</v>
          </cell>
          <cell r="DM478">
            <v>151</v>
          </cell>
          <cell r="DO478" t="str">
            <v xml:space="preserve">для споживачів від модульних котелень на централізоване гаряче водопостачання (підігрів води) </v>
          </cell>
          <cell r="DT478">
            <v>690.32</v>
          </cell>
        </row>
        <row r="479">
          <cell r="W479">
            <v>465.45</v>
          </cell>
          <cell r="AF479">
            <v>39861</v>
          </cell>
          <cell r="AG479">
            <v>604</v>
          </cell>
          <cell r="AH479">
            <v>384.16165413533832</v>
          </cell>
          <cell r="AM479">
            <v>133</v>
          </cell>
          <cell r="AO479">
            <v>61904.85</v>
          </cell>
          <cell r="AQ479">
            <v>51093.5</v>
          </cell>
          <cell r="AU479">
            <v>0</v>
          </cell>
          <cell r="AW479">
            <v>0</v>
          </cell>
          <cell r="AY479">
            <v>39803</v>
          </cell>
          <cell r="AZ479">
            <v>299.27067669172931</v>
          </cell>
          <cell r="BA479">
            <v>0</v>
          </cell>
          <cell r="BB479">
            <v>0</v>
          </cell>
          <cell r="BC479">
            <v>0</v>
          </cell>
          <cell r="BD479">
            <v>0</v>
          </cell>
          <cell r="BG479">
            <v>0</v>
          </cell>
          <cell r="BH479">
            <v>0</v>
          </cell>
          <cell r="BI479">
            <v>1327</v>
          </cell>
          <cell r="BJ479">
            <v>9.977443609022556</v>
          </cell>
          <cell r="BK479">
            <v>0</v>
          </cell>
          <cell r="BL479">
            <v>0</v>
          </cell>
          <cell r="BM479">
            <v>6058</v>
          </cell>
          <cell r="BN479">
            <v>45.548872180451127</v>
          </cell>
          <cell r="BO479">
            <v>0</v>
          </cell>
          <cell r="BP479">
            <v>0</v>
          </cell>
          <cell r="BY479">
            <v>2131.92</v>
          </cell>
          <cell r="CF479">
            <v>18.579997666005369</v>
          </cell>
          <cell r="CG479">
            <v>2142.25</v>
          </cell>
          <cell r="CJ479">
            <v>0</v>
          </cell>
          <cell r="CK479">
            <v>0</v>
          </cell>
          <cell r="CL479">
            <v>0</v>
          </cell>
          <cell r="CM479">
            <v>0</v>
          </cell>
          <cell r="CN479">
            <v>0</v>
          </cell>
          <cell r="CO479">
            <v>0</v>
          </cell>
          <cell r="CX479">
            <v>0</v>
          </cell>
          <cell r="CY479">
            <v>0</v>
          </cell>
          <cell r="DB479">
            <v>0</v>
          </cell>
          <cell r="DC479">
            <v>0</v>
          </cell>
          <cell r="DJ479" t="str">
            <v>НКРКП</v>
          </cell>
          <cell r="DL479">
            <v>40816</v>
          </cell>
          <cell r="DM479">
            <v>151</v>
          </cell>
          <cell r="DO479" t="str">
            <v xml:space="preserve">для споживачів від модульних котелень на централізоване гаряче водопостачання (підігрів води) </v>
          </cell>
          <cell r="DT479">
            <v>690.32</v>
          </cell>
        </row>
        <row r="480">
          <cell r="W480">
            <v>204.36</v>
          </cell>
          <cell r="AF480">
            <v>39646</v>
          </cell>
          <cell r="AG480">
            <v>395</v>
          </cell>
          <cell r="AH480">
            <v>190.98682148040638</v>
          </cell>
          <cell r="AM480">
            <v>430625</v>
          </cell>
          <cell r="AO480">
            <v>88002525</v>
          </cell>
          <cell r="AQ480">
            <v>82243700</v>
          </cell>
          <cell r="AU480">
            <v>0</v>
          </cell>
          <cell r="AW480">
            <v>5757903.2700000005</v>
          </cell>
          <cell r="AY480">
            <v>50626563.240000002</v>
          </cell>
          <cell r="AZ480">
            <v>117.56531376487663</v>
          </cell>
          <cell r="BA480">
            <v>0</v>
          </cell>
          <cell r="BB480">
            <v>0</v>
          </cell>
          <cell r="BC480">
            <v>0</v>
          </cell>
          <cell r="BD480">
            <v>0</v>
          </cell>
          <cell r="BG480">
            <v>0</v>
          </cell>
          <cell r="BH480">
            <v>0</v>
          </cell>
          <cell r="BI480">
            <v>4614100</v>
          </cell>
          <cell r="BJ480">
            <v>10.71489114658926</v>
          </cell>
          <cell r="BK480">
            <v>0</v>
          </cell>
          <cell r="BL480">
            <v>0</v>
          </cell>
          <cell r="BM480">
            <v>14081748</v>
          </cell>
          <cell r="BN480">
            <v>32.70072104499274</v>
          </cell>
          <cell r="BO480">
            <v>0</v>
          </cell>
          <cell r="BP480">
            <v>0</v>
          </cell>
          <cell r="BY480">
            <v>2062.1</v>
          </cell>
          <cell r="CF480">
            <v>69607</v>
          </cell>
          <cell r="CG480">
            <v>727.32</v>
          </cell>
          <cell r="CJ480">
            <v>0</v>
          </cell>
          <cell r="CK480">
            <v>0</v>
          </cell>
          <cell r="CL480">
            <v>0</v>
          </cell>
          <cell r="CM480">
            <v>168903</v>
          </cell>
          <cell r="CN480">
            <v>34.090000000000003</v>
          </cell>
          <cell r="CO480">
            <v>34.090000000000003</v>
          </cell>
          <cell r="CX480">
            <v>0</v>
          </cell>
          <cell r="CY480">
            <v>0</v>
          </cell>
          <cell r="DB480">
            <v>0</v>
          </cell>
          <cell r="DC480">
            <v>0</v>
          </cell>
          <cell r="DJ480" t="str">
            <v>НКРЕ</v>
          </cell>
          <cell r="DL480">
            <v>40526</v>
          </cell>
          <cell r="DM480">
            <v>1805</v>
          </cell>
          <cell r="DO480" t="str">
            <v>на теплову енергію для споживачів від централізованих джерел теплозабезпечення</v>
          </cell>
          <cell r="DT480">
            <v>224.79</v>
          </cell>
        </row>
        <row r="481">
          <cell r="W481">
            <v>503.34</v>
          </cell>
          <cell r="AF481">
            <v>39861</v>
          </cell>
          <cell r="AG481">
            <v>602</v>
          </cell>
          <cell r="AH481">
            <v>419.54496454179741</v>
          </cell>
          <cell r="AM481">
            <v>101669</v>
          </cell>
          <cell r="AO481">
            <v>51174074.460000001</v>
          </cell>
          <cell r="AQ481">
            <v>42654717</v>
          </cell>
          <cell r="AU481">
            <v>0</v>
          </cell>
          <cell r="AW481">
            <v>904000</v>
          </cell>
          <cell r="AY481">
            <v>35625617.5</v>
          </cell>
          <cell r="AZ481">
            <v>350.40786768828258</v>
          </cell>
          <cell r="BA481">
            <v>0</v>
          </cell>
          <cell r="BB481">
            <v>0</v>
          </cell>
          <cell r="BC481">
            <v>0</v>
          </cell>
          <cell r="BD481">
            <v>0</v>
          </cell>
          <cell r="BG481">
            <v>0</v>
          </cell>
          <cell r="BH481">
            <v>0</v>
          </cell>
          <cell r="BI481">
            <v>1375815</v>
          </cell>
          <cell r="BJ481">
            <v>13.532295980092259</v>
          </cell>
          <cell r="BK481">
            <v>0</v>
          </cell>
          <cell r="BL481">
            <v>0</v>
          </cell>
          <cell r="BM481">
            <v>3132464</v>
          </cell>
          <cell r="BN481">
            <v>30.810414187215375</v>
          </cell>
          <cell r="BO481">
            <v>0</v>
          </cell>
          <cell r="BP481">
            <v>0</v>
          </cell>
          <cell r="BY481">
            <v>2062.1</v>
          </cell>
          <cell r="CF481">
            <v>16630</v>
          </cell>
          <cell r="CG481">
            <v>2142.25</v>
          </cell>
          <cell r="CJ481">
            <v>0</v>
          </cell>
          <cell r="CK481">
            <v>0</v>
          </cell>
          <cell r="CL481">
            <v>0</v>
          </cell>
          <cell r="CM481">
            <v>28250</v>
          </cell>
          <cell r="CN481">
            <v>32</v>
          </cell>
          <cell r="CO481">
            <v>32</v>
          </cell>
          <cell r="CX481">
            <v>0</v>
          </cell>
          <cell r="CY481">
            <v>0</v>
          </cell>
          <cell r="DB481">
            <v>0</v>
          </cell>
          <cell r="DC481">
            <v>0</v>
          </cell>
          <cell r="DJ481" t="str">
            <v>НКРКП</v>
          </cell>
          <cell r="DL481">
            <v>40816</v>
          </cell>
          <cell r="DM481">
            <v>151</v>
          </cell>
          <cell r="DO481" t="str">
            <v>від централізованих джерел теплозабезпечення на опалення, пар, технологічні потреби, вентиляцію</v>
          </cell>
          <cell r="DT481">
            <v>766.64</v>
          </cell>
        </row>
        <row r="482">
          <cell r="W482">
            <v>503.34</v>
          </cell>
          <cell r="AF482">
            <v>39861</v>
          </cell>
          <cell r="AG482">
            <v>602</v>
          </cell>
          <cell r="AH482">
            <v>419.54495015986458</v>
          </cell>
          <cell r="AM482">
            <v>21268</v>
          </cell>
          <cell r="AO482">
            <v>10705035.119999999</v>
          </cell>
          <cell r="AQ482">
            <v>8922882</v>
          </cell>
          <cell r="AU482">
            <v>0</v>
          </cell>
          <cell r="AW482">
            <v>189120</v>
          </cell>
          <cell r="AY482">
            <v>7452887.75</v>
          </cell>
          <cell r="AZ482">
            <v>350.42729687793872</v>
          </cell>
          <cell r="BA482">
            <v>0</v>
          </cell>
          <cell r="BB482">
            <v>0</v>
          </cell>
          <cell r="BC482">
            <v>0</v>
          </cell>
          <cell r="BD482">
            <v>0</v>
          </cell>
          <cell r="BG482">
            <v>0</v>
          </cell>
          <cell r="BH482">
            <v>0</v>
          </cell>
          <cell r="BI482">
            <v>287805</v>
          </cell>
          <cell r="BJ482">
            <v>13.532302050028211</v>
          </cell>
          <cell r="BK482">
            <v>0</v>
          </cell>
          <cell r="BL482">
            <v>0</v>
          </cell>
          <cell r="BM482">
            <v>655276</v>
          </cell>
          <cell r="BN482">
            <v>30.810419409441415</v>
          </cell>
          <cell r="BO482">
            <v>0</v>
          </cell>
          <cell r="BP482">
            <v>0</v>
          </cell>
          <cell r="BY482">
            <v>2062.1</v>
          </cell>
          <cell r="CF482">
            <v>3479</v>
          </cell>
          <cell r="CG482">
            <v>2142.25</v>
          </cell>
          <cell r="CJ482">
            <v>0</v>
          </cell>
          <cell r="CK482">
            <v>0</v>
          </cell>
          <cell r="CL482">
            <v>0</v>
          </cell>
          <cell r="CM482">
            <v>5910</v>
          </cell>
          <cell r="CN482">
            <v>32</v>
          </cell>
          <cell r="CO482">
            <v>32</v>
          </cell>
          <cell r="CX482">
            <v>0</v>
          </cell>
          <cell r="CY482">
            <v>0</v>
          </cell>
          <cell r="DB482">
            <v>0</v>
          </cell>
          <cell r="DC482">
            <v>0</v>
          </cell>
          <cell r="DJ482" t="str">
            <v>НКРКП</v>
          </cell>
          <cell r="DL482">
            <v>40816</v>
          </cell>
          <cell r="DM482">
            <v>151</v>
          </cell>
          <cell r="DO482" t="str">
            <v>від централізованих джерел теплозабезпечення на опалення, пар, технологічні потреби, вентиляцію</v>
          </cell>
          <cell r="DT482">
            <v>766.64</v>
          </cell>
        </row>
        <row r="483">
          <cell r="W483">
            <v>217.27</v>
          </cell>
          <cell r="AF483">
            <v>39646</v>
          </cell>
          <cell r="AG483">
            <v>397</v>
          </cell>
          <cell r="AH483">
            <v>203.90102201512011</v>
          </cell>
          <cell r="AM483">
            <v>216533</v>
          </cell>
          <cell r="AO483">
            <v>47046124.910000004</v>
          </cell>
          <cell r="AQ483">
            <v>44151300</v>
          </cell>
          <cell r="AU483">
            <v>0</v>
          </cell>
          <cell r="AW483">
            <v>2935313.64</v>
          </cell>
          <cell r="AY483">
            <v>25456927.32</v>
          </cell>
          <cell r="AZ483">
            <v>117.56603991077573</v>
          </cell>
          <cell r="BA483">
            <v>0</v>
          </cell>
          <cell r="BB483">
            <v>0</v>
          </cell>
          <cell r="BC483">
            <v>0</v>
          </cell>
          <cell r="BD483">
            <v>0</v>
          </cell>
          <cell r="BG483">
            <v>0</v>
          </cell>
          <cell r="BH483">
            <v>0</v>
          </cell>
          <cell r="BI483">
            <v>5137900</v>
          </cell>
          <cell r="BJ483">
            <v>23.728022980330941</v>
          </cell>
          <cell r="BK483">
            <v>0</v>
          </cell>
          <cell r="BL483">
            <v>0</v>
          </cell>
          <cell r="BM483">
            <v>7080785</v>
          </cell>
          <cell r="BN483">
            <v>32.700719982635441</v>
          </cell>
          <cell r="BO483">
            <v>0</v>
          </cell>
          <cell r="BP483">
            <v>0</v>
          </cell>
          <cell r="BY483">
            <v>2062.1</v>
          </cell>
          <cell r="CF483">
            <v>35001</v>
          </cell>
          <cell r="CG483">
            <v>727.32</v>
          </cell>
          <cell r="CJ483">
            <v>0</v>
          </cell>
          <cell r="CK483">
            <v>0</v>
          </cell>
          <cell r="CL483">
            <v>0</v>
          </cell>
          <cell r="CM483">
            <v>86282</v>
          </cell>
          <cell r="CN483">
            <v>34.020000000000003</v>
          </cell>
          <cell r="CO483">
            <v>34.020000000000003</v>
          </cell>
          <cell r="CX483">
            <v>0</v>
          </cell>
          <cell r="CY483">
            <v>0</v>
          </cell>
          <cell r="DB483">
            <v>0</v>
          </cell>
          <cell r="DC483">
            <v>0</v>
          </cell>
          <cell r="DJ483" t="str">
            <v>НКРЕ</v>
          </cell>
          <cell r="DL483">
            <v>40526</v>
          </cell>
          <cell r="DM483">
            <v>1805</v>
          </cell>
          <cell r="DO483" t="str">
            <v>на теплову енергію для споживачів від централізованих джерел теплозабезпечення</v>
          </cell>
          <cell r="DT483">
            <v>224.79</v>
          </cell>
        </row>
        <row r="484">
          <cell r="W484">
            <v>564.42999999999995</v>
          </cell>
          <cell r="AF484">
            <v>39861</v>
          </cell>
          <cell r="AG484">
            <v>603</v>
          </cell>
          <cell r="AH484">
            <v>480.62690850648607</v>
          </cell>
          <cell r="AM484">
            <v>8711</v>
          </cell>
          <cell r="AO484">
            <v>4916749.7299999995</v>
          </cell>
          <cell r="AQ484">
            <v>4186741</v>
          </cell>
          <cell r="AU484">
            <v>0</v>
          </cell>
          <cell r="AW484">
            <v>77440</v>
          </cell>
          <cell r="AY484">
            <v>3052406</v>
          </cell>
          <cell r="AZ484">
            <v>350.40821949259555</v>
          </cell>
          <cell r="BA484">
            <v>0</v>
          </cell>
          <cell r="BB484">
            <v>0</v>
          </cell>
          <cell r="BC484">
            <v>0</v>
          </cell>
          <cell r="BD484">
            <v>0</v>
          </cell>
          <cell r="BG484">
            <v>0</v>
          </cell>
          <cell r="BH484">
            <v>0</v>
          </cell>
          <cell r="BI484">
            <v>649964</v>
          </cell>
          <cell r="BJ484">
            <v>74.614165997015263</v>
          </cell>
          <cell r="BK484">
            <v>0</v>
          </cell>
          <cell r="BL484">
            <v>0</v>
          </cell>
          <cell r="BM484">
            <v>268389</v>
          </cell>
          <cell r="BN484">
            <v>30.810354723912294</v>
          </cell>
          <cell r="BO484">
            <v>0</v>
          </cell>
          <cell r="BP484">
            <v>0</v>
          </cell>
          <cell r="BY484">
            <v>2062.1</v>
          </cell>
          <cell r="CF484">
            <v>1424.8598436223597</v>
          </cell>
          <cell r="CG484">
            <v>2142.25</v>
          </cell>
          <cell r="CJ484">
            <v>0</v>
          </cell>
          <cell r="CK484">
            <v>0</v>
          </cell>
          <cell r="CL484">
            <v>0</v>
          </cell>
          <cell r="CM484">
            <v>2420</v>
          </cell>
          <cell r="CN484">
            <v>32</v>
          </cell>
          <cell r="CO484">
            <v>32</v>
          </cell>
          <cell r="CX484">
            <v>0</v>
          </cell>
          <cell r="CY484">
            <v>0</v>
          </cell>
          <cell r="DB484">
            <v>0</v>
          </cell>
          <cell r="DC484">
            <v>0</v>
          </cell>
          <cell r="DJ484" t="str">
            <v>НКРКП</v>
          </cell>
          <cell r="DL484">
            <v>40816</v>
          </cell>
          <cell r="DM484">
            <v>151</v>
          </cell>
          <cell r="DO484" t="str">
            <v xml:space="preserve">для споживачів від централізованих джерел теплозабезпечення на централізоване гаряче водопостачання (підігрів води) </v>
          </cell>
          <cell r="DT484">
            <v>827.73</v>
          </cell>
        </row>
        <row r="485">
          <cell r="W485">
            <v>564.42999999999995</v>
          </cell>
          <cell r="AF485">
            <v>39861</v>
          </cell>
          <cell r="AG485">
            <v>603</v>
          </cell>
          <cell r="AH485">
            <v>480.62706270627064</v>
          </cell>
          <cell r="AM485">
            <v>606</v>
          </cell>
          <cell r="AO485">
            <v>342044.57999999996</v>
          </cell>
          <cell r="AQ485">
            <v>291260</v>
          </cell>
          <cell r="AU485">
            <v>0</v>
          </cell>
          <cell r="AW485">
            <v>5376</v>
          </cell>
          <cell r="AY485">
            <v>212348</v>
          </cell>
          <cell r="AZ485">
            <v>350.40924092409239</v>
          </cell>
          <cell r="BA485">
            <v>0</v>
          </cell>
          <cell r="BB485">
            <v>0</v>
          </cell>
          <cell r="BC485">
            <v>0</v>
          </cell>
          <cell r="BD485">
            <v>0</v>
          </cell>
          <cell r="BG485">
            <v>0</v>
          </cell>
          <cell r="BH485">
            <v>0</v>
          </cell>
          <cell r="BI485">
            <v>45216</v>
          </cell>
          <cell r="BJ485">
            <v>74.613861386138609</v>
          </cell>
          <cell r="BK485">
            <v>0</v>
          </cell>
          <cell r="BL485">
            <v>0</v>
          </cell>
          <cell r="BM485">
            <v>18671</v>
          </cell>
          <cell r="BN485">
            <v>30.810231023102311</v>
          </cell>
          <cell r="BO485">
            <v>0</v>
          </cell>
          <cell r="BP485">
            <v>0</v>
          </cell>
          <cell r="BY485">
            <v>2062.1</v>
          </cell>
          <cell r="CF485">
            <v>99.123818415217642</v>
          </cell>
          <cell r="CG485">
            <v>2142.25</v>
          </cell>
          <cell r="CJ485">
            <v>0</v>
          </cell>
          <cell r="CK485">
            <v>0</v>
          </cell>
          <cell r="CL485">
            <v>0</v>
          </cell>
          <cell r="CM485">
            <v>168</v>
          </cell>
          <cell r="CN485">
            <v>32</v>
          </cell>
          <cell r="CO485">
            <v>32</v>
          </cell>
          <cell r="CX485">
            <v>0</v>
          </cell>
          <cell r="CY485">
            <v>0</v>
          </cell>
          <cell r="DB485">
            <v>0</v>
          </cell>
          <cell r="DC485">
            <v>0</v>
          </cell>
          <cell r="DJ485" t="str">
            <v>НКРКП</v>
          </cell>
          <cell r="DL485">
            <v>40816</v>
          </cell>
          <cell r="DM485">
            <v>151</v>
          </cell>
          <cell r="DO485" t="str">
            <v xml:space="preserve">для споживачів від централізованих джерел теплозабезпечення на централізоване гаряче водопостачання (підігрів води) </v>
          </cell>
          <cell r="DT485">
            <v>827.73</v>
          </cell>
        </row>
        <row r="486">
          <cell r="W486">
            <v>213.67</v>
          </cell>
          <cell r="AF486">
            <v>40429</v>
          </cell>
          <cell r="AG486">
            <v>166</v>
          </cell>
          <cell r="AH486">
            <v>369.36688596179624</v>
          </cell>
          <cell r="AM486">
            <v>211131</v>
          </cell>
          <cell r="AO486">
            <v>45112360.769999996</v>
          </cell>
          <cell r="AQ486">
            <v>77984800</v>
          </cell>
          <cell r="AU486">
            <v>0</v>
          </cell>
          <cell r="AW486">
            <v>0</v>
          </cell>
          <cell r="AY486">
            <v>42467502.300000004</v>
          </cell>
          <cell r="AZ486">
            <v>201.14290322122287</v>
          </cell>
          <cell r="BA486">
            <v>0</v>
          </cell>
          <cell r="BB486">
            <v>0</v>
          </cell>
          <cell r="BC486">
            <v>0</v>
          </cell>
          <cell r="BD486">
            <v>0</v>
          </cell>
          <cell r="BG486">
            <v>0</v>
          </cell>
          <cell r="BH486">
            <v>0</v>
          </cell>
          <cell r="BI486">
            <v>7633420</v>
          </cell>
          <cell r="BJ486">
            <v>36.154899091085632</v>
          </cell>
          <cell r="BK486">
            <v>0</v>
          </cell>
          <cell r="BL486">
            <v>0</v>
          </cell>
          <cell r="BM486">
            <v>20593502</v>
          </cell>
          <cell r="BN486">
            <v>97.538978169951363</v>
          </cell>
          <cell r="BO486">
            <v>0</v>
          </cell>
          <cell r="BP486">
            <v>0</v>
          </cell>
          <cell r="BY486">
            <v>3383.88</v>
          </cell>
          <cell r="CF486">
            <v>38925.300000000003</v>
          </cell>
          <cell r="CG486">
            <v>1091</v>
          </cell>
          <cell r="CJ486">
            <v>0</v>
          </cell>
          <cell r="CK486">
            <v>0</v>
          </cell>
          <cell r="CL486">
            <v>0</v>
          </cell>
          <cell r="CM486">
            <v>0</v>
          </cell>
          <cell r="CN486">
            <v>0</v>
          </cell>
          <cell r="CO486">
            <v>0</v>
          </cell>
          <cell r="CX486">
            <v>0</v>
          </cell>
          <cell r="CY486">
            <v>0</v>
          </cell>
          <cell r="DB486">
            <v>0</v>
          </cell>
          <cell r="DC486">
            <v>0</v>
          </cell>
          <cell r="DJ486" t="str">
            <v>НКРЕ</v>
          </cell>
          <cell r="DL486">
            <v>40526</v>
          </cell>
          <cell r="DM486">
            <v>1767</v>
          </cell>
          <cell r="DO486" t="str">
            <v>тариф на теплову енергію</v>
          </cell>
          <cell r="DT486">
            <v>235.04</v>
          </cell>
        </row>
        <row r="487">
          <cell r="W487">
            <v>493.27</v>
          </cell>
          <cell r="AF487">
            <v>40429</v>
          </cell>
          <cell r="AG487">
            <v>167</v>
          </cell>
          <cell r="AH487">
            <v>611.70869743710045</v>
          </cell>
          <cell r="AM487">
            <v>68204</v>
          </cell>
          <cell r="AO487">
            <v>33642987.079999998</v>
          </cell>
          <cell r="AQ487">
            <v>41720980</v>
          </cell>
          <cell r="AU487">
            <v>0</v>
          </cell>
          <cell r="AW487">
            <v>0</v>
          </cell>
          <cell r="AY487">
            <v>30699891.022800002</v>
          </cell>
          <cell r="AZ487">
            <v>450.11862974019124</v>
          </cell>
          <cell r="BA487">
            <v>0</v>
          </cell>
          <cell r="BB487">
            <v>0</v>
          </cell>
          <cell r="BC487">
            <v>0</v>
          </cell>
          <cell r="BD487">
            <v>0</v>
          </cell>
          <cell r="BG487">
            <v>0</v>
          </cell>
          <cell r="BH487">
            <v>0</v>
          </cell>
          <cell r="BI487">
            <v>2060000</v>
          </cell>
          <cell r="BJ487">
            <v>30.203507125681778</v>
          </cell>
          <cell r="BK487">
            <v>0</v>
          </cell>
          <cell r="BL487">
            <v>0</v>
          </cell>
          <cell r="BM487">
            <v>6652487</v>
          </cell>
          <cell r="BN487">
            <v>97.538076945633691</v>
          </cell>
          <cell r="BO487">
            <v>0</v>
          </cell>
          <cell r="BP487">
            <v>0</v>
          </cell>
          <cell r="BY487">
            <v>3383.88</v>
          </cell>
          <cell r="CF487">
            <v>12454.62</v>
          </cell>
          <cell r="CG487">
            <v>2464.94</v>
          </cell>
          <cell r="CJ487">
            <v>0</v>
          </cell>
          <cell r="CK487">
            <v>0</v>
          </cell>
          <cell r="CL487">
            <v>0</v>
          </cell>
          <cell r="CM487">
            <v>0</v>
          </cell>
          <cell r="CN487">
            <v>0</v>
          </cell>
          <cell r="CO487">
            <v>0</v>
          </cell>
          <cell r="CX487">
            <v>0</v>
          </cell>
          <cell r="CY487">
            <v>0</v>
          </cell>
          <cell r="DB487">
            <v>0</v>
          </cell>
          <cell r="DC487">
            <v>0</v>
          </cell>
          <cell r="DJ487" t="str">
            <v>НКРКП</v>
          </cell>
          <cell r="DL487">
            <v>40984</v>
          </cell>
          <cell r="DM487">
            <v>131</v>
          </cell>
          <cell r="DT487">
            <v>877.89</v>
          </cell>
        </row>
        <row r="488">
          <cell r="W488">
            <v>493.27</v>
          </cell>
          <cell r="AF488">
            <v>40429</v>
          </cell>
          <cell r="AG488">
            <v>168</v>
          </cell>
          <cell r="AH488">
            <v>612.97947171978183</v>
          </cell>
          <cell r="AM488">
            <v>27864</v>
          </cell>
          <cell r="AO488">
            <v>13744475.279999999</v>
          </cell>
          <cell r="AQ488">
            <v>17080060</v>
          </cell>
          <cell r="AU488">
            <v>0</v>
          </cell>
          <cell r="AW488">
            <v>0</v>
          </cell>
          <cell r="AY488">
            <v>12619630.070999999</v>
          </cell>
          <cell r="AZ488">
            <v>452.90087822997413</v>
          </cell>
          <cell r="BA488">
            <v>0</v>
          </cell>
          <cell r="BB488">
            <v>0</v>
          </cell>
          <cell r="BC488">
            <v>0</v>
          </cell>
          <cell r="BD488">
            <v>0</v>
          </cell>
          <cell r="BG488">
            <v>0</v>
          </cell>
          <cell r="BH488">
            <v>0</v>
          </cell>
          <cell r="BI488">
            <v>771930</v>
          </cell>
          <cell r="BJ488">
            <v>27.703488372093023</v>
          </cell>
          <cell r="BK488">
            <v>0</v>
          </cell>
          <cell r="BL488">
            <v>0</v>
          </cell>
          <cell r="BM488">
            <v>2717879</v>
          </cell>
          <cell r="BN488">
            <v>97.540877117427499</v>
          </cell>
          <cell r="BO488">
            <v>0</v>
          </cell>
          <cell r="BP488">
            <v>0</v>
          </cell>
          <cell r="BY488">
            <v>3383.88</v>
          </cell>
          <cell r="CF488">
            <v>5119.6499999999996</v>
          </cell>
          <cell r="CG488">
            <v>2464.94</v>
          </cell>
          <cell r="CJ488">
            <v>0</v>
          </cell>
          <cell r="CK488">
            <v>0</v>
          </cell>
          <cell r="CL488">
            <v>0</v>
          </cell>
          <cell r="CM488">
            <v>0</v>
          </cell>
          <cell r="CN488">
            <v>0</v>
          </cell>
          <cell r="CO488">
            <v>0</v>
          </cell>
          <cell r="CX488">
            <v>0</v>
          </cell>
          <cell r="CY488">
            <v>0</v>
          </cell>
          <cell r="DB488">
            <v>0</v>
          </cell>
          <cell r="DC488">
            <v>0</v>
          </cell>
          <cell r="DJ488" t="str">
            <v>НКРКП</v>
          </cell>
          <cell r="DL488">
            <v>40984</v>
          </cell>
          <cell r="DM488">
            <v>131</v>
          </cell>
          <cell r="DT488">
            <v>880.8</v>
          </cell>
        </row>
        <row r="489">
          <cell r="AF489">
            <v>39512</v>
          </cell>
          <cell r="AG489">
            <v>149</v>
          </cell>
          <cell r="AM489">
            <v>71565</v>
          </cell>
          <cell r="AO489">
            <v>8287227</v>
          </cell>
          <cell r="AQ489">
            <v>8287090</v>
          </cell>
          <cell r="AU489">
            <v>0</v>
          </cell>
          <cell r="AW489">
            <v>0</v>
          </cell>
          <cell r="AY489">
            <v>4759766.9725409998</v>
          </cell>
          <cell r="AZ489">
            <v>66.509704080779713</v>
          </cell>
          <cell r="BA489">
            <v>2671593</v>
          </cell>
          <cell r="BB489">
            <v>37.330999790400334</v>
          </cell>
          <cell r="BG489">
            <v>714742</v>
          </cell>
          <cell r="BH489">
            <v>9.9873122336337588</v>
          </cell>
          <cell r="BI489">
            <v>140988</v>
          </cell>
          <cell r="BJ489">
            <v>1.9700691678893314</v>
          </cell>
          <cell r="BK489">
            <v>0</v>
          </cell>
          <cell r="BL489">
            <v>0</v>
          </cell>
          <cell r="BO489">
            <v>0</v>
          </cell>
          <cell r="BP489">
            <v>0</v>
          </cell>
          <cell r="CF489">
            <v>8326.0889999999999</v>
          </cell>
          <cell r="CG489">
            <v>571.66899999999998</v>
          </cell>
          <cell r="CJ489">
            <v>0</v>
          </cell>
          <cell r="CK489">
            <v>0</v>
          </cell>
          <cell r="CL489">
            <v>0</v>
          </cell>
          <cell r="CM489">
            <v>0</v>
          </cell>
          <cell r="CN489">
            <v>0</v>
          </cell>
          <cell r="CO489">
            <v>0</v>
          </cell>
          <cell r="CX489">
            <v>0</v>
          </cell>
          <cell r="CY489">
            <v>0</v>
          </cell>
          <cell r="DJ489" t="str">
            <v>НКРЕ</v>
          </cell>
          <cell r="DL489">
            <v>40526</v>
          </cell>
          <cell r="DM489">
            <v>1775</v>
          </cell>
          <cell r="DO489" t="str">
            <v>умовно-змінна частина двоставкового тарифу</v>
          </cell>
        </row>
        <row r="490">
          <cell r="AF490">
            <v>39874</v>
          </cell>
          <cell r="AG490">
            <v>547</v>
          </cell>
          <cell r="AM490">
            <v>22627</v>
          </cell>
          <cell r="AO490">
            <v>8002717.3600000003</v>
          </cell>
          <cell r="AQ490">
            <v>6958930</v>
          </cell>
          <cell r="AU490">
            <v>0</v>
          </cell>
          <cell r="AW490">
            <v>0</v>
          </cell>
          <cell r="AY490">
            <v>5984028.9983778</v>
          </cell>
          <cell r="AZ490">
            <v>264.46409150032264</v>
          </cell>
          <cell r="BA490">
            <v>588681</v>
          </cell>
          <cell r="BB490">
            <v>26.016749900561276</v>
          </cell>
          <cell r="BG490">
            <v>341263</v>
          </cell>
          <cell r="BH490">
            <v>15.082114288239714</v>
          </cell>
          <cell r="BI490">
            <v>44957</v>
          </cell>
          <cell r="BJ490">
            <v>1.9868740884783667</v>
          </cell>
          <cell r="BK490">
            <v>0</v>
          </cell>
          <cell r="BL490">
            <v>0</v>
          </cell>
          <cell r="BO490">
            <v>0</v>
          </cell>
          <cell r="BP490">
            <v>0</v>
          </cell>
          <cell r="CF490">
            <v>2746.416228</v>
          </cell>
          <cell r="CG490">
            <v>2178.85</v>
          </cell>
          <cell r="CJ490">
            <v>0</v>
          </cell>
          <cell r="CK490">
            <v>0</v>
          </cell>
          <cell r="CL490">
            <v>0</v>
          </cell>
          <cell r="CM490">
            <v>0</v>
          </cell>
          <cell r="CN490">
            <v>0</v>
          </cell>
          <cell r="CO490">
            <v>0</v>
          </cell>
          <cell r="CX490">
            <v>0</v>
          </cell>
          <cell r="CY490">
            <v>0</v>
          </cell>
          <cell r="DJ490" t="str">
            <v>НКРКП</v>
          </cell>
          <cell r="DL490">
            <v>40816</v>
          </cell>
          <cell r="DM490">
            <v>158</v>
          </cell>
        </row>
        <row r="491">
          <cell r="AF491">
            <v>39874</v>
          </cell>
          <cell r="AG491">
            <v>547</v>
          </cell>
          <cell r="AM491">
            <v>3809.1</v>
          </cell>
          <cell r="AO491">
            <v>1451000.463</v>
          </cell>
          <cell r="AQ491">
            <v>1160810</v>
          </cell>
          <cell r="AU491">
            <v>0</v>
          </cell>
          <cell r="AW491">
            <v>0</v>
          </cell>
          <cell r="AY491">
            <v>1041170.00905</v>
          </cell>
          <cell r="AZ491">
            <v>273.33753617652462</v>
          </cell>
          <cell r="BA491">
            <v>55220</v>
          </cell>
          <cell r="BB491">
            <v>14.496862775983828</v>
          </cell>
          <cell r="BG491">
            <v>59134</v>
          </cell>
          <cell r="BH491">
            <v>15.524402089732483</v>
          </cell>
          <cell r="BI491">
            <v>5286</v>
          </cell>
          <cell r="BJ491">
            <v>1.3877293848940695</v>
          </cell>
          <cell r="BK491">
            <v>0</v>
          </cell>
          <cell r="BL491">
            <v>0</v>
          </cell>
          <cell r="BO491">
            <v>0</v>
          </cell>
          <cell r="BP491">
            <v>0</v>
          </cell>
          <cell r="CF491">
            <v>477.85300000000001</v>
          </cell>
          <cell r="CG491">
            <v>2178.85</v>
          </cell>
          <cell r="CJ491">
            <v>0</v>
          </cell>
          <cell r="CK491">
            <v>0</v>
          </cell>
          <cell r="CL491">
            <v>0</v>
          </cell>
          <cell r="CM491">
            <v>0</v>
          </cell>
          <cell r="CN491">
            <v>0</v>
          </cell>
          <cell r="CO491">
            <v>0</v>
          </cell>
          <cell r="CX491">
            <v>0</v>
          </cell>
          <cell r="CY491">
            <v>0</v>
          </cell>
          <cell r="DJ491" t="str">
            <v>НКРКП</v>
          </cell>
          <cell r="DL491">
            <v>40816</v>
          </cell>
          <cell r="DM491">
            <v>158</v>
          </cell>
        </row>
        <row r="492">
          <cell r="AF492">
            <v>39527</v>
          </cell>
          <cell r="AG492">
            <v>149</v>
          </cell>
          <cell r="AO492">
            <v>6174106.8443999998</v>
          </cell>
          <cell r="AQ492">
            <v>6173937</v>
          </cell>
          <cell r="AY492">
            <v>940550.86062960001</v>
          </cell>
          <cell r="AZ492">
            <v>2169.3672401273179</v>
          </cell>
          <cell r="BC492">
            <v>0</v>
          </cell>
          <cell r="BD492">
            <v>0</v>
          </cell>
          <cell r="BG492">
            <v>133698</v>
          </cell>
          <cell r="BH492">
            <v>308.3725435925823</v>
          </cell>
          <cell r="BI492">
            <v>26372</v>
          </cell>
          <cell r="BJ492">
            <v>60.826644524402617</v>
          </cell>
          <cell r="BK492">
            <v>0</v>
          </cell>
          <cell r="BL492">
            <v>0</v>
          </cell>
          <cell r="BM492">
            <v>3607510</v>
          </cell>
          <cell r="BN492">
            <v>8320.6707260817402</v>
          </cell>
          <cell r="BO492">
            <v>0</v>
          </cell>
          <cell r="BP492">
            <v>0</v>
          </cell>
          <cell r="BY492">
            <v>1576</v>
          </cell>
          <cell r="CF492">
            <v>1645.2688800000001</v>
          </cell>
          <cell r="CG492">
            <v>571.66999999999996</v>
          </cell>
          <cell r="CX492">
            <v>0</v>
          </cell>
          <cell r="CY492">
            <v>0</v>
          </cell>
          <cell r="DB492">
            <v>0</v>
          </cell>
          <cell r="DC492">
            <v>0</v>
          </cell>
          <cell r="DJ492" t="str">
            <v>МОС</v>
          </cell>
          <cell r="DL492">
            <v>40556</v>
          </cell>
          <cell r="DM492">
            <v>7</v>
          </cell>
          <cell r="DO492" t="str">
            <v>тариф на теплову енергію</v>
          </cell>
        </row>
        <row r="493">
          <cell r="AF493">
            <v>39874</v>
          </cell>
          <cell r="AG493">
            <v>547</v>
          </cell>
          <cell r="AO493">
            <v>3282888.2172000008</v>
          </cell>
          <cell r="AQ493">
            <v>2854510</v>
          </cell>
          <cell r="AY493">
            <v>1182470.6103999999</v>
          </cell>
          <cell r="AZ493">
            <v>8651.3799414691239</v>
          </cell>
          <cell r="BC493">
            <v>0</v>
          </cell>
          <cell r="BD493">
            <v>0</v>
          </cell>
          <cell r="BG493">
            <v>64432</v>
          </cell>
          <cell r="BH493">
            <v>471.40766754462976</v>
          </cell>
          <cell r="BI493">
            <v>8488</v>
          </cell>
          <cell r="BJ493">
            <v>62.101258413813277</v>
          </cell>
          <cell r="BK493">
            <v>0</v>
          </cell>
          <cell r="BL493">
            <v>0</v>
          </cell>
          <cell r="BM493">
            <v>1140600</v>
          </cell>
          <cell r="BN493">
            <v>8345.0395083406493</v>
          </cell>
          <cell r="BO493">
            <v>0</v>
          </cell>
          <cell r="BP493">
            <v>0</v>
          </cell>
          <cell r="BY493">
            <v>1576</v>
          </cell>
          <cell r="CF493">
            <v>542.70399999999995</v>
          </cell>
          <cell r="CG493">
            <v>2178.85</v>
          </cell>
          <cell r="CX493">
            <v>0</v>
          </cell>
          <cell r="CY493">
            <v>0</v>
          </cell>
          <cell r="DB493">
            <v>0</v>
          </cell>
          <cell r="DC493">
            <v>0</v>
          </cell>
          <cell r="DJ493" t="str">
            <v>МОС</v>
          </cell>
          <cell r="DL493">
            <v>39954</v>
          </cell>
          <cell r="DM493">
            <v>414</v>
          </cell>
          <cell r="DO493" t="str">
            <v>на теплову енергію</v>
          </cell>
        </row>
        <row r="494">
          <cell r="AF494">
            <v>39874</v>
          </cell>
          <cell r="AG494">
            <v>547</v>
          </cell>
          <cell r="AO494">
            <v>607563.92280000006</v>
          </cell>
          <cell r="AQ494">
            <v>485140</v>
          </cell>
          <cell r="AY494">
            <v>205742.26895</v>
          </cell>
          <cell r="AZ494">
            <v>8883.5176575993082</v>
          </cell>
          <cell r="BC494">
            <v>0</v>
          </cell>
          <cell r="BD494">
            <v>0</v>
          </cell>
          <cell r="BG494">
            <v>11456</v>
          </cell>
          <cell r="BH494">
            <v>494.64594127806566</v>
          </cell>
          <cell r="BI494">
            <v>1024</v>
          </cell>
          <cell r="BJ494">
            <v>44.21416234887738</v>
          </cell>
          <cell r="BK494">
            <v>0</v>
          </cell>
          <cell r="BL494">
            <v>0</v>
          </cell>
          <cell r="BM494">
            <v>192020</v>
          </cell>
          <cell r="BN494">
            <v>8291.0189982728843</v>
          </cell>
          <cell r="BO494">
            <v>0</v>
          </cell>
          <cell r="BP494">
            <v>0</v>
          </cell>
          <cell r="BY494">
            <v>1576</v>
          </cell>
          <cell r="CF494">
            <v>94.427000000000007</v>
          </cell>
          <cell r="CG494">
            <v>2178.85</v>
          </cell>
          <cell r="CX494">
            <v>0</v>
          </cell>
          <cell r="CY494">
            <v>0</v>
          </cell>
          <cell r="DB494">
            <v>0</v>
          </cell>
          <cell r="DC494">
            <v>0</v>
          </cell>
          <cell r="DJ494" t="str">
            <v>МОС</v>
          </cell>
          <cell r="DL494">
            <v>39919</v>
          </cell>
          <cell r="DM494">
            <v>301</v>
          </cell>
          <cell r="DO494" t="str">
            <v>на теплову енергію</v>
          </cell>
        </row>
        <row r="495">
          <cell r="W495">
            <v>227.5</v>
          </cell>
          <cell r="AF495">
            <v>39671</v>
          </cell>
          <cell r="AG495">
            <v>550</v>
          </cell>
          <cell r="AH495">
            <v>234.05665236051502</v>
          </cell>
          <cell r="AM495">
            <v>58250</v>
          </cell>
          <cell r="AO495">
            <v>13251875</v>
          </cell>
          <cell r="AQ495">
            <v>13633800</v>
          </cell>
          <cell r="AU495">
            <v>0</v>
          </cell>
          <cell r="AW495">
            <v>291042.22000000003</v>
          </cell>
          <cell r="AY495">
            <v>6339321.1200000001</v>
          </cell>
          <cell r="AZ495">
            <v>108.82954712446352</v>
          </cell>
          <cell r="BA495">
            <v>44300</v>
          </cell>
          <cell r="BB495">
            <v>0.76051502145922745</v>
          </cell>
          <cell r="BC495">
            <v>0</v>
          </cell>
          <cell r="BD495">
            <v>0</v>
          </cell>
          <cell r="BG495">
            <v>0</v>
          </cell>
          <cell r="BH495">
            <v>0</v>
          </cell>
          <cell r="BI495">
            <v>1229000</v>
          </cell>
          <cell r="BJ495">
            <v>21.098712446351932</v>
          </cell>
          <cell r="BK495">
            <v>0</v>
          </cell>
          <cell r="BL495">
            <v>0</v>
          </cell>
          <cell r="BM495">
            <v>4085500</v>
          </cell>
          <cell r="BN495">
            <v>70.137339055793987</v>
          </cell>
          <cell r="BO495">
            <v>0</v>
          </cell>
          <cell r="BP495">
            <v>0</v>
          </cell>
          <cell r="BY495">
            <v>1506.17</v>
          </cell>
          <cell r="CF495">
            <v>8716</v>
          </cell>
          <cell r="CG495">
            <v>727.32</v>
          </cell>
          <cell r="CJ495">
            <v>0</v>
          </cell>
          <cell r="CK495">
            <v>0</v>
          </cell>
          <cell r="CL495">
            <v>0</v>
          </cell>
          <cell r="CM495">
            <v>1799</v>
          </cell>
          <cell r="CN495">
            <v>161.78</v>
          </cell>
          <cell r="CO495">
            <v>250.25</v>
          </cell>
          <cell r="CX495">
            <v>0</v>
          </cell>
          <cell r="CY495">
            <v>0</v>
          </cell>
          <cell r="DB495">
            <v>0</v>
          </cell>
          <cell r="DC495">
            <v>0</v>
          </cell>
          <cell r="DJ495" t="str">
            <v>НКРЕ</v>
          </cell>
          <cell r="DL495">
            <v>40526</v>
          </cell>
          <cell r="DM495">
            <v>1834</v>
          </cell>
          <cell r="DO495" t="str">
            <v>тариф на теплову енергію</v>
          </cell>
          <cell r="DT495">
            <v>250.25</v>
          </cell>
        </row>
        <row r="496">
          <cell r="W496">
            <v>650</v>
          </cell>
          <cell r="AF496">
            <v>39856</v>
          </cell>
          <cell r="AG496">
            <v>898</v>
          </cell>
          <cell r="AH496">
            <v>461.24980764298539</v>
          </cell>
          <cell r="AM496">
            <v>7798</v>
          </cell>
          <cell r="AO496">
            <v>5068700</v>
          </cell>
          <cell r="AQ496">
            <v>3596826</v>
          </cell>
          <cell r="AU496">
            <v>0</v>
          </cell>
          <cell r="AW496">
            <v>7394.9861899999996</v>
          </cell>
          <cell r="AY496">
            <v>2595560.5970249996</v>
          </cell>
          <cell r="AZ496">
            <v>332.84952513785578</v>
          </cell>
          <cell r="BA496">
            <v>0</v>
          </cell>
          <cell r="BB496">
            <v>0</v>
          </cell>
          <cell r="BC496">
            <v>0</v>
          </cell>
          <cell r="BD496">
            <v>0</v>
          </cell>
          <cell r="BG496">
            <v>0</v>
          </cell>
          <cell r="BH496">
            <v>0</v>
          </cell>
          <cell r="BI496">
            <v>211098</v>
          </cell>
          <cell r="BJ496">
            <v>27.070787381379841</v>
          </cell>
          <cell r="BK496">
            <v>0</v>
          </cell>
          <cell r="BL496">
            <v>0</v>
          </cell>
          <cell r="BM496">
            <v>547276</v>
          </cell>
          <cell r="BN496">
            <v>70.181585021800458</v>
          </cell>
          <cell r="BO496">
            <v>0</v>
          </cell>
          <cell r="BP496">
            <v>0</v>
          </cell>
          <cell r="BY496">
            <v>1506.17</v>
          </cell>
          <cell r="CF496">
            <v>1211.6048999999998</v>
          </cell>
          <cell r="CG496">
            <v>2142.25</v>
          </cell>
          <cell r="CJ496">
            <v>0</v>
          </cell>
          <cell r="CK496">
            <v>0</v>
          </cell>
          <cell r="CL496">
            <v>0</v>
          </cell>
          <cell r="CM496">
            <v>28.151</v>
          </cell>
          <cell r="CN496">
            <v>262.69</v>
          </cell>
          <cell r="CO496">
            <v>702.85</v>
          </cell>
          <cell r="CX496">
            <v>0</v>
          </cell>
          <cell r="CY496">
            <v>0</v>
          </cell>
          <cell r="DB496">
            <v>0</v>
          </cell>
          <cell r="DC496">
            <v>0</v>
          </cell>
          <cell r="DJ496" t="str">
            <v>НКРКП</v>
          </cell>
          <cell r="DL496">
            <v>40816</v>
          </cell>
          <cell r="DM496">
            <v>122</v>
          </cell>
          <cell r="DT496">
            <v>900.1</v>
          </cell>
        </row>
        <row r="497">
          <cell r="W497">
            <v>650</v>
          </cell>
          <cell r="AF497">
            <v>39856</v>
          </cell>
          <cell r="AG497">
            <v>898</v>
          </cell>
          <cell r="AH497">
            <v>461.24977973568281</v>
          </cell>
          <cell r="AM497">
            <v>4540</v>
          </cell>
          <cell r="AO497">
            <v>2951000</v>
          </cell>
          <cell r="AQ497">
            <v>2094074</v>
          </cell>
          <cell r="AU497">
            <v>0</v>
          </cell>
          <cell r="AW497">
            <v>4304.9637200000006</v>
          </cell>
          <cell r="AY497">
            <v>1511143.15</v>
          </cell>
          <cell r="AZ497">
            <v>332.85091409691626</v>
          </cell>
          <cell r="BA497">
            <v>0</v>
          </cell>
          <cell r="BB497">
            <v>0</v>
          </cell>
          <cell r="BC497">
            <v>0</v>
          </cell>
          <cell r="BD497">
            <v>0</v>
          </cell>
          <cell r="BG497">
            <v>0</v>
          </cell>
          <cell r="BH497">
            <v>0</v>
          </cell>
          <cell r="BI497">
            <v>122902</v>
          </cell>
          <cell r="BJ497">
            <v>27.070925110132158</v>
          </cell>
          <cell r="BK497">
            <v>0</v>
          </cell>
          <cell r="BL497">
            <v>0</v>
          </cell>
          <cell r="BM497">
            <v>318624</v>
          </cell>
          <cell r="BN497">
            <v>70.181497797356826</v>
          </cell>
          <cell r="BO497">
            <v>0</v>
          </cell>
          <cell r="BP497">
            <v>0</v>
          </cell>
          <cell r="BY497">
            <v>1506.17</v>
          </cell>
          <cell r="CF497">
            <v>705.4</v>
          </cell>
          <cell r="CG497">
            <v>2142.25</v>
          </cell>
          <cell r="CJ497">
            <v>0</v>
          </cell>
          <cell r="CK497">
            <v>0</v>
          </cell>
          <cell r="CL497">
            <v>0</v>
          </cell>
          <cell r="CM497">
            <v>16.388000000000002</v>
          </cell>
          <cell r="CN497">
            <v>262.69</v>
          </cell>
          <cell r="CO497">
            <v>702.85</v>
          </cell>
          <cell r="CX497">
            <v>0</v>
          </cell>
          <cell r="CY497">
            <v>0</v>
          </cell>
          <cell r="DB497">
            <v>0</v>
          </cell>
          <cell r="DC497">
            <v>0</v>
          </cell>
          <cell r="DJ497" t="str">
            <v>НКРКП</v>
          </cell>
          <cell r="DL497">
            <v>40816</v>
          </cell>
          <cell r="DM497">
            <v>122</v>
          </cell>
          <cell r="DT497">
            <v>900.1</v>
          </cell>
        </row>
        <row r="498">
          <cell r="AF498">
            <v>39874</v>
          </cell>
          <cell r="AG498">
            <v>37</v>
          </cell>
          <cell r="AO498">
            <v>3809899.9007999999</v>
          </cell>
          <cell r="AQ498">
            <v>3666900</v>
          </cell>
          <cell r="AY498">
            <v>0</v>
          </cell>
          <cell r="AZ498">
            <v>0</v>
          </cell>
          <cell r="BC498">
            <v>0</v>
          </cell>
          <cell r="BD498">
            <v>0</v>
          </cell>
          <cell r="BG498">
            <v>0</v>
          </cell>
          <cell r="BH498">
            <v>0</v>
          </cell>
          <cell r="BI498">
            <v>0</v>
          </cell>
          <cell r="BJ498">
            <v>0</v>
          </cell>
          <cell r="BK498">
            <v>0</v>
          </cell>
          <cell r="BL498">
            <v>0</v>
          </cell>
          <cell r="BM498">
            <v>2909900</v>
          </cell>
          <cell r="BN498">
            <v>10715.495654735603</v>
          </cell>
          <cell r="BO498">
            <v>0</v>
          </cell>
          <cell r="BP498">
            <v>0</v>
          </cell>
          <cell r="BY498">
            <v>2015</v>
          </cell>
          <cell r="CF498">
            <v>0</v>
          </cell>
          <cell r="CG498">
            <v>0</v>
          </cell>
          <cell r="CX498">
            <v>0</v>
          </cell>
          <cell r="CY498">
            <v>0</v>
          </cell>
          <cell r="DB498">
            <v>0</v>
          </cell>
          <cell r="DC498">
            <v>0</v>
          </cell>
          <cell r="DJ498" t="str">
            <v>МОС</v>
          </cell>
          <cell r="DL498">
            <v>40198</v>
          </cell>
          <cell r="DM498">
            <v>15</v>
          </cell>
          <cell r="DO498" t="str">
            <v xml:space="preserve">Централізоване опалення </v>
          </cell>
        </row>
        <row r="499">
          <cell r="AF499">
            <v>39874</v>
          </cell>
          <cell r="AG499">
            <v>37</v>
          </cell>
          <cell r="AO499">
            <v>1208999.93994</v>
          </cell>
          <cell r="AQ499">
            <v>1051300</v>
          </cell>
          <cell r="AY499">
            <v>0</v>
          </cell>
          <cell r="AZ499">
            <v>0</v>
          </cell>
          <cell r="BC499">
            <v>0</v>
          </cell>
          <cell r="BD499">
            <v>0</v>
          </cell>
          <cell r="BG499">
            <v>0</v>
          </cell>
          <cell r="BH499">
            <v>0</v>
          </cell>
          <cell r="BI499">
            <v>0</v>
          </cell>
          <cell r="BJ499">
            <v>0</v>
          </cell>
          <cell r="BK499">
            <v>0</v>
          </cell>
          <cell r="BL499">
            <v>0</v>
          </cell>
          <cell r="BM499">
            <v>834300</v>
          </cell>
          <cell r="BN499">
            <v>10715.821500076296</v>
          </cell>
          <cell r="BO499">
            <v>0</v>
          </cell>
          <cell r="BP499">
            <v>0</v>
          </cell>
          <cell r="BY499">
            <v>2015</v>
          </cell>
          <cell r="CF499">
            <v>0</v>
          </cell>
          <cell r="CG499">
            <v>0</v>
          </cell>
          <cell r="CX499">
            <v>0</v>
          </cell>
          <cell r="CY499">
            <v>0</v>
          </cell>
          <cell r="DB499">
            <v>0</v>
          </cell>
          <cell r="DC499">
            <v>0</v>
          </cell>
          <cell r="DJ499" t="str">
            <v>МОС</v>
          </cell>
          <cell r="DL499">
            <v>40198</v>
          </cell>
          <cell r="DM499">
            <v>15</v>
          </cell>
          <cell r="DO499" t="str">
            <v>на теплову енергію</v>
          </cell>
        </row>
        <row r="500">
          <cell r="AF500">
            <v>39874</v>
          </cell>
          <cell r="AG500">
            <v>37</v>
          </cell>
          <cell r="AO500">
            <v>309850.06001975999</v>
          </cell>
          <cell r="AQ500">
            <v>309850</v>
          </cell>
          <cell r="AY500">
            <v>0</v>
          </cell>
          <cell r="AZ500">
            <v>0</v>
          </cell>
          <cell r="BC500">
            <v>0</v>
          </cell>
          <cell r="BD500">
            <v>0</v>
          </cell>
          <cell r="BG500">
            <v>0</v>
          </cell>
          <cell r="BH500">
            <v>0</v>
          </cell>
          <cell r="BI500">
            <v>0</v>
          </cell>
          <cell r="BJ500">
            <v>0</v>
          </cell>
          <cell r="BK500">
            <v>0</v>
          </cell>
          <cell r="BL500">
            <v>0</v>
          </cell>
          <cell r="BM500">
            <v>245800</v>
          </cell>
          <cell r="BN500">
            <v>10711.729491962455</v>
          </cell>
          <cell r="BO500">
            <v>0</v>
          </cell>
          <cell r="BP500">
            <v>0</v>
          </cell>
          <cell r="BY500">
            <v>2015</v>
          </cell>
          <cell r="CF500">
            <v>0</v>
          </cell>
          <cell r="CG500">
            <v>0</v>
          </cell>
          <cell r="CX500">
            <v>0</v>
          </cell>
          <cell r="CY500">
            <v>0</v>
          </cell>
          <cell r="DB500">
            <v>0</v>
          </cell>
          <cell r="DC500">
            <v>0</v>
          </cell>
          <cell r="DJ500" t="str">
            <v>МОС</v>
          </cell>
          <cell r="DL500">
            <v>40198</v>
          </cell>
          <cell r="DM500">
            <v>15</v>
          </cell>
          <cell r="DO500" t="str">
            <v>на теплову енергію</v>
          </cell>
        </row>
        <row r="501">
          <cell r="AF501">
            <v>39874</v>
          </cell>
          <cell r="AG501">
            <v>37</v>
          </cell>
          <cell r="AM501">
            <v>45343</v>
          </cell>
          <cell r="AO501">
            <v>6734795.79</v>
          </cell>
          <cell r="AQ501">
            <v>6402013</v>
          </cell>
          <cell r="AU501">
            <v>0</v>
          </cell>
          <cell r="AW501">
            <v>0</v>
          </cell>
          <cell r="AY501">
            <v>5296213.3223999999</v>
          </cell>
          <cell r="AZ501">
            <v>116.80332846084291</v>
          </cell>
          <cell r="BA501">
            <v>0</v>
          </cell>
          <cell r="BB501">
            <v>0</v>
          </cell>
          <cell r="BG501">
            <v>0</v>
          </cell>
          <cell r="BH501">
            <v>0</v>
          </cell>
          <cell r="BI501">
            <v>1105800</v>
          </cell>
          <cell r="BJ501">
            <v>24.38744679443354</v>
          </cell>
          <cell r="BK501">
            <v>0</v>
          </cell>
          <cell r="BL501">
            <v>0</v>
          </cell>
          <cell r="BO501">
            <v>0</v>
          </cell>
          <cell r="BP501">
            <v>0</v>
          </cell>
          <cell r="CF501">
            <v>7281.82</v>
          </cell>
          <cell r="CG501">
            <v>727.32</v>
          </cell>
          <cell r="CJ501">
            <v>0</v>
          </cell>
          <cell r="CK501">
            <v>0</v>
          </cell>
          <cell r="CL501">
            <v>0</v>
          </cell>
          <cell r="CM501">
            <v>0</v>
          </cell>
          <cell r="CN501">
            <v>0</v>
          </cell>
          <cell r="CO501">
            <v>0</v>
          </cell>
          <cell r="CX501">
            <v>0</v>
          </cell>
          <cell r="CY501">
            <v>0</v>
          </cell>
          <cell r="DJ501" t="str">
            <v>НКРЕ</v>
          </cell>
          <cell r="DL501">
            <v>40526</v>
          </cell>
          <cell r="DM501">
            <v>1739</v>
          </cell>
          <cell r="DO501" t="str">
            <v>умовно-зміна частина двоставкового тарифу на теплову енергію</v>
          </cell>
        </row>
        <row r="502">
          <cell r="AF502">
            <v>39874</v>
          </cell>
          <cell r="AG502">
            <v>37</v>
          </cell>
          <cell r="AM502">
            <v>12840.65</v>
          </cell>
          <cell r="AO502">
            <v>5385111.7970000003</v>
          </cell>
          <cell r="AQ502">
            <v>4682700</v>
          </cell>
          <cell r="AU502">
            <v>0</v>
          </cell>
          <cell r="AW502">
            <v>0</v>
          </cell>
          <cell r="AY502">
            <v>4372699.6458749995</v>
          </cell>
          <cell r="AZ502">
            <v>340.53569296530935</v>
          </cell>
          <cell r="BA502">
            <v>0</v>
          </cell>
          <cell r="BB502">
            <v>0</v>
          </cell>
          <cell r="BG502">
            <v>0</v>
          </cell>
          <cell r="BH502">
            <v>0</v>
          </cell>
          <cell r="BI502">
            <v>310000</v>
          </cell>
          <cell r="BJ502">
            <v>24.142080034889201</v>
          </cell>
          <cell r="BK502">
            <v>0</v>
          </cell>
          <cell r="BL502">
            <v>0</v>
          </cell>
          <cell r="BO502">
            <v>0</v>
          </cell>
          <cell r="BP502">
            <v>0</v>
          </cell>
          <cell r="CF502">
            <v>2041.1714999999999</v>
          </cell>
          <cell r="CG502">
            <v>2142.25</v>
          </cell>
          <cell r="CJ502">
            <v>0</v>
          </cell>
          <cell r="CK502">
            <v>0</v>
          </cell>
          <cell r="CL502">
            <v>0</v>
          </cell>
          <cell r="CM502">
            <v>0</v>
          </cell>
          <cell r="CN502">
            <v>0</v>
          </cell>
          <cell r="CO502">
            <v>0</v>
          </cell>
          <cell r="CX502">
            <v>0</v>
          </cell>
          <cell r="CY502">
            <v>0</v>
          </cell>
          <cell r="DJ502" t="str">
            <v>НКРКП</v>
          </cell>
          <cell r="DL502">
            <v>40816</v>
          </cell>
          <cell r="DM502">
            <v>163</v>
          </cell>
        </row>
        <row r="503">
          <cell r="AF503">
            <v>39874</v>
          </cell>
          <cell r="AG503">
            <v>37</v>
          </cell>
          <cell r="AM503">
            <v>3784.35</v>
          </cell>
          <cell r="AO503">
            <v>1656107.247</v>
          </cell>
          <cell r="AQ503">
            <v>1380068</v>
          </cell>
          <cell r="AU503">
            <v>0</v>
          </cell>
          <cell r="AW503">
            <v>0</v>
          </cell>
          <cell r="AY503">
            <v>1288768.1740999999</v>
          </cell>
          <cell r="AZ503">
            <v>340.55205625800994</v>
          </cell>
          <cell r="BA503">
            <v>0</v>
          </cell>
          <cell r="BB503">
            <v>0</v>
          </cell>
          <cell r="BG503">
            <v>0</v>
          </cell>
          <cell r="BH503">
            <v>0</v>
          </cell>
          <cell r="BI503">
            <v>91300</v>
          </cell>
          <cell r="BJ503">
            <v>24.125675479276495</v>
          </cell>
          <cell r="BK503">
            <v>0</v>
          </cell>
          <cell r="BL503">
            <v>0</v>
          </cell>
          <cell r="BO503">
            <v>0</v>
          </cell>
          <cell r="BP503">
            <v>0</v>
          </cell>
          <cell r="CF503">
            <v>601.59559999999999</v>
          </cell>
          <cell r="CG503">
            <v>2142.25</v>
          </cell>
          <cell r="CJ503">
            <v>0</v>
          </cell>
          <cell r="CK503">
            <v>0</v>
          </cell>
          <cell r="CL503">
            <v>0</v>
          </cell>
          <cell r="CM503">
            <v>0</v>
          </cell>
          <cell r="CN503">
            <v>0</v>
          </cell>
          <cell r="CO503">
            <v>0</v>
          </cell>
          <cell r="CX503">
            <v>0</v>
          </cell>
          <cell r="CY503">
            <v>0</v>
          </cell>
          <cell r="DJ503" t="str">
            <v>НКРКП</v>
          </cell>
          <cell r="DL503">
            <v>40816</v>
          </cell>
          <cell r="DM503">
            <v>163</v>
          </cell>
        </row>
        <row r="504">
          <cell r="W504">
            <v>251</v>
          </cell>
          <cell r="AF504">
            <v>40092</v>
          </cell>
          <cell r="AG504">
            <v>178</v>
          </cell>
          <cell r="AH504">
            <v>248.51327433628319</v>
          </cell>
          <cell r="AM504">
            <v>22600</v>
          </cell>
          <cell r="AO504">
            <v>5672600</v>
          </cell>
          <cell r="AQ504">
            <v>5616400</v>
          </cell>
          <cell r="AU504">
            <v>0</v>
          </cell>
          <cell r="AW504">
            <v>0</v>
          </cell>
          <cell r="AY504">
            <v>2530564.4760000003</v>
          </cell>
          <cell r="AZ504">
            <v>111.97187946902656</v>
          </cell>
          <cell r="BA504">
            <v>89636</v>
          </cell>
          <cell r="BB504">
            <v>3.9661946902654868</v>
          </cell>
          <cell r="BC504">
            <v>0</v>
          </cell>
          <cell r="BD504">
            <v>0</v>
          </cell>
          <cell r="BG504">
            <v>0</v>
          </cell>
          <cell r="BH504">
            <v>0</v>
          </cell>
          <cell r="BI504">
            <v>407000</v>
          </cell>
          <cell r="BJ504">
            <v>18.008849557522122</v>
          </cell>
          <cell r="BK504">
            <v>0</v>
          </cell>
          <cell r="BL504">
            <v>0</v>
          </cell>
          <cell r="BM504">
            <v>1905260</v>
          </cell>
          <cell r="BN504">
            <v>84.303539823008848</v>
          </cell>
          <cell r="BO504">
            <v>0</v>
          </cell>
          <cell r="BP504">
            <v>0</v>
          </cell>
          <cell r="BY504">
            <v>2059</v>
          </cell>
          <cell r="CF504">
            <v>3479.3</v>
          </cell>
          <cell r="CG504">
            <v>727.32</v>
          </cell>
          <cell r="CJ504">
            <v>0</v>
          </cell>
          <cell r="CK504">
            <v>0</v>
          </cell>
          <cell r="CL504">
            <v>0</v>
          </cell>
          <cell r="CM504">
            <v>0</v>
          </cell>
          <cell r="CN504">
            <v>0</v>
          </cell>
          <cell r="CO504">
            <v>0</v>
          </cell>
          <cell r="CX504">
            <v>0</v>
          </cell>
          <cell r="CY504">
            <v>0</v>
          </cell>
          <cell r="DB504">
            <v>0</v>
          </cell>
          <cell r="DC504">
            <v>0</v>
          </cell>
          <cell r="DJ504" t="str">
            <v>НКРКП</v>
          </cell>
          <cell r="DL504">
            <v>40526</v>
          </cell>
          <cell r="DM504">
            <v>1764</v>
          </cell>
          <cell r="DO504" t="str">
            <v>тариф на теплову енергію</v>
          </cell>
          <cell r="DT504">
            <v>276.08999999999997</v>
          </cell>
        </row>
        <row r="505">
          <cell r="W505">
            <v>507.42</v>
          </cell>
          <cell r="AF505">
            <v>40092</v>
          </cell>
          <cell r="AG505">
            <v>179</v>
          </cell>
          <cell r="AH505">
            <v>441.2167832167832</v>
          </cell>
          <cell r="AM505">
            <v>12441</v>
          </cell>
          <cell r="AO505">
            <v>6312812.2199999997</v>
          </cell>
          <cell r="AQ505">
            <v>5489178</v>
          </cell>
          <cell r="AU505">
            <v>0</v>
          </cell>
          <cell r="AW505">
            <v>0</v>
          </cell>
          <cell r="AY505">
            <v>3666563.0322900005</v>
          </cell>
          <cell r="AZ505">
            <v>294.71610258741265</v>
          </cell>
          <cell r="BA505">
            <v>173739</v>
          </cell>
          <cell r="BB505">
            <v>13.965034965034965</v>
          </cell>
          <cell r="BC505">
            <v>0</v>
          </cell>
          <cell r="BD505">
            <v>0</v>
          </cell>
          <cell r="BG505">
            <v>0</v>
          </cell>
          <cell r="BH505">
            <v>0</v>
          </cell>
          <cell r="BI505">
            <v>224460</v>
          </cell>
          <cell r="BJ505">
            <v>18.041958041958043</v>
          </cell>
          <cell r="BK505">
            <v>0</v>
          </cell>
          <cell r="BL505">
            <v>0</v>
          </cell>
          <cell r="BM505">
            <v>1048820</v>
          </cell>
          <cell r="BN505">
            <v>84.303512579374654</v>
          </cell>
          <cell r="BO505">
            <v>0</v>
          </cell>
          <cell r="BP505">
            <v>0</v>
          </cell>
          <cell r="BY505">
            <v>2059</v>
          </cell>
          <cell r="CF505">
            <v>1679.883</v>
          </cell>
          <cell r="CG505">
            <v>2182.63</v>
          </cell>
          <cell r="CJ505">
            <v>0</v>
          </cell>
          <cell r="CK505">
            <v>0</v>
          </cell>
          <cell r="CL505">
            <v>0</v>
          </cell>
          <cell r="CM505">
            <v>0</v>
          </cell>
          <cell r="CN505">
            <v>0</v>
          </cell>
          <cell r="CO505">
            <v>0</v>
          </cell>
          <cell r="CX505">
            <v>0</v>
          </cell>
          <cell r="CY505">
            <v>0</v>
          </cell>
          <cell r="DB505">
            <v>0</v>
          </cell>
          <cell r="DC505">
            <v>0</v>
          </cell>
          <cell r="DJ505" t="str">
            <v>НКРКП</v>
          </cell>
          <cell r="DL505">
            <v>40816</v>
          </cell>
          <cell r="DM505">
            <v>88</v>
          </cell>
          <cell r="DT505">
            <v>719.59</v>
          </cell>
        </row>
        <row r="506">
          <cell r="W506">
            <v>529.48</v>
          </cell>
          <cell r="AF506">
            <v>40092</v>
          </cell>
          <cell r="AG506">
            <v>179</v>
          </cell>
          <cell r="AH506">
            <v>441.2167832167832</v>
          </cell>
          <cell r="AM506">
            <v>1859</v>
          </cell>
          <cell r="AO506">
            <v>984303.32000000007</v>
          </cell>
          <cell r="AQ506">
            <v>820222</v>
          </cell>
          <cell r="AU506">
            <v>0</v>
          </cell>
          <cell r="AW506">
            <v>0</v>
          </cell>
          <cell r="AY506">
            <v>547877.23470999999</v>
          </cell>
          <cell r="AZ506">
            <v>294.71610258741259</v>
          </cell>
          <cell r="BA506">
            <v>25961</v>
          </cell>
          <cell r="BB506">
            <v>13.965034965034965</v>
          </cell>
          <cell r="BC506">
            <v>0</v>
          </cell>
          <cell r="BD506">
            <v>0</v>
          </cell>
          <cell r="BG506">
            <v>0</v>
          </cell>
          <cell r="BH506">
            <v>0</v>
          </cell>
          <cell r="BI506">
            <v>33540</v>
          </cell>
          <cell r="BJ506">
            <v>18.041958041958043</v>
          </cell>
          <cell r="BK506">
            <v>0</v>
          </cell>
          <cell r="BL506">
            <v>0</v>
          </cell>
          <cell r="BM506">
            <v>156720</v>
          </cell>
          <cell r="BN506">
            <v>84.303388918773535</v>
          </cell>
          <cell r="BO506">
            <v>0</v>
          </cell>
          <cell r="BP506">
            <v>0</v>
          </cell>
          <cell r="BY506">
            <v>2059</v>
          </cell>
          <cell r="CF506">
            <v>251.017</v>
          </cell>
          <cell r="CG506">
            <v>2182.63</v>
          </cell>
          <cell r="CJ506">
            <v>0</v>
          </cell>
          <cell r="CK506">
            <v>0</v>
          </cell>
          <cell r="CL506">
            <v>0</v>
          </cell>
          <cell r="CM506">
            <v>0</v>
          </cell>
          <cell r="CN506">
            <v>0</v>
          </cell>
          <cell r="CO506">
            <v>0</v>
          </cell>
          <cell r="CX506">
            <v>0</v>
          </cell>
          <cell r="CY506">
            <v>0</v>
          </cell>
          <cell r="DB506">
            <v>0</v>
          </cell>
          <cell r="DC506">
            <v>0</v>
          </cell>
          <cell r="DJ506" t="str">
            <v>НКРКП</v>
          </cell>
          <cell r="DL506">
            <v>40816</v>
          </cell>
          <cell r="DM506">
            <v>88</v>
          </cell>
          <cell r="DT506">
            <v>741.65</v>
          </cell>
        </row>
        <row r="507">
          <cell r="W507">
            <v>204.17080442846557</v>
          </cell>
          <cell r="AF507">
            <v>39637</v>
          </cell>
          <cell r="AG507" t="str">
            <v>4/6-5/2023</v>
          </cell>
          <cell r="AH507">
            <v>195.58523749662538</v>
          </cell>
          <cell r="AM507">
            <v>1681666</v>
          </cell>
          <cell r="AO507">
            <v>343347100</v>
          </cell>
          <cell r="AQ507">
            <v>328909044</v>
          </cell>
          <cell r="AU507">
            <v>0</v>
          </cell>
          <cell r="AW507">
            <v>107607307.92</v>
          </cell>
          <cell r="AY507">
            <v>115056700</v>
          </cell>
          <cell r="AZ507">
            <v>68.418282821915881</v>
          </cell>
          <cell r="BA507">
            <v>0</v>
          </cell>
          <cell r="BB507">
            <v>0</v>
          </cell>
          <cell r="BC507">
            <v>0</v>
          </cell>
          <cell r="BD507">
            <v>0</v>
          </cell>
          <cell r="BG507">
            <v>16329756</v>
          </cell>
          <cell r="BH507">
            <v>9.7104633143561205</v>
          </cell>
          <cell r="BI507">
            <v>7904668</v>
          </cell>
          <cell r="BJ507">
            <v>4.7004981964313961</v>
          </cell>
          <cell r="BK507">
            <v>0</v>
          </cell>
          <cell r="BL507">
            <v>0</v>
          </cell>
          <cell r="BM507">
            <v>65704280</v>
          </cell>
          <cell r="BN507">
            <v>39.07094512227755</v>
          </cell>
          <cell r="BO507">
            <v>0</v>
          </cell>
          <cell r="BP507">
            <v>0</v>
          </cell>
          <cell r="BY507">
            <v>2116.5</v>
          </cell>
          <cell r="CF507">
            <v>183864</v>
          </cell>
          <cell r="CG507">
            <v>625.77067832745945</v>
          </cell>
          <cell r="CJ507">
            <v>0</v>
          </cell>
          <cell r="CK507">
            <v>0</v>
          </cell>
          <cell r="CL507">
            <v>0</v>
          </cell>
          <cell r="CM507">
            <v>631832</v>
          </cell>
          <cell r="CN507">
            <v>170.31</v>
          </cell>
          <cell r="CO507">
            <v>213.87655337118079</v>
          </cell>
          <cell r="CX507">
            <v>0</v>
          </cell>
          <cell r="CY507">
            <v>0</v>
          </cell>
          <cell r="DB507">
            <v>0</v>
          </cell>
          <cell r="DC507">
            <v>0</v>
          </cell>
          <cell r="DJ507" t="str">
            <v>НКРЕ</v>
          </cell>
          <cell r="DL507">
            <v>40526</v>
          </cell>
          <cell r="DM507">
            <v>1844</v>
          </cell>
          <cell r="DO507" t="str">
            <v>на теплову енергію</v>
          </cell>
          <cell r="DT507">
            <v>224.58</v>
          </cell>
        </row>
        <row r="508">
          <cell r="W508">
            <v>504.16500000000002</v>
          </cell>
          <cell r="AF508">
            <v>39861</v>
          </cell>
          <cell r="AG508" t="str">
            <v>6/1/1-107</v>
          </cell>
          <cell r="AH508">
            <v>480.13224529275215</v>
          </cell>
          <cell r="AM508">
            <v>393800</v>
          </cell>
          <cell r="AO508">
            <v>198540177</v>
          </cell>
          <cell r="AQ508">
            <v>189076078.19628578</v>
          </cell>
          <cell r="AU508">
            <v>0</v>
          </cell>
          <cell r="AW508">
            <v>56374549.513000004</v>
          </cell>
          <cell r="AY508">
            <v>107299631.6481816</v>
          </cell>
          <cell r="AZ508">
            <v>272.47240134124326</v>
          </cell>
          <cell r="BA508">
            <v>0</v>
          </cell>
          <cell r="BB508">
            <v>0</v>
          </cell>
          <cell r="BC508">
            <v>0</v>
          </cell>
          <cell r="BD508">
            <v>0</v>
          </cell>
          <cell r="BG508">
            <v>4328083</v>
          </cell>
          <cell r="BH508">
            <v>10.990561198577959</v>
          </cell>
          <cell r="BI508">
            <v>2552230</v>
          </cell>
          <cell r="BJ508">
            <v>6.4810309801929913</v>
          </cell>
          <cell r="BK508">
            <v>0</v>
          </cell>
          <cell r="BL508">
            <v>0</v>
          </cell>
          <cell r="BM508">
            <v>14677730</v>
          </cell>
          <cell r="BN508">
            <v>37.272041645505332</v>
          </cell>
          <cell r="BO508">
            <v>0</v>
          </cell>
          <cell r="BP508">
            <v>0</v>
          </cell>
          <cell r="BY508">
            <v>2362</v>
          </cell>
          <cell r="CF508">
            <v>50164.553778694863</v>
          </cell>
          <cell r="CG508">
            <v>2138.9531764110357</v>
          </cell>
          <cell r="CJ508">
            <v>0</v>
          </cell>
          <cell r="CK508">
            <v>0</v>
          </cell>
          <cell r="CL508">
            <v>0</v>
          </cell>
          <cell r="CM508">
            <v>127978.546</v>
          </cell>
          <cell r="CN508">
            <v>440.5</v>
          </cell>
          <cell r="CO508">
            <v>781.78747837822641</v>
          </cell>
          <cell r="CX508">
            <v>0</v>
          </cell>
          <cell r="CY508">
            <v>0</v>
          </cell>
          <cell r="DB508">
            <v>0</v>
          </cell>
          <cell r="DC508">
            <v>0</v>
          </cell>
          <cell r="DJ508" t="str">
            <v>НКРКП</v>
          </cell>
          <cell r="DL508">
            <v>40816</v>
          </cell>
          <cell r="DM508">
            <v>119</v>
          </cell>
          <cell r="DT508">
            <v>793.2</v>
          </cell>
        </row>
        <row r="509">
          <cell r="W509">
            <v>504.16500000000002</v>
          </cell>
          <cell r="AF509">
            <v>39861</v>
          </cell>
          <cell r="AG509" t="str">
            <v>6/1/1-107</v>
          </cell>
          <cell r="AH509">
            <v>480.13224529275215</v>
          </cell>
          <cell r="AM509">
            <v>381600</v>
          </cell>
          <cell r="AO509">
            <v>192389364</v>
          </cell>
          <cell r="AQ509">
            <v>183218464.80371422</v>
          </cell>
          <cell r="AU509">
            <v>0</v>
          </cell>
          <cell r="AW509">
            <v>54630202.109999999</v>
          </cell>
          <cell r="AY509">
            <v>103975468.35181843</v>
          </cell>
          <cell r="AZ509">
            <v>272.47240134124326</v>
          </cell>
          <cell r="BA509">
            <v>0</v>
          </cell>
          <cell r="BB509">
            <v>0</v>
          </cell>
          <cell r="BC509">
            <v>0</v>
          </cell>
          <cell r="BD509">
            <v>0</v>
          </cell>
          <cell r="BG509">
            <v>4193998</v>
          </cell>
          <cell r="BH509">
            <v>10.990560796645703</v>
          </cell>
          <cell r="BI509">
            <v>2473161</v>
          </cell>
          <cell r="BJ509">
            <v>6.4810298742138368</v>
          </cell>
          <cell r="BK509">
            <v>0</v>
          </cell>
          <cell r="BL509">
            <v>0</v>
          </cell>
          <cell r="BM509">
            <v>14223011</v>
          </cell>
          <cell r="BN509">
            <v>37.27204140461216</v>
          </cell>
          <cell r="BO509">
            <v>0</v>
          </cell>
          <cell r="BP509">
            <v>0</v>
          </cell>
          <cell r="BY509">
            <v>2362</v>
          </cell>
          <cell r="CF509">
            <v>48610.44622130513</v>
          </cell>
          <cell r="CG509">
            <v>2138.9531764110357</v>
          </cell>
          <cell r="CJ509">
            <v>0</v>
          </cell>
          <cell r="CK509">
            <v>0</v>
          </cell>
          <cell r="CL509">
            <v>0</v>
          </cell>
          <cell r="CM509">
            <v>124018.62</v>
          </cell>
          <cell r="CN509">
            <v>440.5</v>
          </cell>
          <cell r="CO509">
            <v>781.78747837822641</v>
          </cell>
          <cell r="CX509">
            <v>0</v>
          </cell>
          <cell r="CY509">
            <v>0</v>
          </cell>
          <cell r="DB509">
            <v>0</v>
          </cell>
          <cell r="DC509">
            <v>0</v>
          </cell>
          <cell r="DJ509" t="str">
            <v>НКРКП</v>
          </cell>
          <cell r="DL509">
            <v>40816</v>
          </cell>
          <cell r="DM509">
            <v>119</v>
          </cell>
          <cell r="DT509">
            <v>795.04</v>
          </cell>
        </row>
        <row r="510">
          <cell r="W510">
            <v>204.65</v>
          </cell>
          <cell r="AF510">
            <v>40014</v>
          </cell>
          <cell r="AG510">
            <v>517</v>
          </cell>
          <cell r="AH510">
            <v>201.15000285046463</v>
          </cell>
          <cell r="AM510">
            <v>87705</v>
          </cell>
          <cell r="AO510">
            <v>17948828.25</v>
          </cell>
          <cell r="AQ510">
            <v>17641861</v>
          </cell>
          <cell r="AU510">
            <v>0</v>
          </cell>
          <cell r="AW510">
            <v>2852586.9529071632</v>
          </cell>
          <cell r="AY510">
            <v>12170972.880000001</v>
          </cell>
          <cell r="AZ510">
            <v>138.77171062083121</v>
          </cell>
          <cell r="BA510">
            <v>0</v>
          </cell>
          <cell r="BB510">
            <v>0</v>
          </cell>
          <cell r="BC510">
            <v>1473444</v>
          </cell>
          <cell r="BD510">
            <v>16.8</v>
          </cell>
          <cell r="BG510">
            <v>0</v>
          </cell>
          <cell r="BH510">
            <v>0</v>
          </cell>
          <cell r="BI510">
            <v>0</v>
          </cell>
          <cell r="BJ510">
            <v>0</v>
          </cell>
          <cell r="BK510">
            <v>0</v>
          </cell>
          <cell r="BL510">
            <v>0</v>
          </cell>
          <cell r="BM510">
            <v>825975.21</v>
          </cell>
          <cell r="BN510">
            <v>9.4176524713528309</v>
          </cell>
          <cell r="BO510">
            <v>0</v>
          </cell>
          <cell r="BP510">
            <v>0</v>
          </cell>
          <cell r="BY510">
            <v>1867</v>
          </cell>
          <cell r="CF510">
            <v>16734</v>
          </cell>
          <cell r="CG510">
            <v>727.32</v>
          </cell>
          <cell r="CJ510">
            <v>0</v>
          </cell>
          <cell r="CK510">
            <v>0</v>
          </cell>
          <cell r="CL510">
            <v>0</v>
          </cell>
          <cell r="CM510">
            <v>100799.55027304849</v>
          </cell>
          <cell r="CN510">
            <v>28.299600000000002</v>
          </cell>
          <cell r="CO510">
            <v>28.299600000000002</v>
          </cell>
          <cell r="CX510">
            <v>0</v>
          </cell>
          <cell r="CY510">
            <v>0</v>
          </cell>
          <cell r="DB510">
            <v>21.02</v>
          </cell>
          <cell r="DC510">
            <v>21.02</v>
          </cell>
          <cell r="DJ510" t="str">
            <v>НКРЕ</v>
          </cell>
          <cell r="DL510">
            <v>40526</v>
          </cell>
          <cell r="DM510">
            <v>1722</v>
          </cell>
          <cell r="DO510" t="str">
            <v>на теплову енергію</v>
          </cell>
          <cell r="DT510">
            <v>225.12</v>
          </cell>
        </row>
        <row r="511">
          <cell r="W511">
            <v>306.08</v>
          </cell>
          <cell r="AF511">
            <v>40014</v>
          </cell>
          <cell r="AG511">
            <v>517</v>
          </cell>
          <cell r="AH511">
            <v>470.8</v>
          </cell>
          <cell r="AM511">
            <v>5730</v>
          </cell>
          <cell r="AO511">
            <v>1753838.4</v>
          </cell>
          <cell r="AQ511">
            <v>2697684</v>
          </cell>
          <cell r="AU511">
            <v>0</v>
          </cell>
          <cell r="AW511">
            <v>186367.06276903307</v>
          </cell>
          <cell r="AY511">
            <v>2340251.7407499999</v>
          </cell>
          <cell r="AZ511">
            <v>408.42089716404882</v>
          </cell>
          <cell r="BA511">
            <v>0</v>
          </cell>
          <cell r="BB511">
            <v>0</v>
          </cell>
          <cell r="BC511">
            <v>96264</v>
          </cell>
          <cell r="BD511">
            <v>16.8</v>
          </cell>
          <cell r="BG511">
            <v>0</v>
          </cell>
          <cell r="BH511">
            <v>0</v>
          </cell>
          <cell r="BI511">
            <v>0</v>
          </cell>
          <cell r="BJ511">
            <v>0</v>
          </cell>
          <cell r="BK511">
            <v>0</v>
          </cell>
          <cell r="BL511">
            <v>0</v>
          </cell>
          <cell r="BM511">
            <v>53963.15</v>
          </cell>
          <cell r="BN511">
            <v>9.4176527050610819</v>
          </cell>
          <cell r="BO511">
            <v>0</v>
          </cell>
          <cell r="BP511">
            <v>0</v>
          </cell>
          <cell r="BY511">
            <v>1867</v>
          </cell>
          <cell r="CF511">
            <v>1092.4269999999999</v>
          </cell>
          <cell r="CG511">
            <v>2142.25</v>
          </cell>
          <cell r="CJ511">
            <v>0</v>
          </cell>
          <cell r="CK511">
            <v>0</v>
          </cell>
          <cell r="CL511">
            <v>0</v>
          </cell>
          <cell r="CM511">
            <v>6585.501659706606</v>
          </cell>
          <cell r="CN511">
            <v>28.299600000000002</v>
          </cell>
          <cell r="CO511">
            <v>29.01</v>
          </cell>
          <cell r="CX511">
            <v>0</v>
          </cell>
          <cell r="CY511">
            <v>0</v>
          </cell>
          <cell r="DB511">
            <v>21.02</v>
          </cell>
          <cell r="DC511">
            <v>21.02</v>
          </cell>
          <cell r="DJ511" t="str">
            <v>НКРКП</v>
          </cell>
          <cell r="DL511">
            <v>40816</v>
          </cell>
          <cell r="DM511">
            <v>115</v>
          </cell>
          <cell r="DT511">
            <v>816.06</v>
          </cell>
        </row>
        <row r="512">
          <cell r="W512">
            <v>508.46</v>
          </cell>
          <cell r="AF512">
            <v>40014</v>
          </cell>
          <cell r="AG512">
            <v>517</v>
          </cell>
          <cell r="AH512">
            <v>470.8</v>
          </cell>
          <cell r="AM512">
            <v>9030</v>
          </cell>
          <cell r="AO512">
            <v>4591393.8</v>
          </cell>
          <cell r="AQ512">
            <v>4251324</v>
          </cell>
          <cell r="AU512">
            <v>0</v>
          </cell>
          <cell r="AW512">
            <v>293698.87902345002</v>
          </cell>
          <cell r="AY512">
            <v>3688039.7592500001</v>
          </cell>
          <cell r="AZ512">
            <v>408.42079282945735</v>
          </cell>
          <cell r="BA512">
            <v>0</v>
          </cell>
          <cell r="BB512">
            <v>0</v>
          </cell>
          <cell r="BC512">
            <v>151704</v>
          </cell>
          <cell r="BD512">
            <v>16.8</v>
          </cell>
          <cell r="BG512">
            <v>0</v>
          </cell>
          <cell r="BH512">
            <v>0</v>
          </cell>
          <cell r="BI512">
            <v>0</v>
          </cell>
          <cell r="BJ512">
            <v>0</v>
          </cell>
          <cell r="BK512">
            <v>0</v>
          </cell>
          <cell r="BL512">
            <v>0</v>
          </cell>
          <cell r="BM512">
            <v>85041.4</v>
          </cell>
          <cell r="BN512">
            <v>9.4176522702104091</v>
          </cell>
          <cell r="BO512">
            <v>0</v>
          </cell>
          <cell r="BP512">
            <v>0</v>
          </cell>
          <cell r="BY512">
            <v>1867</v>
          </cell>
          <cell r="CF512">
            <v>1721.5730000000001</v>
          </cell>
          <cell r="CG512">
            <v>2142.25</v>
          </cell>
          <cell r="CJ512">
            <v>0</v>
          </cell>
          <cell r="CK512">
            <v>0</v>
          </cell>
          <cell r="CL512">
            <v>0</v>
          </cell>
          <cell r="CM512">
            <v>10378.198950637112</v>
          </cell>
          <cell r="CN512">
            <v>28.299600000000002</v>
          </cell>
          <cell r="CO512">
            <v>29.01</v>
          </cell>
          <cell r="CX512">
            <v>0</v>
          </cell>
          <cell r="CY512">
            <v>0</v>
          </cell>
          <cell r="DB512">
            <v>21.02</v>
          </cell>
          <cell r="DC512">
            <v>21.02</v>
          </cell>
          <cell r="DJ512" t="str">
            <v>НКРКП</v>
          </cell>
          <cell r="DL512">
            <v>40816</v>
          </cell>
          <cell r="DM512">
            <v>115</v>
          </cell>
          <cell r="DT512">
            <v>816.06</v>
          </cell>
        </row>
        <row r="513">
          <cell r="W513">
            <v>343.3</v>
          </cell>
          <cell r="AF513">
            <v>40014</v>
          </cell>
          <cell r="AG513">
            <v>519</v>
          </cell>
          <cell r="AH513">
            <v>317.86968057332643</v>
          </cell>
          <cell r="AM513">
            <v>70191.070000000007</v>
          </cell>
          <cell r="AO513">
            <v>24096594.331000004</v>
          </cell>
          <cell r="AQ513">
            <v>22311613</v>
          </cell>
          <cell r="AU513">
            <v>0</v>
          </cell>
          <cell r="AW513">
            <v>7698556.6898470102</v>
          </cell>
          <cell r="AY513">
            <v>10740334.440000001</v>
          </cell>
          <cell r="AZ513">
            <v>153.01568190939389</v>
          </cell>
          <cell r="BA513">
            <v>0</v>
          </cell>
          <cell r="BB513">
            <v>0</v>
          </cell>
          <cell r="BC513">
            <v>2700248</v>
          </cell>
          <cell r="BD513">
            <v>38.469964911490877</v>
          </cell>
          <cell r="BG513">
            <v>0</v>
          </cell>
          <cell r="BH513">
            <v>0</v>
          </cell>
          <cell r="BI513">
            <v>0</v>
          </cell>
          <cell r="BJ513">
            <v>0</v>
          </cell>
          <cell r="BK513">
            <v>0</v>
          </cell>
          <cell r="BL513">
            <v>0</v>
          </cell>
          <cell r="BM513">
            <v>811300</v>
          </cell>
          <cell r="BN513">
            <v>11.558450384073073</v>
          </cell>
          <cell r="BO513">
            <v>0</v>
          </cell>
          <cell r="BP513">
            <v>0</v>
          </cell>
          <cell r="BY513">
            <v>1867</v>
          </cell>
          <cell r="CF513">
            <v>14767</v>
          </cell>
          <cell r="CG513">
            <v>727.32</v>
          </cell>
          <cell r="CJ513">
            <v>0</v>
          </cell>
          <cell r="CK513">
            <v>0</v>
          </cell>
          <cell r="CL513">
            <v>0</v>
          </cell>
          <cell r="CM513">
            <v>103475.22432590066</v>
          </cell>
          <cell r="CN513">
            <v>74.400000000000006</v>
          </cell>
          <cell r="CO513">
            <v>74.400000000000006</v>
          </cell>
          <cell r="CX513">
            <v>0</v>
          </cell>
          <cell r="CY513">
            <v>0</v>
          </cell>
          <cell r="DB513">
            <v>73.760000000000005</v>
          </cell>
          <cell r="DC513">
            <v>73.760000000000005</v>
          </cell>
          <cell r="DJ513" t="str">
            <v>НКРЕ</v>
          </cell>
          <cell r="DL513">
            <v>40526</v>
          </cell>
          <cell r="DM513">
            <v>1722</v>
          </cell>
          <cell r="DO513" t="str">
            <v>на теплову енергію</v>
          </cell>
          <cell r="DT513">
            <v>377.63</v>
          </cell>
        </row>
        <row r="514">
          <cell r="W514">
            <v>669.7</v>
          </cell>
          <cell r="AF514">
            <v>40014</v>
          </cell>
          <cell r="AG514">
            <v>519</v>
          </cell>
          <cell r="AH514">
            <v>620.08949267993023</v>
          </cell>
          <cell r="AM514">
            <v>12144.01</v>
          </cell>
          <cell r="AO514">
            <v>8132843.4970000004</v>
          </cell>
          <cell r="AQ514">
            <v>7530373</v>
          </cell>
          <cell r="AU514">
            <v>0</v>
          </cell>
          <cell r="AW514">
            <v>1331955.2712100139</v>
          </cell>
          <cell r="AY514">
            <v>5528333.1949999994</v>
          </cell>
          <cell r="AZ514">
            <v>455.23127821864438</v>
          </cell>
          <cell r="BA514">
            <v>0</v>
          </cell>
          <cell r="BB514">
            <v>0</v>
          </cell>
          <cell r="BC514">
            <v>467180</v>
          </cell>
          <cell r="BD514">
            <v>38.469994672270523</v>
          </cell>
          <cell r="BG514">
            <v>0</v>
          </cell>
          <cell r="BH514">
            <v>0</v>
          </cell>
          <cell r="BI514">
            <v>0</v>
          </cell>
          <cell r="BJ514">
            <v>0</v>
          </cell>
          <cell r="BK514">
            <v>0</v>
          </cell>
          <cell r="BL514">
            <v>0</v>
          </cell>
          <cell r="BM514">
            <v>140366</v>
          </cell>
          <cell r="BN514">
            <v>11.55845556780668</v>
          </cell>
          <cell r="BO514">
            <v>0</v>
          </cell>
          <cell r="BP514">
            <v>0</v>
          </cell>
          <cell r="BY514">
            <v>1867</v>
          </cell>
          <cell r="CF514">
            <v>2580.62</v>
          </cell>
          <cell r="CG514">
            <v>2142.25</v>
          </cell>
          <cell r="CJ514">
            <v>0</v>
          </cell>
          <cell r="CK514">
            <v>0</v>
          </cell>
          <cell r="CL514">
            <v>0</v>
          </cell>
          <cell r="CM514">
            <v>17902.62461303782</v>
          </cell>
          <cell r="CN514">
            <v>74.400000000000006</v>
          </cell>
          <cell r="CO514">
            <v>100.65</v>
          </cell>
          <cell r="CX514">
            <v>0</v>
          </cell>
          <cell r="CY514">
            <v>0</v>
          </cell>
          <cell r="DB514">
            <v>73.760000000000005</v>
          </cell>
          <cell r="DC514">
            <v>73.760000000000005</v>
          </cell>
          <cell r="DJ514" t="str">
            <v>НКРКП</v>
          </cell>
          <cell r="DL514">
            <v>40816</v>
          </cell>
          <cell r="DM514">
            <v>115</v>
          </cell>
          <cell r="DT514">
            <v>999.9</v>
          </cell>
        </row>
        <row r="515">
          <cell r="W515">
            <v>669.7</v>
          </cell>
          <cell r="AF515">
            <v>40014</v>
          </cell>
          <cell r="AG515">
            <v>519</v>
          </cell>
          <cell r="AH515">
            <v>620.09142857142854</v>
          </cell>
          <cell r="AM515">
            <v>350</v>
          </cell>
          <cell r="AO515">
            <v>234395.00000000003</v>
          </cell>
          <cell r="AQ515">
            <v>217032</v>
          </cell>
          <cell r="AU515">
            <v>0</v>
          </cell>
          <cell r="AW515">
            <v>38388.038942976367</v>
          </cell>
          <cell r="AY515">
            <v>159329.84375</v>
          </cell>
          <cell r="AZ515">
            <v>455.22812499999998</v>
          </cell>
          <cell r="BA515">
            <v>0</v>
          </cell>
          <cell r="BB515">
            <v>0</v>
          </cell>
          <cell r="BC515">
            <v>13465</v>
          </cell>
          <cell r="BD515">
            <v>38.471428571428568</v>
          </cell>
          <cell r="BG515">
            <v>0</v>
          </cell>
          <cell r="BH515">
            <v>0</v>
          </cell>
          <cell r="BI515">
            <v>0</v>
          </cell>
          <cell r="BJ515">
            <v>0</v>
          </cell>
          <cell r="BK515">
            <v>0</v>
          </cell>
          <cell r="BL515">
            <v>0</v>
          </cell>
          <cell r="BM515">
            <v>4045</v>
          </cell>
          <cell r="BN515">
            <v>11.557142857142857</v>
          </cell>
          <cell r="BO515">
            <v>0</v>
          </cell>
          <cell r="BP515">
            <v>0</v>
          </cell>
          <cell r="BY515">
            <v>1867</v>
          </cell>
          <cell r="CF515">
            <v>74.375</v>
          </cell>
          <cell r="CG515">
            <v>2142.25</v>
          </cell>
          <cell r="CJ515">
            <v>0</v>
          </cell>
          <cell r="CK515">
            <v>0</v>
          </cell>
          <cell r="CL515">
            <v>0</v>
          </cell>
          <cell r="CM515">
            <v>515.9682653625855</v>
          </cell>
          <cell r="CN515">
            <v>74.400000000000006</v>
          </cell>
          <cell r="CO515">
            <v>100.65</v>
          </cell>
          <cell r="CX515">
            <v>0</v>
          </cell>
          <cell r="CY515">
            <v>0</v>
          </cell>
          <cell r="DB515">
            <v>73.760000000000005</v>
          </cell>
          <cell r="DC515">
            <v>73.760000000000005</v>
          </cell>
          <cell r="DJ515" t="str">
            <v>НКРКП</v>
          </cell>
          <cell r="DL515">
            <v>40816</v>
          </cell>
          <cell r="DM515">
            <v>115</v>
          </cell>
          <cell r="DT515">
            <v>1038.01</v>
          </cell>
        </row>
        <row r="516">
          <cell r="W516">
            <v>293.10000000000002</v>
          </cell>
          <cell r="AF516">
            <v>40014</v>
          </cell>
          <cell r="AG516">
            <v>518</v>
          </cell>
          <cell r="AH516">
            <v>290.05999349223134</v>
          </cell>
          <cell r="AM516">
            <v>49172</v>
          </cell>
          <cell r="AO516">
            <v>14412313.200000001</v>
          </cell>
          <cell r="AQ516">
            <v>14262830</v>
          </cell>
          <cell r="AU516">
            <v>0</v>
          </cell>
          <cell r="AW516">
            <v>6353022.3999924501</v>
          </cell>
          <cell r="AY516">
            <v>5471628.3600000003</v>
          </cell>
          <cell r="AZ516">
            <v>111.27528593508501</v>
          </cell>
          <cell r="BA516">
            <v>0</v>
          </cell>
          <cell r="BB516">
            <v>0</v>
          </cell>
          <cell r="BC516">
            <v>1558752</v>
          </cell>
          <cell r="BD516">
            <v>31.699991865289189</v>
          </cell>
          <cell r="BG516">
            <v>0</v>
          </cell>
          <cell r="BH516">
            <v>0</v>
          </cell>
          <cell r="BI516">
            <v>0</v>
          </cell>
          <cell r="BJ516">
            <v>0</v>
          </cell>
          <cell r="BK516">
            <v>0</v>
          </cell>
          <cell r="BL516">
            <v>0</v>
          </cell>
          <cell r="BM516">
            <v>609646</v>
          </cell>
          <cell r="BN516">
            <v>12.398234767754007</v>
          </cell>
          <cell r="BO516">
            <v>0</v>
          </cell>
          <cell r="BP516">
            <v>0</v>
          </cell>
          <cell r="BY516">
            <v>1867</v>
          </cell>
          <cell r="CF516">
            <v>7523</v>
          </cell>
          <cell r="CG516">
            <v>727.32</v>
          </cell>
          <cell r="CJ516">
            <v>0</v>
          </cell>
          <cell r="CK516">
            <v>0</v>
          </cell>
          <cell r="CL516">
            <v>0</v>
          </cell>
          <cell r="CM516">
            <v>55973.765638700002</v>
          </cell>
          <cell r="CN516">
            <v>113.5</v>
          </cell>
          <cell r="CO516">
            <v>113.5</v>
          </cell>
          <cell r="CX516">
            <v>0</v>
          </cell>
          <cell r="CY516">
            <v>0</v>
          </cell>
          <cell r="DB516">
            <v>47.4</v>
          </cell>
          <cell r="DC516">
            <v>47.4</v>
          </cell>
          <cell r="DJ516" t="str">
            <v>НКРЕ</v>
          </cell>
          <cell r="DL516">
            <v>40526</v>
          </cell>
          <cell r="DM516">
            <v>1722</v>
          </cell>
          <cell r="DO516" t="str">
            <v>на теплову енергію</v>
          </cell>
          <cell r="DT516">
            <v>322.41000000000003</v>
          </cell>
        </row>
        <row r="517">
          <cell r="W517">
            <v>666.67</v>
          </cell>
          <cell r="AF517">
            <v>40014</v>
          </cell>
          <cell r="AG517">
            <v>518</v>
          </cell>
          <cell r="AH517">
            <v>507.14004720692367</v>
          </cell>
          <cell r="AM517">
            <v>8897</v>
          </cell>
          <cell r="AO517">
            <v>5931362.9899999993</v>
          </cell>
          <cell r="AQ517">
            <v>4512025</v>
          </cell>
          <cell r="AU517">
            <v>0</v>
          </cell>
          <cell r="AW517">
            <v>1149492.3999986001</v>
          </cell>
          <cell r="AY517">
            <v>2921329.9499988724</v>
          </cell>
          <cell r="AZ517">
            <v>328.34999999987326</v>
          </cell>
          <cell r="BA517">
            <v>0</v>
          </cell>
          <cell r="BB517">
            <v>0</v>
          </cell>
          <cell r="BC517">
            <v>282035</v>
          </cell>
          <cell r="BD517">
            <v>31.700011239743734</v>
          </cell>
          <cell r="BG517">
            <v>0</v>
          </cell>
          <cell r="BH517">
            <v>0</v>
          </cell>
          <cell r="BI517">
            <v>0</v>
          </cell>
          <cell r="BJ517">
            <v>0</v>
          </cell>
          <cell r="BK517">
            <v>0</v>
          </cell>
          <cell r="BL517">
            <v>0</v>
          </cell>
          <cell r="BM517">
            <v>110309</v>
          </cell>
          <cell r="BN517">
            <v>12.39844891536473</v>
          </cell>
          <cell r="BO517">
            <v>0</v>
          </cell>
          <cell r="BP517">
            <v>0</v>
          </cell>
          <cell r="BY517">
            <v>1867</v>
          </cell>
          <cell r="CF517">
            <v>1363.6736842099999</v>
          </cell>
          <cell r="CG517">
            <v>2142.25</v>
          </cell>
          <cell r="CJ517">
            <v>0</v>
          </cell>
          <cell r="CK517">
            <v>0</v>
          </cell>
          <cell r="CL517">
            <v>0</v>
          </cell>
          <cell r="CM517">
            <v>10127.6863436</v>
          </cell>
          <cell r="CN517">
            <v>113.5</v>
          </cell>
          <cell r="CO517">
            <v>138.24</v>
          </cell>
          <cell r="CX517">
            <v>0</v>
          </cell>
          <cell r="CY517">
            <v>0</v>
          </cell>
          <cell r="DB517">
            <v>47.4</v>
          </cell>
          <cell r="DC517">
            <v>47.4</v>
          </cell>
          <cell r="DJ517" t="str">
            <v>НКРКП</v>
          </cell>
          <cell r="DL517">
            <v>40816</v>
          </cell>
          <cell r="DM517">
            <v>115</v>
          </cell>
          <cell r="DT517">
            <v>895.48</v>
          </cell>
        </row>
        <row r="518">
          <cell r="W518">
            <v>547.71</v>
          </cell>
          <cell r="AF518">
            <v>40014</v>
          </cell>
          <cell r="AG518">
            <v>518</v>
          </cell>
          <cell r="AH518">
            <v>507.14010624169987</v>
          </cell>
          <cell r="AM518">
            <v>1506</v>
          </cell>
          <cell r="AO518">
            <v>824851.26</v>
          </cell>
          <cell r="AQ518">
            <v>763753</v>
          </cell>
          <cell r="AU518">
            <v>0</v>
          </cell>
          <cell r="AW518">
            <v>194575.19999985499</v>
          </cell>
          <cell r="AY518">
            <v>494495.09999892476</v>
          </cell>
          <cell r="AZ518">
            <v>328.34999999928601</v>
          </cell>
          <cell r="BA518">
            <v>0</v>
          </cell>
          <cell r="BB518">
            <v>0</v>
          </cell>
          <cell r="BC518">
            <v>47740</v>
          </cell>
          <cell r="BD518">
            <v>31.699867197875164</v>
          </cell>
          <cell r="BG518">
            <v>0</v>
          </cell>
          <cell r="BH518">
            <v>0</v>
          </cell>
          <cell r="BI518">
            <v>0</v>
          </cell>
          <cell r="BJ518">
            <v>0</v>
          </cell>
          <cell r="BK518">
            <v>0</v>
          </cell>
          <cell r="BL518">
            <v>0</v>
          </cell>
          <cell r="BM518">
            <v>18672</v>
          </cell>
          <cell r="BN518">
            <v>12.398406374501992</v>
          </cell>
          <cell r="BO518">
            <v>0</v>
          </cell>
          <cell r="BP518">
            <v>0</v>
          </cell>
          <cell r="BY518">
            <v>1867</v>
          </cell>
          <cell r="CF518">
            <v>230.829781771</v>
          </cell>
          <cell r="CG518">
            <v>2142.25</v>
          </cell>
          <cell r="CJ518">
            <v>0</v>
          </cell>
          <cell r="CK518">
            <v>0</v>
          </cell>
          <cell r="CL518">
            <v>0</v>
          </cell>
          <cell r="CM518">
            <v>1714.3189427299999</v>
          </cell>
          <cell r="CN518">
            <v>113.5</v>
          </cell>
          <cell r="CO518">
            <v>138.24</v>
          </cell>
          <cell r="CX518">
            <v>0</v>
          </cell>
          <cell r="CY518">
            <v>0</v>
          </cell>
          <cell r="DB518">
            <v>47.4</v>
          </cell>
          <cell r="DC518">
            <v>47.4</v>
          </cell>
          <cell r="DJ518" t="str">
            <v>НКРКП</v>
          </cell>
          <cell r="DL518">
            <v>40816</v>
          </cell>
          <cell r="DM518">
            <v>115</v>
          </cell>
          <cell r="DT518">
            <v>819.25</v>
          </cell>
        </row>
        <row r="519">
          <cell r="W519">
            <v>211.69512171113155</v>
          </cell>
          <cell r="AF519">
            <v>39643</v>
          </cell>
          <cell r="AG519">
            <v>385</v>
          </cell>
          <cell r="AH519">
            <v>236.40553127874884</v>
          </cell>
          <cell r="AM519">
            <v>104352</v>
          </cell>
          <cell r="AO519">
            <v>22090809.340799998</v>
          </cell>
          <cell r="AQ519">
            <v>24669390</v>
          </cell>
          <cell r="AU519">
            <v>0</v>
          </cell>
          <cell r="AW519">
            <v>0</v>
          </cell>
          <cell r="AY519">
            <v>12056309.999999998</v>
          </cell>
          <cell r="AZ519">
            <v>115.53501609935601</v>
          </cell>
          <cell r="BA519">
            <v>0</v>
          </cell>
          <cell r="BB519">
            <v>0</v>
          </cell>
          <cell r="BC519">
            <v>0</v>
          </cell>
          <cell r="BD519">
            <v>0</v>
          </cell>
          <cell r="BG519">
            <v>0</v>
          </cell>
          <cell r="BH519">
            <v>0</v>
          </cell>
          <cell r="BI519">
            <v>1475011</v>
          </cell>
          <cell r="BJ519">
            <v>14.13495668506593</v>
          </cell>
          <cell r="BK519">
            <v>0</v>
          </cell>
          <cell r="BL519">
            <v>0</v>
          </cell>
          <cell r="BM519">
            <v>8851138</v>
          </cell>
          <cell r="BN519">
            <v>84.820013032812014</v>
          </cell>
          <cell r="BO519">
            <v>0</v>
          </cell>
          <cell r="BP519">
            <v>0</v>
          </cell>
          <cell r="BY519">
            <v>2104.9699999999998</v>
          </cell>
          <cell r="CF519">
            <v>16720.792414258904</v>
          </cell>
          <cell r="CG519">
            <v>721.03700000000003</v>
          </cell>
          <cell r="CJ519">
            <v>0</v>
          </cell>
          <cell r="CK519">
            <v>0</v>
          </cell>
          <cell r="CL519">
            <v>0</v>
          </cell>
          <cell r="CM519">
            <v>0</v>
          </cell>
          <cell r="CN519">
            <v>0</v>
          </cell>
          <cell r="CO519">
            <v>0</v>
          </cell>
          <cell r="CX519">
            <v>0</v>
          </cell>
          <cell r="CY519">
            <v>0</v>
          </cell>
          <cell r="DB519">
            <v>0</v>
          </cell>
          <cell r="DC519">
            <v>0</v>
          </cell>
          <cell r="DJ519" t="str">
            <v>НКРЕ</v>
          </cell>
          <cell r="DL519">
            <v>40526</v>
          </cell>
          <cell r="DM519">
            <v>1806</v>
          </cell>
          <cell r="DO519" t="str">
            <v>тариф на теплову енергію</v>
          </cell>
          <cell r="DT519">
            <v>267.85200009199627</v>
          </cell>
        </row>
        <row r="520">
          <cell r="W520">
            <v>356.9</v>
          </cell>
          <cell r="AF520">
            <v>39643</v>
          </cell>
          <cell r="AG520">
            <v>387</v>
          </cell>
          <cell r="AH520">
            <v>324.9331960540178</v>
          </cell>
          <cell r="AM520">
            <v>20882</v>
          </cell>
          <cell r="AO520">
            <v>7452785.7999999998</v>
          </cell>
          <cell r="AQ520">
            <v>6785255</v>
          </cell>
          <cell r="AU520">
            <v>0</v>
          </cell>
          <cell r="AW520">
            <v>0</v>
          </cell>
          <cell r="AY520">
            <v>4119436.0000000005</v>
          </cell>
          <cell r="AZ520">
            <v>197.27210037352745</v>
          </cell>
          <cell r="BA520">
            <v>0</v>
          </cell>
          <cell r="BB520">
            <v>0</v>
          </cell>
          <cell r="BC520">
            <v>0</v>
          </cell>
          <cell r="BD520">
            <v>0</v>
          </cell>
          <cell r="BG520">
            <v>0</v>
          </cell>
          <cell r="BH520">
            <v>0</v>
          </cell>
          <cell r="BI520">
            <v>278540</v>
          </cell>
          <cell r="BJ520">
            <v>13.338760655109663</v>
          </cell>
          <cell r="BK520">
            <v>0</v>
          </cell>
          <cell r="BL520">
            <v>0</v>
          </cell>
          <cell r="BM520">
            <v>1940168</v>
          </cell>
          <cell r="BN520">
            <v>92.911023848290398</v>
          </cell>
          <cell r="BO520">
            <v>0</v>
          </cell>
          <cell r="BP520">
            <v>0</v>
          </cell>
          <cell r="BY520">
            <v>2104.9699999999998</v>
          </cell>
          <cell r="CF520">
            <v>3319.2348599606798</v>
          </cell>
          <cell r="CG520">
            <v>1241.08</v>
          </cell>
          <cell r="CJ520">
            <v>0</v>
          </cell>
          <cell r="CK520">
            <v>0</v>
          </cell>
          <cell r="CL520">
            <v>0</v>
          </cell>
          <cell r="CM520">
            <v>0</v>
          </cell>
          <cell r="CN520">
            <v>0</v>
          </cell>
          <cell r="CO520">
            <v>0</v>
          </cell>
          <cell r="CX520">
            <v>0</v>
          </cell>
          <cell r="CY520">
            <v>0</v>
          </cell>
          <cell r="DB520">
            <v>0</v>
          </cell>
          <cell r="DC520">
            <v>0</v>
          </cell>
          <cell r="DJ520" t="str">
            <v>НКРКП</v>
          </cell>
          <cell r="DL520">
            <v>40816</v>
          </cell>
          <cell r="DM520">
            <v>152</v>
          </cell>
          <cell r="DT520">
            <v>835.48</v>
          </cell>
        </row>
        <row r="521">
          <cell r="W521">
            <v>415</v>
          </cell>
          <cell r="AF521">
            <v>39643</v>
          </cell>
          <cell r="AG521">
            <v>390</v>
          </cell>
          <cell r="AH521">
            <v>345.8150301464255</v>
          </cell>
          <cell r="AM521">
            <v>9288</v>
          </cell>
          <cell r="AO521">
            <v>3854520</v>
          </cell>
          <cell r="AQ521">
            <v>3211930</v>
          </cell>
          <cell r="AU521">
            <v>0</v>
          </cell>
          <cell r="AW521">
            <v>0</v>
          </cell>
          <cell r="AY521">
            <v>1931662.3600000003</v>
          </cell>
          <cell r="AZ521">
            <v>207.97398363479763</v>
          </cell>
          <cell r="BA521">
            <v>0</v>
          </cell>
          <cell r="BB521">
            <v>0</v>
          </cell>
          <cell r="BC521">
            <v>0</v>
          </cell>
          <cell r="BD521">
            <v>0</v>
          </cell>
          <cell r="BG521">
            <v>0</v>
          </cell>
          <cell r="BH521">
            <v>0</v>
          </cell>
          <cell r="BI521">
            <v>152125</v>
          </cell>
          <cell r="BJ521">
            <v>16.378660637381568</v>
          </cell>
          <cell r="BK521">
            <v>0</v>
          </cell>
          <cell r="BL521">
            <v>0</v>
          </cell>
          <cell r="BM521">
            <v>916827</v>
          </cell>
          <cell r="BN521">
            <v>98.710917312661493</v>
          </cell>
          <cell r="BO521">
            <v>0</v>
          </cell>
          <cell r="BP521">
            <v>0</v>
          </cell>
          <cell r="BY521">
            <v>2104.9699999999998</v>
          </cell>
          <cell r="CF521">
            <v>1498.4</v>
          </cell>
          <cell r="CG521">
            <v>1289.1500000000001</v>
          </cell>
          <cell r="CJ521">
            <v>0</v>
          </cell>
          <cell r="CK521">
            <v>0</v>
          </cell>
          <cell r="CL521">
            <v>0</v>
          </cell>
          <cell r="CM521">
            <v>0</v>
          </cell>
          <cell r="CN521">
            <v>0</v>
          </cell>
          <cell r="CO521">
            <v>0</v>
          </cell>
          <cell r="CX521">
            <v>0</v>
          </cell>
          <cell r="CY521">
            <v>0</v>
          </cell>
          <cell r="DB521">
            <v>0</v>
          </cell>
          <cell r="DC521">
            <v>0</v>
          </cell>
          <cell r="DJ521" t="str">
            <v>НКРКП</v>
          </cell>
          <cell r="DL521">
            <v>40816</v>
          </cell>
          <cell r="DM521">
            <v>152</v>
          </cell>
          <cell r="DT521">
            <v>999.9</v>
          </cell>
        </row>
        <row r="522">
          <cell r="W522">
            <v>341.45</v>
          </cell>
          <cell r="AF522">
            <v>39643</v>
          </cell>
          <cell r="AG522">
            <v>389</v>
          </cell>
          <cell r="AH522">
            <v>313.92443064182197</v>
          </cell>
          <cell r="AM522">
            <v>966</v>
          </cell>
          <cell r="AO522">
            <v>329840.7</v>
          </cell>
          <cell r="AQ522">
            <v>303251</v>
          </cell>
          <cell r="AU522">
            <v>0</v>
          </cell>
          <cell r="AW522">
            <v>0</v>
          </cell>
          <cell r="AY522">
            <v>188783.00000000003</v>
          </cell>
          <cell r="AZ522">
            <v>195.42753623188409</v>
          </cell>
          <cell r="BA522">
            <v>0</v>
          </cell>
          <cell r="BB522">
            <v>0</v>
          </cell>
          <cell r="BC522">
            <v>0</v>
          </cell>
          <cell r="BD522">
            <v>0</v>
          </cell>
          <cell r="BG522">
            <v>0</v>
          </cell>
          <cell r="BH522">
            <v>0</v>
          </cell>
          <cell r="BI522">
            <v>12700</v>
          </cell>
          <cell r="BJ522">
            <v>13.146997929606625</v>
          </cell>
          <cell r="BK522">
            <v>0</v>
          </cell>
          <cell r="BL522">
            <v>0</v>
          </cell>
          <cell r="BM522">
            <v>82749</v>
          </cell>
          <cell r="BN522">
            <v>85.661490683229815</v>
          </cell>
          <cell r="BO522">
            <v>0</v>
          </cell>
          <cell r="BP522">
            <v>0</v>
          </cell>
          <cell r="BY522">
            <v>2104.9699999999998</v>
          </cell>
          <cell r="CF522">
            <v>152.11187030650726</v>
          </cell>
          <cell r="CG522">
            <v>1241.08</v>
          </cell>
          <cell r="CJ522">
            <v>0</v>
          </cell>
          <cell r="CK522">
            <v>0</v>
          </cell>
          <cell r="CL522">
            <v>0</v>
          </cell>
          <cell r="CM522">
            <v>0</v>
          </cell>
          <cell r="CN522">
            <v>0</v>
          </cell>
          <cell r="CO522">
            <v>0</v>
          </cell>
          <cell r="CX522">
            <v>0</v>
          </cell>
          <cell r="CY522">
            <v>0</v>
          </cell>
          <cell r="DB522">
            <v>0</v>
          </cell>
          <cell r="DC522">
            <v>0</v>
          </cell>
          <cell r="DJ522" t="str">
            <v>НКРКП</v>
          </cell>
          <cell r="DL522">
            <v>40816</v>
          </cell>
          <cell r="DM522">
            <v>152</v>
          </cell>
          <cell r="DO522" t="str">
            <v>на виробництво пари</v>
          </cell>
          <cell r="DT522">
            <v>835.48</v>
          </cell>
        </row>
        <row r="523">
          <cell r="W523">
            <v>176.00833333333335</v>
          </cell>
          <cell r="AF523">
            <v>39780</v>
          </cell>
          <cell r="AG523" t="str">
            <v>25/2440-221</v>
          </cell>
          <cell r="AH523">
            <v>168.72816046095642</v>
          </cell>
          <cell r="AM523">
            <v>23072.03</v>
          </cell>
          <cell r="AO523">
            <v>4060869.5469166669</v>
          </cell>
          <cell r="AQ523">
            <v>3892901.18</v>
          </cell>
          <cell r="AU523">
            <v>0</v>
          </cell>
          <cell r="AW523">
            <v>0</v>
          </cell>
          <cell r="AY523">
            <v>2434553.4900000002</v>
          </cell>
          <cell r="AZ523">
            <v>105.51969159194056</v>
          </cell>
          <cell r="BA523">
            <v>0</v>
          </cell>
          <cell r="BB523">
            <v>0</v>
          </cell>
          <cell r="BC523">
            <v>0</v>
          </cell>
          <cell r="BD523">
            <v>0</v>
          </cell>
          <cell r="BG523">
            <v>226735</v>
          </cell>
          <cell r="BH523">
            <v>9.8272670415217043</v>
          </cell>
          <cell r="BI523">
            <v>219654</v>
          </cell>
          <cell r="BJ523">
            <v>9.5203586333755634</v>
          </cell>
          <cell r="BK523">
            <v>0</v>
          </cell>
          <cell r="BL523">
            <v>0</v>
          </cell>
          <cell r="BM523">
            <v>812007.30176373699</v>
          </cell>
          <cell r="BN523">
            <v>35.194445472016852</v>
          </cell>
          <cell r="BO523">
            <v>0</v>
          </cell>
          <cell r="BP523">
            <v>0</v>
          </cell>
          <cell r="BY523">
            <v>1171.81</v>
          </cell>
          <cell r="CF523">
            <v>3347.2934746741462</v>
          </cell>
          <cell r="CG523">
            <v>727.32</v>
          </cell>
          <cell r="CJ523">
            <v>0</v>
          </cell>
          <cell r="CK523">
            <v>0</v>
          </cell>
          <cell r="CL523">
            <v>0</v>
          </cell>
          <cell r="CM523">
            <v>0</v>
          </cell>
          <cell r="CN523">
            <v>0</v>
          </cell>
          <cell r="CO523">
            <v>0</v>
          </cell>
          <cell r="CX523">
            <v>0</v>
          </cell>
          <cell r="CY523">
            <v>0</v>
          </cell>
          <cell r="DB523">
            <v>0</v>
          </cell>
          <cell r="DC523">
            <v>0</v>
          </cell>
          <cell r="DJ523" t="str">
            <v>МОС</v>
          </cell>
          <cell r="DL523">
            <v>40525</v>
          </cell>
          <cell r="DM523" t="str">
            <v>№ 263</v>
          </cell>
          <cell r="DO523" t="str">
            <v>на послугу з теплопостачання</v>
          </cell>
          <cell r="DT523">
            <v>321.62</v>
          </cell>
        </row>
        <row r="524">
          <cell r="W524">
            <v>417.00833333333338</v>
          </cell>
          <cell r="AF524">
            <v>40000</v>
          </cell>
          <cell r="AG524" t="str">
            <v>25/1190-78</v>
          </cell>
          <cell r="AH524">
            <v>407.81998034267139</v>
          </cell>
          <cell r="AM524">
            <v>5931.63</v>
          </cell>
          <cell r="AO524">
            <v>2473539.1402500002</v>
          </cell>
          <cell r="AQ524">
            <v>2419037.23</v>
          </cell>
          <cell r="AU524">
            <v>0</v>
          </cell>
          <cell r="AW524">
            <v>0</v>
          </cell>
          <cell r="AY524">
            <v>1882065.17</v>
          </cell>
          <cell r="AZ524">
            <v>317.29308301428102</v>
          </cell>
          <cell r="BA524">
            <v>0</v>
          </cell>
          <cell r="BB524">
            <v>0</v>
          </cell>
          <cell r="BC524">
            <v>0</v>
          </cell>
          <cell r="BD524">
            <v>0</v>
          </cell>
          <cell r="BG524">
            <v>69628</v>
          </cell>
          <cell r="BH524">
            <v>11.738426031293253</v>
          </cell>
          <cell r="BI524">
            <v>67397</v>
          </cell>
          <cell r="BJ524">
            <v>11.362306819542015</v>
          </cell>
          <cell r="BK524">
            <v>0</v>
          </cell>
          <cell r="BL524">
            <v>0</v>
          </cell>
          <cell r="BM524">
            <v>299728.22518761078</v>
          </cell>
          <cell r="BN524">
            <v>50.530499236737754</v>
          </cell>
          <cell r="BO524">
            <v>0</v>
          </cell>
          <cell r="BP524">
            <v>0</v>
          </cell>
          <cell r="BY524">
            <v>1496.89</v>
          </cell>
          <cell r="CF524">
            <v>862.28050635463148</v>
          </cell>
          <cell r="CG524">
            <v>2182.66</v>
          </cell>
          <cell r="CJ524">
            <v>0</v>
          </cell>
          <cell r="CK524">
            <v>0</v>
          </cell>
          <cell r="CL524">
            <v>0</v>
          </cell>
          <cell r="CM524">
            <v>0</v>
          </cell>
          <cell r="CN524">
            <v>0</v>
          </cell>
          <cell r="CO524">
            <v>0</v>
          </cell>
          <cell r="CX524">
            <v>0</v>
          </cell>
          <cell r="CY524">
            <v>0</v>
          </cell>
          <cell r="DB524">
            <v>0</v>
          </cell>
          <cell r="DC524">
            <v>0</v>
          </cell>
          <cell r="DJ524" t="str">
            <v>НКРКП</v>
          </cell>
          <cell r="DL524">
            <v>40942</v>
          </cell>
          <cell r="DM524" t="str">
            <v>№ 40</v>
          </cell>
          <cell r="DT524">
            <v>670.93</v>
          </cell>
        </row>
        <row r="525">
          <cell r="W525">
            <v>419.04166666666669</v>
          </cell>
          <cell r="AF525">
            <v>40000</v>
          </cell>
          <cell r="AG525" t="str">
            <v>25/1191-79</v>
          </cell>
          <cell r="AH525">
            <v>409.84873458681494</v>
          </cell>
          <cell r="AM525">
            <v>1746.07</v>
          </cell>
          <cell r="AO525">
            <v>731676.08291666664</v>
          </cell>
          <cell r="AQ525">
            <v>715624.58</v>
          </cell>
          <cell r="AU525">
            <v>0</v>
          </cell>
          <cell r="AW525">
            <v>0</v>
          </cell>
          <cell r="AY525">
            <v>553488.84</v>
          </cell>
          <cell r="AZ525">
            <v>316.99120882897017</v>
          </cell>
          <cell r="BA525">
            <v>0</v>
          </cell>
          <cell r="BB525">
            <v>0</v>
          </cell>
          <cell r="BC525">
            <v>0</v>
          </cell>
          <cell r="BD525">
            <v>0</v>
          </cell>
          <cell r="BG525">
            <v>20693</v>
          </cell>
          <cell r="BH525">
            <v>11.851185805838254</v>
          </cell>
          <cell r="BI525">
            <v>20047</v>
          </cell>
          <cell r="BJ525">
            <v>11.481212093444135</v>
          </cell>
          <cell r="BK525">
            <v>0</v>
          </cell>
          <cell r="BL525">
            <v>0</v>
          </cell>
          <cell r="BM525">
            <v>88229.788802290699</v>
          </cell>
          <cell r="BN525">
            <v>50.530499236737761</v>
          </cell>
          <cell r="BO525">
            <v>0</v>
          </cell>
          <cell r="BP525">
            <v>0</v>
          </cell>
          <cell r="BY525">
            <v>1496.89</v>
          </cell>
          <cell r="CF525">
            <v>253.58454363024933</v>
          </cell>
          <cell r="CG525">
            <v>2182.66</v>
          </cell>
          <cell r="CJ525">
            <v>0</v>
          </cell>
          <cell r="CK525">
            <v>0</v>
          </cell>
          <cell r="CL525">
            <v>0</v>
          </cell>
          <cell r="CM525">
            <v>0</v>
          </cell>
          <cell r="CN525">
            <v>0</v>
          </cell>
          <cell r="CO525">
            <v>0</v>
          </cell>
          <cell r="CX525">
            <v>0</v>
          </cell>
          <cell r="CY525">
            <v>0</v>
          </cell>
          <cell r="DB525">
            <v>0</v>
          </cell>
          <cell r="DC525">
            <v>0</v>
          </cell>
          <cell r="DJ525" t="str">
            <v>НКРКП</v>
          </cell>
          <cell r="DL525">
            <v>40942</v>
          </cell>
          <cell r="DM525" t="str">
            <v>№ 40</v>
          </cell>
          <cell r="DT525">
            <v>672.72</v>
          </cell>
        </row>
        <row r="526">
          <cell r="W526">
            <v>231.15</v>
          </cell>
          <cell r="AF526">
            <v>39741</v>
          </cell>
          <cell r="AG526" t="str">
            <v>№98</v>
          </cell>
          <cell r="AH526">
            <v>220.46995994659545</v>
          </cell>
          <cell r="AM526">
            <v>7490</v>
          </cell>
          <cell r="AO526">
            <v>1731313.5</v>
          </cell>
          <cell r="AQ526">
            <v>1651320</v>
          </cell>
          <cell r="AU526">
            <v>0</v>
          </cell>
          <cell r="AW526">
            <v>0</v>
          </cell>
          <cell r="AY526">
            <v>825526</v>
          </cell>
          <cell r="AZ526">
            <v>110.21708945260347</v>
          </cell>
          <cell r="BA526">
            <v>0</v>
          </cell>
          <cell r="BB526">
            <v>0</v>
          </cell>
          <cell r="BC526">
            <v>0</v>
          </cell>
          <cell r="BD526">
            <v>0</v>
          </cell>
          <cell r="BG526">
            <v>0</v>
          </cell>
          <cell r="BH526">
            <v>0</v>
          </cell>
          <cell r="BI526">
            <v>92452</v>
          </cell>
          <cell r="BJ526">
            <v>12.343391188251001</v>
          </cell>
          <cell r="BK526">
            <v>0</v>
          </cell>
          <cell r="BL526">
            <v>0</v>
          </cell>
          <cell r="BM526">
            <v>139109</v>
          </cell>
          <cell r="BN526">
            <v>18.572630173564754</v>
          </cell>
          <cell r="BO526">
            <v>0</v>
          </cell>
          <cell r="BP526">
            <v>0</v>
          </cell>
          <cell r="BY526">
            <v>0</v>
          </cell>
          <cell r="CF526">
            <v>1135.0307156724175</v>
          </cell>
          <cell r="CG526">
            <v>727.31600000000003</v>
          </cell>
          <cell r="CJ526">
            <v>0</v>
          </cell>
          <cell r="CK526">
            <v>0</v>
          </cell>
          <cell r="CL526">
            <v>0</v>
          </cell>
          <cell r="CM526">
            <v>0</v>
          </cell>
          <cell r="CN526">
            <v>0</v>
          </cell>
          <cell r="CO526">
            <v>0</v>
          </cell>
          <cell r="CX526">
            <v>0</v>
          </cell>
          <cell r="CY526">
            <v>0</v>
          </cell>
          <cell r="DB526">
            <v>0</v>
          </cell>
          <cell r="DC526">
            <v>0</v>
          </cell>
          <cell r="DJ526" t="str">
            <v>МОС</v>
          </cell>
          <cell r="DL526">
            <v>40541</v>
          </cell>
          <cell r="DM526" t="str">
            <v>№743</v>
          </cell>
          <cell r="DO526" t="str">
            <v>тариф на теплову енергію</v>
          </cell>
          <cell r="DT526">
            <v>261.9666666666667</v>
          </cell>
        </row>
        <row r="527">
          <cell r="W527">
            <v>479.99166666666667</v>
          </cell>
          <cell r="AF527">
            <v>39975</v>
          </cell>
          <cell r="AG527" t="str">
            <v>№40</v>
          </cell>
          <cell r="AH527">
            <v>436.09730632816877</v>
          </cell>
          <cell r="AM527">
            <v>5357</v>
          </cell>
          <cell r="AO527">
            <v>2571315.3583333334</v>
          </cell>
          <cell r="AQ527">
            <v>2336173.27</v>
          </cell>
          <cell r="AU527">
            <v>0</v>
          </cell>
          <cell r="AW527">
            <v>0</v>
          </cell>
          <cell r="AY527">
            <v>1842058.02</v>
          </cell>
          <cell r="AZ527">
            <v>343.86</v>
          </cell>
          <cell r="BA527">
            <v>0</v>
          </cell>
          <cell r="BB527">
            <v>0</v>
          </cell>
          <cell r="BC527">
            <v>0</v>
          </cell>
          <cell r="BD527">
            <v>0</v>
          </cell>
          <cell r="BG527">
            <v>0</v>
          </cell>
          <cell r="BH527">
            <v>0</v>
          </cell>
          <cell r="BI527">
            <v>72212.36</v>
          </cell>
          <cell r="BJ527">
            <v>13.48</v>
          </cell>
          <cell r="BK527">
            <v>0</v>
          </cell>
          <cell r="BL527">
            <v>0</v>
          </cell>
          <cell r="BM527">
            <v>99501</v>
          </cell>
          <cell r="BN527">
            <v>18.574015307074855</v>
          </cell>
          <cell r="BO527">
            <v>0</v>
          </cell>
          <cell r="BP527">
            <v>0</v>
          </cell>
          <cell r="BY527">
            <v>0</v>
          </cell>
          <cell r="CF527">
            <v>843.95161252142839</v>
          </cell>
          <cell r="CG527">
            <v>2182.6583333333333</v>
          </cell>
          <cell r="CJ527">
            <v>0</v>
          </cell>
          <cell r="CK527">
            <v>0</v>
          </cell>
          <cell r="CL527">
            <v>0</v>
          </cell>
          <cell r="CM527">
            <v>0</v>
          </cell>
          <cell r="CN527">
            <v>0</v>
          </cell>
          <cell r="CO527">
            <v>0</v>
          </cell>
          <cell r="CX527">
            <v>0</v>
          </cell>
          <cell r="CY527">
            <v>0</v>
          </cell>
          <cell r="DB527">
            <v>0</v>
          </cell>
          <cell r="DC527">
            <v>0</v>
          </cell>
          <cell r="DJ527" t="str">
            <v>МОС</v>
          </cell>
          <cell r="DL527">
            <v>40897</v>
          </cell>
          <cell r="DM527" t="str">
            <v>№562</v>
          </cell>
          <cell r="DT527">
            <v>765.40833333333342</v>
          </cell>
        </row>
        <row r="528">
          <cell r="W528">
            <v>476.22500000000002</v>
          </cell>
          <cell r="AF528">
            <v>39861</v>
          </cell>
          <cell r="AG528" t="str">
            <v>№19</v>
          </cell>
          <cell r="AH528">
            <v>437.62782086528722</v>
          </cell>
          <cell r="AM528">
            <v>69.11</v>
          </cell>
          <cell r="AO528">
            <v>32911.909749999999</v>
          </cell>
          <cell r="AQ528">
            <v>30244.458699999999</v>
          </cell>
          <cell r="AU528">
            <v>0</v>
          </cell>
          <cell r="AW528">
            <v>0</v>
          </cell>
          <cell r="AY528">
            <v>22800.771199999999</v>
          </cell>
          <cell r="AZ528">
            <v>329.92</v>
          </cell>
          <cell r="BA528">
            <v>0</v>
          </cell>
          <cell r="BB528">
            <v>0</v>
          </cell>
          <cell r="BC528">
            <v>0</v>
          </cell>
          <cell r="BD528">
            <v>0</v>
          </cell>
          <cell r="BG528">
            <v>0</v>
          </cell>
          <cell r="BH528">
            <v>0</v>
          </cell>
          <cell r="BI528">
            <v>931.6028</v>
          </cell>
          <cell r="BJ528">
            <v>13.48</v>
          </cell>
          <cell r="BK528">
            <v>0</v>
          </cell>
          <cell r="BL528">
            <v>0</v>
          </cell>
          <cell r="BM528">
            <v>1283</v>
          </cell>
          <cell r="BN528">
            <v>18.564607148024887</v>
          </cell>
          <cell r="BO528">
            <v>0</v>
          </cell>
          <cell r="BP528">
            <v>0</v>
          </cell>
          <cell r="BY528">
            <v>0</v>
          </cell>
          <cell r="CF528">
            <v>11.286113698799653</v>
          </cell>
          <cell r="CG528">
            <v>2020.25</v>
          </cell>
          <cell r="CJ528">
            <v>0</v>
          </cell>
          <cell r="CK528">
            <v>0</v>
          </cell>
          <cell r="CL528">
            <v>0</v>
          </cell>
          <cell r="CM528">
            <v>0</v>
          </cell>
          <cell r="CN528">
            <v>0</v>
          </cell>
          <cell r="CO528">
            <v>0</v>
          </cell>
          <cell r="CX528">
            <v>0</v>
          </cell>
          <cell r="CY528">
            <v>0</v>
          </cell>
          <cell r="DB528">
            <v>0</v>
          </cell>
          <cell r="DC528">
            <v>0</v>
          </cell>
          <cell r="DJ528" t="str">
            <v>МОС</v>
          </cell>
          <cell r="DL528">
            <v>40897</v>
          </cell>
          <cell r="DM528" t="str">
            <v>№562</v>
          </cell>
          <cell r="DT528">
            <v>813.25833333333333</v>
          </cell>
        </row>
        <row r="529">
          <cell r="W529">
            <v>238.75833333333333</v>
          </cell>
          <cell r="AF529">
            <v>39463</v>
          </cell>
          <cell r="AG529">
            <v>18</v>
          </cell>
          <cell r="AH529">
            <v>167.58559174837035</v>
          </cell>
          <cell r="AM529">
            <v>61906.025999999998</v>
          </cell>
          <cell r="AO529">
            <v>14780579.591049999</v>
          </cell>
          <cell r="AQ529">
            <v>10374558</v>
          </cell>
          <cell r="AU529">
            <v>0</v>
          </cell>
          <cell r="AW529">
            <v>0</v>
          </cell>
          <cell r="AY529">
            <v>4704138.0875499994</v>
          </cell>
          <cell r="AZ529">
            <v>75.988371270189418</v>
          </cell>
          <cell r="BA529">
            <v>757800</v>
          </cell>
          <cell r="BB529">
            <v>12.241134651415035</v>
          </cell>
          <cell r="BC529">
            <v>0</v>
          </cell>
          <cell r="BD529">
            <v>0</v>
          </cell>
          <cell r="BG529">
            <v>0</v>
          </cell>
          <cell r="BH529">
            <v>0</v>
          </cell>
          <cell r="BI529">
            <v>1343500</v>
          </cell>
          <cell r="BJ529">
            <v>21.702249147764711</v>
          </cell>
          <cell r="BK529">
            <v>0</v>
          </cell>
          <cell r="BL529">
            <v>0</v>
          </cell>
          <cell r="BM529">
            <v>1912600</v>
          </cell>
          <cell r="BN529">
            <v>30.895215273550267</v>
          </cell>
          <cell r="BO529">
            <v>0</v>
          </cell>
          <cell r="BP529">
            <v>0</v>
          </cell>
          <cell r="BY529">
            <v>991.1</v>
          </cell>
          <cell r="CF529">
            <v>8228.7649999999994</v>
          </cell>
          <cell r="CG529">
            <v>571.66999999999996</v>
          </cell>
          <cell r="CJ529">
            <v>0</v>
          </cell>
          <cell r="CK529">
            <v>0</v>
          </cell>
          <cell r="CL529">
            <v>0</v>
          </cell>
          <cell r="CM529">
            <v>0</v>
          </cell>
          <cell r="CN529">
            <v>0</v>
          </cell>
          <cell r="CO529">
            <v>0</v>
          </cell>
          <cell r="CX529">
            <v>0</v>
          </cell>
          <cell r="CY529">
            <v>0</v>
          </cell>
          <cell r="DB529">
            <v>0</v>
          </cell>
          <cell r="DC529">
            <v>0</v>
          </cell>
          <cell r="DJ529" t="str">
            <v>НКРЕ</v>
          </cell>
          <cell r="DL529">
            <v>40535</v>
          </cell>
          <cell r="DM529" t="str">
            <v>№1919</v>
          </cell>
          <cell r="DO529" t="str">
            <v>Тариф на теплову енергію</v>
          </cell>
          <cell r="DT529">
            <v>262.64</v>
          </cell>
        </row>
        <row r="530">
          <cell r="W530">
            <v>453.1583333333333</v>
          </cell>
          <cell r="AF530">
            <v>39463</v>
          </cell>
          <cell r="AG530">
            <v>19</v>
          </cell>
          <cell r="AH530">
            <v>230.60936613283502</v>
          </cell>
          <cell r="AM530">
            <v>7728.6540000000005</v>
          </cell>
          <cell r="AO530">
            <v>3502303.9655499998</v>
          </cell>
          <cell r="AQ530">
            <v>1782300</v>
          </cell>
          <cell r="AU530">
            <v>0</v>
          </cell>
          <cell r="AW530">
            <v>0</v>
          </cell>
          <cell r="AY530">
            <v>887588.49708000012</v>
          </cell>
          <cell r="AZ530">
            <v>114.84386506110897</v>
          </cell>
          <cell r="BA530">
            <v>199200</v>
          </cell>
          <cell r="BB530">
            <v>25.774216312439396</v>
          </cell>
          <cell r="BC530">
            <v>0</v>
          </cell>
          <cell r="BD530">
            <v>0</v>
          </cell>
          <cell r="BG530">
            <v>0</v>
          </cell>
          <cell r="BH530">
            <v>0</v>
          </cell>
          <cell r="BI530">
            <v>167700</v>
          </cell>
          <cell r="BJ530">
            <v>21.698474275080756</v>
          </cell>
          <cell r="BK530">
            <v>0</v>
          </cell>
          <cell r="BL530">
            <v>0</v>
          </cell>
          <cell r="BM530">
            <v>238700</v>
          </cell>
          <cell r="BN530">
            <v>30.885067438651024</v>
          </cell>
          <cell r="BO530">
            <v>0</v>
          </cell>
          <cell r="BP530">
            <v>0</v>
          </cell>
          <cell r="BY530">
            <v>991.1</v>
          </cell>
          <cell r="CF530">
            <v>830.77200000000005</v>
          </cell>
          <cell r="CG530">
            <v>1068.3900000000001</v>
          </cell>
          <cell r="CJ530">
            <v>0</v>
          </cell>
          <cell r="CK530">
            <v>0</v>
          </cell>
          <cell r="CL530">
            <v>0</v>
          </cell>
          <cell r="CM530">
            <v>0</v>
          </cell>
          <cell r="CN530">
            <v>0</v>
          </cell>
          <cell r="CO530">
            <v>0</v>
          </cell>
          <cell r="CX530">
            <v>0</v>
          </cell>
          <cell r="CY530">
            <v>0</v>
          </cell>
          <cell r="DB530">
            <v>0</v>
          </cell>
          <cell r="DC530">
            <v>0</v>
          </cell>
          <cell r="DJ530" t="str">
            <v>НКРКП</v>
          </cell>
          <cell r="DL530">
            <v>40816</v>
          </cell>
          <cell r="DM530" t="str">
            <v>№62</v>
          </cell>
          <cell r="DT530">
            <v>596.91999999999996</v>
          </cell>
        </row>
        <row r="531">
          <cell r="W531">
            <v>453.1583333333333</v>
          </cell>
          <cell r="AF531">
            <v>39463</v>
          </cell>
          <cell r="AG531">
            <v>20</v>
          </cell>
          <cell r="AH531">
            <v>251.83945600292148</v>
          </cell>
          <cell r="AM531">
            <v>7042.9790000000003</v>
          </cell>
          <cell r="AO531">
            <v>3191584.6253416664</v>
          </cell>
          <cell r="AQ531">
            <v>1773700</v>
          </cell>
          <cell r="AU531">
            <v>0</v>
          </cell>
          <cell r="AW531">
            <v>0</v>
          </cell>
          <cell r="AY531">
            <v>1005613.54038</v>
          </cell>
          <cell r="AZ531">
            <v>142.7824135752783</v>
          </cell>
          <cell r="BA531">
            <v>86200</v>
          </cell>
          <cell r="BB531">
            <v>12.239139148363213</v>
          </cell>
          <cell r="BC531">
            <v>0</v>
          </cell>
          <cell r="BD531">
            <v>0</v>
          </cell>
          <cell r="BG531">
            <v>0</v>
          </cell>
          <cell r="BH531">
            <v>0</v>
          </cell>
          <cell r="BI531">
            <v>152800</v>
          </cell>
          <cell r="BJ531">
            <v>21.695364986889778</v>
          </cell>
          <cell r="BK531">
            <v>0</v>
          </cell>
          <cell r="BL531">
            <v>0</v>
          </cell>
          <cell r="BM531">
            <v>217600</v>
          </cell>
          <cell r="BN531">
            <v>30.896017154104818</v>
          </cell>
          <cell r="BO531">
            <v>0</v>
          </cell>
          <cell r="BP531">
            <v>0</v>
          </cell>
          <cell r="BY531">
            <v>991.1</v>
          </cell>
          <cell r="CF531">
            <v>941.24199999999996</v>
          </cell>
          <cell r="CG531">
            <v>1068.3900000000001</v>
          </cell>
          <cell r="CJ531">
            <v>0</v>
          </cell>
          <cell r="CK531">
            <v>0</v>
          </cell>
          <cell r="CL531">
            <v>0</v>
          </cell>
          <cell r="CM531">
            <v>0</v>
          </cell>
          <cell r="CN531">
            <v>0</v>
          </cell>
          <cell r="CO531">
            <v>0</v>
          </cell>
          <cell r="CX531">
            <v>0</v>
          </cell>
          <cell r="CY531">
            <v>0</v>
          </cell>
          <cell r="DB531">
            <v>0</v>
          </cell>
          <cell r="DC531">
            <v>0</v>
          </cell>
          <cell r="DJ531" t="str">
            <v>НКРКП</v>
          </cell>
          <cell r="DL531">
            <v>40816</v>
          </cell>
          <cell r="DM531" t="str">
            <v>№62</v>
          </cell>
          <cell r="DT531">
            <v>702.04</v>
          </cell>
        </row>
        <row r="532">
          <cell r="W532">
            <v>405.9</v>
          </cell>
          <cell r="AF532">
            <v>39870</v>
          </cell>
          <cell r="AG532" t="str">
            <v>№25/410-31</v>
          </cell>
          <cell r="AH532">
            <v>391.72979797979798</v>
          </cell>
          <cell r="AM532">
            <v>792</v>
          </cell>
          <cell r="AO532">
            <v>321472.8</v>
          </cell>
          <cell r="AQ532">
            <v>310250</v>
          </cell>
          <cell r="AU532">
            <v>0</v>
          </cell>
          <cell r="AW532">
            <v>0</v>
          </cell>
          <cell r="AY532">
            <v>251130</v>
          </cell>
          <cell r="AZ532">
            <v>317.08333333333331</v>
          </cell>
          <cell r="BA532">
            <v>2040</v>
          </cell>
          <cell r="BB532">
            <v>2.5757575757575757</v>
          </cell>
          <cell r="BC532">
            <v>0</v>
          </cell>
          <cell r="BD532">
            <v>0</v>
          </cell>
          <cell r="BG532">
            <v>0</v>
          </cell>
          <cell r="BH532">
            <v>0</v>
          </cell>
          <cell r="BI532">
            <v>13220</v>
          </cell>
          <cell r="BJ532">
            <v>16.69191919191919</v>
          </cell>
          <cell r="BK532">
            <v>0</v>
          </cell>
          <cell r="BL532">
            <v>0</v>
          </cell>
          <cell r="BM532">
            <v>11300</v>
          </cell>
          <cell r="BN532">
            <v>14.267676767676768</v>
          </cell>
          <cell r="BO532">
            <v>0</v>
          </cell>
          <cell r="BP532">
            <v>0</v>
          </cell>
          <cell r="BY532">
            <v>0</v>
          </cell>
          <cell r="CF532">
            <v>117.22721437740694</v>
          </cell>
          <cell r="CG532">
            <v>2142.25</v>
          </cell>
          <cell r="CJ532">
            <v>0</v>
          </cell>
          <cell r="CK532">
            <v>0</v>
          </cell>
          <cell r="CL532">
            <v>0</v>
          </cell>
          <cell r="CM532">
            <v>0</v>
          </cell>
          <cell r="CN532">
            <v>0</v>
          </cell>
          <cell r="CO532">
            <v>0</v>
          </cell>
          <cell r="CX532">
            <v>0</v>
          </cell>
          <cell r="CY532">
            <v>0</v>
          </cell>
          <cell r="DB532">
            <v>0</v>
          </cell>
          <cell r="DC532">
            <v>0</v>
          </cell>
          <cell r="DJ532" t="str">
            <v>НКРКП</v>
          </cell>
          <cell r="DL532">
            <v>40816</v>
          </cell>
          <cell r="DM532">
            <v>147</v>
          </cell>
          <cell r="DO532" t="str">
            <v>для виробництва пари</v>
          </cell>
          <cell r="DT532">
            <v>644.15</v>
          </cell>
        </row>
        <row r="533">
          <cell r="W533">
            <v>416.41666666666669</v>
          </cell>
          <cell r="AF533">
            <v>39870</v>
          </cell>
          <cell r="AG533" t="str">
            <v>№25/411-32</v>
          </cell>
          <cell r="AH533">
            <v>401.53969206158769</v>
          </cell>
          <cell r="AM533">
            <v>500.1</v>
          </cell>
          <cell r="AO533">
            <v>208249.97500000001</v>
          </cell>
          <cell r="AQ533">
            <v>200810</v>
          </cell>
          <cell r="AU533">
            <v>0</v>
          </cell>
          <cell r="AW533">
            <v>0</v>
          </cell>
          <cell r="AY533">
            <v>163920</v>
          </cell>
          <cell r="AZ533">
            <v>327.77444511097781</v>
          </cell>
          <cell r="BA533">
            <v>560</v>
          </cell>
          <cell r="BB533">
            <v>1.1197760447910416</v>
          </cell>
          <cell r="BC533">
            <v>0</v>
          </cell>
          <cell r="BD533">
            <v>0</v>
          </cell>
          <cell r="BG533">
            <v>0</v>
          </cell>
          <cell r="BH533">
            <v>0</v>
          </cell>
          <cell r="BI533">
            <v>8530</v>
          </cell>
          <cell r="BJ533">
            <v>17.056588682263545</v>
          </cell>
          <cell r="BK533">
            <v>0</v>
          </cell>
          <cell r="BL533">
            <v>0</v>
          </cell>
          <cell r="BM533">
            <v>7140</v>
          </cell>
          <cell r="BN533">
            <v>14.277144571085783</v>
          </cell>
          <cell r="BO533">
            <v>0</v>
          </cell>
          <cell r="BP533">
            <v>0</v>
          </cell>
          <cell r="BY533">
            <v>0</v>
          </cell>
          <cell r="CF533">
            <v>76.517680009335976</v>
          </cell>
          <cell r="CG533">
            <v>2142.25</v>
          </cell>
          <cell r="CJ533">
            <v>0</v>
          </cell>
          <cell r="CK533">
            <v>0</v>
          </cell>
          <cell r="CL533">
            <v>0</v>
          </cell>
          <cell r="CM533">
            <v>0</v>
          </cell>
          <cell r="CN533">
            <v>0</v>
          </cell>
          <cell r="CO533">
            <v>0</v>
          </cell>
          <cell r="CX533">
            <v>0</v>
          </cell>
          <cell r="CY533">
            <v>0</v>
          </cell>
          <cell r="DB533">
            <v>0</v>
          </cell>
          <cell r="DC533">
            <v>0</v>
          </cell>
          <cell r="DJ533" t="str">
            <v>НКРКП</v>
          </cell>
          <cell r="DL533">
            <v>40816</v>
          </cell>
          <cell r="DM533">
            <v>147</v>
          </cell>
          <cell r="DO533" t="str">
            <v>для виробництва пари</v>
          </cell>
          <cell r="DT533">
            <v>662.71</v>
          </cell>
        </row>
        <row r="534">
          <cell r="AF534">
            <v>39870</v>
          </cell>
          <cell r="AG534" t="str">
            <v>№25/410-31</v>
          </cell>
          <cell r="AM534">
            <v>25688.1</v>
          </cell>
          <cell r="AO534">
            <v>7691017.1399999987</v>
          </cell>
          <cell r="AQ534">
            <v>7690970</v>
          </cell>
          <cell r="AU534">
            <v>0</v>
          </cell>
          <cell r="AW534">
            <v>0</v>
          </cell>
          <cell r="AY534">
            <v>7247070</v>
          </cell>
          <cell r="AZ534">
            <v>282.11778994943188</v>
          </cell>
          <cell r="BA534">
            <v>61950</v>
          </cell>
          <cell r="BB534">
            <v>2.411622502248123</v>
          </cell>
          <cell r="BG534">
            <v>0</v>
          </cell>
          <cell r="BH534">
            <v>0</v>
          </cell>
          <cell r="BI534">
            <v>381950</v>
          </cell>
          <cell r="BJ534">
            <v>14.868752457363527</v>
          </cell>
          <cell r="BK534">
            <v>0</v>
          </cell>
          <cell r="BL534">
            <v>0</v>
          </cell>
          <cell r="BO534">
            <v>0</v>
          </cell>
          <cell r="BP534">
            <v>0</v>
          </cell>
          <cell r="CF534">
            <v>3382.9244952736608</v>
          </cell>
          <cell r="CG534">
            <v>2142.25</v>
          </cell>
          <cell r="CJ534">
            <v>0</v>
          </cell>
          <cell r="CK534">
            <v>0</v>
          </cell>
          <cell r="CL534">
            <v>0</v>
          </cell>
          <cell r="CM534">
            <v>0</v>
          </cell>
          <cell r="CN534">
            <v>0</v>
          </cell>
          <cell r="CO534">
            <v>0</v>
          </cell>
          <cell r="CX534">
            <v>0</v>
          </cell>
          <cell r="CY534">
            <v>0</v>
          </cell>
          <cell r="DJ534" t="str">
            <v>НКРКП</v>
          </cell>
          <cell r="DL534">
            <v>40816</v>
          </cell>
          <cell r="DM534">
            <v>147</v>
          </cell>
        </row>
        <row r="535">
          <cell r="AF535">
            <v>39870</v>
          </cell>
          <cell r="AG535" t="str">
            <v>№25/411-32</v>
          </cell>
          <cell r="AM535">
            <v>15383</v>
          </cell>
          <cell r="AO535">
            <v>4634769.708333334</v>
          </cell>
          <cell r="AQ535">
            <v>4634870</v>
          </cell>
          <cell r="AU535">
            <v>0</v>
          </cell>
          <cell r="AW535">
            <v>0</v>
          </cell>
          <cell r="AY535">
            <v>4387720</v>
          </cell>
          <cell r="AZ535">
            <v>285.23174933368006</v>
          </cell>
          <cell r="BA535">
            <v>15720</v>
          </cell>
          <cell r="BB535">
            <v>1.021907300266528</v>
          </cell>
          <cell r="BG535">
            <v>0</v>
          </cell>
          <cell r="BH535">
            <v>0</v>
          </cell>
          <cell r="BI535">
            <v>228540</v>
          </cell>
          <cell r="BJ535">
            <v>14.856659949294675</v>
          </cell>
          <cell r="BK535">
            <v>0</v>
          </cell>
          <cell r="BL535">
            <v>0</v>
          </cell>
          <cell r="BO535">
            <v>0</v>
          </cell>
          <cell r="BP535">
            <v>0</v>
          </cell>
          <cell r="CF535">
            <v>2048.182985179134</v>
          </cell>
          <cell r="CG535">
            <v>2142.25</v>
          </cell>
          <cell r="CJ535">
            <v>0</v>
          </cell>
          <cell r="CK535">
            <v>0</v>
          </cell>
          <cell r="CL535">
            <v>0</v>
          </cell>
          <cell r="CM535">
            <v>0</v>
          </cell>
          <cell r="CN535">
            <v>0</v>
          </cell>
          <cell r="CO535">
            <v>0</v>
          </cell>
          <cell r="CX535">
            <v>0</v>
          </cell>
          <cell r="CY535">
            <v>0</v>
          </cell>
          <cell r="DJ535" t="str">
            <v>НКРКП</v>
          </cell>
          <cell r="DL535">
            <v>40816</v>
          </cell>
          <cell r="DM535">
            <v>147</v>
          </cell>
        </row>
        <row r="536">
          <cell r="W536">
            <v>244.31208142898492</v>
          </cell>
          <cell r="AF536">
            <v>39776</v>
          </cell>
          <cell r="AG536">
            <v>1099</v>
          </cell>
          <cell r="AH536">
            <v>244.31208142898492</v>
          </cell>
          <cell r="AM536">
            <v>3300.8885</v>
          </cell>
          <cell r="AO536">
            <v>806446.94</v>
          </cell>
          <cell r="AQ536">
            <v>806446.94</v>
          </cell>
          <cell r="AU536">
            <v>0</v>
          </cell>
          <cell r="AW536">
            <v>0</v>
          </cell>
          <cell r="AY536">
            <v>419225.51879999996</v>
          </cell>
          <cell r="AZ536">
            <v>127.00384117791315</v>
          </cell>
          <cell r="BA536">
            <v>0</v>
          </cell>
          <cell r="BB536">
            <v>0</v>
          </cell>
          <cell r="BC536">
            <v>0</v>
          </cell>
          <cell r="BD536">
            <v>0</v>
          </cell>
          <cell r="BG536">
            <v>0</v>
          </cell>
          <cell r="BH536">
            <v>0</v>
          </cell>
          <cell r="BI536">
            <v>44939.81</v>
          </cell>
          <cell r="BJ536">
            <v>13.614458652571875</v>
          </cell>
          <cell r="BK536">
            <v>0</v>
          </cell>
          <cell r="BL536">
            <v>0</v>
          </cell>
          <cell r="BM536">
            <v>300975.28000000003</v>
          </cell>
          <cell r="BN536">
            <v>91.180080757044664</v>
          </cell>
          <cell r="BO536">
            <v>0</v>
          </cell>
          <cell r="BP536">
            <v>0</v>
          </cell>
          <cell r="BY536">
            <v>1391.94</v>
          </cell>
          <cell r="CF536">
            <v>576.4</v>
          </cell>
          <cell r="CG536">
            <v>727.31700000000001</v>
          </cell>
          <cell r="CJ536">
            <v>0</v>
          </cell>
          <cell r="CK536">
            <v>0</v>
          </cell>
          <cell r="CL536">
            <v>0</v>
          </cell>
          <cell r="CM536">
            <v>0</v>
          </cell>
          <cell r="CN536">
            <v>0</v>
          </cell>
          <cell r="CO536">
            <v>0</v>
          </cell>
          <cell r="CX536">
            <v>0</v>
          </cell>
          <cell r="CY536">
            <v>0</v>
          </cell>
          <cell r="DB536">
            <v>0</v>
          </cell>
          <cell r="DC536">
            <v>0</v>
          </cell>
          <cell r="DJ536" t="str">
            <v>НКРЕ</v>
          </cell>
          <cell r="DL536">
            <v>40526</v>
          </cell>
          <cell r="DM536">
            <v>1758</v>
          </cell>
          <cell r="DO536" t="str">
            <v>Тариф на теплову енергію</v>
          </cell>
          <cell r="DT536">
            <v>268.74</v>
          </cell>
        </row>
        <row r="537">
          <cell r="W537">
            <v>556.02</v>
          </cell>
          <cell r="AF537">
            <v>39882</v>
          </cell>
          <cell r="AG537">
            <v>1510</v>
          </cell>
          <cell r="AH537">
            <v>489.45183592935842</v>
          </cell>
          <cell r="AM537">
            <v>5832.3267999999998</v>
          </cell>
          <cell r="AO537">
            <v>3242890.3473359998</v>
          </cell>
          <cell r="AQ537">
            <v>2854643.06</v>
          </cell>
          <cell r="AU537">
            <v>0</v>
          </cell>
          <cell r="AW537">
            <v>0</v>
          </cell>
          <cell r="AY537">
            <v>2136358.8125</v>
          </cell>
          <cell r="AZ537">
            <v>366.2961431619367</v>
          </cell>
          <cell r="BA537">
            <v>0</v>
          </cell>
          <cell r="BB537">
            <v>0</v>
          </cell>
          <cell r="BC537">
            <v>0</v>
          </cell>
          <cell r="BD537">
            <v>0</v>
          </cell>
          <cell r="BG537">
            <v>0</v>
          </cell>
          <cell r="BH537">
            <v>0</v>
          </cell>
          <cell r="BI537">
            <v>91479.03</v>
          </cell>
          <cell r="BJ537">
            <v>15.684825822860269</v>
          </cell>
          <cell r="BK537">
            <v>0</v>
          </cell>
          <cell r="BL537">
            <v>0</v>
          </cell>
          <cell r="BM537">
            <v>557081.86</v>
          </cell>
          <cell r="BN537">
            <v>95.516228617367602</v>
          </cell>
          <cell r="BO537">
            <v>0</v>
          </cell>
          <cell r="BP537">
            <v>0</v>
          </cell>
          <cell r="BY537">
            <v>1391.94</v>
          </cell>
          <cell r="CF537">
            <v>997.25</v>
          </cell>
          <cell r="CG537">
            <v>2142.25</v>
          </cell>
          <cell r="CJ537">
            <v>0</v>
          </cell>
          <cell r="CK537">
            <v>0</v>
          </cell>
          <cell r="CL537">
            <v>0</v>
          </cell>
          <cell r="CM537">
            <v>0</v>
          </cell>
          <cell r="CN537">
            <v>0</v>
          </cell>
          <cell r="CO537">
            <v>0</v>
          </cell>
          <cell r="CX537">
            <v>0</v>
          </cell>
          <cell r="CY537">
            <v>0</v>
          </cell>
          <cell r="DB537">
            <v>0</v>
          </cell>
          <cell r="DC537">
            <v>0</v>
          </cell>
          <cell r="DJ537" t="str">
            <v>НКРКП</v>
          </cell>
          <cell r="DL537">
            <v>40816</v>
          </cell>
          <cell r="DM537">
            <v>92</v>
          </cell>
          <cell r="DT537">
            <v>831.26</v>
          </cell>
        </row>
        <row r="538">
          <cell r="W538">
            <v>615.41999999999996</v>
          </cell>
          <cell r="AF538">
            <v>39882</v>
          </cell>
          <cell r="AG538">
            <v>1511</v>
          </cell>
          <cell r="AH538">
            <v>500.27795996026248</v>
          </cell>
          <cell r="AM538">
            <v>927.18389999999999</v>
          </cell>
          <cell r="AO538">
            <v>570607.51573799993</v>
          </cell>
          <cell r="AQ538">
            <v>463849.67</v>
          </cell>
          <cell r="AU538">
            <v>0</v>
          </cell>
          <cell r="AW538">
            <v>0</v>
          </cell>
          <cell r="AY538">
            <v>348156.32775</v>
          </cell>
          <cell r="AZ538">
            <v>375.49867696149596</v>
          </cell>
          <cell r="BA538">
            <v>0</v>
          </cell>
          <cell r="BB538">
            <v>0</v>
          </cell>
          <cell r="BC538">
            <v>0</v>
          </cell>
          <cell r="BD538">
            <v>0</v>
          </cell>
          <cell r="BG538">
            <v>0</v>
          </cell>
          <cell r="BH538">
            <v>0</v>
          </cell>
          <cell r="BI538">
            <v>14948.7</v>
          </cell>
          <cell r="BJ538">
            <v>16.122691517831576</v>
          </cell>
          <cell r="BK538">
            <v>0</v>
          </cell>
          <cell r="BL538">
            <v>0</v>
          </cell>
          <cell r="BM538">
            <v>88867.87</v>
          </cell>
          <cell r="BN538">
            <v>95.847080606123555</v>
          </cell>
          <cell r="BO538">
            <v>0</v>
          </cell>
          <cell r="BP538">
            <v>0</v>
          </cell>
          <cell r="BY538">
            <v>1391.94</v>
          </cell>
          <cell r="CF538">
            <v>162.51900000000001</v>
          </cell>
          <cell r="CG538">
            <v>2142.25</v>
          </cell>
          <cell r="CJ538">
            <v>0</v>
          </cell>
          <cell r="CK538">
            <v>0</v>
          </cell>
          <cell r="CL538">
            <v>0</v>
          </cell>
          <cell r="CM538">
            <v>0</v>
          </cell>
          <cell r="CN538">
            <v>0</v>
          </cell>
          <cell r="CO538">
            <v>0</v>
          </cell>
          <cell r="CX538">
            <v>0</v>
          </cell>
          <cell r="CY538">
            <v>0</v>
          </cell>
          <cell r="DB538">
            <v>0</v>
          </cell>
          <cell r="DC538">
            <v>0</v>
          </cell>
          <cell r="DJ538" t="str">
            <v>НКРКП</v>
          </cell>
          <cell r="DL538">
            <v>40816</v>
          </cell>
          <cell r="DM538">
            <v>92</v>
          </cell>
          <cell r="DT538">
            <v>897.57</v>
          </cell>
        </row>
        <row r="539">
          <cell r="W539">
            <v>680.23</v>
          </cell>
          <cell r="AF539">
            <v>39895</v>
          </cell>
          <cell r="AG539">
            <v>1575</v>
          </cell>
          <cell r="AH539">
            <v>607.35056718085821</v>
          </cell>
          <cell r="AM539">
            <v>442.4162</v>
          </cell>
          <cell r="AO539">
            <v>300944.77172600001</v>
          </cell>
          <cell r="AQ539">
            <v>268701.73</v>
          </cell>
          <cell r="AU539">
            <v>0</v>
          </cell>
          <cell r="AW539">
            <v>0</v>
          </cell>
          <cell r="AY539">
            <v>164345.49367500001</v>
          </cell>
          <cell r="AZ539">
            <v>371.47259452750603</v>
          </cell>
          <cell r="BA539">
            <v>0</v>
          </cell>
          <cell r="BB539">
            <v>0</v>
          </cell>
          <cell r="BC539">
            <v>0</v>
          </cell>
          <cell r="BD539">
            <v>0</v>
          </cell>
          <cell r="BG539">
            <v>0</v>
          </cell>
          <cell r="BH539">
            <v>0</v>
          </cell>
          <cell r="BI539">
            <v>11207.58</v>
          </cell>
          <cell r="BJ539">
            <v>25.332661869072606</v>
          </cell>
          <cell r="BK539">
            <v>0</v>
          </cell>
          <cell r="BL539">
            <v>0</v>
          </cell>
          <cell r="BM539">
            <v>87525.22</v>
          </cell>
          <cell r="BN539">
            <v>197.83457296545652</v>
          </cell>
          <cell r="BO539">
            <v>0</v>
          </cell>
          <cell r="BP539">
            <v>0</v>
          </cell>
          <cell r="BY539">
            <v>1350</v>
          </cell>
          <cell r="CF539">
            <v>76.716300000000004</v>
          </cell>
          <cell r="CG539">
            <v>2142.25</v>
          </cell>
          <cell r="CJ539">
            <v>0</v>
          </cell>
          <cell r="CK539">
            <v>0</v>
          </cell>
          <cell r="CL539">
            <v>0</v>
          </cell>
          <cell r="CM539">
            <v>0</v>
          </cell>
          <cell r="CN539">
            <v>0</v>
          </cell>
          <cell r="CO539">
            <v>0</v>
          </cell>
          <cell r="CX539">
            <v>0</v>
          </cell>
          <cell r="CY539">
            <v>0</v>
          </cell>
          <cell r="DB539">
            <v>0</v>
          </cell>
          <cell r="DC539">
            <v>0</v>
          </cell>
          <cell r="DJ539" t="str">
            <v>НКРКП</v>
          </cell>
          <cell r="DL539">
            <v>40816</v>
          </cell>
          <cell r="DM539">
            <v>92</v>
          </cell>
          <cell r="DT539">
            <v>959.35</v>
          </cell>
        </row>
        <row r="541">
          <cell r="W541">
            <v>708.08</v>
          </cell>
          <cell r="AF541">
            <v>39895</v>
          </cell>
          <cell r="AG541">
            <v>1576</v>
          </cell>
          <cell r="AH541">
            <v>632.21517461278722</v>
          </cell>
          <cell r="AM541">
            <v>677.67660000000001</v>
          </cell>
          <cell r="AO541">
            <v>479849.24692800001</v>
          </cell>
          <cell r="AQ541">
            <v>428437.43</v>
          </cell>
          <cell r="AU541">
            <v>0</v>
          </cell>
          <cell r="AW541">
            <v>0</v>
          </cell>
          <cell r="AY541">
            <v>264375.50095000002</v>
          </cell>
          <cell r="AZ541">
            <v>390.12045118571308</v>
          </cell>
          <cell r="BA541">
            <v>0</v>
          </cell>
          <cell r="BB541">
            <v>0</v>
          </cell>
          <cell r="BC541">
            <v>0</v>
          </cell>
          <cell r="BD541">
            <v>0</v>
          </cell>
          <cell r="BG541">
            <v>0</v>
          </cell>
          <cell r="BH541">
            <v>0</v>
          </cell>
          <cell r="BI541">
            <v>22404.080000000002</v>
          </cell>
          <cell r="BJ541">
            <v>33.060135173621163</v>
          </cell>
          <cell r="BK541">
            <v>0</v>
          </cell>
          <cell r="BL541">
            <v>0</v>
          </cell>
          <cell r="BM541">
            <v>109939.5</v>
          </cell>
          <cell r="BN541">
            <v>162.23003715931759</v>
          </cell>
          <cell r="BO541">
            <v>0</v>
          </cell>
          <cell r="BP541">
            <v>0</v>
          </cell>
          <cell r="BY541">
            <v>1350</v>
          </cell>
          <cell r="CF541">
            <v>123.4102</v>
          </cell>
          <cell r="CG541">
            <v>2142.25</v>
          </cell>
          <cell r="CJ541">
            <v>0</v>
          </cell>
          <cell r="CK541">
            <v>0</v>
          </cell>
          <cell r="CL541">
            <v>0</v>
          </cell>
          <cell r="CM541">
            <v>0</v>
          </cell>
          <cell r="CN541">
            <v>0</v>
          </cell>
          <cell r="CO541">
            <v>0</v>
          </cell>
          <cell r="CX541">
            <v>0</v>
          </cell>
          <cell r="CY541">
            <v>0</v>
          </cell>
          <cell r="DB541">
            <v>0</v>
          </cell>
          <cell r="DC541">
            <v>0</v>
          </cell>
          <cell r="DJ541" t="str">
            <v>НКРКП</v>
          </cell>
          <cell r="DL541">
            <v>40816</v>
          </cell>
          <cell r="DM541">
            <v>92</v>
          </cell>
          <cell r="DT541">
            <v>999.9</v>
          </cell>
        </row>
        <row r="543">
          <cell r="W543">
            <v>679.78</v>
          </cell>
          <cell r="AF543">
            <v>39895</v>
          </cell>
          <cell r="AG543">
            <v>1570</v>
          </cell>
          <cell r="AH543">
            <v>612.40710224566612</v>
          </cell>
          <cell r="AM543">
            <v>259.3039</v>
          </cell>
          <cell r="AO543">
            <v>176269.60514199999</v>
          </cell>
          <cell r="AQ543">
            <v>158799.54999999999</v>
          </cell>
          <cell r="AU543">
            <v>0</v>
          </cell>
          <cell r="AW543">
            <v>0</v>
          </cell>
          <cell r="AY543">
            <v>97753.009749999997</v>
          </cell>
          <cell r="AZ543">
            <v>376.98241233548742</v>
          </cell>
          <cell r="BA543">
            <v>0</v>
          </cell>
          <cell r="BB543">
            <v>0</v>
          </cell>
          <cell r="BC543">
            <v>0</v>
          </cell>
          <cell r="BD543">
            <v>0</v>
          </cell>
          <cell r="BG543">
            <v>0</v>
          </cell>
          <cell r="BH543">
            <v>0</v>
          </cell>
          <cell r="BI543">
            <v>5035.54</v>
          </cell>
          <cell r="BJ543">
            <v>19.41945339040408</v>
          </cell>
          <cell r="BK543">
            <v>0</v>
          </cell>
          <cell r="BL543">
            <v>0</v>
          </cell>
          <cell r="BM543">
            <v>49471.44</v>
          </cell>
          <cell r="BN543">
            <v>190.78556088049584</v>
          </cell>
          <cell r="BO543">
            <v>0</v>
          </cell>
          <cell r="BP543">
            <v>0</v>
          </cell>
          <cell r="BY543">
            <v>1350</v>
          </cell>
          <cell r="CF543">
            <v>45.631</v>
          </cell>
          <cell r="CG543">
            <v>2142.25</v>
          </cell>
          <cell r="CJ543">
            <v>0</v>
          </cell>
          <cell r="CK543">
            <v>0</v>
          </cell>
          <cell r="CL543">
            <v>0</v>
          </cell>
          <cell r="CM543">
            <v>0</v>
          </cell>
          <cell r="CN543">
            <v>0</v>
          </cell>
          <cell r="CO543">
            <v>0</v>
          </cell>
          <cell r="CX543">
            <v>0</v>
          </cell>
          <cell r="CY543">
            <v>0</v>
          </cell>
          <cell r="DB543">
            <v>0</v>
          </cell>
          <cell r="DC543">
            <v>0</v>
          </cell>
          <cell r="DJ543" t="str">
            <v>НКРКП</v>
          </cell>
          <cell r="DL543">
            <v>40816</v>
          </cell>
          <cell r="DM543">
            <v>92</v>
          </cell>
          <cell r="DT543">
            <v>963.04</v>
          </cell>
        </row>
        <row r="544">
          <cell r="W544">
            <v>886.11</v>
          </cell>
          <cell r="AF544">
            <v>39877</v>
          </cell>
          <cell r="AG544">
            <v>1482</v>
          </cell>
          <cell r="AH544">
            <v>791.16931298236591</v>
          </cell>
          <cell r="AM544">
            <v>255.0968</v>
          </cell>
          <cell r="AO544">
            <v>226043.82544800002</v>
          </cell>
          <cell r="AQ544">
            <v>201824.76</v>
          </cell>
          <cell r="AU544">
            <v>0</v>
          </cell>
          <cell r="AW544">
            <v>0</v>
          </cell>
          <cell r="AY544">
            <v>101639.05125</v>
          </cell>
          <cell r="AZ544">
            <v>398.43326631302313</v>
          </cell>
          <cell r="BA544">
            <v>0</v>
          </cell>
          <cell r="BB544">
            <v>0</v>
          </cell>
          <cell r="BC544">
            <v>0</v>
          </cell>
          <cell r="BD544">
            <v>0</v>
          </cell>
          <cell r="BG544">
            <v>0</v>
          </cell>
          <cell r="BH544">
            <v>0</v>
          </cell>
          <cell r="BI544">
            <v>14518.46</v>
          </cell>
          <cell r="BJ544">
            <v>56.913532431610271</v>
          </cell>
          <cell r="BK544">
            <v>0</v>
          </cell>
          <cell r="BL544">
            <v>0</v>
          </cell>
          <cell r="BM544">
            <v>80470.58</v>
          </cell>
          <cell r="BN544">
            <v>315.45115422851245</v>
          </cell>
          <cell r="BO544">
            <v>0</v>
          </cell>
          <cell r="BP544">
            <v>0</v>
          </cell>
          <cell r="BY544">
            <v>1382</v>
          </cell>
          <cell r="CF544">
            <v>47.445</v>
          </cell>
          <cell r="CG544">
            <v>2142.25</v>
          </cell>
          <cell r="CJ544">
            <v>0</v>
          </cell>
          <cell r="CK544">
            <v>0</v>
          </cell>
          <cell r="CL544">
            <v>0</v>
          </cell>
          <cell r="CM544">
            <v>0</v>
          </cell>
          <cell r="CN544">
            <v>0</v>
          </cell>
          <cell r="CO544">
            <v>0</v>
          </cell>
          <cell r="CX544">
            <v>0</v>
          </cell>
          <cell r="CY544">
            <v>0</v>
          </cell>
          <cell r="DB544">
            <v>0</v>
          </cell>
          <cell r="DC544">
            <v>0</v>
          </cell>
          <cell r="DJ544" t="str">
            <v>НКРКП</v>
          </cell>
          <cell r="DL544">
            <v>40816</v>
          </cell>
          <cell r="DM544">
            <v>92</v>
          </cell>
          <cell r="DT544">
            <v>999.9</v>
          </cell>
        </row>
        <row r="545">
          <cell r="W545">
            <v>773.83</v>
          </cell>
          <cell r="AF545">
            <v>39877</v>
          </cell>
          <cell r="AG545">
            <v>1483</v>
          </cell>
          <cell r="AH545">
            <v>682.24544407042265</v>
          </cell>
          <cell r="AM545">
            <v>326.83780000000002</v>
          </cell>
          <cell r="AO545">
            <v>252916.89477400001</v>
          </cell>
          <cell r="AQ545">
            <v>222983.6</v>
          </cell>
          <cell r="AU545">
            <v>0</v>
          </cell>
          <cell r="AW545">
            <v>0</v>
          </cell>
          <cell r="AY545">
            <v>130660.11199999999</v>
          </cell>
          <cell r="AZ545">
            <v>399.77050390132348</v>
          </cell>
          <cell r="BA545">
            <v>0</v>
          </cell>
          <cell r="BB545">
            <v>0</v>
          </cell>
          <cell r="BC545">
            <v>0</v>
          </cell>
          <cell r="BD545">
            <v>0</v>
          </cell>
          <cell r="BG545">
            <v>0</v>
          </cell>
          <cell r="BH545">
            <v>0</v>
          </cell>
          <cell r="BI545">
            <v>8401.8799999999992</v>
          </cell>
          <cell r="BJ545">
            <v>25.706573719441259</v>
          </cell>
          <cell r="BK545">
            <v>0</v>
          </cell>
          <cell r="BL545">
            <v>0</v>
          </cell>
          <cell r="BM545">
            <v>73398.81</v>
          </cell>
          <cell r="BN545">
            <v>224.57258615741506</v>
          </cell>
          <cell r="BO545">
            <v>0</v>
          </cell>
          <cell r="BP545">
            <v>0</v>
          </cell>
          <cell r="BY545">
            <v>1382</v>
          </cell>
          <cell r="CF545">
            <v>60.991999999999997</v>
          </cell>
          <cell r="CG545">
            <v>2142.25</v>
          </cell>
          <cell r="CJ545">
            <v>0</v>
          </cell>
          <cell r="CK545">
            <v>0</v>
          </cell>
          <cell r="CL545">
            <v>0</v>
          </cell>
          <cell r="CM545">
            <v>0</v>
          </cell>
          <cell r="CN545">
            <v>0</v>
          </cell>
          <cell r="CO545">
            <v>0</v>
          </cell>
          <cell r="CX545">
            <v>0</v>
          </cell>
          <cell r="CY545">
            <v>0</v>
          </cell>
          <cell r="DB545">
            <v>0</v>
          </cell>
          <cell r="DC545">
            <v>0</v>
          </cell>
          <cell r="DJ545" t="str">
            <v>НКРКП</v>
          </cell>
          <cell r="DL545">
            <v>40816</v>
          </cell>
          <cell r="DM545">
            <v>92</v>
          </cell>
          <cell r="DT545">
            <v>999.9</v>
          </cell>
        </row>
        <row r="546">
          <cell r="W546">
            <v>288.0209590082535</v>
          </cell>
          <cell r="AF546">
            <v>39665</v>
          </cell>
          <cell r="AG546">
            <v>788</v>
          </cell>
          <cell r="AH546">
            <v>288.0209590082535</v>
          </cell>
          <cell r="AM546">
            <v>9801.2461999999996</v>
          </cell>
          <cell r="AO546">
            <v>2822964.33</v>
          </cell>
          <cell r="AQ546">
            <v>2822964.33</v>
          </cell>
          <cell r="AU546">
            <v>0</v>
          </cell>
          <cell r="AW546">
            <v>0</v>
          </cell>
          <cell r="AY546">
            <v>1420399.18881</v>
          </cell>
          <cell r="AZ546">
            <v>144.92026420170939</v>
          </cell>
          <cell r="BA546">
            <v>0</v>
          </cell>
          <cell r="BB546">
            <v>0</v>
          </cell>
          <cell r="BC546">
            <v>0</v>
          </cell>
          <cell r="BD546">
            <v>0</v>
          </cell>
          <cell r="BG546">
            <v>0</v>
          </cell>
          <cell r="BH546">
            <v>0</v>
          </cell>
          <cell r="BI546">
            <v>450610.08</v>
          </cell>
          <cell r="BJ546">
            <v>45.974774105766265</v>
          </cell>
          <cell r="BK546">
            <v>0</v>
          </cell>
          <cell r="BL546">
            <v>0</v>
          </cell>
          <cell r="BM546">
            <v>783076.10000000009</v>
          </cell>
          <cell r="BN546">
            <v>79.895564708904075</v>
          </cell>
          <cell r="BO546">
            <v>0</v>
          </cell>
          <cell r="BP546">
            <v>0</v>
          </cell>
          <cell r="BY546">
            <v>1822</v>
          </cell>
          <cell r="CF546">
            <v>1952.93</v>
          </cell>
          <cell r="CG546">
            <v>727.31700000000001</v>
          </cell>
          <cell r="CJ546">
            <v>0</v>
          </cell>
          <cell r="CK546">
            <v>0</v>
          </cell>
          <cell r="CL546">
            <v>0</v>
          </cell>
          <cell r="CM546">
            <v>0</v>
          </cell>
          <cell r="CN546">
            <v>0</v>
          </cell>
          <cell r="CO546">
            <v>0</v>
          </cell>
          <cell r="CX546">
            <v>0</v>
          </cell>
          <cell r="CY546">
            <v>0</v>
          </cell>
          <cell r="DB546">
            <v>0</v>
          </cell>
          <cell r="DC546">
            <v>0</v>
          </cell>
          <cell r="DJ546" t="str">
            <v>НКРЕ</v>
          </cell>
          <cell r="DL546">
            <v>40526</v>
          </cell>
          <cell r="DM546">
            <v>1758</v>
          </cell>
          <cell r="DO546" t="str">
            <v>Тариф на теплову енергію</v>
          </cell>
          <cell r="DT546">
            <v>316.82</v>
          </cell>
        </row>
        <row r="547">
          <cell r="W547">
            <v>621.45000000000005</v>
          </cell>
          <cell r="AF547">
            <v>39875</v>
          </cell>
          <cell r="AG547">
            <v>1446</v>
          </cell>
          <cell r="AH547">
            <v>533.21374071938669</v>
          </cell>
          <cell r="AM547">
            <v>7216.7779</v>
          </cell>
          <cell r="AO547">
            <v>4484866.6259550005</v>
          </cell>
          <cell r="AQ547">
            <v>3848085.14</v>
          </cell>
          <cell r="AU547">
            <v>0</v>
          </cell>
          <cell r="AW547">
            <v>0</v>
          </cell>
          <cell r="AY547">
            <v>2878249.9790000003</v>
          </cell>
          <cell r="AZ547">
            <v>398.82756804806206</v>
          </cell>
          <cell r="BA547">
            <v>0</v>
          </cell>
          <cell r="BB547">
            <v>0</v>
          </cell>
          <cell r="BC547">
            <v>0</v>
          </cell>
          <cell r="BD547">
            <v>0</v>
          </cell>
          <cell r="BG547">
            <v>0</v>
          </cell>
          <cell r="BH547">
            <v>0</v>
          </cell>
          <cell r="BI547">
            <v>256703.97</v>
          </cell>
          <cell r="BJ547">
            <v>35.570440653300416</v>
          </cell>
          <cell r="BK547">
            <v>0</v>
          </cell>
          <cell r="BL547">
            <v>0</v>
          </cell>
          <cell r="BM547">
            <v>600384.05000000005</v>
          </cell>
          <cell r="BN547">
            <v>83.192812404549684</v>
          </cell>
          <cell r="BO547">
            <v>0</v>
          </cell>
          <cell r="BP547">
            <v>0</v>
          </cell>
          <cell r="BY547">
            <v>1822</v>
          </cell>
          <cell r="CF547">
            <v>1343.5640000000001</v>
          </cell>
          <cell r="CG547">
            <v>2142.25</v>
          </cell>
          <cell r="CJ547">
            <v>0</v>
          </cell>
          <cell r="CK547">
            <v>0</v>
          </cell>
          <cell r="CL547">
            <v>0</v>
          </cell>
          <cell r="CM547">
            <v>0</v>
          </cell>
          <cell r="CN547">
            <v>0</v>
          </cell>
          <cell r="CO547">
            <v>0</v>
          </cell>
          <cell r="CX547">
            <v>0</v>
          </cell>
          <cell r="CY547">
            <v>0</v>
          </cell>
          <cell r="DB547">
            <v>0</v>
          </cell>
          <cell r="DC547">
            <v>0</v>
          </cell>
          <cell r="DJ547" t="str">
            <v>НКРКП</v>
          </cell>
          <cell r="DL547">
            <v>40816</v>
          </cell>
          <cell r="DM547">
            <v>92</v>
          </cell>
          <cell r="DT547">
            <v>921.13</v>
          </cell>
        </row>
        <row r="548">
          <cell r="W548">
            <v>811.12</v>
          </cell>
          <cell r="AF548">
            <v>39875</v>
          </cell>
          <cell r="AG548">
            <v>1447</v>
          </cell>
          <cell r="AH548">
            <v>540.74608981049062</v>
          </cell>
          <cell r="AM548">
            <v>796.81560000000002</v>
          </cell>
          <cell r="AO548">
            <v>646313.069472</v>
          </cell>
          <cell r="AQ548">
            <v>430874.92</v>
          </cell>
          <cell r="AU548">
            <v>0</v>
          </cell>
          <cell r="AW548">
            <v>0</v>
          </cell>
          <cell r="AY548">
            <v>320596.28149999998</v>
          </cell>
          <cell r="AZ548">
            <v>402.34689368531434</v>
          </cell>
          <cell r="BA548">
            <v>0</v>
          </cell>
          <cell r="BB548">
            <v>0</v>
          </cell>
          <cell r="BC548">
            <v>0</v>
          </cell>
          <cell r="BD548">
            <v>0</v>
          </cell>
          <cell r="BG548">
            <v>0</v>
          </cell>
          <cell r="BH548">
            <v>0</v>
          </cell>
          <cell r="BI548">
            <v>31200.080000000002</v>
          </cell>
          <cell r="BJ548">
            <v>39.155960299974048</v>
          </cell>
          <cell r="BK548">
            <v>0</v>
          </cell>
          <cell r="BL548">
            <v>0</v>
          </cell>
          <cell r="BM548">
            <v>66487.670000000013</v>
          </cell>
          <cell r="BN548">
            <v>83.441727295499746</v>
          </cell>
          <cell r="BO548">
            <v>0</v>
          </cell>
          <cell r="BP548">
            <v>0</v>
          </cell>
          <cell r="BY548">
            <v>1822</v>
          </cell>
          <cell r="CF548">
            <v>149.654</v>
          </cell>
          <cell r="CG548">
            <v>2142.25</v>
          </cell>
          <cell r="CJ548">
            <v>0</v>
          </cell>
          <cell r="CK548">
            <v>0</v>
          </cell>
          <cell r="CL548">
            <v>0</v>
          </cell>
          <cell r="CM548">
            <v>0</v>
          </cell>
          <cell r="CN548">
            <v>0</v>
          </cell>
          <cell r="CO548">
            <v>0</v>
          </cell>
          <cell r="CX548">
            <v>0</v>
          </cell>
          <cell r="CY548">
            <v>0</v>
          </cell>
          <cell r="DB548">
            <v>0</v>
          </cell>
          <cell r="DC548">
            <v>0</v>
          </cell>
          <cell r="DJ548" t="str">
            <v>НКРКП</v>
          </cell>
          <cell r="DL548">
            <v>40816</v>
          </cell>
          <cell r="DM548">
            <v>92</v>
          </cell>
          <cell r="DT548">
            <v>999.9</v>
          </cell>
        </row>
        <row r="549">
          <cell r="W549">
            <v>659.8</v>
          </cell>
          <cell r="AF549">
            <v>39875</v>
          </cell>
          <cell r="AG549">
            <v>1455</v>
          </cell>
          <cell r="AH549">
            <v>589.62772791009854</v>
          </cell>
          <cell r="AM549">
            <v>1906.2670000000001</v>
          </cell>
          <cell r="AO549">
            <v>1257754.9665999999</v>
          </cell>
          <cell r="AQ549">
            <v>1123987.8799999999</v>
          </cell>
          <cell r="AU549">
            <v>0</v>
          </cell>
          <cell r="AW549">
            <v>0</v>
          </cell>
          <cell r="AY549">
            <v>768163.72049999994</v>
          </cell>
          <cell r="AZ549">
            <v>402.96753838785435</v>
          </cell>
          <cell r="BA549">
            <v>0</v>
          </cell>
          <cell r="BB549">
            <v>0</v>
          </cell>
          <cell r="BC549">
            <v>0</v>
          </cell>
          <cell r="BD549">
            <v>0</v>
          </cell>
          <cell r="BG549">
            <v>0</v>
          </cell>
          <cell r="BH549">
            <v>0</v>
          </cell>
          <cell r="BI549">
            <v>83912.98</v>
          </cell>
          <cell r="BJ549">
            <v>44.019531366802234</v>
          </cell>
          <cell r="BK549">
            <v>0</v>
          </cell>
          <cell r="BL549">
            <v>0</v>
          </cell>
          <cell r="BM549">
            <v>238403.12</v>
          </cell>
          <cell r="BN549">
            <v>125.06281648898081</v>
          </cell>
          <cell r="BO549">
            <v>0</v>
          </cell>
          <cell r="BP549">
            <v>0</v>
          </cell>
          <cell r="BY549">
            <v>1630</v>
          </cell>
          <cell r="CF549">
            <v>358.57799999999997</v>
          </cell>
          <cell r="CG549">
            <v>2142.25</v>
          </cell>
          <cell r="CJ549">
            <v>0</v>
          </cell>
          <cell r="CK549">
            <v>0</v>
          </cell>
          <cell r="CL549">
            <v>0</v>
          </cell>
          <cell r="CM549">
            <v>0</v>
          </cell>
          <cell r="CN549">
            <v>0</v>
          </cell>
          <cell r="CO549">
            <v>0</v>
          </cell>
          <cell r="CX549">
            <v>0</v>
          </cell>
          <cell r="CY549">
            <v>0</v>
          </cell>
          <cell r="DB549">
            <v>0</v>
          </cell>
          <cell r="DC549">
            <v>0</v>
          </cell>
          <cell r="DJ549" t="str">
            <v>НКРКП</v>
          </cell>
          <cell r="DL549">
            <v>40816</v>
          </cell>
          <cell r="DM549">
            <v>92</v>
          </cell>
          <cell r="DT549">
            <v>962.59</v>
          </cell>
        </row>
        <row r="550">
          <cell r="W550">
            <v>855.82</v>
          </cell>
          <cell r="AF550">
            <v>39877</v>
          </cell>
          <cell r="AG550">
            <v>1485</v>
          </cell>
          <cell r="AH550">
            <v>764.12560517773159</v>
          </cell>
          <cell r="AM550">
            <v>242.09829999999999</v>
          </cell>
          <cell r="AO550">
            <v>207192.567106</v>
          </cell>
          <cell r="AQ550">
            <v>184993.51</v>
          </cell>
          <cell r="AU550">
            <v>0</v>
          </cell>
          <cell r="AW550">
            <v>0</v>
          </cell>
          <cell r="AY550">
            <v>88528.481250000012</v>
          </cell>
          <cell r="AZ550">
            <v>365.67163524072663</v>
          </cell>
          <cell r="BA550">
            <v>0</v>
          </cell>
          <cell r="BB550">
            <v>0</v>
          </cell>
          <cell r="BC550">
            <v>0</v>
          </cell>
          <cell r="BD550">
            <v>0</v>
          </cell>
          <cell r="BG550">
            <v>0</v>
          </cell>
          <cell r="BH550">
            <v>0</v>
          </cell>
          <cell r="BI550">
            <v>13082.03</v>
          </cell>
          <cell r="BJ550">
            <v>54.036025862222083</v>
          </cell>
          <cell r="BK550">
            <v>0</v>
          </cell>
          <cell r="BL550">
            <v>0</v>
          </cell>
          <cell r="BM550">
            <v>79441.39</v>
          </cell>
          <cell r="BN550">
            <v>328.13691793787893</v>
          </cell>
          <cell r="BO550">
            <v>0</v>
          </cell>
          <cell r="BP550">
            <v>0</v>
          </cell>
          <cell r="BY550">
            <v>1382</v>
          </cell>
          <cell r="CF550">
            <v>41.325000000000003</v>
          </cell>
          <cell r="CG550">
            <v>2142.25</v>
          </cell>
          <cell r="CJ550">
            <v>0</v>
          </cell>
          <cell r="CK550">
            <v>0</v>
          </cell>
          <cell r="CL550">
            <v>0</v>
          </cell>
          <cell r="CM550">
            <v>0</v>
          </cell>
          <cell r="CN550">
            <v>0</v>
          </cell>
          <cell r="CO550">
            <v>0</v>
          </cell>
          <cell r="CX550">
            <v>0</v>
          </cell>
          <cell r="CY550">
            <v>0</v>
          </cell>
          <cell r="DB550">
            <v>0</v>
          </cell>
          <cell r="DC550">
            <v>0</v>
          </cell>
          <cell r="DJ550" t="str">
            <v>НКРКП</v>
          </cell>
          <cell r="DL550">
            <v>40816</v>
          </cell>
          <cell r="DM550">
            <v>92</v>
          </cell>
          <cell r="DT550">
            <v>999.9</v>
          </cell>
        </row>
        <row r="551">
          <cell r="W551">
            <v>246.21045838352421</v>
          </cell>
          <cell r="AF551">
            <v>39742</v>
          </cell>
          <cell r="AG551">
            <v>1031</v>
          </cell>
          <cell r="AH551">
            <v>246.21045838352421</v>
          </cell>
          <cell r="AM551">
            <v>88638.757400000002</v>
          </cell>
          <cell r="AO551">
            <v>21823789.09</v>
          </cell>
          <cell r="AQ551">
            <v>21823789.09</v>
          </cell>
          <cell r="AU551">
            <v>0</v>
          </cell>
          <cell r="AW551">
            <v>0</v>
          </cell>
          <cell r="AY551">
            <v>10951913.32467657</v>
          </cell>
          <cell r="AZ551">
            <v>123.55671092334795</v>
          </cell>
          <cell r="BA551">
            <v>0</v>
          </cell>
          <cell r="BB551">
            <v>0</v>
          </cell>
          <cell r="BC551">
            <v>0</v>
          </cell>
          <cell r="BD551">
            <v>0</v>
          </cell>
          <cell r="BG551">
            <v>0</v>
          </cell>
          <cell r="BH551">
            <v>0</v>
          </cell>
          <cell r="BI551">
            <v>1732394.81</v>
          </cell>
          <cell r="BJ551">
            <v>19.54443925902779</v>
          </cell>
          <cell r="BK551">
            <v>0</v>
          </cell>
          <cell r="BL551">
            <v>0</v>
          </cell>
          <cell r="BM551">
            <v>6232705.6500000004</v>
          </cell>
          <cell r="BN551">
            <v>70.31580578091453</v>
          </cell>
          <cell r="BO551">
            <v>0</v>
          </cell>
          <cell r="BP551">
            <v>0</v>
          </cell>
          <cell r="BY551">
            <v>1720</v>
          </cell>
          <cell r="CF551">
            <v>15057.971</v>
          </cell>
          <cell r="CG551">
            <v>727.31667000000004</v>
          </cell>
          <cell r="CJ551">
            <v>0</v>
          </cell>
          <cell r="CK551">
            <v>0</v>
          </cell>
          <cell r="CL551">
            <v>0</v>
          </cell>
          <cell r="CM551">
            <v>0</v>
          </cell>
          <cell r="CN551">
            <v>0</v>
          </cell>
          <cell r="CO551">
            <v>0</v>
          </cell>
          <cell r="CX551">
            <v>0</v>
          </cell>
          <cell r="CY551">
            <v>0</v>
          </cell>
          <cell r="DB551">
            <v>0</v>
          </cell>
          <cell r="DC551">
            <v>0</v>
          </cell>
          <cell r="DJ551" t="str">
            <v>НКРЕ</v>
          </cell>
          <cell r="DL551">
            <v>40526</v>
          </cell>
          <cell r="DM551">
            <v>1758</v>
          </cell>
          <cell r="DO551" t="str">
            <v>Тариф на теплову енергію</v>
          </cell>
          <cell r="DT551">
            <v>270.83</v>
          </cell>
        </row>
        <row r="552">
          <cell r="W552">
            <v>627.84</v>
          </cell>
          <cell r="AF552">
            <v>39877</v>
          </cell>
          <cell r="AG552">
            <v>1480</v>
          </cell>
          <cell r="AH552">
            <v>499.99010109626795</v>
          </cell>
          <cell r="AM552">
            <v>23797.584699999999</v>
          </cell>
          <cell r="AO552">
            <v>14941075.578048</v>
          </cell>
          <cell r="AQ552">
            <v>11898556.779999999</v>
          </cell>
          <cell r="AU552">
            <v>0</v>
          </cell>
          <cell r="AW552">
            <v>0</v>
          </cell>
          <cell r="AY552">
            <v>8816935.4460000005</v>
          </cell>
          <cell r="AZ552">
            <v>370.49707174694919</v>
          </cell>
          <cell r="BA552">
            <v>0</v>
          </cell>
          <cell r="BB552">
            <v>0</v>
          </cell>
          <cell r="BC552">
            <v>0</v>
          </cell>
          <cell r="BD552">
            <v>0</v>
          </cell>
          <cell r="BG552">
            <v>0</v>
          </cell>
          <cell r="BH552">
            <v>0</v>
          </cell>
          <cell r="BI552">
            <v>593408.91</v>
          </cell>
          <cell r="BJ552">
            <v>24.935678031224743</v>
          </cell>
          <cell r="BK552">
            <v>0</v>
          </cell>
          <cell r="BL552">
            <v>0</v>
          </cell>
          <cell r="BM552">
            <v>2161773</v>
          </cell>
          <cell r="BN552">
            <v>90.840017054335775</v>
          </cell>
          <cell r="BO552">
            <v>0</v>
          </cell>
          <cell r="BP552">
            <v>0</v>
          </cell>
          <cell r="BY552">
            <v>1720</v>
          </cell>
          <cell r="CF552">
            <v>4115.7359999999999</v>
          </cell>
          <cell r="CG552">
            <v>2142.25</v>
          </cell>
          <cell r="CJ552">
            <v>0</v>
          </cell>
          <cell r="CK552">
            <v>0</v>
          </cell>
          <cell r="CL552">
            <v>0</v>
          </cell>
          <cell r="CM552">
            <v>0</v>
          </cell>
          <cell r="CN552">
            <v>0</v>
          </cell>
          <cell r="CO552">
            <v>0</v>
          </cell>
          <cell r="CX552">
            <v>0</v>
          </cell>
          <cell r="CY552">
            <v>0</v>
          </cell>
          <cell r="DB552">
            <v>0</v>
          </cell>
          <cell r="DC552">
            <v>0</v>
          </cell>
          <cell r="DJ552" t="str">
            <v>НКРКП</v>
          </cell>
          <cell r="DL552">
            <v>40816</v>
          </cell>
          <cell r="DM552">
            <v>92</v>
          </cell>
          <cell r="DT552">
            <v>906.23</v>
          </cell>
        </row>
        <row r="553">
          <cell r="W553">
            <v>722.93</v>
          </cell>
          <cell r="AF553">
            <v>39877</v>
          </cell>
          <cell r="AG553">
            <v>1481</v>
          </cell>
          <cell r="AH553">
            <v>498.51459269105339</v>
          </cell>
          <cell r="AM553">
            <v>6100.2662</v>
          </cell>
          <cell r="AO553">
            <v>4410065.4439659994</v>
          </cell>
          <cell r="AQ553">
            <v>3041071.72</v>
          </cell>
          <cell r="AU553">
            <v>0</v>
          </cell>
          <cell r="AW553">
            <v>0</v>
          </cell>
          <cell r="AY553">
            <v>2220527.8149999999</v>
          </cell>
          <cell r="AZ553">
            <v>364.00506833619818</v>
          </cell>
          <cell r="BA553">
            <v>0</v>
          </cell>
          <cell r="BB553">
            <v>0</v>
          </cell>
          <cell r="BC553">
            <v>0</v>
          </cell>
          <cell r="BD553">
            <v>0</v>
          </cell>
          <cell r="BG553">
            <v>0</v>
          </cell>
          <cell r="BH553">
            <v>0</v>
          </cell>
          <cell r="BI553">
            <v>129268.75</v>
          </cell>
          <cell r="BJ553">
            <v>21.190673613554765</v>
          </cell>
          <cell r="BK553">
            <v>0</v>
          </cell>
          <cell r="BL553">
            <v>0</v>
          </cell>
          <cell r="BM553">
            <v>554715.11</v>
          </cell>
          <cell r="BN553">
            <v>90.93293502503218</v>
          </cell>
          <cell r="BO553">
            <v>0</v>
          </cell>
          <cell r="BP553">
            <v>0</v>
          </cell>
          <cell r="BY553">
            <v>1720</v>
          </cell>
          <cell r="CF553">
            <v>1036.54</v>
          </cell>
          <cell r="CG553">
            <v>2142.25</v>
          </cell>
          <cell r="CJ553">
            <v>0</v>
          </cell>
          <cell r="CK553">
            <v>0</v>
          </cell>
          <cell r="CL553">
            <v>0</v>
          </cell>
          <cell r="CM553">
            <v>0</v>
          </cell>
          <cell r="CN553">
            <v>0</v>
          </cell>
          <cell r="CO553">
            <v>0</v>
          </cell>
          <cell r="CX553">
            <v>0</v>
          </cell>
          <cell r="CY553">
            <v>0</v>
          </cell>
          <cell r="DB553">
            <v>0</v>
          </cell>
          <cell r="DC553">
            <v>0</v>
          </cell>
          <cell r="DJ553" t="str">
            <v>НКРКП</v>
          </cell>
          <cell r="DL553">
            <v>40816</v>
          </cell>
          <cell r="DM553">
            <v>92</v>
          </cell>
          <cell r="DT553">
            <v>996.45</v>
          </cell>
        </row>
        <row r="554">
          <cell r="W554">
            <v>284.55</v>
          </cell>
          <cell r="AF554">
            <v>39742</v>
          </cell>
          <cell r="AG554">
            <v>1043</v>
          </cell>
          <cell r="AH554">
            <v>284.54834527819503</v>
          </cell>
          <cell r="AM554">
            <v>3788.4072000000001</v>
          </cell>
          <cell r="AO554">
            <v>1077991.2687600001</v>
          </cell>
          <cell r="AQ554">
            <v>1077985</v>
          </cell>
          <cell r="AU554">
            <v>0</v>
          </cell>
          <cell r="AW554">
            <v>0</v>
          </cell>
          <cell r="AY554">
            <v>486994.56167999998</v>
          </cell>
          <cell r="AZ554">
            <v>128.54863164656638</v>
          </cell>
          <cell r="BA554">
            <v>0</v>
          </cell>
          <cell r="BB554">
            <v>0</v>
          </cell>
          <cell r="BC554">
            <v>0</v>
          </cell>
          <cell r="BD554">
            <v>0</v>
          </cell>
          <cell r="BG554">
            <v>0</v>
          </cell>
          <cell r="BH554">
            <v>0</v>
          </cell>
          <cell r="BI554">
            <v>74174.289999999994</v>
          </cell>
          <cell r="BJ554">
            <v>19.579281234604345</v>
          </cell>
          <cell r="BK554">
            <v>0</v>
          </cell>
          <cell r="BL554">
            <v>0</v>
          </cell>
          <cell r="BM554">
            <v>369658.55</v>
          </cell>
          <cell r="BN554">
            <v>97.576245235728621</v>
          </cell>
          <cell r="BO554">
            <v>0</v>
          </cell>
          <cell r="BP554">
            <v>0</v>
          </cell>
          <cell r="BY554">
            <v>1620</v>
          </cell>
          <cell r="CF554">
            <v>669.57399999999996</v>
          </cell>
          <cell r="CG554">
            <v>727.32</v>
          </cell>
          <cell r="CJ554">
            <v>0</v>
          </cell>
          <cell r="CK554">
            <v>0</v>
          </cell>
          <cell r="CL554">
            <v>0</v>
          </cell>
          <cell r="CM554">
            <v>0</v>
          </cell>
          <cell r="CN554">
            <v>0</v>
          </cell>
          <cell r="CO554">
            <v>0</v>
          </cell>
          <cell r="CX554">
            <v>0</v>
          </cell>
          <cell r="CY554">
            <v>0</v>
          </cell>
          <cell r="DB554">
            <v>0</v>
          </cell>
          <cell r="DC554">
            <v>0</v>
          </cell>
          <cell r="DJ554" t="str">
            <v>НКРЕ</v>
          </cell>
          <cell r="DL554">
            <v>40526</v>
          </cell>
          <cell r="DM554">
            <v>1758</v>
          </cell>
          <cell r="DO554" t="str">
            <v>Тариф на теплову енергію</v>
          </cell>
          <cell r="DT554">
            <v>313.01</v>
          </cell>
        </row>
        <row r="555">
          <cell r="W555">
            <v>781.38</v>
          </cell>
          <cell r="AF555">
            <v>39877</v>
          </cell>
          <cell r="AG555">
            <v>1486</v>
          </cell>
          <cell r="AH555">
            <v>541.46213303443699</v>
          </cell>
          <cell r="AM555">
            <v>600.43100000000004</v>
          </cell>
          <cell r="AO555">
            <v>469164.77478000004</v>
          </cell>
          <cell r="AQ555">
            <v>325110.65000000002</v>
          </cell>
          <cell r="AU555">
            <v>0</v>
          </cell>
          <cell r="AW555">
            <v>0</v>
          </cell>
          <cell r="AY555">
            <v>230958.11475000001</v>
          </cell>
          <cell r="AZ555">
            <v>384.65388154509009</v>
          </cell>
          <cell r="BA555">
            <v>0</v>
          </cell>
          <cell r="BB555">
            <v>0</v>
          </cell>
          <cell r="BC555">
            <v>0</v>
          </cell>
          <cell r="BD555">
            <v>0</v>
          </cell>
          <cell r="BG555">
            <v>0</v>
          </cell>
          <cell r="BH555">
            <v>0</v>
          </cell>
          <cell r="BI555">
            <v>14055.29</v>
          </cell>
          <cell r="BJ555">
            <v>23.408668106743324</v>
          </cell>
          <cell r="BK555">
            <v>0</v>
          </cell>
          <cell r="BL555">
            <v>0</v>
          </cell>
          <cell r="BM555">
            <v>70929.64</v>
          </cell>
          <cell r="BN555">
            <v>118.13120908147647</v>
          </cell>
          <cell r="BO555">
            <v>0</v>
          </cell>
          <cell r="BP555">
            <v>0</v>
          </cell>
          <cell r="BY555">
            <v>1620</v>
          </cell>
          <cell r="CF555">
            <v>107.81100000000001</v>
          </cell>
          <cell r="CG555">
            <v>2142.25</v>
          </cell>
          <cell r="CJ555">
            <v>0</v>
          </cell>
          <cell r="CK555">
            <v>0</v>
          </cell>
          <cell r="CL555">
            <v>0</v>
          </cell>
          <cell r="CM555">
            <v>0</v>
          </cell>
          <cell r="CN555">
            <v>0</v>
          </cell>
          <cell r="CO555">
            <v>0</v>
          </cell>
          <cell r="CX555">
            <v>0</v>
          </cell>
          <cell r="CY555">
            <v>0</v>
          </cell>
          <cell r="DB555">
            <v>0</v>
          </cell>
          <cell r="DC555">
            <v>0</v>
          </cell>
          <cell r="DJ555" t="str">
            <v>НКРКП</v>
          </cell>
          <cell r="DL555">
            <v>40816</v>
          </cell>
          <cell r="DM555">
            <v>92</v>
          </cell>
          <cell r="DT555">
            <v>999.9</v>
          </cell>
        </row>
        <row r="556">
          <cell r="W556">
            <v>763.32</v>
          </cell>
          <cell r="AF556">
            <v>39877</v>
          </cell>
          <cell r="AG556">
            <v>1488</v>
          </cell>
          <cell r="AH556">
            <v>681.54190221161423</v>
          </cell>
          <cell r="AM556">
            <v>341.21230000000003</v>
          </cell>
          <cell r="AO556">
            <v>260454.17283600004</v>
          </cell>
          <cell r="AQ556">
            <v>232550.48</v>
          </cell>
          <cell r="AU556">
            <v>0</v>
          </cell>
          <cell r="AW556">
            <v>0</v>
          </cell>
          <cell r="AY556">
            <v>130145.97200000001</v>
          </cell>
          <cell r="AZ556">
            <v>381.42227580893183</v>
          </cell>
          <cell r="BA556">
            <v>0</v>
          </cell>
          <cell r="BB556">
            <v>0</v>
          </cell>
          <cell r="BC556">
            <v>0</v>
          </cell>
          <cell r="BD556">
            <v>0</v>
          </cell>
          <cell r="BG556">
            <v>0</v>
          </cell>
          <cell r="BH556">
            <v>0</v>
          </cell>
          <cell r="BI556">
            <v>13331.13</v>
          </cell>
          <cell r="BJ556">
            <v>39.069898711154309</v>
          </cell>
          <cell r="BK556">
            <v>0</v>
          </cell>
          <cell r="BL556">
            <v>0</v>
          </cell>
          <cell r="BM556">
            <v>87288.940000000017</v>
          </cell>
          <cell r="BN556">
            <v>255.82002758986124</v>
          </cell>
          <cell r="BO556">
            <v>0</v>
          </cell>
          <cell r="BP556">
            <v>0</v>
          </cell>
          <cell r="BY556">
            <v>1382</v>
          </cell>
          <cell r="CF556">
            <v>60.752000000000002</v>
          </cell>
          <cell r="CG556">
            <v>2142.25</v>
          </cell>
          <cell r="CJ556">
            <v>0</v>
          </cell>
          <cell r="CK556">
            <v>0</v>
          </cell>
          <cell r="CL556">
            <v>0</v>
          </cell>
          <cell r="CM556">
            <v>0</v>
          </cell>
          <cell r="CN556">
            <v>0</v>
          </cell>
          <cell r="CO556">
            <v>0</v>
          </cell>
          <cell r="CX556">
            <v>0</v>
          </cell>
          <cell r="CY556">
            <v>0</v>
          </cell>
          <cell r="DB556">
            <v>0</v>
          </cell>
          <cell r="DC556">
            <v>0</v>
          </cell>
          <cell r="DJ556" t="str">
            <v>НКРКП</v>
          </cell>
          <cell r="DL556">
            <v>40816</v>
          </cell>
          <cell r="DM556">
            <v>92</v>
          </cell>
          <cell r="DT556">
            <v>999.9</v>
          </cell>
        </row>
        <row r="557">
          <cell r="W557">
            <v>338.75</v>
          </cell>
          <cell r="AF557">
            <v>39665</v>
          </cell>
          <cell r="AG557">
            <v>802</v>
          </cell>
          <cell r="AH557">
            <v>328.88069293467811</v>
          </cell>
          <cell r="AM557">
            <v>1937.4871000000001</v>
          </cell>
          <cell r="AO557">
            <v>656323.75512500003</v>
          </cell>
          <cell r="AQ557">
            <v>637202.1</v>
          </cell>
          <cell r="AU557">
            <v>0</v>
          </cell>
          <cell r="AW557">
            <v>0</v>
          </cell>
          <cell r="AY557">
            <v>293110.68732000003</v>
          </cell>
          <cell r="AZ557">
            <v>151.28394264921818</v>
          </cell>
          <cell r="BA557">
            <v>0</v>
          </cell>
          <cell r="BB557">
            <v>0</v>
          </cell>
          <cell r="BC557">
            <v>0</v>
          </cell>
          <cell r="BD557">
            <v>0</v>
          </cell>
          <cell r="BG557">
            <v>0</v>
          </cell>
          <cell r="BH557">
            <v>0</v>
          </cell>
          <cell r="BI557">
            <v>32776.910000000003</v>
          </cell>
          <cell r="BJ557">
            <v>16.91722747470164</v>
          </cell>
          <cell r="BK557">
            <v>0</v>
          </cell>
          <cell r="BL557">
            <v>0</v>
          </cell>
          <cell r="BM557">
            <v>198305.5</v>
          </cell>
          <cell r="BN557">
            <v>102.35190727205358</v>
          </cell>
          <cell r="BO557">
            <v>0</v>
          </cell>
          <cell r="BP557">
            <v>0</v>
          </cell>
          <cell r="BY557">
            <v>1650</v>
          </cell>
          <cell r="CF557">
            <v>403.00099999999998</v>
          </cell>
          <cell r="CG557">
            <v>727.32</v>
          </cell>
          <cell r="CJ557">
            <v>0</v>
          </cell>
          <cell r="CK557">
            <v>0</v>
          </cell>
          <cell r="CL557">
            <v>0</v>
          </cell>
          <cell r="CM557">
            <v>0</v>
          </cell>
          <cell r="CN557">
            <v>0</v>
          </cell>
          <cell r="CO557">
            <v>0</v>
          </cell>
          <cell r="CX557">
            <v>0</v>
          </cell>
          <cell r="CY557">
            <v>0</v>
          </cell>
          <cell r="DB557">
            <v>0</v>
          </cell>
          <cell r="DC557">
            <v>0</v>
          </cell>
          <cell r="DJ557" t="str">
            <v>НКРЕ</v>
          </cell>
          <cell r="DL557">
            <v>40526</v>
          </cell>
          <cell r="DM557">
            <v>1758</v>
          </cell>
          <cell r="DO557" t="str">
            <v>Тариф на теплову енергію</v>
          </cell>
          <cell r="DT557">
            <v>372.63</v>
          </cell>
        </row>
        <row r="558">
          <cell r="W558">
            <v>672.69</v>
          </cell>
          <cell r="AF558">
            <v>39875</v>
          </cell>
          <cell r="AG558">
            <v>1451</v>
          </cell>
          <cell r="AH558">
            <v>640.65619454609873</v>
          </cell>
          <cell r="AM558">
            <v>1651.5407</v>
          </cell>
          <cell r="AO558">
            <v>1110974.9134830001</v>
          </cell>
          <cell r="AQ558">
            <v>1058069.78</v>
          </cell>
          <cell r="AU558">
            <v>0</v>
          </cell>
          <cell r="AW558">
            <v>0</v>
          </cell>
          <cell r="AY558">
            <v>674091.09625000006</v>
          </cell>
          <cell r="AZ558">
            <v>408.15893683395149</v>
          </cell>
          <cell r="BA558">
            <v>0</v>
          </cell>
          <cell r="BB558">
            <v>0</v>
          </cell>
          <cell r="BC558">
            <v>0</v>
          </cell>
          <cell r="BD558">
            <v>0</v>
          </cell>
          <cell r="BG558">
            <v>0</v>
          </cell>
          <cell r="BH558">
            <v>0</v>
          </cell>
          <cell r="BI558">
            <v>116652.65</v>
          </cell>
          <cell r="BJ558">
            <v>70.63262201167673</v>
          </cell>
          <cell r="BK558">
            <v>0</v>
          </cell>
          <cell r="BL558">
            <v>0</v>
          </cell>
          <cell r="BM558">
            <v>178777.64</v>
          </cell>
          <cell r="BN558">
            <v>108.2490065185799</v>
          </cell>
          <cell r="BO558">
            <v>0</v>
          </cell>
          <cell r="BP558">
            <v>0</v>
          </cell>
          <cell r="BY558">
            <v>1650</v>
          </cell>
          <cell r="CF558">
            <v>314.66500000000002</v>
          </cell>
          <cell r="CG558">
            <v>2142.25</v>
          </cell>
          <cell r="CJ558">
            <v>0</v>
          </cell>
          <cell r="CK558">
            <v>0</v>
          </cell>
          <cell r="CL558">
            <v>0</v>
          </cell>
          <cell r="CM558">
            <v>0</v>
          </cell>
          <cell r="CN558">
            <v>0</v>
          </cell>
          <cell r="CO558">
            <v>0</v>
          </cell>
          <cell r="CX558">
            <v>0</v>
          </cell>
          <cell r="CY558">
            <v>0</v>
          </cell>
          <cell r="DB558">
            <v>0</v>
          </cell>
          <cell r="DC558">
            <v>0</v>
          </cell>
          <cell r="DJ558" t="str">
            <v>НКРКП</v>
          </cell>
          <cell r="DL558">
            <v>40816</v>
          </cell>
          <cell r="DM558">
            <v>92</v>
          </cell>
          <cell r="DT558">
            <v>979.38</v>
          </cell>
        </row>
        <row r="559">
          <cell r="W559">
            <v>231.62328379985743</v>
          </cell>
          <cell r="AF559">
            <v>39665</v>
          </cell>
          <cell r="AG559">
            <v>793</v>
          </cell>
          <cell r="AH559">
            <v>231.62328379985743</v>
          </cell>
          <cell r="AM559">
            <v>8490.4869999999992</v>
          </cell>
          <cell r="AO559">
            <v>1966594.48</v>
          </cell>
          <cell r="AQ559">
            <v>1966594.48</v>
          </cell>
          <cell r="AU559">
            <v>0</v>
          </cell>
          <cell r="AW559">
            <v>0</v>
          </cell>
          <cell r="AY559">
            <v>1046028.0367170001</v>
          </cell>
          <cell r="AZ559">
            <v>123.20000451293315</v>
          </cell>
          <cell r="BA559">
            <v>0</v>
          </cell>
          <cell r="BB559">
            <v>0</v>
          </cell>
          <cell r="BC559">
            <v>0</v>
          </cell>
          <cell r="BD559">
            <v>0</v>
          </cell>
          <cell r="BG559">
            <v>0</v>
          </cell>
          <cell r="BH559">
            <v>0</v>
          </cell>
          <cell r="BI559">
            <v>235435.58</v>
          </cell>
          <cell r="BJ559">
            <v>27.729337551544454</v>
          </cell>
          <cell r="BK559">
            <v>0</v>
          </cell>
          <cell r="BL559">
            <v>0</v>
          </cell>
          <cell r="BM559">
            <v>569756.44999999995</v>
          </cell>
          <cell r="BN559">
            <v>67.105273231087921</v>
          </cell>
          <cell r="BO559">
            <v>0</v>
          </cell>
          <cell r="BP559">
            <v>0</v>
          </cell>
          <cell r="BY559">
            <v>1805</v>
          </cell>
          <cell r="CF559">
            <v>1438.201</v>
          </cell>
          <cell r="CG559">
            <v>727.31700000000001</v>
          </cell>
          <cell r="CJ559">
            <v>0</v>
          </cell>
          <cell r="CK559">
            <v>0</v>
          </cell>
          <cell r="CL559">
            <v>0</v>
          </cell>
          <cell r="CM559">
            <v>0</v>
          </cell>
          <cell r="CN559">
            <v>0</v>
          </cell>
          <cell r="CO559">
            <v>0</v>
          </cell>
          <cell r="CX559">
            <v>0</v>
          </cell>
          <cell r="CY559">
            <v>0</v>
          </cell>
          <cell r="DB559">
            <v>0</v>
          </cell>
          <cell r="DC559">
            <v>0</v>
          </cell>
          <cell r="DJ559" t="str">
            <v>НКРЕ</v>
          </cell>
          <cell r="DL559">
            <v>40526</v>
          </cell>
          <cell r="DM559">
            <v>1758</v>
          </cell>
          <cell r="DO559" t="str">
            <v>Тариф на теплову енергію</v>
          </cell>
          <cell r="DT559">
            <v>254.78</v>
          </cell>
        </row>
        <row r="560">
          <cell r="W560">
            <v>573.17999999999995</v>
          </cell>
          <cell r="AF560">
            <v>39875</v>
          </cell>
          <cell r="AG560">
            <v>1448</v>
          </cell>
          <cell r="AH560">
            <v>483.92778534669213</v>
          </cell>
          <cell r="AM560">
            <v>5685.9762000000001</v>
          </cell>
          <cell r="AO560">
            <v>3259087.8383159996</v>
          </cell>
          <cell r="AQ560">
            <v>2751601.87</v>
          </cell>
          <cell r="AU560">
            <v>0</v>
          </cell>
          <cell r="AW560">
            <v>0</v>
          </cell>
          <cell r="AY560">
            <v>2063297.37625</v>
          </cell>
          <cell r="AZ560">
            <v>362.8747823900494</v>
          </cell>
          <cell r="BA560">
            <v>0</v>
          </cell>
          <cell r="BB560">
            <v>0</v>
          </cell>
          <cell r="BC560">
            <v>0</v>
          </cell>
          <cell r="BD560">
            <v>0</v>
          </cell>
          <cell r="BG560">
            <v>0</v>
          </cell>
          <cell r="BH560">
            <v>0</v>
          </cell>
          <cell r="BI560">
            <v>204737.71</v>
          </cell>
          <cell r="BJ560">
            <v>36.007486278257723</v>
          </cell>
          <cell r="BK560">
            <v>0</v>
          </cell>
          <cell r="BL560">
            <v>0</v>
          </cell>
          <cell r="BM560">
            <v>406300.43</v>
          </cell>
          <cell r="BN560">
            <v>71.456582952281792</v>
          </cell>
          <cell r="BO560">
            <v>0</v>
          </cell>
          <cell r="BP560">
            <v>0</v>
          </cell>
          <cell r="BY560">
            <v>1805</v>
          </cell>
          <cell r="CF560">
            <v>963.14499999999998</v>
          </cell>
          <cell r="CG560">
            <v>2142.25</v>
          </cell>
          <cell r="CJ560">
            <v>0</v>
          </cell>
          <cell r="CK560">
            <v>0</v>
          </cell>
          <cell r="CL560">
            <v>0</v>
          </cell>
          <cell r="CM560">
            <v>0</v>
          </cell>
          <cell r="CN560">
            <v>0</v>
          </cell>
          <cell r="CO560">
            <v>0</v>
          </cell>
          <cell r="CX560">
            <v>0</v>
          </cell>
          <cell r="CY560">
            <v>0</v>
          </cell>
          <cell r="DB560">
            <v>0</v>
          </cell>
          <cell r="DC560">
            <v>0</v>
          </cell>
          <cell r="DJ560" t="str">
            <v>НКРКП</v>
          </cell>
          <cell r="DL560">
            <v>40816</v>
          </cell>
          <cell r="DM560">
            <v>92</v>
          </cell>
          <cell r="DT560">
            <v>845.84</v>
          </cell>
        </row>
        <row r="561">
          <cell r="W561">
            <v>754.92</v>
          </cell>
          <cell r="AF561">
            <v>39875</v>
          </cell>
          <cell r="AG561">
            <v>1449</v>
          </cell>
          <cell r="AH561">
            <v>483.9278278268111</v>
          </cell>
          <cell r="AM561">
            <v>275.68520000000001</v>
          </cell>
          <cell r="AO561">
            <v>208120.27118399998</v>
          </cell>
          <cell r="AQ561">
            <v>133411.74</v>
          </cell>
          <cell r="AU561">
            <v>0</v>
          </cell>
          <cell r="AW561">
            <v>0</v>
          </cell>
          <cell r="AY561">
            <v>100038.7905</v>
          </cell>
          <cell r="AZ561">
            <v>362.87327176068936</v>
          </cell>
          <cell r="BA561">
            <v>0</v>
          </cell>
          <cell r="BB561">
            <v>0</v>
          </cell>
          <cell r="BC561">
            <v>0</v>
          </cell>
          <cell r="BD561">
            <v>0</v>
          </cell>
          <cell r="BG561">
            <v>0</v>
          </cell>
          <cell r="BH561">
            <v>0</v>
          </cell>
          <cell r="BI561">
            <v>9926.73</v>
          </cell>
          <cell r="BJ561">
            <v>36.007482447371132</v>
          </cell>
          <cell r="BK561">
            <v>0</v>
          </cell>
          <cell r="BL561">
            <v>0</v>
          </cell>
          <cell r="BM561">
            <v>19699.52</v>
          </cell>
          <cell r="BN561">
            <v>71.456574382665451</v>
          </cell>
          <cell r="BO561">
            <v>0</v>
          </cell>
          <cell r="BP561">
            <v>0</v>
          </cell>
          <cell r="BY561">
            <v>1805</v>
          </cell>
          <cell r="CF561">
            <v>46.698</v>
          </cell>
          <cell r="CG561">
            <v>2142.25</v>
          </cell>
          <cell r="CJ561">
            <v>0</v>
          </cell>
          <cell r="CK561">
            <v>0</v>
          </cell>
          <cell r="CL561">
            <v>0</v>
          </cell>
          <cell r="CM561">
            <v>0</v>
          </cell>
          <cell r="CN561">
            <v>0</v>
          </cell>
          <cell r="CO561">
            <v>0</v>
          </cell>
          <cell r="CX561">
            <v>0</v>
          </cell>
          <cell r="CY561">
            <v>0</v>
          </cell>
          <cell r="DB561">
            <v>0</v>
          </cell>
          <cell r="DC561">
            <v>0</v>
          </cell>
          <cell r="DJ561" t="str">
            <v>НКРКП</v>
          </cell>
          <cell r="DL561">
            <v>40816</v>
          </cell>
          <cell r="DM561">
            <v>92</v>
          </cell>
          <cell r="DT561">
            <v>999.9</v>
          </cell>
        </row>
        <row r="563">
          <cell r="W563">
            <v>616.84</v>
          </cell>
          <cell r="AF563">
            <v>39895</v>
          </cell>
          <cell r="AG563">
            <v>1572</v>
          </cell>
          <cell r="AH563">
            <v>550.75175982102496</v>
          </cell>
          <cell r="AM563">
            <v>237.3963</v>
          </cell>
          <cell r="AO563">
            <v>146435.533692</v>
          </cell>
          <cell r="AQ563">
            <v>130746.43</v>
          </cell>
          <cell r="AU563">
            <v>0</v>
          </cell>
          <cell r="AW563">
            <v>0</v>
          </cell>
          <cell r="AY563">
            <v>81568.52522499999</v>
          </cell>
          <cell r="AZ563">
            <v>343.5964470592001</v>
          </cell>
          <cell r="BA563">
            <v>0</v>
          </cell>
          <cell r="BB563">
            <v>0</v>
          </cell>
          <cell r="BC563">
            <v>0</v>
          </cell>
          <cell r="BD563">
            <v>0</v>
          </cell>
          <cell r="BG563">
            <v>0</v>
          </cell>
          <cell r="BH563">
            <v>0</v>
          </cell>
          <cell r="BI563">
            <v>937.7</v>
          </cell>
          <cell r="BJ563">
            <v>3.9499351927557425</v>
          </cell>
          <cell r="BK563">
            <v>0</v>
          </cell>
          <cell r="BL563">
            <v>0</v>
          </cell>
          <cell r="BM563">
            <v>41899.56</v>
          </cell>
          <cell r="BN563">
            <v>176.49626384235978</v>
          </cell>
          <cell r="BO563">
            <v>0</v>
          </cell>
          <cell r="BP563">
            <v>0</v>
          </cell>
          <cell r="BY563">
            <v>1350</v>
          </cell>
          <cell r="CF563">
            <v>38.076099999999997</v>
          </cell>
          <cell r="CG563">
            <v>2142.25</v>
          </cell>
          <cell r="CJ563">
            <v>0</v>
          </cell>
          <cell r="CK563">
            <v>0</v>
          </cell>
          <cell r="CL563">
            <v>0</v>
          </cell>
          <cell r="CM563">
            <v>0</v>
          </cell>
          <cell r="CN563">
            <v>0</v>
          </cell>
          <cell r="CO563">
            <v>0</v>
          </cell>
          <cell r="CX563">
            <v>0</v>
          </cell>
          <cell r="CY563">
            <v>0</v>
          </cell>
          <cell r="DB563">
            <v>0</v>
          </cell>
          <cell r="DC563">
            <v>0</v>
          </cell>
          <cell r="DJ563" t="str">
            <v>НКРКП</v>
          </cell>
          <cell r="DL563">
            <v>40816</v>
          </cell>
          <cell r="DM563">
            <v>92</v>
          </cell>
          <cell r="DT563">
            <v>875.02</v>
          </cell>
        </row>
        <row r="564">
          <cell r="W564">
            <v>631.76</v>
          </cell>
          <cell r="AF564">
            <v>39877</v>
          </cell>
          <cell r="AG564">
            <v>1489</v>
          </cell>
          <cell r="AH564">
            <v>564.0742353522719</v>
          </cell>
          <cell r="AM564">
            <v>716.95759999999996</v>
          </cell>
          <cell r="AO564">
            <v>452945.13337599998</v>
          </cell>
          <cell r="AQ564">
            <v>404417.31</v>
          </cell>
          <cell r="AU564">
            <v>0</v>
          </cell>
          <cell r="AW564">
            <v>0</v>
          </cell>
          <cell r="AY564">
            <v>270257.69099999999</v>
          </cell>
          <cell r="AZ564">
            <v>376.95073041976264</v>
          </cell>
          <cell r="BA564">
            <v>0</v>
          </cell>
          <cell r="BB564">
            <v>0</v>
          </cell>
          <cell r="BC564">
            <v>0</v>
          </cell>
          <cell r="BD564">
            <v>0</v>
          </cell>
          <cell r="BG564">
            <v>0</v>
          </cell>
          <cell r="BH564">
            <v>0</v>
          </cell>
          <cell r="BI564">
            <v>13607.81</v>
          </cell>
          <cell r="BJ564">
            <v>18.979936888875994</v>
          </cell>
          <cell r="BK564">
            <v>0</v>
          </cell>
          <cell r="BL564">
            <v>0</v>
          </cell>
          <cell r="BM564">
            <v>117039.28</v>
          </cell>
          <cell r="BN564">
            <v>163.24435364099637</v>
          </cell>
          <cell r="BO564">
            <v>0</v>
          </cell>
          <cell r="BP564">
            <v>0</v>
          </cell>
          <cell r="BY564">
            <v>1382</v>
          </cell>
          <cell r="CF564">
            <v>126.15600000000001</v>
          </cell>
          <cell r="CG564">
            <v>2142.25</v>
          </cell>
          <cell r="CJ564">
            <v>0</v>
          </cell>
          <cell r="CK564">
            <v>0</v>
          </cell>
          <cell r="CL564">
            <v>0</v>
          </cell>
          <cell r="CM564">
            <v>0</v>
          </cell>
          <cell r="CN564">
            <v>0</v>
          </cell>
          <cell r="CO564">
            <v>0</v>
          </cell>
          <cell r="CX564">
            <v>0</v>
          </cell>
          <cell r="CY564">
            <v>0</v>
          </cell>
          <cell r="DB564">
            <v>0</v>
          </cell>
          <cell r="DC564">
            <v>0</v>
          </cell>
          <cell r="DJ564" t="str">
            <v>НКРКП</v>
          </cell>
          <cell r="DL564">
            <v>40816</v>
          </cell>
          <cell r="DM564">
            <v>92</v>
          </cell>
          <cell r="DT564">
            <v>915.01</v>
          </cell>
        </row>
        <row r="568">
          <cell r="W568">
            <v>821.03</v>
          </cell>
          <cell r="AF568">
            <v>39895</v>
          </cell>
          <cell r="AG568">
            <v>1574</v>
          </cell>
          <cell r="AH568">
            <v>733.06843387711842</v>
          </cell>
          <cell r="AM568">
            <v>91.519000000000005</v>
          </cell>
          <cell r="AO568">
            <v>75139.844570000001</v>
          </cell>
          <cell r="AQ568">
            <v>67089.69</v>
          </cell>
          <cell r="AU568">
            <v>0</v>
          </cell>
          <cell r="AW568">
            <v>0</v>
          </cell>
          <cell r="AY568">
            <v>27966.216850000001</v>
          </cell>
          <cell r="AZ568">
            <v>305.57826079830414</v>
          </cell>
          <cell r="BA568">
            <v>0</v>
          </cell>
          <cell r="BB568">
            <v>0</v>
          </cell>
          <cell r="BC568">
            <v>0</v>
          </cell>
          <cell r="BD568">
            <v>0</v>
          </cell>
          <cell r="BG568">
            <v>0</v>
          </cell>
          <cell r="BH568">
            <v>0</v>
          </cell>
          <cell r="BI568">
            <v>358.83</v>
          </cell>
          <cell r="BJ568">
            <v>3.9208251838416062</v>
          </cell>
          <cell r="BK568">
            <v>0</v>
          </cell>
          <cell r="BL568">
            <v>0</v>
          </cell>
          <cell r="BM568">
            <v>28001.19</v>
          </cell>
          <cell r="BN568">
            <v>305.96040166522795</v>
          </cell>
          <cell r="BO568">
            <v>0</v>
          </cell>
          <cell r="BP568">
            <v>0</v>
          </cell>
          <cell r="BY568">
            <v>1350</v>
          </cell>
          <cell r="CF568">
            <v>13.054600000000001</v>
          </cell>
          <cell r="CG568">
            <v>2142.25</v>
          </cell>
          <cell r="CJ568">
            <v>0</v>
          </cell>
          <cell r="CK568">
            <v>0</v>
          </cell>
          <cell r="CL568">
            <v>0</v>
          </cell>
          <cell r="CM568">
            <v>0</v>
          </cell>
          <cell r="CN568">
            <v>0</v>
          </cell>
          <cell r="CO568">
            <v>0</v>
          </cell>
          <cell r="CX568">
            <v>0</v>
          </cell>
          <cell r="CY568">
            <v>0</v>
          </cell>
          <cell r="DB568">
            <v>0</v>
          </cell>
          <cell r="DC568">
            <v>0</v>
          </cell>
          <cell r="DJ568" t="str">
            <v>НКРКП</v>
          </cell>
          <cell r="DL568">
            <v>40816</v>
          </cell>
          <cell r="DM568">
            <v>92</v>
          </cell>
          <cell r="DT568">
            <v>999.9</v>
          </cell>
        </row>
        <row r="569">
          <cell r="W569">
            <v>642.51</v>
          </cell>
          <cell r="AF569">
            <v>39895</v>
          </cell>
          <cell r="AG569">
            <v>1573</v>
          </cell>
          <cell r="AH569">
            <v>573.67180028716018</v>
          </cell>
          <cell r="AM569">
            <v>418.37270000000001</v>
          </cell>
          <cell r="AO569">
            <v>268808.64347700001</v>
          </cell>
          <cell r="AQ569">
            <v>240008.62</v>
          </cell>
          <cell r="AU569">
            <v>0</v>
          </cell>
          <cell r="AW569">
            <v>0</v>
          </cell>
          <cell r="AY569">
            <v>136650.91412500001</v>
          </cell>
          <cell r="AZ569">
            <v>326.6248350454033</v>
          </cell>
          <cell r="BA569">
            <v>0</v>
          </cell>
          <cell r="BB569">
            <v>0</v>
          </cell>
          <cell r="BC569">
            <v>0</v>
          </cell>
          <cell r="BD569">
            <v>0</v>
          </cell>
          <cell r="BG569">
            <v>0</v>
          </cell>
          <cell r="BH569">
            <v>0</v>
          </cell>
          <cell r="BI569">
            <v>9450.2900000000009</v>
          </cell>
          <cell r="BJ569">
            <v>22.588209029891292</v>
          </cell>
          <cell r="BK569">
            <v>0</v>
          </cell>
          <cell r="BL569">
            <v>0</v>
          </cell>
          <cell r="BM569">
            <v>85234.48</v>
          </cell>
          <cell r="BN569">
            <v>203.72858936541508</v>
          </cell>
          <cell r="BO569">
            <v>0</v>
          </cell>
          <cell r="BP569">
            <v>0</v>
          </cell>
          <cell r="BY569">
            <v>1350</v>
          </cell>
          <cell r="CF569">
            <v>63.788499999999999</v>
          </cell>
          <cell r="CG569">
            <v>2142.25</v>
          </cell>
          <cell r="CJ569">
            <v>0</v>
          </cell>
          <cell r="CK569">
            <v>0</v>
          </cell>
          <cell r="CL569">
            <v>0</v>
          </cell>
          <cell r="CM569">
            <v>0</v>
          </cell>
          <cell r="CN569">
            <v>0</v>
          </cell>
          <cell r="CO569">
            <v>0</v>
          </cell>
          <cell r="CX569">
            <v>0</v>
          </cell>
          <cell r="CY569">
            <v>0</v>
          </cell>
          <cell r="DB569">
            <v>0</v>
          </cell>
          <cell r="DC569">
            <v>0</v>
          </cell>
          <cell r="DJ569" t="str">
            <v>НКРКП</v>
          </cell>
          <cell r="DL569">
            <v>40816</v>
          </cell>
          <cell r="DM569">
            <v>92</v>
          </cell>
          <cell r="DT569">
            <v>887.93</v>
          </cell>
        </row>
        <row r="570">
          <cell r="W570">
            <v>749.15</v>
          </cell>
          <cell r="AF570">
            <v>39875</v>
          </cell>
          <cell r="AG570">
            <v>1450</v>
          </cell>
          <cell r="AH570">
            <v>592.68512756384087</v>
          </cell>
          <cell r="AM570">
            <v>407.5136</v>
          </cell>
          <cell r="AO570">
            <v>305288.81344</v>
          </cell>
          <cell r="AQ570">
            <v>241527.25</v>
          </cell>
          <cell r="AU570">
            <v>0</v>
          </cell>
          <cell r="AW570">
            <v>0</v>
          </cell>
          <cell r="AY570">
            <v>167742.45950000003</v>
          </cell>
          <cell r="AZ570">
            <v>411.62419978130799</v>
          </cell>
          <cell r="BA570">
            <v>0</v>
          </cell>
          <cell r="BB570">
            <v>0</v>
          </cell>
          <cell r="BC570">
            <v>0</v>
          </cell>
          <cell r="BD570">
            <v>0</v>
          </cell>
          <cell r="BG570">
            <v>0</v>
          </cell>
          <cell r="BH570">
            <v>0</v>
          </cell>
          <cell r="BI570">
            <v>15749.47</v>
          </cell>
          <cell r="BJ570">
            <v>38.647716297075725</v>
          </cell>
          <cell r="BK570">
            <v>0</v>
          </cell>
          <cell r="BL570">
            <v>0</v>
          </cell>
          <cell r="BM570">
            <v>51773.07</v>
          </cell>
          <cell r="BN570">
            <v>127.04623845682696</v>
          </cell>
          <cell r="BO570">
            <v>0</v>
          </cell>
          <cell r="BP570">
            <v>0</v>
          </cell>
          <cell r="BY570">
            <v>1630</v>
          </cell>
          <cell r="CF570">
            <v>78.302000000000007</v>
          </cell>
          <cell r="CG570">
            <v>2142.25</v>
          </cell>
          <cell r="CJ570">
            <v>0</v>
          </cell>
          <cell r="CK570">
            <v>0</v>
          </cell>
          <cell r="CL570">
            <v>0</v>
          </cell>
          <cell r="CM570">
            <v>0</v>
          </cell>
          <cell r="CN570">
            <v>0</v>
          </cell>
          <cell r="CO570">
            <v>0</v>
          </cell>
          <cell r="CX570">
            <v>0</v>
          </cell>
          <cell r="CY570">
            <v>0</v>
          </cell>
          <cell r="DB570">
            <v>0</v>
          </cell>
          <cell r="DC570">
            <v>0</v>
          </cell>
          <cell r="DJ570" t="str">
            <v>НКРКП</v>
          </cell>
          <cell r="DL570">
            <v>40816</v>
          </cell>
          <cell r="DM570">
            <v>92</v>
          </cell>
          <cell r="DT570">
            <v>999.9</v>
          </cell>
        </row>
        <row r="571">
          <cell r="W571">
            <v>198.26</v>
          </cell>
          <cell r="AF571">
            <v>39769</v>
          </cell>
          <cell r="AG571">
            <v>1087</v>
          </cell>
          <cell r="AH571">
            <v>198.25898828026558</v>
          </cell>
          <cell r="AM571">
            <v>14512.8374</v>
          </cell>
          <cell r="AO571">
            <v>2877315.142924</v>
          </cell>
          <cell r="AQ571">
            <v>2877300.46</v>
          </cell>
          <cell r="AU571">
            <v>0</v>
          </cell>
          <cell r="AW571">
            <v>0</v>
          </cell>
          <cell r="AY571">
            <v>1654551.6237899999</v>
          </cell>
          <cell r="AZ571">
            <v>114.00607463499865</v>
          </cell>
          <cell r="BA571">
            <v>0</v>
          </cell>
          <cell r="BB571">
            <v>0</v>
          </cell>
          <cell r="BC571">
            <v>0</v>
          </cell>
          <cell r="BD571">
            <v>0</v>
          </cell>
          <cell r="BG571">
            <v>0</v>
          </cell>
          <cell r="BH571">
            <v>0</v>
          </cell>
          <cell r="BI571">
            <v>353268.56</v>
          </cell>
          <cell r="BJ571">
            <v>24.341798248218502</v>
          </cell>
          <cell r="BK571">
            <v>0</v>
          </cell>
          <cell r="BL571">
            <v>0</v>
          </cell>
          <cell r="BM571">
            <v>806705.04</v>
          </cell>
          <cell r="BN571">
            <v>55.585618288536743</v>
          </cell>
          <cell r="BO571">
            <v>0</v>
          </cell>
          <cell r="BP571">
            <v>0</v>
          </cell>
          <cell r="BY571">
            <v>1460</v>
          </cell>
          <cell r="CF571">
            <v>2274.87</v>
          </cell>
          <cell r="CG571">
            <v>727.31700000000001</v>
          </cell>
          <cell r="CJ571">
            <v>0</v>
          </cell>
          <cell r="CK571">
            <v>0</v>
          </cell>
          <cell r="CL571">
            <v>0</v>
          </cell>
          <cell r="CM571">
            <v>0</v>
          </cell>
          <cell r="CN571">
            <v>0</v>
          </cell>
          <cell r="CO571">
            <v>0</v>
          </cell>
          <cell r="CX571">
            <v>0</v>
          </cell>
          <cell r="CY571">
            <v>0</v>
          </cell>
          <cell r="DB571">
            <v>0</v>
          </cell>
          <cell r="DC571">
            <v>0</v>
          </cell>
          <cell r="DJ571" t="str">
            <v>НКРЕ</v>
          </cell>
          <cell r="DL571">
            <v>40526</v>
          </cell>
          <cell r="DM571">
            <v>1758</v>
          </cell>
          <cell r="DO571" t="str">
            <v>Тариф на теплову енергію</v>
          </cell>
          <cell r="DT571">
            <v>218.09</v>
          </cell>
        </row>
        <row r="572">
          <cell r="W572">
            <v>490.51</v>
          </cell>
          <cell r="AF572">
            <v>39888</v>
          </cell>
          <cell r="AG572">
            <v>1528</v>
          </cell>
          <cell r="AH572">
            <v>426.53032423623358</v>
          </cell>
          <cell r="AM572">
            <v>1296.0210999999999</v>
          </cell>
          <cell r="AO572">
            <v>635711.30976099998</v>
          </cell>
          <cell r="AQ572">
            <v>552792.30000000005</v>
          </cell>
          <cell r="AU572">
            <v>0</v>
          </cell>
          <cell r="AW572">
            <v>0</v>
          </cell>
          <cell r="AY572">
            <v>435198.08750000002</v>
          </cell>
          <cell r="AZ572">
            <v>335.79552639999463</v>
          </cell>
          <cell r="BA572">
            <v>0</v>
          </cell>
          <cell r="BB572">
            <v>0</v>
          </cell>
          <cell r="BC572">
            <v>0</v>
          </cell>
          <cell r="BD572">
            <v>0</v>
          </cell>
          <cell r="BG572">
            <v>0</v>
          </cell>
          <cell r="BH572">
            <v>0</v>
          </cell>
          <cell r="BI572">
            <v>38422.25</v>
          </cell>
          <cell r="BJ572">
            <v>29.646315171874903</v>
          </cell>
          <cell r="BK572">
            <v>0</v>
          </cell>
          <cell r="BL572">
            <v>0</v>
          </cell>
          <cell r="BM572">
            <v>73565.960000000006</v>
          </cell>
          <cell r="BN572">
            <v>56.762933875073493</v>
          </cell>
          <cell r="BO572">
            <v>0</v>
          </cell>
          <cell r="BP572">
            <v>0</v>
          </cell>
          <cell r="BY572">
            <v>1460</v>
          </cell>
          <cell r="CF572">
            <v>203.15</v>
          </cell>
          <cell r="CG572">
            <v>2142.25</v>
          </cell>
          <cell r="CJ572">
            <v>0</v>
          </cell>
          <cell r="CK572">
            <v>0</v>
          </cell>
          <cell r="CL572">
            <v>0</v>
          </cell>
          <cell r="CM572">
            <v>0</v>
          </cell>
          <cell r="CN572">
            <v>0</v>
          </cell>
          <cell r="CO572">
            <v>0</v>
          </cell>
          <cell r="CX572">
            <v>0</v>
          </cell>
          <cell r="CY572">
            <v>0</v>
          </cell>
          <cell r="DB572">
            <v>0</v>
          </cell>
          <cell r="DC572">
            <v>0</v>
          </cell>
          <cell r="DJ572" t="str">
            <v>НКРКП</v>
          </cell>
          <cell r="DL572">
            <v>40816</v>
          </cell>
          <cell r="DM572">
            <v>92</v>
          </cell>
          <cell r="DT572">
            <v>742.83</v>
          </cell>
        </row>
        <row r="573">
          <cell r="W573">
            <v>639.79</v>
          </cell>
          <cell r="AF573">
            <v>39888</v>
          </cell>
          <cell r="AG573">
            <v>1529</v>
          </cell>
          <cell r="AH573">
            <v>426.52963704882382</v>
          </cell>
          <cell r="AM573">
            <v>1331.1818000000001</v>
          </cell>
          <cell r="AO573">
            <v>851676.80382200005</v>
          </cell>
          <cell r="AQ573">
            <v>567788.49</v>
          </cell>
          <cell r="AU573">
            <v>0</v>
          </cell>
          <cell r="AW573">
            <v>0</v>
          </cell>
          <cell r="AY573">
            <v>447004.02724999998</v>
          </cell>
          <cell r="AZ573">
            <v>335.79487583889738</v>
          </cell>
          <cell r="BA573">
            <v>0</v>
          </cell>
          <cell r="BB573">
            <v>0</v>
          </cell>
          <cell r="BC573">
            <v>0</v>
          </cell>
          <cell r="BD573">
            <v>0</v>
          </cell>
          <cell r="BG573">
            <v>0</v>
          </cell>
          <cell r="BH573">
            <v>0</v>
          </cell>
          <cell r="BI573">
            <v>39464.589999999997</v>
          </cell>
          <cell r="BJ573">
            <v>29.646281221693382</v>
          </cell>
          <cell r="BK573">
            <v>0</v>
          </cell>
          <cell r="BL573">
            <v>0</v>
          </cell>
          <cell r="BM573">
            <v>75561.790000000008</v>
          </cell>
          <cell r="BN573">
            <v>56.762938014927791</v>
          </cell>
          <cell r="BO573">
            <v>0</v>
          </cell>
          <cell r="BP573">
            <v>0</v>
          </cell>
          <cell r="BY573">
            <v>1460</v>
          </cell>
          <cell r="CF573">
            <v>208.661</v>
          </cell>
          <cell r="CG573">
            <v>2142.25</v>
          </cell>
          <cell r="CJ573">
            <v>0</v>
          </cell>
          <cell r="CK573">
            <v>0</v>
          </cell>
          <cell r="CL573">
            <v>0</v>
          </cell>
          <cell r="CM573">
            <v>0</v>
          </cell>
          <cell r="CN573">
            <v>0</v>
          </cell>
          <cell r="CO573">
            <v>0</v>
          </cell>
          <cell r="CX573">
            <v>0</v>
          </cell>
          <cell r="CY573">
            <v>0</v>
          </cell>
          <cell r="DB573">
            <v>0</v>
          </cell>
          <cell r="DC573">
            <v>0</v>
          </cell>
          <cell r="DJ573" t="str">
            <v>НКРКП</v>
          </cell>
          <cell r="DL573">
            <v>40816</v>
          </cell>
          <cell r="DM573">
            <v>92</v>
          </cell>
          <cell r="DT573">
            <v>892.11</v>
          </cell>
        </row>
        <row r="574">
          <cell r="W574">
            <v>282.2</v>
          </cell>
          <cell r="AF574">
            <v>39895</v>
          </cell>
          <cell r="AG574">
            <v>1567</v>
          </cell>
          <cell r="AH574">
            <v>282.20006954841796</v>
          </cell>
          <cell r="AM574">
            <v>689.87909999999999</v>
          </cell>
          <cell r="AO574">
            <v>194683.88201999999</v>
          </cell>
          <cell r="AQ574">
            <v>194683.93</v>
          </cell>
          <cell r="AU574">
            <v>0</v>
          </cell>
          <cell r="AW574">
            <v>0</v>
          </cell>
          <cell r="AY574">
            <v>84362.792316000006</v>
          </cell>
          <cell r="AZ574">
            <v>122.28634309402909</v>
          </cell>
          <cell r="BA574">
            <v>0</v>
          </cell>
          <cell r="BB574">
            <v>0</v>
          </cell>
          <cell r="BC574">
            <v>0</v>
          </cell>
          <cell r="BD574">
            <v>0</v>
          </cell>
          <cell r="BG574">
            <v>0</v>
          </cell>
          <cell r="BH574">
            <v>0</v>
          </cell>
          <cell r="BI574">
            <v>13287.08</v>
          </cell>
          <cell r="BJ574">
            <v>19.26001237028343</v>
          </cell>
          <cell r="BK574">
            <v>0</v>
          </cell>
          <cell r="BL574">
            <v>0</v>
          </cell>
          <cell r="BM574">
            <v>86554.31</v>
          </cell>
          <cell r="BN574">
            <v>125.4630122872254</v>
          </cell>
          <cell r="BO574">
            <v>0</v>
          </cell>
          <cell r="BP574">
            <v>0</v>
          </cell>
          <cell r="BY574">
            <v>1526</v>
          </cell>
          <cell r="CF574">
            <v>115.9913</v>
          </cell>
          <cell r="CG574">
            <v>727.32</v>
          </cell>
          <cell r="CJ574">
            <v>0</v>
          </cell>
          <cell r="CK574">
            <v>0</v>
          </cell>
          <cell r="CL574">
            <v>0</v>
          </cell>
          <cell r="CM574">
            <v>0</v>
          </cell>
          <cell r="CN574">
            <v>0</v>
          </cell>
          <cell r="CO574">
            <v>0</v>
          </cell>
          <cell r="CX574">
            <v>0</v>
          </cell>
          <cell r="CY574">
            <v>0</v>
          </cell>
          <cell r="DB574">
            <v>0</v>
          </cell>
          <cell r="DC574">
            <v>0</v>
          </cell>
          <cell r="DJ574" t="str">
            <v>НКРЕ</v>
          </cell>
          <cell r="DL574">
            <v>40526</v>
          </cell>
          <cell r="DM574">
            <v>1758</v>
          </cell>
          <cell r="DO574" t="str">
            <v>Тариф на теплову енергію</v>
          </cell>
          <cell r="DT574">
            <v>310.42</v>
          </cell>
        </row>
        <row r="575">
          <cell r="W575">
            <v>581.27</v>
          </cell>
          <cell r="AF575">
            <v>39895</v>
          </cell>
          <cell r="AG575">
            <v>1568</v>
          </cell>
          <cell r="AH575">
            <v>518.99166885282114</v>
          </cell>
          <cell r="AM575">
            <v>7794.5087999999996</v>
          </cell>
          <cell r="AO575">
            <v>4530714.1301759994</v>
          </cell>
          <cell r="AQ575">
            <v>4045285.13</v>
          </cell>
          <cell r="AU575">
            <v>0</v>
          </cell>
          <cell r="AW575">
            <v>0</v>
          </cell>
          <cell r="AY575">
            <v>2795931.6662749997</v>
          </cell>
          <cell r="AZ575">
            <v>358.70530626317338</v>
          </cell>
          <cell r="BA575">
            <v>0</v>
          </cell>
          <cell r="BB575">
            <v>0</v>
          </cell>
          <cell r="BC575">
            <v>0</v>
          </cell>
          <cell r="BD575">
            <v>0</v>
          </cell>
          <cell r="BG575">
            <v>0</v>
          </cell>
          <cell r="BH575">
            <v>0</v>
          </cell>
          <cell r="BI575">
            <v>143389.17000000001</v>
          </cell>
          <cell r="BJ575">
            <v>18.396177832270844</v>
          </cell>
          <cell r="BK575">
            <v>0</v>
          </cell>
          <cell r="BL575">
            <v>0</v>
          </cell>
          <cell r="BM575">
            <v>987560.28</v>
          </cell>
          <cell r="BN575">
            <v>126.69948874777074</v>
          </cell>
          <cell r="BO575">
            <v>0</v>
          </cell>
          <cell r="BP575">
            <v>0</v>
          </cell>
          <cell r="BY575">
            <v>1526</v>
          </cell>
          <cell r="CF575">
            <v>1305.1378999999999</v>
          </cell>
          <cell r="CG575">
            <v>2142.25</v>
          </cell>
          <cell r="CJ575">
            <v>0</v>
          </cell>
          <cell r="CK575">
            <v>0</v>
          </cell>
          <cell r="CL575">
            <v>0</v>
          </cell>
          <cell r="CM575">
            <v>0</v>
          </cell>
          <cell r="CN575">
            <v>0</v>
          </cell>
          <cell r="CO575">
            <v>0</v>
          </cell>
          <cell r="CX575">
            <v>0</v>
          </cell>
          <cell r="CY575">
            <v>0</v>
          </cell>
          <cell r="DB575">
            <v>0</v>
          </cell>
          <cell r="DC575">
            <v>0</v>
          </cell>
          <cell r="DJ575" t="str">
            <v>НКРКП</v>
          </cell>
          <cell r="DL575">
            <v>40816</v>
          </cell>
          <cell r="DM575">
            <v>92</v>
          </cell>
          <cell r="DT575">
            <v>850.81</v>
          </cell>
        </row>
        <row r="576">
          <cell r="W576">
            <v>646.08000000000004</v>
          </cell>
          <cell r="AF576">
            <v>39895</v>
          </cell>
          <cell r="AG576">
            <v>1569</v>
          </cell>
          <cell r="AH576">
            <v>521.70598363842669</v>
          </cell>
          <cell r="AM576">
            <v>378.08100000000002</v>
          </cell>
          <cell r="AO576">
            <v>244270.57248000003</v>
          </cell>
          <cell r="AQ576">
            <v>197247.12</v>
          </cell>
          <cell r="AU576">
            <v>0</v>
          </cell>
          <cell r="AW576">
            <v>0</v>
          </cell>
          <cell r="AY576">
            <v>136360.63925000001</v>
          </cell>
          <cell r="AZ576">
            <v>360.66514648977335</v>
          </cell>
          <cell r="BA576">
            <v>0</v>
          </cell>
          <cell r="BB576">
            <v>0</v>
          </cell>
          <cell r="BC576">
            <v>0</v>
          </cell>
          <cell r="BD576">
            <v>0</v>
          </cell>
          <cell r="BG576">
            <v>0</v>
          </cell>
          <cell r="BH576">
            <v>0</v>
          </cell>
          <cell r="BI576">
            <v>7240.5</v>
          </cell>
          <cell r="BJ576">
            <v>19.150658192292127</v>
          </cell>
          <cell r="BK576">
            <v>0</v>
          </cell>
          <cell r="BL576">
            <v>0</v>
          </cell>
          <cell r="BM576">
            <v>47902.66</v>
          </cell>
          <cell r="BN576">
            <v>126.69946387149844</v>
          </cell>
          <cell r="BO576">
            <v>0</v>
          </cell>
          <cell r="BP576">
            <v>0</v>
          </cell>
          <cell r="BY576">
            <v>1526</v>
          </cell>
          <cell r="CF576">
            <v>63.652999999999999</v>
          </cell>
          <cell r="CG576">
            <v>2142.25</v>
          </cell>
          <cell r="CJ576">
            <v>0</v>
          </cell>
          <cell r="CK576">
            <v>0</v>
          </cell>
          <cell r="CL576">
            <v>0</v>
          </cell>
          <cell r="CM576">
            <v>0</v>
          </cell>
          <cell r="CN576">
            <v>0</v>
          </cell>
          <cell r="CO576">
            <v>0</v>
          </cell>
          <cell r="CX576">
            <v>0</v>
          </cell>
          <cell r="CY576">
            <v>0</v>
          </cell>
          <cell r="DB576">
            <v>0</v>
          </cell>
          <cell r="DC576">
            <v>0</v>
          </cell>
          <cell r="DJ576" t="str">
            <v>НКРКП</v>
          </cell>
          <cell r="DL576">
            <v>40816</v>
          </cell>
          <cell r="DM576">
            <v>92</v>
          </cell>
          <cell r="DT576">
            <v>917.09</v>
          </cell>
        </row>
        <row r="577">
          <cell r="W577">
            <v>301.33999999999997</v>
          </cell>
          <cell r="AF577">
            <v>38961</v>
          </cell>
          <cell r="AG577" t="str">
            <v>Кошторис планових витрат на 2006 р. по однобродівській селищній раді (536)</v>
          </cell>
          <cell r="AH577">
            <v>286.99958618664317</v>
          </cell>
          <cell r="AM577">
            <v>149.82599999999999</v>
          </cell>
          <cell r="AO577">
            <v>45148.566839999992</v>
          </cell>
          <cell r="AQ577">
            <v>43000</v>
          </cell>
          <cell r="AU577">
            <v>0</v>
          </cell>
          <cell r="AW577">
            <v>0</v>
          </cell>
          <cell r="AY577">
            <v>7525.0882000000001</v>
          </cell>
          <cell r="AZ577">
            <v>50.225516265534694</v>
          </cell>
          <cell r="BA577">
            <v>0</v>
          </cell>
          <cell r="BB577">
            <v>0</v>
          </cell>
          <cell r="BC577">
            <v>0</v>
          </cell>
          <cell r="BD577">
            <v>0</v>
          </cell>
          <cell r="BG577">
            <v>0</v>
          </cell>
          <cell r="BH577">
            <v>0</v>
          </cell>
          <cell r="BI577">
            <v>8500</v>
          </cell>
          <cell r="BJ577">
            <v>56.732476339220163</v>
          </cell>
          <cell r="BK577">
            <v>0</v>
          </cell>
          <cell r="BL577">
            <v>0</v>
          </cell>
          <cell r="BM577">
            <v>19100</v>
          </cell>
          <cell r="BN577">
            <v>127.48121153871826</v>
          </cell>
          <cell r="BO577">
            <v>0</v>
          </cell>
          <cell r="BP577">
            <v>0</v>
          </cell>
          <cell r="BY577">
            <v>990</v>
          </cell>
          <cell r="CF577">
            <v>29.638000000000002</v>
          </cell>
          <cell r="CG577">
            <v>253.9</v>
          </cell>
          <cell r="CJ577">
            <v>0</v>
          </cell>
          <cell r="CK577">
            <v>0</v>
          </cell>
          <cell r="CL577">
            <v>0</v>
          </cell>
          <cell r="CM577">
            <v>0</v>
          </cell>
          <cell r="CN577">
            <v>0</v>
          </cell>
          <cell r="CO577">
            <v>0</v>
          </cell>
          <cell r="CX577">
            <v>0</v>
          </cell>
          <cell r="CY577">
            <v>0</v>
          </cell>
          <cell r="DB577">
            <v>0</v>
          </cell>
          <cell r="DC577">
            <v>0</v>
          </cell>
          <cell r="DJ577" t="str">
            <v>НКРЕ</v>
          </cell>
          <cell r="DL577">
            <v>40526</v>
          </cell>
          <cell r="DM577">
            <v>1758</v>
          </cell>
          <cell r="DO577" t="str">
            <v>Тариф на теплову енергію</v>
          </cell>
          <cell r="DT577">
            <v>331.49</v>
          </cell>
        </row>
        <row r="578">
          <cell r="W578">
            <v>747.4</v>
          </cell>
          <cell r="AF578">
            <v>39335</v>
          </cell>
          <cell r="AG578">
            <v>136</v>
          </cell>
          <cell r="AH578">
            <v>533.85656231628457</v>
          </cell>
          <cell r="AM578">
            <v>1360.8</v>
          </cell>
          <cell r="AO578">
            <v>1017061.9199999999</v>
          </cell>
          <cell r="AQ578">
            <v>726472.01</v>
          </cell>
          <cell r="AU578">
            <v>0</v>
          </cell>
          <cell r="AW578">
            <v>0</v>
          </cell>
          <cell r="AY578">
            <v>327172.85639999999</v>
          </cell>
          <cell r="AZ578">
            <v>240.4268492063492</v>
          </cell>
          <cell r="BA578">
            <v>0</v>
          </cell>
          <cell r="BB578">
            <v>0</v>
          </cell>
          <cell r="BC578">
            <v>0</v>
          </cell>
          <cell r="BD578">
            <v>0</v>
          </cell>
          <cell r="BG578">
            <v>0</v>
          </cell>
          <cell r="BH578">
            <v>0</v>
          </cell>
          <cell r="BI578">
            <v>173307.6</v>
          </cell>
          <cell r="BJ578">
            <v>127.35714285714286</v>
          </cell>
          <cell r="BK578">
            <v>0</v>
          </cell>
          <cell r="BL578">
            <v>0</v>
          </cell>
          <cell r="BM578">
            <v>190917.49</v>
          </cell>
          <cell r="BN578">
            <v>140.29797912992356</v>
          </cell>
          <cell r="BO578">
            <v>0</v>
          </cell>
          <cell r="BP578">
            <v>0</v>
          </cell>
          <cell r="BY578">
            <v>1153</v>
          </cell>
          <cell r="CF578">
            <v>393.85199999999998</v>
          </cell>
          <cell r="CG578">
            <v>830.7</v>
          </cell>
          <cell r="CJ578">
            <v>0</v>
          </cell>
          <cell r="CK578">
            <v>0</v>
          </cell>
          <cell r="CL578">
            <v>0</v>
          </cell>
          <cell r="CM578">
            <v>0</v>
          </cell>
          <cell r="CN578">
            <v>0</v>
          </cell>
          <cell r="CO578">
            <v>0</v>
          </cell>
          <cell r="CX578">
            <v>0</v>
          </cell>
          <cell r="CY578">
            <v>0</v>
          </cell>
          <cell r="DB578">
            <v>0</v>
          </cell>
          <cell r="DC578">
            <v>0</v>
          </cell>
          <cell r="DJ578" t="str">
            <v>НКРКП</v>
          </cell>
          <cell r="DL578">
            <v>40816</v>
          </cell>
          <cell r="DM578">
            <v>92</v>
          </cell>
          <cell r="DT578">
            <v>999.9</v>
          </cell>
        </row>
        <row r="579">
          <cell r="AF579">
            <v>39861</v>
          </cell>
          <cell r="AG579">
            <v>17</v>
          </cell>
          <cell r="AM579">
            <v>1726.9601000000002</v>
          </cell>
          <cell r="AO579">
            <v>576338.39417300012</v>
          </cell>
          <cell r="AQ579">
            <v>540181.0452020982</v>
          </cell>
          <cell r="AU579">
            <v>0</v>
          </cell>
          <cell r="AW579">
            <v>0</v>
          </cell>
          <cell r="AY579">
            <v>502319.63204879209</v>
          </cell>
          <cell r="AZ579">
            <v>290.86927488874352</v>
          </cell>
          <cell r="BA579">
            <v>0</v>
          </cell>
          <cell r="BB579">
            <v>0</v>
          </cell>
          <cell r="BG579">
            <v>0</v>
          </cell>
          <cell r="BH579">
            <v>0</v>
          </cell>
          <cell r="BI579">
            <v>37861.413153306072</v>
          </cell>
          <cell r="BJ579">
            <v>21.923733590200531</v>
          </cell>
          <cell r="BK579">
            <v>0</v>
          </cell>
          <cell r="BL579">
            <v>0</v>
          </cell>
          <cell r="BO579">
            <v>0</v>
          </cell>
          <cell r="BP579">
            <v>0</v>
          </cell>
          <cell r="CF579">
            <v>234.48226493116681</v>
          </cell>
          <cell r="CG579">
            <v>2142.25</v>
          </cell>
          <cell r="CJ579">
            <v>0</v>
          </cell>
          <cell r="CK579">
            <v>0</v>
          </cell>
          <cell r="CL579">
            <v>0</v>
          </cell>
          <cell r="CM579">
            <v>0</v>
          </cell>
          <cell r="CN579">
            <v>0</v>
          </cell>
          <cell r="CO579">
            <v>0</v>
          </cell>
          <cell r="CX579">
            <v>0</v>
          </cell>
          <cell r="CY579">
            <v>0</v>
          </cell>
          <cell r="DJ579" t="str">
            <v>НКРКП</v>
          </cell>
          <cell r="DL579">
            <v>40816</v>
          </cell>
          <cell r="DM579">
            <v>161</v>
          </cell>
        </row>
        <row r="580">
          <cell r="AF580">
            <v>39861</v>
          </cell>
          <cell r="AG580">
            <v>17</v>
          </cell>
          <cell r="AM580">
            <v>117.07490000000001</v>
          </cell>
          <cell r="AO580">
            <v>43186.589112000001</v>
          </cell>
          <cell r="AQ580">
            <v>36491.224793717018</v>
          </cell>
          <cell r="AU580">
            <v>0</v>
          </cell>
          <cell r="AW580">
            <v>0</v>
          </cell>
          <cell r="AY580">
            <v>33996.121648626031</v>
          </cell>
          <cell r="AZ580">
            <v>290.3792499385097</v>
          </cell>
          <cell r="BA580">
            <v>0</v>
          </cell>
          <cell r="BB580">
            <v>0</v>
          </cell>
          <cell r="BG580">
            <v>0</v>
          </cell>
          <cell r="BH580">
            <v>0</v>
          </cell>
          <cell r="BI580">
            <v>2495.1031450909841</v>
          </cell>
          <cell r="BJ580">
            <v>21.31202456795593</v>
          </cell>
          <cell r="BK580">
            <v>0</v>
          </cell>
          <cell r="BL580">
            <v>0</v>
          </cell>
          <cell r="BO580">
            <v>0</v>
          </cell>
          <cell r="BP580">
            <v>0</v>
          </cell>
          <cell r="CF580">
            <v>15.869353086066532</v>
          </cell>
          <cell r="CG580">
            <v>2142.25</v>
          </cell>
          <cell r="CJ580">
            <v>0</v>
          </cell>
          <cell r="CK580">
            <v>0</v>
          </cell>
          <cell r="CL580">
            <v>0</v>
          </cell>
          <cell r="CM580">
            <v>0</v>
          </cell>
          <cell r="CN580">
            <v>0</v>
          </cell>
          <cell r="CO580">
            <v>0</v>
          </cell>
          <cell r="CX580">
            <v>0</v>
          </cell>
          <cell r="CY580">
            <v>0</v>
          </cell>
          <cell r="DJ580" t="str">
            <v>НКРКП</v>
          </cell>
          <cell r="DL580">
            <v>40816</v>
          </cell>
          <cell r="DM580">
            <v>161</v>
          </cell>
        </row>
        <row r="581">
          <cell r="AF581">
            <v>39861</v>
          </cell>
          <cell r="AG581">
            <v>17</v>
          </cell>
          <cell r="AO581">
            <v>347882.04000000027</v>
          </cell>
          <cell r="AQ581">
            <v>263460.55055061769</v>
          </cell>
          <cell r="AY581">
            <v>63805.550234926901</v>
          </cell>
          <cell r="AZ581">
            <v>6506.5212753841224</v>
          </cell>
          <cell r="BC581">
            <v>0</v>
          </cell>
          <cell r="BD581">
            <v>0</v>
          </cell>
          <cell r="BG581">
            <v>0</v>
          </cell>
          <cell r="BH581">
            <v>0</v>
          </cell>
          <cell r="BI581">
            <v>3858.8144788798886</v>
          </cell>
          <cell r="BJ581">
            <v>393.49960014683126</v>
          </cell>
          <cell r="BK581">
            <v>0</v>
          </cell>
          <cell r="BL581">
            <v>0</v>
          </cell>
          <cell r="BM581">
            <v>96283.105988358438</v>
          </cell>
          <cell r="BN581">
            <v>9818.3947206271787</v>
          </cell>
          <cell r="BO581">
            <v>0</v>
          </cell>
          <cell r="BP581">
            <v>0</v>
          </cell>
          <cell r="BY581">
            <v>0</v>
          </cell>
          <cell r="CF581">
            <v>29.784362345630484</v>
          </cell>
          <cell r="CG581">
            <v>2142.25</v>
          </cell>
          <cell r="CX581">
            <v>0</v>
          </cell>
          <cell r="CY581">
            <v>0</v>
          </cell>
          <cell r="DB581">
            <v>0</v>
          </cell>
          <cell r="DC581">
            <v>0</v>
          </cell>
          <cell r="DJ581" t="str">
            <v>МОС</v>
          </cell>
          <cell r="DL581">
            <v>40084</v>
          </cell>
          <cell r="DM581">
            <v>80</v>
          </cell>
          <cell r="DO581" t="str">
            <v>на теплову енергію</v>
          </cell>
        </row>
        <row r="582">
          <cell r="AF582">
            <v>39861</v>
          </cell>
          <cell r="AG582">
            <v>17</v>
          </cell>
          <cell r="AO582">
            <v>33879.963071999984</v>
          </cell>
          <cell r="AQ582">
            <v>18247.581134352367</v>
          </cell>
          <cell r="AY582">
            <v>4340.9619889380519</v>
          </cell>
          <cell r="AZ582">
            <v>6529.7262168141606</v>
          </cell>
          <cell r="BC582">
            <v>0</v>
          </cell>
          <cell r="BD582">
            <v>0</v>
          </cell>
          <cell r="BG582">
            <v>0</v>
          </cell>
          <cell r="BH582">
            <v>0</v>
          </cell>
          <cell r="BI582">
            <v>256.31302493966206</v>
          </cell>
          <cell r="BJ582">
            <v>385.54907481898636</v>
          </cell>
          <cell r="BK582">
            <v>0</v>
          </cell>
          <cell r="BL582">
            <v>0</v>
          </cell>
          <cell r="BM582">
            <v>6837.0530571198688</v>
          </cell>
          <cell r="BN582">
            <v>10284.375838026281</v>
          </cell>
          <cell r="BO582">
            <v>0</v>
          </cell>
          <cell r="BP582">
            <v>0</v>
          </cell>
          <cell r="BY582">
            <v>0</v>
          </cell>
          <cell r="CF582">
            <v>2.0263563958165722</v>
          </cell>
          <cell r="CG582">
            <v>2142.25</v>
          </cell>
          <cell r="CX582">
            <v>0</v>
          </cell>
          <cell r="CY582">
            <v>0</v>
          </cell>
          <cell r="DB582">
            <v>0</v>
          </cell>
          <cell r="DC582">
            <v>0</v>
          </cell>
          <cell r="DJ582" t="str">
            <v>МОС</v>
          </cell>
          <cell r="DL582">
            <v>40084</v>
          </cell>
          <cell r="DM582">
            <v>80</v>
          </cell>
          <cell r="DO582" t="str">
            <v>на теплову енергію</v>
          </cell>
        </row>
        <row r="583">
          <cell r="AF583">
            <v>39861</v>
          </cell>
          <cell r="AG583">
            <v>17</v>
          </cell>
          <cell r="AM583">
            <v>9026.82</v>
          </cell>
          <cell r="AO583">
            <v>3012520.6386000002</v>
          </cell>
          <cell r="AQ583">
            <v>2823526.1847979021</v>
          </cell>
          <cell r="AU583">
            <v>0</v>
          </cell>
          <cell r="AW583">
            <v>0</v>
          </cell>
          <cell r="AY583">
            <v>2625624.587951208</v>
          </cell>
          <cell r="AZ583">
            <v>290.86927488874358</v>
          </cell>
          <cell r="BA583">
            <v>0</v>
          </cell>
          <cell r="BB583">
            <v>0</v>
          </cell>
          <cell r="BG583">
            <v>0</v>
          </cell>
          <cell r="BH583">
            <v>0</v>
          </cell>
          <cell r="BI583">
            <v>197901.59684669395</v>
          </cell>
          <cell r="BJ583">
            <v>21.923733590200531</v>
          </cell>
          <cell r="BK583">
            <v>0</v>
          </cell>
          <cell r="BL583">
            <v>0</v>
          </cell>
          <cell r="BO583">
            <v>0</v>
          </cell>
          <cell r="BP583">
            <v>0</v>
          </cell>
          <cell r="CF583">
            <v>1225.6387386865249</v>
          </cell>
          <cell r="CG583">
            <v>2142.25</v>
          </cell>
          <cell r="CJ583">
            <v>0</v>
          </cell>
          <cell r="CK583">
            <v>0</v>
          </cell>
          <cell r="CL583">
            <v>0</v>
          </cell>
          <cell r="CM583">
            <v>0</v>
          </cell>
          <cell r="CN583">
            <v>0</v>
          </cell>
          <cell r="CO583">
            <v>0</v>
          </cell>
          <cell r="CX583">
            <v>0</v>
          </cell>
          <cell r="CY583">
            <v>0</v>
          </cell>
          <cell r="DJ583" t="str">
            <v>НКРКП</v>
          </cell>
          <cell r="DL583">
            <v>40816</v>
          </cell>
          <cell r="DM583">
            <v>161</v>
          </cell>
        </row>
        <row r="584">
          <cell r="AF584">
            <v>39861</v>
          </cell>
          <cell r="AG584">
            <v>17</v>
          </cell>
          <cell r="AM584">
            <v>408.61799999999999</v>
          </cell>
          <cell r="AO584">
            <v>156014.43857999999</v>
          </cell>
          <cell r="AQ584">
            <v>127362.66520628298</v>
          </cell>
          <cell r="AU584">
            <v>0</v>
          </cell>
          <cell r="AW584">
            <v>0</v>
          </cell>
          <cell r="AY584">
            <v>118654.18835137396</v>
          </cell>
          <cell r="AZ584">
            <v>290.3792499385097</v>
          </cell>
          <cell r="BA584">
            <v>0</v>
          </cell>
          <cell r="BB584">
            <v>0</v>
          </cell>
          <cell r="BG584">
            <v>0</v>
          </cell>
          <cell r="BH584">
            <v>0</v>
          </cell>
          <cell r="BI584">
            <v>8708.4768549090168</v>
          </cell>
          <cell r="BJ584">
            <v>21.31202456795593</v>
          </cell>
          <cell r="BK584">
            <v>0</v>
          </cell>
          <cell r="BL584">
            <v>0</v>
          </cell>
          <cell r="BO584">
            <v>0</v>
          </cell>
          <cell r="BP584">
            <v>0</v>
          </cell>
          <cell r="CF584">
            <v>55.387647730831581</v>
          </cell>
          <cell r="CG584">
            <v>2142.25</v>
          </cell>
          <cell r="CJ584">
            <v>0</v>
          </cell>
          <cell r="CK584">
            <v>0</v>
          </cell>
          <cell r="CL584">
            <v>0</v>
          </cell>
          <cell r="CM584">
            <v>0</v>
          </cell>
          <cell r="CN584">
            <v>0</v>
          </cell>
          <cell r="CO584">
            <v>0</v>
          </cell>
          <cell r="CX584">
            <v>0</v>
          </cell>
          <cell r="CY584">
            <v>0</v>
          </cell>
          <cell r="DJ584" t="str">
            <v>НКРКП</v>
          </cell>
          <cell r="DL584">
            <v>40816</v>
          </cell>
          <cell r="DM584">
            <v>161</v>
          </cell>
        </row>
        <row r="585">
          <cell r="AF585">
            <v>39861</v>
          </cell>
          <cell r="AG585">
            <v>17</v>
          </cell>
          <cell r="AO585">
            <v>1816887.5999999999</v>
          </cell>
          <cell r="AQ585">
            <v>1375978.4994493825</v>
          </cell>
          <cell r="AY585">
            <v>333237.99364007305</v>
          </cell>
          <cell r="AZ585">
            <v>6506.5212753841197</v>
          </cell>
          <cell r="BC585">
            <v>0</v>
          </cell>
          <cell r="BD585">
            <v>0</v>
          </cell>
          <cell r="BG585">
            <v>0</v>
          </cell>
          <cell r="BH585">
            <v>0</v>
          </cell>
          <cell r="BI585">
            <v>20153.475521120108</v>
          </cell>
          <cell r="BJ585">
            <v>393.49960014683126</v>
          </cell>
          <cell r="BK585">
            <v>0</v>
          </cell>
          <cell r="BL585">
            <v>0</v>
          </cell>
          <cell r="BM585">
            <v>502858.90401164151</v>
          </cell>
          <cell r="BN585">
            <v>9818.3947206271787</v>
          </cell>
          <cell r="BO585">
            <v>0</v>
          </cell>
          <cell r="BP585">
            <v>0</v>
          </cell>
          <cell r="BY585">
            <v>0</v>
          </cell>
          <cell r="CF585">
            <v>155.5551376543695</v>
          </cell>
          <cell r="CG585">
            <v>2142.25</v>
          </cell>
          <cell r="CX585">
            <v>0</v>
          </cell>
          <cell r="CY585">
            <v>0</v>
          </cell>
          <cell r="DB585">
            <v>0</v>
          </cell>
          <cell r="DC585">
            <v>0</v>
          </cell>
          <cell r="DJ585" t="str">
            <v>МОС</v>
          </cell>
          <cell r="DL585">
            <v>40087</v>
          </cell>
          <cell r="DM585">
            <v>155</v>
          </cell>
          <cell r="DO585" t="str">
            <v>на теплову енергію</v>
          </cell>
        </row>
        <row r="586">
          <cell r="AF586">
            <v>39861</v>
          </cell>
          <cell r="AG586">
            <v>17</v>
          </cell>
          <cell r="AO586">
            <v>130477.34952</v>
          </cell>
          <cell r="AQ586">
            <v>63635.968865647636</v>
          </cell>
          <cell r="AY586">
            <v>15138.517261061948</v>
          </cell>
          <cell r="AZ586">
            <v>6529.7262168141597</v>
          </cell>
          <cell r="BC586">
            <v>0</v>
          </cell>
          <cell r="BD586">
            <v>0</v>
          </cell>
          <cell r="BG586">
            <v>0</v>
          </cell>
          <cell r="BH586">
            <v>0</v>
          </cell>
          <cell r="BI586">
            <v>893.85697506033796</v>
          </cell>
          <cell r="BJ586">
            <v>385.54907481898636</v>
          </cell>
          <cell r="BK586">
            <v>0</v>
          </cell>
          <cell r="BL586">
            <v>0</v>
          </cell>
          <cell r="BM586">
            <v>23843.29694288013</v>
          </cell>
          <cell r="BN586">
            <v>10284.375838026281</v>
          </cell>
          <cell r="BO586">
            <v>0</v>
          </cell>
          <cell r="BP586">
            <v>0</v>
          </cell>
          <cell r="BY586">
            <v>0</v>
          </cell>
          <cell r="CF586">
            <v>7.0666436041834277</v>
          </cell>
          <cell r="CG586">
            <v>2142.25</v>
          </cell>
          <cell r="CX586">
            <v>0</v>
          </cell>
          <cell r="CY586">
            <v>0</v>
          </cell>
          <cell r="DB586">
            <v>0</v>
          </cell>
          <cell r="DC586">
            <v>0</v>
          </cell>
          <cell r="DJ586" t="str">
            <v>МОС</v>
          </cell>
          <cell r="DL586">
            <v>40087</v>
          </cell>
          <cell r="DM586">
            <v>155</v>
          </cell>
          <cell r="DO586" t="str">
            <v>на теплову енергію</v>
          </cell>
        </row>
        <row r="587">
          <cell r="AF587">
            <v>39861</v>
          </cell>
          <cell r="AG587">
            <v>11</v>
          </cell>
          <cell r="AM587">
            <v>1613.6588999999999</v>
          </cell>
          <cell r="AO587">
            <v>179342.05014599999</v>
          </cell>
          <cell r="AQ587">
            <v>174350.28</v>
          </cell>
          <cell r="AU587">
            <v>0</v>
          </cell>
          <cell r="AW587">
            <v>0</v>
          </cell>
          <cell r="AY587">
            <v>147227.01999999999</v>
          </cell>
          <cell r="AZ587">
            <v>91.238005752021067</v>
          </cell>
          <cell r="BA587">
            <v>0</v>
          </cell>
          <cell r="BB587">
            <v>0</v>
          </cell>
          <cell r="BG587">
            <v>0</v>
          </cell>
          <cell r="BH587">
            <v>0</v>
          </cell>
          <cell r="BI587">
            <v>27123.26</v>
          </cell>
          <cell r="BJ587">
            <v>16.808546093601318</v>
          </cell>
          <cell r="BK587">
            <v>0</v>
          </cell>
          <cell r="BL587">
            <v>0</v>
          </cell>
          <cell r="BO587">
            <v>0</v>
          </cell>
          <cell r="BP587">
            <v>0</v>
          </cell>
          <cell r="CF587">
            <v>202.42399494032884</v>
          </cell>
          <cell r="CG587">
            <v>727.32</v>
          </cell>
          <cell r="CJ587">
            <v>0</v>
          </cell>
          <cell r="CK587">
            <v>0</v>
          </cell>
          <cell r="CL587">
            <v>0</v>
          </cell>
          <cell r="CM587">
            <v>0</v>
          </cell>
          <cell r="CN587">
            <v>0</v>
          </cell>
          <cell r="CO587">
            <v>0</v>
          </cell>
          <cell r="CX587">
            <v>0</v>
          </cell>
          <cell r="CY587">
            <v>0</v>
          </cell>
          <cell r="DJ587" t="str">
            <v>МОС</v>
          </cell>
          <cell r="DL587">
            <v>40563</v>
          </cell>
          <cell r="DM587">
            <v>40</v>
          </cell>
          <cell r="DO587" t="str">
            <v>тариф на послуги з централізованого опалення</v>
          </cell>
        </row>
        <row r="588">
          <cell r="AF588">
            <v>39861</v>
          </cell>
          <cell r="AG588">
            <v>11</v>
          </cell>
          <cell r="AM588">
            <v>6119.6271999999999</v>
          </cell>
          <cell r="AO588">
            <v>1831359.6358719999</v>
          </cell>
          <cell r="AQ588">
            <v>1747409.52</v>
          </cell>
          <cell r="AU588">
            <v>0</v>
          </cell>
          <cell r="AW588">
            <v>0</v>
          </cell>
          <cell r="AY588">
            <v>1644547.48</v>
          </cell>
          <cell r="AZ588">
            <v>268.7332783931675</v>
          </cell>
          <cell r="BA588">
            <v>0</v>
          </cell>
          <cell r="BB588">
            <v>0</v>
          </cell>
          <cell r="BG588">
            <v>0</v>
          </cell>
          <cell r="BH588">
            <v>0</v>
          </cell>
          <cell r="BI588">
            <v>102862.04</v>
          </cell>
          <cell r="BJ588">
            <v>16.808546768992723</v>
          </cell>
          <cell r="BK588">
            <v>0</v>
          </cell>
          <cell r="BL588">
            <v>0</v>
          </cell>
          <cell r="BO588">
            <v>0</v>
          </cell>
          <cell r="BP588">
            <v>0</v>
          </cell>
          <cell r="CF588">
            <v>767.67299801610454</v>
          </cell>
          <cell r="CG588">
            <v>2142.25</v>
          </cell>
          <cell r="CJ588">
            <v>0</v>
          </cell>
          <cell r="CK588">
            <v>0</v>
          </cell>
          <cell r="CL588">
            <v>0</v>
          </cell>
          <cell r="CM588">
            <v>0</v>
          </cell>
          <cell r="CN588">
            <v>0</v>
          </cell>
          <cell r="CO588">
            <v>0</v>
          </cell>
          <cell r="CX588">
            <v>0</v>
          </cell>
          <cell r="CY588">
            <v>0</v>
          </cell>
          <cell r="DJ588" t="str">
            <v>НКРКП</v>
          </cell>
          <cell r="DL588">
            <v>40816</v>
          </cell>
          <cell r="DM588">
            <v>161</v>
          </cell>
        </row>
        <row r="589">
          <cell r="AF589">
            <v>39861</v>
          </cell>
          <cell r="AG589">
            <v>11</v>
          </cell>
          <cell r="AM589">
            <v>62.678899999999999</v>
          </cell>
          <cell r="AO589">
            <v>21337.777926999999</v>
          </cell>
          <cell r="AQ589">
            <v>17898.060000000001</v>
          </cell>
          <cell r="AU589">
            <v>0</v>
          </cell>
          <cell r="AW589">
            <v>0</v>
          </cell>
          <cell r="AY589">
            <v>16844.509999999998</v>
          </cell>
          <cell r="AZ589">
            <v>268.74291029357568</v>
          </cell>
          <cell r="BA589">
            <v>0</v>
          </cell>
          <cell r="BB589">
            <v>0</v>
          </cell>
          <cell r="BG589">
            <v>0</v>
          </cell>
          <cell r="BH589">
            <v>0</v>
          </cell>
          <cell r="BI589">
            <v>1053.55</v>
          </cell>
          <cell r="BJ589">
            <v>16.80868681486114</v>
          </cell>
          <cell r="BK589">
            <v>0</v>
          </cell>
          <cell r="BL589">
            <v>0</v>
          </cell>
          <cell r="BO589">
            <v>0</v>
          </cell>
          <cell r="BP589">
            <v>0</v>
          </cell>
          <cell r="CF589">
            <v>7.862999183101878</v>
          </cell>
          <cell r="CG589">
            <v>2142.25</v>
          </cell>
          <cell r="CJ589">
            <v>0</v>
          </cell>
          <cell r="CK589">
            <v>0</v>
          </cell>
          <cell r="CL589">
            <v>0</v>
          </cell>
          <cell r="CM589">
            <v>0</v>
          </cell>
          <cell r="CN589">
            <v>0</v>
          </cell>
          <cell r="CO589">
            <v>0</v>
          </cell>
          <cell r="CX589">
            <v>0</v>
          </cell>
          <cell r="CY589">
            <v>0</v>
          </cell>
          <cell r="DJ589" t="str">
            <v>НКРКП</v>
          </cell>
          <cell r="DL589">
            <v>40816</v>
          </cell>
          <cell r="DM589">
            <v>161</v>
          </cell>
        </row>
        <row r="590">
          <cell r="AF590">
            <v>39861</v>
          </cell>
          <cell r="AG590">
            <v>11</v>
          </cell>
          <cell r="AO590">
            <v>254539.39036439999</v>
          </cell>
          <cell r="AQ590">
            <v>242883.1</v>
          </cell>
          <cell r="AY590">
            <v>17628.78</v>
          </cell>
          <cell r="AZ590">
            <v>1967.6339210972185</v>
          </cell>
          <cell r="BC590">
            <v>0</v>
          </cell>
          <cell r="BD590">
            <v>0</v>
          </cell>
          <cell r="BG590">
            <v>0</v>
          </cell>
          <cell r="BH590">
            <v>0</v>
          </cell>
          <cell r="BI590">
            <v>2854.49</v>
          </cell>
          <cell r="BJ590">
            <v>318.60351943996119</v>
          </cell>
          <cell r="BK590">
            <v>0</v>
          </cell>
          <cell r="BL590">
            <v>0</v>
          </cell>
          <cell r="BM590">
            <v>190563.05</v>
          </cell>
          <cell r="BN590">
            <v>21269.669329797372</v>
          </cell>
          <cell r="BO590">
            <v>0</v>
          </cell>
          <cell r="BP590">
            <v>0</v>
          </cell>
          <cell r="BY590">
            <v>1605</v>
          </cell>
          <cell r="CF590">
            <v>24.237997030193036</v>
          </cell>
          <cell r="CG590">
            <v>727.32</v>
          </cell>
          <cell r="CX590">
            <v>0</v>
          </cell>
          <cell r="CY590">
            <v>0</v>
          </cell>
          <cell r="DB590">
            <v>0</v>
          </cell>
          <cell r="DC590">
            <v>0</v>
          </cell>
          <cell r="DJ590" t="str">
            <v>МОС</v>
          </cell>
          <cell r="DL590">
            <v>40563</v>
          </cell>
          <cell r="DM590">
            <v>40</v>
          </cell>
          <cell r="DO590" t="str">
            <v>тариф на послуги з централізованого опалення</v>
          </cell>
        </row>
        <row r="591">
          <cell r="AF591">
            <v>39861</v>
          </cell>
          <cell r="AG591">
            <v>11</v>
          </cell>
          <cell r="AO591">
            <v>1247057.5940355998</v>
          </cell>
          <cell r="AQ591">
            <v>1051166.1000000001</v>
          </cell>
          <cell r="AY591">
            <v>196913.48</v>
          </cell>
          <cell r="AZ591">
            <v>5795.5684742657895</v>
          </cell>
          <cell r="BC591">
            <v>0</v>
          </cell>
          <cell r="BD591">
            <v>0</v>
          </cell>
          <cell r="BG591">
            <v>0</v>
          </cell>
          <cell r="BH591">
            <v>0</v>
          </cell>
          <cell r="BI591">
            <v>10825.35</v>
          </cell>
          <cell r="BJ591">
            <v>318.61230212829082</v>
          </cell>
          <cell r="BK591">
            <v>0</v>
          </cell>
          <cell r="BL591">
            <v>0</v>
          </cell>
          <cell r="BM591">
            <v>720711.81</v>
          </cell>
          <cell r="BN591">
            <v>21212.029999505543</v>
          </cell>
          <cell r="BO591">
            <v>0</v>
          </cell>
          <cell r="BP591">
            <v>0</v>
          </cell>
          <cell r="BY591">
            <v>1605</v>
          </cell>
          <cell r="CF591">
            <v>91.919001050297595</v>
          </cell>
          <cell r="CG591">
            <v>2142.25</v>
          </cell>
          <cell r="CX591">
            <v>0</v>
          </cell>
          <cell r="CY591">
            <v>0</v>
          </cell>
          <cell r="DB591">
            <v>0</v>
          </cell>
          <cell r="DC591">
            <v>0</v>
          </cell>
          <cell r="DJ591" t="str">
            <v>МОС</v>
          </cell>
          <cell r="DL591">
            <v>40101</v>
          </cell>
          <cell r="DM591">
            <v>1522</v>
          </cell>
          <cell r="DO591" t="str">
            <v>тарифи на виробництво, транспортування, постачання теплової енергії та послуги з централізованого опалення</v>
          </cell>
        </row>
        <row r="592">
          <cell r="AF592">
            <v>39861</v>
          </cell>
          <cell r="AG592">
            <v>11</v>
          </cell>
          <cell r="AO592">
            <v>18791.089980000001</v>
          </cell>
          <cell r="AQ592">
            <v>10765.34</v>
          </cell>
          <cell r="AY592">
            <v>2015.86</v>
          </cell>
          <cell r="AZ592">
            <v>5792.7011494252865</v>
          </cell>
          <cell r="BC592">
            <v>0</v>
          </cell>
          <cell r="BD592">
            <v>0</v>
          </cell>
          <cell r="BG592">
            <v>0</v>
          </cell>
          <cell r="BH592">
            <v>0</v>
          </cell>
          <cell r="BI592">
            <v>110.88</v>
          </cell>
          <cell r="BJ592">
            <v>318.62068965517238</v>
          </cell>
          <cell r="BK592">
            <v>0</v>
          </cell>
          <cell r="BL592">
            <v>0</v>
          </cell>
          <cell r="BM592">
            <v>7213.31</v>
          </cell>
          <cell r="BN592">
            <v>20727.902298850575</v>
          </cell>
          <cell r="BO592">
            <v>0</v>
          </cell>
          <cell r="BP592">
            <v>0</v>
          </cell>
          <cell r="BY592">
            <v>1605</v>
          </cell>
          <cell r="CF592">
            <v>0.9410012836970475</v>
          </cell>
          <cell r="CG592">
            <v>2142.25</v>
          </cell>
          <cell r="CX592">
            <v>0</v>
          </cell>
          <cell r="CY592">
            <v>0</v>
          </cell>
          <cell r="DB592">
            <v>0</v>
          </cell>
          <cell r="DC592">
            <v>0</v>
          </cell>
          <cell r="DJ592" t="str">
            <v>МОС</v>
          </cell>
          <cell r="DL592">
            <v>40101</v>
          </cell>
          <cell r="DM592">
            <v>1522</v>
          </cell>
          <cell r="DO592" t="str">
            <v>тарифи на виробництво, транспортування, постачання теплової енергії та послуги з централізованого опалення</v>
          </cell>
        </row>
        <row r="593">
          <cell r="AF593">
            <v>39861</v>
          </cell>
          <cell r="AG593">
            <v>8</v>
          </cell>
          <cell r="AM593">
            <v>306.40699999999998</v>
          </cell>
          <cell r="AO593">
            <v>37016.518991666664</v>
          </cell>
          <cell r="AQ593">
            <v>36101.96</v>
          </cell>
          <cell r="AU593">
            <v>0</v>
          </cell>
          <cell r="AW593">
            <v>0</v>
          </cell>
          <cell r="AY593">
            <v>30116.13924</v>
          </cell>
          <cell r="AZ593">
            <v>98.288026187391281</v>
          </cell>
          <cell r="BA593">
            <v>0</v>
          </cell>
          <cell r="BB593">
            <v>0</v>
          </cell>
          <cell r="BG593">
            <v>0</v>
          </cell>
          <cell r="BH593">
            <v>0</v>
          </cell>
          <cell r="BI593">
            <v>5985.82</v>
          </cell>
          <cell r="BJ593">
            <v>19.535519749875167</v>
          </cell>
          <cell r="BK593">
            <v>0</v>
          </cell>
          <cell r="BL593">
            <v>0</v>
          </cell>
          <cell r="BO593">
            <v>0</v>
          </cell>
          <cell r="BP593">
            <v>0</v>
          </cell>
          <cell r="CF593">
            <v>41.406999999999996</v>
          </cell>
          <cell r="CG593">
            <v>727.32</v>
          </cell>
          <cell r="CJ593">
            <v>0</v>
          </cell>
          <cell r="CK593">
            <v>0</v>
          </cell>
          <cell r="CL593">
            <v>0</v>
          </cell>
          <cell r="CM593">
            <v>0</v>
          </cell>
          <cell r="CN593">
            <v>0</v>
          </cell>
          <cell r="CO593">
            <v>0</v>
          </cell>
          <cell r="CX593">
            <v>0</v>
          </cell>
          <cell r="CY593">
            <v>0</v>
          </cell>
          <cell r="DJ593" t="str">
            <v>ОДА</v>
          </cell>
          <cell r="DL593">
            <v>40541</v>
          </cell>
          <cell r="DM593" t="str">
            <v>106-В</v>
          </cell>
          <cell r="DO593" t="str">
            <v>тарифи на постачання теплової енергії</v>
          </cell>
        </row>
        <row r="594">
          <cell r="AF594">
            <v>39861</v>
          </cell>
          <cell r="AG594">
            <v>8</v>
          </cell>
          <cell r="AM594">
            <v>5260.0596999999998</v>
          </cell>
          <cell r="AO594">
            <v>1679142.5577325001</v>
          </cell>
          <cell r="AQ594">
            <v>1625546.6</v>
          </cell>
          <cell r="AU594">
            <v>0</v>
          </cell>
          <cell r="AW594">
            <v>0</v>
          </cell>
          <cell r="AY594">
            <v>1522788.4210000001</v>
          </cell>
          <cell r="AZ594">
            <v>289.5002163188376</v>
          </cell>
          <cell r="BA594">
            <v>0</v>
          </cell>
          <cell r="BB594">
            <v>0</v>
          </cell>
          <cell r="BG594">
            <v>0</v>
          </cell>
          <cell r="BH594">
            <v>0</v>
          </cell>
          <cell r="BI594">
            <v>102758.18</v>
          </cell>
          <cell r="BJ594">
            <v>19.535553940575998</v>
          </cell>
          <cell r="BK594">
            <v>0</v>
          </cell>
          <cell r="BL594">
            <v>0</v>
          </cell>
          <cell r="BO594">
            <v>0</v>
          </cell>
          <cell r="BP594">
            <v>0</v>
          </cell>
          <cell r="CF594">
            <v>710.83600000000001</v>
          </cell>
          <cell r="CG594">
            <v>2142.25</v>
          </cell>
          <cell r="CJ594">
            <v>0</v>
          </cell>
          <cell r="CK594">
            <v>0</v>
          </cell>
          <cell r="CL594">
            <v>0</v>
          </cell>
          <cell r="CM594">
            <v>0</v>
          </cell>
          <cell r="CN594">
            <v>0</v>
          </cell>
          <cell r="CO594">
            <v>0</v>
          </cell>
          <cell r="CX594">
            <v>0</v>
          </cell>
          <cell r="CY594">
            <v>0</v>
          </cell>
          <cell r="DJ594" t="str">
            <v>НКРКП</v>
          </cell>
          <cell r="DL594">
            <v>40816</v>
          </cell>
          <cell r="DM594">
            <v>161</v>
          </cell>
        </row>
        <row r="595">
          <cell r="AF595">
            <v>39861</v>
          </cell>
          <cell r="AG595">
            <v>8</v>
          </cell>
          <cell r="AM595">
            <v>158.66730000000001</v>
          </cell>
          <cell r="AO595">
            <v>50650.568842500004</v>
          </cell>
          <cell r="AQ595">
            <v>49033.78</v>
          </cell>
          <cell r="AU595">
            <v>0</v>
          </cell>
          <cell r="AW595">
            <v>0</v>
          </cell>
          <cell r="AY595">
            <v>45934.124499999998</v>
          </cell>
          <cell r="AZ595">
            <v>289.4996290981191</v>
          </cell>
          <cell r="BA595">
            <v>0</v>
          </cell>
          <cell r="BB595">
            <v>0</v>
          </cell>
          <cell r="BG595">
            <v>0</v>
          </cell>
          <cell r="BH595">
            <v>0</v>
          </cell>
          <cell r="BI595">
            <v>3099.66</v>
          </cell>
          <cell r="BJ595">
            <v>19.535594290695055</v>
          </cell>
          <cell r="BK595">
            <v>0</v>
          </cell>
          <cell r="BL595">
            <v>0</v>
          </cell>
          <cell r="BO595">
            <v>0</v>
          </cell>
          <cell r="BP595">
            <v>0</v>
          </cell>
          <cell r="CF595">
            <v>21.442</v>
          </cell>
          <cell r="CG595">
            <v>2142.25</v>
          </cell>
          <cell r="CJ595">
            <v>0</v>
          </cell>
          <cell r="CK595">
            <v>0</v>
          </cell>
          <cell r="CL595">
            <v>0</v>
          </cell>
          <cell r="CM595">
            <v>0</v>
          </cell>
          <cell r="CN595">
            <v>0</v>
          </cell>
          <cell r="CO595">
            <v>0</v>
          </cell>
          <cell r="CX595">
            <v>0</v>
          </cell>
          <cell r="CY595">
            <v>0</v>
          </cell>
          <cell r="DJ595" t="str">
            <v>НКРКП</v>
          </cell>
          <cell r="DL595">
            <v>40816</v>
          </cell>
          <cell r="DM595">
            <v>161</v>
          </cell>
        </row>
        <row r="596">
          <cell r="AF596">
            <v>39861</v>
          </cell>
          <cell r="AG596">
            <v>8</v>
          </cell>
          <cell r="AO596">
            <v>42854.830018333334</v>
          </cell>
          <cell r="AQ596">
            <v>40718.06</v>
          </cell>
          <cell r="AY596">
            <v>4507.2</v>
          </cell>
          <cell r="AZ596">
            <v>2679.0299572039944</v>
          </cell>
          <cell r="BC596">
            <v>0</v>
          </cell>
          <cell r="BD596">
            <v>0</v>
          </cell>
          <cell r="BG596">
            <v>0</v>
          </cell>
          <cell r="BH596">
            <v>0</v>
          </cell>
          <cell r="BI596">
            <v>774.37</v>
          </cell>
          <cell r="BJ596">
            <v>460.27698525915361</v>
          </cell>
          <cell r="BK596">
            <v>0</v>
          </cell>
          <cell r="BL596">
            <v>0</v>
          </cell>
          <cell r="BM596">
            <v>30652.01</v>
          </cell>
          <cell r="BN596">
            <v>18219.216595339993</v>
          </cell>
          <cell r="BO596">
            <v>0</v>
          </cell>
          <cell r="BP596">
            <v>0</v>
          </cell>
          <cell r="BY596">
            <v>1605</v>
          </cell>
          <cell r="CF596">
            <v>6.1969971951823126</v>
          </cell>
          <cell r="CG596">
            <v>727.32</v>
          </cell>
          <cell r="CX596">
            <v>0</v>
          </cell>
          <cell r="CY596">
            <v>0</v>
          </cell>
          <cell r="DB596">
            <v>0</v>
          </cell>
          <cell r="DC596">
            <v>0</v>
          </cell>
          <cell r="DJ596" t="str">
            <v>ОДА</v>
          </cell>
          <cell r="DL596">
            <v>40541</v>
          </cell>
          <cell r="DM596" t="str">
            <v>106-В</v>
          </cell>
          <cell r="DO596" t="str">
            <v>тарифи на постачання теплової енергії</v>
          </cell>
        </row>
        <row r="597">
          <cell r="AF597">
            <v>39861</v>
          </cell>
          <cell r="AG597">
            <v>8</v>
          </cell>
          <cell r="AO597">
            <v>974572.6075066668</v>
          </cell>
          <cell r="AQ597">
            <v>849533.93</v>
          </cell>
          <cell r="AY597">
            <v>227905.41</v>
          </cell>
          <cell r="AZ597">
            <v>7891.0243892305143</v>
          </cell>
          <cell r="BC597">
            <v>0</v>
          </cell>
          <cell r="BD597">
            <v>0</v>
          </cell>
          <cell r="BG597">
            <v>0</v>
          </cell>
          <cell r="BH597">
            <v>0</v>
          </cell>
          <cell r="BI597">
            <v>13293.49</v>
          </cell>
          <cell r="BJ597">
            <v>460.27540025483353</v>
          </cell>
          <cell r="BK597">
            <v>0</v>
          </cell>
          <cell r="BL597">
            <v>0</v>
          </cell>
          <cell r="BM597">
            <v>526316.01</v>
          </cell>
          <cell r="BN597">
            <v>18223.228976234004</v>
          </cell>
          <cell r="BO597">
            <v>0</v>
          </cell>
          <cell r="BP597">
            <v>0</v>
          </cell>
          <cell r="BY597">
            <v>1605</v>
          </cell>
          <cell r="CF597">
            <v>106.38600070019839</v>
          </cell>
          <cell r="CG597">
            <v>2142.25</v>
          </cell>
          <cell r="CX597">
            <v>0</v>
          </cell>
          <cell r="CY597">
            <v>0</v>
          </cell>
          <cell r="DB597">
            <v>0</v>
          </cell>
          <cell r="DC597">
            <v>0</v>
          </cell>
          <cell r="DJ597" t="str">
            <v>МОС</v>
          </cell>
          <cell r="DL597">
            <v>39896</v>
          </cell>
          <cell r="DM597">
            <v>65</v>
          </cell>
          <cell r="DO597" t="str">
            <v>тарифи на виробництво, транспортування, постачання теплової енергії</v>
          </cell>
        </row>
        <row r="598">
          <cell r="AF598">
            <v>39861</v>
          </cell>
          <cell r="AG598">
            <v>8</v>
          </cell>
          <cell r="AO598">
            <v>29397.340225000004</v>
          </cell>
          <cell r="AQ598">
            <v>25625.61</v>
          </cell>
          <cell r="AY598">
            <v>6874.4800000000005</v>
          </cell>
          <cell r="AZ598">
            <v>7890.8172635445371</v>
          </cell>
          <cell r="BC598">
            <v>0</v>
          </cell>
          <cell r="BD598">
            <v>0</v>
          </cell>
          <cell r="BG598">
            <v>0</v>
          </cell>
          <cell r="BH598">
            <v>0</v>
          </cell>
          <cell r="BI598">
            <v>400.99</v>
          </cell>
          <cell r="BJ598">
            <v>460.27318640955008</v>
          </cell>
          <cell r="BK598">
            <v>0</v>
          </cell>
          <cell r="BL598">
            <v>0</v>
          </cell>
          <cell r="BM598">
            <v>15881.25</v>
          </cell>
          <cell r="BN598">
            <v>18229.166666666668</v>
          </cell>
          <cell r="BO598">
            <v>0</v>
          </cell>
          <cell r="BP598">
            <v>0</v>
          </cell>
          <cell r="BY598">
            <v>1605</v>
          </cell>
          <cell r="CF598">
            <v>3.2089998833002684</v>
          </cell>
          <cell r="CG598">
            <v>2142.25</v>
          </cell>
          <cell r="CX598">
            <v>0</v>
          </cell>
          <cell r="CY598">
            <v>0</v>
          </cell>
          <cell r="DB598">
            <v>0</v>
          </cell>
          <cell r="DC598">
            <v>0</v>
          </cell>
          <cell r="DJ598" t="str">
            <v>МОС</v>
          </cell>
          <cell r="DL598">
            <v>39896</v>
          </cell>
          <cell r="DM598">
            <v>65</v>
          </cell>
          <cell r="DO598" t="str">
            <v>тарифи на виробництво, транспортування, постачання теплової енергії</v>
          </cell>
        </row>
        <row r="599">
          <cell r="AF599">
            <v>39861</v>
          </cell>
          <cell r="AG599">
            <v>20</v>
          </cell>
          <cell r="AM599">
            <v>2242.9198999999999</v>
          </cell>
          <cell r="AO599">
            <v>297366.32034199999</v>
          </cell>
          <cell r="AQ599">
            <v>290844.46999999997</v>
          </cell>
          <cell r="AU599">
            <v>0</v>
          </cell>
          <cell r="AW599">
            <v>0</v>
          </cell>
          <cell r="AY599">
            <v>220914.72216</v>
          </cell>
          <cell r="AZ599">
            <v>98.494253923200745</v>
          </cell>
          <cell r="BA599">
            <v>0</v>
          </cell>
          <cell r="BB599">
            <v>0</v>
          </cell>
          <cell r="BG599">
            <v>0</v>
          </cell>
          <cell r="BH599">
            <v>0</v>
          </cell>
          <cell r="BI599">
            <v>69929.75</v>
          </cell>
          <cell r="BJ599">
            <v>31.177997038592419</v>
          </cell>
          <cell r="BK599">
            <v>0</v>
          </cell>
          <cell r="BL599">
            <v>0</v>
          </cell>
          <cell r="BO599">
            <v>0</v>
          </cell>
          <cell r="BP599">
            <v>0</v>
          </cell>
          <cell r="CF599">
            <v>303.738</v>
          </cell>
          <cell r="CG599">
            <v>727.32</v>
          </cell>
          <cell r="CJ599">
            <v>0</v>
          </cell>
          <cell r="CK599">
            <v>0</v>
          </cell>
          <cell r="CL599">
            <v>0</v>
          </cell>
          <cell r="CM599">
            <v>0</v>
          </cell>
          <cell r="CN599">
            <v>0</v>
          </cell>
          <cell r="CO599">
            <v>0</v>
          </cell>
          <cell r="CX599">
            <v>0</v>
          </cell>
          <cell r="CY599">
            <v>0</v>
          </cell>
          <cell r="DJ599" t="str">
            <v>МОС</v>
          </cell>
          <cell r="DL599">
            <v>40555</v>
          </cell>
          <cell r="DM599">
            <v>3</v>
          </cell>
          <cell r="DO599" t="str">
            <v>тарифи на послуги з централізованого опалення</v>
          </cell>
        </row>
        <row r="600">
          <cell r="AF600">
            <v>39861</v>
          </cell>
          <cell r="AG600">
            <v>20</v>
          </cell>
          <cell r="AM600">
            <v>5478.8395</v>
          </cell>
          <cell r="AO600">
            <v>1873215.2250499998</v>
          </cell>
          <cell r="AQ600">
            <v>1760257.35</v>
          </cell>
          <cell r="AU600">
            <v>0</v>
          </cell>
          <cell r="AW600">
            <v>0</v>
          </cell>
          <cell r="AY600">
            <v>1589438.1029999999</v>
          </cell>
          <cell r="AZ600">
            <v>290.10488498522358</v>
          </cell>
          <cell r="BA600">
            <v>0</v>
          </cell>
          <cell r="BB600">
            <v>0</v>
          </cell>
          <cell r="BG600">
            <v>0</v>
          </cell>
          <cell r="BH600">
            <v>0</v>
          </cell>
          <cell r="BI600">
            <v>170819.25</v>
          </cell>
          <cell r="BJ600">
            <v>31.177998552430672</v>
          </cell>
          <cell r="BK600">
            <v>0</v>
          </cell>
          <cell r="BL600">
            <v>0</v>
          </cell>
          <cell r="BO600">
            <v>0</v>
          </cell>
          <cell r="BP600">
            <v>0</v>
          </cell>
          <cell r="CF600">
            <v>741.94799999999998</v>
          </cell>
          <cell r="CG600">
            <v>2142.25</v>
          </cell>
          <cell r="CJ600">
            <v>0</v>
          </cell>
          <cell r="CK600">
            <v>0</v>
          </cell>
          <cell r="CL600">
            <v>0</v>
          </cell>
          <cell r="CM600">
            <v>0</v>
          </cell>
          <cell r="CN600">
            <v>0</v>
          </cell>
          <cell r="CO600">
            <v>0</v>
          </cell>
          <cell r="CX600">
            <v>0</v>
          </cell>
          <cell r="CY600">
            <v>0</v>
          </cell>
          <cell r="DJ600" t="str">
            <v>НКРКП</v>
          </cell>
          <cell r="DL600">
            <v>40816</v>
          </cell>
          <cell r="DM600">
            <v>161</v>
          </cell>
        </row>
        <row r="601">
          <cell r="AF601">
            <v>39861</v>
          </cell>
          <cell r="AG601">
            <v>20</v>
          </cell>
          <cell r="AM601">
            <v>385.2706</v>
          </cell>
          <cell r="AO601">
            <v>150261.95517666667</v>
          </cell>
          <cell r="AQ601">
            <v>123779.58</v>
          </cell>
          <cell r="AU601">
            <v>0</v>
          </cell>
          <cell r="AW601">
            <v>0</v>
          </cell>
          <cell r="AY601">
            <v>111767.60925000001</v>
          </cell>
          <cell r="AZ601">
            <v>290.10157860475209</v>
          </cell>
          <cell r="BA601">
            <v>0</v>
          </cell>
          <cell r="BB601">
            <v>0</v>
          </cell>
          <cell r="BG601">
            <v>0</v>
          </cell>
          <cell r="BH601">
            <v>0</v>
          </cell>
          <cell r="BI601">
            <v>12011.97</v>
          </cell>
          <cell r="BJ601">
            <v>31.178008392023681</v>
          </cell>
          <cell r="BK601">
            <v>0</v>
          </cell>
          <cell r="BL601">
            <v>0</v>
          </cell>
          <cell r="BO601">
            <v>0</v>
          </cell>
          <cell r="BP601">
            <v>0</v>
          </cell>
          <cell r="CF601">
            <v>52.173000000000002</v>
          </cell>
          <cell r="CG601">
            <v>2142.25</v>
          </cell>
          <cell r="CJ601">
            <v>0</v>
          </cell>
          <cell r="CK601">
            <v>0</v>
          </cell>
          <cell r="CL601">
            <v>0</v>
          </cell>
          <cell r="CM601">
            <v>0</v>
          </cell>
          <cell r="CN601">
            <v>0</v>
          </cell>
          <cell r="CO601">
            <v>0</v>
          </cell>
          <cell r="CX601">
            <v>0</v>
          </cell>
          <cell r="CY601">
            <v>0</v>
          </cell>
          <cell r="DJ601" t="str">
            <v>НКРКП</v>
          </cell>
          <cell r="DL601">
            <v>40816</v>
          </cell>
          <cell r="DM601">
            <v>161</v>
          </cell>
        </row>
        <row r="602">
          <cell r="AF602">
            <v>39861</v>
          </cell>
          <cell r="AG602">
            <v>20</v>
          </cell>
          <cell r="AO602">
            <v>258120.63277</v>
          </cell>
          <cell r="AQ602">
            <v>242912.2</v>
          </cell>
          <cell r="AY602">
            <v>33035.601719999999</v>
          </cell>
          <cell r="AZ602">
            <v>2711.4811484290353</v>
          </cell>
          <cell r="BC602">
            <v>0</v>
          </cell>
          <cell r="BD602">
            <v>0</v>
          </cell>
          <cell r="BG602">
            <v>0</v>
          </cell>
          <cell r="BH602">
            <v>0</v>
          </cell>
          <cell r="BI602">
            <v>4155.04</v>
          </cell>
          <cell r="BJ602">
            <v>341.03549033126495</v>
          </cell>
          <cell r="BK602">
            <v>0</v>
          </cell>
          <cell r="BL602">
            <v>0</v>
          </cell>
          <cell r="BM602">
            <v>171380.45</v>
          </cell>
          <cell r="BN602">
            <v>14066.486916839029</v>
          </cell>
          <cell r="BO602">
            <v>0</v>
          </cell>
          <cell r="BP602">
            <v>0</v>
          </cell>
          <cell r="BY602">
            <v>1605</v>
          </cell>
          <cell r="CF602">
            <v>45.420999999999999</v>
          </cell>
          <cell r="CG602">
            <v>727.32</v>
          </cell>
          <cell r="CX602">
            <v>0</v>
          </cell>
          <cell r="CY602">
            <v>0</v>
          </cell>
          <cell r="DB602">
            <v>0</v>
          </cell>
          <cell r="DC602">
            <v>0</v>
          </cell>
          <cell r="DJ602" t="str">
            <v>МОС</v>
          </cell>
          <cell r="DL602">
            <v>40555</v>
          </cell>
          <cell r="DM602">
            <v>3</v>
          </cell>
          <cell r="DO602" t="str">
            <v>тарифи на послуги з централізованого опалення</v>
          </cell>
        </row>
        <row r="603">
          <cell r="AF603">
            <v>39861</v>
          </cell>
          <cell r="AG603">
            <v>20</v>
          </cell>
          <cell r="AO603">
            <v>1013967.8868200001</v>
          </cell>
          <cell r="AQ603">
            <v>750353.72</v>
          </cell>
          <cell r="AY603">
            <v>237682.63750000001</v>
          </cell>
          <cell r="AZ603">
            <v>7986.3257361934329</v>
          </cell>
          <cell r="BC603">
            <v>0</v>
          </cell>
          <cell r="BD603">
            <v>0</v>
          </cell>
          <cell r="BG603">
            <v>0</v>
          </cell>
          <cell r="BH603">
            <v>0</v>
          </cell>
          <cell r="BI603">
            <v>10149.620000000001</v>
          </cell>
          <cell r="BJ603">
            <v>341.03530771608672</v>
          </cell>
          <cell r="BK603">
            <v>0</v>
          </cell>
          <cell r="BL603">
            <v>0</v>
          </cell>
          <cell r="BM603">
            <v>418633.07</v>
          </cell>
          <cell r="BN603">
            <v>14066.404244452509</v>
          </cell>
          <cell r="BO603">
            <v>0</v>
          </cell>
          <cell r="BP603">
            <v>0</v>
          </cell>
          <cell r="BY603">
            <v>1605</v>
          </cell>
          <cell r="CF603">
            <v>110.95</v>
          </cell>
          <cell r="CG603">
            <v>2142.25</v>
          </cell>
          <cell r="CX603">
            <v>0</v>
          </cell>
          <cell r="CY603">
            <v>0</v>
          </cell>
          <cell r="DB603">
            <v>0</v>
          </cell>
          <cell r="DC603">
            <v>0</v>
          </cell>
          <cell r="DJ603" t="str">
            <v>МОС</v>
          </cell>
          <cell r="DL603">
            <v>40093</v>
          </cell>
          <cell r="DM603">
            <v>614</v>
          </cell>
          <cell r="DO603" t="str">
            <v>тарифи на виробництво, транспортування, постачання теплової енергії</v>
          </cell>
        </row>
        <row r="604">
          <cell r="AF604">
            <v>39861</v>
          </cell>
          <cell r="AG604">
            <v>20</v>
          </cell>
          <cell r="AO604">
            <v>114555.19953333335</v>
          </cell>
          <cell r="AQ604">
            <v>52764.7</v>
          </cell>
          <cell r="AY604">
            <v>16713.834500000001</v>
          </cell>
          <cell r="AZ604">
            <v>7986.3505829510714</v>
          </cell>
          <cell r="BC604">
            <v>0</v>
          </cell>
          <cell r="BD604">
            <v>0</v>
          </cell>
          <cell r="BG604">
            <v>0</v>
          </cell>
          <cell r="BH604">
            <v>0</v>
          </cell>
          <cell r="BI604">
            <v>713.72</v>
          </cell>
          <cell r="BJ604">
            <v>341.03593272171253</v>
          </cell>
          <cell r="BK604">
            <v>0</v>
          </cell>
          <cell r="BL604">
            <v>0</v>
          </cell>
          <cell r="BM604">
            <v>29433.38</v>
          </cell>
          <cell r="BN604">
            <v>14064.115061162081</v>
          </cell>
          <cell r="BO604">
            <v>0</v>
          </cell>
          <cell r="BP604">
            <v>0</v>
          </cell>
          <cell r="BY604">
            <v>1605</v>
          </cell>
          <cell r="CF604">
            <v>7.8019999999999996</v>
          </cell>
          <cell r="CG604">
            <v>2142.25</v>
          </cell>
          <cell r="CX604">
            <v>0</v>
          </cell>
          <cell r="CY604">
            <v>0</v>
          </cell>
          <cell r="DB604">
            <v>0</v>
          </cell>
          <cell r="DC604">
            <v>0</v>
          </cell>
          <cell r="DJ604" t="str">
            <v>МОС</v>
          </cell>
          <cell r="DL604">
            <v>40093</v>
          </cell>
          <cell r="DM604">
            <v>614</v>
          </cell>
          <cell r="DO604" t="str">
            <v>тарифи на виробництво, транспортування, постачання теплової енергії</v>
          </cell>
        </row>
        <row r="605">
          <cell r="AF605">
            <v>39861</v>
          </cell>
          <cell r="AG605">
            <v>23</v>
          </cell>
          <cell r="AM605">
            <v>13304.7793</v>
          </cell>
          <cell r="AO605">
            <v>1682500.2156458334</v>
          </cell>
          <cell r="AQ605">
            <v>1645582.23</v>
          </cell>
          <cell r="AU605">
            <v>0</v>
          </cell>
          <cell r="AW605">
            <v>0</v>
          </cell>
          <cell r="AY605">
            <v>1285882.1223600002</v>
          </cell>
          <cell r="AZ605">
            <v>96.648136234773929</v>
          </cell>
          <cell r="BA605">
            <v>0</v>
          </cell>
          <cell r="BB605">
            <v>0</v>
          </cell>
          <cell r="BG605">
            <v>0</v>
          </cell>
          <cell r="BH605">
            <v>0</v>
          </cell>
          <cell r="BI605">
            <v>359700.11</v>
          </cell>
          <cell r="BJ605">
            <v>27.03540599128916</v>
          </cell>
          <cell r="BK605">
            <v>0</v>
          </cell>
          <cell r="BL605">
            <v>0</v>
          </cell>
          <cell r="BO605">
            <v>0</v>
          </cell>
          <cell r="BP605">
            <v>0</v>
          </cell>
          <cell r="CF605">
            <v>1767.973</v>
          </cell>
          <cell r="CG605">
            <v>727.32</v>
          </cell>
          <cell r="CJ605">
            <v>0</v>
          </cell>
          <cell r="CK605">
            <v>0</v>
          </cell>
          <cell r="CL605">
            <v>0</v>
          </cell>
          <cell r="CM605">
            <v>0</v>
          </cell>
          <cell r="CN605">
            <v>0</v>
          </cell>
          <cell r="CO605">
            <v>0</v>
          </cell>
          <cell r="CX605">
            <v>0</v>
          </cell>
          <cell r="CY605">
            <v>0</v>
          </cell>
          <cell r="DJ605" t="str">
            <v>МОС</v>
          </cell>
          <cell r="DL605">
            <v>40590</v>
          </cell>
          <cell r="DM605">
            <v>147</v>
          </cell>
          <cell r="DO605" t="str">
            <v>тарифи на послуги з централізованого опалення</v>
          </cell>
        </row>
        <row r="606">
          <cell r="AF606">
            <v>39861</v>
          </cell>
          <cell r="AG606">
            <v>23</v>
          </cell>
          <cell r="AM606">
            <v>16622.799800000001</v>
          </cell>
          <cell r="AO606">
            <v>5510319.6103683338</v>
          </cell>
          <cell r="AQ606">
            <v>5181377.3099999996</v>
          </cell>
          <cell r="AU606">
            <v>0</v>
          </cell>
          <cell r="AW606">
            <v>0</v>
          </cell>
          <cell r="AY606">
            <v>4731973.1800000006</v>
          </cell>
          <cell r="AZ606">
            <v>284.66763944302573</v>
          </cell>
          <cell r="BA606">
            <v>0</v>
          </cell>
          <cell r="BB606">
            <v>0</v>
          </cell>
          <cell r="BG606">
            <v>0</v>
          </cell>
          <cell r="BH606">
            <v>0</v>
          </cell>
          <cell r="BI606">
            <v>449404.13</v>
          </cell>
          <cell r="BJ606">
            <v>27.035405311203952</v>
          </cell>
          <cell r="BK606">
            <v>0</v>
          </cell>
          <cell r="BL606">
            <v>0</v>
          </cell>
          <cell r="BO606">
            <v>0</v>
          </cell>
          <cell r="BP606">
            <v>0</v>
          </cell>
          <cell r="CF606">
            <v>2208.88</v>
          </cell>
          <cell r="CG606">
            <v>2142.25</v>
          </cell>
          <cell r="CJ606">
            <v>0</v>
          </cell>
          <cell r="CK606">
            <v>0</v>
          </cell>
          <cell r="CL606">
            <v>0</v>
          </cell>
          <cell r="CM606">
            <v>0</v>
          </cell>
          <cell r="CN606">
            <v>0</v>
          </cell>
          <cell r="CO606">
            <v>0</v>
          </cell>
          <cell r="CX606">
            <v>0</v>
          </cell>
          <cell r="CY606">
            <v>0</v>
          </cell>
          <cell r="DJ606" t="str">
            <v>НКРКП</v>
          </cell>
          <cell r="DL606">
            <v>40816</v>
          </cell>
          <cell r="DM606">
            <v>161</v>
          </cell>
        </row>
        <row r="607">
          <cell r="AF607">
            <v>39861</v>
          </cell>
          <cell r="AG607">
            <v>23</v>
          </cell>
          <cell r="AM607">
            <v>2436.0589</v>
          </cell>
          <cell r="AO607">
            <v>839668.90184833331</v>
          </cell>
          <cell r="AQ607">
            <v>759327.59</v>
          </cell>
          <cell r="AU607">
            <v>0</v>
          </cell>
          <cell r="AW607">
            <v>0</v>
          </cell>
          <cell r="AY607">
            <v>693467.74749999994</v>
          </cell>
          <cell r="AZ607">
            <v>284.66789021398455</v>
          </cell>
          <cell r="BA607">
            <v>0</v>
          </cell>
          <cell r="BB607">
            <v>0</v>
          </cell>
          <cell r="BG607">
            <v>0</v>
          </cell>
          <cell r="BH607">
            <v>0</v>
          </cell>
          <cell r="BI607">
            <v>65859.839999999997</v>
          </cell>
          <cell r="BJ607">
            <v>27.035405424721052</v>
          </cell>
          <cell r="BK607">
            <v>0</v>
          </cell>
          <cell r="BL607">
            <v>0</v>
          </cell>
          <cell r="BO607">
            <v>0</v>
          </cell>
          <cell r="BP607">
            <v>0</v>
          </cell>
          <cell r="CF607">
            <v>323.70999999999998</v>
          </cell>
          <cell r="CG607">
            <v>2142.25</v>
          </cell>
          <cell r="CJ607">
            <v>0</v>
          </cell>
          <cell r="CK607">
            <v>0</v>
          </cell>
          <cell r="CL607">
            <v>0</v>
          </cell>
          <cell r="CM607">
            <v>0</v>
          </cell>
          <cell r="CN607">
            <v>0</v>
          </cell>
          <cell r="CO607">
            <v>0</v>
          </cell>
          <cell r="CX607">
            <v>0</v>
          </cell>
          <cell r="CY607">
            <v>0</v>
          </cell>
          <cell r="DJ607" t="str">
            <v>НКРКП</v>
          </cell>
          <cell r="DL607">
            <v>40816</v>
          </cell>
          <cell r="DM607">
            <v>161</v>
          </cell>
        </row>
        <row r="608">
          <cell r="AF608">
            <v>39861</v>
          </cell>
          <cell r="AG608">
            <v>23</v>
          </cell>
          <cell r="AO608">
            <v>1513172.94099</v>
          </cell>
          <cell r="AQ608">
            <v>1427001.69</v>
          </cell>
          <cell r="AY608">
            <v>142313.24976000001</v>
          </cell>
          <cell r="AZ608">
            <v>1930.1527399378285</v>
          </cell>
          <cell r="BC608">
            <v>0</v>
          </cell>
          <cell r="BD608">
            <v>0</v>
          </cell>
          <cell r="BG608">
            <v>0</v>
          </cell>
          <cell r="BH608">
            <v>0</v>
          </cell>
          <cell r="BI608">
            <v>30.63</v>
          </cell>
          <cell r="BJ608">
            <v>0.41542567908468003</v>
          </cell>
          <cell r="BK608">
            <v>0</v>
          </cell>
          <cell r="BL608">
            <v>0</v>
          </cell>
          <cell r="BM608">
            <v>1079075.1299999999</v>
          </cell>
          <cell r="BN608">
            <v>14635.178539459333</v>
          </cell>
          <cell r="BO608">
            <v>0</v>
          </cell>
          <cell r="BP608">
            <v>0</v>
          </cell>
          <cell r="BY608">
            <v>1605</v>
          </cell>
          <cell r="CF608">
            <v>195.66800000000001</v>
          </cell>
          <cell r="CG608">
            <v>727.32</v>
          </cell>
          <cell r="CX608">
            <v>0</v>
          </cell>
          <cell r="CY608">
            <v>0</v>
          </cell>
          <cell r="DB608">
            <v>0</v>
          </cell>
          <cell r="DC608">
            <v>0</v>
          </cell>
          <cell r="DJ608" t="str">
            <v>МОС</v>
          </cell>
          <cell r="DL608">
            <v>40590</v>
          </cell>
          <cell r="DM608">
            <v>147</v>
          </cell>
          <cell r="DO608" t="str">
            <v>тарифи на послуги з централізованого опалення</v>
          </cell>
        </row>
        <row r="609">
          <cell r="AF609">
            <v>39861</v>
          </cell>
          <cell r="AG609">
            <v>23</v>
          </cell>
          <cell r="AO609">
            <v>2896342.5411133338</v>
          </cell>
          <cell r="AQ609">
            <v>2128776.39</v>
          </cell>
          <cell r="AY609">
            <v>523705.14624999999</v>
          </cell>
          <cell r="AZ609">
            <v>5685.0813538328593</v>
          </cell>
          <cell r="BC609">
            <v>0</v>
          </cell>
          <cell r="BD609">
            <v>0</v>
          </cell>
          <cell r="BG609">
            <v>0</v>
          </cell>
          <cell r="BH609">
            <v>0</v>
          </cell>
          <cell r="BI609">
            <v>38.270000000000003</v>
          </cell>
          <cell r="BJ609">
            <v>0.41543999513673596</v>
          </cell>
          <cell r="BK609">
            <v>0</v>
          </cell>
          <cell r="BL609">
            <v>0</v>
          </cell>
          <cell r="BM609">
            <v>1348178.99</v>
          </cell>
          <cell r="BN609">
            <v>14635.157383042841</v>
          </cell>
          <cell r="BO609">
            <v>0</v>
          </cell>
          <cell r="BP609">
            <v>0</v>
          </cell>
          <cell r="BY609">
            <v>1605</v>
          </cell>
          <cell r="CF609">
            <v>244.465</v>
          </cell>
          <cell r="CG609">
            <v>2142.25</v>
          </cell>
          <cell r="CX609">
            <v>0</v>
          </cell>
          <cell r="CY609">
            <v>0</v>
          </cell>
          <cell r="DB609">
            <v>0</v>
          </cell>
          <cell r="DC609">
            <v>0</v>
          </cell>
          <cell r="DJ609" t="str">
            <v>МОС</v>
          </cell>
          <cell r="DL609">
            <v>40107</v>
          </cell>
          <cell r="DM609">
            <v>469</v>
          </cell>
          <cell r="DO609" t="str">
            <v>тарифи на виробництво, транспортування, постачання теплової енергії</v>
          </cell>
        </row>
        <row r="610">
          <cell r="AF610">
            <v>39861</v>
          </cell>
          <cell r="AG610">
            <v>23</v>
          </cell>
          <cell r="AO610">
            <v>499449.85312500002</v>
          </cell>
          <cell r="AQ610">
            <v>311972.36</v>
          </cell>
          <cell r="AY610">
            <v>76750.390749999991</v>
          </cell>
          <cell r="AZ610">
            <v>5685.2141296296286</v>
          </cell>
          <cell r="BC610">
            <v>0</v>
          </cell>
          <cell r="BD610">
            <v>0</v>
          </cell>
          <cell r="BG610">
            <v>0</v>
          </cell>
          <cell r="BH610">
            <v>0</v>
          </cell>
          <cell r="BI610">
            <v>5.61</v>
          </cell>
          <cell r="BJ610">
            <v>0.41555555555555562</v>
          </cell>
          <cell r="BK610">
            <v>0</v>
          </cell>
          <cell r="BL610">
            <v>0</v>
          </cell>
          <cell r="BM610">
            <v>197573.17</v>
          </cell>
          <cell r="BN610">
            <v>14635.049629629631</v>
          </cell>
          <cell r="BO610">
            <v>0</v>
          </cell>
          <cell r="BP610">
            <v>0</v>
          </cell>
          <cell r="BY610">
            <v>1605</v>
          </cell>
          <cell r="CF610">
            <v>35.826999999999998</v>
          </cell>
          <cell r="CG610">
            <v>2142.25</v>
          </cell>
          <cell r="CX610">
            <v>0</v>
          </cell>
          <cell r="CY610">
            <v>0</v>
          </cell>
          <cell r="DB610">
            <v>0</v>
          </cell>
          <cell r="DC610">
            <v>0</v>
          </cell>
          <cell r="DJ610" t="str">
            <v>МОС</v>
          </cell>
          <cell r="DL610">
            <v>40107</v>
          </cell>
          <cell r="DM610">
            <v>469</v>
          </cell>
          <cell r="DO610" t="str">
            <v>тарифи на виробництво, транспортування, постачання теплової енергії</v>
          </cell>
        </row>
        <row r="611">
          <cell r="AF611">
            <v>39861</v>
          </cell>
          <cell r="AG611">
            <v>21</v>
          </cell>
          <cell r="AM611">
            <v>2658.6635000000001</v>
          </cell>
          <cell r="AO611">
            <v>294260.87618000002</v>
          </cell>
          <cell r="AQ611">
            <v>287001.5</v>
          </cell>
          <cell r="AU611">
            <v>0</v>
          </cell>
          <cell r="AW611">
            <v>0</v>
          </cell>
          <cell r="AY611">
            <v>248701.25544000001</v>
          </cell>
          <cell r="AZ611">
            <v>93.543713012195795</v>
          </cell>
          <cell r="BA611">
            <v>0</v>
          </cell>
          <cell r="BB611">
            <v>0</v>
          </cell>
          <cell r="BG611">
            <v>0</v>
          </cell>
          <cell r="BH611">
            <v>0</v>
          </cell>
          <cell r="BI611">
            <v>38300.239999999998</v>
          </cell>
          <cell r="BJ611">
            <v>14.405824580658663</v>
          </cell>
          <cell r="BK611">
            <v>0</v>
          </cell>
          <cell r="BL611">
            <v>0</v>
          </cell>
          <cell r="BO611">
            <v>0</v>
          </cell>
          <cell r="BP611">
            <v>0</v>
          </cell>
          <cell r="CF611">
            <v>341.94200000000001</v>
          </cell>
          <cell r="CG611">
            <v>727.32</v>
          </cell>
          <cell r="CJ611">
            <v>0</v>
          </cell>
          <cell r="CK611">
            <v>0</v>
          </cell>
          <cell r="CL611">
            <v>0</v>
          </cell>
          <cell r="CM611">
            <v>0</v>
          </cell>
          <cell r="CN611">
            <v>0</v>
          </cell>
          <cell r="CO611">
            <v>0</v>
          </cell>
          <cell r="CX611">
            <v>0</v>
          </cell>
          <cell r="CY611">
            <v>0</v>
          </cell>
          <cell r="DJ611" t="str">
            <v>МОС</v>
          </cell>
          <cell r="DL611">
            <v>40568</v>
          </cell>
          <cell r="DM611">
            <v>6</v>
          </cell>
          <cell r="DO611" t="str">
            <v>тарифи на послуги з централізованого опалення</v>
          </cell>
        </row>
        <row r="612">
          <cell r="AF612">
            <v>39861</v>
          </cell>
          <cell r="AG612">
            <v>21</v>
          </cell>
          <cell r="AM612">
            <v>6761.2928000000002</v>
          </cell>
          <cell r="AO612">
            <v>2031768.4999225857</v>
          </cell>
          <cell r="AQ612">
            <v>1960300.47</v>
          </cell>
          <cell r="AU612">
            <v>0</v>
          </cell>
          <cell r="AW612">
            <v>0</v>
          </cell>
          <cell r="AY612">
            <v>1862898.4577500001</v>
          </cell>
          <cell r="AZ612">
            <v>275.52400300575653</v>
          </cell>
          <cell r="BA612">
            <v>0</v>
          </cell>
          <cell r="BB612">
            <v>0</v>
          </cell>
          <cell r="BG612">
            <v>0</v>
          </cell>
          <cell r="BH612">
            <v>0</v>
          </cell>
          <cell r="BI612">
            <v>97402.01</v>
          </cell>
          <cell r="BJ612">
            <v>14.405826353208663</v>
          </cell>
          <cell r="BK612">
            <v>0</v>
          </cell>
          <cell r="BL612">
            <v>0</v>
          </cell>
          <cell r="BO612">
            <v>0</v>
          </cell>
          <cell r="BP612">
            <v>0</v>
          </cell>
          <cell r="CF612">
            <v>869.59900000000005</v>
          </cell>
          <cell r="CG612">
            <v>2142.25</v>
          </cell>
          <cell r="CJ612">
            <v>0</v>
          </cell>
          <cell r="CK612">
            <v>0</v>
          </cell>
          <cell r="CL612">
            <v>0</v>
          </cell>
          <cell r="CM612">
            <v>0</v>
          </cell>
          <cell r="CN612">
            <v>0</v>
          </cell>
          <cell r="CO612">
            <v>0</v>
          </cell>
          <cell r="CX612">
            <v>0</v>
          </cell>
          <cell r="CY612">
            <v>0</v>
          </cell>
          <cell r="DJ612" t="str">
            <v>НКРКП</v>
          </cell>
          <cell r="DL612">
            <v>40816</v>
          </cell>
          <cell r="DM612">
            <v>161</v>
          </cell>
        </row>
        <row r="613">
          <cell r="AF613">
            <v>39861</v>
          </cell>
          <cell r="AG613">
            <v>21</v>
          </cell>
          <cell r="AM613">
            <v>189.7003</v>
          </cell>
          <cell r="AO613">
            <v>57006.837153</v>
          </cell>
          <cell r="AQ613">
            <v>55001.56</v>
          </cell>
          <cell r="AU613">
            <v>0</v>
          </cell>
          <cell r="AW613">
            <v>0</v>
          </cell>
          <cell r="AY613">
            <v>52268.757750000004</v>
          </cell>
          <cell r="AZ613">
            <v>275.53334259355415</v>
          </cell>
          <cell r="BA613">
            <v>0</v>
          </cell>
          <cell r="BB613">
            <v>0</v>
          </cell>
          <cell r="BG613">
            <v>0</v>
          </cell>
          <cell r="BH613">
            <v>0</v>
          </cell>
          <cell r="BI613">
            <v>2732.8</v>
          </cell>
          <cell r="BJ613">
            <v>14.405881276940523</v>
          </cell>
          <cell r="BK613">
            <v>0</v>
          </cell>
          <cell r="BL613">
            <v>0</v>
          </cell>
          <cell r="BO613">
            <v>0</v>
          </cell>
          <cell r="BP613">
            <v>0</v>
          </cell>
          <cell r="CF613">
            <v>24.399000000000001</v>
          </cell>
          <cell r="CG613">
            <v>2142.25</v>
          </cell>
          <cell r="CJ613">
            <v>0</v>
          </cell>
          <cell r="CK613">
            <v>0</v>
          </cell>
          <cell r="CL613">
            <v>0</v>
          </cell>
          <cell r="CM613">
            <v>0</v>
          </cell>
          <cell r="CN613">
            <v>0</v>
          </cell>
          <cell r="CO613">
            <v>0</v>
          </cell>
          <cell r="CX613">
            <v>0</v>
          </cell>
          <cell r="CY613">
            <v>0</v>
          </cell>
          <cell r="DJ613" t="str">
            <v>НКРКП</v>
          </cell>
          <cell r="DL613">
            <v>40816</v>
          </cell>
          <cell r="DM613">
            <v>161</v>
          </cell>
        </row>
        <row r="614">
          <cell r="AF614">
            <v>39861</v>
          </cell>
          <cell r="AG614">
            <v>21</v>
          </cell>
          <cell r="AO614">
            <v>345971.63450006995</v>
          </cell>
          <cell r="AQ614">
            <v>329037.69</v>
          </cell>
          <cell r="AY614">
            <v>28050.550440000003</v>
          </cell>
          <cell r="AZ614">
            <v>1932.6147619933447</v>
          </cell>
          <cell r="BC614">
            <v>0</v>
          </cell>
          <cell r="BD614">
            <v>0</v>
          </cell>
          <cell r="BG614">
            <v>0</v>
          </cell>
          <cell r="BH614">
            <v>0</v>
          </cell>
          <cell r="BI614">
            <v>3705.44</v>
          </cell>
          <cell r="BJ614">
            <v>255.29581171672078</v>
          </cell>
          <cell r="BK614">
            <v>0</v>
          </cell>
          <cell r="BL614">
            <v>0</v>
          </cell>
          <cell r="BM614">
            <v>244728.38</v>
          </cell>
          <cell r="BN614">
            <v>16861.190687804443</v>
          </cell>
          <cell r="BO614">
            <v>0</v>
          </cell>
          <cell r="BP614">
            <v>0</v>
          </cell>
          <cell r="BY614">
            <v>1605</v>
          </cell>
          <cell r="CF614">
            <v>38.567</v>
          </cell>
          <cell r="CG614">
            <v>727.32</v>
          </cell>
          <cell r="CX614">
            <v>0</v>
          </cell>
          <cell r="CY614">
            <v>0</v>
          </cell>
          <cell r="DB614">
            <v>0</v>
          </cell>
          <cell r="DC614">
            <v>0</v>
          </cell>
          <cell r="DJ614" t="str">
            <v>МОС</v>
          </cell>
          <cell r="DL614">
            <v>40568</v>
          </cell>
          <cell r="DM614">
            <v>6</v>
          </cell>
          <cell r="DO614" t="str">
            <v>тарифи на послуги з централізованого опалення</v>
          </cell>
        </row>
        <row r="615">
          <cell r="AF615">
            <v>39861</v>
          </cell>
          <cell r="AG615">
            <v>21</v>
          </cell>
          <cell r="AO615">
            <v>1142320.5409416656</v>
          </cell>
          <cell r="AQ615">
            <v>975561.48</v>
          </cell>
          <cell r="AY615">
            <v>210116.16449999998</v>
          </cell>
          <cell r="AZ615">
            <v>5692.440806150159</v>
          </cell>
          <cell r="BC615">
            <v>0</v>
          </cell>
          <cell r="BD615">
            <v>0</v>
          </cell>
          <cell r="BG615">
            <v>0</v>
          </cell>
          <cell r="BH615">
            <v>0</v>
          </cell>
          <cell r="BI615">
            <v>9423.36</v>
          </cell>
          <cell r="BJ615">
            <v>255.2964886004435</v>
          </cell>
          <cell r="BK615">
            <v>0</v>
          </cell>
          <cell r="BL615">
            <v>0</v>
          </cell>
          <cell r="BM615">
            <v>620908.77</v>
          </cell>
          <cell r="BN615">
            <v>16821.582611957983</v>
          </cell>
          <cell r="BO615">
            <v>0</v>
          </cell>
          <cell r="BP615">
            <v>0</v>
          </cell>
          <cell r="BY615">
            <v>1605</v>
          </cell>
          <cell r="CF615">
            <v>98.081999999999994</v>
          </cell>
          <cell r="CG615">
            <v>2142.25</v>
          </cell>
          <cell r="CX615">
            <v>0</v>
          </cell>
          <cell r="CY615">
            <v>0</v>
          </cell>
          <cell r="DB615">
            <v>0</v>
          </cell>
          <cell r="DC615">
            <v>0</v>
          </cell>
          <cell r="DJ615" t="str">
            <v>МОС</v>
          </cell>
          <cell r="DL615">
            <v>39868</v>
          </cell>
          <cell r="DM615">
            <v>35</v>
          </cell>
          <cell r="DO615" t="str">
            <v>тарифи на виробництво, транспортування, постачання теплової енергії та послуги з централізованого опалення</v>
          </cell>
        </row>
        <row r="616">
          <cell r="AF616">
            <v>39861</v>
          </cell>
          <cell r="AG616">
            <v>21</v>
          </cell>
          <cell r="AO616">
            <v>32049.689828333339</v>
          </cell>
          <cell r="AQ616">
            <v>27371.43</v>
          </cell>
          <cell r="AY616">
            <v>5895.4719999999998</v>
          </cell>
          <cell r="AZ616">
            <v>5692.808033989957</v>
          </cell>
          <cell r="BC616">
            <v>0</v>
          </cell>
          <cell r="BD616">
            <v>0</v>
          </cell>
          <cell r="BG616">
            <v>0</v>
          </cell>
          <cell r="BH616">
            <v>0</v>
          </cell>
          <cell r="BI616">
            <v>264.39</v>
          </cell>
          <cell r="BJ616">
            <v>255.3012746234067</v>
          </cell>
          <cell r="BK616">
            <v>0</v>
          </cell>
          <cell r="BL616">
            <v>0</v>
          </cell>
          <cell r="BM616">
            <v>17595.009999999998</v>
          </cell>
          <cell r="BN616">
            <v>16990.16029354963</v>
          </cell>
          <cell r="BO616">
            <v>0</v>
          </cell>
          <cell r="BP616">
            <v>0</v>
          </cell>
          <cell r="BY616">
            <v>1605</v>
          </cell>
          <cell r="CF616">
            <v>2.7519999999999998</v>
          </cell>
          <cell r="CG616">
            <v>2142.25</v>
          </cell>
          <cell r="CX616">
            <v>0</v>
          </cell>
          <cell r="CY616">
            <v>0</v>
          </cell>
          <cell r="DB616">
            <v>0</v>
          </cell>
          <cell r="DC616">
            <v>0</v>
          </cell>
          <cell r="DJ616" t="str">
            <v>МОС</v>
          </cell>
          <cell r="DL616">
            <v>39868</v>
          </cell>
          <cell r="DM616">
            <v>35</v>
          </cell>
          <cell r="DO616" t="str">
            <v>тарифи на виробництво, транспортування, постачання теплової енергії та послуги з централізованого опалення</v>
          </cell>
        </row>
        <row r="617">
          <cell r="AF617">
            <v>39861</v>
          </cell>
          <cell r="AG617">
            <v>19</v>
          </cell>
          <cell r="AM617">
            <v>186.89580000000001</v>
          </cell>
          <cell r="AO617">
            <v>22090.7097684</v>
          </cell>
          <cell r="AQ617">
            <v>21538.69</v>
          </cell>
          <cell r="AU617">
            <v>0</v>
          </cell>
          <cell r="AW617">
            <v>0</v>
          </cell>
          <cell r="AY617">
            <v>18289.91604</v>
          </cell>
          <cell r="AZ617">
            <v>97.861567996712608</v>
          </cell>
          <cell r="BA617">
            <v>0</v>
          </cell>
          <cell r="BB617">
            <v>0</v>
          </cell>
          <cell r="BG617">
            <v>0</v>
          </cell>
          <cell r="BH617">
            <v>0</v>
          </cell>
          <cell r="BI617">
            <v>3248.77</v>
          </cell>
          <cell r="BJ617">
            <v>17.382787628186399</v>
          </cell>
          <cell r="BK617">
            <v>0</v>
          </cell>
          <cell r="BL617">
            <v>0</v>
          </cell>
          <cell r="BO617">
            <v>0</v>
          </cell>
          <cell r="BP617">
            <v>0</v>
          </cell>
          <cell r="CF617">
            <v>25.146999999999998</v>
          </cell>
          <cell r="CG617">
            <v>727.32</v>
          </cell>
          <cell r="CJ617">
            <v>0</v>
          </cell>
          <cell r="CK617">
            <v>0</v>
          </cell>
          <cell r="CL617">
            <v>0</v>
          </cell>
          <cell r="CM617">
            <v>0</v>
          </cell>
          <cell r="CN617">
            <v>0</v>
          </cell>
          <cell r="CO617">
            <v>0</v>
          </cell>
          <cell r="CX617">
            <v>0</v>
          </cell>
          <cell r="CY617">
            <v>0</v>
          </cell>
          <cell r="DJ617" t="str">
            <v>МОС</v>
          </cell>
          <cell r="DL617">
            <v>40542</v>
          </cell>
          <cell r="DM617">
            <v>133</v>
          </cell>
          <cell r="DO617" t="str">
            <v>тарифи на послуги з централізованого опалення</v>
          </cell>
        </row>
        <row r="618">
          <cell r="AF618">
            <v>39861</v>
          </cell>
          <cell r="AG618">
            <v>19</v>
          </cell>
          <cell r="AM618">
            <v>4204.4961000000003</v>
          </cell>
          <cell r="AO618">
            <v>1365031.7038260002</v>
          </cell>
          <cell r="AQ618">
            <v>1285010.3999999999</v>
          </cell>
          <cell r="AU618">
            <v>0</v>
          </cell>
          <cell r="AW618">
            <v>0</v>
          </cell>
          <cell r="AY618">
            <v>1211924.3812500001</v>
          </cell>
          <cell r="AZ618">
            <v>288.24485798666814</v>
          </cell>
          <cell r="BA618">
            <v>0</v>
          </cell>
          <cell r="BB618">
            <v>0</v>
          </cell>
          <cell r="BG618">
            <v>0</v>
          </cell>
          <cell r="BH618">
            <v>0</v>
          </cell>
          <cell r="BI618">
            <v>73086.02</v>
          </cell>
          <cell r="BJ618">
            <v>17.382825019150332</v>
          </cell>
          <cell r="BK618">
            <v>0</v>
          </cell>
          <cell r="BL618">
            <v>0</v>
          </cell>
          <cell r="BO618">
            <v>0</v>
          </cell>
          <cell r="BP618">
            <v>0</v>
          </cell>
          <cell r="CF618">
            <v>565.72500000000002</v>
          </cell>
          <cell r="CG618">
            <v>2142.25</v>
          </cell>
          <cell r="CJ618">
            <v>0</v>
          </cell>
          <cell r="CK618">
            <v>0</v>
          </cell>
          <cell r="CL618">
            <v>0</v>
          </cell>
          <cell r="CM618">
            <v>0</v>
          </cell>
          <cell r="CN618">
            <v>0</v>
          </cell>
          <cell r="CO618">
            <v>0</v>
          </cell>
          <cell r="CX618">
            <v>0</v>
          </cell>
          <cell r="CY618">
            <v>0</v>
          </cell>
          <cell r="DJ618" t="str">
            <v>НКРКП</v>
          </cell>
          <cell r="DL618">
            <v>40816</v>
          </cell>
          <cell r="DM618">
            <v>161</v>
          </cell>
        </row>
        <row r="619">
          <cell r="AF619">
            <v>39861</v>
          </cell>
          <cell r="AG619">
            <v>19</v>
          </cell>
          <cell r="AM619">
            <v>96.080100000000002</v>
          </cell>
          <cell r="AO619">
            <v>34783.878602999997</v>
          </cell>
          <cell r="AQ619">
            <v>29365.17</v>
          </cell>
          <cell r="AU619">
            <v>0</v>
          </cell>
          <cell r="AW619">
            <v>0</v>
          </cell>
          <cell r="AY619">
            <v>27695.008000000002</v>
          </cell>
          <cell r="AZ619">
            <v>288.24915877481396</v>
          </cell>
          <cell r="BA619">
            <v>0</v>
          </cell>
          <cell r="BB619">
            <v>0</v>
          </cell>
          <cell r="BG619">
            <v>0</v>
          </cell>
          <cell r="BH619">
            <v>0</v>
          </cell>
          <cell r="BI619">
            <v>1670.16</v>
          </cell>
          <cell r="BJ619">
            <v>17.382996062660219</v>
          </cell>
          <cell r="BK619">
            <v>0</v>
          </cell>
          <cell r="BL619">
            <v>0</v>
          </cell>
          <cell r="BO619">
            <v>0</v>
          </cell>
          <cell r="BP619">
            <v>0</v>
          </cell>
          <cell r="CF619">
            <v>12.928000000000001</v>
          </cell>
          <cell r="CG619">
            <v>2142.25</v>
          </cell>
          <cell r="CJ619">
            <v>0</v>
          </cell>
          <cell r="CK619">
            <v>0</v>
          </cell>
          <cell r="CL619">
            <v>0</v>
          </cell>
          <cell r="CM619">
            <v>0</v>
          </cell>
          <cell r="CN619">
            <v>0</v>
          </cell>
          <cell r="CO619">
            <v>0</v>
          </cell>
          <cell r="CX619">
            <v>0</v>
          </cell>
          <cell r="CY619">
            <v>0</v>
          </cell>
          <cell r="DJ619" t="str">
            <v>НКРКП</v>
          </cell>
          <cell r="DL619">
            <v>40816</v>
          </cell>
          <cell r="DM619">
            <v>161</v>
          </cell>
        </row>
        <row r="620">
          <cell r="AF620">
            <v>39861</v>
          </cell>
          <cell r="AG620">
            <v>19</v>
          </cell>
          <cell r="AO620">
            <v>26679.207110219999</v>
          </cell>
          <cell r="AQ620">
            <v>25392.34</v>
          </cell>
          <cell r="AY620">
            <v>2736.91</v>
          </cell>
          <cell r="AZ620">
            <v>2677.0406626211411</v>
          </cell>
          <cell r="BC620">
            <v>0</v>
          </cell>
          <cell r="BD620">
            <v>0</v>
          </cell>
          <cell r="BG620">
            <v>0</v>
          </cell>
          <cell r="BH620">
            <v>0</v>
          </cell>
          <cell r="BI620">
            <v>424.62</v>
          </cell>
          <cell r="BJ620">
            <v>415.33152575794924</v>
          </cell>
          <cell r="BK620">
            <v>0</v>
          </cell>
          <cell r="BL620">
            <v>0</v>
          </cell>
          <cell r="BM620">
            <v>18966.02</v>
          </cell>
          <cell r="BN620">
            <v>18551.142254617731</v>
          </cell>
          <cell r="BO620">
            <v>0</v>
          </cell>
          <cell r="BP620">
            <v>0</v>
          </cell>
          <cell r="BY620">
            <v>1605</v>
          </cell>
          <cell r="CF620">
            <v>3.7630066545674525</v>
          </cell>
          <cell r="CG620">
            <v>727.32</v>
          </cell>
          <cell r="CX620">
            <v>0</v>
          </cell>
          <cell r="CY620">
            <v>0</v>
          </cell>
          <cell r="DB620">
            <v>0</v>
          </cell>
          <cell r="DC620">
            <v>0</v>
          </cell>
          <cell r="DJ620" t="str">
            <v>МОС</v>
          </cell>
          <cell r="DL620">
            <v>40542</v>
          </cell>
          <cell r="DM620">
            <v>133</v>
          </cell>
          <cell r="DO620" t="str">
            <v>тарифи на послуги з централізованого опалення</v>
          </cell>
        </row>
        <row r="621">
          <cell r="AF621">
            <v>39861</v>
          </cell>
          <cell r="AG621">
            <v>19</v>
          </cell>
          <cell r="AO621">
            <v>877772.43238950009</v>
          </cell>
          <cell r="AQ621">
            <v>691036.56</v>
          </cell>
          <cell r="AY621">
            <v>181369.31</v>
          </cell>
          <cell r="AZ621">
            <v>7885.4891491395711</v>
          </cell>
          <cell r="BC621">
            <v>0</v>
          </cell>
          <cell r="BD621">
            <v>0</v>
          </cell>
          <cell r="BG621">
            <v>0</v>
          </cell>
          <cell r="BH621">
            <v>0</v>
          </cell>
          <cell r="BI621">
            <v>9552.51</v>
          </cell>
          <cell r="BJ621">
            <v>415.31951547947801</v>
          </cell>
          <cell r="BK621">
            <v>0</v>
          </cell>
          <cell r="BL621">
            <v>0</v>
          </cell>
          <cell r="BM621">
            <v>426631.1</v>
          </cell>
          <cell r="BN621">
            <v>18548.865349575841</v>
          </cell>
          <cell r="BO621">
            <v>0</v>
          </cell>
          <cell r="BP621">
            <v>0</v>
          </cell>
          <cell r="BY621">
            <v>1605</v>
          </cell>
          <cell r="CF621">
            <v>84.662999183101874</v>
          </cell>
          <cell r="CG621">
            <v>2142.25</v>
          </cell>
          <cell r="CX621">
            <v>0</v>
          </cell>
          <cell r="CY621">
            <v>0</v>
          </cell>
          <cell r="DB621">
            <v>0</v>
          </cell>
          <cell r="DC621">
            <v>0</v>
          </cell>
          <cell r="DJ621" t="str">
            <v>МОС</v>
          </cell>
          <cell r="DL621">
            <v>40086</v>
          </cell>
          <cell r="DM621">
            <v>99</v>
          </cell>
          <cell r="DO621" t="str">
            <v>тарифи на виробництво, транспортування, постачання теплової енергії</v>
          </cell>
        </row>
        <row r="622">
          <cell r="AF622">
            <v>39861</v>
          </cell>
          <cell r="AG622">
            <v>19</v>
          </cell>
          <cell r="AO622">
            <v>28436.049889999998</v>
          </cell>
          <cell r="AQ622">
            <v>15792.03</v>
          </cell>
          <cell r="AY622">
            <v>4145.25</v>
          </cell>
          <cell r="AZ622">
            <v>7886.7009132420098</v>
          </cell>
          <cell r="BC622">
            <v>0</v>
          </cell>
          <cell r="BD622">
            <v>0</v>
          </cell>
          <cell r="BG622">
            <v>0</v>
          </cell>
          <cell r="BH622">
            <v>0</v>
          </cell>
          <cell r="BI622">
            <v>218.29</v>
          </cell>
          <cell r="BJ622">
            <v>415.3158295281583</v>
          </cell>
          <cell r="BK622">
            <v>0</v>
          </cell>
          <cell r="BL622">
            <v>0</v>
          </cell>
          <cell r="BM622">
            <v>9748.24</v>
          </cell>
          <cell r="BN622">
            <v>18546.879756468796</v>
          </cell>
          <cell r="BO622">
            <v>0</v>
          </cell>
          <cell r="BP622">
            <v>0</v>
          </cell>
          <cell r="BY622">
            <v>1605</v>
          </cell>
          <cell r="CF622">
            <v>1.9349982495040261</v>
          </cell>
          <cell r="CG622">
            <v>2142.25</v>
          </cell>
          <cell r="CX622">
            <v>0</v>
          </cell>
          <cell r="CY622">
            <v>0</v>
          </cell>
          <cell r="DB622">
            <v>0</v>
          </cell>
          <cell r="DC622">
            <v>0</v>
          </cell>
          <cell r="DJ622" t="str">
            <v>МОС</v>
          </cell>
          <cell r="DL622">
            <v>40086</v>
          </cell>
          <cell r="DM622">
            <v>99</v>
          </cell>
          <cell r="DO622" t="str">
            <v>тарифи на виробництво, транспортування, постачання теплової енергії</v>
          </cell>
        </row>
        <row r="623">
          <cell r="AF623">
            <v>39861</v>
          </cell>
          <cell r="AG623">
            <v>18</v>
          </cell>
          <cell r="AM623">
            <v>1095.0051000000001</v>
          </cell>
          <cell r="AO623">
            <v>335258.25896955002</v>
          </cell>
          <cell r="AQ623">
            <v>324214.68</v>
          </cell>
          <cell r="AU623">
            <v>0</v>
          </cell>
          <cell r="AW623">
            <v>0</v>
          </cell>
          <cell r="AY623">
            <v>313717.51675000001</v>
          </cell>
          <cell r="AZ623">
            <v>286.49868091938566</v>
          </cell>
          <cell r="BA623">
            <v>0</v>
          </cell>
          <cell r="BB623">
            <v>0</v>
          </cell>
          <cell r="BG623">
            <v>0</v>
          </cell>
          <cell r="BH623">
            <v>0</v>
          </cell>
          <cell r="BI623">
            <v>10497.16</v>
          </cell>
          <cell r="BJ623">
            <v>9.586402839584947</v>
          </cell>
          <cell r="BK623">
            <v>0</v>
          </cell>
          <cell r="BL623">
            <v>0</v>
          </cell>
          <cell r="BO623">
            <v>0</v>
          </cell>
          <cell r="BP623">
            <v>0</v>
          </cell>
          <cell r="CF623">
            <v>146.44300000000001</v>
          </cell>
          <cell r="CG623">
            <v>2142.25</v>
          </cell>
          <cell r="CJ623">
            <v>0</v>
          </cell>
          <cell r="CK623">
            <v>0</v>
          </cell>
          <cell r="CL623">
            <v>0</v>
          </cell>
          <cell r="CM623">
            <v>0</v>
          </cell>
          <cell r="CN623">
            <v>0</v>
          </cell>
          <cell r="CO623">
            <v>0</v>
          </cell>
          <cell r="CX623">
            <v>0</v>
          </cell>
          <cell r="CY623">
            <v>0</v>
          </cell>
          <cell r="DJ623" t="str">
            <v>НКРКП</v>
          </cell>
          <cell r="DL623">
            <v>40816</v>
          </cell>
          <cell r="DM623">
            <v>161</v>
          </cell>
        </row>
        <row r="624">
          <cell r="AF624">
            <v>39861</v>
          </cell>
          <cell r="AG624">
            <v>18</v>
          </cell>
          <cell r="AM624">
            <v>85.992900000000006</v>
          </cell>
          <cell r="AO624">
            <v>26327.586264000005</v>
          </cell>
          <cell r="AQ624">
            <v>25460.240000000002</v>
          </cell>
          <cell r="AU624">
            <v>0</v>
          </cell>
          <cell r="AW624">
            <v>0</v>
          </cell>
          <cell r="AY624">
            <v>24635.875</v>
          </cell>
          <cell r="AZ624">
            <v>286.48731465039555</v>
          </cell>
          <cell r="BA624">
            <v>0</v>
          </cell>
          <cell r="BB624">
            <v>0</v>
          </cell>
          <cell r="BG624">
            <v>0</v>
          </cell>
          <cell r="BH624">
            <v>0</v>
          </cell>
          <cell r="BI624">
            <v>824.36</v>
          </cell>
          <cell r="BJ624">
            <v>9.5863728284544418</v>
          </cell>
          <cell r="BK624">
            <v>0</v>
          </cell>
          <cell r="BL624">
            <v>0</v>
          </cell>
          <cell r="BO624">
            <v>0</v>
          </cell>
          <cell r="BP624">
            <v>0</v>
          </cell>
          <cell r="CF624">
            <v>11.5</v>
          </cell>
          <cell r="CG624">
            <v>2142.25</v>
          </cell>
          <cell r="CJ624">
            <v>0</v>
          </cell>
          <cell r="CK624">
            <v>0</v>
          </cell>
          <cell r="CL624">
            <v>0</v>
          </cell>
          <cell r="CM624">
            <v>0</v>
          </cell>
          <cell r="CN624">
            <v>0</v>
          </cell>
          <cell r="CO624">
            <v>0</v>
          </cell>
          <cell r="CX624">
            <v>0</v>
          </cell>
          <cell r="CY624">
            <v>0</v>
          </cell>
          <cell r="DJ624" t="str">
            <v>НКРКП</v>
          </cell>
          <cell r="DL624">
            <v>40816</v>
          </cell>
          <cell r="DM624">
            <v>161</v>
          </cell>
        </row>
        <row r="625">
          <cell r="AF625">
            <v>39861</v>
          </cell>
          <cell r="AG625">
            <v>18</v>
          </cell>
          <cell r="AO625">
            <v>232906.49172578281</v>
          </cell>
          <cell r="AQ625">
            <v>207128.99</v>
          </cell>
          <cell r="AY625">
            <v>46889.568000000007</v>
          </cell>
          <cell r="AZ625">
            <v>7709.918904520433</v>
          </cell>
          <cell r="BC625">
            <v>0</v>
          </cell>
          <cell r="BD625">
            <v>0</v>
          </cell>
          <cell r="BG625">
            <v>0</v>
          </cell>
          <cell r="BH625">
            <v>0</v>
          </cell>
          <cell r="BI625">
            <v>1365.92</v>
          </cell>
          <cell r="BJ625">
            <v>224.59435817498999</v>
          </cell>
          <cell r="BK625">
            <v>0</v>
          </cell>
          <cell r="BL625">
            <v>0</v>
          </cell>
          <cell r="BM625">
            <v>138229.10999999999</v>
          </cell>
          <cell r="BN625">
            <v>22728.621179534734</v>
          </cell>
          <cell r="BO625">
            <v>0</v>
          </cell>
          <cell r="BP625">
            <v>0</v>
          </cell>
          <cell r="BY625">
            <v>1605</v>
          </cell>
          <cell r="CF625">
            <v>21.888000000000002</v>
          </cell>
          <cell r="CG625">
            <v>2142.25</v>
          </cell>
          <cell r="CX625">
            <v>0</v>
          </cell>
          <cell r="CY625">
            <v>0</v>
          </cell>
          <cell r="DB625">
            <v>0</v>
          </cell>
          <cell r="DC625">
            <v>0</v>
          </cell>
          <cell r="DJ625" t="str">
            <v>МОС</v>
          </cell>
          <cell r="DL625">
            <v>39870</v>
          </cell>
          <cell r="DM625">
            <v>39</v>
          </cell>
          <cell r="DO625" t="str">
            <v>тарифи на виробництво, транспортування, постачання теплової енергії та послуги з централізованого опалення</v>
          </cell>
        </row>
        <row r="626">
          <cell r="AF626">
            <v>39861</v>
          </cell>
          <cell r="AG626">
            <v>18</v>
          </cell>
          <cell r="AO626">
            <v>18290.390158333335</v>
          </cell>
          <cell r="AQ626">
            <v>16266.43</v>
          </cell>
          <cell r="AY626">
            <v>3682.5277500000002</v>
          </cell>
          <cell r="AZ626">
            <v>7710.4852386934681</v>
          </cell>
          <cell r="BC626">
            <v>0</v>
          </cell>
          <cell r="BD626">
            <v>0</v>
          </cell>
          <cell r="BG626">
            <v>0</v>
          </cell>
          <cell r="BH626">
            <v>0</v>
          </cell>
          <cell r="BI626">
            <v>107.27</v>
          </cell>
          <cell r="BJ626">
            <v>224.60217755443884</v>
          </cell>
          <cell r="BK626">
            <v>0</v>
          </cell>
          <cell r="BL626">
            <v>0</v>
          </cell>
          <cell r="BM626">
            <v>11090.99</v>
          </cell>
          <cell r="BN626">
            <v>23222.340871021774</v>
          </cell>
          <cell r="BO626">
            <v>0</v>
          </cell>
          <cell r="BP626">
            <v>0</v>
          </cell>
          <cell r="BY626">
            <v>1605</v>
          </cell>
          <cell r="CF626">
            <v>1.7190000000000001</v>
          </cell>
          <cell r="CG626">
            <v>2142.25</v>
          </cell>
          <cell r="CX626">
            <v>0</v>
          </cell>
          <cell r="CY626">
            <v>0</v>
          </cell>
          <cell r="DB626">
            <v>0</v>
          </cell>
          <cell r="DC626">
            <v>0</v>
          </cell>
          <cell r="DJ626" t="str">
            <v>МОС</v>
          </cell>
          <cell r="DL626">
            <v>39870</v>
          </cell>
          <cell r="DM626">
            <v>39</v>
          </cell>
          <cell r="DO626" t="str">
            <v>тарифи на виробництво, транспортування, постачання теплової енергії та послуги з централізованого опалення</v>
          </cell>
        </row>
        <row r="627">
          <cell r="AF627">
            <v>39861</v>
          </cell>
          <cell r="AG627">
            <v>14</v>
          </cell>
          <cell r="AM627">
            <v>3075.7020000000002</v>
          </cell>
          <cell r="AO627">
            <v>1051890.084</v>
          </cell>
          <cell r="AQ627">
            <v>982897.51</v>
          </cell>
          <cell r="AU627">
            <v>0</v>
          </cell>
          <cell r="AW627">
            <v>0</v>
          </cell>
          <cell r="AY627">
            <v>871720.09</v>
          </cell>
          <cell r="AZ627">
            <v>283.42150507428869</v>
          </cell>
          <cell r="BA627">
            <v>0</v>
          </cell>
          <cell r="BB627">
            <v>0</v>
          </cell>
          <cell r="BG627">
            <v>0</v>
          </cell>
          <cell r="BH627">
            <v>0</v>
          </cell>
          <cell r="BI627">
            <v>111177.42</v>
          </cell>
          <cell r="BJ627">
            <v>36.147006439505518</v>
          </cell>
          <cell r="BK627">
            <v>0</v>
          </cell>
          <cell r="BL627">
            <v>0</v>
          </cell>
          <cell r="BO627">
            <v>0</v>
          </cell>
          <cell r="BP627">
            <v>0</v>
          </cell>
          <cell r="CF627">
            <v>406.91800210059517</v>
          </cell>
          <cell r="CG627">
            <v>2142.25</v>
          </cell>
          <cell r="CJ627">
            <v>0</v>
          </cell>
          <cell r="CK627">
            <v>0</v>
          </cell>
          <cell r="CL627">
            <v>0</v>
          </cell>
          <cell r="CM627">
            <v>0</v>
          </cell>
          <cell r="CN627">
            <v>0</v>
          </cell>
          <cell r="CO627">
            <v>0</v>
          </cell>
          <cell r="CX627">
            <v>0</v>
          </cell>
          <cell r="CY627">
            <v>0</v>
          </cell>
          <cell r="DJ627" t="str">
            <v>НКРКП</v>
          </cell>
          <cell r="DL627">
            <v>40816</v>
          </cell>
          <cell r="DM627">
            <v>161</v>
          </cell>
        </row>
        <row r="628">
          <cell r="AF628">
            <v>39861</v>
          </cell>
          <cell r="AG628">
            <v>14</v>
          </cell>
          <cell r="AO628">
            <v>711440.83549108449</v>
          </cell>
          <cell r="AQ628">
            <v>550434.30000000005</v>
          </cell>
          <cell r="AY628">
            <v>79246.109999999986</v>
          </cell>
          <cell r="AZ628">
            <v>4694.1864341600476</v>
          </cell>
          <cell r="BC628">
            <v>0</v>
          </cell>
          <cell r="BD628">
            <v>0</v>
          </cell>
          <cell r="BG628">
            <v>0</v>
          </cell>
          <cell r="BH628">
            <v>0</v>
          </cell>
          <cell r="BI628">
            <v>7857.02</v>
          </cell>
          <cell r="BJ628">
            <v>465.41485376284317</v>
          </cell>
          <cell r="BK628">
            <v>0</v>
          </cell>
          <cell r="BL628">
            <v>0</v>
          </cell>
          <cell r="BM628">
            <v>402260.49</v>
          </cell>
          <cell r="BN628">
            <v>23828.118946867849</v>
          </cell>
          <cell r="BO628">
            <v>0</v>
          </cell>
          <cell r="BP628">
            <v>0</v>
          </cell>
          <cell r="BY628">
            <v>1605</v>
          </cell>
          <cell r="CF628">
            <v>36.991999066402144</v>
          </cell>
          <cell r="CG628">
            <v>2142.25</v>
          </cell>
          <cell r="CX628">
            <v>0</v>
          </cell>
          <cell r="CY628">
            <v>0</v>
          </cell>
          <cell r="DB628">
            <v>0</v>
          </cell>
          <cell r="DC628">
            <v>0</v>
          </cell>
          <cell r="DJ628" t="str">
            <v>МОС</v>
          </cell>
          <cell r="DL628">
            <v>40086</v>
          </cell>
          <cell r="DM628">
            <v>335</v>
          </cell>
          <cell r="DO628" t="str">
            <v>тарифи на виробництво, транспортування та постачання теплової енергії</v>
          </cell>
        </row>
        <row r="629">
          <cell r="AF629">
            <v>39861</v>
          </cell>
          <cell r="AG629">
            <v>15</v>
          </cell>
          <cell r="AM629">
            <v>5069.8047999999999</v>
          </cell>
          <cell r="AO629">
            <v>1686774.7550079999</v>
          </cell>
          <cell r="AQ629">
            <v>1585256.31</v>
          </cell>
          <cell r="AU629">
            <v>0</v>
          </cell>
          <cell r="AW629">
            <v>0</v>
          </cell>
          <cell r="AY629">
            <v>1506299.52</v>
          </cell>
          <cell r="AZ629">
            <v>297.11193614397149</v>
          </cell>
          <cell r="BA629">
            <v>0</v>
          </cell>
          <cell r="BB629">
            <v>0</v>
          </cell>
          <cell r="BG629">
            <v>0</v>
          </cell>
          <cell r="BH629">
            <v>0</v>
          </cell>
          <cell r="BI629">
            <v>78956.789999999994</v>
          </cell>
          <cell r="BJ629">
            <v>15.573930972648098</v>
          </cell>
          <cell r="BK629">
            <v>0</v>
          </cell>
          <cell r="BL629">
            <v>0</v>
          </cell>
          <cell r="BO629">
            <v>0</v>
          </cell>
          <cell r="BP629">
            <v>0</v>
          </cell>
          <cell r="CF629">
            <v>703.13899871630292</v>
          </cell>
          <cell r="CG629">
            <v>2142.25</v>
          </cell>
          <cell r="CJ629">
            <v>0</v>
          </cell>
          <cell r="CK629">
            <v>0</v>
          </cell>
          <cell r="CL629">
            <v>0</v>
          </cell>
          <cell r="CM629">
            <v>0</v>
          </cell>
          <cell r="CN629">
            <v>0</v>
          </cell>
          <cell r="CO629">
            <v>0</v>
          </cell>
          <cell r="CX629">
            <v>0</v>
          </cell>
          <cell r="CY629">
            <v>0</v>
          </cell>
          <cell r="DJ629" t="str">
            <v>НКРКП</v>
          </cell>
          <cell r="DL629">
            <v>40816</v>
          </cell>
          <cell r="DM629">
            <v>161</v>
          </cell>
        </row>
        <row r="630">
          <cell r="AF630">
            <v>39861</v>
          </cell>
          <cell r="AG630">
            <v>15</v>
          </cell>
          <cell r="AM630">
            <v>314.14819999999997</v>
          </cell>
          <cell r="AO630">
            <v>119196.62322959999</v>
          </cell>
          <cell r="AQ630">
            <v>98230.35</v>
          </cell>
          <cell r="AU630">
            <v>0</v>
          </cell>
          <cell r="AW630">
            <v>0</v>
          </cell>
          <cell r="AY630">
            <v>93337.83</v>
          </cell>
          <cell r="AZ630">
            <v>297.11400542801141</v>
          </cell>
          <cell r="BA630">
            <v>0</v>
          </cell>
          <cell r="BB630">
            <v>0</v>
          </cell>
          <cell r="BG630">
            <v>0</v>
          </cell>
          <cell r="BH630">
            <v>0</v>
          </cell>
          <cell r="BI630">
            <v>4892.5200000000004</v>
          </cell>
          <cell r="BJ630">
            <v>15.573923390297958</v>
          </cell>
          <cell r="BK630">
            <v>0</v>
          </cell>
          <cell r="BL630">
            <v>0</v>
          </cell>
          <cell r="BO630">
            <v>0</v>
          </cell>
          <cell r="BP630">
            <v>0</v>
          </cell>
          <cell r="CF630">
            <v>43.569998833002686</v>
          </cell>
          <cell r="CG630">
            <v>2142.25</v>
          </cell>
          <cell r="CJ630">
            <v>0</v>
          </cell>
          <cell r="CK630">
            <v>0</v>
          </cell>
          <cell r="CL630">
            <v>0</v>
          </cell>
          <cell r="CM630">
            <v>0</v>
          </cell>
          <cell r="CN630">
            <v>0</v>
          </cell>
          <cell r="CO630">
            <v>0</v>
          </cell>
          <cell r="CX630">
            <v>0</v>
          </cell>
          <cell r="CY630">
            <v>0</v>
          </cell>
          <cell r="DJ630" t="str">
            <v>НКРКП</v>
          </cell>
          <cell r="DL630">
            <v>40816</v>
          </cell>
          <cell r="DM630">
            <v>161</v>
          </cell>
        </row>
        <row r="631">
          <cell r="AF631">
            <v>39861</v>
          </cell>
          <cell r="AG631" t="str">
            <v>№ 15</v>
          </cell>
          <cell r="AO631">
            <v>907283.79780000006</v>
          </cell>
          <cell r="AQ631">
            <v>670436.1</v>
          </cell>
          <cell r="AY631">
            <v>160336.70000000001</v>
          </cell>
          <cell r="AZ631">
            <v>5666.8893318630362</v>
          </cell>
          <cell r="BC631">
            <v>0</v>
          </cell>
          <cell r="BD631">
            <v>0</v>
          </cell>
          <cell r="BG631">
            <v>0</v>
          </cell>
          <cell r="BH631">
            <v>0</v>
          </cell>
          <cell r="BI631">
            <v>7189.39</v>
          </cell>
          <cell r="BJ631">
            <v>254.09951367093618</v>
          </cell>
          <cell r="BK631">
            <v>0</v>
          </cell>
          <cell r="BL631">
            <v>0</v>
          </cell>
          <cell r="BM631">
            <v>423789.38</v>
          </cell>
          <cell r="BN631">
            <v>14978.277066191646</v>
          </cell>
          <cell r="BO631">
            <v>0</v>
          </cell>
          <cell r="BP631">
            <v>0</v>
          </cell>
          <cell r="BY631">
            <v>1605</v>
          </cell>
          <cell r="CF631">
            <v>74.844999416501352</v>
          </cell>
          <cell r="CG631">
            <v>2142.25</v>
          </cell>
          <cell r="CX631">
            <v>0</v>
          </cell>
          <cell r="CY631">
            <v>0</v>
          </cell>
          <cell r="DB631">
            <v>0</v>
          </cell>
          <cell r="DC631">
            <v>0</v>
          </cell>
          <cell r="DJ631" t="str">
            <v>МОС</v>
          </cell>
          <cell r="DL631">
            <v>40098</v>
          </cell>
          <cell r="DM631">
            <v>98</v>
          </cell>
          <cell r="DO631" t="str">
            <v>тарифи на виробництво, транспортування, постачання теплової енергії</v>
          </cell>
        </row>
        <row r="632">
          <cell r="AF632">
            <v>39861</v>
          </cell>
          <cell r="AG632" t="str">
            <v>№ 15</v>
          </cell>
          <cell r="AO632">
            <v>90464.809537499998</v>
          </cell>
          <cell r="AQ632">
            <v>41543.839999999997</v>
          </cell>
          <cell r="AY632">
            <v>9935.76</v>
          </cell>
          <cell r="AZ632">
            <v>5667.2142368240929</v>
          </cell>
          <cell r="BC632">
            <v>0</v>
          </cell>
          <cell r="BD632">
            <v>0</v>
          </cell>
          <cell r="BG632">
            <v>0</v>
          </cell>
          <cell r="BH632">
            <v>0</v>
          </cell>
          <cell r="BI632">
            <v>445.49</v>
          </cell>
          <cell r="BJ632">
            <v>254.10107232489165</v>
          </cell>
          <cell r="BK632">
            <v>0</v>
          </cell>
          <cell r="BL632">
            <v>0</v>
          </cell>
          <cell r="BM632">
            <v>25815</v>
          </cell>
          <cell r="BN632">
            <v>14724.503764544832</v>
          </cell>
          <cell r="BO632">
            <v>0</v>
          </cell>
          <cell r="BP632">
            <v>0</v>
          </cell>
          <cell r="BY632">
            <v>1605</v>
          </cell>
          <cell r="CF632">
            <v>4.6380021005951688</v>
          </cell>
          <cell r="CG632">
            <v>2142.25</v>
          </cell>
          <cell r="CX632">
            <v>0</v>
          </cell>
          <cell r="CY632">
            <v>0</v>
          </cell>
          <cell r="DB632">
            <v>0</v>
          </cell>
          <cell r="DC632">
            <v>0</v>
          </cell>
          <cell r="DJ632" t="str">
            <v>МОС</v>
          </cell>
          <cell r="DL632">
            <v>40098</v>
          </cell>
          <cell r="DM632">
            <v>98</v>
          </cell>
          <cell r="DO632" t="str">
            <v>тарифи на виробництво, транспортування, постачання теплової енергії</v>
          </cell>
        </row>
        <row r="633">
          <cell r="AF633">
            <v>39861</v>
          </cell>
          <cell r="AG633">
            <v>13</v>
          </cell>
          <cell r="AM633">
            <v>3545.4576999999999</v>
          </cell>
          <cell r="AO633">
            <v>1122775.5444360001</v>
          </cell>
          <cell r="AQ633">
            <v>1083394.32</v>
          </cell>
          <cell r="AU633">
            <v>0</v>
          </cell>
          <cell r="AW633">
            <v>0</v>
          </cell>
          <cell r="AY633">
            <v>1026266.29</v>
          </cell>
          <cell r="AZ633">
            <v>289.45946527580912</v>
          </cell>
          <cell r="BA633">
            <v>0</v>
          </cell>
          <cell r="BB633">
            <v>0</v>
          </cell>
          <cell r="BG633">
            <v>0</v>
          </cell>
          <cell r="BH633">
            <v>0</v>
          </cell>
          <cell r="BI633">
            <v>57128.03</v>
          </cell>
          <cell r="BJ633">
            <v>16.113019766108053</v>
          </cell>
          <cell r="BK633">
            <v>0</v>
          </cell>
          <cell r="BL633">
            <v>0</v>
          </cell>
          <cell r="BO633">
            <v>0</v>
          </cell>
          <cell r="BP633">
            <v>0</v>
          </cell>
          <cell r="CF633">
            <v>479.06000233399465</v>
          </cell>
          <cell r="CG633">
            <v>2142.25</v>
          </cell>
          <cell r="CJ633">
            <v>0</v>
          </cell>
          <cell r="CK633">
            <v>0</v>
          </cell>
          <cell r="CL633">
            <v>0</v>
          </cell>
          <cell r="CM633">
            <v>0</v>
          </cell>
          <cell r="CN633">
            <v>0</v>
          </cell>
          <cell r="CO633">
            <v>0</v>
          </cell>
          <cell r="CX633">
            <v>0</v>
          </cell>
          <cell r="CY633">
            <v>0</v>
          </cell>
          <cell r="DJ633" t="str">
            <v>НКРКП</v>
          </cell>
          <cell r="DL633">
            <v>40816</v>
          </cell>
          <cell r="DM633">
            <v>161</v>
          </cell>
        </row>
        <row r="634">
          <cell r="AF634">
            <v>39861</v>
          </cell>
          <cell r="AG634">
            <v>13</v>
          </cell>
          <cell r="AO634">
            <v>729336.95127562503</v>
          </cell>
          <cell r="AQ634">
            <v>637435.93999999994</v>
          </cell>
          <cell r="AY634">
            <v>113691.35</v>
          </cell>
          <cell r="AZ634">
            <v>5892.3494175096421</v>
          </cell>
          <cell r="BC634">
            <v>0</v>
          </cell>
          <cell r="BD634">
            <v>0</v>
          </cell>
          <cell r="BG634">
            <v>0</v>
          </cell>
          <cell r="BH634">
            <v>0</v>
          </cell>
          <cell r="BI634">
            <v>5300.41</v>
          </cell>
          <cell r="BJ634">
            <v>274.70751095894525</v>
          </cell>
          <cell r="BK634">
            <v>0</v>
          </cell>
          <cell r="BL634">
            <v>0</v>
          </cell>
          <cell r="BM634">
            <v>445810.71</v>
          </cell>
          <cell r="BN634">
            <v>23105.297609607591</v>
          </cell>
          <cell r="BO634">
            <v>0</v>
          </cell>
          <cell r="BP634">
            <v>0</v>
          </cell>
          <cell r="BY634">
            <v>1605</v>
          </cell>
          <cell r="CF634">
            <v>53.071000116699736</v>
          </cell>
          <cell r="CG634">
            <v>2142.25</v>
          </cell>
          <cell r="CX634">
            <v>0</v>
          </cell>
          <cell r="CY634">
            <v>0</v>
          </cell>
          <cell r="DB634">
            <v>0</v>
          </cell>
          <cell r="DC634">
            <v>0</v>
          </cell>
          <cell r="DJ634" t="str">
            <v>МОС</v>
          </cell>
          <cell r="DL634">
            <v>39870</v>
          </cell>
          <cell r="DM634">
            <v>65</v>
          </cell>
          <cell r="DO634" t="str">
            <v>тарифи на виробництво, транспортування, постачання иеплової енергії</v>
          </cell>
        </row>
        <row r="635">
          <cell r="AF635">
            <v>39861</v>
          </cell>
          <cell r="AG635">
            <v>12</v>
          </cell>
          <cell r="AM635">
            <v>169.49</v>
          </cell>
          <cell r="AO635">
            <v>21209.809110000002</v>
          </cell>
          <cell r="AQ635">
            <v>20623.5</v>
          </cell>
          <cell r="AU635">
            <v>0</v>
          </cell>
          <cell r="AW635">
            <v>0</v>
          </cell>
          <cell r="AY635">
            <v>17209.849999999999</v>
          </cell>
          <cell r="AZ635">
            <v>101.53902885125964</v>
          </cell>
          <cell r="BA635">
            <v>0</v>
          </cell>
          <cell r="BB635">
            <v>0</v>
          </cell>
          <cell r="BG635">
            <v>0</v>
          </cell>
          <cell r="BH635">
            <v>0</v>
          </cell>
          <cell r="BI635">
            <v>3413.92</v>
          </cell>
          <cell r="BJ635">
            <v>20.142309280783525</v>
          </cell>
          <cell r="BK635">
            <v>0</v>
          </cell>
          <cell r="BL635">
            <v>0</v>
          </cell>
          <cell r="BO635">
            <v>0</v>
          </cell>
          <cell r="BP635">
            <v>0</v>
          </cell>
          <cell r="CF635">
            <v>23.662005719628219</v>
          </cell>
          <cell r="CG635">
            <v>727.32</v>
          </cell>
          <cell r="CJ635">
            <v>0</v>
          </cell>
          <cell r="CK635">
            <v>0</v>
          </cell>
          <cell r="CL635">
            <v>0</v>
          </cell>
          <cell r="CM635">
            <v>0</v>
          </cell>
          <cell r="CN635">
            <v>0</v>
          </cell>
          <cell r="CO635">
            <v>0</v>
          </cell>
          <cell r="CX635">
            <v>0</v>
          </cell>
          <cell r="CY635">
            <v>0</v>
          </cell>
          <cell r="DJ635" t="str">
            <v>ОДА</v>
          </cell>
          <cell r="DL635">
            <v>40541</v>
          </cell>
          <cell r="DM635" t="str">
            <v>106-В</v>
          </cell>
          <cell r="DO635" t="str">
            <v>тариф на теплову енергію</v>
          </cell>
        </row>
        <row r="636">
          <cell r="AF636">
            <v>39861</v>
          </cell>
          <cell r="AG636">
            <v>12</v>
          </cell>
          <cell r="AM636">
            <v>6177.7462999999998</v>
          </cell>
          <cell r="AO636">
            <v>2113777.6740080002</v>
          </cell>
          <cell r="AQ636">
            <v>1971976.67</v>
          </cell>
          <cell r="AU636">
            <v>0</v>
          </cell>
          <cell r="AW636">
            <v>0</v>
          </cell>
          <cell r="AY636">
            <v>1847544.95</v>
          </cell>
          <cell r="AZ636">
            <v>299.06455530554888</v>
          </cell>
          <cell r="BA636">
            <v>0</v>
          </cell>
          <cell r="BB636">
            <v>0</v>
          </cell>
          <cell r="BG636">
            <v>0</v>
          </cell>
          <cell r="BH636">
            <v>0</v>
          </cell>
          <cell r="BI636">
            <v>124431.66</v>
          </cell>
          <cell r="BJ636">
            <v>20.141918097219371</v>
          </cell>
          <cell r="BK636">
            <v>0</v>
          </cell>
          <cell r="BL636">
            <v>0</v>
          </cell>
          <cell r="BO636">
            <v>0</v>
          </cell>
          <cell r="BP636">
            <v>0</v>
          </cell>
          <cell r="CF636">
            <v>862.43199906640211</v>
          </cell>
          <cell r="CG636">
            <v>2142.25</v>
          </cell>
          <cell r="CJ636">
            <v>0</v>
          </cell>
          <cell r="CK636">
            <v>0</v>
          </cell>
          <cell r="CL636">
            <v>0</v>
          </cell>
          <cell r="CM636">
            <v>0</v>
          </cell>
          <cell r="CN636">
            <v>0</v>
          </cell>
          <cell r="CO636">
            <v>0</v>
          </cell>
          <cell r="CX636">
            <v>0</v>
          </cell>
          <cell r="CY636">
            <v>0</v>
          </cell>
          <cell r="DJ636" t="str">
            <v>НКРКП</v>
          </cell>
          <cell r="DL636">
            <v>40816</v>
          </cell>
          <cell r="DM636">
            <v>161</v>
          </cell>
        </row>
        <row r="637">
          <cell r="AF637">
            <v>39861</v>
          </cell>
          <cell r="AG637">
            <v>12</v>
          </cell>
          <cell r="AO637">
            <v>28718.767432212167</v>
          </cell>
          <cell r="AQ637">
            <v>27349.93</v>
          </cell>
          <cell r="AY637">
            <v>2573.2600000000002</v>
          </cell>
          <cell r="AZ637">
            <v>2707.5540300789489</v>
          </cell>
          <cell r="BC637">
            <v>0</v>
          </cell>
          <cell r="BD637">
            <v>0</v>
          </cell>
          <cell r="BG637">
            <v>0</v>
          </cell>
          <cell r="BH637">
            <v>0</v>
          </cell>
          <cell r="BI637">
            <v>438.2</v>
          </cell>
          <cell r="BJ637">
            <v>461.06890713748135</v>
          </cell>
          <cell r="BK637">
            <v>0</v>
          </cell>
          <cell r="BL637">
            <v>0</v>
          </cell>
          <cell r="BM637">
            <v>21754.85</v>
          </cell>
          <cell r="BN637">
            <v>22890.198344226006</v>
          </cell>
          <cell r="BO637">
            <v>0</v>
          </cell>
          <cell r="BP637">
            <v>0</v>
          </cell>
          <cell r="BY637">
            <v>1605</v>
          </cell>
          <cell r="CF637">
            <v>3.5380025298355608</v>
          </cell>
          <cell r="CG637">
            <v>727.32</v>
          </cell>
          <cell r="CX637">
            <v>0</v>
          </cell>
          <cell r="CY637">
            <v>0</v>
          </cell>
          <cell r="DB637">
            <v>0</v>
          </cell>
          <cell r="DC637">
            <v>0</v>
          </cell>
          <cell r="DJ637" t="str">
            <v>ОДА</v>
          </cell>
          <cell r="DL637">
            <v>40541</v>
          </cell>
          <cell r="DM637" t="str">
            <v>106-В</v>
          </cell>
          <cell r="DO637" t="str">
            <v>тариф на теплову енергію</v>
          </cell>
        </row>
        <row r="638">
          <cell r="AF638">
            <v>39861</v>
          </cell>
          <cell r="AG638">
            <v>12</v>
          </cell>
          <cell r="AO638">
            <v>1510212.1371429835</v>
          </cell>
          <cell r="AQ638">
            <v>1179333.46</v>
          </cell>
          <cell r="AY638">
            <v>276268.84000000003</v>
          </cell>
          <cell r="AZ638">
            <v>7975.3832801638891</v>
          </cell>
          <cell r="BC638">
            <v>0</v>
          </cell>
          <cell r="BD638">
            <v>0</v>
          </cell>
          <cell r="BG638">
            <v>0</v>
          </cell>
          <cell r="BH638">
            <v>0</v>
          </cell>
          <cell r="BI638">
            <v>15971.52</v>
          </cell>
          <cell r="BJ638">
            <v>461.06898471359688</v>
          </cell>
          <cell r="BK638">
            <v>0</v>
          </cell>
          <cell r="BL638">
            <v>0</v>
          </cell>
          <cell r="BM638">
            <v>723869.53</v>
          </cell>
          <cell r="BN638">
            <v>20896.808147390391</v>
          </cell>
          <cell r="BO638">
            <v>0</v>
          </cell>
          <cell r="BP638">
            <v>0</v>
          </cell>
          <cell r="BY638">
            <v>1605</v>
          </cell>
          <cell r="CF638">
            <v>128.96199789940485</v>
          </cell>
          <cell r="CG638">
            <v>2142.25</v>
          </cell>
          <cell r="CX638">
            <v>0</v>
          </cell>
          <cell r="CY638">
            <v>0</v>
          </cell>
          <cell r="DB638">
            <v>0</v>
          </cell>
          <cell r="DC638">
            <v>0</v>
          </cell>
          <cell r="DJ638" t="str">
            <v>МОС</v>
          </cell>
          <cell r="DL638">
            <v>40086</v>
          </cell>
          <cell r="DM638">
            <v>339</v>
          </cell>
          <cell r="DO638" t="str">
            <v>тарифи на виробництво, транспортування, постачання теплової енергії та надання послуг з централізованого опалення</v>
          </cell>
        </row>
        <row r="639">
          <cell r="AF639">
            <v>39861</v>
          </cell>
          <cell r="AG639">
            <v>10</v>
          </cell>
          <cell r="AM639">
            <v>1743.3779999999999</v>
          </cell>
          <cell r="AO639">
            <v>227929.23972000001</v>
          </cell>
          <cell r="AQ639">
            <v>225025.97</v>
          </cell>
          <cell r="AU639">
            <v>0</v>
          </cell>
          <cell r="AW639">
            <v>0</v>
          </cell>
          <cell r="AY639">
            <v>170808.19</v>
          </cell>
          <cell r="AZ639">
            <v>97.975418985440911</v>
          </cell>
          <cell r="BA639">
            <v>0</v>
          </cell>
          <cell r="BB639">
            <v>0</v>
          </cell>
          <cell r="BG639">
            <v>0</v>
          </cell>
          <cell r="BH639">
            <v>0</v>
          </cell>
          <cell r="BI639">
            <v>54217.78</v>
          </cell>
          <cell r="BJ639">
            <v>31.099268202306099</v>
          </cell>
          <cell r="BK639">
            <v>0</v>
          </cell>
          <cell r="BL639">
            <v>0</v>
          </cell>
          <cell r="BO639">
            <v>0</v>
          </cell>
          <cell r="BP639">
            <v>0</v>
          </cell>
          <cell r="CF639">
            <v>234.84599626024308</v>
          </cell>
          <cell r="CG639">
            <v>727.32</v>
          </cell>
          <cell r="CJ639">
            <v>0</v>
          </cell>
          <cell r="CK639">
            <v>0</v>
          </cell>
          <cell r="CL639">
            <v>0</v>
          </cell>
          <cell r="CM639">
            <v>0</v>
          </cell>
          <cell r="CN639">
            <v>0</v>
          </cell>
          <cell r="CO639">
            <v>0</v>
          </cell>
          <cell r="CX639">
            <v>0</v>
          </cell>
          <cell r="CY639">
            <v>0</v>
          </cell>
          <cell r="DJ639" t="str">
            <v>МОС</v>
          </cell>
          <cell r="DL639">
            <v>40563</v>
          </cell>
          <cell r="DM639">
            <v>8</v>
          </cell>
          <cell r="DO639" t="str">
            <v>тарифи на послуги з централізованого опалення</v>
          </cell>
        </row>
        <row r="640">
          <cell r="AF640">
            <v>39861</v>
          </cell>
          <cell r="AG640">
            <v>11</v>
          </cell>
          <cell r="AO640">
            <v>236994.672096075</v>
          </cell>
          <cell r="AQ640">
            <v>230240.36</v>
          </cell>
          <cell r="AY640">
            <v>19996.939999999999</v>
          </cell>
          <cell r="AZ640">
            <v>2068.8507141317091</v>
          </cell>
          <cell r="BC640">
            <v>0</v>
          </cell>
          <cell r="BD640">
            <v>0</v>
          </cell>
          <cell r="BG640">
            <v>0</v>
          </cell>
          <cell r="BH640">
            <v>0</v>
          </cell>
          <cell r="BI640">
            <v>5343.24</v>
          </cell>
          <cell r="BJ640">
            <v>552.8028733284749</v>
          </cell>
          <cell r="BK640">
            <v>0</v>
          </cell>
          <cell r="BL640">
            <v>0</v>
          </cell>
          <cell r="BM640">
            <v>181153.01</v>
          </cell>
          <cell r="BN640">
            <v>18741.794199792999</v>
          </cell>
          <cell r="BO640">
            <v>0</v>
          </cell>
          <cell r="BP640">
            <v>0</v>
          </cell>
          <cell r="BY640">
            <v>1605</v>
          </cell>
          <cell r="CF640">
            <v>27.494005389649669</v>
          </cell>
          <cell r="CG640">
            <v>727.32</v>
          </cell>
          <cell r="CX640">
            <v>0</v>
          </cell>
          <cell r="CY640">
            <v>0</v>
          </cell>
          <cell r="DB640">
            <v>0</v>
          </cell>
          <cell r="DC640">
            <v>0</v>
          </cell>
          <cell r="DJ640" t="str">
            <v>МОС</v>
          </cell>
          <cell r="DL640">
            <v>40563</v>
          </cell>
          <cell r="DM640">
            <v>8</v>
          </cell>
          <cell r="DO640" t="str">
            <v>тарифи на послуги з централізованого опалення</v>
          </cell>
        </row>
        <row r="641">
          <cell r="AF641">
            <v>39861</v>
          </cell>
          <cell r="AG641" t="str">
            <v>№ 22</v>
          </cell>
          <cell r="AM641">
            <v>192.27010000000001</v>
          </cell>
          <cell r="AO641">
            <v>20951.672797000003</v>
          </cell>
          <cell r="AQ641">
            <v>20363.96</v>
          </cell>
          <cell r="AU641">
            <v>0</v>
          </cell>
          <cell r="AW641">
            <v>0</v>
          </cell>
          <cell r="AY641">
            <v>18038.259999999998</v>
          </cell>
          <cell r="AZ641">
            <v>93.817291404123665</v>
          </cell>
          <cell r="BA641">
            <v>0</v>
          </cell>
          <cell r="BB641">
            <v>0</v>
          </cell>
          <cell r="BG641">
            <v>0</v>
          </cell>
          <cell r="BH641">
            <v>0</v>
          </cell>
          <cell r="BI641">
            <v>2325.6999999999998</v>
          </cell>
          <cell r="BJ641">
            <v>12.096004526964929</v>
          </cell>
          <cell r="BK641">
            <v>0</v>
          </cell>
          <cell r="BL641">
            <v>0</v>
          </cell>
          <cell r="BO641">
            <v>0</v>
          </cell>
          <cell r="BP641">
            <v>0</v>
          </cell>
          <cell r="CF641">
            <v>24.800995435296702</v>
          </cell>
          <cell r="CG641">
            <v>727.32</v>
          </cell>
          <cell r="CJ641">
            <v>0</v>
          </cell>
          <cell r="CK641">
            <v>0</v>
          </cell>
          <cell r="CL641">
            <v>0</v>
          </cell>
          <cell r="CM641">
            <v>0</v>
          </cell>
          <cell r="CN641">
            <v>0</v>
          </cell>
          <cell r="CO641">
            <v>0</v>
          </cell>
          <cell r="CX641">
            <v>0</v>
          </cell>
          <cell r="CY641">
            <v>0</v>
          </cell>
          <cell r="DJ641" t="str">
            <v>МОС</v>
          </cell>
          <cell r="DL641">
            <v>40563</v>
          </cell>
          <cell r="DM641">
            <v>11</v>
          </cell>
          <cell r="DO641" t="str">
            <v>тарифи на послуги з централізованого опалення</v>
          </cell>
        </row>
        <row r="642">
          <cell r="AF642">
            <v>39861</v>
          </cell>
          <cell r="AG642" t="str">
            <v>№ 22</v>
          </cell>
          <cell r="AM642">
            <v>1823.6459</v>
          </cell>
          <cell r="AO642">
            <v>562722.41536300001</v>
          </cell>
          <cell r="AQ642">
            <v>525995.32999999996</v>
          </cell>
          <cell r="AU642">
            <v>0</v>
          </cell>
          <cell r="AW642">
            <v>0</v>
          </cell>
          <cell r="AY642">
            <v>503936.46</v>
          </cell>
          <cell r="AZ642">
            <v>276.33459982554729</v>
          </cell>
          <cell r="BA642">
            <v>0</v>
          </cell>
          <cell r="BB642">
            <v>0</v>
          </cell>
          <cell r="BG642">
            <v>0</v>
          </cell>
          <cell r="BH642">
            <v>0</v>
          </cell>
          <cell r="BI642">
            <v>22058.87</v>
          </cell>
          <cell r="BJ642">
            <v>12.096026975412277</v>
          </cell>
          <cell r="BK642">
            <v>0</v>
          </cell>
          <cell r="BL642">
            <v>0</v>
          </cell>
          <cell r="BO642">
            <v>0</v>
          </cell>
          <cell r="BP642">
            <v>0</v>
          </cell>
          <cell r="CF642">
            <v>235.23699848290349</v>
          </cell>
          <cell r="CG642">
            <v>2142.25</v>
          </cell>
          <cell r="CJ642">
            <v>0</v>
          </cell>
          <cell r="CK642">
            <v>0</v>
          </cell>
          <cell r="CL642">
            <v>0</v>
          </cell>
          <cell r="CM642">
            <v>0</v>
          </cell>
          <cell r="CN642">
            <v>0</v>
          </cell>
          <cell r="CO642">
            <v>0</v>
          </cell>
          <cell r="CX642">
            <v>0</v>
          </cell>
          <cell r="CY642">
            <v>0</v>
          </cell>
          <cell r="DJ642" t="str">
            <v>НКРКП</v>
          </cell>
          <cell r="DL642">
            <v>40816</v>
          </cell>
          <cell r="DM642">
            <v>161</v>
          </cell>
        </row>
        <row r="643">
          <cell r="AF643">
            <v>39861</v>
          </cell>
          <cell r="AG643">
            <v>22</v>
          </cell>
          <cell r="AO643">
            <v>26718.398942637599</v>
          </cell>
          <cell r="AQ643">
            <v>25346.02</v>
          </cell>
          <cell r="AY643">
            <v>2694.72</v>
          </cell>
          <cell r="AZ643">
            <v>2525.9274257047086</v>
          </cell>
          <cell r="BC643">
            <v>0</v>
          </cell>
          <cell r="BD643">
            <v>0</v>
          </cell>
          <cell r="BG643">
            <v>0</v>
          </cell>
          <cell r="BH643">
            <v>0</v>
          </cell>
          <cell r="BI643">
            <v>296.63</v>
          </cell>
          <cell r="BJ643">
            <v>278.04961268212941</v>
          </cell>
          <cell r="BK643">
            <v>0</v>
          </cell>
          <cell r="BL643">
            <v>0</v>
          </cell>
          <cell r="BM643">
            <v>18188.830000000002</v>
          </cell>
          <cell r="BN643">
            <v>17049.513321785042</v>
          </cell>
          <cell r="BO643">
            <v>0</v>
          </cell>
          <cell r="BP643">
            <v>0</v>
          </cell>
          <cell r="BY643">
            <v>1605</v>
          </cell>
          <cell r="CF643">
            <v>3.7049991750536209</v>
          </cell>
          <cell r="CG643">
            <v>727.32</v>
          </cell>
          <cell r="CX643">
            <v>0</v>
          </cell>
          <cell r="CY643">
            <v>0</v>
          </cell>
          <cell r="DB643">
            <v>0</v>
          </cell>
          <cell r="DC643">
            <v>0</v>
          </cell>
          <cell r="DJ643" t="str">
            <v>МОС</v>
          </cell>
          <cell r="DL643">
            <v>40563</v>
          </cell>
          <cell r="DM643">
            <v>11</v>
          </cell>
          <cell r="DO643" t="str">
            <v>тарифи на послуги з централізованого опалення</v>
          </cell>
        </row>
        <row r="644">
          <cell r="AF644">
            <v>39861</v>
          </cell>
          <cell r="AG644">
            <v>22</v>
          </cell>
          <cell r="AO644">
            <v>375816.40322381997</v>
          </cell>
          <cell r="AQ644">
            <v>290128.375</v>
          </cell>
          <cell r="AY644">
            <v>75285.09</v>
          </cell>
          <cell r="AZ644">
            <v>7440.5115579069461</v>
          </cell>
          <cell r="BC644">
            <v>0</v>
          </cell>
          <cell r="BD644">
            <v>0</v>
          </cell>
          <cell r="BG644">
            <v>0</v>
          </cell>
          <cell r="BH644">
            <v>0</v>
          </cell>
          <cell r="BI644">
            <v>2813.45</v>
          </cell>
          <cell r="BJ644">
            <v>278.05648160337324</v>
          </cell>
          <cell r="BK644">
            <v>0</v>
          </cell>
          <cell r="BL644">
            <v>0</v>
          </cell>
          <cell r="BM644">
            <v>175027.27</v>
          </cell>
          <cell r="BN644">
            <v>17298.145295222461</v>
          </cell>
          <cell r="BO644">
            <v>0</v>
          </cell>
          <cell r="BP644">
            <v>0</v>
          </cell>
          <cell r="BY644">
            <v>1605</v>
          </cell>
          <cell r="CF644">
            <v>35.142999183101878</v>
          </cell>
          <cell r="CG644">
            <v>2142.25</v>
          </cell>
          <cell r="CX644">
            <v>0</v>
          </cell>
          <cell r="CY644">
            <v>0</v>
          </cell>
          <cell r="DB644">
            <v>0</v>
          </cell>
          <cell r="DC644">
            <v>0</v>
          </cell>
          <cell r="DJ644" t="str">
            <v>МОС</v>
          </cell>
          <cell r="DL644">
            <v>40073</v>
          </cell>
          <cell r="DM644">
            <v>123</v>
          </cell>
          <cell r="DO644" t="str">
            <v>тарифи на виробництво, транспортування, постачання теплової енергії</v>
          </cell>
        </row>
        <row r="645">
          <cell r="W645">
            <v>194.97</v>
          </cell>
          <cell r="AF645">
            <v>40093</v>
          </cell>
          <cell r="AG645">
            <v>432</v>
          </cell>
          <cell r="AH645">
            <v>193.39824945295405</v>
          </cell>
          <cell r="AM645">
            <v>297050</v>
          </cell>
          <cell r="AO645">
            <v>57915838.5</v>
          </cell>
          <cell r="AQ645">
            <v>57448950</v>
          </cell>
          <cell r="AU645">
            <v>0</v>
          </cell>
          <cell r="AW645">
            <v>0</v>
          </cell>
          <cell r="AY645">
            <v>25787900</v>
          </cell>
          <cell r="AZ645">
            <v>86.813331089042251</v>
          </cell>
          <cell r="BA645">
            <v>3967000</v>
          </cell>
          <cell r="BB645">
            <v>13.354654098636594</v>
          </cell>
          <cell r="BC645">
            <v>0</v>
          </cell>
          <cell r="BD645">
            <v>0</v>
          </cell>
          <cell r="BG645">
            <v>1546900</v>
          </cell>
          <cell r="BH645">
            <v>5.2075408180441007</v>
          </cell>
          <cell r="BI645">
            <v>6548900</v>
          </cell>
          <cell r="BJ645">
            <v>22.04645682545026</v>
          </cell>
          <cell r="BK645">
            <v>0</v>
          </cell>
          <cell r="BL645">
            <v>0</v>
          </cell>
          <cell r="BM645">
            <v>12154300</v>
          </cell>
          <cell r="BN645">
            <v>40.916680693485944</v>
          </cell>
          <cell r="BO645">
            <v>0</v>
          </cell>
          <cell r="BP645">
            <v>0</v>
          </cell>
          <cell r="BY645">
            <v>1829.59</v>
          </cell>
          <cell r="CF645">
            <v>35456.057856239342</v>
          </cell>
          <cell r="CG645">
            <v>727.32</v>
          </cell>
          <cell r="CJ645">
            <v>0</v>
          </cell>
          <cell r="CK645">
            <v>0</v>
          </cell>
          <cell r="CL645">
            <v>0</v>
          </cell>
          <cell r="CM645">
            <v>0</v>
          </cell>
          <cell r="CN645">
            <v>0</v>
          </cell>
          <cell r="CO645">
            <v>0</v>
          </cell>
          <cell r="CX645">
            <v>0</v>
          </cell>
          <cell r="CY645">
            <v>0</v>
          </cell>
          <cell r="DB645">
            <v>0</v>
          </cell>
          <cell r="DC645">
            <v>0</v>
          </cell>
          <cell r="DJ645" t="str">
            <v>НКРЕ</v>
          </cell>
          <cell r="DL645">
            <v>40526</v>
          </cell>
          <cell r="DM645">
            <v>1794</v>
          </cell>
          <cell r="DO645" t="str">
            <v>тариф на теплову енергію</v>
          </cell>
          <cell r="DT645">
            <v>243.71</v>
          </cell>
        </row>
        <row r="646">
          <cell r="W646">
            <v>413.77</v>
          </cell>
          <cell r="AF646">
            <v>40093</v>
          </cell>
          <cell r="AG646">
            <v>433</v>
          </cell>
          <cell r="AH646">
            <v>359.79936811666636</v>
          </cell>
          <cell r="AM646">
            <v>56023</v>
          </cell>
          <cell r="AO646">
            <v>23180636.709999997</v>
          </cell>
          <cell r="AQ646">
            <v>20157040</v>
          </cell>
          <cell r="AU646">
            <v>0</v>
          </cell>
          <cell r="AW646">
            <v>0</v>
          </cell>
          <cell r="AY646">
            <v>14217425</v>
          </cell>
          <cell r="AZ646">
            <v>253.77835888831373</v>
          </cell>
          <cell r="BA646">
            <v>807242.8</v>
          </cell>
          <cell r="BB646">
            <v>14.409131963657785</v>
          </cell>
          <cell r="BC646">
            <v>0</v>
          </cell>
          <cell r="BD646">
            <v>0</v>
          </cell>
          <cell r="BG646">
            <v>291758.11</v>
          </cell>
          <cell r="BH646">
            <v>5.2078273209217638</v>
          </cell>
          <cell r="BI646">
            <v>1235063.99</v>
          </cell>
          <cell r="BJ646">
            <v>22.045659639790799</v>
          </cell>
          <cell r="BK646">
            <v>0</v>
          </cell>
          <cell r="BL646">
            <v>0</v>
          </cell>
          <cell r="BM646">
            <v>2292176.91</v>
          </cell>
          <cell r="BN646">
            <v>40.914926191028684</v>
          </cell>
          <cell r="BO646">
            <v>0</v>
          </cell>
          <cell r="BP646">
            <v>0</v>
          </cell>
          <cell r="BY646">
            <v>1829.59</v>
          </cell>
          <cell r="CF646">
            <v>8887.8055117148178</v>
          </cell>
          <cell r="CG646">
            <v>2182.66</v>
          </cell>
          <cell r="CJ646">
            <v>0</v>
          </cell>
          <cell r="CK646">
            <v>0</v>
          </cell>
          <cell r="CL646">
            <v>0</v>
          </cell>
          <cell r="CM646">
            <v>0</v>
          </cell>
          <cell r="CN646">
            <v>0</v>
          </cell>
          <cell r="CO646">
            <v>0</v>
          </cell>
          <cell r="CX646">
            <v>0</v>
          </cell>
          <cell r="CY646">
            <v>0</v>
          </cell>
          <cell r="DB646">
            <v>0</v>
          </cell>
          <cell r="DC646">
            <v>0</v>
          </cell>
          <cell r="DJ646" t="str">
            <v>НКРКП</v>
          </cell>
          <cell r="DL646">
            <v>40816</v>
          </cell>
          <cell r="DM646">
            <v>60</v>
          </cell>
          <cell r="DT646">
            <v>596.23</v>
          </cell>
        </row>
        <row r="647">
          <cell r="W647">
            <v>463.41</v>
          </cell>
          <cell r="AF647">
            <v>40093</v>
          </cell>
          <cell r="AG647">
            <v>434</v>
          </cell>
          <cell r="AH647">
            <v>308.93702700826219</v>
          </cell>
          <cell r="AM647">
            <v>14403</v>
          </cell>
          <cell r="AO647">
            <v>6674494.2300000004</v>
          </cell>
          <cell r="AQ647">
            <v>4449620</v>
          </cell>
          <cell r="AU647">
            <v>0</v>
          </cell>
          <cell r="AW647">
            <v>0</v>
          </cell>
          <cell r="AY647">
            <v>2794845.92882</v>
          </cell>
          <cell r="AZ647">
            <v>194.0460965646046</v>
          </cell>
          <cell r="BA647">
            <v>333076.8</v>
          </cell>
          <cell r="BB647">
            <v>23.125515517600498</v>
          </cell>
          <cell r="BC647">
            <v>0</v>
          </cell>
          <cell r="BD647">
            <v>0</v>
          </cell>
          <cell r="BG647">
            <v>75000</v>
          </cell>
          <cell r="BH647">
            <v>5.2072484898979381</v>
          </cell>
          <cell r="BI647">
            <v>317500</v>
          </cell>
          <cell r="BJ647">
            <v>22.044018607234605</v>
          </cell>
          <cell r="BK647">
            <v>0</v>
          </cell>
          <cell r="BL647">
            <v>0</v>
          </cell>
          <cell r="BM647">
            <v>589200</v>
          </cell>
          <cell r="BN647">
            <v>40.908144136638199</v>
          </cell>
          <cell r="BO647">
            <v>0</v>
          </cell>
          <cell r="BP647">
            <v>0</v>
          </cell>
          <cell r="BY647">
            <v>1828.59</v>
          </cell>
          <cell r="CF647">
            <v>2260.0137367119901</v>
          </cell>
          <cell r="CG647">
            <v>2182.66</v>
          </cell>
          <cell r="CJ647">
            <v>0</v>
          </cell>
          <cell r="CK647">
            <v>0</v>
          </cell>
          <cell r="CL647">
            <v>0</v>
          </cell>
          <cell r="CM647">
            <v>0</v>
          </cell>
          <cell r="CN647">
            <v>0</v>
          </cell>
          <cell r="CO647">
            <v>0</v>
          </cell>
          <cell r="CX647">
            <v>0</v>
          </cell>
          <cell r="CY647">
            <v>0</v>
          </cell>
          <cell r="DB647">
            <v>0</v>
          </cell>
          <cell r="DC647">
            <v>0</v>
          </cell>
          <cell r="DJ647" t="str">
            <v>НКРКП</v>
          </cell>
          <cell r="DL647">
            <v>40816</v>
          </cell>
          <cell r="DM647">
            <v>60</v>
          </cell>
          <cell r="DT647">
            <v>602.91999999999996</v>
          </cell>
        </row>
        <row r="648">
          <cell r="W648">
            <v>184.16</v>
          </cell>
          <cell r="AF648">
            <v>39645</v>
          </cell>
          <cell r="AG648">
            <v>755</v>
          </cell>
          <cell r="AH648">
            <v>175.38512616201859</v>
          </cell>
          <cell r="AM648">
            <v>75300</v>
          </cell>
          <cell r="AO648">
            <v>13867248</v>
          </cell>
          <cell r="AQ648">
            <v>13206500</v>
          </cell>
          <cell r="AU648">
            <v>0</v>
          </cell>
          <cell r="AW648">
            <v>0</v>
          </cell>
          <cell r="AY648">
            <v>7940879.7600000007</v>
          </cell>
          <cell r="AZ648">
            <v>105.4565705179283</v>
          </cell>
          <cell r="BA648">
            <v>0</v>
          </cell>
          <cell r="BB648">
            <v>0</v>
          </cell>
          <cell r="BC648">
            <v>0</v>
          </cell>
          <cell r="BD648">
            <v>0</v>
          </cell>
          <cell r="BG648">
            <v>220954</v>
          </cell>
          <cell r="BH648">
            <v>2.9343160690571048</v>
          </cell>
          <cell r="BI648">
            <v>137667</v>
          </cell>
          <cell r="BJ648">
            <v>1.8282470119521912</v>
          </cell>
          <cell r="BK648">
            <v>0</v>
          </cell>
          <cell r="BL648">
            <v>0</v>
          </cell>
          <cell r="BM648">
            <v>2355833</v>
          </cell>
          <cell r="BN648">
            <v>31.285962815405046</v>
          </cell>
          <cell r="BO648">
            <v>0</v>
          </cell>
          <cell r="BP648">
            <v>0</v>
          </cell>
          <cell r="BY648">
            <v>3435.9</v>
          </cell>
          <cell r="CF648">
            <v>10918</v>
          </cell>
          <cell r="CG648">
            <v>727.32</v>
          </cell>
          <cell r="CJ648">
            <v>0</v>
          </cell>
          <cell r="CK648">
            <v>0</v>
          </cell>
          <cell r="CL648">
            <v>0</v>
          </cell>
          <cell r="CM648">
            <v>0</v>
          </cell>
          <cell r="CN648">
            <v>0</v>
          </cell>
          <cell r="CO648">
            <v>0</v>
          </cell>
          <cell r="CX648">
            <v>0</v>
          </cell>
          <cell r="CY648">
            <v>0</v>
          </cell>
          <cell r="DB648">
            <v>0</v>
          </cell>
          <cell r="DC648">
            <v>0</v>
          </cell>
          <cell r="DJ648" t="str">
            <v>НКРЕ</v>
          </cell>
          <cell r="DL648">
            <v>40526</v>
          </cell>
          <cell r="DM648">
            <v>1755</v>
          </cell>
          <cell r="DO648" t="str">
            <v>тариф на теплову енергію</v>
          </cell>
          <cell r="DT648">
            <v>230.2</v>
          </cell>
        </row>
        <row r="649">
          <cell r="W649">
            <v>431.57</v>
          </cell>
          <cell r="AF649">
            <v>39862</v>
          </cell>
          <cell r="AG649">
            <v>1362</v>
          </cell>
          <cell r="AH649">
            <v>385.33333333333331</v>
          </cell>
          <cell r="AM649">
            <v>4200</v>
          </cell>
          <cell r="AO649">
            <v>1812594</v>
          </cell>
          <cell r="AQ649">
            <v>1618400</v>
          </cell>
          <cell r="AU649">
            <v>0</v>
          </cell>
          <cell r="AW649">
            <v>0</v>
          </cell>
          <cell r="AY649">
            <v>1301631.1000000001</v>
          </cell>
          <cell r="AZ649">
            <v>309.91216666666668</v>
          </cell>
          <cell r="BA649">
            <v>0</v>
          </cell>
          <cell r="BB649">
            <v>0</v>
          </cell>
          <cell r="BC649">
            <v>0</v>
          </cell>
          <cell r="BD649">
            <v>0</v>
          </cell>
          <cell r="BG649">
            <v>17305</v>
          </cell>
          <cell r="BH649">
            <v>4.1202380952380953</v>
          </cell>
          <cell r="BI649">
            <v>10499</v>
          </cell>
          <cell r="BJ649">
            <v>2.4997619047619049</v>
          </cell>
          <cell r="BK649">
            <v>0</v>
          </cell>
          <cell r="BL649">
            <v>0</v>
          </cell>
          <cell r="BM649">
            <v>131401</v>
          </cell>
          <cell r="BN649">
            <v>31.285952380952381</v>
          </cell>
          <cell r="BO649">
            <v>0</v>
          </cell>
          <cell r="BP649">
            <v>0</v>
          </cell>
          <cell r="BY649">
            <v>3435.9</v>
          </cell>
          <cell r="CF649">
            <v>607.6</v>
          </cell>
          <cell r="CG649">
            <v>2142.25</v>
          </cell>
          <cell r="CJ649">
            <v>0</v>
          </cell>
          <cell r="CK649">
            <v>0</v>
          </cell>
          <cell r="CL649">
            <v>0</v>
          </cell>
          <cell r="CM649">
            <v>0</v>
          </cell>
          <cell r="CN649">
            <v>0</v>
          </cell>
          <cell r="CO649">
            <v>0</v>
          </cell>
          <cell r="CX649">
            <v>0</v>
          </cell>
          <cell r="CY649">
            <v>0</v>
          </cell>
          <cell r="DB649">
            <v>0</v>
          </cell>
          <cell r="DC649">
            <v>0</v>
          </cell>
          <cell r="DJ649" t="str">
            <v>НКРКП</v>
          </cell>
          <cell r="DL649">
            <v>40816</v>
          </cell>
          <cell r="DM649">
            <v>94</v>
          </cell>
          <cell r="DT649">
            <v>652.52</v>
          </cell>
        </row>
        <row r="650">
          <cell r="W650">
            <v>436.06</v>
          </cell>
          <cell r="AF650">
            <v>39862</v>
          </cell>
          <cell r="AG650">
            <v>1363</v>
          </cell>
          <cell r="AH650">
            <v>389.33718244803697</v>
          </cell>
          <cell r="AM650">
            <v>173200</v>
          </cell>
          <cell r="AO650">
            <v>75525592</v>
          </cell>
          <cell r="AQ650">
            <v>67433200</v>
          </cell>
          <cell r="AU650">
            <v>0</v>
          </cell>
          <cell r="AW650">
            <v>4168988</v>
          </cell>
          <cell r="AY650">
            <v>49893645.174999997</v>
          </cell>
          <cell r="AZ650">
            <v>288.06954489030022</v>
          </cell>
          <cell r="BA650">
            <v>0</v>
          </cell>
          <cell r="BB650">
            <v>0</v>
          </cell>
          <cell r="BC650">
            <v>0</v>
          </cell>
          <cell r="BD650">
            <v>0</v>
          </cell>
          <cell r="BG650">
            <v>713629</v>
          </cell>
          <cell r="BH650">
            <v>4.1202598152424939</v>
          </cell>
          <cell r="BI650">
            <v>432917</v>
          </cell>
          <cell r="BJ650">
            <v>2.4995207852193997</v>
          </cell>
          <cell r="BK650">
            <v>0</v>
          </cell>
          <cell r="BL650">
            <v>0</v>
          </cell>
          <cell r="BM650">
            <v>5418729</v>
          </cell>
          <cell r="BN650">
            <v>31.285964203233256</v>
          </cell>
          <cell r="BO650">
            <v>0</v>
          </cell>
          <cell r="BP650">
            <v>0</v>
          </cell>
          <cell r="BY650">
            <v>3435.9</v>
          </cell>
          <cell r="CF650">
            <v>23290.3</v>
          </cell>
          <cell r="CG650">
            <v>2142.25</v>
          </cell>
          <cell r="CJ650">
            <v>0</v>
          </cell>
          <cell r="CK650">
            <v>0</v>
          </cell>
          <cell r="CL650">
            <v>0</v>
          </cell>
          <cell r="CM650">
            <v>13360</v>
          </cell>
          <cell r="CN650">
            <v>312.05</v>
          </cell>
          <cell r="CO650">
            <v>587.72</v>
          </cell>
          <cell r="CX650">
            <v>0</v>
          </cell>
          <cell r="CY650">
            <v>0</v>
          </cell>
          <cell r="DB650">
            <v>0</v>
          </cell>
          <cell r="DC650">
            <v>0</v>
          </cell>
          <cell r="DJ650" t="str">
            <v>НКРКП</v>
          </cell>
          <cell r="DL650">
            <v>40816</v>
          </cell>
          <cell r="DM650">
            <v>94</v>
          </cell>
          <cell r="DT650">
            <v>652.52</v>
          </cell>
        </row>
        <row r="651">
          <cell r="W651">
            <v>487.5</v>
          </cell>
          <cell r="AF651">
            <v>39857</v>
          </cell>
          <cell r="AG651">
            <v>1346</v>
          </cell>
          <cell r="AH651">
            <v>446.41117915642565</v>
          </cell>
          <cell r="AM651">
            <v>33167.440000000002</v>
          </cell>
          <cell r="AO651">
            <v>16169127.000000002</v>
          </cell>
          <cell r="AQ651">
            <v>14806316</v>
          </cell>
          <cell r="AU651">
            <v>0</v>
          </cell>
          <cell r="AW651">
            <v>0</v>
          </cell>
          <cell r="AY651">
            <v>10302787.192499999</v>
          </cell>
          <cell r="AZ651">
            <v>310.62955695404884</v>
          </cell>
          <cell r="BA651">
            <v>0</v>
          </cell>
          <cell r="BB651">
            <v>0</v>
          </cell>
          <cell r="BC651">
            <v>0</v>
          </cell>
          <cell r="BD651">
            <v>0</v>
          </cell>
          <cell r="BG651">
            <v>0</v>
          </cell>
          <cell r="BH651">
            <v>0</v>
          </cell>
          <cell r="BI651">
            <v>480657</v>
          </cell>
          <cell r="BJ651">
            <v>14.491832954246695</v>
          </cell>
          <cell r="BK651">
            <v>0</v>
          </cell>
          <cell r="BL651">
            <v>0</v>
          </cell>
          <cell r="BM651">
            <v>1119300</v>
          </cell>
          <cell r="BN651">
            <v>33.74695182986688</v>
          </cell>
          <cell r="BO651">
            <v>0</v>
          </cell>
          <cell r="BP651">
            <v>0</v>
          </cell>
          <cell r="BY651">
            <v>995.92</v>
          </cell>
          <cell r="CF651">
            <v>4809.33</v>
          </cell>
          <cell r="CG651">
            <v>2142.25</v>
          </cell>
          <cell r="CJ651">
            <v>0</v>
          </cell>
          <cell r="CK651">
            <v>0</v>
          </cell>
          <cell r="CL651">
            <v>0</v>
          </cell>
          <cell r="CM651">
            <v>0</v>
          </cell>
          <cell r="CN651">
            <v>0</v>
          </cell>
          <cell r="CO651">
            <v>0</v>
          </cell>
          <cell r="CX651">
            <v>0</v>
          </cell>
          <cell r="CY651">
            <v>0</v>
          </cell>
          <cell r="DB651">
            <v>0</v>
          </cell>
          <cell r="DC651">
            <v>0</v>
          </cell>
          <cell r="DJ651" t="str">
            <v>НКРКП</v>
          </cell>
          <cell r="DL651">
            <v>40816</v>
          </cell>
          <cell r="DM651">
            <v>96</v>
          </cell>
          <cell r="DT651">
            <v>720.91</v>
          </cell>
        </row>
        <row r="652">
          <cell r="W652">
            <v>488.66</v>
          </cell>
          <cell r="AF652">
            <v>39857</v>
          </cell>
          <cell r="AG652">
            <v>1347</v>
          </cell>
          <cell r="AH652">
            <v>432.82665937147351</v>
          </cell>
          <cell r="AM652">
            <v>1754.58</v>
          </cell>
          <cell r="AO652">
            <v>857393.06279999996</v>
          </cell>
          <cell r="AQ652">
            <v>759429</v>
          </cell>
          <cell r="AU652">
            <v>0</v>
          </cell>
          <cell r="AW652">
            <v>0</v>
          </cell>
          <cell r="AY652">
            <v>589118.75</v>
          </cell>
          <cell r="AZ652">
            <v>335.76055238290644</v>
          </cell>
          <cell r="BA652">
            <v>0</v>
          </cell>
          <cell r="BB652">
            <v>0</v>
          </cell>
          <cell r="BC652">
            <v>0</v>
          </cell>
          <cell r="BD652">
            <v>0</v>
          </cell>
          <cell r="BG652">
            <v>0</v>
          </cell>
          <cell r="BH652">
            <v>0</v>
          </cell>
          <cell r="BI652">
            <v>19634</v>
          </cell>
          <cell r="BJ652">
            <v>11.190142370253851</v>
          </cell>
          <cell r="BK652">
            <v>0</v>
          </cell>
          <cell r="BL652">
            <v>0</v>
          </cell>
          <cell r="BM652">
            <v>59212</v>
          </cell>
          <cell r="BN652">
            <v>33.747107569902774</v>
          </cell>
          <cell r="BO652">
            <v>0</v>
          </cell>
          <cell r="BP652">
            <v>0</v>
          </cell>
          <cell r="BY652">
            <v>995.92</v>
          </cell>
          <cell r="CF652">
            <v>275</v>
          </cell>
          <cell r="CG652">
            <v>2142.25</v>
          </cell>
          <cell r="CJ652">
            <v>0</v>
          </cell>
          <cell r="CK652">
            <v>0</v>
          </cell>
          <cell r="CL652">
            <v>0</v>
          </cell>
          <cell r="CM652">
            <v>0</v>
          </cell>
          <cell r="CN652">
            <v>0</v>
          </cell>
          <cell r="CO652">
            <v>0</v>
          </cell>
          <cell r="CX652">
            <v>0</v>
          </cell>
          <cell r="CY652">
            <v>0</v>
          </cell>
          <cell r="DB652">
            <v>0</v>
          </cell>
          <cell r="DC652">
            <v>0</v>
          </cell>
          <cell r="DJ652" t="str">
            <v>НКРКП</v>
          </cell>
          <cell r="DL652">
            <v>40816</v>
          </cell>
          <cell r="DM652">
            <v>96</v>
          </cell>
          <cell r="DT652">
            <v>741.37</v>
          </cell>
        </row>
        <row r="653">
          <cell r="W653">
            <v>496.51</v>
          </cell>
          <cell r="AF653">
            <v>39694</v>
          </cell>
          <cell r="AG653">
            <v>909</v>
          </cell>
          <cell r="AH653">
            <v>451.37741935483871</v>
          </cell>
          <cell r="AM653">
            <v>620</v>
          </cell>
          <cell r="AO653">
            <v>307836.2</v>
          </cell>
          <cell r="AQ653">
            <v>279854</v>
          </cell>
          <cell r="AU653">
            <v>0</v>
          </cell>
          <cell r="AW653">
            <v>0</v>
          </cell>
          <cell r="AY653">
            <v>85823.760000000009</v>
          </cell>
          <cell r="AZ653">
            <v>138.42541935483874</v>
          </cell>
          <cell r="BA653">
            <v>0</v>
          </cell>
          <cell r="BB653">
            <v>0</v>
          </cell>
          <cell r="BC653">
            <v>0</v>
          </cell>
          <cell r="BD653">
            <v>0</v>
          </cell>
          <cell r="BG653">
            <v>0</v>
          </cell>
          <cell r="BH653">
            <v>0</v>
          </cell>
          <cell r="BI653">
            <v>23371</v>
          </cell>
          <cell r="BJ653">
            <v>37.695161290322581</v>
          </cell>
          <cell r="BK653">
            <v>0</v>
          </cell>
          <cell r="BL653">
            <v>0</v>
          </cell>
          <cell r="BM653">
            <v>49283</v>
          </cell>
          <cell r="BN653">
            <v>79.488709677419351</v>
          </cell>
          <cell r="BO653">
            <v>0</v>
          </cell>
          <cell r="BP653">
            <v>0</v>
          </cell>
          <cell r="BY653">
            <v>688.52</v>
          </cell>
          <cell r="CF653">
            <v>118</v>
          </cell>
          <cell r="CG653">
            <v>727.32</v>
          </cell>
          <cell r="CJ653">
            <v>0</v>
          </cell>
          <cell r="CK653">
            <v>0</v>
          </cell>
          <cell r="CL653">
            <v>0</v>
          </cell>
          <cell r="CM653">
            <v>0</v>
          </cell>
          <cell r="CN653">
            <v>0</v>
          </cell>
          <cell r="CO653">
            <v>0</v>
          </cell>
          <cell r="CX653">
            <v>0</v>
          </cell>
          <cell r="CY653">
            <v>0</v>
          </cell>
          <cell r="DB653">
            <v>0</v>
          </cell>
          <cell r="DC653">
            <v>0</v>
          </cell>
          <cell r="DJ653" t="str">
            <v>НКРЕ</v>
          </cell>
          <cell r="DL653">
            <v>40526</v>
          </cell>
          <cell r="DM653">
            <v>1752</v>
          </cell>
          <cell r="DO653" t="str">
            <v>на теплову енергію</v>
          </cell>
          <cell r="DT653">
            <v>293.8</v>
          </cell>
        </row>
        <row r="654">
          <cell r="W654">
            <v>628.38</v>
          </cell>
          <cell r="AF654">
            <v>39867</v>
          </cell>
          <cell r="AG654">
            <v>1415</v>
          </cell>
          <cell r="AH654">
            <v>587.27389179167369</v>
          </cell>
          <cell r="AM654">
            <v>5933</v>
          </cell>
          <cell r="AO654">
            <v>3728178.54</v>
          </cell>
          <cell r="AQ654">
            <v>3484296</v>
          </cell>
          <cell r="AU654">
            <v>0</v>
          </cell>
          <cell r="AW654">
            <v>0</v>
          </cell>
          <cell r="AY654">
            <v>2302918.75</v>
          </cell>
          <cell r="AZ654">
            <v>388.15418001011295</v>
          </cell>
          <cell r="BA654">
            <v>0</v>
          </cell>
          <cell r="BB654">
            <v>0</v>
          </cell>
          <cell r="BC654">
            <v>0</v>
          </cell>
          <cell r="BD654">
            <v>0</v>
          </cell>
          <cell r="BG654">
            <v>0</v>
          </cell>
          <cell r="BH654">
            <v>0</v>
          </cell>
          <cell r="BI654">
            <v>220397</v>
          </cell>
          <cell r="BJ654">
            <v>37.147648744311475</v>
          </cell>
          <cell r="BK654">
            <v>0</v>
          </cell>
          <cell r="BL654">
            <v>0</v>
          </cell>
          <cell r="BM654">
            <v>471603</v>
          </cell>
          <cell r="BN654">
            <v>79.48811730996124</v>
          </cell>
          <cell r="BO654">
            <v>0</v>
          </cell>
          <cell r="BP654">
            <v>0</v>
          </cell>
          <cell r="BY654">
            <v>688.52</v>
          </cell>
          <cell r="CF654">
            <v>1075</v>
          </cell>
          <cell r="CG654">
            <v>2142.25</v>
          </cell>
          <cell r="CJ654">
            <v>0</v>
          </cell>
          <cell r="CK654">
            <v>0</v>
          </cell>
          <cell r="CL654">
            <v>0</v>
          </cell>
          <cell r="CM654">
            <v>0</v>
          </cell>
          <cell r="CN654">
            <v>0</v>
          </cell>
          <cell r="CO654">
            <v>0</v>
          </cell>
          <cell r="CX654">
            <v>0</v>
          </cell>
          <cell r="CY654">
            <v>0</v>
          </cell>
          <cell r="DB654">
            <v>0</v>
          </cell>
          <cell r="DC654">
            <v>0</v>
          </cell>
          <cell r="DJ654" t="str">
            <v>НКРКП</v>
          </cell>
          <cell r="DL654">
            <v>40816</v>
          </cell>
          <cell r="DM654">
            <v>96</v>
          </cell>
          <cell r="DT654">
            <v>920.03</v>
          </cell>
        </row>
        <row r="655">
          <cell r="W655">
            <v>724.83</v>
          </cell>
          <cell r="AF655">
            <v>39867</v>
          </cell>
          <cell r="AG655">
            <v>1416</v>
          </cell>
          <cell r="AH655">
            <v>604.02654867256638</v>
          </cell>
          <cell r="AM655">
            <v>565</v>
          </cell>
          <cell r="AO655">
            <v>409528.95</v>
          </cell>
          <cell r="AQ655">
            <v>341275</v>
          </cell>
          <cell r="AU655">
            <v>0</v>
          </cell>
          <cell r="AW655">
            <v>0</v>
          </cell>
          <cell r="AY655">
            <v>220651.75</v>
          </cell>
          <cell r="AZ655">
            <v>390.53407079646018</v>
          </cell>
          <cell r="BA655">
            <v>0</v>
          </cell>
          <cell r="BB655">
            <v>0</v>
          </cell>
          <cell r="BC655">
            <v>0</v>
          </cell>
          <cell r="BD655">
            <v>0</v>
          </cell>
          <cell r="BG655">
            <v>0</v>
          </cell>
          <cell r="BH655">
            <v>0</v>
          </cell>
          <cell r="BI655">
            <v>22008</v>
          </cell>
          <cell r="BJ655">
            <v>38.952212389380534</v>
          </cell>
          <cell r="BK655">
            <v>0</v>
          </cell>
          <cell r="BL655">
            <v>0</v>
          </cell>
          <cell r="BM655">
            <v>44911</v>
          </cell>
          <cell r="BN655">
            <v>79.488495575221236</v>
          </cell>
          <cell r="BO655">
            <v>0</v>
          </cell>
          <cell r="BP655">
            <v>0</v>
          </cell>
          <cell r="BY655">
            <v>688.52</v>
          </cell>
          <cell r="CF655">
            <v>103</v>
          </cell>
          <cell r="CG655">
            <v>2142.25</v>
          </cell>
          <cell r="CJ655">
            <v>0</v>
          </cell>
          <cell r="CK655">
            <v>0</v>
          </cell>
          <cell r="CL655">
            <v>0</v>
          </cell>
          <cell r="CM655">
            <v>0</v>
          </cell>
          <cell r="CN655">
            <v>0</v>
          </cell>
          <cell r="CO655">
            <v>0</v>
          </cell>
          <cell r="CX655">
            <v>0</v>
          </cell>
          <cell r="CY655">
            <v>0</v>
          </cell>
          <cell r="DB655">
            <v>0</v>
          </cell>
          <cell r="DC655">
            <v>0</v>
          </cell>
          <cell r="DJ655" t="str">
            <v>НКРКП</v>
          </cell>
          <cell r="DL655">
            <v>40816</v>
          </cell>
          <cell r="DM655">
            <v>96</v>
          </cell>
          <cell r="DT655">
            <v>999.9</v>
          </cell>
        </row>
        <row r="656">
          <cell r="W656">
            <v>267.08999999999997</v>
          </cell>
          <cell r="AF656">
            <v>39682</v>
          </cell>
          <cell r="AG656">
            <v>832</v>
          </cell>
          <cell r="AH656">
            <v>267.09269162210336</v>
          </cell>
          <cell r="AM656">
            <v>1683</v>
          </cell>
          <cell r="AO656">
            <v>449512.47</v>
          </cell>
          <cell r="AQ656">
            <v>449517</v>
          </cell>
          <cell r="AU656">
            <v>0</v>
          </cell>
          <cell r="AW656">
            <v>0</v>
          </cell>
          <cell r="AY656">
            <v>216741.36000000002</v>
          </cell>
          <cell r="AZ656">
            <v>128.78274509803921</v>
          </cell>
          <cell r="BA656">
            <v>0</v>
          </cell>
          <cell r="BB656">
            <v>0</v>
          </cell>
          <cell r="BC656">
            <v>0</v>
          </cell>
          <cell r="BD656">
            <v>0</v>
          </cell>
          <cell r="BG656">
            <v>0</v>
          </cell>
          <cell r="BH656">
            <v>0</v>
          </cell>
          <cell r="BI656">
            <v>37734</v>
          </cell>
          <cell r="BJ656">
            <v>22.420677361853834</v>
          </cell>
          <cell r="BK656">
            <v>0</v>
          </cell>
          <cell r="BL656">
            <v>0</v>
          </cell>
          <cell r="BM656">
            <v>95955</v>
          </cell>
          <cell r="BN656">
            <v>57.014260249554368</v>
          </cell>
          <cell r="BO656">
            <v>0</v>
          </cell>
          <cell r="BP656">
            <v>0</v>
          </cell>
          <cell r="BY656">
            <v>913.52</v>
          </cell>
          <cell r="CF656">
            <v>298</v>
          </cell>
          <cell r="CG656">
            <v>727.32</v>
          </cell>
          <cell r="CJ656">
            <v>0</v>
          </cell>
          <cell r="CK656">
            <v>0</v>
          </cell>
          <cell r="CL656">
            <v>0</v>
          </cell>
          <cell r="CM656">
            <v>0</v>
          </cell>
          <cell r="CN656">
            <v>0</v>
          </cell>
          <cell r="CO656">
            <v>0</v>
          </cell>
          <cell r="CX656">
            <v>0</v>
          </cell>
          <cell r="CY656">
            <v>0</v>
          </cell>
          <cell r="DB656">
            <v>0</v>
          </cell>
          <cell r="DC656">
            <v>0</v>
          </cell>
          <cell r="DJ656" t="str">
            <v>НКРЕ</v>
          </cell>
          <cell r="DL656">
            <v>40526</v>
          </cell>
          <cell r="DM656">
            <v>1752</v>
          </cell>
          <cell r="DO656" t="str">
            <v>Тариф на теплову енергію</v>
          </cell>
          <cell r="DT656">
            <v>293.8</v>
          </cell>
        </row>
        <row r="657">
          <cell r="W657">
            <v>573.77</v>
          </cell>
          <cell r="AF657">
            <v>39883</v>
          </cell>
          <cell r="AG657">
            <v>1518</v>
          </cell>
          <cell r="AH657">
            <v>521.60805084745766</v>
          </cell>
          <cell r="AM657">
            <v>3304</v>
          </cell>
          <cell r="AO657">
            <v>1895736.0799999998</v>
          </cell>
          <cell r="AQ657">
            <v>1723393</v>
          </cell>
          <cell r="AU657">
            <v>0</v>
          </cell>
          <cell r="AW657">
            <v>0</v>
          </cell>
          <cell r="AY657">
            <v>1251074</v>
          </cell>
          <cell r="AZ657">
            <v>378.65435835351087</v>
          </cell>
          <cell r="BA657">
            <v>0</v>
          </cell>
          <cell r="BB657">
            <v>0</v>
          </cell>
          <cell r="BC657">
            <v>0</v>
          </cell>
          <cell r="BD657">
            <v>0</v>
          </cell>
          <cell r="BG657">
            <v>0</v>
          </cell>
          <cell r="BH657">
            <v>0</v>
          </cell>
          <cell r="BI657">
            <v>90014</v>
          </cell>
          <cell r="BJ657">
            <v>27.243946731234868</v>
          </cell>
          <cell r="BK657">
            <v>0</v>
          </cell>
          <cell r="BL657">
            <v>0</v>
          </cell>
          <cell r="BM657">
            <v>188376</v>
          </cell>
          <cell r="BN657">
            <v>57.014527845036319</v>
          </cell>
          <cell r="BO657">
            <v>0</v>
          </cell>
          <cell r="BP657">
            <v>0</v>
          </cell>
          <cell r="BY657">
            <v>913.52</v>
          </cell>
          <cell r="CF657">
            <v>584</v>
          </cell>
          <cell r="CG657">
            <v>2142.25</v>
          </cell>
          <cell r="CJ657">
            <v>0</v>
          </cell>
          <cell r="CK657">
            <v>0</v>
          </cell>
          <cell r="CL657">
            <v>0</v>
          </cell>
          <cell r="CM657">
            <v>0</v>
          </cell>
          <cell r="CN657">
            <v>0</v>
          </cell>
          <cell r="CO657">
            <v>0</v>
          </cell>
          <cell r="CX657">
            <v>0</v>
          </cell>
          <cell r="CY657">
            <v>0</v>
          </cell>
          <cell r="DB657">
            <v>0</v>
          </cell>
          <cell r="DC657">
            <v>0</v>
          </cell>
          <cell r="DJ657" t="str">
            <v>НКРКП</v>
          </cell>
          <cell r="DL657">
            <v>40816</v>
          </cell>
          <cell r="DM657">
            <v>96</v>
          </cell>
          <cell r="DT657">
            <v>858.32</v>
          </cell>
        </row>
        <row r="658">
          <cell r="W658">
            <v>610.64</v>
          </cell>
          <cell r="AF658">
            <v>39883</v>
          </cell>
          <cell r="AG658">
            <v>1518</v>
          </cell>
          <cell r="AH658">
            <v>524.58379373848982</v>
          </cell>
          <cell r="AM658">
            <v>543</v>
          </cell>
          <cell r="AO658">
            <v>331577.52</v>
          </cell>
          <cell r="AQ658">
            <v>284849</v>
          </cell>
          <cell r="AU658">
            <v>0</v>
          </cell>
          <cell r="AW658">
            <v>0</v>
          </cell>
          <cell r="AY658">
            <v>207798.25</v>
          </cell>
          <cell r="AZ658">
            <v>382.68554327808471</v>
          </cell>
          <cell r="BA658">
            <v>0</v>
          </cell>
          <cell r="BB658">
            <v>0</v>
          </cell>
          <cell r="BC658">
            <v>0</v>
          </cell>
          <cell r="BD658">
            <v>0</v>
          </cell>
          <cell r="BG658">
            <v>0</v>
          </cell>
          <cell r="BH658">
            <v>0</v>
          </cell>
          <cell r="BI658">
            <v>14918</v>
          </cell>
          <cell r="BJ658">
            <v>27.47329650092081</v>
          </cell>
          <cell r="BK658">
            <v>0</v>
          </cell>
          <cell r="BL658">
            <v>0</v>
          </cell>
          <cell r="BM658">
            <v>30959</v>
          </cell>
          <cell r="BN658">
            <v>57.014732965009209</v>
          </cell>
          <cell r="BO658">
            <v>0</v>
          </cell>
          <cell r="BP658">
            <v>0</v>
          </cell>
          <cell r="BY658">
            <v>913.52</v>
          </cell>
          <cell r="CF658">
            <v>97</v>
          </cell>
          <cell r="CG658">
            <v>2142.25</v>
          </cell>
          <cell r="CJ658">
            <v>0</v>
          </cell>
          <cell r="CK658">
            <v>0</v>
          </cell>
          <cell r="CL658">
            <v>0</v>
          </cell>
          <cell r="CM658">
            <v>0</v>
          </cell>
          <cell r="CN658">
            <v>0</v>
          </cell>
          <cell r="CO658">
            <v>0</v>
          </cell>
          <cell r="CX658">
            <v>0</v>
          </cell>
          <cell r="CY658">
            <v>0</v>
          </cell>
          <cell r="DB658">
            <v>0</v>
          </cell>
          <cell r="DC658">
            <v>0</v>
          </cell>
          <cell r="DJ658" t="str">
            <v>НКРКП</v>
          </cell>
          <cell r="DL658">
            <v>40816</v>
          </cell>
          <cell r="DM658">
            <v>96</v>
          </cell>
          <cell r="DT658">
            <v>897.24</v>
          </cell>
        </row>
        <row r="659">
          <cell r="W659">
            <v>705.02</v>
          </cell>
          <cell r="AF659">
            <v>39883</v>
          </cell>
          <cell r="AG659">
            <v>1522</v>
          </cell>
          <cell r="AH659">
            <v>629.482905982906</v>
          </cell>
          <cell r="AM659">
            <v>234</v>
          </cell>
          <cell r="AO659">
            <v>164974.68</v>
          </cell>
          <cell r="AQ659">
            <v>147299</v>
          </cell>
          <cell r="AU659">
            <v>0</v>
          </cell>
          <cell r="AW659">
            <v>0</v>
          </cell>
          <cell r="AY659">
            <v>87832.25</v>
          </cell>
          <cell r="AZ659">
            <v>375.35149572649573</v>
          </cell>
          <cell r="BA659">
            <v>0</v>
          </cell>
          <cell r="BB659">
            <v>0</v>
          </cell>
          <cell r="BC659">
            <v>0</v>
          </cell>
          <cell r="BD659">
            <v>0</v>
          </cell>
          <cell r="BG659">
            <v>0</v>
          </cell>
          <cell r="BH659">
            <v>0</v>
          </cell>
          <cell r="BI659">
            <v>6042</v>
          </cell>
          <cell r="BJ659">
            <v>25.820512820512821</v>
          </cell>
          <cell r="BK659">
            <v>0</v>
          </cell>
          <cell r="BL659">
            <v>0</v>
          </cell>
          <cell r="BM659">
            <v>39394</v>
          </cell>
          <cell r="BN659">
            <v>168.35042735042734</v>
          </cell>
          <cell r="BO659">
            <v>0</v>
          </cell>
          <cell r="BP659">
            <v>0</v>
          </cell>
          <cell r="BY659">
            <v>798.97</v>
          </cell>
          <cell r="CF659">
            <v>41</v>
          </cell>
          <cell r="CG659">
            <v>2142.25</v>
          </cell>
          <cell r="CJ659">
            <v>0</v>
          </cell>
          <cell r="CK659">
            <v>0</v>
          </cell>
          <cell r="CL659">
            <v>0</v>
          </cell>
          <cell r="CM659">
            <v>0</v>
          </cell>
          <cell r="CN659">
            <v>0</v>
          </cell>
          <cell r="CO659">
            <v>0</v>
          </cell>
          <cell r="CX659">
            <v>0</v>
          </cell>
          <cell r="CY659">
            <v>0</v>
          </cell>
          <cell r="DB659">
            <v>0</v>
          </cell>
          <cell r="DC659">
            <v>0</v>
          </cell>
          <cell r="DJ659" t="str">
            <v>НКРКП</v>
          </cell>
          <cell r="DL659">
            <v>40816</v>
          </cell>
          <cell r="DM659">
            <v>96</v>
          </cell>
          <cell r="DT659">
            <v>987.75</v>
          </cell>
        </row>
        <row r="660">
          <cell r="W660">
            <v>640.44000000000005</v>
          </cell>
          <cell r="AF660">
            <v>39883</v>
          </cell>
          <cell r="AG660">
            <v>1523</v>
          </cell>
          <cell r="AH660">
            <v>571.82058047493399</v>
          </cell>
          <cell r="AM660">
            <v>379</v>
          </cell>
          <cell r="AO660">
            <v>242726.76</v>
          </cell>
          <cell r="AQ660">
            <v>216720</v>
          </cell>
          <cell r="AU660">
            <v>0</v>
          </cell>
          <cell r="AW660">
            <v>0</v>
          </cell>
          <cell r="AY660">
            <v>143530.75</v>
          </cell>
          <cell r="AZ660">
            <v>378.7091029023747</v>
          </cell>
          <cell r="BA660">
            <v>0</v>
          </cell>
          <cell r="BB660">
            <v>0</v>
          </cell>
          <cell r="BC660">
            <v>0</v>
          </cell>
          <cell r="BD660">
            <v>0</v>
          </cell>
          <cell r="BG660">
            <v>0</v>
          </cell>
          <cell r="BH660">
            <v>0</v>
          </cell>
          <cell r="BI660">
            <v>11594</v>
          </cell>
          <cell r="BJ660">
            <v>30.591029023746703</v>
          </cell>
          <cell r="BK660">
            <v>0</v>
          </cell>
          <cell r="BL660">
            <v>0</v>
          </cell>
          <cell r="BM660">
            <v>45763</v>
          </cell>
          <cell r="BN660">
            <v>120.74670184696571</v>
          </cell>
          <cell r="BO660">
            <v>0</v>
          </cell>
          <cell r="BP660">
            <v>0</v>
          </cell>
          <cell r="BY660">
            <v>928.17</v>
          </cell>
          <cell r="CF660">
            <v>67</v>
          </cell>
          <cell r="CG660">
            <v>2142.25</v>
          </cell>
          <cell r="CJ660">
            <v>0</v>
          </cell>
          <cell r="CK660">
            <v>0</v>
          </cell>
          <cell r="CL660">
            <v>0</v>
          </cell>
          <cell r="CM660">
            <v>0</v>
          </cell>
          <cell r="CN660">
            <v>0</v>
          </cell>
          <cell r="CO660">
            <v>0</v>
          </cell>
          <cell r="CX660">
            <v>0</v>
          </cell>
          <cell r="CY660">
            <v>0</v>
          </cell>
          <cell r="DB660">
            <v>0</v>
          </cell>
          <cell r="DC660">
            <v>0</v>
          </cell>
          <cell r="DJ660" t="str">
            <v>НКРКП</v>
          </cell>
          <cell r="DL660">
            <v>40816</v>
          </cell>
          <cell r="DM660">
            <v>96</v>
          </cell>
          <cell r="DT660">
            <v>925.3</v>
          </cell>
        </row>
        <row r="661">
          <cell r="W661">
            <v>615.77</v>
          </cell>
          <cell r="AF661">
            <v>39883</v>
          </cell>
          <cell r="AG661">
            <v>1520</v>
          </cell>
          <cell r="AH661">
            <v>549.79115479115478</v>
          </cell>
          <cell r="AM661">
            <v>407</v>
          </cell>
          <cell r="AO661">
            <v>250618.38999999998</v>
          </cell>
          <cell r="AQ661">
            <v>223765</v>
          </cell>
          <cell r="AU661">
            <v>0</v>
          </cell>
          <cell r="AW661">
            <v>0</v>
          </cell>
          <cell r="AY661">
            <v>139246.25</v>
          </cell>
          <cell r="AZ661">
            <v>342.12837837837839</v>
          </cell>
          <cell r="BA661">
            <v>0</v>
          </cell>
          <cell r="BB661">
            <v>0</v>
          </cell>
          <cell r="BC661">
            <v>0</v>
          </cell>
          <cell r="BD661">
            <v>0</v>
          </cell>
          <cell r="BG661">
            <v>0</v>
          </cell>
          <cell r="BH661">
            <v>0</v>
          </cell>
          <cell r="BI661">
            <v>8383</v>
          </cell>
          <cell r="BJ661">
            <v>20.597051597051596</v>
          </cell>
          <cell r="BK661">
            <v>0</v>
          </cell>
          <cell r="BL661">
            <v>0</v>
          </cell>
          <cell r="BM661">
            <v>51631</v>
          </cell>
          <cell r="BN661">
            <v>126.85749385749386</v>
          </cell>
          <cell r="BO661">
            <v>0</v>
          </cell>
          <cell r="BP661">
            <v>0</v>
          </cell>
          <cell r="BY661">
            <v>1047.17</v>
          </cell>
          <cell r="CF661">
            <v>65</v>
          </cell>
          <cell r="CG661">
            <v>2142.25</v>
          </cell>
          <cell r="CJ661">
            <v>0</v>
          </cell>
          <cell r="CK661">
            <v>0</v>
          </cell>
          <cell r="CL661">
            <v>0</v>
          </cell>
          <cell r="CM661">
            <v>0</v>
          </cell>
          <cell r="CN661">
            <v>0</v>
          </cell>
          <cell r="CO661">
            <v>0</v>
          </cell>
          <cell r="CX661">
            <v>0</v>
          </cell>
          <cell r="CY661">
            <v>0</v>
          </cell>
          <cell r="DB661">
            <v>0</v>
          </cell>
          <cell r="DC661">
            <v>0</v>
          </cell>
          <cell r="DJ661" t="str">
            <v>НКРКП</v>
          </cell>
          <cell r="DL661">
            <v>40816</v>
          </cell>
          <cell r="DM661">
            <v>96</v>
          </cell>
          <cell r="DT661">
            <v>873.13</v>
          </cell>
        </row>
        <row r="662">
          <cell r="W662">
            <v>551.04999999999995</v>
          </cell>
          <cell r="AF662">
            <v>39883</v>
          </cell>
          <cell r="AG662">
            <v>1524</v>
          </cell>
          <cell r="AH662">
            <v>492.00908173562061</v>
          </cell>
          <cell r="AM662">
            <v>991</v>
          </cell>
          <cell r="AO662">
            <v>546090.54999999993</v>
          </cell>
          <cell r="AQ662">
            <v>487581</v>
          </cell>
          <cell r="AU662">
            <v>0</v>
          </cell>
          <cell r="AW662">
            <v>0</v>
          </cell>
          <cell r="AY662">
            <v>377036</v>
          </cell>
          <cell r="AZ662">
            <v>380.46014127144298</v>
          </cell>
          <cell r="BA662">
            <v>0</v>
          </cell>
          <cell r="BB662">
            <v>0</v>
          </cell>
          <cell r="BC662">
            <v>0</v>
          </cell>
          <cell r="BD662">
            <v>0</v>
          </cell>
          <cell r="BG662">
            <v>0</v>
          </cell>
          <cell r="BH662">
            <v>0</v>
          </cell>
          <cell r="BI662">
            <v>16440</v>
          </cell>
          <cell r="BJ662">
            <v>16.589303733602421</v>
          </cell>
          <cell r="BK662">
            <v>0</v>
          </cell>
          <cell r="BL662">
            <v>0</v>
          </cell>
          <cell r="BM662">
            <v>71504</v>
          </cell>
          <cell r="BN662">
            <v>72.153380423814326</v>
          </cell>
          <cell r="BO662">
            <v>0</v>
          </cell>
          <cell r="BP662">
            <v>0</v>
          </cell>
          <cell r="BY662">
            <v>1087.67</v>
          </cell>
          <cell r="CF662">
            <v>176</v>
          </cell>
          <cell r="CG662">
            <v>2142.25</v>
          </cell>
          <cell r="CJ662">
            <v>0</v>
          </cell>
          <cell r="CK662">
            <v>0</v>
          </cell>
          <cell r="CL662">
            <v>0</v>
          </cell>
          <cell r="CM662">
            <v>0</v>
          </cell>
          <cell r="CN662">
            <v>0</v>
          </cell>
          <cell r="CO662">
            <v>0</v>
          </cell>
          <cell r="CX662">
            <v>0</v>
          </cell>
          <cell r="CY662">
            <v>0</v>
          </cell>
          <cell r="DB662">
            <v>0</v>
          </cell>
          <cell r="DC662">
            <v>0</v>
          </cell>
          <cell r="DJ662" t="str">
            <v>НКРКП</v>
          </cell>
          <cell r="DL662">
            <v>40816</v>
          </cell>
          <cell r="DM662">
            <v>96</v>
          </cell>
          <cell r="DT662">
            <v>836.51</v>
          </cell>
        </row>
        <row r="663">
          <cell r="W663">
            <v>665.89</v>
          </cell>
          <cell r="AF663">
            <v>39891</v>
          </cell>
          <cell r="AG663">
            <v>1553</v>
          </cell>
          <cell r="AH663">
            <v>590.01044826423993</v>
          </cell>
          <cell r="AM663">
            <v>2967</v>
          </cell>
          <cell r="AO663">
            <v>1975695.63</v>
          </cell>
          <cell r="AQ663">
            <v>1750561</v>
          </cell>
          <cell r="AU663">
            <v>0</v>
          </cell>
          <cell r="AW663">
            <v>0</v>
          </cell>
          <cell r="AY663">
            <v>998288.5</v>
          </cell>
          <cell r="AZ663">
            <v>336.46393663633302</v>
          </cell>
          <cell r="BA663">
            <v>0</v>
          </cell>
          <cell r="BB663">
            <v>0</v>
          </cell>
          <cell r="BC663">
            <v>0</v>
          </cell>
          <cell r="BD663">
            <v>0</v>
          </cell>
          <cell r="BG663">
            <v>0</v>
          </cell>
          <cell r="BH663">
            <v>0</v>
          </cell>
          <cell r="BI663">
            <v>80340</v>
          </cell>
          <cell r="BJ663">
            <v>27.077856420626897</v>
          </cell>
          <cell r="BK663">
            <v>0</v>
          </cell>
          <cell r="BL663">
            <v>0</v>
          </cell>
          <cell r="BM663">
            <v>395054</v>
          </cell>
          <cell r="BN663">
            <v>133.14930906639702</v>
          </cell>
          <cell r="BO663">
            <v>0</v>
          </cell>
          <cell r="BP663">
            <v>0</v>
          </cell>
          <cell r="BY663">
            <v>1066.23</v>
          </cell>
          <cell r="CF663">
            <v>466</v>
          </cell>
          <cell r="CG663">
            <v>2142.25</v>
          </cell>
          <cell r="CJ663">
            <v>0</v>
          </cell>
          <cell r="CK663">
            <v>0</v>
          </cell>
          <cell r="CL663">
            <v>0</v>
          </cell>
          <cell r="CM663">
            <v>0</v>
          </cell>
          <cell r="CN663">
            <v>0</v>
          </cell>
          <cell r="CO663">
            <v>0</v>
          </cell>
          <cell r="CX663">
            <v>0</v>
          </cell>
          <cell r="CY663">
            <v>0</v>
          </cell>
          <cell r="DB663">
            <v>0</v>
          </cell>
          <cell r="DC663">
            <v>0</v>
          </cell>
          <cell r="DJ663" t="str">
            <v>НКРКП</v>
          </cell>
          <cell r="DL663">
            <v>40816</v>
          </cell>
          <cell r="DM663">
            <v>96</v>
          </cell>
          <cell r="DT663">
            <v>918.56</v>
          </cell>
        </row>
        <row r="664">
          <cell r="W664">
            <v>670.91</v>
          </cell>
          <cell r="AF664">
            <v>39891</v>
          </cell>
          <cell r="AG664">
            <v>1554</v>
          </cell>
          <cell r="AH664">
            <v>599.66666666666663</v>
          </cell>
          <cell r="AM664">
            <v>60</v>
          </cell>
          <cell r="AO664">
            <v>40254.6</v>
          </cell>
          <cell r="AQ664">
            <v>35980</v>
          </cell>
          <cell r="AU664">
            <v>0</v>
          </cell>
          <cell r="AW664">
            <v>0</v>
          </cell>
          <cell r="AY664">
            <v>21422.5</v>
          </cell>
          <cell r="AZ664">
            <v>357.04166666666669</v>
          </cell>
          <cell r="BA664">
            <v>0</v>
          </cell>
          <cell r="BB664">
            <v>0</v>
          </cell>
          <cell r="BC664">
            <v>0</v>
          </cell>
          <cell r="BD664">
            <v>0</v>
          </cell>
          <cell r="BG664">
            <v>0</v>
          </cell>
          <cell r="BH664">
            <v>0</v>
          </cell>
          <cell r="BI664">
            <v>1378</v>
          </cell>
          <cell r="BJ664">
            <v>22.966666666666665</v>
          </cell>
          <cell r="BK664">
            <v>0</v>
          </cell>
          <cell r="BL664">
            <v>0</v>
          </cell>
          <cell r="BM664">
            <v>7989</v>
          </cell>
          <cell r="BN664">
            <v>133.15</v>
          </cell>
          <cell r="BO664">
            <v>0</v>
          </cell>
          <cell r="BP664">
            <v>0</v>
          </cell>
          <cell r="BY664">
            <v>1066.23</v>
          </cell>
          <cell r="CF664">
            <v>10</v>
          </cell>
          <cell r="CG664">
            <v>2142.25</v>
          </cell>
          <cell r="CJ664">
            <v>0</v>
          </cell>
          <cell r="CK664">
            <v>0</v>
          </cell>
          <cell r="CL664">
            <v>0</v>
          </cell>
          <cell r="CM664">
            <v>0</v>
          </cell>
          <cell r="CN664">
            <v>0</v>
          </cell>
          <cell r="CO664">
            <v>0</v>
          </cell>
          <cell r="CX664">
            <v>0</v>
          </cell>
          <cell r="CY664">
            <v>0</v>
          </cell>
          <cell r="DB664">
            <v>0</v>
          </cell>
          <cell r="DC664">
            <v>0</v>
          </cell>
          <cell r="DJ664" t="str">
            <v>НКРКП</v>
          </cell>
          <cell r="DL664">
            <v>40816</v>
          </cell>
          <cell r="DM664">
            <v>96</v>
          </cell>
          <cell r="DT664">
            <v>932.35</v>
          </cell>
        </row>
        <row r="665">
          <cell r="W665">
            <v>771.66</v>
          </cell>
          <cell r="AF665">
            <v>39891</v>
          </cell>
          <cell r="AG665">
            <v>1555</v>
          </cell>
          <cell r="AH665">
            <v>662.09767929723353</v>
          </cell>
          <cell r="AM665">
            <v>7627</v>
          </cell>
          <cell r="AO665">
            <v>5885450.8199999994</v>
          </cell>
          <cell r="AQ665">
            <v>5049819</v>
          </cell>
          <cell r="AU665">
            <v>0</v>
          </cell>
          <cell r="AW665">
            <v>0</v>
          </cell>
          <cell r="AY665">
            <v>2874899.5</v>
          </cell>
          <cell r="AZ665">
            <v>376.93713124426381</v>
          </cell>
          <cell r="BA665">
            <v>0</v>
          </cell>
          <cell r="BB665">
            <v>0</v>
          </cell>
          <cell r="BC665">
            <v>0</v>
          </cell>
          <cell r="BD665">
            <v>0</v>
          </cell>
          <cell r="BG665">
            <v>0</v>
          </cell>
          <cell r="BH665">
            <v>0</v>
          </cell>
          <cell r="BI665">
            <v>255875</v>
          </cell>
          <cell r="BJ665">
            <v>33.548577422315461</v>
          </cell>
          <cell r="BK665">
            <v>0</v>
          </cell>
          <cell r="BL665">
            <v>0</v>
          </cell>
          <cell r="BM665">
            <v>1044062</v>
          </cell>
          <cell r="BN665">
            <v>136.89025829290676</v>
          </cell>
          <cell r="BO665">
            <v>0</v>
          </cell>
          <cell r="BP665">
            <v>0</v>
          </cell>
          <cell r="BY665">
            <v>1003.46</v>
          </cell>
          <cell r="CF665">
            <v>1342</v>
          </cell>
          <cell r="CG665">
            <v>2142.25</v>
          </cell>
          <cell r="CJ665">
            <v>0</v>
          </cell>
          <cell r="CK665">
            <v>0</v>
          </cell>
          <cell r="CL665">
            <v>0</v>
          </cell>
          <cell r="CM665">
            <v>0</v>
          </cell>
          <cell r="CN665">
            <v>0</v>
          </cell>
          <cell r="CO665">
            <v>0</v>
          </cell>
          <cell r="CX665">
            <v>0</v>
          </cell>
          <cell r="CY665">
            <v>0</v>
          </cell>
          <cell r="DB665">
            <v>0</v>
          </cell>
          <cell r="DC665">
            <v>0</v>
          </cell>
          <cell r="DJ665" t="str">
            <v>НКРКП</v>
          </cell>
          <cell r="DL665">
            <v>40904</v>
          </cell>
          <cell r="DM665">
            <v>236</v>
          </cell>
          <cell r="DT665">
            <v>999.9</v>
          </cell>
        </row>
        <row r="666">
          <cell r="W666">
            <v>767.3</v>
          </cell>
          <cell r="AF666">
            <v>39891</v>
          </cell>
          <cell r="AG666">
            <v>1556</v>
          </cell>
          <cell r="AH666">
            <v>655.53921568627447</v>
          </cell>
          <cell r="AM666">
            <v>204</v>
          </cell>
          <cell r="AO666">
            <v>156529.19999999998</v>
          </cell>
          <cell r="AQ666">
            <v>133730</v>
          </cell>
          <cell r="AU666">
            <v>0</v>
          </cell>
          <cell r="AW666">
            <v>0</v>
          </cell>
          <cell r="AY666">
            <v>72836.5</v>
          </cell>
          <cell r="AZ666">
            <v>357.04166666666669</v>
          </cell>
          <cell r="BA666">
            <v>0</v>
          </cell>
          <cell r="BB666">
            <v>0</v>
          </cell>
          <cell r="BC666">
            <v>0</v>
          </cell>
          <cell r="BD666">
            <v>0</v>
          </cell>
          <cell r="BG666">
            <v>0</v>
          </cell>
          <cell r="BH666">
            <v>0</v>
          </cell>
          <cell r="BI666">
            <v>9506</v>
          </cell>
          <cell r="BJ666">
            <v>46.598039215686278</v>
          </cell>
          <cell r="BK666">
            <v>0</v>
          </cell>
          <cell r="BL666">
            <v>0</v>
          </cell>
          <cell r="BM666">
            <v>27926</v>
          </cell>
          <cell r="BN666">
            <v>136.89215686274511</v>
          </cell>
          <cell r="BO666">
            <v>0</v>
          </cell>
          <cell r="BP666">
            <v>0</v>
          </cell>
          <cell r="BY666">
            <v>1003.46</v>
          </cell>
          <cell r="CF666">
            <v>34</v>
          </cell>
          <cell r="CG666">
            <v>2142.25</v>
          </cell>
          <cell r="CJ666">
            <v>0</v>
          </cell>
          <cell r="CK666">
            <v>0</v>
          </cell>
          <cell r="CL666">
            <v>0</v>
          </cell>
          <cell r="CM666">
            <v>0</v>
          </cell>
          <cell r="CN666">
            <v>0</v>
          </cell>
          <cell r="CO666">
            <v>0</v>
          </cell>
          <cell r="CX666">
            <v>0</v>
          </cell>
          <cell r="CY666">
            <v>0</v>
          </cell>
          <cell r="DB666">
            <v>0</v>
          </cell>
          <cell r="DC666">
            <v>0</v>
          </cell>
          <cell r="DJ666" t="str">
            <v>НКРКП</v>
          </cell>
          <cell r="DL666">
            <v>40904</v>
          </cell>
          <cell r="DM666">
            <v>236</v>
          </cell>
          <cell r="DT666">
            <v>999.9</v>
          </cell>
        </row>
        <row r="667">
          <cell r="W667">
            <v>441.3</v>
          </cell>
          <cell r="AF667">
            <v>39773</v>
          </cell>
          <cell r="AG667">
            <v>1093</v>
          </cell>
          <cell r="AH667">
            <v>401.18041154889136</v>
          </cell>
          <cell r="AM667">
            <v>250.76</v>
          </cell>
          <cell r="AO667">
            <v>110660.38799999999</v>
          </cell>
          <cell r="AQ667">
            <v>100600</v>
          </cell>
          <cell r="AU667">
            <v>0</v>
          </cell>
          <cell r="AW667">
            <v>0</v>
          </cell>
          <cell r="AY667">
            <v>32002.080000000002</v>
          </cell>
          <cell r="AZ667">
            <v>127.62035412346468</v>
          </cell>
          <cell r="BA667">
            <v>0</v>
          </cell>
          <cell r="BB667">
            <v>0</v>
          </cell>
          <cell r="BC667">
            <v>0</v>
          </cell>
          <cell r="BD667">
            <v>0</v>
          </cell>
          <cell r="BG667">
            <v>0</v>
          </cell>
          <cell r="BH667">
            <v>0</v>
          </cell>
          <cell r="BI667">
            <v>17558</v>
          </cell>
          <cell r="BJ667">
            <v>70.01914180890094</v>
          </cell>
          <cell r="BK667">
            <v>0</v>
          </cell>
          <cell r="BL667">
            <v>0</v>
          </cell>
          <cell r="BM667">
            <v>26717</v>
          </cell>
          <cell r="BN667">
            <v>106.54410591800925</v>
          </cell>
          <cell r="BO667">
            <v>0</v>
          </cell>
          <cell r="BP667">
            <v>0</v>
          </cell>
          <cell r="BY667">
            <v>928.68</v>
          </cell>
          <cell r="CF667">
            <v>44</v>
          </cell>
          <cell r="CG667">
            <v>727.32</v>
          </cell>
          <cell r="CJ667">
            <v>0</v>
          </cell>
          <cell r="CK667">
            <v>0</v>
          </cell>
          <cell r="CL667">
            <v>0</v>
          </cell>
          <cell r="CM667">
            <v>0</v>
          </cell>
          <cell r="CN667">
            <v>0</v>
          </cell>
          <cell r="CO667">
            <v>0</v>
          </cell>
          <cell r="CX667">
            <v>0</v>
          </cell>
          <cell r="CY667">
            <v>0</v>
          </cell>
          <cell r="DB667">
            <v>0</v>
          </cell>
          <cell r="DC667">
            <v>0</v>
          </cell>
          <cell r="DJ667" t="str">
            <v>НКРЕ</v>
          </cell>
          <cell r="DL667">
            <v>40526</v>
          </cell>
          <cell r="DM667">
            <v>1752</v>
          </cell>
          <cell r="DO667" t="str">
            <v>на теплову енергію</v>
          </cell>
          <cell r="DT667">
            <v>485.43</v>
          </cell>
        </row>
        <row r="668">
          <cell r="W668">
            <v>701.43</v>
          </cell>
          <cell r="AF668">
            <v>39882</v>
          </cell>
          <cell r="AG668">
            <v>1508</v>
          </cell>
          <cell r="AH668">
            <v>608.19018964433496</v>
          </cell>
          <cell r="AM668">
            <v>1573.4190000000001</v>
          </cell>
          <cell r="AO668">
            <v>1103643.28917</v>
          </cell>
          <cell r="AQ668">
            <v>956938</v>
          </cell>
          <cell r="AU668">
            <v>0</v>
          </cell>
          <cell r="AW668">
            <v>0</v>
          </cell>
          <cell r="AY668">
            <v>584834.25</v>
          </cell>
          <cell r="AZ668">
            <v>371.69644576555891</v>
          </cell>
          <cell r="BA668">
            <v>0</v>
          </cell>
          <cell r="BB668">
            <v>0</v>
          </cell>
          <cell r="BC668">
            <v>0</v>
          </cell>
          <cell r="BD668">
            <v>0</v>
          </cell>
          <cell r="BG668">
            <v>0</v>
          </cell>
          <cell r="BH668">
            <v>0</v>
          </cell>
          <cell r="BI668">
            <v>68305</v>
          </cell>
          <cell r="BJ668">
            <v>43.411831177836291</v>
          </cell>
          <cell r="BK668">
            <v>0</v>
          </cell>
          <cell r="BL668">
            <v>0</v>
          </cell>
          <cell r="BM668">
            <v>167640</v>
          </cell>
          <cell r="BN668">
            <v>106.54504617015556</v>
          </cell>
          <cell r="BO668">
            <v>0</v>
          </cell>
          <cell r="BP668">
            <v>0</v>
          </cell>
          <cell r="BY668">
            <v>928.68</v>
          </cell>
          <cell r="CF668">
            <v>273</v>
          </cell>
          <cell r="CG668">
            <v>2142.25</v>
          </cell>
          <cell r="CJ668">
            <v>0</v>
          </cell>
          <cell r="CK668">
            <v>0</v>
          </cell>
          <cell r="CL668">
            <v>0</v>
          </cell>
          <cell r="CM668">
            <v>0</v>
          </cell>
          <cell r="CN668">
            <v>0</v>
          </cell>
          <cell r="CO668">
            <v>0</v>
          </cell>
          <cell r="CX668">
            <v>0</v>
          </cell>
          <cell r="CY668">
            <v>0</v>
          </cell>
          <cell r="DB668">
            <v>0</v>
          </cell>
          <cell r="DC668">
            <v>0</v>
          </cell>
          <cell r="DJ668" t="str">
            <v>НКРКП</v>
          </cell>
          <cell r="DL668">
            <v>40816</v>
          </cell>
          <cell r="DM668">
            <v>96</v>
          </cell>
          <cell r="DT668">
            <v>981.03</v>
          </cell>
        </row>
        <row r="669">
          <cell r="W669">
            <v>829.12</v>
          </cell>
          <cell r="AF669">
            <v>39882</v>
          </cell>
          <cell r="AG669">
            <v>1509</v>
          </cell>
          <cell r="AH669">
            <v>675.54232476088089</v>
          </cell>
          <cell r="AM669">
            <v>181.39500000000001</v>
          </cell>
          <cell r="AO669">
            <v>150398.2224</v>
          </cell>
          <cell r="AQ669">
            <v>122540</v>
          </cell>
          <cell r="AU669">
            <v>0</v>
          </cell>
          <cell r="AW669">
            <v>0</v>
          </cell>
          <cell r="AY669">
            <v>68552</v>
          </cell>
          <cell r="AZ669">
            <v>377.91559855563821</v>
          </cell>
          <cell r="BA669">
            <v>0</v>
          </cell>
          <cell r="BB669">
            <v>0</v>
          </cell>
          <cell r="BC669">
            <v>0</v>
          </cell>
          <cell r="BD669">
            <v>0</v>
          </cell>
          <cell r="BG669">
            <v>0</v>
          </cell>
          <cell r="BH669">
            <v>0</v>
          </cell>
          <cell r="BI669">
            <v>16842</v>
          </cell>
          <cell r="BJ669">
            <v>92.847101629041589</v>
          </cell>
          <cell r="BK669">
            <v>0</v>
          </cell>
          <cell r="BL669">
            <v>0</v>
          </cell>
          <cell r="BM669">
            <v>19327</v>
          </cell>
          <cell r="BN669">
            <v>106.54648694837233</v>
          </cell>
          <cell r="BO669">
            <v>0</v>
          </cell>
          <cell r="BP669">
            <v>0</v>
          </cell>
          <cell r="BY669">
            <v>928.68</v>
          </cell>
          <cell r="CF669">
            <v>32</v>
          </cell>
          <cell r="CG669">
            <v>2142.25</v>
          </cell>
          <cell r="CJ669">
            <v>0</v>
          </cell>
          <cell r="CK669">
            <v>0</v>
          </cell>
          <cell r="CL669">
            <v>0</v>
          </cell>
          <cell r="CM669">
            <v>0</v>
          </cell>
          <cell r="CN669">
            <v>0</v>
          </cell>
          <cell r="CO669">
            <v>0</v>
          </cell>
          <cell r="CX669">
            <v>0</v>
          </cell>
          <cell r="CY669">
            <v>0</v>
          </cell>
          <cell r="DB669">
            <v>0</v>
          </cell>
          <cell r="DC669">
            <v>0</v>
          </cell>
          <cell r="DJ669" t="str">
            <v>НКРКП</v>
          </cell>
          <cell r="DL669">
            <v>40816</v>
          </cell>
          <cell r="DM669">
            <v>96</v>
          </cell>
          <cell r="DT669">
            <v>999.9</v>
          </cell>
        </row>
        <row r="670">
          <cell r="W670">
            <v>645.86</v>
          </cell>
          <cell r="AF670">
            <v>39877</v>
          </cell>
          <cell r="AG670">
            <v>1490</v>
          </cell>
          <cell r="AH670">
            <v>598.01878787878786</v>
          </cell>
          <cell r="AM670">
            <v>1650</v>
          </cell>
          <cell r="AO670">
            <v>1065669</v>
          </cell>
          <cell r="AQ670">
            <v>986731</v>
          </cell>
          <cell r="AU670">
            <v>0</v>
          </cell>
          <cell r="AW670">
            <v>0</v>
          </cell>
          <cell r="AY670">
            <v>608470</v>
          </cell>
          <cell r="AZ670">
            <v>368.76969696969695</v>
          </cell>
          <cell r="BA670">
            <v>0</v>
          </cell>
          <cell r="BB670">
            <v>0</v>
          </cell>
          <cell r="BC670">
            <v>0</v>
          </cell>
          <cell r="BD670">
            <v>0</v>
          </cell>
          <cell r="BG670">
            <v>0</v>
          </cell>
          <cell r="BH670">
            <v>0</v>
          </cell>
          <cell r="BI670">
            <v>49186</v>
          </cell>
          <cell r="BJ670">
            <v>29.809696969696969</v>
          </cell>
          <cell r="BK670">
            <v>0</v>
          </cell>
          <cell r="BL670">
            <v>0</v>
          </cell>
          <cell r="BM670">
            <v>150977</v>
          </cell>
          <cell r="BN670">
            <v>91.50121212121212</v>
          </cell>
          <cell r="BO670">
            <v>0</v>
          </cell>
          <cell r="BP670">
            <v>0</v>
          </cell>
          <cell r="BY670">
            <v>772.68</v>
          </cell>
          <cell r="CF670">
            <v>284</v>
          </cell>
          <cell r="CG670">
            <v>2142.5</v>
          </cell>
          <cell r="CJ670">
            <v>0</v>
          </cell>
          <cell r="CK670">
            <v>0</v>
          </cell>
          <cell r="CL670">
            <v>0</v>
          </cell>
          <cell r="CM670">
            <v>0</v>
          </cell>
          <cell r="CN670">
            <v>0</v>
          </cell>
          <cell r="CO670">
            <v>0</v>
          </cell>
          <cell r="CX670">
            <v>0</v>
          </cell>
          <cell r="CY670">
            <v>0</v>
          </cell>
          <cell r="DB670">
            <v>0</v>
          </cell>
          <cell r="DC670">
            <v>0</v>
          </cell>
          <cell r="DJ670" t="str">
            <v>НКРКП</v>
          </cell>
          <cell r="DL670">
            <v>40816</v>
          </cell>
          <cell r="DM670">
            <v>96</v>
          </cell>
          <cell r="DT670">
            <v>923.21</v>
          </cell>
        </row>
        <row r="671">
          <cell r="W671">
            <v>739.92</v>
          </cell>
          <cell r="AF671">
            <v>39877</v>
          </cell>
          <cell r="AG671">
            <v>1491</v>
          </cell>
          <cell r="AH671">
            <v>616.59726962457341</v>
          </cell>
          <cell r="AM671">
            <v>293</v>
          </cell>
          <cell r="AO671">
            <v>216796.56</v>
          </cell>
          <cell r="AQ671">
            <v>180663</v>
          </cell>
          <cell r="AU671">
            <v>0</v>
          </cell>
          <cell r="AW671">
            <v>0</v>
          </cell>
          <cell r="AY671">
            <v>104982.5</v>
          </cell>
          <cell r="AZ671">
            <v>358.30204778156997</v>
          </cell>
          <cell r="BA671">
            <v>0</v>
          </cell>
          <cell r="BB671">
            <v>0</v>
          </cell>
          <cell r="BC671">
            <v>0</v>
          </cell>
          <cell r="BD671">
            <v>0</v>
          </cell>
          <cell r="BG671">
            <v>0</v>
          </cell>
          <cell r="BH671">
            <v>0</v>
          </cell>
          <cell r="BI671">
            <v>18078</v>
          </cell>
          <cell r="BJ671">
            <v>61.69965870307167</v>
          </cell>
          <cell r="BK671">
            <v>0</v>
          </cell>
          <cell r="BL671">
            <v>0</v>
          </cell>
          <cell r="BM671">
            <v>26810</v>
          </cell>
          <cell r="BN671">
            <v>91.501706484641645</v>
          </cell>
          <cell r="BO671">
            <v>0</v>
          </cell>
          <cell r="BP671">
            <v>0</v>
          </cell>
          <cell r="BY671">
            <v>772.68</v>
          </cell>
          <cell r="CF671">
            <v>49</v>
          </cell>
          <cell r="CG671">
            <v>2142.5</v>
          </cell>
          <cell r="CJ671">
            <v>0</v>
          </cell>
          <cell r="CK671">
            <v>0</v>
          </cell>
          <cell r="CL671">
            <v>0</v>
          </cell>
          <cell r="CM671">
            <v>0</v>
          </cell>
          <cell r="CN671">
            <v>0</v>
          </cell>
          <cell r="CO671">
            <v>0</v>
          </cell>
          <cell r="CX671">
            <v>0</v>
          </cell>
          <cell r="CY671">
            <v>0</v>
          </cell>
          <cell r="DB671">
            <v>0</v>
          </cell>
          <cell r="DC671">
            <v>0</v>
          </cell>
          <cell r="DJ671" t="str">
            <v>НКРКП</v>
          </cell>
          <cell r="DL671">
            <v>40816</v>
          </cell>
          <cell r="DM671">
            <v>96</v>
          </cell>
          <cell r="DT671">
            <v>999.9</v>
          </cell>
        </row>
        <row r="672">
          <cell r="W672">
            <v>677.35</v>
          </cell>
          <cell r="AF672">
            <v>39877</v>
          </cell>
          <cell r="AG672">
            <v>1502</v>
          </cell>
          <cell r="AH672">
            <v>604.77072554907295</v>
          </cell>
          <cell r="AM672">
            <v>678.05200000000002</v>
          </cell>
          <cell r="AO672">
            <v>459278.52220000001</v>
          </cell>
          <cell r="AQ672">
            <v>410066</v>
          </cell>
          <cell r="AU672">
            <v>0</v>
          </cell>
          <cell r="AW672">
            <v>0</v>
          </cell>
          <cell r="AY672">
            <v>252785.5</v>
          </cell>
          <cell r="AZ672">
            <v>372.81137729849627</v>
          </cell>
          <cell r="BA672">
            <v>0</v>
          </cell>
          <cell r="BB672">
            <v>0</v>
          </cell>
          <cell r="BC672">
            <v>0</v>
          </cell>
          <cell r="BD672">
            <v>0</v>
          </cell>
          <cell r="BG672">
            <v>0</v>
          </cell>
          <cell r="BH672">
            <v>0</v>
          </cell>
          <cell r="BI672">
            <v>13532</v>
          </cell>
          <cell r="BJ672">
            <v>19.957171426380278</v>
          </cell>
          <cell r="BK672">
            <v>0</v>
          </cell>
          <cell r="BL672">
            <v>0</v>
          </cell>
          <cell r="BM672">
            <v>80100</v>
          </cell>
          <cell r="BN672">
            <v>118.13253260811855</v>
          </cell>
          <cell r="BO672">
            <v>0</v>
          </cell>
          <cell r="BP672">
            <v>0</v>
          </cell>
          <cell r="BY672">
            <v>696.24</v>
          </cell>
          <cell r="CF672">
            <v>118</v>
          </cell>
          <cell r="CG672">
            <v>2142.25</v>
          </cell>
          <cell r="CJ672">
            <v>0</v>
          </cell>
          <cell r="CK672">
            <v>0</v>
          </cell>
          <cell r="CL672">
            <v>0</v>
          </cell>
          <cell r="CM672">
            <v>0</v>
          </cell>
          <cell r="CN672">
            <v>0</v>
          </cell>
          <cell r="CO672">
            <v>0</v>
          </cell>
          <cell r="CX672">
            <v>0</v>
          </cell>
          <cell r="CY672">
            <v>0</v>
          </cell>
          <cell r="DB672">
            <v>0</v>
          </cell>
          <cell r="DC672">
            <v>0</v>
          </cell>
          <cell r="DJ672" t="str">
            <v>НКРКП</v>
          </cell>
          <cell r="DL672">
            <v>40816</v>
          </cell>
          <cell r="DM672">
            <v>96</v>
          </cell>
          <cell r="DT672">
            <v>958.52</v>
          </cell>
        </row>
        <row r="673">
          <cell r="W673">
            <v>564.21</v>
          </cell>
          <cell r="AF673">
            <v>39877</v>
          </cell>
          <cell r="AG673">
            <v>1497</v>
          </cell>
          <cell r="AH673">
            <v>503.75784737413085</v>
          </cell>
          <cell r="AM673">
            <v>562.29</v>
          </cell>
          <cell r="AO673">
            <v>317249.6409</v>
          </cell>
          <cell r="AQ673">
            <v>283258</v>
          </cell>
          <cell r="AU673">
            <v>0</v>
          </cell>
          <cell r="AW673">
            <v>0</v>
          </cell>
          <cell r="AY673">
            <v>187232.65000000002</v>
          </cell>
          <cell r="AZ673">
            <v>332.98235785804485</v>
          </cell>
          <cell r="BA673">
            <v>0</v>
          </cell>
          <cell r="BB673">
            <v>0</v>
          </cell>
          <cell r="BC673">
            <v>0</v>
          </cell>
          <cell r="BD673">
            <v>0</v>
          </cell>
          <cell r="BG673">
            <v>0</v>
          </cell>
          <cell r="BH673">
            <v>0</v>
          </cell>
          <cell r="BI673">
            <v>6374</v>
          </cell>
          <cell r="BJ673">
            <v>11.335787582919846</v>
          </cell>
          <cell r="BK673">
            <v>0</v>
          </cell>
          <cell r="BL673">
            <v>0</v>
          </cell>
          <cell r="BM673">
            <v>40161</v>
          </cell>
          <cell r="BN673">
            <v>71.423998292695941</v>
          </cell>
          <cell r="BO673">
            <v>0</v>
          </cell>
          <cell r="BP673">
            <v>0</v>
          </cell>
          <cell r="BY673">
            <v>814.53</v>
          </cell>
          <cell r="CF673">
            <v>87.4</v>
          </cell>
          <cell r="CG673">
            <v>2142.25</v>
          </cell>
          <cell r="CJ673">
            <v>0</v>
          </cell>
          <cell r="CK673">
            <v>0</v>
          </cell>
          <cell r="CL673">
            <v>0</v>
          </cell>
          <cell r="CM673">
            <v>0</v>
          </cell>
          <cell r="CN673">
            <v>0</v>
          </cell>
          <cell r="CO673">
            <v>0</v>
          </cell>
          <cell r="CX673">
            <v>0</v>
          </cell>
          <cell r="CY673">
            <v>0</v>
          </cell>
          <cell r="DB673">
            <v>0</v>
          </cell>
          <cell r="DC673">
            <v>0</v>
          </cell>
          <cell r="DJ673" t="str">
            <v>НКРКП</v>
          </cell>
          <cell r="DL673">
            <v>40816</v>
          </cell>
          <cell r="DM673">
            <v>96</v>
          </cell>
          <cell r="DT673">
            <v>814.41</v>
          </cell>
        </row>
        <row r="674">
          <cell r="W674">
            <v>729.97</v>
          </cell>
          <cell r="AF674">
            <v>39877</v>
          </cell>
          <cell r="AG674">
            <v>1499</v>
          </cell>
          <cell r="AH674">
            <v>651.75579192772841</v>
          </cell>
          <cell r="AM674">
            <v>144.12299999999999</v>
          </cell>
          <cell r="AO674">
            <v>105205.46631</v>
          </cell>
          <cell r="AQ674">
            <v>93933</v>
          </cell>
          <cell r="AU674">
            <v>0</v>
          </cell>
          <cell r="AW674">
            <v>0</v>
          </cell>
          <cell r="AY674">
            <v>46529.67</v>
          </cell>
          <cell r="AZ674">
            <v>322.84694323598592</v>
          </cell>
          <cell r="BA674">
            <v>0</v>
          </cell>
          <cell r="BB674">
            <v>0</v>
          </cell>
          <cell r="BC674">
            <v>0</v>
          </cell>
          <cell r="BD674">
            <v>0</v>
          </cell>
          <cell r="BG674">
            <v>0</v>
          </cell>
          <cell r="BH674">
            <v>0</v>
          </cell>
          <cell r="BI674">
            <v>21</v>
          </cell>
          <cell r="BJ674">
            <v>0.14570887367040652</v>
          </cell>
          <cell r="BK674">
            <v>0</v>
          </cell>
          <cell r="BL674">
            <v>0</v>
          </cell>
          <cell r="BM674">
            <v>22661</v>
          </cell>
          <cell r="BN674">
            <v>157.23375172595632</v>
          </cell>
          <cell r="BO674">
            <v>0</v>
          </cell>
          <cell r="BP674">
            <v>0</v>
          </cell>
          <cell r="BY674">
            <v>689.36</v>
          </cell>
          <cell r="CF674">
            <v>21.72</v>
          </cell>
          <cell r="CG674">
            <v>2142.25</v>
          </cell>
          <cell r="CJ674">
            <v>0</v>
          </cell>
          <cell r="CK674">
            <v>0</v>
          </cell>
          <cell r="CL674">
            <v>0</v>
          </cell>
          <cell r="CM674">
            <v>0</v>
          </cell>
          <cell r="CN674">
            <v>0</v>
          </cell>
          <cell r="CO674">
            <v>0</v>
          </cell>
          <cell r="CX674">
            <v>0</v>
          </cell>
          <cell r="CY674">
            <v>0</v>
          </cell>
          <cell r="DB674">
            <v>0</v>
          </cell>
          <cell r="DC674">
            <v>0</v>
          </cell>
          <cell r="DJ674" t="str">
            <v>НКРКП</v>
          </cell>
          <cell r="DL674">
            <v>40816</v>
          </cell>
          <cell r="DM674">
            <v>96</v>
          </cell>
          <cell r="DT674">
            <v>972.56</v>
          </cell>
        </row>
        <row r="675">
          <cell r="W675">
            <v>698.01</v>
          </cell>
          <cell r="AF675">
            <v>39877</v>
          </cell>
          <cell r="AG675">
            <v>1500</v>
          </cell>
          <cell r="AH675">
            <v>623.22495750863538</v>
          </cell>
          <cell r="AM675">
            <v>310.06299999999999</v>
          </cell>
          <cell r="AO675">
            <v>216427.07462999999</v>
          </cell>
          <cell r="AQ675">
            <v>193239</v>
          </cell>
          <cell r="AU675">
            <v>0</v>
          </cell>
          <cell r="AW675">
            <v>0</v>
          </cell>
          <cell r="AY675">
            <v>109254.75</v>
          </cell>
          <cell r="AZ675">
            <v>352.36306815066615</v>
          </cell>
          <cell r="BA675">
            <v>0</v>
          </cell>
          <cell r="BB675">
            <v>0</v>
          </cell>
          <cell r="BC675">
            <v>0</v>
          </cell>
          <cell r="BD675">
            <v>0</v>
          </cell>
          <cell r="BG675">
            <v>0</v>
          </cell>
          <cell r="BH675">
            <v>0</v>
          </cell>
          <cell r="BI675">
            <v>3506</v>
          </cell>
          <cell r="BJ675">
            <v>11.307379468043592</v>
          </cell>
          <cell r="BK675">
            <v>0</v>
          </cell>
          <cell r="BL675">
            <v>0</v>
          </cell>
          <cell r="BM675">
            <v>41521</v>
          </cell>
          <cell r="BN675">
            <v>133.91149540577237</v>
          </cell>
          <cell r="BO675">
            <v>0</v>
          </cell>
          <cell r="BP675">
            <v>0</v>
          </cell>
          <cell r="BY675">
            <v>631.58000000000004</v>
          </cell>
          <cell r="CF675">
            <v>51</v>
          </cell>
          <cell r="CG675">
            <v>2142.25</v>
          </cell>
          <cell r="CJ675">
            <v>0</v>
          </cell>
          <cell r="CK675">
            <v>0</v>
          </cell>
          <cell r="CL675">
            <v>0</v>
          </cell>
          <cell r="CM675">
            <v>0</v>
          </cell>
          <cell r="CN675">
            <v>0</v>
          </cell>
          <cell r="CO675">
            <v>0</v>
          </cell>
          <cell r="CX675">
            <v>0</v>
          </cell>
          <cell r="CY675">
            <v>0</v>
          </cell>
          <cell r="DB675">
            <v>0</v>
          </cell>
          <cell r="DC675">
            <v>0</v>
          </cell>
          <cell r="DJ675" t="str">
            <v>НКРКП</v>
          </cell>
          <cell r="DL675">
            <v>40816</v>
          </cell>
          <cell r="DM675">
            <v>96</v>
          </cell>
          <cell r="DT675">
            <v>964.28</v>
          </cell>
        </row>
        <row r="676">
          <cell r="W676">
            <v>573.69000000000005</v>
          </cell>
          <cell r="AF676">
            <v>39877</v>
          </cell>
          <cell r="AG676">
            <v>1496</v>
          </cell>
          <cell r="AH676">
            <v>512.22815533980588</v>
          </cell>
          <cell r="AM676">
            <v>412</v>
          </cell>
          <cell r="AO676">
            <v>236360.28000000003</v>
          </cell>
          <cell r="AQ676">
            <v>211038</v>
          </cell>
          <cell r="AU676">
            <v>0</v>
          </cell>
          <cell r="AW676">
            <v>0</v>
          </cell>
          <cell r="AY676">
            <v>134961.75</v>
          </cell>
          <cell r="AZ676">
            <v>327.57706310679612</v>
          </cell>
          <cell r="BA676">
            <v>0</v>
          </cell>
          <cell r="BB676">
            <v>0</v>
          </cell>
          <cell r="BC676">
            <v>0</v>
          </cell>
          <cell r="BD676">
            <v>0</v>
          </cell>
          <cell r="BG676">
            <v>0</v>
          </cell>
          <cell r="BH676">
            <v>0</v>
          </cell>
          <cell r="BI676">
            <v>5631</v>
          </cell>
          <cell r="BJ676">
            <v>13.66747572815534</v>
          </cell>
          <cell r="BK676">
            <v>0</v>
          </cell>
          <cell r="BL676">
            <v>0</v>
          </cell>
          <cell r="BM676">
            <v>37029</v>
          </cell>
          <cell r="BN676">
            <v>89.876213592233015</v>
          </cell>
          <cell r="BO676">
            <v>0</v>
          </cell>
          <cell r="BP676">
            <v>0</v>
          </cell>
          <cell r="BY676">
            <v>751</v>
          </cell>
          <cell r="CF676">
            <v>63</v>
          </cell>
          <cell r="CG676">
            <v>2142.25</v>
          </cell>
          <cell r="CJ676">
            <v>0</v>
          </cell>
          <cell r="CK676">
            <v>0</v>
          </cell>
          <cell r="CL676">
            <v>0</v>
          </cell>
          <cell r="CM676">
            <v>0</v>
          </cell>
          <cell r="CN676">
            <v>0</v>
          </cell>
          <cell r="CO676">
            <v>0</v>
          </cell>
          <cell r="CX676">
            <v>0</v>
          </cell>
          <cell r="CY676">
            <v>0</v>
          </cell>
          <cell r="DB676">
            <v>0</v>
          </cell>
          <cell r="DC676">
            <v>0</v>
          </cell>
          <cell r="DJ676" t="str">
            <v>НКРКП</v>
          </cell>
          <cell r="DL676">
            <v>40816</v>
          </cell>
          <cell r="DM676">
            <v>96</v>
          </cell>
          <cell r="DT676">
            <v>821.08</v>
          </cell>
        </row>
        <row r="677">
          <cell r="W677">
            <v>735.92</v>
          </cell>
          <cell r="AF677">
            <v>39877</v>
          </cell>
          <cell r="AG677">
            <v>1495</v>
          </cell>
          <cell r="AH677">
            <v>657.08117758507615</v>
          </cell>
          <cell r="AM677">
            <v>439.13600000000002</v>
          </cell>
          <cell r="AO677">
            <v>323168.96512000001</v>
          </cell>
          <cell r="AQ677">
            <v>288548</v>
          </cell>
          <cell r="AU677">
            <v>0</v>
          </cell>
          <cell r="AW677">
            <v>0</v>
          </cell>
          <cell r="AY677">
            <v>162811</v>
          </cell>
          <cell r="AZ677">
            <v>370.75302412009034</v>
          </cell>
          <cell r="BA677">
            <v>0</v>
          </cell>
          <cell r="BB677">
            <v>0</v>
          </cell>
          <cell r="BC677">
            <v>0</v>
          </cell>
          <cell r="BD677">
            <v>0</v>
          </cell>
          <cell r="BG677">
            <v>0</v>
          </cell>
          <cell r="BH677">
            <v>0</v>
          </cell>
          <cell r="BI677">
            <v>14649</v>
          </cell>
          <cell r="BJ677">
            <v>33.358686147343874</v>
          </cell>
          <cell r="BK677">
            <v>0</v>
          </cell>
          <cell r="BL677">
            <v>0</v>
          </cell>
          <cell r="BM677">
            <v>74027</v>
          </cell>
          <cell r="BN677">
            <v>168.57420024775922</v>
          </cell>
          <cell r="BO677">
            <v>0</v>
          </cell>
          <cell r="BP677">
            <v>0</v>
          </cell>
          <cell r="BY677">
            <v>750.69</v>
          </cell>
          <cell r="CF677">
            <v>76</v>
          </cell>
          <cell r="CG677">
            <v>2142.25</v>
          </cell>
          <cell r="CJ677">
            <v>0</v>
          </cell>
          <cell r="CK677">
            <v>0</v>
          </cell>
          <cell r="CL677">
            <v>0</v>
          </cell>
          <cell r="CM677">
            <v>0</v>
          </cell>
          <cell r="CN677">
            <v>0</v>
          </cell>
          <cell r="CO677">
            <v>0</v>
          </cell>
          <cell r="CX677">
            <v>0</v>
          </cell>
          <cell r="CY677">
            <v>0</v>
          </cell>
          <cell r="DB677">
            <v>0</v>
          </cell>
          <cell r="DC677">
            <v>0</v>
          </cell>
          <cell r="DJ677" t="str">
            <v>НКРКП</v>
          </cell>
          <cell r="DL677">
            <v>40816</v>
          </cell>
          <cell r="DM677">
            <v>96</v>
          </cell>
          <cell r="DT677">
            <v>999.9</v>
          </cell>
        </row>
        <row r="678">
          <cell r="W678">
            <v>524.70117609099998</v>
          </cell>
          <cell r="AF678">
            <v>39811</v>
          </cell>
          <cell r="AG678">
            <v>1268</v>
          </cell>
          <cell r="AH678">
            <v>437.25097470597711</v>
          </cell>
          <cell r="AM678">
            <v>31035</v>
          </cell>
          <cell r="AO678">
            <v>16284100.999984184</v>
          </cell>
          <cell r="AQ678">
            <v>13570084</v>
          </cell>
          <cell r="AU678">
            <v>0</v>
          </cell>
          <cell r="AW678">
            <v>0</v>
          </cell>
          <cell r="AY678">
            <v>8196947.9999940712</v>
          </cell>
          <cell r="AZ678">
            <v>264.11947800850879</v>
          </cell>
          <cell r="BA678">
            <v>0</v>
          </cell>
          <cell r="BB678">
            <v>0</v>
          </cell>
          <cell r="BC678">
            <v>0</v>
          </cell>
          <cell r="BD678">
            <v>0</v>
          </cell>
          <cell r="BG678">
            <v>0</v>
          </cell>
          <cell r="BH678">
            <v>0</v>
          </cell>
          <cell r="BI678">
            <v>790916</v>
          </cell>
          <cell r="BJ678">
            <v>25.484646367004995</v>
          </cell>
          <cell r="BK678">
            <v>0</v>
          </cell>
          <cell r="BL678">
            <v>0</v>
          </cell>
          <cell r="BM678">
            <v>3304537</v>
          </cell>
          <cell r="BN678">
            <v>106.47775092637345</v>
          </cell>
          <cell r="BO678">
            <v>0</v>
          </cell>
          <cell r="BP678">
            <v>0</v>
          </cell>
          <cell r="BY678">
            <v>1336.18</v>
          </cell>
          <cell r="CF678">
            <v>5346.1610706700003</v>
          </cell>
          <cell r="CG678">
            <v>1533.24</v>
          </cell>
          <cell r="CJ678">
            <v>0</v>
          </cell>
          <cell r="CK678">
            <v>0</v>
          </cell>
          <cell r="CL678">
            <v>0</v>
          </cell>
          <cell r="CM678">
            <v>0</v>
          </cell>
          <cell r="CN678">
            <v>0</v>
          </cell>
          <cell r="CO678">
            <v>0</v>
          </cell>
          <cell r="CX678">
            <v>0</v>
          </cell>
          <cell r="CY678">
            <v>0</v>
          </cell>
          <cell r="DB678">
            <v>0</v>
          </cell>
          <cell r="DC678">
            <v>0</v>
          </cell>
          <cell r="DJ678" t="str">
            <v>НКРКП</v>
          </cell>
          <cell r="DL678">
            <v>40816</v>
          </cell>
          <cell r="DM678">
            <v>100</v>
          </cell>
          <cell r="DT678">
            <v>906.84</v>
          </cell>
        </row>
        <row r="679">
          <cell r="W679">
            <v>701.57</v>
          </cell>
          <cell r="AF679">
            <v>39877</v>
          </cell>
          <cell r="AG679">
            <v>1492</v>
          </cell>
          <cell r="AH679">
            <v>626.40436964341222</v>
          </cell>
          <cell r="AM679">
            <v>180.15199999999999</v>
          </cell>
          <cell r="AO679">
            <v>126389.23864</v>
          </cell>
          <cell r="AQ679">
            <v>112848</v>
          </cell>
          <cell r="AU679">
            <v>0</v>
          </cell>
          <cell r="AW679">
            <v>0</v>
          </cell>
          <cell r="AY679">
            <v>64717.372500000005</v>
          </cell>
          <cell r="AZ679">
            <v>359.2376021359741</v>
          </cell>
          <cell r="BA679">
            <v>0</v>
          </cell>
          <cell r="BB679">
            <v>0</v>
          </cell>
          <cell r="BC679">
            <v>0</v>
          </cell>
          <cell r="BD679">
            <v>0</v>
          </cell>
          <cell r="BG679">
            <v>0</v>
          </cell>
          <cell r="BH679">
            <v>0</v>
          </cell>
          <cell r="BI679">
            <v>1675</v>
          </cell>
          <cell r="BJ679">
            <v>9.2977041609307705</v>
          </cell>
          <cell r="BK679">
            <v>0</v>
          </cell>
          <cell r="BL679">
            <v>0</v>
          </cell>
          <cell r="BM679">
            <v>19625</v>
          </cell>
          <cell r="BN679">
            <v>108.93578755717395</v>
          </cell>
          <cell r="BO679">
            <v>0</v>
          </cell>
          <cell r="BP679">
            <v>0</v>
          </cell>
          <cell r="BY679">
            <v>702.4</v>
          </cell>
          <cell r="CF679">
            <v>30.21</v>
          </cell>
          <cell r="CG679">
            <v>2142.25</v>
          </cell>
          <cell r="CJ679">
            <v>0</v>
          </cell>
          <cell r="CK679">
            <v>0</v>
          </cell>
          <cell r="CL679">
            <v>0</v>
          </cell>
          <cell r="CM679">
            <v>0</v>
          </cell>
          <cell r="CN679">
            <v>0</v>
          </cell>
          <cell r="CO679">
            <v>0</v>
          </cell>
          <cell r="CX679">
            <v>0</v>
          </cell>
          <cell r="CY679">
            <v>0</v>
          </cell>
          <cell r="DB679">
            <v>0</v>
          </cell>
          <cell r="DC679">
            <v>0</v>
          </cell>
          <cell r="DJ679" t="str">
            <v>НКРКП</v>
          </cell>
          <cell r="DL679">
            <v>40816</v>
          </cell>
          <cell r="DM679">
            <v>96</v>
          </cell>
          <cell r="DT679">
            <v>971.52</v>
          </cell>
        </row>
        <row r="680">
          <cell r="W680">
            <v>764.48</v>
          </cell>
          <cell r="AF680">
            <v>39877</v>
          </cell>
          <cell r="AG680">
            <v>1498</v>
          </cell>
          <cell r="AH680">
            <v>696.42531682482593</v>
          </cell>
          <cell r="AM680">
            <v>164.602</v>
          </cell>
          <cell r="AO680">
            <v>125834.93696000001</v>
          </cell>
          <cell r="AQ680">
            <v>114633</v>
          </cell>
          <cell r="AU680">
            <v>0</v>
          </cell>
          <cell r="AW680">
            <v>0</v>
          </cell>
          <cell r="AY680">
            <v>57204.75</v>
          </cell>
          <cell r="AZ680">
            <v>347.53374807110487</v>
          </cell>
          <cell r="BA680">
            <v>0</v>
          </cell>
          <cell r="BB680">
            <v>0</v>
          </cell>
          <cell r="BC680">
            <v>0</v>
          </cell>
          <cell r="BD680">
            <v>0</v>
          </cell>
          <cell r="BG680">
            <v>0</v>
          </cell>
          <cell r="BH680">
            <v>0</v>
          </cell>
          <cell r="BI680">
            <v>2256</v>
          </cell>
          <cell r="BJ680">
            <v>13.705787292985503</v>
          </cell>
          <cell r="BK680">
            <v>0</v>
          </cell>
          <cell r="BL680">
            <v>0</v>
          </cell>
          <cell r="BM680">
            <v>33705</v>
          </cell>
          <cell r="BN680">
            <v>204.76664925092041</v>
          </cell>
          <cell r="BO680">
            <v>0</v>
          </cell>
          <cell r="BP680">
            <v>0</v>
          </cell>
          <cell r="BY680">
            <v>638.58000000000004</v>
          </cell>
          <cell r="CF680">
            <v>26.7</v>
          </cell>
          <cell r="CG680">
            <v>2142.5</v>
          </cell>
          <cell r="CJ680">
            <v>0</v>
          </cell>
          <cell r="CK680">
            <v>0</v>
          </cell>
          <cell r="CL680">
            <v>0</v>
          </cell>
          <cell r="CM680">
            <v>0</v>
          </cell>
          <cell r="CN680">
            <v>0</v>
          </cell>
          <cell r="CO680">
            <v>0</v>
          </cell>
          <cell r="CX680">
            <v>0</v>
          </cell>
          <cell r="CY680">
            <v>0</v>
          </cell>
          <cell r="DB680">
            <v>0</v>
          </cell>
          <cell r="DC680">
            <v>0</v>
          </cell>
          <cell r="DJ680" t="str">
            <v>НКРКП</v>
          </cell>
          <cell r="DL680">
            <v>40816</v>
          </cell>
          <cell r="DM680">
            <v>96</v>
          </cell>
          <cell r="DT680">
            <v>999.9</v>
          </cell>
        </row>
        <row r="681">
          <cell r="W681">
            <v>695.44</v>
          </cell>
          <cell r="AF681">
            <v>39877</v>
          </cell>
          <cell r="AG681">
            <v>1493</v>
          </cell>
          <cell r="AH681">
            <v>620.93229166666663</v>
          </cell>
          <cell r="AM681">
            <v>192</v>
          </cell>
          <cell r="AO681">
            <v>133524.48000000001</v>
          </cell>
          <cell r="AQ681">
            <v>119219</v>
          </cell>
          <cell r="AU681">
            <v>0</v>
          </cell>
          <cell r="AW681">
            <v>0</v>
          </cell>
          <cell r="AY681">
            <v>64267.5</v>
          </cell>
          <cell r="AZ681">
            <v>334.7265625</v>
          </cell>
          <cell r="BA681">
            <v>0</v>
          </cell>
          <cell r="BB681">
            <v>0</v>
          </cell>
          <cell r="BC681">
            <v>0</v>
          </cell>
          <cell r="BD681">
            <v>0</v>
          </cell>
          <cell r="BG681">
            <v>0</v>
          </cell>
          <cell r="BH681">
            <v>0</v>
          </cell>
          <cell r="BI681">
            <v>128</v>
          </cell>
          <cell r="BJ681">
            <v>0.66666666666666663</v>
          </cell>
          <cell r="BK681">
            <v>0</v>
          </cell>
          <cell r="BL681">
            <v>0</v>
          </cell>
          <cell r="BM681">
            <v>25209</v>
          </cell>
          <cell r="BN681">
            <v>131.296875</v>
          </cell>
          <cell r="BO681">
            <v>0</v>
          </cell>
          <cell r="BP681">
            <v>0</v>
          </cell>
          <cell r="BY681">
            <v>766.92</v>
          </cell>
          <cell r="CF681">
            <v>30</v>
          </cell>
          <cell r="CG681">
            <v>2142.25</v>
          </cell>
          <cell r="CJ681">
            <v>0</v>
          </cell>
          <cell r="CK681">
            <v>0</v>
          </cell>
          <cell r="CL681">
            <v>0</v>
          </cell>
          <cell r="CM681">
            <v>0</v>
          </cell>
          <cell r="CN681">
            <v>0</v>
          </cell>
          <cell r="CO681">
            <v>0</v>
          </cell>
          <cell r="CX681">
            <v>0</v>
          </cell>
          <cell r="CY681">
            <v>0</v>
          </cell>
          <cell r="DB681">
            <v>0</v>
          </cell>
          <cell r="DC681">
            <v>0</v>
          </cell>
          <cell r="DJ681" t="str">
            <v>НКРКП</v>
          </cell>
          <cell r="DL681">
            <v>40816</v>
          </cell>
          <cell r="DM681">
            <v>96</v>
          </cell>
          <cell r="DT681">
            <v>946.71</v>
          </cell>
        </row>
        <row r="682">
          <cell r="W682">
            <v>523.23</v>
          </cell>
          <cell r="AF682">
            <v>39877</v>
          </cell>
          <cell r="AG682">
            <v>1494</v>
          </cell>
          <cell r="AH682">
            <v>467.17289719626166</v>
          </cell>
          <cell r="AM682">
            <v>428</v>
          </cell>
          <cell r="AO682">
            <v>223942.44</v>
          </cell>
          <cell r="AQ682">
            <v>199950</v>
          </cell>
          <cell r="AU682">
            <v>0</v>
          </cell>
          <cell r="AW682">
            <v>0</v>
          </cell>
          <cell r="AY682">
            <v>141388.5</v>
          </cell>
          <cell r="AZ682">
            <v>330.34696261682245</v>
          </cell>
          <cell r="BA682">
            <v>0</v>
          </cell>
          <cell r="BB682">
            <v>0</v>
          </cell>
          <cell r="BC682">
            <v>0</v>
          </cell>
          <cell r="BD682">
            <v>0</v>
          </cell>
          <cell r="BG682">
            <v>0</v>
          </cell>
          <cell r="BH682">
            <v>0</v>
          </cell>
          <cell r="BI682">
            <v>2473</v>
          </cell>
          <cell r="BJ682">
            <v>5.77803738317757</v>
          </cell>
          <cell r="BK682">
            <v>0</v>
          </cell>
          <cell r="BL682">
            <v>0</v>
          </cell>
          <cell r="BM682">
            <v>28206</v>
          </cell>
          <cell r="BN682">
            <v>65.901869158878512</v>
          </cell>
          <cell r="BO682">
            <v>0</v>
          </cell>
          <cell r="BP682">
            <v>0</v>
          </cell>
          <cell r="BY682">
            <v>858.08</v>
          </cell>
          <cell r="CF682">
            <v>66</v>
          </cell>
          <cell r="CG682">
            <v>2142.25</v>
          </cell>
          <cell r="CJ682">
            <v>0</v>
          </cell>
          <cell r="CK682">
            <v>0</v>
          </cell>
          <cell r="CL682">
            <v>0</v>
          </cell>
          <cell r="CM682">
            <v>0</v>
          </cell>
          <cell r="CN682">
            <v>0</v>
          </cell>
          <cell r="CO682">
            <v>0</v>
          </cell>
          <cell r="CX682">
            <v>0</v>
          </cell>
          <cell r="CY682">
            <v>0</v>
          </cell>
          <cell r="DB682">
            <v>0</v>
          </cell>
          <cell r="DC682">
            <v>0</v>
          </cell>
          <cell r="DJ682" t="str">
            <v>НКРКП</v>
          </cell>
          <cell r="DL682">
            <v>40816</v>
          </cell>
          <cell r="DM682">
            <v>96</v>
          </cell>
          <cell r="DT682">
            <v>770.18</v>
          </cell>
        </row>
        <row r="683">
          <cell r="W683">
            <v>398.17</v>
          </cell>
          <cell r="AF683">
            <v>39721</v>
          </cell>
          <cell r="AG683">
            <v>961</v>
          </cell>
          <cell r="AH683">
            <v>361.96670792079209</v>
          </cell>
          <cell r="AM683">
            <v>8080</v>
          </cell>
          <cell r="AO683">
            <v>3217213.6</v>
          </cell>
          <cell r="AQ683">
            <v>2924691</v>
          </cell>
          <cell r="AU683">
            <v>0</v>
          </cell>
          <cell r="AW683">
            <v>0</v>
          </cell>
          <cell r="AY683">
            <v>944788.68</v>
          </cell>
          <cell r="AZ683">
            <v>116.92929207920793</v>
          </cell>
          <cell r="BA683">
            <v>0</v>
          </cell>
          <cell r="BB683">
            <v>0</v>
          </cell>
          <cell r="BC683">
            <v>0</v>
          </cell>
          <cell r="BD683">
            <v>0</v>
          </cell>
          <cell r="BG683">
            <v>0</v>
          </cell>
          <cell r="BH683">
            <v>0</v>
          </cell>
          <cell r="BI683">
            <v>260117</v>
          </cell>
          <cell r="BJ683">
            <v>32.192698019801981</v>
          </cell>
          <cell r="BK683">
            <v>0</v>
          </cell>
          <cell r="BL683">
            <v>0</v>
          </cell>
          <cell r="BM683">
            <v>1219187</v>
          </cell>
          <cell r="BN683">
            <v>150.88948019801981</v>
          </cell>
          <cell r="BO683">
            <v>0</v>
          </cell>
          <cell r="BP683">
            <v>0</v>
          </cell>
          <cell r="BY683">
            <v>1243.3499999999999</v>
          </cell>
          <cell r="CF683">
            <v>1299</v>
          </cell>
          <cell r="CG683">
            <v>727.32</v>
          </cell>
          <cell r="CJ683">
            <v>0</v>
          </cell>
          <cell r="CK683">
            <v>0</v>
          </cell>
          <cell r="CL683">
            <v>0</v>
          </cell>
          <cell r="CM683">
            <v>0</v>
          </cell>
          <cell r="CN683">
            <v>0</v>
          </cell>
          <cell r="CO683">
            <v>0</v>
          </cell>
          <cell r="CX683">
            <v>0</v>
          </cell>
          <cell r="CY683">
            <v>0</v>
          </cell>
          <cell r="DB683">
            <v>0</v>
          </cell>
          <cell r="DC683">
            <v>0</v>
          </cell>
          <cell r="DJ683" t="str">
            <v>НКРЕ</v>
          </cell>
          <cell r="DL683">
            <v>40526</v>
          </cell>
          <cell r="DM683">
            <v>1752</v>
          </cell>
          <cell r="DO683" t="str">
            <v>Тариф на теплову енергію</v>
          </cell>
          <cell r="DT683">
            <v>437.99</v>
          </cell>
        </row>
        <row r="684">
          <cell r="W684">
            <v>660</v>
          </cell>
          <cell r="AF684">
            <v>39871</v>
          </cell>
          <cell r="AG684">
            <v>1428</v>
          </cell>
          <cell r="AH684">
            <v>600.00042964554245</v>
          </cell>
          <cell r="AM684">
            <v>4655</v>
          </cell>
          <cell r="AO684">
            <v>3072300</v>
          </cell>
          <cell r="AQ684">
            <v>2793002</v>
          </cell>
          <cell r="AU684">
            <v>0</v>
          </cell>
          <cell r="AW684">
            <v>0</v>
          </cell>
          <cell r="AY684">
            <v>1692377.5</v>
          </cell>
          <cell r="AZ684">
            <v>363.5612244897959</v>
          </cell>
          <cell r="BA684">
            <v>0</v>
          </cell>
          <cell r="BB684">
            <v>0</v>
          </cell>
          <cell r="BC684">
            <v>0</v>
          </cell>
          <cell r="BD684">
            <v>0</v>
          </cell>
          <cell r="BG684">
            <v>0</v>
          </cell>
          <cell r="BH684">
            <v>0</v>
          </cell>
          <cell r="BI684">
            <v>58993</v>
          </cell>
          <cell r="BJ684">
            <v>12.673039742212675</v>
          </cell>
          <cell r="BK684">
            <v>0</v>
          </cell>
          <cell r="BL684">
            <v>0</v>
          </cell>
          <cell r="BM684">
            <v>702404</v>
          </cell>
          <cell r="BN684">
            <v>150.89237379162191</v>
          </cell>
          <cell r="BO684">
            <v>0</v>
          </cell>
          <cell r="BP684">
            <v>0</v>
          </cell>
          <cell r="BY684">
            <v>1243.3499999999999</v>
          </cell>
          <cell r="CF684">
            <v>790</v>
          </cell>
          <cell r="CG684">
            <v>2142.25</v>
          </cell>
          <cell r="CJ684">
            <v>0</v>
          </cell>
          <cell r="CK684">
            <v>0</v>
          </cell>
          <cell r="CL684">
            <v>0</v>
          </cell>
          <cell r="CM684">
            <v>0</v>
          </cell>
          <cell r="CN684">
            <v>0</v>
          </cell>
          <cell r="CO684">
            <v>0</v>
          </cell>
          <cell r="CX684">
            <v>0</v>
          </cell>
          <cell r="CY684">
            <v>0</v>
          </cell>
          <cell r="DB684">
            <v>0</v>
          </cell>
          <cell r="DC684">
            <v>0</v>
          </cell>
          <cell r="DJ684" t="str">
            <v>НКРКП</v>
          </cell>
          <cell r="DL684">
            <v>40816</v>
          </cell>
          <cell r="DM684">
            <v>96</v>
          </cell>
          <cell r="DT684">
            <v>933.16</v>
          </cell>
        </row>
        <row r="685">
          <cell r="W685">
            <v>1168.8800000000001</v>
          </cell>
          <cell r="AF685">
            <v>39871</v>
          </cell>
          <cell r="AG685">
            <v>1429</v>
          </cell>
          <cell r="AH685">
            <v>601.89097744360902</v>
          </cell>
          <cell r="AM685">
            <v>266</v>
          </cell>
          <cell r="AO685">
            <v>310922.08</v>
          </cell>
          <cell r="AQ685">
            <v>160103</v>
          </cell>
          <cell r="AU685">
            <v>0</v>
          </cell>
          <cell r="AW685">
            <v>0</v>
          </cell>
          <cell r="AY685">
            <v>92116.75</v>
          </cell>
          <cell r="AZ685">
            <v>346.30357142857144</v>
          </cell>
          <cell r="BA685">
            <v>0</v>
          </cell>
          <cell r="BB685">
            <v>0</v>
          </cell>
          <cell r="BC685">
            <v>0</v>
          </cell>
          <cell r="BD685">
            <v>0</v>
          </cell>
          <cell r="BG685">
            <v>0</v>
          </cell>
          <cell r="BH685">
            <v>0</v>
          </cell>
          <cell r="BI685">
            <v>9309</v>
          </cell>
          <cell r="BJ685">
            <v>34.996240601503757</v>
          </cell>
          <cell r="BK685">
            <v>0</v>
          </cell>
          <cell r="BL685">
            <v>0</v>
          </cell>
          <cell r="BM685">
            <v>40137</v>
          </cell>
          <cell r="BN685">
            <v>150.89097744360902</v>
          </cell>
          <cell r="BO685">
            <v>0</v>
          </cell>
          <cell r="BP685">
            <v>0</v>
          </cell>
          <cell r="BY685">
            <v>1243.3499999999999</v>
          </cell>
          <cell r="CF685">
            <v>43</v>
          </cell>
          <cell r="CG685">
            <v>2142.25</v>
          </cell>
          <cell r="CJ685">
            <v>0</v>
          </cell>
          <cell r="CK685">
            <v>0</v>
          </cell>
          <cell r="CL685">
            <v>0</v>
          </cell>
          <cell r="CM685">
            <v>0</v>
          </cell>
          <cell r="CN685">
            <v>0</v>
          </cell>
          <cell r="CO685">
            <v>0</v>
          </cell>
          <cell r="CX685">
            <v>0</v>
          </cell>
          <cell r="CY685">
            <v>0</v>
          </cell>
          <cell r="DB685">
            <v>0</v>
          </cell>
          <cell r="DC685">
            <v>0</v>
          </cell>
          <cell r="DJ685" t="str">
            <v>НКРКП</v>
          </cell>
          <cell r="DL685">
            <v>40816</v>
          </cell>
          <cell r="DM685">
            <v>96</v>
          </cell>
          <cell r="DT685">
            <v>1168.8800000000001</v>
          </cell>
        </row>
        <row r="686">
          <cell r="W686">
            <v>604.39</v>
          </cell>
          <cell r="AF686">
            <v>39895</v>
          </cell>
          <cell r="AG686">
            <v>1577</v>
          </cell>
          <cell r="AH686">
            <v>538.88146399055495</v>
          </cell>
          <cell r="AM686">
            <v>4235</v>
          </cell>
          <cell r="AO686">
            <v>2559591.65</v>
          </cell>
          <cell r="AQ686">
            <v>2282163</v>
          </cell>
          <cell r="AU686">
            <v>0</v>
          </cell>
          <cell r="AW686">
            <v>0</v>
          </cell>
          <cell r="AY686">
            <v>1649532.5</v>
          </cell>
          <cell r="AZ686">
            <v>389.5</v>
          </cell>
          <cell r="BA686">
            <v>0</v>
          </cell>
          <cell r="BB686">
            <v>0</v>
          </cell>
          <cell r="BC686">
            <v>0</v>
          </cell>
          <cell r="BD686">
            <v>0</v>
          </cell>
          <cell r="BG686">
            <v>0</v>
          </cell>
          <cell r="BH686">
            <v>0</v>
          </cell>
          <cell r="BI686">
            <v>49184</v>
          </cell>
          <cell r="BJ686">
            <v>11.613695395513577</v>
          </cell>
          <cell r="BK686">
            <v>0</v>
          </cell>
          <cell r="BL686">
            <v>0</v>
          </cell>
          <cell r="BM686">
            <v>319292</v>
          </cell>
          <cell r="BN686">
            <v>75.393624557260921</v>
          </cell>
          <cell r="BO686">
            <v>0</v>
          </cell>
          <cell r="BP686">
            <v>0</v>
          </cell>
          <cell r="BY686">
            <v>1142.78</v>
          </cell>
          <cell r="CF686">
            <v>770</v>
          </cell>
          <cell r="CG686">
            <v>2142.25</v>
          </cell>
          <cell r="CJ686">
            <v>0</v>
          </cell>
          <cell r="CK686">
            <v>0</v>
          </cell>
          <cell r="CL686">
            <v>0</v>
          </cell>
          <cell r="CM686">
            <v>0</v>
          </cell>
          <cell r="CN686">
            <v>0</v>
          </cell>
          <cell r="CO686">
            <v>0</v>
          </cell>
          <cell r="CX686">
            <v>0</v>
          </cell>
          <cell r="CY686">
            <v>0</v>
          </cell>
          <cell r="DB686">
            <v>0</v>
          </cell>
          <cell r="DC686">
            <v>0</v>
          </cell>
          <cell r="DJ686" t="str">
            <v>НКРКП</v>
          </cell>
          <cell r="DL686">
            <v>40816</v>
          </cell>
          <cell r="DM686">
            <v>96</v>
          </cell>
          <cell r="DT686">
            <v>897.17</v>
          </cell>
        </row>
        <row r="687">
          <cell r="W687">
            <v>684.25</v>
          </cell>
          <cell r="AF687">
            <v>39871</v>
          </cell>
          <cell r="AG687">
            <v>1433</v>
          </cell>
          <cell r="AH687">
            <v>684.25250836120404</v>
          </cell>
          <cell r="AM687">
            <v>598</v>
          </cell>
          <cell r="AO687">
            <v>409181.5</v>
          </cell>
          <cell r="AQ687">
            <v>409183</v>
          </cell>
          <cell r="AU687">
            <v>0</v>
          </cell>
          <cell r="AW687">
            <v>0</v>
          </cell>
          <cell r="AY687">
            <v>218509.5</v>
          </cell>
          <cell r="AZ687">
            <v>365.40050167224081</v>
          </cell>
          <cell r="BA687">
            <v>0</v>
          </cell>
          <cell r="BB687">
            <v>0</v>
          </cell>
          <cell r="BC687">
            <v>0</v>
          </cell>
          <cell r="BD687">
            <v>0</v>
          </cell>
          <cell r="BG687">
            <v>0</v>
          </cell>
          <cell r="BH687">
            <v>0</v>
          </cell>
          <cell r="BI687">
            <v>34423</v>
          </cell>
          <cell r="BJ687">
            <v>57.563545150501675</v>
          </cell>
          <cell r="BK687">
            <v>0</v>
          </cell>
          <cell r="BL687">
            <v>0</v>
          </cell>
          <cell r="BM687">
            <v>100160</v>
          </cell>
          <cell r="BN687">
            <v>167.49163879598663</v>
          </cell>
          <cell r="BO687">
            <v>0</v>
          </cell>
          <cell r="BP687">
            <v>0</v>
          </cell>
          <cell r="BY687">
            <v>1218.8499999999999</v>
          </cell>
          <cell r="CF687">
            <v>102</v>
          </cell>
          <cell r="CG687">
            <v>2142.25</v>
          </cell>
          <cell r="CJ687">
            <v>0</v>
          </cell>
          <cell r="CK687">
            <v>0</v>
          </cell>
          <cell r="CL687">
            <v>0</v>
          </cell>
          <cell r="CM687">
            <v>0</v>
          </cell>
          <cell r="CN687">
            <v>0</v>
          </cell>
          <cell r="CO687">
            <v>0</v>
          </cell>
          <cell r="CX687">
            <v>0</v>
          </cell>
          <cell r="CY687">
            <v>0</v>
          </cell>
          <cell r="DB687">
            <v>0</v>
          </cell>
          <cell r="DC687">
            <v>0</v>
          </cell>
          <cell r="DJ687" t="str">
            <v>НКРКП</v>
          </cell>
          <cell r="DL687">
            <v>40816</v>
          </cell>
          <cell r="DM687">
            <v>96</v>
          </cell>
          <cell r="DT687">
            <v>958.32</v>
          </cell>
        </row>
        <row r="688">
          <cell r="W688">
            <v>943.08</v>
          </cell>
          <cell r="AF688">
            <v>39871</v>
          </cell>
          <cell r="AG688">
            <v>1431</v>
          </cell>
          <cell r="AH688">
            <v>857.61111111111109</v>
          </cell>
          <cell r="AM688">
            <v>234</v>
          </cell>
          <cell r="AO688">
            <v>220680.72</v>
          </cell>
          <cell r="AQ688">
            <v>200681</v>
          </cell>
          <cell r="AU688">
            <v>0</v>
          </cell>
          <cell r="AW688">
            <v>0</v>
          </cell>
          <cell r="AY688">
            <v>94259</v>
          </cell>
          <cell r="AZ688">
            <v>402.81623931623932</v>
          </cell>
          <cell r="BA688">
            <v>0</v>
          </cell>
          <cell r="BB688">
            <v>0</v>
          </cell>
          <cell r="BC688">
            <v>0</v>
          </cell>
          <cell r="BD688">
            <v>0</v>
          </cell>
          <cell r="BG688">
            <v>0</v>
          </cell>
          <cell r="BH688">
            <v>0</v>
          </cell>
          <cell r="BI688">
            <v>13982</v>
          </cell>
          <cell r="BJ688">
            <v>59.752136752136749</v>
          </cell>
          <cell r="BK688">
            <v>0</v>
          </cell>
          <cell r="BL688">
            <v>0</v>
          </cell>
          <cell r="BM688">
            <v>61747</v>
          </cell>
          <cell r="BN688">
            <v>263.87606837606836</v>
          </cell>
          <cell r="BO688">
            <v>0</v>
          </cell>
          <cell r="BP688">
            <v>0</v>
          </cell>
          <cell r="BY688">
            <v>751.4</v>
          </cell>
          <cell r="CF688">
            <v>44</v>
          </cell>
          <cell r="CG688">
            <v>2142.25</v>
          </cell>
          <cell r="CJ688">
            <v>0</v>
          </cell>
          <cell r="CK688">
            <v>0</v>
          </cell>
          <cell r="CL688">
            <v>0</v>
          </cell>
          <cell r="CM688">
            <v>0</v>
          </cell>
          <cell r="CN688">
            <v>0</v>
          </cell>
          <cell r="CO688">
            <v>0</v>
          </cell>
          <cell r="CX688">
            <v>0</v>
          </cell>
          <cell r="CY688">
            <v>0</v>
          </cell>
          <cell r="DB688">
            <v>0</v>
          </cell>
          <cell r="DC688">
            <v>0</v>
          </cell>
          <cell r="DJ688" t="str">
            <v>НКРКП</v>
          </cell>
          <cell r="DL688">
            <v>40816</v>
          </cell>
          <cell r="DM688">
            <v>96</v>
          </cell>
          <cell r="DT688">
            <v>999.9</v>
          </cell>
        </row>
        <row r="689">
          <cell r="W689">
            <v>794.26</v>
          </cell>
          <cell r="AF689">
            <v>39871</v>
          </cell>
          <cell r="AG689">
            <v>1435</v>
          </cell>
          <cell r="AH689">
            <v>697.4741784037559</v>
          </cell>
          <cell r="AM689">
            <v>852</v>
          </cell>
          <cell r="AO689">
            <v>676709.52</v>
          </cell>
          <cell r="AQ689">
            <v>594248</v>
          </cell>
          <cell r="AU689">
            <v>0</v>
          </cell>
          <cell r="AW689">
            <v>0</v>
          </cell>
          <cell r="AY689">
            <v>310626.25</v>
          </cell>
          <cell r="AZ689">
            <v>364.58480046948358</v>
          </cell>
          <cell r="BA689">
            <v>0</v>
          </cell>
          <cell r="BB689">
            <v>0</v>
          </cell>
          <cell r="BC689">
            <v>0</v>
          </cell>
          <cell r="BD689">
            <v>0</v>
          </cell>
          <cell r="BG689">
            <v>0</v>
          </cell>
          <cell r="BH689">
            <v>0</v>
          </cell>
          <cell r="BI689">
            <v>50053</v>
          </cell>
          <cell r="BJ689">
            <v>58.747652582159624</v>
          </cell>
          <cell r="BK689">
            <v>0</v>
          </cell>
          <cell r="BL689">
            <v>0</v>
          </cell>
          <cell r="BM689">
            <v>129139</v>
          </cell>
          <cell r="BN689">
            <v>151.57159624413146</v>
          </cell>
          <cell r="BO689">
            <v>0</v>
          </cell>
          <cell r="BP689">
            <v>0</v>
          </cell>
          <cell r="BY689">
            <v>1232.72</v>
          </cell>
          <cell r="CF689">
            <v>145</v>
          </cell>
          <cell r="CG689">
            <v>2142.25</v>
          </cell>
          <cell r="CJ689">
            <v>0</v>
          </cell>
          <cell r="CK689">
            <v>0</v>
          </cell>
          <cell r="CL689">
            <v>0</v>
          </cell>
          <cell r="CM689">
            <v>0</v>
          </cell>
          <cell r="CN689">
            <v>0</v>
          </cell>
          <cell r="CO689">
            <v>0</v>
          </cell>
          <cell r="CX689">
            <v>0</v>
          </cell>
          <cell r="CY689">
            <v>0</v>
          </cell>
          <cell r="DB689">
            <v>0</v>
          </cell>
          <cell r="DC689">
            <v>0</v>
          </cell>
          <cell r="DJ689" t="str">
            <v>НКРКП</v>
          </cell>
          <cell r="DL689">
            <v>40816</v>
          </cell>
          <cell r="DM689">
            <v>96</v>
          </cell>
          <cell r="DT689">
            <v>999.9</v>
          </cell>
        </row>
        <row r="690">
          <cell r="W690">
            <v>1310.18</v>
          </cell>
          <cell r="AF690">
            <v>39871</v>
          </cell>
          <cell r="AG690">
            <v>1430</v>
          </cell>
          <cell r="AH690">
            <v>1162.0320156308894</v>
          </cell>
          <cell r="AM690">
            <v>129.999</v>
          </cell>
          <cell r="AO690">
            <v>170322.08981999999</v>
          </cell>
          <cell r="AQ690">
            <v>151063</v>
          </cell>
          <cell r="AU690">
            <v>0</v>
          </cell>
          <cell r="AW690">
            <v>0</v>
          </cell>
          <cell r="AY690">
            <v>47129.5</v>
          </cell>
          <cell r="AZ690">
            <v>362.53740413387794</v>
          </cell>
          <cell r="BA690">
            <v>0</v>
          </cell>
          <cell r="BB690">
            <v>0</v>
          </cell>
          <cell r="BC690">
            <v>0</v>
          </cell>
          <cell r="BD690">
            <v>0</v>
          </cell>
          <cell r="BG690">
            <v>0</v>
          </cell>
          <cell r="BH690">
            <v>0</v>
          </cell>
          <cell r="BI690">
            <v>11794</v>
          </cell>
          <cell r="BJ690">
            <v>90.723774798267684</v>
          </cell>
          <cell r="BK690">
            <v>0</v>
          </cell>
          <cell r="BL690">
            <v>0</v>
          </cell>
          <cell r="BM690">
            <v>50287</v>
          </cell>
          <cell r="BN690">
            <v>386.82605250809621</v>
          </cell>
          <cell r="BO690">
            <v>0</v>
          </cell>
          <cell r="BP690">
            <v>0</v>
          </cell>
          <cell r="BY690">
            <v>1019.99</v>
          </cell>
          <cell r="CF690">
            <v>22</v>
          </cell>
          <cell r="CG690">
            <v>2142.25</v>
          </cell>
          <cell r="CJ690">
            <v>0</v>
          </cell>
          <cell r="CK690">
            <v>0</v>
          </cell>
          <cell r="CL690">
            <v>0</v>
          </cell>
          <cell r="CM690">
            <v>0</v>
          </cell>
          <cell r="CN690">
            <v>0</v>
          </cell>
          <cell r="CO690">
            <v>0</v>
          </cell>
          <cell r="CX690">
            <v>0</v>
          </cell>
          <cell r="CY690">
            <v>0</v>
          </cell>
          <cell r="DB690">
            <v>0</v>
          </cell>
          <cell r="DC690">
            <v>0</v>
          </cell>
          <cell r="DJ690" t="str">
            <v>НКРКП</v>
          </cell>
          <cell r="DL690">
            <v>40816</v>
          </cell>
          <cell r="DM690">
            <v>96</v>
          </cell>
          <cell r="DT690">
            <v>1336.34</v>
          </cell>
        </row>
        <row r="691">
          <cell r="W691">
            <v>287.98</v>
          </cell>
          <cell r="AF691">
            <v>39769</v>
          </cell>
          <cell r="AG691">
            <v>1071</v>
          </cell>
          <cell r="AH691">
            <v>261.80306778304822</v>
          </cell>
          <cell r="AM691">
            <v>3824.26</v>
          </cell>
          <cell r="AO691">
            <v>1101310.3948000001</v>
          </cell>
          <cell r="AQ691">
            <v>1001203</v>
          </cell>
          <cell r="AU691">
            <v>0</v>
          </cell>
          <cell r="AW691">
            <v>0</v>
          </cell>
          <cell r="AY691">
            <v>427664.16000000003</v>
          </cell>
          <cell r="AZ691">
            <v>111.82925847091987</v>
          </cell>
          <cell r="BA691">
            <v>0</v>
          </cell>
          <cell r="BB691">
            <v>0</v>
          </cell>
          <cell r="BC691">
            <v>0</v>
          </cell>
          <cell r="BD691">
            <v>0</v>
          </cell>
          <cell r="BG691">
            <v>0</v>
          </cell>
          <cell r="BH691">
            <v>0</v>
          </cell>
          <cell r="BI691">
            <v>65318</v>
          </cell>
          <cell r="BJ691">
            <v>17.079905654950238</v>
          </cell>
          <cell r="BK691">
            <v>0</v>
          </cell>
          <cell r="BL691">
            <v>0</v>
          </cell>
          <cell r="BM691">
            <v>364629</v>
          </cell>
          <cell r="BN691">
            <v>95.346289216737347</v>
          </cell>
          <cell r="BO691">
            <v>0</v>
          </cell>
          <cell r="BP691">
            <v>0</v>
          </cell>
          <cell r="BY691">
            <v>1478.46</v>
          </cell>
          <cell r="CF691">
            <v>588</v>
          </cell>
          <cell r="CG691">
            <v>727.32</v>
          </cell>
          <cell r="CJ691">
            <v>0</v>
          </cell>
          <cell r="CK691">
            <v>0</v>
          </cell>
          <cell r="CL691">
            <v>0</v>
          </cell>
          <cell r="CM691">
            <v>0</v>
          </cell>
          <cell r="CN691">
            <v>0</v>
          </cell>
          <cell r="CO691">
            <v>0</v>
          </cell>
          <cell r="CX691">
            <v>0</v>
          </cell>
          <cell r="CY691">
            <v>0</v>
          </cell>
          <cell r="DB691">
            <v>0</v>
          </cell>
          <cell r="DC691">
            <v>0</v>
          </cell>
          <cell r="DJ691" t="str">
            <v>НКРЕ</v>
          </cell>
          <cell r="DL691">
            <v>40526</v>
          </cell>
          <cell r="DM691">
            <v>1752</v>
          </cell>
          <cell r="DO691" t="str">
            <v>Тариф на теплову енергію</v>
          </cell>
          <cell r="DT691">
            <v>316.77999999999997</v>
          </cell>
        </row>
        <row r="692">
          <cell r="W692">
            <v>604.19000000000005</v>
          </cell>
          <cell r="AF692">
            <v>39875</v>
          </cell>
          <cell r="AG692">
            <v>1466</v>
          </cell>
          <cell r="AH692">
            <v>517.33813892529486</v>
          </cell>
          <cell r="AM692">
            <v>763</v>
          </cell>
          <cell r="AO692">
            <v>460996.97000000003</v>
          </cell>
          <cell r="AQ692">
            <v>394729</v>
          </cell>
          <cell r="AU692">
            <v>0</v>
          </cell>
          <cell r="AW692">
            <v>0</v>
          </cell>
          <cell r="AY692">
            <v>278492.5</v>
          </cell>
          <cell r="AZ692">
            <v>364.9967234600262</v>
          </cell>
          <cell r="BA692">
            <v>0</v>
          </cell>
          <cell r="BB692">
            <v>0</v>
          </cell>
          <cell r="BC692">
            <v>0</v>
          </cell>
          <cell r="BD692">
            <v>0</v>
          </cell>
          <cell r="BG692">
            <v>0</v>
          </cell>
          <cell r="BH692">
            <v>0</v>
          </cell>
          <cell r="BI692">
            <v>14193</v>
          </cell>
          <cell r="BJ692">
            <v>18.601572739187418</v>
          </cell>
          <cell r="BK692">
            <v>0</v>
          </cell>
          <cell r="BL692">
            <v>0</v>
          </cell>
          <cell r="BM692">
            <v>72749</v>
          </cell>
          <cell r="BN692">
            <v>95.346002621231975</v>
          </cell>
          <cell r="BO692">
            <v>0</v>
          </cell>
          <cell r="BP692">
            <v>0</v>
          </cell>
          <cell r="BY692">
            <v>1478.46</v>
          </cell>
          <cell r="CF692">
            <v>130</v>
          </cell>
          <cell r="CG692">
            <v>2142.25</v>
          </cell>
          <cell r="CJ692">
            <v>0</v>
          </cell>
          <cell r="CK692">
            <v>0</v>
          </cell>
          <cell r="CL692">
            <v>0</v>
          </cell>
          <cell r="CM692">
            <v>0</v>
          </cell>
          <cell r="CN692">
            <v>0</v>
          </cell>
          <cell r="CO692">
            <v>0</v>
          </cell>
          <cell r="CX692">
            <v>0</v>
          </cell>
          <cell r="CY692">
            <v>0</v>
          </cell>
          <cell r="DB692">
            <v>0</v>
          </cell>
          <cell r="DC692">
            <v>0</v>
          </cell>
          <cell r="DJ692" t="str">
            <v>НКРКП</v>
          </cell>
          <cell r="DL692">
            <v>40816</v>
          </cell>
          <cell r="DM692">
            <v>96</v>
          </cell>
          <cell r="DT692">
            <v>879.09</v>
          </cell>
        </row>
        <row r="693">
          <cell r="W693">
            <v>286.38</v>
          </cell>
          <cell r="AF693">
            <v>39764</v>
          </cell>
          <cell r="AG693">
            <v>1077</v>
          </cell>
          <cell r="AH693">
            <v>260.34977549479578</v>
          </cell>
          <cell r="AM693">
            <v>5258.23</v>
          </cell>
          <cell r="AO693">
            <v>1505851.9073999999</v>
          </cell>
          <cell r="AQ693">
            <v>1368979</v>
          </cell>
          <cell r="AU693">
            <v>0</v>
          </cell>
          <cell r="AW693">
            <v>0</v>
          </cell>
          <cell r="AY693">
            <v>636405</v>
          </cell>
          <cell r="AZ693">
            <v>121.03027064240248</v>
          </cell>
          <cell r="BA693">
            <v>0</v>
          </cell>
          <cell r="BB693">
            <v>0</v>
          </cell>
          <cell r="BC693">
            <v>0</v>
          </cell>
          <cell r="BD693">
            <v>0</v>
          </cell>
          <cell r="BG693">
            <v>0</v>
          </cell>
          <cell r="BH693">
            <v>0</v>
          </cell>
          <cell r="BI693">
            <v>100503</v>
          </cell>
          <cell r="BJ693">
            <v>19.113465938157898</v>
          </cell>
          <cell r="BK693">
            <v>0</v>
          </cell>
          <cell r="BL693">
            <v>0</v>
          </cell>
          <cell r="BM693">
            <v>428783</v>
          </cell>
          <cell r="BN693">
            <v>81.54512069650815</v>
          </cell>
          <cell r="BO693">
            <v>0</v>
          </cell>
          <cell r="BP693">
            <v>0</v>
          </cell>
          <cell r="BY693">
            <v>1789.9</v>
          </cell>
          <cell r="CF693">
            <v>875</v>
          </cell>
          <cell r="CG693">
            <v>727.32</v>
          </cell>
          <cell r="CJ693">
            <v>0</v>
          </cell>
          <cell r="CK693">
            <v>0</v>
          </cell>
          <cell r="CL693">
            <v>0</v>
          </cell>
          <cell r="CM693">
            <v>0</v>
          </cell>
          <cell r="CN693">
            <v>0</v>
          </cell>
          <cell r="CO693">
            <v>0</v>
          </cell>
          <cell r="CX693">
            <v>0</v>
          </cell>
          <cell r="CY693">
            <v>0</v>
          </cell>
          <cell r="DB693">
            <v>0</v>
          </cell>
          <cell r="DC693">
            <v>0</v>
          </cell>
          <cell r="DJ693" t="str">
            <v>НКРЕ</v>
          </cell>
          <cell r="DL693">
            <v>40526</v>
          </cell>
          <cell r="DM693">
            <v>1752</v>
          </cell>
          <cell r="DO693" t="str">
            <v>на теплову енергію</v>
          </cell>
          <cell r="DT693">
            <v>315.02</v>
          </cell>
        </row>
        <row r="694">
          <cell r="W694">
            <v>518.25</v>
          </cell>
          <cell r="AF694">
            <v>39863</v>
          </cell>
          <cell r="AG694">
            <v>1391</v>
          </cell>
          <cell r="AH694">
            <v>469.42194497760715</v>
          </cell>
          <cell r="AM694">
            <v>3126</v>
          </cell>
          <cell r="AO694">
            <v>1620049.5</v>
          </cell>
          <cell r="AQ694">
            <v>1467413</v>
          </cell>
          <cell r="AU694">
            <v>0</v>
          </cell>
          <cell r="AW694">
            <v>0</v>
          </cell>
          <cell r="AY694">
            <v>1036849</v>
          </cell>
          <cell r="AZ694">
            <v>331.68554062699934</v>
          </cell>
          <cell r="BA694">
            <v>0</v>
          </cell>
          <cell r="BB694">
            <v>0</v>
          </cell>
          <cell r="BC694">
            <v>0</v>
          </cell>
          <cell r="BD694">
            <v>0</v>
          </cell>
          <cell r="BG694">
            <v>0</v>
          </cell>
          <cell r="BH694">
            <v>0</v>
          </cell>
          <cell r="BI694">
            <v>54239</v>
          </cell>
          <cell r="BJ694">
            <v>17.350927703134996</v>
          </cell>
          <cell r="BK694">
            <v>0</v>
          </cell>
          <cell r="BL694">
            <v>0</v>
          </cell>
          <cell r="BM694">
            <v>254910</v>
          </cell>
          <cell r="BN694">
            <v>81.545105566218808</v>
          </cell>
          <cell r="BO694">
            <v>0</v>
          </cell>
          <cell r="BP694">
            <v>0</v>
          </cell>
          <cell r="BY694">
            <v>1789.9</v>
          </cell>
          <cell r="CF694">
            <v>484</v>
          </cell>
          <cell r="CG694">
            <v>2142.25</v>
          </cell>
          <cell r="CJ694">
            <v>0</v>
          </cell>
          <cell r="CK694">
            <v>0</v>
          </cell>
          <cell r="CL694">
            <v>0</v>
          </cell>
          <cell r="CM694">
            <v>0</v>
          </cell>
          <cell r="CN694">
            <v>0</v>
          </cell>
          <cell r="CO694">
            <v>0</v>
          </cell>
          <cell r="CX694">
            <v>0</v>
          </cell>
          <cell r="CY694">
            <v>0</v>
          </cell>
          <cell r="DB694">
            <v>0</v>
          </cell>
          <cell r="DC694">
            <v>0</v>
          </cell>
          <cell r="DJ694" t="str">
            <v>НКРКП</v>
          </cell>
          <cell r="DL694">
            <v>40816</v>
          </cell>
          <cell r="DM694">
            <v>96</v>
          </cell>
          <cell r="DT694">
            <v>767.62</v>
          </cell>
        </row>
        <row r="695">
          <cell r="W695">
            <v>557.79</v>
          </cell>
          <cell r="AF695">
            <v>39863</v>
          </cell>
          <cell r="AG695">
            <v>1392</v>
          </cell>
          <cell r="AH695">
            <v>497.57732201791606</v>
          </cell>
          <cell r="AM695">
            <v>4242</v>
          </cell>
          <cell r="AO695">
            <v>2366145.1799999997</v>
          </cell>
          <cell r="AQ695">
            <v>2110723</v>
          </cell>
          <cell r="AU695">
            <v>0</v>
          </cell>
          <cell r="AW695">
            <v>0</v>
          </cell>
          <cell r="AY695">
            <v>1495290.5</v>
          </cell>
          <cell r="AZ695">
            <v>352.49658180103722</v>
          </cell>
          <cell r="BA695">
            <v>0</v>
          </cell>
          <cell r="BB695">
            <v>0</v>
          </cell>
          <cell r="BC695">
            <v>0</v>
          </cell>
          <cell r="BD695">
            <v>0</v>
          </cell>
          <cell r="BG695">
            <v>0</v>
          </cell>
          <cell r="BH695">
            <v>0</v>
          </cell>
          <cell r="BI695">
            <v>104640</v>
          </cell>
          <cell r="BJ695">
            <v>24.667609618104667</v>
          </cell>
          <cell r="BK695">
            <v>0</v>
          </cell>
          <cell r="BL695">
            <v>0</v>
          </cell>
          <cell r="BM695">
            <v>345914</v>
          </cell>
          <cell r="BN695">
            <v>81.545025931164545</v>
          </cell>
          <cell r="BO695">
            <v>0</v>
          </cell>
          <cell r="BP695">
            <v>0</v>
          </cell>
          <cell r="BY695">
            <v>1789.9</v>
          </cell>
          <cell r="CF695">
            <v>698</v>
          </cell>
          <cell r="CG695">
            <v>2142.25</v>
          </cell>
          <cell r="CJ695">
            <v>0</v>
          </cell>
          <cell r="CK695">
            <v>0</v>
          </cell>
          <cell r="CL695">
            <v>0</v>
          </cell>
          <cell r="CM695">
            <v>0</v>
          </cell>
          <cell r="CN695">
            <v>0</v>
          </cell>
          <cell r="CO695">
            <v>0</v>
          </cell>
          <cell r="CX695">
            <v>0</v>
          </cell>
          <cell r="CY695">
            <v>0</v>
          </cell>
          <cell r="DB695">
            <v>0</v>
          </cell>
          <cell r="DC695">
            <v>0</v>
          </cell>
          <cell r="DJ695" t="str">
            <v>НКРКП</v>
          </cell>
          <cell r="DL695">
            <v>40816</v>
          </cell>
          <cell r="DM695">
            <v>96</v>
          </cell>
          <cell r="DT695">
            <v>822.79</v>
          </cell>
        </row>
        <row r="696">
          <cell r="W696">
            <v>672.19</v>
          </cell>
          <cell r="AF696">
            <v>39875</v>
          </cell>
          <cell r="AG696">
            <v>1464</v>
          </cell>
          <cell r="AH696">
            <v>579.14968814968813</v>
          </cell>
          <cell r="AM696">
            <v>481</v>
          </cell>
          <cell r="AO696">
            <v>323323.39</v>
          </cell>
          <cell r="AQ696">
            <v>278571</v>
          </cell>
          <cell r="AU696">
            <v>0</v>
          </cell>
          <cell r="AW696">
            <v>0</v>
          </cell>
          <cell r="AY696">
            <v>169237.75</v>
          </cell>
          <cell r="AZ696">
            <v>351.84563409563407</v>
          </cell>
          <cell r="BA696">
            <v>0</v>
          </cell>
          <cell r="BB696">
            <v>0</v>
          </cell>
          <cell r="BC696">
            <v>0</v>
          </cell>
          <cell r="BD696">
            <v>0</v>
          </cell>
          <cell r="BG696">
            <v>0</v>
          </cell>
          <cell r="BH696">
            <v>0</v>
          </cell>
          <cell r="BI696">
            <v>4505</v>
          </cell>
          <cell r="BJ696">
            <v>9.365904365904365</v>
          </cell>
          <cell r="BK696">
            <v>0</v>
          </cell>
          <cell r="BL696">
            <v>0</v>
          </cell>
          <cell r="BM696">
            <v>74656</v>
          </cell>
          <cell r="BN696">
            <v>155.20997920997922</v>
          </cell>
          <cell r="BO696">
            <v>0</v>
          </cell>
          <cell r="BP696">
            <v>0</v>
          </cell>
          <cell r="BY696">
            <v>948.15</v>
          </cell>
          <cell r="CF696">
            <v>79</v>
          </cell>
          <cell r="CG696">
            <v>2142.25</v>
          </cell>
          <cell r="CJ696">
            <v>0</v>
          </cell>
          <cell r="CK696">
            <v>0</v>
          </cell>
          <cell r="CL696">
            <v>0</v>
          </cell>
          <cell r="CM696">
            <v>0</v>
          </cell>
          <cell r="CN696">
            <v>0</v>
          </cell>
          <cell r="CO696">
            <v>0</v>
          </cell>
          <cell r="CX696">
            <v>0</v>
          </cell>
          <cell r="CY696">
            <v>0</v>
          </cell>
          <cell r="DB696">
            <v>0</v>
          </cell>
          <cell r="DC696">
            <v>0</v>
          </cell>
          <cell r="DJ696" t="str">
            <v>НКРКП</v>
          </cell>
          <cell r="DL696">
            <v>40816</v>
          </cell>
          <cell r="DM696">
            <v>96</v>
          </cell>
          <cell r="DT696">
            <v>937.97</v>
          </cell>
        </row>
        <row r="697">
          <cell r="W697">
            <v>743.94</v>
          </cell>
          <cell r="AF697">
            <v>39875</v>
          </cell>
          <cell r="AG697">
            <v>1465</v>
          </cell>
          <cell r="AH697">
            <v>638.90476190476193</v>
          </cell>
          <cell r="AM697">
            <v>21</v>
          </cell>
          <cell r="AO697">
            <v>15622.740000000002</v>
          </cell>
          <cell r="AQ697">
            <v>13417</v>
          </cell>
          <cell r="AU697">
            <v>0</v>
          </cell>
          <cell r="AW697">
            <v>0</v>
          </cell>
          <cell r="AY697">
            <v>8569</v>
          </cell>
          <cell r="AZ697">
            <v>408.04761904761904</v>
          </cell>
          <cell r="BA697">
            <v>0</v>
          </cell>
          <cell r="BB697">
            <v>0</v>
          </cell>
          <cell r="BC697">
            <v>0</v>
          </cell>
          <cell r="BD697">
            <v>0</v>
          </cell>
          <cell r="BG697">
            <v>0</v>
          </cell>
          <cell r="BH697">
            <v>0</v>
          </cell>
          <cell r="BI697">
            <v>1223</v>
          </cell>
          <cell r="BJ697">
            <v>58.238095238095241</v>
          </cell>
          <cell r="BK697">
            <v>0</v>
          </cell>
          <cell r="BL697">
            <v>0</v>
          </cell>
          <cell r="BM697">
            <v>3259</v>
          </cell>
          <cell r="BN697">
            <v>155.1904761904762</v>
          </cell>
          <cell r="BO697">
            <v>0</v>
          </cell>
          <cell r="BP697">
            <v>0</v>
          </cell>
          <cell r="BY697">
            <v>948.15</v>
          </cell>
          <cell r="CF697">
            <v>4</v>
          </cell>
          <cell r="CG697">
            <v>2142.25</v>
          </cell>
          <cell r="CJ697">
            <v>0</v>
          </cell>
          <cell r="CK697">
            <v>0</v>
          </cell>
          <cell r="CL697">
            <v>0</v>
          </cell>
          <cell r="CM697">
            <v>0</v>
          </cell>
          <cell r="CN697">
            <v>0</v>
          </cell>
          <cell r="CO697">
            <v>0</v>
          </cell>
          <cell r="CX697">
            <v>0</v>
          </cell>
          <cell r="CY697">
            <v>0</v>
          </cell>
          <cell r="DB697">
            <v>0</v>
          </cell>
          <cell r="DC697">
            <v>0</v>
          </cell>
          <cell r="DJ697" t="str">
            <v>НКРКП</v>
          </cell>
          <cell r="DL697">
            <v>40816</v>
          </cell>
          <cell r="DM697">
            <v>96</v>
          </cell>
          <cell r="DT697">
            <v>999.9</v>
          </cell>
        </row>
        <row r="698">
          <cell r="W698">
            <v>563.01</v>
          </cell>
          <cell r="AF698">
            <v>39875</v>
          </cell>
          <cell r="AG698">
            <v>1461</v>
          </cell>
          <cell r="AH698">
            <v>482.94444444444446</v>
          </cell>
          <cell r="AM698">
            <v>486</v>
          </cell>
          <cell r="AO698">
            <v>273622.86</v>
          </cell>
          <cell r="AQ698">
            <v>234711</v>
          </cell>
          <cell r="AU698">
            <v>0</v>
          </cell>
          <cell r="AW698">
            <v>0</v>
          </cell>
          <cell r="AY698">
            <v>162811</v>
          </cell>
          <cell r="AZ698">
            <v>335.00205761316874</v>
          </cell>
          <cell r="BA698">
            <v>0</v>
          </cell>
          <cell r="BB698">
            <v>0</v>
          </cell>
          <cell r="BC698">
            <v>0</v>
          </cell>
          <cell r="BD698">
            <v>0</v>
          </cell>
          <cell r="BG698">
            <v>0</v>
          </cell>
          <cell r="BH698">
            <v>0</v>
          </cell>
          <cell r="BI698">
            <v>7156</v>
          </cell>
          <cell r="BJ698">
            <v>14.724279835390947</v>
          </cell>
          <cell r="BK698">
            <v>0</v>
          </cell>
          <cell r="BL698">
            <v>0</v>
          </cell>
          <cell r="BM698">
            <v>47301</v>
          </cell>
          <cell r="BN698">
            <v>97.327160493827165</v>
          </cell>
          <cell r="BO698">
            <v>0</v>
          </cell>
          <cell r="BP698">
            <v>0</v>
          </cell>
          <cell r="BY698">
            <v>959.33</v>
          </cell>
          <cell r="CF698">
            <v>76</v>
          </cell>
          <cell r="CG698">
            <v>2142.25</v>
          </cell>
          <cell r="CJ698">
            <v>0</v>
          </cell>
          <cell r="CK698">
            <v>0</v>
          </cell>
          <cell r="CL698">
            <v>0</v>
          </cell>
          <cell r="CM698">
            <v>0</v>
          </cell>
          <cell r="CN698">
            <v>0</v>
          </cell>
          <cell r="CO698">
            <v>0</v>
          </cell>
          <cell r="CX698">
            <v>0</v>
          </cell>
          <cell r="CY698">
            <v>0</v>
          </cell>
          <cell r="DB698">
            <v>0</v>
          </cell>
          <cell r="DC698">
            <v>0</v>
          </cell>
          <cell r="DJ698" t="str">
            <v>НКРКП</v>
          </cell>
          <cell r="DL698">
            <v>40816</v>
          </cell>
          <cell r="DM698">
            <v>96</v>
          </cell>
          <cell r="DT698">
            <v>814.16</v>
          </cell>
        </row>
        <row r="699">
          <cell r="W699">
            <v>531.23</v>
          </cell>
          <cell r="AF699">
            <v>39875</v>
          </cell>
          <cell r="AG699">
            <v>1469</v>
          </cell>
          <cell r="AH699">
            <v>451.31829896907215</v>
          </cell>
          <cell r="AM699">
            <v>776</v>
          </cell>
          <cell r="AO699">
            <v>412234.48000000004</v>
          </cell>
          <cell r="AQ699">
            <v>350223</v>
          </cell>
          <cell r="AU699">
            <v>0</v>
          </cell>
          <cell r="AW699">
            <v>0</v>
          </cell>
          <cell r="AY699">
            <v>250643.25</v>
          </cell>
          <cell r="AZ699">
            <v>322.99387886597935</v>
          </cell>
          <cell r="BA699">
            <v>0</v>
          </cell>
          <cell r="BB699">
            <v>0</v>
          </cell>
          <cell r="BC699">
            <v>0</v>
          </cell>
          <cell r="BD699">
            <v>0</v>
          </cell>
          <cell r="BG699">
            <v>0</v>
          </cell>
          <cell r="BH699">
            <v>0</v>
          </cell>
          <cell r="BI699">
            <v>19543</v>
          </cell>
          <cell r="BJ699">
            <v>25.184278350515463</v>
          </cell>
          <cell r="BK699">
            <v>0</v>
          </cell>
          <cell r="BL699">
            <v>0</v>
          </cell>
          <cell r="BM699">
            <v>0</v>
          </cell>
          <cell r="BN699">
            <v>0</v>
          </cell>
          <cell r="BO699">
            <v>0</v>
          </cell>
          <cell r="BP699">
            <v>0</v>
          </cell>
          <cell r="BY699">
            <v>1237.58</v>
          </cell>
          <cell r="CF699">
            <v>117</v>
          </cell>
          <cell r="CG699">
            <v>2142.25</v>
          </cell>
          <cell r="CJ699">
            <v>0</v>
          </cell>
          <cell r="CK699">
            <v>0</v>
          </cell>
          <cell r="CL699">
            <v>0</v>
          </cell>
          <cell r="CM699">
            <v>0</v>
          </cell>
          <cell r="CN699">
            <v>0</v>
          </cell>
          <cell r="CO699">
            <v>0</v>
          </cell>
          <cell r="CX699">
            <v>0</v>
          </cell>
          <cell r="CY699">
            <v>0</v>
          </cell>
          <cell r="DB699">
            <v>0</v>
          </cell>
          <cell r="DC699">
            <v>0</v>
          </cell>
          <cell r="DJ699" t="str">
            <v>НКРКП</v>
          </cell>
          <cell r="DL699">
            <v>40816</v>
          </cell>
          <cell r="DM699">
            <v>96</v>
          </cell>
          <cell r="DT699">
            <v>774.32</v>
          </cell>
        </row>
        <row r="700">
          <cell r="W700">
            <v>193.6</v>
          </cell>
          <cell r="AF700">
            <v>39667</v>
          </cell>
          <cell r="AG700">
            <v>524</v>
          </cell>
          <cell r="AH700">
            <v>176.0024906600249</v>
          </cell>
          <cell r="AM700">
            <v>7227</v>
          </cell>
          <cell r="AO700">
            <v>1399147.2</v>
          </cell>
          <cell r="AQ700">
            <v>1271970</v>
          </cell>
          <cell r="AU700">
            <v>0</v>
          </cell>
          <cell r="AW700">
            <v>0</v>
          </cell>
          <cell r="AY700">
            <v>848636.99999999988</v>
          </cell>
          <cell r="AZ700">
            <v>117.42590286425902</v>
          </cell>
          <cell r="BA700">
            <v>0</v>
          </cell>
          <cell r="BB700">
            <v>0</v>
          </cell>
          <cell r="BC700">
            <v>0</v>
          </cell>
          <cell r="BD700">
            <v>0</v>
          </cell>
          <cell r="BG700">
            <v>101293</v>
          </cell>
          <cell r="BH700">
            <v>14.015912550159126</v>
          </cell>
          <cell r="BI700">
            <v>43707</v>
          </cell>
          <cell r="BJ700">
            <v>6.0477376504773765</v>
          </cell>
          <cell r="BK700">
            <v>0</v>
          </cell>
          <cell r="BL700">
            <v>0</v>
          </cell>
          <cell r="BM700">
            <v>163970</v>
          </cell>
          <cell r="BN700">
            <v>22.688529126885292</v>
          </cell>
          <cell r="BO700">
            <v>0</v>
          </cell>
          <cell r="BP700">
            <v>0</v>
          </cell>
          <cell r="BY700">
            <v>1064.52</v>
          </cell>
          <cell r="CF700">
            <v>1166.8000329978549</v>
          </cell>
          <cell r="CG700">
            <v>727.32</v>
          </cell>
          <cell r="CJ700">
            <v>0</v>
          </cell>
          <cell r="CK700">
            <v>0</v>
          </cell>
          <cell r="CL700">
            <v>0</v>
          </cell>
          <cell r="CM700">
            <v>0</v>
          </cell>
          <cell r="CN700">
            <v>0</v>
          </cell>
          <cell r="CO700">
            <v>0</v>
          </cell>
          <cell r="CX700">
            <v>0</v>
          </cell>
          <cell r="CY700">
            <v>0</v>
          </cell>
          <cell r="DB700">
            <v>0</v>
          </cell>
          <cell r="DC700">
            <v>0</v>
          </cell>
          <cell r="DJ700" t="str">
            <v>МОС</v>
          </cell>
          <cell r="DL700">
            <v>40618</v>
          </cell>
          <cell r="DM700" t="str">
            <v>№ 61</v>
          </cell>
          <cell r="DO700" t="str">
            <v>тариф на послуги з централізованого теплопостачання</v>
          </cell>
          <cell r="DT700">
            <v>245.84</v>
          </cell>
        </row>
        <row r="701">
          <cell r="W701">
            <v>470.53</v>
          </cell>
          <cell r="AF701">
            <v>39874</v>
          </cell>
          <cell r="AG701">
            <v>938</v>
          </cell>
          <cell r="AH701">
            <v>415.30013368983958</v>
          </cell>
          <cell r="AM701">
            <v>1496</v>
          </cell>
          <cell r="AO701">
            <v>703912.88</v>
          </cell>
          <cell r="AQ701">
            <v>621289</v>
          </cell>
          <cell r="AU701">
            <v>0</v>
          </cell>
          <cell r="AW701">
            <v>0</v>
          </cell>
          <cell r="AY701">
            <v>517439</v>
          </cell>
          <cell r="AZ701">
            <v>345.8816844919786</v>
          </cell>
          <cell r="BA701">
            <v>0</v>
          </cell>
          <cell r="BB701">
            <v>0</v>
          </cell>
          <cell r="BC701">
            <v>0</v>
          </cell>
          <cell r="BD701">
            <v>0</v>
          </cell>
          <cell r="BG701">
            <v>20992</v>
          </cell>
          <cell r="BH701">
            <v>14.032085561497325</v>
          </cell>
          <cell r="BI701">
            <v>16220</v>
          </cell>
          <cell r="BJ701">
            <v>10.842245989304812</v>
          </cell>
          <cell r="BK701">
            <v>0</v>
          </cell>
          <cell r="BL701">
            <v>0</v>
          </cell>
          <cell r="BM701">
            <v>38222</v>
          </cell>
          <cell r="BN701">
            <v>25.549465240641712</v>
          </cell>
          <cell r="BO701">
            <v>0</v>
          </cell>
          <cell r="BP701">
            <v>0</v>
          </cell>
          <cell r="BY701">
            <v>1198.5899999999999</v>
          </cell>
          <cell r="CF701">
            <v>241.53996965806979</v>
          </cell>
          <cell r="CG701">
            <v>2142.25</v>
          </cell>
          <cell r="CJ701">
            <v>0</v>
          </cell>
          <cell r="CK701">
            <v>0</v>
          </cell>
          <cell r="CL701">
            <v>0</v>
          </cell>
          <cell r="CM701">
            <v>0</v>
          </cell>
          <cell r="CN701">
            <v>0</v>
          </cell>
          <cell r="CO701">
            <v>0</v>
          </cell>
          <cell r="CX701">
            <v>0</v>
          </cell>
          <cell r="CY701">
            <v>0</v>
          </cell>
          <cell r="DB701">
            <v>0</v>
          </cell>
          <cell r="DC701">
            <v>0</v>
          </cell>
          <cell r="DJ701" t="str">
            <v>НКРКП</v>
          </cell>
          <cell r="DL701">
            <v>40942</v>
          </cell>
          <cell r="DM701" t="str">
            <v>№ 37</v>
          </cell>
          <cell r="DT701">
            <v>751.87</v>
          </cell>
        </row>
        <row r="702">
          <cell r="W702">
            <v>470.53</v>
          </cell>
          <cell r="AF702">
            <v>39874</v>
          </cell>
          <cell r="AG702">
            <v>938</v>
          </cell>
          <cell r="AH702">
            <v>415.30016926838442</v>
          </cell>
          <cell r="AM702">
            <v>5317</v>
          </cell>
          <cell r="AO702">
            <v>2501808.0099999998</v>
          </cell>
          <cell r="AQ702">
            <v>2208151</v>
          </cell>
          <cell r="AU702">
            <v>0</v>
          </cell>
          <cell r="AW702">
            <v>0</v>
          </cell>
          <cell r="AY702">
            <v>1839035.9</v>
          </cell>
          <cell r="AZ702">
            <v>345.87848410757942</v>
          </cell>
          <cell r="BA702">
            <v>0</v>
          </cell>
          <cell r="BB702">
            <v>0</v>
          </cell>
          <cell r="BC702">
            <v>0</v>
          </cell>
          <cell r="BD702">
            <v>0</v>
          </cell>
          <cell r="BG702">
            <v>74608</v>
          </cell>
          <cell r="BH702">
            <v>14.031972917058491</v>
          </cell>
          <cell r="BI702">
            <v>57650</v>
          </cell>
          <cell r="BJ702">
            <v>10.842580402482604</v>
          </cell>
          <cell r="BK702">
            <v>0</v>
          </cell>
          <cell r="BL702">
            <v>0</v>
          </cell>
          <cell r="BM702">
            <v>135848</v>
          </cell>
          <cell r="BN702">
            <v>25.549746097423359</v>
          </cell>
          <cell r="BO702">
            <v>0</v>
          </cell>
          <cell r="BP702">
            <v>0</v>
          </cell>
          <cell r="BY702">
            <v>1198.5899999999999</v>
          </cell>
          <cell r="CF702">
            <v>858.45998366203753</v>
          </cell>
          <cell r="CG702">
            <v>2142.25</v>
          </cell>
          <cell r="CJ702">
            <v>0</v>
          </cell>
          <cell r="CK702">
            <v>0</v>
          </cell>
          <cell r="CL702">
            <v>0</v>
          </cell>
          <cell r="CM702">
            <v>0</v>
          </cell>
          <cell r="CN702">
            <v>0</v>
          </cell>
          <cell r="CO702">
            <v>0</v>
          </cell>
          <cell r="CX702">
            <v>0</v>
          </cell>
          <cell r="CY702">
            <v>0</v>
          </cell>
          <cell r="DB702">
            <v>0</v>
          </cell>
          <cell r="DC702">
            <v>0</v>
          </cell>
          <cell r="DJ702" t="str">
            <v>НКРКП</v>
          </cell>
          <cell r="DL702">
            <v>40942</v>
          </cell>
          <cell r="DM702" t="str">
            <v>№ 37</v>
          </cell>
          <cell r="DT702">
            <v>751.87</v>
          </cell>
        </row>
        <row r="703">
          <cell r="W703">
            <v>215</v>
          </cell>
          <cell r="AF703">
            <v>39856</v>
          </cell>
          <cell r="AG703">
            <v>893</v>
          </cell>
          <cell r="AH703">
            <v>215</v>
          </cell>
          <cell r="AM703">
            <v>7205</v>
          </cell>
          <cell r="AO703">
            <v>1549075</v>
          </cell>
          <cell r="AQ703">
            <v>1549075</v>
          </cell>
          <cell r="AU703">
            <v>0</v>
          </cell>
          <cell r="AW703">
            <v>0</v>
          </cell>
          <cell r="AY703">
            <v>383372.37409999996</v>
          </cell>
          <cell r="AZ703">
            <v>53.209212227619702</v>
          </cell>
          <cell r="BA703">
            <v>222599</v>
          </cell>
          <cell r="BB703">
            <v>30.895072866065231</v>
          </cell>
          <cell r="BC703">
            <v>0</v>
          </cell>
          <cell r="BD703">
            <v>0</v>
          </cell>
          <cell r="BG703">
            <v>104152</v>
          </cell>
          <cell r="BH703">
            <v>14.455517002081887</v>
          </cell>
          <cell r="BI703">
            <v>0</v>
          </cell>
          <cell r="BJ703">
            <v>0</v>
          </cell>
          <cell r="BK703">
            <v>0</v>
          </cell>
          <cell r="BL703">
            <v>0</v>
          </cell>
          <cell r="BM703">
            <v>56720</v>
          </cell>
          <cell r="BN703">
            <v>7.8723108952116583</v>
          </cell>
          <cell r="BO703">
            <v>0</v>
          </cell>
          <cell r="BP703">
            <v>0</v>
          </cell>
          <cell r="BY703">
            <v>1629</v>
          </cell>
          <cell r="CF703">
            <v>527.11</v>
          </cell>
          <cell r="CG703">
            <v>727.31</v>
          </cell>
          <cell r="CJ703">
            <v>0</v>
          </cell>
          <cell r="CK703">
            <v>0</v>
          </cell>
          <cell r="CL703">
            <v>0</v>
          </cell>
          <cell r="CM703">
            <v>0</v>
          </cell>
          <cell r="CN703">
            <v>0</v>
          </cell>
          <cell r="CO703">
            <v>0</v>
          </cell>
          <cell r="CX703">
            <v>0</v>
          </cell>
          <cell r="CY703">
            <v>0</v>
          </cell>
          <cell r="DB703">
            <v>0</v>
          </cell>
          <cell r="DC703">
            <v>0</v>
          </cell>
          <cell r="DJ703" t="str">
            <v>МОС</v>
          </cell>
          <cell r="DL703">
            <v>39862</v>
          </cell>
          <cell r="DM703" t="str">
            <v>№71</v>
          </cell>
          <cell r="DO703" t="str">
            <v>Тариф на послуги з теплопостачання</v>
          </cell>
          <cell r="DT703">
            <v>215</v>
          </cell>
        </row>
        <row r="704">
          <cell r="W704">
            <v>585.67999999999995</v>
          </cell>
          <cell r="AF704">
            <v>39948</v>
          </cell>
          <cell r="AG704">
            <v>1012</v>
          </cell>
          <cell r="AH704">
            <v>557.79008925823325</v>
          </cell>
          <cell r="AM704">
            <v>8122.5</v>
          </cell>
          <cell r="AO704">
            <v>4757185.8</v>
          </cell>
          <cell r="AQ704">
            <v>4530650</v>
          </cell>
          <cell r="AU704">
            <v>0</v>
          </cell>
          <cell r="AW704">
            <v>0</v>
          </cell>
          <cell r="AY704">
            <v>2291158.7820000001</v>
          </cell>
          <cell r="AZ704">
            <v>282.07556565096957</v>
          </cell>
          <cell r="BA704">
            <v>57138.39</v>
          </cell>
          <cell r="BB704">
            <v>7.0345817174515233</v>
          </cell>
          <cell r="BC704">
            <v>0</v>
          </cell>
          <cell r="BD704">
            <v>0</v>
          </cell>
          <cell r="BG704">
            <v>22850</v>
          </cell>
          <cell r="BH704">
            <v>2.8131732840874113</v>
          </cell>
          <cell r="BI704">
            <v>90133</v>
          </cell>
          <cell r="BJ704">
            <v>11.096706678978148</v>
          </cell>
          <cell r="BK704">
            <v>0</v>
          </cell>
          <cell r="BL704">
            <v>0</v>
          </cell>
          <cell r="BM704">
            <v>826929</v>
          </cell>
          <cell r="BN704">
            <v>101.80720221606649</v>
          </cell>
          <cell r="BO704">
            <v>0</v>
          </cell>
          <cell r="BP704">
            <v>0</v>
          </cell>
          <cell r="BY704">
            <v>1641</v>
          </cell>
          <cell r="CF704">
            <v>1150.44</v>
          </cell>
          <cell r="CG704">
            <v>1991.55</v>
          </cell>
          <cell r="CJ704">
            <v>0</v>
          </cell>
          <cell r="CK704">
            <v>0</v>
          </cell>
          <cell r="CL704">
            <v>0</v>
          </cell>
          <cell r="CM704">
            <v>0</v>
          </cell>
          <cell r="CN704">
            <v>0</v>
          </cell>
          <cell r="CO704">
            <v>0</v>
          </cell>
          <cell r="CX704">
            <v>0</v>
          </cell>
          <cell r="CY704">
            <v>0</v>
          </cell>
          <cell r="DB704">
            <v>0</v>
          </cell>
          <cell r="DC704">
            <v>0</v>
          </cell>
          <cell r="DJ704" t="str">
            <v>МОС</v>
          </cell>
          <cell r="DL704">
            <v>40009</v>
          </cell>
          <cell r="DM704" t="str">
            <v>№267</v>
          </cell>
          <cell r="DT704">
            <v>585.67999999999995</v>
          </cell>
        </row>
        <row r="705">
          <cell r="W705">
            <v>613.57000000000005</v>
          </cell>
          <cell r="AF705">
            <v>39948</v>
          </cell>
          <cell r="AG705">
            <v>1012</v>
          </cell>
          <cell r="AH705">
            <v>557.7901774235022</v>
          </cell>
          <cell r="AM705">
            <v>1944.5</v>
          </cell>
          <cell r="AO705">
            <v>1193086.865</v>
          </cell>
          <cell r="AQ705">
            <v>1084623</v>
          </cell>
          <cell r="AU705">
            <v>0</v>
          </cell>
          <cell r="AW705">
            <v>0</v>
          </cell>
          <cell r="AY705">
            <v>548495.97198000003</v>
          </cell>
          <cell r="AZ705">
            <v>282.07558343018775</v>
          </cell>
          <cell r="BA705">
            <v>13678.75</v>
          </cell>
          <cell r="BB705">
            <v>7.0345847261506815</v>
          </cell>
          <cell r="BC705">
            <v>0</v>
          </cell>
          <cell r="BD705">
            <v>0</v>
          </cell>
          <cell r="BG705">
            <v>5470</v>
          </cell>
          <cell r="BH705">
            <v>2.8130624839290306</v>
          </cell>
          <cell r="BI705">
            <v>21577</v>
          </cell>
          <cell r="BJ705">
            <v>11.096425816405246</v>
          </cell>
          <cell r="BK705">
            <v>0</v>
          </cell>
          <cell r="BL705">
            <v>0</v>
          </cell>
          <cell r="BM705">
            <v>197964</v>
          </cell>
          <cell r="BN705">
            <v>101.80714836718951</v>
          </cell>
          <cell r="BO705">
            <v>0</v>
          </cell>
          <cell r="BP705">
            <v>0</v>
          </cell>
          <cell r="BY705">
            <v>1641</v>
          </cell>
          <cell r="CF705">
            <v>275.41160000000002</v>
          </cell>
          <cell r="CG705">
            <v>1991.55</v>
          </cell>
          <cell r="CJ705">
            <v>0</v>
          </cell>
          <cell r="CK705">
            <v>0</v>
          </cell>
          <cell r="CL705">
            <v>0</v>
          </cell>
          <cell r="CM705">
            <v>0</v>
          </cell>
          <cell r="CN705">
            <v>0</v>
          </cell>
          <cell r="CO705">
            <v>0</v>
          </cell>
          <cell r="CX705">
            <v>0</v>
          </cell>
          <cell r="CY705">
            <v>0</v>
          </cell>
          <cell r="DB705">
            <v>0</v>
          </cell>
          <cell r="DC705">
            <v>0</v>
          </cell>
          <cell r="DJ705" t="str">
            <v>МОС</v>
          </cell>
          <cell r="DL705">
            <v>40009</v>
          </cell>
          <cell r="DM705" t="str">
            <v>№267</v>
          </cell>
          <cell r="DT705">
            <v>613.57000000000005</v>
          </cell>
        </row>
        <row r="706">
          <cell r="W706">
            <v>385.24</v>
          </cell>
          <cell r="AF706">
            <v>40435</v>
          </cell>
          <cell r="AG706">
            <v>904</v>
          </cell>
          <cell r="AH706">
            <v>356.65817599664001</v>
          </cell>
          <cell r="AM706">
            <v>31238.21</v>
          </cell>
          <cell r="AO706">
            <v>12034208.020400001</v>
          </cell>
          <cell r="AQ706">
            <v>11141363</v>
          </cell>
          <cell r="AU706">
            <v>0</v>
          </cell>
          <cell r="AW706">
            <v>0</v>
          </cell>
          <cell r="AY706">
            <v>5434194.629999999</v>
          </cell>
          <cell r="AZ706">
            <v>173.95985973588111</v>
          </cell>
          <cell r="BA706">
            <v>0</v>
          </cell>
          <cell r="BB706">
            <v>0</v>
          </cell>
          <cell r="BC706">
            <v>0</v>
          </cell>
          <cell r="BD706">
            <v>0</v>
          </cell>
          <cell r="BG706">
            <v>0</v>
          </cell>
          <cell r="BH706">
            <v>0</v>
          </cell>
          <cell r="BI706">
            <v>805911</v>
          </cell>
          <cell r="BJ706">
            <v>25.798885403485027</v>
          </cell>
          <cell r="BK706">
            <v>0</v>
          </cell>
          <cell r="BL706">
            <v>0</v>
          </cell>
          <cell r="BM706">
            <v>3782576.0496148113</v>
          </cell>
          <cell r="BN706">
            <v>121.08811771272462</v>
          </cell>
          <cell r="BO706">
            <v>0</v>
          </cell>
          <cell r="BP706">
            <v>0</v>
          </cell>
          <cell r="BY706">
            <v>2231</v>
          </cell>
          <cell r="CF706">
            <v>4980.9299999999994</v>
          </cell>
          <cell r="CG706">
            <v>1091</v>
          </cell>
          <cell r="CJ706">
            <v>0</v>
          </cell>
          <cell r="CK706">
            <v>0</v>
          </cell>
          <cell r="CL706">
            <v>0</v>
          </cell>
          <cell r="CM706">
            <v>0</v>
          </cell>
          <cell r="CN706">
            <v>0</v>
          </cell>
          <cell r="CO706">
            <v>0</v>
          </cell>
          <cell r="CX706">
            <v>0</v>
          </cell>
          <cell r="CY706">
            <v>0</v>
          </cell>
          <cell r="DB706">
            <v>0</v>
          </cell>
          <cell r="DC706">
            <v>0</v>
          </cell>
          <cell r="DJ706" t="str">
            <v>МОС</v>
          </cell>
          <cell r="DL706">
            <v>40645</v>
          </cell>
          <cell r="DM706">
            <v>110</v>
          </cell>
          <cell r="DO706" t="str">
            <v>середньорічний одноставковий тариф на теплову енергію для населення</v>
          </cell>
          <cell r="DT706">
            <v>385.24</v>
          </cell>
        </row>
        <row r="707">
          <cell r="W707">
            <v>615</v>
          </cell>
          <cell r="AF707">
            <v>40435</v>
          </cell>
          <cell r="AG707">
            <v>905</v>
          </cell>
          <cell r="AH707">
            <v>572.01167960443991</v>
          </cell>
          <cell r="AM707">
            <v>4914.55</v>
          </cell>
          <cell r="AO707">
            <v>3022448.25</v>
          </cell>
          <cell r="AQ707">
            <v>2811180</v>
          </cell>
          <cell r="AU707">
            <v>0</v>
          </cell>
          <cell r="AW707">
            <v>0</v>
          </cell>
          <cell r="AY707">
            <v>1931588.6075000002</v>
          </cell>
          <cell r="AZ707">
            <v>393.03468425389917</v>
          </cell>
          <cell r="BA707">
            <v>0</v>
          </cell>
          <cell r="BB707">
            <v>0</v>
          </cell>
          <cell r="BC707">
            <v>0</v>
          </cell>
          <cell r="BD707">
            <v>0</v>
          </cell>
          <cell r="BG707">
            <v>0</v>
          </cell>
          <cell r="BH707">
            <v>0</v>
          </cell>
          <cell r="BI707">
            <v>126790</v>
          </cell>
          <cell r="BJ707">
            <v>25.798903256656253</v>
          </cell>
          <cell r="BK707">
            <v>0</v>
          </cell>
          <cell r="BL707">
            <v>0</v>
          </cell>
          <cell r="BM707">
            <v>595031.10089598899</v>
          </cell>
          <cell r="BN707">
            <v>121.0753987437281</v>
          </cell>
          <cell r="BO707">
            <v>0</v>
          </cell>
          <cell r="BP707">
            <v>0</v>
          </cell>
          <cell r="BY707">
            <v>2231</v>
          </cell>
          <cell r="CF707">
            <v>783.625</v>
          </cell>
          <cell r="CG707">
            <v>2464.94</v>
          </cell>
          <cell r="CJ707">
            <v>0</v>
          </cell>
          <cell r="CK707">
            <v>0</v>
          </cell>
          <cell r="CL707">
            <v>0</v>
          </cell>
          <cell r="CM707">
            <v>0</v>
          </cell>
          <cell r="CN707">
            <v>0</v>
          </cell>
          <cell r="CO707">
            <v>0</v>
          </cell>
          <cell r="CX707">
            <v>0</v>
          </cell>
          <cell r="CY707">
            <v>0</v>
          </cell>
          <cell r="DB707">
            <v>0</v>
          </cell>
          <cell r="DC707">
            <v>0</v>
          </cell>
          <cell r="DJ707" t="str">
            <v>МОС</v>
          </cell>
          <cell r="DL707">
            <v>40876</v>
          </cell>
          <cell r="DM707">
            <v>478</v>
          </cell>
          <cell r="DT707">
            <v>745</v>
          </cell>
        </row>
        <row r="708">
          <cell r="W708">
            <v>615</v>
          </cell>
          <cell r="AF708">
            <v>40435</v>
          </cell>
          <cell r="AG708">
            <v>906</v>
          </cell>
          <cell r="AH708">
            <v>572.01155550569365</v>
          </cell>
          <cell r="AM708">
            <v>2139.2399999999998</v>
          </cell>
          <cell r="AO708">
            <v>1315632.5999999999</v>
          </cell>
          <cell r="AQ708">
            <v>1223670</v>
          </cell>
          <cell r="AU708">
            <v>0</v>
          </cell>
          <cell r="AW708">
            <v>0</v>
          </cell>
          <cell r="AY708">
            <v>840796.21037400002</v>
          </cell>
          <cell r="AZ708">
            <v>393.03500793459364</v>
          </cell>
          <cell r="BA708">
            <v>0</v>
          </cell>
          <cell r="BB708">
            <v>0</v>
          </cell>
          <cell r="BC708">
            <v>0</v>
          </cell>
          <cell r="BD708">
            <v>0</v>
          </cell>
          <cell r="BG708">
            <v>0</v>
          </cell>
          <cell r="BH708">
            <v>0</v>
          </cell>
          <cell r="BI708">
            <v>55190</v>
          </cell>
          <cell r="BJ708">
            <v>25.798881845889198</v>
          </cell>
          <cell r="BK708">
            <v>0</v>
          </cell>
          <cell r="BL708">
            <v>0</v>
          </cell>
          <cell r="BM708">
            <v>262331.77789944835</v>
          </cell>
          <cell r="BN708">
            <v>122.62849324968137</v>
          </cell>
          <cell r="BO708">
            <v>0</v>
          </cell>
          <cell r="BP708">
            <v>0</v>
          </cell>
          <cell r="BY708">
            <v>2231</v>
          </cell>
          <cell r="CF708">
            <v>341.10210000000001</v>
          </cell>
          <cell r="CG708">
            <v>2464.94</v>
          </cell>
          <cell r="CJ708">
            <v>0</v>
          </cell>
          <cell r="CK708">
            <v>0</v>
          </cell>
          <cell r="CL708">
            <v>0</v>
          </cell>
          <cell r="CM708">
            <v>0</v>
          </cell>
          <cell r="CN708">
            <v>0</v>
          </cell>
          <cell r="CO708">
            <v>0</v>
          </cell>
          <cell r="CX708">
            <v>0</v>
          </cell>
          <cell r="CY708">
            <v>0</v>
          </cell>
          <cell r="DB708">
            <v>0</v>
          </cell>
          <cell r="DC708">
            <v>0</v>
          </cell>
          <cell r="DJ708" t="str">
            <v>МОС</v>
          </cell>
          <cell r="DL708">
            <v>40876</v>
          </cell>
          <cell r="DM708">
            <v>478</v>
          </cell>
          <cell r="DT708">
            <v>745</v>
          </cell>
        </row>
        <row r="709">
          <cell r="W709">
            <v>222.93</v>
          </cell>
          <cell r="AF709">
            <v>39885</v>
          </cell>
          <cell r="AG709">
            <v>40</v>
          </cell>
          <cell r="AH709">
            <v>212.31749216838045</v>
          </cell>
          <cell r="AM709">
            <v>12139.89</v>
          </cell>
          <cell r="AO709">
            <v>2706345.6776999999</v>
          </cell>
          <cell r="AQ709">
            <v>2577511</v>
          </cell>
          <cell r="AU709">
            <v>0</v>
          </cell>
          <cell r="AW709">
            <v>0</v>
          </cell>
          <cell r="AY709">
            <v>1489890</v>
          </cell>
          <cell r="AZ709">
            <v>122.72681218693086</v>
          </cell>
          <cell r="BA709">
            <v>0</v>
          </cell>
          <cell r="BB709">
            <v>0</v>
          </cell>
          <cell r="BC709">
            <v>0</v>
          </cell>
          <cell r="BD709">
            <v>0</v>
          </cell>
          <cell r="BG709">
            <v>0</v>
          </cell>
          <cell r="BH709">
            <v>0</v>
          </cell>
          <cell r="BI709">
            <v>261855</v>
          </cell>
          <cell r="BJ709">
            <v>21.56980005584894</v>
          </cell>
          <cell r="BK709">
            <v>0</v>
          </cell>
          <cell r="BL709">
            <v>0</v>
          </cell>
          <cell r="BM709">
            <v>639122</v>
          </cell>
          <cell r="BN709">
            <v>52.646440783236095</v>
          </cell>
          <cell r="BO709">
            <v>0</v>
          </cell>
          <cell r="BP709">
            <v>0</v>
          </cell>
          <cell r="BY709">
            <v>1436.35</v>
          </cell>
          <cell r="CF709">
            <v>2048.4655997360169</v>
          </cell>
          <cell r="CG709">
            <v>727.32</v>
          </cell>
          <cell r="CJ709">
            <v>0</v>
          </cell>
          <cell r="CK709">
            <v>0</v>
          </cell>
          <cell r="CL709">
            <v>0</v>
          </cell>
          <cell r="CM709">
            <v>0</v>
          </cell>
          <cell r="CN709">
            <v>0</v>
          </cell>
          <cell r="CO709">
            <v>0</v>
          </cell>
          <cell r="CX709">
            <v>0</v>
          </cell>
          <cell r="CY709">
            <v>0</v>
          </cell>
          <cell r="DB709">
            <v>0</v>
          </cell>
          <cell r="DC709">
            <v>0</v>
          </cell>
          <cell r="DJ709" t="str">
            <v>МОС (НКРЕ №1736 від 14.12.2010 - 245,22 грн/Гкал)</v>
          </cell>
          <cell r="DL709">
            <v>40759</v>
          </cell>
          <cell r="DM709">
            <v>151</v>
          </cell>
          <cell r="DO709" t="str">
            <v>тариф на теплову енергію</v>
          </cell>
          <cell r="DT709">
            <v>350.05</v>
          </cell>
        </row>
        <row r="710">
          <cell r="W710">
            <v>516.78</v>
          </cell>
          <cell r="AF710">
            <v>39885</v>
          </cell>
          <cell r="AG710">
            <v>40</v>
          </cell>
          <cell r="AH710">
            <v>478.49835317692953</v>
          </cell>
          <cell r="AM710">
            <v>4690.8500000000004</v>
          </cell>
          <cell r="AO710">
            <v>2424137.463</v>
          </cell>
          <cell r="AQ710">
            <v>2244564</v>
          </cell>
          <cell r="AU710">
            <v>0</v>
          </cell>
          <cell r="AW710">
            <v>0</v>
          </cell>
          <cell r="AY710">
            <v>1695651</v>
          </cell>
          <cell r="AZ710">
            <v>361.48054190605109</v>
          </cell>
          <cell r="BA710">
            <v>0</v>
          </cell>
          <cell r="BB710">
            <v>0</v>
          </cell>
          <cell r="BC710">
            <v>0</v>
          </cell>
          <cell r="BD710">
            <v>0</v>
          </cell>
          <cell r="BG710">
            <v>0</v>
          </cell>
          <cell r="BH710">
            <v>0</v>
          </cell>
          <cell r="BI710">
            <v>101181</v>
          </cell>
          <cell r="BJ710">
            <v>21.569864736668194</v>
          </cell>
          <cell r="BK710">
            <v>0</v>
          </cell>
          <cell r="BL710">
            <v>0</v>
          </cell>
          <cell r="BM710">
            <v>346534</v>
          </cell>
          <cell r="BN710">
            <v>73.874457720882134</v>
          </cell>
          <cell r="BO710">
            <v>0</v>
          </cell>
          <cell r="BP710">
            <v>0</v>
          </cell>
          <cell r="BY710">
            <v>1436.35</v>
          </cell>
          <cell r="CF710">
            <v>791.52806628544749</v>
          </cell>
          <cell r="CG710">
            <v>2142.25</v>
          </cell>
          <cell r="CJ710">
            <v>0</v>
          </cell>
          <cell r="CK710">
            <v>0</v>
          </cell>
          <cell r="CL710">
            <v>0</v>
          </cell>
          <cell r="CM710">
            <v>0</v>
          </cell>
          <cell r="CN710">
            <v>0</v>
          </cell>
          <cell r="CO710">
            <v>0</v>
          </cell>
          <cell r="CX710">
            <v>0</v>
          </cell>
          <cell r="CY710">
            <v>0</v>
          </cell>
          <cell r="DB710">
            <v>0</v>
          </cell>
          <cell r="DC710">
            <v>0</v>
          </cell>
          <cell r="DJ710" t="str">
            <v>НКРКП</v>
          </cell>
          <cell r="DL710">
            <v>40816</v>
          </cell>
          <cell r="DM710">
            <v>111</v>
          </cell>
          <cell r="DT710">
            <v>788.4</v>
          </cell>
        </row>
        <row r="711">
          <cell r="W711">
            <v>516.78</v>
          </cell>
          <cell r="AF711">
            <v>39885</v>
          </cell>
          <cell r="AG711">
            <v>40</v>
          </cell>
          <cell r="AH711">
            <v>478.50124312777956</v>
          </cell>
          <cell r="AM711">
            <v>1427.85</v>
          </cell>
          <cell r="AO711">
            <v>737884.32299999986</v>
          </cell>
          <cell r="AQ711">
            <v>683228</v>
          </cell>
          <cell r="AU711">
            <v>0</v>
          </cell>
          <cell r="AW711">
            <v>0</v>
          </cell>
          <cell r="AY711">
            <v>516140</v>
          </cell>
          <cell r="AZ711">
            <v>361.48054767657669</v>
          </cell>
          <cell r="BA711">
            <v>0</v>
          </cell>
          <cell r="BB711">
            <v>0</v>
          </cell>
          <cell r="BC711">
            <v>0</v>
          </cell>
          <cell r="BD711">
            <v>0</v>
          </cell>
          <cell r="BG711">
            <v>0</v>
          </cell>
          <cell r="BH711">
            <v>0</v>
          </cell>
          <cell r="BI711">
            <v>30798</v>
          </cell>
          <cell r="BJ711">
            <v>21.569492593759851</v>
          </cell>
          <cell r="BK711">
            <v>0</v>
          </cell>
          <cell r="BL711">
            <v>0</v>
          </cell>
          <cell r="BM711">
            <v>105481</v>
          </cell>
          <cell r="BN711">
            <v>73.874006373218478</v>
          </cell>
          <cell r="BO711">
            <v>0</v>
          </cell>
          <cell r="BP711">
            <v>0</v>
          </cell>
          <cell r="BY711">
            <v>1436.35</v>
          </cell>
          <cell r="CF711">
            <v>240.93359785272494</v>
          </cell>
          <cell r="CG711">
            <v>2142.25</v>
          </cell>
          <cell r="CJ711">
            <v>0</v>
          </cell>
          <cell r="CK711">
            <v>0</v>
          </cell>
          <cell r="CL711">
            <v>0</v>
          </cell>
          <cell r="CM711">
            <v>0</v>
          </cell>
          <cell r="CN711">
            <v>0</v>
          </cell>
          <cell r="CO711">
            <v>0</v>
          </cell>
          <cell r="CX711">
            <v>0</v>
          </cell>
          <cell r="CY711">
            <v>0</v>
          </cell>
          <cell r="DB711">
            <v>0</v>
          </cell>
          <cell r="DC711">
            <v>0</v>
          </cell>
          <cell r="DJ711" t="str">
            <v>НКРКП</v>
          </cell>
          <cell r="DL711">
            <v>40816</v>
          </cell>
          <cell r="DM711">
            <v>111</v>
          </cell>
          <cell r="DT711">
            <v>788.4</v>
          </cell>
        </row>
        <row r="712">
          <cell r="W712">
            <v>395.0625</v>
          </cell>
          <cell r="AF712">
            <v>40441</v>
          </cell>
          <cell r="AG712">
            <v>2309</v>
          </cell>
          <cell r="AH712">
            <v>395.06251650382887</v>
          </cell>
          <cell r="AM712">
            <v>15148</v>
          </cell>
          <cell r="AO712">
            <v>5984406.75</v>
          </cell>
          <cell r="AQ712">
            <v>5984407</v>
          </cell>
          <cell r="AU712">
            <v>0</v>
          </cell>
          <cell r="AW712">
            <v>0</v>
          </cell>
          <cell r="AY712">
            <v>2602775.5126799997</v>
          </cell>
          <cell r="AZ712">
            <v>171.82304678373382</v>
          </cell>
          <cell r="BA712">
            <v>0</v>
          </cell>
          <cell r="BB712">
            <v>0</v>
          </cell>
          <cell r="BC712">
            <v>0</v>
          </cell>
          <cell r="BD712">
            <v>0</v>
          </cell>
          <cell r="BG712">
            <v>0</v>
          </cell>
          <cell r="BH712">
            <v>0</v>
          </cell>
          <cell r="BI712">
            <v>218263</v>
          </cell>
          <cell r="BJ712">
            <v>14.408700818589914</v>
          </cell>
          <cell r="BK712">
            <v>0</v>
          </cell>
          <cell r="BL712">
            <v>0</v>
          </cell>
          <cell r="BM712">
            <v>2520018</v>
          </cell>
          <cell r="BN712">
            <v>166.35978346976498</v>
          </cell>
          <cell r="BO712">
            <v>0</v>
          </cell>
          <cell r="BP712">
            <v>0</v>
          </cell>
          <cell r="BY712">
            <v>2222.9699999999998</v>
          </cell>
          <cell r="CF712">
            <v>2385.67</v>
          </cell>
          <cell r="CG712">
            <v>1091.0039999999999</v>
          </cell>
          <cell r="CJ712">
            <v>0</v>
          </cell>
          <cell r="CK712">
            <v>0</v>
          </cell>
          <cell r="CL712">
            <v>0</v>
          </cell>
          <cell r="CM712">
            <v>0</v>
          </cell>
          <cell r="CN712">
            <v>0</v>
          </cell>
          <cell r="CO712">
            <v>0</v>
          </cell>
          <cell r="CX712">
            <v>0</v>
          </cell>
          <cell r="CY712">
            <v>0</v>
          </cell>
          <cell r="DB712">
            <v>0</v>
          </cell>
          <cell r="DC712">
            <v>0</v>
          </cell>
          <cell r="DJ712" t="str">
            <v>МОС</v>
          </cell>
          <cell r="DL712">
            <v>40760</v>
          </cell>
          <cell r="DM712" t="str">
            <v>ХVІІІ сісія VI скликання</v>
          </cell>
          <cell r="DO712" t="str">
            <v>тариф на послугу теплопостачання</v>
          </cell>
          <cell r="DT712">
            <v>395.0625</v>
          </cell>
        </row>
        <row r="713">
          <cell r="W713">
            <v>700.73599999999999</v>
          </cell>
          <cell r="AF713">
            <v>40441</v>
          </cell>
          <cell r="AG713">
            <v>2310</v>
          </cell>
          <cell r="AH713">
            <v>609.33566739606124</v>
          </cell>
          <cell r="AM713">
            <v>2285</v>
          </cell>
          <cell r="AO713">
            <v>1601181.76</v>
          </cell>
          <cell r="AQ713">
            <v>1392332</v>
          </cell>
          <cell r="AU713">
            <v>0</v>
          </cell>
          <cell r="AW713">
            <v>0</v>
          </cell>
          <cell r="AY713">
            <v>875917.8504</v>
          </cell>
          <cell r="AZ713">
            <v>383.33385137855578</v>
          </cell>
          <cell r="BA713">
            <v>0</v>
          </cell>
          <cell r="BB713">
            <v>0</v>
          </cell>
          <cell r="BC713">
            <v>0</v>
          </cell>
          <cell r="BD713">
            <v>0</v>
          </cell>
          <cell r="BG713">
            <v>0</v>
          </cell>
          <cell r="BH713">
            <v>0</v>
          </cell>
          <cell r="BI713">
            <v>32490</v>
          </cell>
          <cell r="BJ713">
            <v>14.218818380743983</v>
          </cell>
          <cell r="BK713">
            <v>0</v>
          </cell>
          <cell r="BL713">
            <v>0</v>
          </cell>
          <cell r="BM713">
            <v>379769</v>
          </cell>
          <cell r="BN713">
            <v>166.20087527352297</v>
          </cell>
          <cell r="BO713">
            <v>0</v>
          </cell>
          <cell r="BP713">
            <v>0</v>
          </cell>
          <cell r="BY713">
            <v>2222.9699999999998</v>
          </cell>
          <cell r="CF713">
            <v>355.35</v>
          </cell>
          <cell r="CG713">
            <v>2464.944</v>
          </cell>
          <cell r="CJ713">
            <v>0</v>
          </cell>
          <cell r="CK713">
            <v>0</v>
          </cell>
          <cell r="CL713">
            <v>0</v>
          </cell>
          <cell r="CM713">
            <v>0</v>
          </cell>
          <cell r="CN713">
            <v>0</v>
          </cell>
          <cell r="CO713">
            <v>0</v>
          </cell>
          <cell r="CX713">
            <v>0</v>
          </cell>
          <cell r="CY713">
            <v>0</v>
          </cell>
          <cell r="DB713">
            <v>0</v>
          </cell>
          <cell r="DC713">
            <v>0</v>
          </cell>
          <cell r="DJ713" t="str">
            <v>МОС</v>
          </cell>
          <cell r="DL713">
            <v>40760</v>
          </cell>
          <cell r="DM713" t="str">
            <v>ХVІІІ сісія VI скликання</v>
          </cell>
          <cell r="DT713">
            <v>700.73599999999999</v>
          </cell>
        </row>
        <row r="714">
          <cell r="W714">
            <v>700.74199999999996</v>
          </cell>
          <cell r="AF714">
            <v>40441</v>
          </cell>
          <cell r="AG714">
            <v>2311</v>
          </cell>
          <cell r="AH714">
            <v>604.19117647058829</v>
          </cell>
          <cell r="AM714">
            <v>272</v>
          </cell>
          <cell r="AO714">
            <v>190601.82399999999</v>
          </cell>
          <cell r="AQ714">
            <v>164340</v>
          </cell>
          <cell r="AU714">
            <v>0</v>
          </cell>
          <cell r="AW714">
            <v>0</v>
          </cell>
          <cell r="AY714">
            <v>104760.12</v>
          </cell>
          <cell r="AZ714">
            <v>385.14749999999998</v>
          </cell>
          <cell r="BA714">
            <v>0</v>
          </cell>
          <cell r="BB714">
            <v>0</v>
          </cell>
          <cell r="BC714">
            <v>0</v>
          </cell>
          <cell r="BD714">
            <v>0</v>
          </cell>
          <cell r="BG714">
            <v>0</v>
          </cell>
          <cell r="BH714">
            <v>0</v>
          </cell>
          <cell r="BI714">
            <v>3798</v>
          </cell>
          <cell r="BJ714">
            <v>13.963235294117647</v>
          </cell>
          <cell r="BK714">
            <v>0</v>
          </cell>
          <cell r="BL714">
            <v>0</v>
          </cell>
          <cell r="BM714">
            <v>44159</v>
          </cell>
          <cell r="BN714">
            <v>162.34926470588235</v>
          </cell>
          <cell r="BO714">
            <v>0</v>
          </cell>
          <cell r="BP714">
            <v>0</v>
          </cell>
          <cell r="BY714">
            <v>2222.9699999999998</v>
          </cell>
          <cell r="CF714">
            <v>42.5</v>
          </cell>
          <cell r="CG714">
            <v>2464.944</v>
          </cell>
          <cell r="CJ714">
            <v>0</v>
          </cell>
          <cell r="CK714">
            <v>0</v>
          </cell>
          <cell r="CL714">
            <v>0</v>
          </cell>
          <cell r="CM714">
            <v>0</v>
          </cell>
          <cell r="CN714">
            <v>0</v>
          </cell>
          <cell r="CO714">
            <v>0</v>
          </cell>
          <cell r="CX714">
            <v>0</v>
          </cell>
          <cell r="CY714">
            <v>0</v>
          </cell>
          <cell r="DB714">
            <v>0</v>
          </cell>
          <cell r="DC714">
            <v>0</v>
          </cell>
          <cell r="DJ714" t="str">
            <v>МОС</v>
          </cell>
          <cell r="DL714">
            <v>40760</v>
          </cell>
          <cell r="DM714" t="str">
            <v>ХVІІІ сісія VI скликання</v>
          </cell>
          <cell r="DT714">
            <v>700.73599999999999</v>
          </cell>
        </row>
        <row r="715">
          <cell r="W715">
            <v>775.03300000000002</v>
          </cell>
          <cell r="AF715">
            <v>40441</v>
          </cell>
          <cell r="AG715">
            <v>2312</v>
          </cell>
          <cell r="AH715">
            <v>775.03338632750399</v>
          </cell>
          <cell r="AM715">
            <v>629</v>
          </cell>
          <cell r="AO715">
            <v>487495.75699999998</v>
          </cell>
          <cell r="AQ715">
            <v>487496</v>
          </cell>
          <cell r="AU715">
            <v>0</v>
          </cell>
          <cell r="AW715">
            <v>0</v>
          </cell>
          <cell r="AY715">
            <v>116159.19587999998</v>
          </cell>
          <cell r="AZ715">
            <v>184.67280744038155</v>
          </cell>
          <cell r="BA715">
            <v>0</v>
          </cell>
          <cell r="BB715">
            <v>0</v>
          </cell>
          <cell r="BC715">
            <v>0</v>
          </cell>
          <cell r="BD715">
            <v>0</v>
          </cell>
          <cell r="BG715">
            <v>0</v>
          </cell>
          <cell r="BH715">
            <v>0</v>
          </cell>
          <cell r="BI715">
            <v>40662</v>
          </cell>
          <cell r="BJ715">
            <v>64.64546899841018</v>
          </cell>
          <cell r="BK715">
            <v>0</v>
          </cell>
          <cell r="BL715">
            <v>0</v>
          </cell>
          <cell r="BM715">
            <v>316085</v>
          </cell>
          <cell r="BN715">
            <v>502.51987281399045</v>
          </cell>
          <cell r="BO715">
            <v>0</v>
          </cell>
          <cell r="BP715">
            <v>0</v>
          </cell>
          <cell r="BY715">
            <v>1788.69</v>
          </cell>
          <cell r="CF715">
            <v>106.47</v>
          </cell>
          <cell r="CG715">
            <v>1091.0039999999999</v>
          </cell>
          <cell r="CJ715">
            <v>0</v>
          </cell>
          <cell r="CK715">
            <v>0</v>
          </cell>
          <cell r="CL715">
            <v>0</v>
          </cell>
          <cell r="CM715">
            <v>0</v>
          </cell>
          <cell r="CN715">
            <v>0</v>
          </cell>
          <cell r="CO715">
            <v>0</v>
          </cell>
          <cell r="CX715">
            <v>0</v>
          </cell>
          <cell r="CY715">
            <v>0</v>
          </cell>
          <cell r="DB715">
            <v>0</v>
          </cell>
          <cell r="DC715">
            <v>0</v>
          </cell>
          <cell r="DJ715" t="str">
            <v>МОС</v>
          </cell>
          <cell r="DL715">
            <v>40773</v>
          </cell>
          <cell r="DM715" t="str">
            <v>ХІ сісія VI скликання</v>
          </cell>
          <cell r="DO715" t="str">
            <v>тариф на виробництво теплової енергії та послуги з теплопостачання</v>
          </cell>
          <cell r="DT715">
            <v>775.03300000000002</v>
          </cell>
        </row>
        <row r="716">
          <cell r="W716">
            <v>1160.1415</v>
          </cell>
          <cell r="AF716">
            <v>40441</v>
          </cell>
          <cell r="AG716">
            <v>2313</v>
          </cell>
          <cell r="AH716">
            <v>1008.8187919463087</v>
          </cell>
          <cell r="AM716">
            <v>1639</v>
          </cell>
          <cell r="AO716">
            <v>1901471.9184999999</v>
          </cell>
          <cell r="AQ716">
            <v>1653454</v>
          </cell>
          <cell r="AU716">
            <v>0</v>
          </cell>
          <cell r="AW716">
            <v>0</v>
          </cell>
          <cell r="AY716">
            <v>684095.90831999993</v>
          </cell>
          <cell r="AZ716">
            <v>417.3861551677852</v>
          </cell>
          <cell r="BA716">
            <v>0</v>
          </cell>
          <cell r="BB716">
            <v>0</v>
          </cell>
          <cell r="BC716">
            <v>0</v>
          </cell>
          <cell r="BD716">
            <v>0</v>
          </cell>
          <cell r="BG716">
            <v>0</v>
          </cell>
          <cell r="BH716">
            <v>0</v>
          </cell>
          <cell r="BI716">
            <v>105982</v>
          </cell>
          <cell r="BJ716">
            <v>64.662599145820622</v>
          </cell>
          <cell r="BK716">
            <v>0</v>
          </cell>
          <cell r="BL716">
            <v>0</v>
          </cell>
          <cell r="BM716">
            <v>825268</v>
          </cell>
          <cell r="BN716">
            <v>503.51921903599754</v>
          </cell>
          <cell r="BO716">
            <v>0</v>
          </cell>
          <cell r="BP716">
            <v>0</v>
          </cell>
          <cell r="BY716">
            <v>1788.69</v>
          </cell>
          <cell r="CF716">
            <v>277.52999999999997</v>
          </cell>
          <cell r="CG716">
            <v>2464.944</v>
          </cell>
          <cell r="CJ716">
            <v>0</v>
          </cell>
          <cell r="CK716">
            <v>0</v>
          </cell>
          <cell r="CL716">
            <v>0</v>
          </cell>
          <cell r="CM716">
            <v>0</v>
          </cell>
          <cell r="CN716">
            <v>0</v>
          </cell>
          <cell r="CO716">
            <v>0</v>
          </cell>
          <cell r="CX716">
            <v>0</v>
          </cell>
          <cell r="CY716">
            <v>0</v>
          </cell>
          <cell r="DB716">
            <v>0</v>
          </cell>
          <cell r="DC716">
            <v>0</v>
          </cell>
          <cell r="DJ716" t="str">
            <v>МОС</v>
          </cell>
          <cell r="DL716">
            <v>40773</v>
          </cell>
          <cell r="DM716" t="str">
            <v>ХІ сісія VI скликання</v>
          </cell>
          <cell r="DT716">
            <v>1160.1415</v>
          </cell>
        </row>
        <row r="717">
          <cell r="W717">
            <v>1160.1415</v>
          </cell>
          <cell r="AF717">
            <v>40441</v>
          </cell>
          <cell r="AG717">
            <v>2314</v>
          </cell>
          <cell r="AH717">
            <v>999.3125</v>
          </cell>
          <cell r="AM717">
            <v>16</v>
          </cell>
          <cell r="AO717">
            <v>18562.263999999999</v>
          </cell>
          <cell r="AQ717">
            <v>15989</v>
          </cell>
          <cell r="AU717">
            <v>0</v>
          </cell>
          <cell r="AW717">
            <v>0</v>
          </cell>
          <cell r="AY717">
            <v>6556.7510400000001</v>
          </cell>
          <cell r="AZ717">
            <v>409.79694000000001</v>
          </cell>
          <cell r="BA717">
            <v>0</v>
          </cell>
          <cell r="BB717">
            <v>0</v>
          </cell>
          <cell r="BC717">
            <v>0</v>
          </cell>
          <cell r="BD717">
            <v>0</v>
          </cell>
          <cell r="BG717">
            <v>0</v>
          </cell>
          <cell r="BH717">
            <v>0</v>
          </cell>
          <cell r="BI717">
            <v>1014</v>
          </cell>
          <cell r="BJ717">
            <v>63.375</v>
          </cell>
          <cell r="BK717">
            <v>0</v>
          </cell>
          <cell r="BL717">
            <v>0</v>
          </cell>
          <cell r="BM717">
            <v>8046</v>
          </cell>
          <cell r="BN717">
            <v>502.875</v>
          </cell>
          <cell r="BO717">
            <v>0</v>
          </cell>
          <cell r="BP717">
            <v>0</v>
          </cell>
          <cell r="BY717">
            <v>1788.69</v>
          </cell>
          <cell r="CF717">
            <v>2.66</v>
          </cell>
          <cell r="CG717">
            <v>2464.944</v>
          </cell>
          <cell r="CJ717">
            <v>0</v>
          </cell>
          <cell r="CK717">
            <v>0</v>
          </cell>
          <cell r="CL717">
            <v>0</v>
          </cell>
          <cell r="CM717">
            <v>0</v>
          </cell>
          <cell r="CN717">
            <v>0</v>
          </cell>
          <cell r="CO717">
            <v>0</v>
          </cell>
          <cell r="CX717">
            <v>0</v>
          </cell>
          <cell r="CY717">
            <v>0</v>
          </cell>
          <cell r="DB717">
            <v>0</v>
          </cell>
          <cell r="DC717">
            <v>0</v>
          </cell>
          <cell r="DJ717" t="str">
            <v>МОС</v>
          </cell>
          <cell r="DL717">
            <v>40773</v>
          </cell>
          <cell r="DM717">
            <v>0</v>
          </cell>
          <cell r="DT717">
            <v>1160.1415</v>
          </cell>
        </row>
        <row r="718">
          <cell r="W718">
            <v>534.82830000000001</v>
          </cell>
          <cell r="AF718">
            <v>40441</v>
          </cell>
          <cell r="AG718">
            <v>2315</v>
          </cell>
          <cell r="AH718">
            <v>534.82838983050851</v>
          </cell>
          <cell r="AM718">
            <v>1888</v>
          </cell>
          <cell r="AO718">
            <v>1009755.8304</v>
          </cell>
          <cell r="AQ718">
            <v>1009756</v>
          </cell>
          <cell r="AU718">
            <v>0</v>
          </cell>
          <cell r="AW718">
            <v>0</v>
          </cell>
          <cell r="AY718">
            <v>359027.59631999995</v>
          </cell>
          <cell r="AZ718">
            <v>190.16292177966099</v>
          </cell>
          <cell r="BA718">
            <v>0</v>
          </cell>
          <cell r="BB718">
            <v>0</v>
          </cell>
          <cell r="BC718">
            <v>0</v>
          </cell>
          <cell r="BD718">
            <v>0</v>
          </cell>
          <cell r="BG718">
            <v>0</v>
          </cell>
          <cell r="BH718">
            <v>0</v>
          </cell>
          <cell r="BI718">
            <v>46588</v>
          </cell>
          <cell r="BJ718">
            <v>24.675847457627118</v>
          </cell>
          <cell r="BK718">
            <v>0</v>
          </cell>
          <cell r="BL718">
            <v>0</v>
          </cell>
          <cell r="BM718">
            <v>524206</v>
          </cell>
          <cell r="BN718">
            <v>277.65148305084745</v>
          </cell>
          <cell r="BO718">
            <v>0</v>
          </cell>
          <cell r="BP718">
            <v>0</v>
          </cell>
          <cell r="BY718">
            <v>1917.2</v>
          </cell>
          <cell r="CF718">
            <v>329.08</v>
          </cell>
          <cell r="CG718">
            <v>1091.0039999999999</v>
          </cell>
          <cell r="CJ718">
            <v>0</v>
          </cell>
          <cell r="CK718">
            <v>0</v>
          </cell>
          <cell r="CL718">
            <v>0</v>
          </cell>
          <cell r="CM718">
            <v>0</v>
          </cell>
          <cell r="CN718">
            <v>0</v>
          </cell>
          <cell r="CO718">
            <v>0</v>
          </cell>
          <cell r="CX718">
            <v>0</v>
          </cell>
          <cell r="CY718">
            <v>0</v>
          </cell>
          <cell r="DB718">
            <v>0</v>
          </cell>
          <cell r="DC718">
            <v>0</v>
          </cell>
          <cell r="DJ718" t="str">
            <v>МОС</v>
          </cell>
          <cell r="DL718">
            <v>40764</v>
          </cell>
          <cell r="DM718" t="str">
            <v>ХІV сесія VІ скликання</v>
          </cell>
          <cell r="DO718" t="str">
            <v>тариф на послуги з теплопостачання</v>
          </cell>
          <cell r="DT718">
            <v>534.82830000000001</v>
          </cell>
        </row>
        <row r="719">
          <cell r="W719">
            <v>890.24400000000003</v>
          </cell>
          <cell r="AF719">
            <v>40441</v>
          </cell>
          <cell r="AG719">
            <v>2316</v>
          </cell>
          <cell r="AH719">
            <v>774.12525252525256</v>
          </cell>
          <cell r="AM719">
            <v>495</v>
          </cell>
          <cell r="AO719">
            <v>440670.78</v>
          </cell>
          <cell r="AQ719">
            <v>383192</v>
          </cell>
          <cell r="AU719">
            <v>0</v>
          </cell>
          <cell r="AW719">
            <v>0</v>
          </cell>
          <cell r="AY719">
            <v>212502.82223999998</v>
          </cell>
          <cell r="AZ719">
            <v>429.29863078787872</v>
          </cell>
          <cell r="BA719">
            <v>0</v>
          </cell>
          <cell r="BB719">
            <v>0</v>
          </cell>
          <cell r="BC719">
            <v>0</v>
          </cell>
          <cell r="BD719">
            <v>0</v>
          </cell>
          <cell r="BG719">
            <v>0</v>
          </cell>
          <cell r="BH719">
            <v>0</v>
          </cell>
          <cell r="BI719">
            <v>12203</v>
          </cell>
          <cell r="BJ719">
            <v>24.652525252525251</v>
          </cell>
          <cell r="BK719">
            <v>0</v>
          </cell>
          <cell r="BL719">
            <v>0</v>
          </cell>
          <cell r="BM719">
            <v>137529</v>
          </cell>
          <cell r="BN719">
            <v>277.83636363636361</v>
          </cell>
          <cell r="BO719">
            <v>0</v>
          </cell>
          <cell r="BP719">
            <v>0</v>
          </cell>
          <cell r="BY719">
            <v>1917.2</v>
          </cell>
          <cell r="CF719">
            <v>86.21</v>
          </cell>
          <cell r="CG719">
            <v>2464.944</v>
          </cell>
          <cell r="CJ719">
            <v>0</v>
          </cell>
          <cell r="CK719">
            <v>0</v>
          </cell>
          <cell r="CL719">
            <v>0</v>
          </cell>
          <cell r="CM719">
            <v>0</v>
          </cell>
          <cell r="CN719">
            <v>0</v>
          </cell>
          <cell r="CO719">
            <v>0</v>
          </cell>
          <cell r="CX719">
            <v>0</v>
          </cell>
          <cell r="CY719">
            <v>0</v>
          </cell>
          <cell r="DB719">
            <v>0</v>
          </cell>
          <cell r="DC719">
            <v>0</v>
          </cell>
          <cell r="DJ719" t="str">
            <v>МОС</v>
          </cell>
          <cell r="DL719">
            <v>40764</v>
          </cell>
          <cell r="DM719" t="str">
            <v>ХІV сесія VІ скликання</v>
          </cell>
          <cell r="DT719">
            <v>890.24400000000003</v>
          </cell>
        </row>
        <row r="720">
          <cell r="W720">
            <v>890.24400000000003</v>
          </cell>
          <cell r="AF720">
            <v>40441</v>
          </cell>
          <cell r="AG720">
            <v>2317</v>
          </cell>
          <cell r="AH720">
            <v>781.22222222222217</v>
          </cell>
          <cell r="AM720">
            <v>9</v>
          </cell>
          <cell r="AO720">
            <v>8012.1959999999999</v>
          </cell>
          <cell r="AQ720">
            <v>7031</v>
          </cell>
          <cell r="AU720">
            <v>0</v>
          </cell>
          <cell r="AW720">
            <v>0</v>
          </cell>
          <cell r="AY720">
            <v>3771.3643200000001</v>
          </cell>
          <cell r="AZ720">
            <v>419.04048</v>
          </cell>
          <cell r="BA720">
            <v>0</v>
          </cell>
          <cell r="BB720">
            <v>0</v>
          </cell>
          <cell r="BC720">
            <v>0</v>
          </cell>
          <cell r="BD720">
            <v>0</v>
          </cell>
          <cell r="BG720">
            <v>0</v>
          </cell>
          <cell r="BH720">
            <v>0</v>
          </cell>
          <cell r="BI720">
            <v>215</v>
          </cell>
          <cell r="BJ720">
            <v>23.888888888888889</v>
          </cell>
          <cell r="BK720">
            <v>0</v>
          </cell>
          <cell r="BL720">
            <v>0</v>
          </cell>
          <cell r="BM720">
            <v>2658</v>
          </cell>
          <cell r="BN720">
            <v>295.33333333333331</v>
          </cell>
          <cell r="BO720">
            <v>0</v>
          </cell>
          <cell r="BP720">
            <v>0</v>
          </cell>
          <cell r="BY720">
            <v>1917.2</v>
          </cell>
          <cell r="CF720">
            <v>1.53</v>
          </cell>
          <cell r="CG720">
            <v>2464.944</v>
          </cell>
          <cell r="CJ720">
            <v>0</v>
          </cell>
          <cell r="CK720">
            <v>0</v>
          </cell>
          <cell r="CL720">
            <v>0</v>
          </cell>
          <cell r="CM720">
            <v>0</v>
          </cell>
          <cell r="CN720">
            <v>0</v>
          </cell>
          <cell r="CO720">
            <v>0</v>
          </cell>
          <cell r="CX720">
            <v>0</v>
          </cell>
          <cell r="CY720">
            <v>0</v>
          </cell>
          <cell r="DB720">
            <v>0</v>
          </cell>
          <cell r="DC720">
            <v>0</v>
          </cell>
          <cell r="DJ720" t="str">
            <v>МОС</v>
          </cell>
          <cell r="DL720">
            <v>40764</v>
          </cell>
          <cell r="DM720" t="str">
            <v>ХІV сесія VІ скликання</v>
          </cell>
          <cell r="DT720">
            <v>890.24400000000003</v>
          </cell>
        </row>
        <row r="721">
          <cell r="W721">
            <v>959.42840000000001</v>
          </cell>
          <cell r="AF721">
            <v>40441</v>
          </cell>
          <cell r="AG721">
            <v>2318</v>
          </cell>
          <cell r="AH721">
            <v>834.28577567683715</v>
          </cell>
          <cell r="AM721">
            <v>2327</v>
          </cell>
          <cell r="AO721">
            <v>2232589.8868</v>
          </cell>
          <cell r="AQ721">
            <v>1941383</v>
          </cell>
          <cell r="AU721">
            <v>0</v>
          </cell>
          <cell r="AW721">
            <v>0</v>
          </cell>
          <cell r="AY721">
            <v>990734.94192000001</v>
          </cell>
          <cell r="AZ721">
            <v>425.75631367425871</v>
          </cell>
          <cell r="BA721">
            <v>0</v>
          </cell>
          <cell r="BB721">
            <v>0</v>
          </cell>
          <cell r="BC721">
            <v>0</v>
          </cell>
          <cell r="BD721">
            <v>0</v>
          </cell>
          <cell r="BG721">
            <v>0</v>
          </cell>
          <cell r="BH721">
            <v>0</v>
          </cell>
          <cell r="BI721">
            <v>40437</v>
          </cell>
          <cell r="BJ721">
            <v>17.377309840996993</v>
          </cell>
          <cell r="BK721">
            <v>0</v>
          </cell>
          <cell r="BL721">
            <v>0</v>
          </cell>
          <cell r="BM721">
            <v>851350</v>
          </cell>
          <cell r="BN721">
            <v>365.85732703051139</v>
          </cell>
          <cell r="BO721">
            <v>0</v>
          </cell>
          <cell r="BP721">
            <v>0</v>
          </cell>
          <cell r="BY721">
            <v>1912.88</v>
          </cell>
          <cell r="CF721">
            <v>401.93</v>
          </cell>
          <cell r="CG721">
            <v>2464.944</v>
          </cell>
          <cell r="CJ721">
            <v>0</v>
          </cell>
          <cell r="CK721">
            <v>0</v>
          </cell>
          <cell r="CL721">
            <v>0</v>
          </cell>
          <cell r="CM721">
            <v>0</v>
          </cell>
          <cell r="CN721">
            <v>0</v>
          </cell>
          <cell r="CO721">
            <v>0</v>
          </cell>
          <cell r="CX721">
            <v>0</v>
          </cell>
          <cell r="CY721">
            <v>0</v>
          </cell>
          <cell r="DB721">
            <v>0</v>
          </cell>
          <cell r="DC721">
            <v>0</v>
          </cell>
          <cell r="DJ721" t="str">
            <v>МОС</v>
          </cell>
          <cell r="DL721">
            <v>40791</v>
          </cell>
          <cell r="DM721" t="str">
            <v>ХІ сесія VІ скликання</v>
          </cell>
          <cell r="DT721">
            <v>959.42840000000001</v>
          </cell>
        </row>
        <row r="722">
          <cell r="W722">
            <v>935</v>
          </cell>
          <cell r="AF722">
            <v>40441</v>
          </cell>
          <cell r="AG722">
            <v>2320</v>
          </cell>
          <cell r="AH722">
            <v>813.04421052631574</v>
          </cell>
          <cell r="AM722">
            <v>475</v>
          </cell>
          <cell r="AO722">
            <v>444125</v>
          </cell>
          <cell r="AQ722">
            <v>386196</v>
          </cell>
          <cell r="AU722">
            <v>0</v>
          </cell>
          <cell r="AW722">
            <v>0</v>
          </cell>
          <cell r="AY722">
            <v>193079.06352</v>
          </cell>
          <cell r="AZ722">
            <v>406.48223898947367</v>
          </cell>
          <cell r="BA722">
            <v>0</v>
          </cell>
          <cell r="BB722">
            <v>0</v>
          </cell>
          <cell r="BC722">
            <v>0</v>
          </cell>
          <cell r="BD722">
            <v>0</v>
          </cell>
          <cell r="BG722">
            <v>0</v>
          </cell>
          <cell r="BH722">
            <v>0</v>
          </cell>
          <cell r="BI722">
            <v>11507</v>
          </cell>
          <cell r="BJ722">
            <v>24.225263157894737</v>
          </cell>
          <cell r="BK722">
            <v>0</v>
          </cell>
          <cell r="BL722">
            <v>0</v>
          </cell>
          <cell r="BM722">
            <v>170585</v>
          </cell>
          <cell r="BN722">
            <v>359.12631578947367</v>
          </cell>
          <cell r="BO722">
            <v>0</v>
          </cell>
          <cell r="BP722">
            <v>0</v>
          </cell>
          <cell r="BY722">
            <v>1782.07</v>
          </cell>
          <cell r="CF722">
            <v>78.33</v>
          </cell>
          <cell r="CG722">
            <v>2464.944</v>
          </cell>
          <cell r="CJ722">
            <v>0</v>
          </cell>
          <cell r="CK722">
            <v>0</v>
          </cell>
          <cell r="CL722">
            <v>0</v>
          </cell>
          <cell r="CM722">
            <v>0</v>
          </cell>
          <cell r="CN722">
            <v>0</v>
          </cell>
          <cell r="CO722">
            <v>0</v>
          </cell>
          <cell r="CX722">
            <v>0</v>
          </cell>
          <cell r="CY722">
            <v>0</v>
          </cell>
          <cell r="DB722">
            <v>0</v>
          </cell>
          <cell r="DC722">
            <v>0</v>
          </cell>
          <cell r="DJ722" t="str">
            <v>МОС</v>
          </cell>
          <cell r="DL722">
            <v>40772</v>
          </cell>
          <cell r="DM722" t="str">
            <v>ХІV сесія VІ скликання</v>
          </cell>
          <cell r="DT722">
            <v>935</v>
          </cell>
        </row>
        <row r="723">
          <cell r="W723">
            <v>307.13333333333333</v>
          </cell>
          <cell r="AF723">
            <v>40043</v>
          </cell>
          <cell r="AG723">
            <v>728</v>
          </cell>
          <cell r="AH723">
            <v>307.13335945114443</v>
          </cell>
          <cell r="AM723">
            <v>11323.052</v>
          </cell>
          <cell r="AO723">
            <v>3477686.7042666664</v>
          </cell>
          <cell r="AQ723">
            <v>3477687</v>
          </cell>
          <cell r="AU723">
            <v>0</v>
          </cell>
          <cell r="AW723">
            <v>0</v>
          </cell>
          <cell r="AY723">
            <v>1311865.6299999999</v>
          </cell>
          <cell r="AZ723">
            <v>115.85795331506029</v>
          </cell>
          <cell r="BA723">
            <v>0</v>
          </cell>
          <cell r="BB723">
            <v>0</v>
          </cell>
          <cell r="BC723">
            <v>0</v>
          </cell>
          <cell r="BD723">
            <v>0</v>
          </cell>
          <cell r="BG723">
            <v>0</v>
          </cell>
          <cell r="BH723">
            <v>0</v>
          </cell>
          <cell r="BI723">
            <v>328355</v>
          </cell>
          <cell r="BJ723">
            <v>28.998807035417659</v>
          </cell>
          <cell r="BK723">
            <v>0</v>
          </cell>
          <cell r="BL723">
            <v>0</v>
          </cell>
          <cell r="BM723">
            <v>1510754.9390819394</v>
          </cell>
          <cell r="BN723">
            <v>133.42294454551117</v>
          </cell>
          <cell r="BO723">
            <v>0</v>
          </cell>
          <cell r="BP723">
            <v>0</v>
          </cell>
          <cell r="BY723">
            <v>1917.0410666666664</v>
          </cell>
          <cell r="CF723">
            <v>1803.6980008799426</v>
          </cell>
          <cell r="CG723">
            <v>727.32</v>
          </cell>
          <cell r="CJ723">
            <v>0</v>
          </cell>
          <cell r="CK723">
            <v>0</v>
          </cell>
          <cell r="CL723">
            <v>0</v>
          </cell>
          <cell r="CM723">
            <v>0</v>
          </cell>
          <cell r="CN723">
            <v>0</v>
          </cell>
          <cell r="CO723">
            <v>0</v>
          </cell>
          <cell r="CX723">
            <v>0</v>
          </cell>
          <cell r="CY723">
            <v>0</v>
          </cell>
          <cell r="DB723">
            <v>0</v>
          </cell>
          <cell r="DC723">
            <v>0</v>
          </cell>
          <cell r="DJ723" t="str">
            <v>МОС</v>
          </cell>
          <cell r="DL723">
            <v>40564</v>
          </cell>
          <cell r="DM723" t="str">
            <v>20/1</v>
          </cell>
          <cell r="DO723" t="str">
            <v>Тариф на оплату послуг теплопостачання</v>
          </cell>
          <cell r="DT723">
            <v>351.44</v>
          </cell>
        </row>
        <row r="724">
          <cell r="W724">
            <v>603.65</v>
          </cell>
          <cell r="AF724">
            <v>40043</v>
          </cell>
          <cell r="AG724">
            <v>729</v>
          </cell>
          <cell r="AH724">
            <v>524.91109123434705</v>
          </cell>
          <cell r="AM724">
            <v>5590</v>
          </cell>
          <cell r="AO724">
            <v>3374403.5</v>
          </cell>
          <cell r="AQ724">
            <v>2934253</v>
          </cell>
          <cell r="AU724">
            <v>0</v>
          </cell>
          <cell r="AW724">
            <v>0</v>
          </cell>
          <cell r="AY724">
            <v>1869888.62</v>
          </cell>
          <cell r="AZ724">
            <v>334.50601431127012</v>
          </cell>
          <cell r="BA724">
            <v>0</v>
          </cell>
          <cell r="BB724">
            <v>0</v>
          </cell>
          <cell r="BC724">
            <v>0</v>
          </cell>
          <cell r="BD724">
            <v>0</v>
          </cell>
          <cell r="BG724">
            <v>0</v>
          </cell>
          <cell r="BH724">
            <v>0</v>
          </cell>
          <cell r="BI724">
            <v>163392</v>
          </cell>
          <cell r="BJ724">
            <v>29.22933810375671</v>
          </cell>
          <cell r="BK724">
            <v>0</v>
          </cell>
          <cell r="BL724">
            <v>0</v>
          </cell>
          <cell r="BM724">
            <v>745891.45672242693</v>
          </cell>
          <cell r="BN724">
            <v>133.43317651563987</v>
          </cell>
          <cell r="BO724">
            <v>0</v>
          </cell>
          <cell r="BP724">
            <v>0</v>
          </cell>
          <cell r="BY724">
            <v>1917.0410666666664</v>
          </cell>
          <cell r="CF724">
            <v>856.70174007861976</v>
          </cell>
          <cell r="CG724">
            <v>2182.66</v>
          </cell>
          <cell r="CJ724">
            <v>0</v>
          </cell>
          <cell r="CK724">
            <v>0</v>
          </cell>
          <cell r="CL724">
            <v>0</v>
          </cell>
          <cell r="CM724">
            <v>0</v>
          </cell>
          <cell r="CN724">
            <v>0</v>
          </cell>
          <cell r="CO724">
            <v>0</v>
          </cell>
          <cell r="CX724">
            <v>0</v>
          </cell>
          <cell r="CY724">
            <v>0</v>
          </cell>
          <cell r="DB724">
            <v>0</v>
          </cell>
          <cell r="DC724">
            <v>0</v>
          </cell>
          <cell r="DJ724" t="str">
            <v>НКРКП</v>
          </cell>
          <cell r="DL724">
            <v>40942</v>
          </cell>
          <cell r="DM724">
            <v>43</v>
          </cell>
          <cell r="DT724">
            <v>870.69</v>
          </cell>
        </row>
        <row r="725">
          <cell r="W725">
            <v>821.73</v>
          </cell>
          <cell r="AF725">
            <v>40043</v>
          </cell>
          <cell r="AG725">
            <v>730</v>
          </cell>
          <cell r="AH725">
            <v>547.81689750692522</v>
          </cell>
          <cell r="AM725">
            <v>722</v>
          </cell>
          <cell r="AO725">
            <v>593289.06000000006</v>
          </cell>
          <cell r="AQ725">
            <v>395523.8</v>
          </cell>
          <cell r="AU725">
            <v>0</v>
          </cell>
          <cell r="AW725">
            <v>0</v>
          </cell>
          <cell r="AY725">
            <v>256899</v>
          </cell>
          <cell r="AZ725">
            <v>355.81578947368422</v>
          </cell>
          <cell r="BA725">
            <v>0</v>
          </cell>
          <cell r="BB725">
            <v>0</v>
          </cell>
          <cell r="BC725">
            <v>0</v>
          </cell>
          <cell r="BD725">
            <v>0</v>
          </cell>
          <cell r="BG725">
            <v>0</v>
          </cell>
          <cell r="BH725">
            <v>0</v>
          </cell>
          <cell r="BI725">
            <v>22094</v>
          </cell>
          <cell r="BJ725">
            <v>30.601108033240997</v>
          </cell>
          <cell r="BK725">
            <v>0</v>
          </cell>
          <cell r="BL725">
            <v>0</v>
          </cell>
          <cell r="BM725">
            <v>96396.5</v>
          </cell>
          <cell r="BN725">
            <v>133.51315789473685</v>
          </cell>
          <cell r="BO725">
            <v>0</v>
          </cell>
          <cell r="BP725">
            <v>0</v>
          </cell>
          <cell r="BY725">
            <v>1917.0410666666664</v>
          </cell>
          <cell r="CF725">
            <v>115.2344170524276</v>
          </cell>
          <cell r="CG725">
            <v>2229.36</v>
          </cell>
          <cell r="CJ725">
            <v>0</v>
          </cell>
          <cell r="CK725">
            <v>0</v>
          </cell>
          <cell r="CL725">
            <v>0</v>
          </cell>
          <cell r="CM725">
            <v>0</v>
          </cell>
          <cell r="CN725">
            <v>0</v>
          </cell>
          <cell r="CO725">
            <v>0</v>
          </cell>
          <cell r="CX725">
            <v>0</v>
          </cell>
          <cell r="CY725">
            <v>0</v>
          </cell>
          <cell r="DB725">
            <v>0</v>
          </cell>
          <cell r="DC725">
            <v>0</v>
          </cell>
          <cell r="DJ725" t="str">
            <v>НКРКП</v>
          </cell>
          <cell r="DL725">
            <v>40942</v>
          </cell>
          <cell r="DM725">
            <v>43</v>
          </cell>
          <cell r="DT725">
            <v>999.9</v>
          </cell>
        </row>
        <row r="726">
          <cell r="W726">
            <v>172.32</v>
          </cell>
          <cell r="AF726">
            <v>39721</v>
          </cell>
          <cell r="AG726">
            <v>322</v>
          </cell>
          <cell r="AH726">
            <v>171.06035062024458</v>
          </cell>
          <cell r="AM726">
            <v>24853.1</v>
          </cell>
          <cell r="AO726">
            <v>4282686.1919999998</v>
          </cell>
          <cell r="AQ726">
            <v>4251380</v>
          </cell>
          <cell r="AU726">
            <v>0</v>
          </cell>
          <cell r="AW726">
            <v>0</v>
          </cell>
          <cell r="AY726">
            <v>2519901.9648000002</v>
          </cell>
          <cell r="AZ726">
            <v>101.39185714458158</v>
          </cell>
          <cell r="BA726">
            <v>0</v>
          </cell>
          <cell r="BB726">
            <v>0</v>
          </cell>
          <cell r="BC726">
            <v>0</v>
          </cell>
          <cell r="BD726">
            <v>0</v>
          </cell>
          <cell r="BG726">
            <v>0</v>
          </cell>
          <cell r="BH726">
            <v>0</v>
          </cell>
          <cell r="BI726">
            <v>530900</v>
          </cell>
          <cell r="BJ726">
            <v>21.361520293243096</v>
          </cell>
          <cell r="BK726">
            <v>0</v>
          </cell>
          <cell r="BL726">
            <v>0</v>
          </cell>
          <cell r="BM726">
            <v>729638</v>
          </cell>
          <cell r="BN726">
            <v>29.358027771183476</v>
          </cell>
          <cell r="BO726">
            <v>0</v>
          </cell>
          <cell r="BP726">
            <v>0</v>
          </cell>
          <cell r="BY726">
            <v>761.34</v>
          </cell>
          <cell r="CF726">
            <v>3464.64</v>
          </cell>
          <cell r="CG726">
            <v>727.32</v>
          </cell>
          <cell r="CJ726">
            <v>0</v>
          </cell>
          <cell r="CK726">
            <v>0</v>
          </cell>
          <cell r="CL726">
            <v>0</v>
          </cell>
          <cell r="CM726">
            <v>0</v>
          </cell>
          <cell r="CN726">
            <v>0</v>
          </cell>
          <cell r="CO726">
            <v>0</v>
          </cell>
          <cell r="CX726">
            <v>0</v>
          </cell>
          <cell r="CY726">
            <v>0</v>
          </cell>
          <cell r="DB726">
            <v>0</v>
          </cell>
          <cell r="DC726">
            <v>0</v>
          </cell>
          <cell r="DJ726" t="str">
            <v>НКРЕ</v>
          </cell>
          <cell r="DL726">
            <v>40526</v>
          </cell>
          <cell r="DM726">
            <v>1763</v>
          </cell>
          <cell r="DO726" t="str">
            <v>тариф на теплову енергію</v>
          </cell>
          <cell r="DT726">
            <v>215.4</v>
          </cell>
        </row>
        <row r="727">
          <cell r="W727">
            <v>437.29</v>
          </cell>
          <cell r="AF727">
            <v>39974</v>
          </cell>
          <cell r="AG727">
            <v>156</v>
          </cell>
          <cell r="AH727">
            <v>380.25342882825413</v>
          </cell>
          <cell r="AM727">
            <v>3448.7</v>
          </cell>
          <cell r="AO727">
            <v>1508082.023</v>
          </cell>
          <cell r="AQ727">
            <v>1311380</v>
          </cell>
          <cell r="AU727">
            <v>0</v>
          </cell>
          <cell r="AW727">
            <v>0</v>
          </cell>
          <cell r="AY727">
            <v>1050779.669456</v>
          </cell>
          <cell r="AZ727">
            <v>304.68862744106474</v>
          </cell>
          <cell r="BA727">
            <v>0</v>
          </cell>
          <cell r="BB727">
            <v>0</v>
          </cell>
          <cell r="BC727">
            <v>0</v>
          </cell>
          <cell r="BD727">
            <v>0</v>
          </cell>
          <cell r="BG727">
            <v>0</v>
          </cell>
          <cell r="BH727">
            <v>0</v>
          </cell>
          <cell r="BI727">
            <v>80220</v>
          </cell>
          <cell r="BJ727">
            <v>23.260938904514745</v>
          </cell>
          <cell r="BK727">
            <v>0</v>
          </cell>
          <cell r="BL727">
            <v>0</v>
          </cell>
          <cell r="BM727">
            <v>101520</v>
          </cell>
          <cell r="BN727">
            <v>29.437179226955084</v>
          </cell>
          <cell r="BO727">
            <v>0</v>
          </cell>
          <cell r="BP727">
            <v>0</v>
          </cell>
          <cell r="BY727">
            <v>761.34</v>
          </cell>
          <cell r="CF727">
            <v>481.42160000000001</v>
          </cell>
          <cell r="CG727">
            <v>2182.66</v>
          </cell>
          <cell r="CJ727">
            <v>0</v>
          </cell>
          <cell r="CK727">
            <v>0</v>
          </cell>
          <cell r="CL727">
            <v>0</v>
          </cell>
          <cell r="CM727">
            <v>0</v>
          </cell>
          <cell r="CN727">
            <v>0</v>
          </cell>
          <cell r="CO727">
            <v>0</v>
          </cell>
          <cell r="CX727">
            <v>0</v>
          </cell>
          <cell r="CY727">
            <v>0</v>
          </cell>
          <cell r="DB727">
            <v>0</v>
          </cell>
          <cell r="DC727">
            <v>0</v>
          </cell>
          <cell r="DJ727" t="str">
            <v>НКРКП</v>
          </cell>
          <cell r="DL727">
            <v>40816</v>
          </cell>
          <cell r="DM727">
            <v>89</v>
          </cell>
          <cell r="DT727">
            <v>656.35</v>
          </cell>
        </row>
        <row r="728">
          <cell r="W728">
            <v>473.48</v>
          </cell>
          <cell r="AF728">
            <v>39974</v>
          </cell>
          <cell r="AG728">
            <v>155</v>
          </cell>
          <cell r="AH728">
            <v>378.79699248120301</v>
          </cell>
          <cell r="AM728">
            <v>199.5</v>
          </cell>
          <cell r="AO728">
            <v>94459.260000000009</v>
          </cell>
          <cell r="AQ728">
            <v>75570</v>
          </cell>
          <cell r="AU728">
            <v>0</v>
          </cell>
          <cell r="AW728">
            <v>0</v>
          </cell>
          <cell r="AY728">
            <v>60649.573419999993</v>
          </cell>
          <cell r="AZ728">
            <v>304.00788681704256</v>
          </cell>
          <cell r="BA728">
            <v>0</v>
          </cell>
          <cell r="BB728">
            <v>0</v>
          </cell>
          <cell r="BC728">
            <v>0</v>
          </cell>
          <cell r="BD728">
            <v>0</v>
          </cell>
          <cell r="BG728">
            <v>0</v>
          </cell>
          <cell r="BH728">
            <v>0</v>
          </cell>
          <cell r="BI728">
            <v>4580</v>
          </cell>
          <cell r="BJ728">
            <v>22.957393483709271</v>
          </cell>
          <cell r="BK728">
            <v>0</v>
          </cell>
          <cell r="BL728">
            <v>0</v>
          </cell>
          <cell r="BM728">
            <v>5860</v>
          </cell>
          <cell r="BN728">
            <v>29.373433583959901</v>
          </cell>
          <cell r="BO728">
            <v>0</v>
          </cell>
          <cell r="BP728">
            <v>0</v>
          </cell>
          <cell r="BY728">
            <v>761.34</v>
          </cell>
          <cell r="CF728">
            <v>27.786999999999999</v>
          </cell>
          <cell r="CG728">
            <v>2182.66</v>
          </cell>
          <cell r="CJ728">
            <v>0</v>
          </cell>
          <cell r="CK728">
            <v>0</v>
          </cell>
          <cell r="CL728">
            <v>0</v>
          </cell>
          <cell r="CM728">
            <v>0</v>
          </cell>
          <cell r="CN728">
            <v>0</v>
          </cell>
          <cell r="CO728">
            <v>0</v>
          </cell>
          <cell r="CX728">
            <v>0</v>
          </cell>
          <cell r="CY728">
            <v>0</v>
          </cell>
          <cell r="DB728">
            <v>0</v>
          </cell>
          <cell r="DC728">
            <v>0</v>
          </cell>
          <cell r="DJ728" t="str">
            <v>НКРКП</v>
          </cell>
          <cell r="DL728">
            <v>40816</v>
          </cell>
          <cell r="DM728">
            <v>89</v>
          </cell>
          <cell r="DT728">
            <v>692.08</v>
          </cell>
        </row>
        <row r="729">
          <cell r="W729">
            <v>251.91</v>
          </cell>
          <cell r="AF729" t="str">
            <v>25.12.2007</v>
          </cell>
          <cell r="AG729" t="str">
            <v>154; 173</v>
          </cell>
          <cell r="AH729">
            <v>251.91156945846896</v>
          </cell>
          <cell r="AM729">
            <v>69095</v>
          </cell>
          <cell r="AO729">
            <v>17405829.891732913</v>
          </cell>
          <cell r="AQ729">
            <v>17405829.891732913</v>
          </cell>
          <cell r="AU729">
            <v>14674311.1</v>
          </cell>
          <cell r="AW729">
            <v>0</v>
          </cell>
          <cell r="AY729">
            <v>0</v>
          </cell>
          <cell r="AZ729">
            <v>0</v>
          </cell>
          <cell r="BA729">
            <v>0</v>
          </cell>
          <cell r="BB729">
            <v>0</v>
          </cell>
          <cell r="BC729">
            <v>0</v>
          </cell>
          <cell r="BD729">
            <v>0</v>
          </cell>
          <cell r="BG729">
            <v>0</v>
          </cell>
          <cell r="BH729">
            <v>0</v>
          </cell>
          <cell r="BI729">
            <v>109848.9666136725</v>
          </cell>
          <cell r="BJ729">
            <v>1.589825119236884</v>
          </cell>
          <cell r="BK729">
            <v>0</v>
          </cell>
          <cell r="BL729">
            <v>0</v>
          </cell>
          <cell r="BM729">
            <v>1053874.0858505564</v>
          </cell>
          <cell r="BN729">
            <v>15.25253760547878</v>
          </cell>
          <cell r="BO729">
            <v>0</v>
          </cell>
          <cell r="BP729">
            <v>0</v>
          </cell>
          <cell r="BY729">
            <v>1264</v>
          </cell>
          <cell r="CF729">
            <v>0</v>
          </cell>
          <cell r="CG729">
            <v>0</v>
          </cell>
          <cell r="CJ729">
            <v>79420</v>
          </cell>
          <cell r="CK729">
            <v>184.76846008562075</v>
          </cell>
          <cell r="CL729">
            <v>214.51</v>
          </cell>
          <cell r="CM729">
            <v>0</v>
          </cell>
          <cell r="CN729">
            <v>0</v>
          </cell>
          <cell r="CO729">
            <v>0</v>
          </cell>
          <cell r="CX729">
            <v>0</v>
          </cell>
          <cell r="CY729">
            <v>0</v>
          </cell>
          <cell r="DB729">
            <v>0</v>
          </cell>
          <cell r="DC729">
            <v>0</v>
          </cell>
          <cell r="DJ729">
            <v>0</v>
          </cell>
          <cell r="DL729" t="str">
            <v>Рішення Новояворівської міськради від 03.09.2008, №619, Постанова НКРЕ від 04.07.2013 №869</v>
          </cell>
          <cell r="DM729" t="str">
            <v>869</v>
          </cell>
          <cell r="DO729" t="str">
            <v>тариф на теплову енергію</v>
          </cell>
          <cell r="DT729">
            <v>278.98</v>
          </cell>
        </row>
        <row r="730">
          <cell r="W730">
            <v>453.75</v>
          </cell>
          <cell r="AF730" t="str">
            <v>25.12.2007</v>
          </cell>
          <cell r="AG730" t="str">
            <v>154; 174</v>
          </cell>
          <cell r="AH730">
            <v>451.83829790129607</v>
          </cell>
          <cell r="AM730">
            <v>9159</v>
          </cell>
          <cell r="AO730">
            <v>4155896.25</v>
          </cell>
          <cell r="AQ730">
            <v>4138386.9704779708</v>
          </cell>
          <cell r="AU730">
            <v>3776315.7899999996</v>
          </cell>
          <cell r="AW730">
            <v>0</v>
          </cell>
          <cell r="AY730">
            <v>0</v>
          </cell>
          <cell r="AZ730">
            <v>0</v>
          </cell>
          <cell r="BA730">
            <v>0</v>
          </cell>
          <cell r="BB730">
            <v>0</v>
          </cell>
          <cell r="BC730">
            <v>0</v>
          </cell>
          <cell r="BD730">
            <v>0</v>
          </cell>
          <cell r="BG730">
            <v>0</v>
          </cell>
          <cell r="BH730">
            <v>0</v>
          </cell>
          <cell r="BI730">
            <v>14561.20826709062</v>
          </cell>
          <cell r="BJ730">
            <v>1.589825119236884</v>
          </cell>
          <cell r="BK730">
            <v>0</v>
          </cell>
          <cell r="BL730">
            <v>0</v>
          </cell>
          <cell r="BM730">
            <v>139697.99192858016</v>
          </cell>
          <cell r="BN730">
            <v>15.252537605478782</v>
          </cell>
          <cell r="BO730">
            <v>0</v>
          </cell>
          <cell r="BP730">
            <v>0</v>
          </cell>
          <cell r="BY730">
            <v>1264</v>
          </cell>
          <cell r="CF730">
            <v>0</v>
          </cell>
          <cell r="CG730">
            <v>0</v>
          </cell>
          <cell r="CJ730">
            <v>10526.888520710059</v>
          </cell>
          <cell r="CK730">
            <v>358.73048171552972</v>
          </cell>
          <cell r="CL730">
            <v>620.66</v>
          </cell>
          <cell r="CM730">
            <v>0</v>
          </cell>
          <cell r="CN730">
            <v>0</v>
          </cell>
          <cell r="CO730">
            <v>0</v>
          </cell>
          <cell r="CX730">
            <v>0</v>
          </cell>
          <cell r="CY730">
            <v>0</v>
          </cell>
          <cell r="DB730">
            <v>0</v>
          </cell>
          <cell r="DC730">
            <v>0</v>
          </cell>
          <cell r="DJ730" t="str">
            <v>МОС</v>
          </cell>
          <cell r="DL730" t="str">
            <v>Рішення Новояворівської міськради від 09.04.2008 №296, Постанова НКРЕ від 04.07.2013 №869</v>
          </cell>
          <cell r="DM730" t="str">
            <v>869</v>
          </cell>
          <cell r="DT730">
            <v>647.57000000000005</v>
          </cell>
        </row>
        <row r="731">
          <cell r="W731">
            <v>453.75</v>
          </cell>
          <cell r="AF731" t="str">
            <v>25.12.2007</v>
          </cell>
          <cell r="AG731" t="str">
            <v>154; 174</v>
          </cell>
          <cell r="AH731">
            <v>451.84129345538099</v>
          </cell>
          <cell r="AM731">
            <v>3516</v>
          </cell>
          <cell r="AO731">
            <v>1595385</v>
          </cell>
          <cell r="AQ731">
            <v>1588673.9877891196</v>
          </cell>
          <cell r="AU731">
            <v>1449680.4</v>
          </cell>
          <cell r="AW731">
            <v>0</v>
          </cell>
          <cell r="AY731">
            <v>0</v>
          </cell>
          <cell r="AZ731">
            <v>0</v>
          </cell>
          <cell r="BA731">
            <v>0</v>
          </cell>
          <cell r="BB731">
            <v>0</v>
          </cell>
          <cell r="BC731">
            <v>0</v>
          </cell>
          <cell r="BD731">
            <v>0</v>
          </cell>
          <cell r="BG731">
            <v>0</v>
          </cell>
          <cell r="BH731">
            <v>0</v>
          </cell>
          <cell r="BI731">
            <v>5589.8251192368843</v>
          </cell>
          <cell r="BJ731">
            <v>1.589825119236884</v>
          </cell>
          <cell r="BK731">
            <v>0</v>
          </cell>
          <cell r="BL731">
            <v>0</v>
          </cell>
          <cell r="BM731">
            <v>53627.922220863402</v>
          </cell>
          <cell r="BN731">
            <v>15.252537605478784</v>
          </cell>
          <cell r="BO731">
            <v>0</v>
          </cell>
          <cell r="BP731">
            <v>0</v>
          </cell>
          <cell r="BY731">
            <v>1264</v>
          </cell>
          <cell r="CF731">
            <v>0</v>
          </cell>
          <cell r="CG731">
            <v>0</v>
          </cell>
          <cell r="CJ731">
            <v>4041.1114792899407</v>
          </cell>
          <cell r="CK731">
            <v>358.73308802030914</v>
          </cell>
          <cell r="CL731">
            <v>620.66</v>
          </cell>
          <cell r="CM731">
            <v>0</v>
          </cell>
          <cell r="CN731">
            <v>0</v>
          </cell>
          <cell r="CO731">
            <v>0</v>
          </cell>
          <cell r="CX731">
            <v>0</v>
          </cell>
          <cell r="CY731">
            <v>0</v>
          </cell>
          <cell r="DB731">
            <v>0</v>
          </cell>
          <cell r="DC731">
            <v>0</v>
          </cell>
          <cell r="DJ731" t="str">
            <v>МОС</v>
          </cell>
          <cell r="DL731" t="str">
            <v>Рішення Новояворівської міськради від 09.04.2008 №296, Постанова НКРЕ від 04.07.2013 №869</v>
          </cell>
          <cell r="DM731" t="str">
            <v>869</v>
          </cell>
          <cell r="DT731">
            <v>647.57000000000005</v>
          </cell>
        </row>
        <row r="732">
          <cell r="W732">
            <v>199.85</v>
          </cell>
          <cell r="AF732">
            <v>39675</v>
          </cell>
          <cell r="AG732">
            <v>643</v>
          </cell>
          <cell r="AH732">
            <v>181.69275929549903</v>
          </cell>
          <cell r="AM732">
            <v>51100</v>
          </cell>
          <cell r="AO732">
            <v>10212335</v>
          </cell>
          <cell r="AQ732">
            <v>9284500</v>
          </cell>
          <cell r="AU732">
            <v>0</v>
          </cell>
          <cell r="AW732">
            <v>0</v>
          </cell>
          <cell r="AY732">
            <v>6121899.9999999991</v>
          </cell>
          <cell r="AZ732">
            <v>119.80234833659489</v>
          </cell>
          <cell r="BA732">
            <v>0</v>
          </cell>
          <cell r="BB732">
            <v>0</v>
          </cell>
          <cell r="BC732">
            <v>0</v>
          </cell>
          <cell r="BD732">
            <v>0</v>
          </cell>
          <cell r="BG732">
            <v>0</v>
          </cell>
          <cell r="BH732">
            <v>0</v>
          </cell>
          <cell r="BI732">
            <v>934200</v>
          </cell>
          <cell r="BJ732">
            <v>18.281800391389432</v>
          </cell>
          <cell r="BK732">
            <v>0</v>
          </cell>
          <cell r="BL732">
            <v>0</v>
          </cell>
          <cell r="BM732">
            <v>1690700</v>
          </cell>
          <cell r="BN732">
            <v>33.086105675146769</v>
          </cell>
          <cell r="BO732">
            <v>0</v>
          </cell>
          <cell r="BP732">
            <v>0</v>
          </cell>
          <cell r="BY732">
            <v>1585.65</v>
          </cell>
          <cell r="CF732">
            <v>8417.1001090308619</v>
          </cell>
          <cell r="CG732">
            <v>727.31700000000001</v>
          </cell>
          <cell r="CJ732">
            <v>0</v>
          </cell>
          <cell r="CK732">
            <v>0</v>
          </cell>
          <cell r="CL732">
            <v>0</v>
          </cell>
          <cell r="CM732">
            <v>0</v>
          </cell>
          <cell r="CN732">
            <v>0</v>
          </cell>
          <cell r="CO732">
            <v>0</v>
          </cell>
          <cell r="CX732">
            <v>0</v>
          </cell>
          <cell r="CY732">
            <v>0</v>
          </cell>
          <cell r="DB732">
            <v>0</v>
          </cell>
          <cell r="DC732">
            <v>0</v>
          </cell>
          <cell r="DJ732" t="str">
            <v>МОС</v>
          </cell>
          <cell r="DL732">
            <v>40436</v>
          </cell>
          <cell r="DM732">
            <v>257</v>
          </cell>
          <cell r="DO732" t="str">
            <v>тариф на теплову енергію</v>
          </cell>
          <cell r="DT732">
            <v>281.29000000000002</v>
          </cell>
        </row>
        <row r="733">
          <cell r="W733">
            <v>564.71</v>
          </cell>
          <cell r="AF733">
            <v>40434</v>
          </cell>
          <cell r="AG733">
            <v>1638</v>
          </cell>
          <cell r="AH733">
            <v>491.04618656943177</v>
          </cell>
          <cell r="AM733">
            <v>6582</v>
          </cell>
          <cell r="AO733">
            <v>3716921.22</v>
          </cell>
          <cell r="AQ733">
            <v>3232066</v>
          </cell>
          <cell r="AU733">
            <v>0</v>
          </cell>
          <cell r="AW733">
            <v>0</v>
          </cell>
          <cell r="AY733">
            <v>2620615</v>
          </cell>
          <cell r="AZ733">
            <v>398.14873898511092</v>
          </cell>
          <cell r="BA733">
            <v>0</v>
          </cell>
          <cell r="BB733">
            <v>0</v>
          </cell>
          <cell r="BC733">
            <v>0</v>
          </cell>
          <cell r="BD733">
            <v>0</v>
          </cell>
          <cell r="BG733">
            <v>0</v>
          </cell>
          <cell r="BH733">
            <v>0</v>
          </cell>
          <cell r="BI733">
            <v>190616</v>
          </cell>
          <cell r="BJ733">
            <v>28.96019446976603</v>
          </cell>
          <cell r="BK733">
            <v>0</v>
          </cell>
          <cell r="BL733">
            <v>0</v>
          </cell>
          <cell r="BM733">
            <v>345686</v>
          </cell>
          <cell r="BN733">
            <v>52.519902765116989</v>
          </cell>
          <cell r="BO733">
            <v>0</v>
          </cell>
          <cell r="BP733">
            <v>0</v>
          </cell>
          <cell r="BY733">
            <v>2683.33</v>
          </cell>
          <cell r="CF733">
            <v>1063.1556954733178</v>
          </cell>
          <cell r="CG733">
            <v>2464.94</v>
          </cell>
          <cell r="CJ733">
            <v>0</v>
          </cell>
          <cell r="CK733">
            <v>0</v>
          </cell>
          <cell r="CL733">
            <v>0</v>
          </cell>
          <cell r="CM733">
            <v>0</v>
          </cell>
          <cell r="CN733">
            <v>0</v>
          </cell>
          <cell r="CO733">
            <v>0</v>
          </cell>
          <cell r="CX733">
            <v>0</v>
          </cell>
          <cell r="CY733">
            <v>0</v>
          </cell>
          <cell r="DB733">
            <v>0</v>
          </cell>
          <cell r="DC733">
            <v>0</v>
          </cell>
          <cell r="DJ733" t="str">
            <v>НКРКП</v>
          </cell>
          <cell r="DL733">
            <v>40942</v>
          </cell>
          <cell r="DM733">
            <v>39</v>
          </cell>
          <cell r="DT733">
            <v>794.05</v>
          </cell>
        </row>
        <row r="734">
          <cell r="W734">
            <v>638.37</v>
          </cell>
          <cell r="AF734">
            <v>40434</v>
          </cell>
          <cell r="AG734">
            <v>1638</v>
          </cell>
          <cell r="AH734">
            <v>491.04634017904158</v>
          </cell>
          <cell r="AM734">
            <v>1899</v>
          </cell>
          <cell r="AO734">
            <v>1212264.6300000001</v>
          </cell>
          <cell r="AQ734">
            <v>932497</v>
          </cell>
          <cell r="AU734">
            <v>0</v>
          </cell>
          <cell r="AW734">
            <v>0</v>
          </cell>
          <cell r="AY734">
            <v>756085</v>
          </cell>
          <cell r="AZ734">
            <v>398.14902580305426</v>
          </cell>
          <cell r="BA734">
            <v>0</v>
          </cell>
          <cell r="BB734">
            <v>0</v>
          </cell>
          <cell r="BC734">
            <v>0</v>
          </cell>
          <cell r="BD734">
            <v>0</v>
          </cell>
          <cell r="BG734">
            <v>0</v>
          </cell>
          <cell r="BH734">
            <v>0</v>
          </cell>
          <cell r="BI734">
            <v>54995</v>
          </cell>
          <cell r="BJ734">
            <v>28.959978936282255</v>
          </cell>
          <cell r="BK734">
            <v>0</v>
          </cell>
          <cell r="BL734">
            <v>0</v>
          </cell>
          <cell r="BM734">
            <v>99735</v>
          </cell>
          <cell r="BN734">
            <v>52.519747235387044</v>
          </cell>
          <cell r="BO734">
            <v>0</v>
          </cell>
          <cell r="BP734">
            <v>0</v>
          </cell>
          <cell r="BY734">
            <v>2683.33</v>
          </cell>
          <cell r="CF734">
            <v>306.73566090858196</v>
          </cell>
          <cell r="CG734">
            <v>2464.94</v>
          </cell>
          <cell r="CJ734">
            <v>0</v>
          </cell>
          <cell r="CK734">
            <v>0</v>
          </cell>
          <cell r="CL734">
            <v>0</v>
          </cell>
          <cell r="CM734">
            <v>0</v>
          </cell>
          <cell r="CN734">
            <v>0</v>
          </cell>
          <cell r="CO734">
            <v>0</v>
          </cell>
          <cell r="CX734">
            <v>0</v>
          </cell>
          <cell r="CY734">
            <v>0</v>
          </cell>
          <cell r="DB734">
            <v>0</v>
          </cell>
          <cell r="DC734">
            <v>0</v>
          </cell>
          <cell r="DJ734" t="str">
            <v>НКРКП</v>
          </cell>
          <cell r="DL734">
            <v>40942</v>
          </cell>
          <cell r="DM734">
            <v>39</v>
          </cell>
          <cell r="DT734">
            <v>794.05</v>
          </cell>
        </row>
        <row r="735">
          <cell r="W735">
            <v>251.48333333333335</v>
          </cell>
          <cell r="AF735">
            <v>39430</v>
          </cell>
          <cell r="AG735">
            <v>0</v>
          </cell>
          <cell r="AH735">
            <v>249.12999999999997</v>
          </cell>
          <cell r="AM735">
            <v>79638</v>
          </cell>
          <cell r="AO735">
            <v>20027629.700000003</v>
          </cell>
          <cell r="AQ735">
            <v>19840214.939999998</v>
          </cell>
          <cell r="AU735">
            <v>17145265.02</v>
          </cell>
          <cell r="AW735">
            <v>0</v>
          </cell>
          <cell r="AY735">
            <v>0</v>
          </cell>
          <cell r="AZ735">
            <v>0</v>
          </cell>
          <cell r="BA735">
            <v>0</v>
          </cell>
          <cell r="BB735">
            <v>0</v>
          </cell>
          <cell r="BC735">
            <v>0</v>
          </cell>
          <cell r="BD735">
            <v>0</v>
          </cell>
          <cell r="BG735">
            <v>0</v>
          </cell>
          <cell r="BH735">
            <v>0</v>
          </cell>
          <cell r="BI735">
            <v>112289.57999999999</v>
          </cell>
          <cell r="BJ735">
            <v>1.41</v>
          </cell>
          <cell r="BK735">
            <v>0</v>
          </cell>
          <cell r="BL735">
            <v>0</v>
          </cell>
          <cell r="BM735">
            <v>1036886.76</v>
          </cell>
          <cell r="BN735">
            <v>13.02</v>
          </cell>
          <cell r="BO735">
            <v>0</v>
          </cell>
          <cell r="BP735">
            <v>0</v>
          </cell>
          <cell r="BY735">
            <v>927</v>
          </cell>
          <cell r="CF735">
            <v>0</v>
          </cell>
          <cell r="CG735">
            <v>0</v>
          </cell>
          <cell r="CJ735">
            <v>91538</v>
          </cell>
          <cell r="CK735">
            <v>187.30215888483471</v>
          </cell>
          <cell r="CL735">
            <v>192.77</v>
          </cell>
          <cell r="CM735">
            <v>0</v>
          </cell>
          <cell r="CN735">
            <v>0</v>
          </cell>
          <cell r="CO735">
            <v>0</v>
          </cell>
          <cell r="CX735">
            <v>0</v>
          </cell>
          <cell r="CY735">
            <v>0</v>
          </cell>
          <cell r="DB735">
            <v>0</v>
          </cell>
          <cell r="DC735">
            <v>0</v>
          </cell>
          <cell r="DJ735">
            <v>0</v>
          </cell>
          <cell r="DL735" t="str">
            <v>Рішення Новороздільської міської ради від 11.10.2006 №447 (постачання) та від 14.12.2007 №540 (транспортування), Постанова НКРЕ від 26.12.2012 №1754</v>
          </cell>
          <cell r="DM735" t="str">
            <v>1754</v>
          </cell>
          <cell r="DO735" t="str">
            <v>тариф на теплову енергію</v>
          </cell>
          <cell r="DT735">
            <v>244.2</v>
          </cell>
        </row>
        <row r="736">
          <cell r="W736">
            <v>469.41666700000002</v>
          </cell>
          <cell r="AF736">
            <v>39430</v>
          </cell>
          <cell r="AG736">
            <v>0</v>
          </cell>
          <cell r="AH736">
            <v>465.42</v>
          </cell>
          <cell r="AM736">
            <v>8127</v>
          </cell>
          <cell r="AO736">
            <v>3814949.2527090004</v>
          </cell>
          <cell r="AQ736">
            <v>3782468.3400000003</v>
          </cell>
          <cell r="AU736">
            <v>3507450.66</v>
          </cell>
          <cell r="AW736">
            <v>0</v>
          </cell>
          <cell r="AY736">
            <v>0</v>
          </cell>
          <cell r="AZ736">
            <v>0</v>
          </cell>
          <cell r="BA736">
            <v>0</v>
          </cell>
          <cell r="BB736">
            <v>0</v>
          </cell>
          <cell r="BC736">
            <v>0</v>
          </cell>
          <cell r="BD736">
            <v>0</v>
          </cell>
          <cell r="BG736">
            <v>0</v>
          </cell>
          <cell r="BH736">
            <v>0</v>
          </cell>
          <cell r="BI736">
            <v>11459.07</v>
          </cell>
          <cell r="BJ736">
            <v>1.41</v>
          </cell>
          <cell r="BK736">
            <v>0</v>
          </cell>
          <cell r="BL736">
            <v>0</v>
          </cell>
          <cell r="BM736">
            <v>105813.54000000001</v>
          </cell>
          <cell r="BN736">
            <v>13.020000000000001</v>
          </cell>
          <cell r="BO736">
            <v>0</v>
          </cell>
          <cell r="BP736">
            <v>0</v>
          </cell>
          <cell r="BY736">
            <v>927</v>
          </cell>
          <cell r="CF736">
            <v>0</v>
          </cell>
          <cell r="CG736">
            <v>0</v>
          </cell>
          <cell r="CJ736">
            <v>9341.5490654205605</v>
          </cell>
          <cell r="CK736">
            <v>375.4677768576376</v>
          </cell>
          <cell r="CL736">
            <v>626.94000000000005</v>
          </cell>
          <cell r="CM736">
            <v>0</v>
          </cell>
          <cell r="CN736">
            <v>0</v>
          </cell>
          <cell r="CO736">
            <v>0</v>
          </cell>
          <cell r="CX736">
            <v>0</v>
          </cell>
          <cell r="CY736">
            <v>0</v>
          </cell>
          <cell r="DB736">
            <v>0</v>
          </cell>
          <cell r="DC736">
            <v>0</v>
          </cell>
          <cell r="DJ736" t="str">
            <v>МОС</v>
          </cell>
          <cell r="DL736" t="str">
            <v>Рішення Новороздільської міської ради від 11.10.2006 №447 (постачання) та від 14.12.2007 №540 (транспортування), Постанова НКРЕ від 04.07.2013 №866</v>
          </cell>
          <cell r="DM736" t="str">
            <v>866</v>
          </cell>
          <cell r="DT736">
            <v>632.03</v>
          </cell>
        </row>
        <row r="737">
          <cell r="W737">
            <v>472.24166700000001</v>
          </cell>
          <cell r="AF737">
            <v>39430</v>
          </cell>
          <cell r="AG737">
            <v>0</v>
          </cell>
          <cell r="AH737">
            <v>465.42000000000007</v>
          </cell>
          <cell r="AM737">
            <v>3429</v>
          </cell>
          <cell r="AO737">
            <v>1619316.6761430001</v>
          </cell>
          <cell r="AQ737">
            <v>1595925.1800000002</v>
          </cell>
          <cell r="AU737">
            <v>1479887.82</v>
          </cell>
          <cell r="AW737">
            <v>0</v>
          </cell>
          <cell r="AY737">
            <v>0</v>
          </cell>
          <cell r="AZ737">
            <v>0</v>
          </cell>
          <cell r="BA737">
            <v>0</v>
          </cell>
          <cell r="BB737">
            <v>0</v>
          </cell>
          <cell r="BC737">
            <v>0</v>
          </cell>
          <cell r="BD737">
            <v>0</v>
          </cell>
          <cell r="BG737">
            <v>0</v>
          </cell>
          <cell r="BH737">
            <v>0</v>
          </cell>
          <cell r="BI737">
            <v>4834.8899999999994</v>
          </cell>
          <cell r="BJ737">
            <v>1.41</v>
          </cell>
          <cell r="BK737">
            <v>0</v>
          </cell>
          <cell r="BL737">
            <v>0</v>
          </cell>
          <cell r="BM737">
            <v>44645.580000000009</v>
          </cell>
          <cell r="BN737">
            <v>13.020000000000003</v>
          </cell>
          <cell r="BO737">
            <v>0</v>
          </cell>
          <cell r="BP737">
            <v>0</v>
          </cell>
          <cell r="BY737">
            <v>927</v>
          </cell>
          <cell r="CF737">
            <v>0</v>
          </cell>
          <cell r="CG737">
            <v>0</v>
          </cell>
          <cell r="CJ737">
            <v>3941.4509345794395</v>
          </cell>
          <cell r="CK737">
            <v>375.4677768576376</v>
          </cell>
          <cell r="CL737">
            <v>626.94000000000005</v>
          </cell>
          <cell r="CM737">
            <v>0</v>
          </cell>
          <cell r="CN737">
            <v>0</v>
          </cell>
          <cell r="CO737">
            <v>0</v>
          </cell>
          <cell r="CX737">
            <v>0</v>
          </cell>
          <cell r="CY737">
            <v>0</v>
          </cell>
          <cell r="DB737">
            <v>0</v>
          </cell>
          <cell r="DC737">
            <v>0</v>
          </cell>
          <cell r="DJ737" t="str">
            <v>МОС</v>
          </cell>
          <cell r="DL737" t="str">
            <v>Рішення Новороздільської міської ради від 11.10.2006 №447 (постачання) та від 14.12.2007 №540 (транспортування), Постанова НКРЕ від 04.07.2013 №866</v>
          </cell>
          <cell r="DM737" t="str">
            <v>866</v>
          </cell>
          <cell r="DT737">
            <v>634.85</v>
          </cell>
        </row>
        <row r="738">
          <cell r="W738">
            <v>210.04</v>
          </cell>
          <cell r="AF738">
            <v>39714</v>
          </cell>
          <cell r="AG738">
            <v>452</v>
          </cell>
          <cell r="AH738">
            <v>197.21888582533057</v>
          </cell>
          <cell r="AM738">
            <v>10873.34</v>
          </cell>
          <cell r="AO738">
            <v>2283836.3336</v>
          </cell>
          <cell r="AQ738">
            <v>2144428</v>
          </cell>
          <cell r="AU738">
            <v>0</v>
          </cell>
          <cell r="AW738">
            <v>0</v>
          </cell>
          <cell r="AY738">
            <v>1107460.48248</v>
          </cell>
          <cell r="AZ738">
            <v>101.85099357511123</v>
          </cell>
          <cell r="BA738">
            <v>0</v>
          </cell>
          <cell r="BB738">
            <v>0</v>
          </cell>
          <cell r="BC738">
            <v>0</v>
          </cell>
          <cell r="BD738">
            <v>0</v>
          </cell>
          <cell r="BG738">
            <v>0</v>
          </cell>
          <cell r="BH738">
            <v>0</v>
          </cell>
          <cell r="BI738">
            <v>92681</v>
          </cell>
          <cell r="BJ738">
            <v>8.5236918922796487</v>
          </cell>
          <cell r="BK738">
            <v>0</v>
          </cell>
          <cell r="BL738">
            <v>0</v>
          </cell>
          <cell r="BM738">
            <v>797001</v>
          </cell>
          <cell r="BN738">
            <v>73.298636849394939</v>
          </cell>
          <cell r="BO738">
            <v>0</v>
          </cell>
          <cell r="BP738">
            <v>0</v>
          </cell>
          <cell r="BY738">
            <v>2468</v>
          </cell>
          <cell r="CF738">
            <v>1631.1130000000001</v>
          </cell>
          <cell r="CG738">
            <v>678.96</v>
          </cell>
          <cell r="CJ738">
            <v>0</v>
          </cell>
          <cell r="CK738">
            <v>0</v>
          </cell>
          <cell r="CL738">
            <v>0</v>
          </cell>
          <cell r="CM738">
            <v>0</v>
          </cell>
          <cell r="CN738">
            <v>0</v>
          </cell>
          <cell r="CO738">
            <v>0</v>
          </cell>
          <cell r="CX738">
            <v>0</v>
          </cell>
          <cell r="CY738">
            <v>0</v>
          </cell>
          <cell r="DB738">
            <v>0</v>
          </cell>
          <cell r="DC738">
            <v>0</v>
          </cell>
          <cell r="DJ738" t="str">
            <v>МОС</v>
          </cell>
          <cell r="DL738">
            <v>40561</v>
          </cell>
          <cell r="DM738">
            <v>6</v>
          </cell>
          <cell r="DO738" t="str">
            <v>теплова енергія</v>
          </cell>
          <cell r="DT738">
            <v>262.55</v>
          </cell>
        </row>
        <row r="739">
          <cell r="W739">
            <v>754.76</v>
          </cell>
          <cell r="AF739">
            <v>40450</v>
          </cell>
          <cell r="AG739">
            <v>967</v>
          </cell>
          <cell r="AH739">
            <v>692.4405804852729</v>
          </cell>
          <cell r="AM739">
            <v>10769.61</v>
          </cell>
          <cell r="AO739">
            <v>8128470.8436000003</v>
          </cell>
          <cell r="AQ739">
            <v>7457315</v>
          </cell>
          <cell r="AU739">
            <v>0</v>
          </cell>
          <cell r="AW739">
            <v>0</v>
          </cell>
          <cell r="AY739">
            <v>3901309.8368000002</v>
          </cell>
          <cell r="AZ739">
            <v>362.25172840984959</v>
          </cell>
          <cell r="BA739">
            <v>0</v>
          </cell>
          <cell r="BB739">
            <v>0</v>
          </cell>
          <cell r="BC739">
            <v>0</v>
          </cell>
          <cell r="BD739">
            <v>0</v>
          </cell>
          <cell r="BG739">
            <v>0</v>
          </cell>
          <cell r="BH739">
            <v>0</v>
          </cell>
          <cell r="BI739">
            <v>149909</v>
          </cell>
          <cell r="BJ739">
            <v>13.919631258699246</v>
          </cell>
          <cell r="BK739">
            <v>0</v>
          </cell>
          <cell r="BL739">
            <v>0</v>
          </cell>
          <cell r="BM739">
            <v>2947264</v>
          </cell>
          <cell r="BN739">
            <v>273.66487737253249</v>
          </cell>
          <cell r="BO739">
            <v>0</v>
          </cell>
          <cell r="BP739">
            <v>0</v>
          </cell>
          <cell r="BY739">
            <v>3981</v>
          </cell>
          <cell r="CF739">
            <v>1582.72</v>
          </cell>
          <cell r="CG739">
            <v>2464.94</v>
          </cell>
          <cell r="CJ739">
            <v>0</v>
          </cell>
          <cell r="CK739">
            <v>0</v>
          </cell>
          <cell r="CL739">
            <v>0</v>
          </cell>
          <cell r="CM739">
            <v>0</v>
          </cell>
          <cell r="CN739">
            <v>0</v>
          </cell>
          <cell r="CO739">
            <v>0</v>
          </cell>
          <cell r="CX739">
            <v>0</v>
          </cell>
          <cell r="CY739">
            <v>0</v>
          </cell>
          <cell r="DB739">
            <v>0</v>
          </cell>
          <cell r="DC739">
            <v>0</v>
          </cell>
          <cell r="DJ739" t="str">
            <v>НКРКП</v>
          </cell>
          <cell r="DL739">
            <v>40942</v>
          </cell>
          <cell r="DM739">
            <v>44</v>
          </cell>
          <cell r="DT739">
            <v>969.34</v>
          </cell>
        </row>
        <row r="740">
          <cell r="W740">
            <v>816.74</v>
          </cell>
          <cell r="AF740">
            <v>40450</v>
          </cell>
          <cell r="AG740">
            <v>968</v>
          </cell>
          <cell r="AH740">
            <v>680.62486488946536</v>
          </cell>
          <cell r="AM740">
            <v>878.91</v>
          </cell>
          <cell r="AO740">
            <v>717840.9534</v>
          </cell>
          <cell r="AQ740">
            <v>598208</v>
          </cell>
          <cell r="AU740">
            <v>0</v>
          </cell>
          <cell r="AW740">
            <v>0</v>
          </cell>
          <cell r="AY740">
            <v>335544.88738000003</v>
          </cell>
          <cell r="AZ740">
            <v>381.77388740599156</v>
          </cell>
          <cell r="BA740">
            <v>0</v>
          </cell>
          <cell r="BB740">
            <v>0</v>
          </cell>
          <cell r="BC740">
            <v>0</v>
          </cell>
          <cell r="BD740">
            <v>0</v>
          </cell>
          <cell r="BG740">
            <v>0</v>
          </cell>
          <cell r="BH740">
            <v>0</v>
          </cell>
          <cell r="BI740">
            <v>17023</v>
          </cell>
          <cell r="BJ740">
            <v>19.368308472994961</v>
          </cell>
          <cell r="BK740">
            <v>0</v>
          </cell>
          <cell r="BL740">
            <v>0</v>
          </cell>
          <cell r="BM740">
            <v>210430</v>
          </cell>
          <cell r="BN740">
            <v>239.42155624580448</v>
          </cell>
          <cell r="BO740">
            <v>0</v>
          </cell>
          <cell r="BP740">
            <v>0</v>
          </cell>
          <cell r="BY740">
            <v>3981</v>
          </cell>
          <cell r="CF740">
            <v>136.12700000000001</v>
          </cell>
          <cell r="CG740">
            <v>2464.94</v>
          </cell>
          <cell r="CJ740">
            <v>0</v>
          </cell>
          <cell r="CK740">
            <v>0</v>
          </cell>
          <cell r="CL740">
            <v>0</v>
          </cell>
          <cell r="CM740">
            <v>0</v>
          </cell>
          <cell r="CN740">
            <v>0</v>
          </cell>
          <cell r="CO740">
            <v>0</v>
          </cell>
          <cell r="CX740">
            <v>0</v>
          </cell>
          <cell r="CY740">
            <v>0</v>
          </cell>
          <cell r="DB740">
            <v>0</v>
          </cell>
          <cell r="DC740">
            <v>0</v>
          </cell>
          <cell r="DJ740" t="str">
            <v>НКРКП</v>
          </cell>
          <cell r="DL740">
            <v>40942</v>
          </cell>
          <cell r="DM740">
            <v>44</v>
          </cell>
          <cell r="DT740">
            <v>999.9</v>
          </cell>
        </row>
        <row r="741">
          <cell r="W741">
            <v>338.77</v>
          </cell>
          <cell r="AF741">
            <v>39892</v>
          </cell>
          <cell r="AG741">
            <v>1560</v>
          </cell>
          <cell r="AH741">
            <v>397.68</v>
          </cell>
          <cell r="AM741">
            <v>551.70000000000005</v>
          </cell>
          <cell r="AO741">
            <v>186899.40900000001</v>
          </cell>
          <cell r="AQ741">
            <v>219400.05600000001</v>
          </cell>
          <cell r="AU741">
            <v>0</v>
          </cell>
          <cell r="AW741">
            <v>0</v>
          </cell>
          <cell r="AY741">
            <v>69859.525167</v>
          </cell>
          <cell r="AZ741">
            <v>126.62592924959216</v>
          </cell>
          <cell r="BA741">
            <v>0</v>
          </cell>
          <cell r="BB741">
            <v>0</v>
          </cell>
          <cell r="BC741">
            <v>0</v>
          </cell>
          <cell r="BD741">
            <v>0</v>
          </cell>
          <cell r="BG741">
            <v>0</v>
          </cell>
          <cell r="BH741">
            <v>0</v>
          </cell>
          <cell r="BI741">
            <v>20000</v>
          </cell>
          <cell r="BJ741">
            <v>36.251586006887798</v>
          </cell>
          <cell r="BK741">
            <v>0</v>
          </cell>
          <cell r="BL741">
            <v>0</v>
          </cell>
          <cell r="BM741">
            <v>80900</v>
          </cell>
          <cell r="BN741">
            <v>146.63766539786116</v>
          </cell>
          <cell r="BO741">
            <v>0</v>
          </cell>
          <cell r="BP741">
            <v>0</v>
          </cell>
          <cell r="BY741">
            <v>1870.83</v>
          </cell>
          <cell r="CF741">
            <v>96.051000000000002</v>
          </cell>
          <cell r="CG741">
            <v>727.31700000000001</v>
          </cell>
          <cell r="CJ741">
            <v>0</v>
          </cell>
          <cell r="CK741">
            <v>0</v>
          </cell>
          <cell r="CL741">
            <v>0</v>
          </cell>
          <cell r="CM741">
            <v>0</v>
          </cell>
          <cell r="CN741">
            <v>0</v>
          </cell>
          <cell r="CO741">
            <v>0</v>
          </cell>
          <cell r="CX741">
            <v>0</v>
          </cell>
          <cell r="CY741">
            <v>0</v>
          </cell>
          <cell r="DB741">
            <v>0</v>
          </cell>
          <cell r="DC741">
            <v>0</v>
          </cell>
          <cell r="DJ741" t="str">
            <v>НКРЕ</v>
          </cell>
          <cell r="DL741">
            <v>40526</v>
          </cell>
          <cell r="DM741">
            <v>1700</v>
          </cell>
          <cell r="DO741" t="str">
            <v>Тариф на теплову енергію</v>
          </cell>
          <cell r="DT741">
            <v>372.65</v>
          </cell>
        </row>
        <row r="742">
          <cell r="W742">
            <v>700.86</v>
          </cell>
          <cell r="AF742">
            <v>39892</v>
          </cell>
          <cell r="AG742">
            <v>1561</v>
          </cell>
          <cell r="AH742">
            <v>638.49</v>
          </cell>
          <cell r="AM742">
            <v>446.4</v>
          </cell>
          <cell r="AO742">
            <v>312863.90399999998</v>
          </cell>
          <cell r="AQ742">
            <v>285021.93599999999</v>
          </cell>
          <cell r="AU742">
            <v>0</v>
          </cell>
          <cell r="AW742">
            <v>0</v>
          </cell>
          <cell r="AY742">
            <v>166480.67424999998</v>
          </cell>
          <cell r="AZ742">
            <v>372.94057851702507</v>
          </cell>
          <cell r="BA742">
            <v>0</v>
          </cell>
          <cell r="BB742">
            <v>0</v>
          </cell>
          <cell r="BC742">
            <v>0</v>
          </cell>
          <cell r="BD742">
            <v>0</v>
          </cell>
          <cell r="BG742">
            <v>0</v>
          </cell>
          <cell r="BH742">
            <v>0</v>
          </cell>
          <cell r="BI742">
            <v>16200</v>
          </cell>
          <cell r="BJ742">
            <v>36.29032258064516</v>
          </cell>
          <cell r="BK742">
            <v>0</v>
          </cell>
          <cell r="BL742">
            <v>0</v>
          </cell>
          <cell r="BM742">
            <v>64700</v>
          </cell>
          <cell r="BN742">
            <v>144.93727598566309</v>
          </cell>
          <cell r="BO742">
            <v>0</v>
          </cell>
          <cell r="BP742">
            <v>0</v>
          </cell>
          <cell r="BY742">
            <v>1870.83</v>
          </cell>
          <cell r="CF742">
            <v>77.712999999999994</v>
          </cell>
          <cell r="CG742">
            <v>2142.25</v>
          </cell>
          <cell r="CJ742">
            <v>0</v>
          </cell>
          <cell r="CK742">
            <v>0</v>
          </cell>
          <cell r="CL742">
            <v>0</v>
          </cell>
          <cell r="CM742">
            <v>0</v>
          </cell>
          <cell r="CN742">
            <v>0</v>
          </cell>
          <cell r="CO742">
            <v>0</v>
          </cell>
          <cell r="CX742">
            <v>0</v>
          </cell>
          <cell r="CY742">
            <v>0</v>
          </cell>
          <cell r="DB742">
            <v>0</v>
          </cell>
          <cell r="DC742">
            <v>0</v>
          </cell>
          <cell r="DJ742" t="str">
            <v>НКРКП</v>
          </cell>
          <cell r="DL742">
            <v>40816</v>
          </cell>
          <cell r="DM742">
            <v>99</v>
          </cell>
          <cell r="DT742">
            <v>970.02</v>
          </cell>
        </row>
        <row r="743">
          <cell r="W743">
            <v>689.51</v>
          </cell>
          <cell r="AF743">
            <v>39892</v>
          </cell>
          <cell r="AG743">
            <v>1562</v>
          </cell>
          <cell r="AH743">
            <v>571.20000000000005</v>
          </cell>
          <cell r="AM743">
            <v>2.5</v>
          </cell>
          <cell r="AO743">
            <v>1723.7750000000001</v>
          </cell>
          <cell r="AQ743">
            <v>1428</v>
          </cell>
          <cell r="AU743">
            <v>0</v>
          </cell>
          <cell r="AW743">
            <v>0</v>
          </cell>
          <cell r="AY743">
            <v>914.74074999999993</v>
          </cell>
          <cell r="AZ743">
            <v>365.8963</v>
          </cell>
          <cell r="BA743">
            <v>0</v>
          </cell>
          <cell r="BB743">
            <v>0</v>
          </cell>
          <cell r="BC743">
            <v>0</v>
          </cell>
          <cell r="BD743">
            <v>0</v>
          </cell>
          <cell r="BG743">
            <v>0</v>
          </cell>
          <cell r="BH743">
            <v>0</v>
          </cell>
          <cell r="BI743">
            <v>100</v>
          </cell>
          <cell r="BJ743">
            <v>40</v>
          </cell>
          <cell r="BK743">
            <v>0</v>
          </cell>
          <cell r="BL743">
            <v>0</v>
          </cell>
          <cell r="BM743">
            <v>300</v>
          </cell>
          <cell r="BN743">
            <v>120</v>
          </cell>
          <cell r="BO743">
            <v>0</v>
          </cell>
          <cell r="BP743">
            <v>0</v>
          </cell>
          <cell r="BY743">
            <v>1870.83</v>
          </cell>
          <cell r="CF743">
            <v>0.42699999999999999</v>
          </cell>
          <cell r="CG743">
            <v>2142.25</v>
          </cell>
          <cell r="CJ743">
            <v>0</v>
          </cell>
          <cell r="CK743">
            <v>0</v>
          </cell>
          <cell r="CL743">
            <v>0</v>
          </cell>
          <cell r="CM743">
            <v>0</v>
          </cell>
          <cell r="CN743">
            <v>0</v>
          </cell>
          <cell r="CO743">
            <v>0</v>
          </cell>
          <cell r="CX743">
            <v>0</v>
          </cell>
          <cell r="CY743">
            <v>0</v>
          </cell>
          <cell r="DB743">
            <v>0</v>
          </cell>
          <cell r="DC743">
            <v>0</v>
          </cell>
          <cell r="DJ743" t="str">
            <v>НКРКП</v>
          </cell>
          <cell r="DL743">
            <v>40816</v>
          </cell>
          <cell r="DM743">
            <v>99</v>
          </cell>
          <cell r="DT743">
            <v>970.02</v>
          </cell>
        </row>
        <row r="744">
          <cell r="W744">
            <v>821.62</v>
          </cell>
          <cell r="AF744">
            <v>39892</v>
          </cell>
          <cell r="AG744">
            <v>0</v>
          </cell>
          <cell r="AH744">
            <v>831.40000000000009</v>
          </cell>
          <cell r="AM744">
            <v>186.1</v>
          </cell>
          <cell r="AO744">
            <v>152903.48199999999</v>
          </cell>
          <cell r="AQ744">
            <v>154723.54</v>
          </cell>
          <cell r="AU744">
            <v>0</v>
          </cell>
          <cell r="AW744">
            <v>0</v>
          </cell>
          <cell r="AY744">
            <v>59963.719749999997</v>
          </cell>
          <cell r="AZ744">
            <v>322.21235760343899</v>
          </cell>
          <cell r="BA744">
            <v>0</v>
          </cell>
          <cell r="BB744">
            <v>0</v>
          </cell>
          <cell r="BC744">
            <v>0</v>
          </cell>
          <cell r="BD744">
            <v>0</v>
          </cell>
          <cell r="BG744">
            <v>0</v>
          </cell>
          <cell r="BH744">
            <v>0</v>
          </cell>
          <cell r="BI744">
            <v>4500</v>
          </cell>
          <cell r="BJ744">
            <v>24.180548092423429</v>
          </cell>
          <cell r="BK744">
            <v>0</v>
          </cell>
          <cell r="BL744">
            <v>0</v>
          </cell>
          <cell r="BM744">
            <v>71000</v>
          </cell>
          <cell r="BN744">
            <v>381.51531434712524</v>
          </cell>
          <cell r="BO744">
            <v>0</v>
          </cell>
          <cell r="BP744">
            <v>0</v>
          </cell>
          <cell r="BY744">
            <v>1870.83</v>
          </cell>
          <cell r="CF744">
            <v>27.991</v>
          </cell>
          <cell r="CG744">
            <v>2142.25</v>
          </cell>
          <cell r="CJ744">
            <v>0</v>
          </cell>
          <cell r="CK744">
            <v>0</v>
          </cell>
          <cell r="CL744">
            <v>0</v>
          </cell>
          <cell r="CM744">
            <v>0</v>
          </cell>
          <cell r="CN744">
            <v>0</v>
          </cell>
          <cell r="CO744">
            <v>0</v>
          </cell>
          <cell r="CX744">
            <v>0</v>
          </cell>
          <cell r="CY744">
            <v>0</v>
          </cell>
          <cell r="DB744">
            <v>0</v>
          </cell>
          <cell r="DC744">
            <v>0</v>
          </cell>
          <cell r="DJ744" t="str">
            <v>НКРЕ</v>
          </cell>
          <cell r="DL744">
            <v>40816</v>
          </cell>
          <cell r="DM744">
            <v>99</v>
          </cell>
          <cell r="DT744">
            <v>999.9</v>
          </cell>
        </row>
        <row r="745">
          <cell r="W745">
            <v>778.95</v>
          </cell>
          <cell r="AF745">
            <v>39892</v>
          </cell>
          <cell r="AG745">
            <v>1564</v>
          </cell>
          <cell r="AH745">
            <v>792.73</v>
          </cell>
          <cell r="AM745">
            <v>204.6</v>
          </cell>
          <cell r="AO745">
            <v>159373.17000000001</v>
          </cell>
          <cell r="AQ745">
            <v>162192.55799999999</v>
          </cell>
          <cell r="AU745">
            <v>0</v>
          </cell>
          <cell r="AW745">
            <v>0</v>
          </cell>
          <cell r="AY745">
            <v>65185.566500000001</v>
          </cell>
          <cell r="AZ745">
            <v>318.60003176930599</v>
          </cell>
          <cell r="BA745">
            <v>0</v>
          </cell>
          <cell r="BB745">
            <v>0</v>
          </cell>
          <cell r="BC745">
            <v>0</v>
          </cell>
          <cell r="BD745">
            <v>0</v>
          </cell>
          <cell r="BG745">
            <v>0</v>
          </cell>
          <cell r="BH745">
            <v>0</v>
          </cell>
          <cell r="BI745">
            <v>2700</v>
          </cell>
          <cell r="BJ745">
            <v>13.196480938416423</v>
          </cell>
          <cell r="BK745">
            <v>0</v>
          </cell>
          <cell r="BL745">
            <v>0</v>
          </cell>
          <cell r="BM745">
            <v>73100</v>
          </cell>
          <cell r="BN745">
            <v>357.28250244379279</v>
          </cell>
          <cell r="BO745">
            <v>0</v>
          </cell>
          <cell r="BP745">
            <v>0</v>
          </cell>
          <cell r="BY745">
            <v>1870.83</v>
          </cell>
          <cell r="CF745">
            <v>30.385999999999999</v>
          </cell>
          <cell r="CG745">
            <v>2145.25</v>
          </cell>
          <cell r="CJ745">
            <v>0</v>
          </cell>
          <cell r="CK745">
            <v>0</v>
          </cell>
          <cell r="CL745">
            <v>0</v>
          </cell>
          <cell r="CM745">
            <v>0</v>
          </cell>
          <cell r="CN745">
            <v>0</v>
          </cell>
          <cell r="CO745">
            <v>0</v>
          </cell>
          <cell r="CX745">
            <v>0</v>
          </cell>
          <cell r="CY745">
            <v>0</v>
          </cell>
          <cell r="DB745">
            <v>0</v>
          </cell>
          <cell r="DC745">
            <v>0</v>
          </cell>
          <cell r="DJ745" t="str">
            <v>НКРЕ</v>
          </cell>
          <cell r="DL745">
            <v>40816</v>
          </cell>
          <cell r="DM745">
            <v>99</v>
          </cell>
          <cell r="DT745">
            <v>999.9</v>
          </cell>
        </row>
        <row r="746">
          <cell r="W746">
            <v>798.82</v>
          </cell>
          <cell r="AF746">
            <v>39892</v>
          </cell>
          <cell r="AG746">
            <v>1565</v>
          </cell>
          <cell r="AH746">
            <v>764.63</v>
          </cell>
          <cell r="AM746">
            <v>210</v>
          </cell>
          <cell r="AO746">
            <v>167752.20000000001</v>
          </cell>
          <cell r="AQ746">
            <v>160572.29999999999</v>
          </cell>
          <cell r="AU746">
            <v>0</v>
          </cell>
          <cell r="AW746">
            <v>0</v>
          </cell>
          <cell r="AY746">
            <v>70482.167250000013</v>
          </cell>
          <cell r="AZ746">
            <v>335.62936785714294</v>
          </cell>
          <cell r="BA746">
            <v>0</v>
          </cell>
          <cell r="BB746">
            <v>0</v>
          </cell>
          <cell r="BC746">
            <v>0</v>
          </cell>
          <cell r="BD746">
            <v>0</v>
          </cell>
          <cell r="BG746">
            <v>0</v>
          </cell>
          <cell r="BH746">
            <v>0</v>
          </cell>
          <cell r="BI746">
            <v>9100</v>
          </cell>
          <cell r="BJ746">
            <v>43.333333333333336</v>
          </cell>
          <cell r="BK746">
            <v>0</v>
          </cell>
          <cell r="BL746">
            <v>0</v>
          </cell>
          <cell r="BM746">
            <v>72600</v>
          </cell>
          <cell r="BN746">
            <v>345.71428571428572</v>
          </cell>
          <cell r="BO746">
            <v>0</v>
          </cell>
          <cell r="BP746">
            <v>0</v>
          </cell>
          <cell r="BY746">
            <v>1870.83</v>
          </cell>
          <cell r="CF746">
            <v>32.901000000000003</v>
          </cell>
          <cell r="CG746">
            <v>2142.25</v>
          </cell>
          <cell r="CJ746">
            <v>0</v>
          </cell>
          <cell r="CK746">
            <v>0</v>
          </cell>
          <cell r="CL746">
            <v>0</v>
          </cell>
          <cell r="CM746">
            <v>0</v>
          </cell>
          <cell r="CN746">
            <v>0</v>
          </cell>
          <cell r="CO746">
            <v>0</v>
          </cell>
          <cell r="CX746">
            <v>0</v>
          </cell>
          <cell r="CY746">
            <v>0</v>
          </cell>
          <cell r="DB746">
            <v>0</v>
          </cell>
          <cell r="DC746">
            <v>0</v>
          </cell>
          <cell r="DJ746" t="str">
            <v>НКРЕ</v>
          </cell>
          <cell r="DL746">
            <v>40816</v>
          </cell>
          <cell r="DM746">
            <v>99</v>
          </cell>
          <cell r="DT746">
            <v>999.9</v>
          </cell>
        </row>
        <row r="747">
          <cell r="W747">
            <v>261.1583333333333</v>
          </cell>
          <cell r="AF747">
            <v>39892</v>
          </cell>
          <cell r="AG747">
            <v>1557</v>
          </cell>
          <cell r="AH747">
            <v>278.67445476985</v>
          </cell>
          <cell r="AM747">
            <v>7892.7219999999998</v>
          </cell>
          <cell r="AO747">
            <v>2061250.122983333</v>
          </cell>
          <cell r="AQ747">
            <v>2199500</v>
          </cell>
          <cell r="AU747">
            <v>0</v>
          </cell>
          <cell r="AW747">
            <v>0</v>
          </cell>
          <cell r="AY747">
            <v>915230.98402199999</v>
          </cell>
          <cell r="AZ747">
            <v>115.95885222132492</v>
          </cell>
          <cell r="BA747">
            <v>0</v>
          </cell>
          <cell r="BB747">
            <v>0</v>
          </cell>
          <cell r="BC747">
            <v>0</v>
          </cell>
          <cell r="BD747">
            <v>0</v>
          </cell>
          <cell r="BG747">
            <v>0</v>
          </cell>
          <cell r="BH747">
            <v>0</v>
          </cell>
          <cell r="BI747">
            <v>136100</v>
          </cell>
          <cell r="BJ747">
            <v>17.243734164208494</v>
          </cell>
          <cell r="BK747">
            <v>0</v>
          </cell>
          <cell r="BL747">
            <v>0</v>
          </cell>
          <cell r="BM747">
            <v>820800</v>
          </cell>
          <cell r="BN747">
            <v>103.99454079340435</v>
          </cell>
          <cell r="BO747">
            <v>0</v>
          </cell>
          <cell r="BP747">
            <v>0</v>
          </cell>
          <cell r="BY747">
            <v>1870.83</v>
          </cell>
          <cell r="CF747">
            <v>1258.366</v>
          </cell>
          <cell r="CG747">
            <v>727.31700000000001</v>
          </cell>
          <cell r="CJ747">
            <v>0</v>
          </cell>
          <cell r="CK747">
            <v>0</v>
          </cell>
          <cell r="CL747">
            <v>0</v>
          </cell>
          <cell r="CM747">
            <v>0</v>
          </cell>
          <cell r="CN747">
            <v>0</v>
          </cell>
          <cell r="CO747">
            <v>0</v>
          </cell>
          <cell r="CX747">
            <v>0</v>
          </cell>
          <cell r="CY747">
            <v>0</v>
          </cell>
          <cell r="DB747">
            <v>0</v>
          </cell>
          <cell r="DC747">
            <v>0</v>
          </cell>
          <cell r="DJ747" t="str">
            <v>НКРЕ</v>
          </cell>
          <cell r="DL747">
            <v>40526</v>
          </cell>
          <cell r="DM747">
            <v>1700</v>
          </cell>
          <cell r="DO747" t="str">
            <v>Тариф на теплову енергію</v>
          </cell>
          <cell r="DT747">
            <v>287.27999999999997</v>
          </cell>
        </row>
        <row r="748">
          <cell r="W748">
            <v>604.85833333333335</v>
          </cell>
          <cell r="AF748">
            <v>39892</v>
          </cell>
          <cell r="AG748">
            <v>1558</v>
          </cell>
          <cell r="AH748">
            <v>504.50289963555434</v>
          </cell>
          <cell r="AM748">
            <v>3502.8539999999998</v>
          </cell>
          <cell r="AO748">
            <v>2118730.4323499999</v>
          </cell>
          <cell r="AQ748">
            <v>1767200</v>
          </cell>
          <cell r="AU748">
            <v>0</v>
          </cell>
          <cell r="AW748">
            <v>0</v>
          </cell>
          <cell r="AY748">
            <v>1205684.007</v>
          </cell>
          <cell r="AZ748">
            <v>344.2004739563796</v>
          </cell>
          <cell r="BA748">
            <v>0</v>
          </cell>
          <cell r="BB748">
            <v>0</v>
          </cell>
          <cell r="BC748">
            <v>0</v>
          </cell>
          <cell r="BD748">
            <v>0</v>
          </cell>
          <cell r="BG748">
            <v>0</v>
          </cell>
          <cell r="BH748">
            <v>0</v>
          </cell>
          <cell r="BI748">
            <v>60400</v>
          </cell>
          <cell r="BJ748">
            <v>17.243082355130987</v>
          </cell>
          <cell r="BK748">
            <v>0</v>
          </cell>
          <cell r="BL748">
            <v>0</v>
          </cell>
          <cell r="BM748">
            <v>391900</v>
          </cell>
          <cell r="BN748">
            <v>111.88019826118931</v>
          </cell>
          <cell r="BO748">
            <v>0</v>
          </cell>
          <cell r="BP748">
            <v>0</v>
          </cell>
          <cell r="BY748">
            <v>1870.83</v>
          </cell>
          <cell r="CF748">
            <v>562.81200000000001</v>
          </cell>
          <cell r="CG748">
            <v>2142.25</v>
          </cell>
          <cell r="CJ748">
            <v>0</v>
          </cell>
          <cell r="CK748">
            <v>0</v>
          </cell>
          <cell r="CL748">
            <v>0</v>
          </cell>
          <cell r="CM748">
            <v>0</v>
          </cell>
          <cell r="CN748">
            <v>0</v>
          </cell>
          <cell r="CO748">
            <v>0</v>
          </cell>
          <cell r="CX748">
            <v>0</v>
          </cell>
          <cell r="CY748">
            <v>0</v>
          </cell>
          <cell r="DB748">
            <v>0</v>
          </cell>
          <cell r="DC748">
            <v>0</v>
          </cell>
          <cell r="DJ748" t="str">
            <v>НКРЕ</v>
          </cell>
          <cell r="DL748">
            <v>40816</v>
          </cell>
          <cell r="DM748">
            <v>99</v>
          </cell>
          <cell r="DT748">
            <v>863.49</v>
          </cell>
        </row>
        <row r="749">
          <cell r="W749">
            <v>605.82000000000005</v>
          </cell>
          <cell r="AF749">
            <v>39892</v>
          </cell>
          <cell r="AG749">
            <v>1559</v>
          </cell>
          <cell r="AH749">
            <v>506.02466666863893</v>
          </cell>
          <cell r="AM749">
            <v>676.05399999999997</v>
          </cell>
          <cell r="AO749">
            <v>409567.03428000002</v>
          </cell>
          <cell r="AQ749">
            <v>342100</v>
          </cell>
          <cell r="AU749">
            <v>0</v>
          </cell>
          <cell r="AW749">
            <v>0</v>
          </cell>
          <cell r="AY749">
            <v>233344.58124999999</v>
          </cell>
          <cell r="AZ749">
            <v>345.15672009928198</v>
          </cell>
          <cell r="BA749">
            <v>0</v>
          </cell>
          <cell r="BB749">
            <v>0</v>
          </cell>
          <cell r="BC749">
            <v>0</v>
          </cell>
          <cell r="BD749">
            <v>0</v>
          </cell>
          <cell r="BG749">
            <v>0</v>
          </cell>
          <cell r="BH749">
            <v>0</v>
          </cell>
          <cell r="BI749">
            <v>11600</v>
          </cell>
          <cell r="BJ749">
            <v>17.15839267277466</v>
          </cell>
          <cell r="BK749">
            <v>0</v>
          </cell>
          <cell r="BL749">
            <v>0</v>
          </cell>
          <cell r="BM749">
            <v>75500</v>
          </cell>
          <cell r="BN749">
            <v>111.67746955124886</v>
          </cell>
          <cell r="BO749">
            <v>0</v>
          </cell>
          <cell r="BP749">
            <v>0</v>
          </cell>
          <cell r="BY749">
            <v>1870.83</v>
          </cell>
          <cell r="CF749">
            <v>108.925</v>
          </cell>
          <cell r="CG749">
            <v>2142.25</v>
          </cell>
          <cell r="CJ749">
            <v>0</v>
          </cell>
          <cell r="CK749">
            <v>0</v>
          </cell>
          <cell r="CL749">
            <v>0</v>
          </cell>
          <cell r="CM749">
            <v>0</v>
          </cell>
          <cell r="CN749">
            <v>0</v>
          </cell>
          <cell r="CO749">
            <v>0</v>
          </cell>
          <cell r="CX749">
            <v>0</v>
          </cell>
          <cell r="CY749">
            <v>0</v>
          </cell>
          <cell r="DB749">
            <v>0</v>
          </cell>
          <cell r="DC749">
            <v>0</v>
          </cell>
          <cell r="DJ749" t="str">
            <v>НКРЕ</v>
          </cell>
          <cell r="DL749">
            <v>40816</v>
          </cell>
          <cell r="DM749">
            <v>99</v>
          </cell>
          <cell r="DT749">
            <v>865.19</v>
          </cell>
        </row>
        <row r="750">
          <cell r="W750">
            <v>720.03</v>
          </cell>
          <cell r="AF750">
            <v>39892</v>
          </cell>
          <cell r="AG750">
            <v>1566</v>
          </cell>
          <cell r="AH750">
            <v>715.49</v>
          </cell>
          <cell r="AM750">
            <v>250.7</v>
          </cell>
          <cell r="AO750">
            <v>180511.52099999998</v>
          </cell>
          <cell r="AQ750">
            <v>179373.34299999999</v>
          </cell>
          <cell r="AU750">
            <v>0</v>
          </cell>
          <cell r="AW750">
            <v>0</v>
          </cell>
          <cell r="AY750">
            <v>84820.246500000008</v>
          </cell>
          <cell r="AZ750">
            <v>338.33365177502998</v>
          </cell>
          <cell r="BA750">
            <v>0</v>
          </cell>
          <cell r="BB750">
            <v>0</v>
          </cell>
          <cell r="BC750">
            <v>0</v>
          </cell>
          <cell r="BD750">
            <v>0</v>
          </cell>
          <cell r="BG750">
            <v>0</v>
          </cell>
          <cell r="BH750">
            <v>0</v>
          </cell>
          <cell r="BI750">
            <v>1300</v>
          </cell>
          <cell r="BJ750">
            <v>5.1854806541683285</v>
          </cell>
          <cell r="BK750">
            <v>0</v>
          </cell>
          <cell r="BL750">
            <v>0</v>
          </cell>
          <cell r="BM750">
            <v>74400</v>
          </cell>
          <cell r="BN750">
            <v>296.76904666932592</v>
          </cell>
          <cell r="BO750">
            <v>0</v>
          </cell>
          <cell r="BP750">
            <v>0</v>
          </cell>
          <cell r="BY750">
            <v>1870.83</v>
          </cell>
          <cell r="CF750">
            <v>39.594000000000001</v>
          </cell>
          <cell r="CG750">
            <v>2142.25</v>
          </cell>
          <cell r="CJ750">
            <v>0</v>
          </cell>
          <cell r="CK750">
            <v>0</v>
          </cell>
          <cell r="CL750">
            <v>0</v>
          </cell>
          <cell r="CM750">
            <v>0</v>
          </cell>
          <cell r="CN750">
            <v>0</v>
          </cell>
          <cell r="CO750">
            <v>0</v>
          </cell>
          <cell r="CX750">
            <v>0</v>
          </cell>
          <cell r="CY750">
            <v>0</v>
          </cell>
          <cell r="DB750">
            <v>0</v>
          </cell>
          <cell r="DC750">
            <v>0</v>
          </cell>
          <cell r="DJ750" t="str">
            <v>НКРЕ</v>
          </cell>
          <cell r="DL750">
            <v>40816</v>
          </cell>
          <cell r="DM750">
            <v>99</v>
          </cell>
          <cell r="DT750">
            <v>974.12</v>
          </cell>
        </row>
        <row r="751">
          <cell r="W751">
            <v>1204.76</v>
          </cell>
          <cell r="AF751">
            <v>40422</v>
          </cell>
          <cell r="AG751">
            <v>2211</v>
          </cell>
          <cell r="AH751">
            <v>1047.6199999999999</v>
          </cell>
          <cell r="AM751">
            <v>235.2</v>
          </cell>
          <cell r="AO751">
            <v>283359.55199999997</v>
          </cell>
          <cell r="AQ751">
            <v>246400.22399999996</v>
          </cell>
          <cell r="AU751">
            <v>0</v>
          </cell>
          <cell r="AW751">
            <v>0</v>
          </cell>
          <cell r="AY751">
            <v>87968.778720000002</v>
          </cell>
          <cell r="AZ751">
            <v>374.01691632653063</v>
          </cell>
          <cell r="BA751">
            <v>0</v>
          </cell>
          <cell r="BB751">
            <v>0</v>
          </cell>
          <cell r="BC751">
            <v>0</v>
          </cell>
          <cell r="BD751">
            <v>0</v>
          </cell>
          <cell r="BG751">
            <v>0</v>
          </cell>
          <cell r="BH751">
            <v>0</v>
          </cell>
          <cell r="BI751">
            <v>1500</v>
          </cell>
          <cell r="BJ751">
            <v>6.3775510204081636</v>
          </cell>
          <cell r="BK751">
            <v>0</v>
          </cell>
          <cell r="BL751">
            <v>0</v>
          </cell>
          <cell r="BM751">
            <v>97800</v>
          </cell>
          <cell r="BN751">
            <v>415.81632653061229</v>
          </cell>
          <cell r="BO751">
            <v>0</v>
          </cell>
          <cell r="BP751">
            <v>0</v>
          </cell>
          <cell r="BY751">
            <v>2531.5300000000002</v>
          </cell>
          <cell r="CF751">
            <v>35.688000000000002</v>
          </cell>
          <cell r="CG751">
            <v>2464.94</v>
          </cell>
          <cell r="CJ751">
            <v>0</v>
          </cell>
          <cell r="CK751">
            <v>0</v>
          </cell>
          <cell r="CL751">
            <v>0</v>
          </cell>
          <cell r="CM751">
            <v>0</v>
          </cell>
          <cell r="CN751">
            <v>0</v>
          </cell>
          <cell r="CO751">
            <v>0</v>
          </cell>
          <cell r="CX751">
            <v>0</v>
          </cell>
          <cell r="CY751">
            <v>0</v>
          </cell>
          <cell r="DB751">
            <v>0</v>
          </cell>
          <cell r="DC751">
            <v>0</v>
          </cell>
          <cell r="DJ751" t="str">
            <v>МОС</v>
          </cell>
          <cell r="DL751">
            <v>40458</v>
          </cell>
          <cell r="DM751">
            <v>0</v>
          </cell>
          <cell r="DT751">
            <v>1204.76</v>
          </cell>
        </row>
        <row r="752">
          <cell r="W752">
            <v>1451.47</v>
          </cell>
          <cell r="AF752">
            <v>40422</v>
          </cell>
          <cell r="AG752">
            <v>2212</v>
          </cell>
          <cell r="AH752">
            <v>1262.1199999999999</v>
          </cell>
          <cell r="AM752">
            <v>177.4</v>
          </cell>
          <cell r="AO752">
            <v>257490.77800000002</v>
          </cell>
          <cell r="AQ752">
            <v>223900.08799999999</v>
          </cell>
          <cell r="AU752">
            <v>0</v>
          </cell>
          <cell r="AW752">
            <v>0</v>
          </cell>
          <cell r="AY752">
            <v>73615.433099999995</v>
          </cell>
          <cell r="AZ752">
            <v>414.96861950394583</v>
          </cell>
          <cell r="BA752">
            <v>0</v>
          </cell>
          <cell r="BB752">
            <v>0</v>
          </cell>
          <cell r="BC752">
            <v>0</v>
          </cell>
          <cell r="BD752">
            <v>0</v>
          </cell>
          <cell r="BG752">
            <v>0</v>
          </cell>
          <cell r="BH752">
            <v>0</v>
          </cell>
          <cell r="BI752">
            <v>1500</v>
          </cell>
          <cell r="BJ752">
            <v>8.4554678692220975</v>
          </cell>
          <cell r="BK752">
            <v>0</v>
          </cell>
          <cell r="BL752">
            <v>0</v>
          </cell>
          <cell r="BM752">
            <v>90900</v>
          </cell>
          <cell r="BN752">
            <v>512.40135287485907</v>
          </cell>
          <cell r="BO752">
            <v>0</v>
          </cell>
          <cell r="BP752">
            <v>0</v>
          </cell>
          <cell r="BY752">
            <v>2531.5300000000002</v>
          </cell>
          <cell r="CF752">
            <v>29.864999999999998</v>
          </cell>
          <cell r="CG752">
            <v>2464.94</v>
          </cell>
          <cell r="CJ752">
            <v>0</v>
          </cell>
          <cell r="CK752">
            <v>0</v>
          </cell>
          <cell r="CL752">
            <v>0</v>
          </cell>
          <cell r="CM752">
            <v>0</v>
          </cell>
          <cell r="CN752">
            <v>0</v>
          </cell>
          <cell r="CO752">
            <v>0</v>
          </cell>
          <cell r="CX752">
            <v>0</v>
          </cell>
          <cell r="CY752">
            <v>0</v>
          </cell>
          <cell r="DB752">
            <v>0</v>
          </cell>
          <cell r="DC752">
            <v>0</v>
          </cell>
          <cell r="DJ752" t="str">
            <v>МОС</v>
          </cell>
          <cell r="DL752">
            <v>40458</v>
          </cell>
          <cell r="DM752">
            <v>0</v>
          </cell>
          <cell r="DT752">
            <v>1451.47</v>
          </cell>
        </row>
        <row r="753">
          <cell r="W753">
            <v>304.7</v>
          </cell>
          <cell r="AF753">
            <v>40455</v>
          </cell>
          <cell r="AG753">
            <v>2404</v>
          </cell>
          <cell r="AH753">
            <v>297.91181921870543</v>
          </cell>
          <cell r="AM753">
            <v>14028</v>
          </cell>
          <cell r="AO753">
            <v>4274331.5999999996</v>
          </cell>
          <cell r="AQ753">
            <v>4179107</v>
          </cell>
          <cell r="AU753">
            <v>0</v>
          </cell>
          <cell r="AW753">
            <v>0</v>
          </cell>
          <cell r="AY753">
            <v>2413182.9</v>
          </cell>
          <cell r="AZ753">
            <v>172.02615483319076</v>
          </cell>
          <cell r="BA753">
            <v>0</v>
          </cell>
          <cell r="BB753">
            <v>0</v>
          </cell>
          <cell r="BC753">
            <v>0</v>
          </cell>
          <cell r="BD753">
            <v>0</v>
          </cell>
          <cell r="BG753">
            <v>0</v>
          </cell>
          <cell r="BH753">
            <v>0</v>
          </cell>
          <cell r="BI753">
            <v>206015</v>
          </cell>
          <cell r="BJ753">
            <v>14.685985172512119</v>
          </cell>
          <cell r="BK753">
            <v>0</v>
          </cell>
          <cell r="BL753">
            <v>0</v>
          </cell>
          <cell r="BM753">
            <v>1277415</v>
          </cell>
          <cell r="BN753">
            <v>91.061804961505558</v>
          </cell>
          <cell r="BO753">
            <v>0</v>
          </cell>
          <cell r="BP753">
            <v>0</v>
          </cell>
          <cell r="BY753">
            <v>2791</v>
          </cell>
          <cell r="CF753">
            <v>2211.9</v>
          </cell>
          <cell r="CG753">
            <v>1091</v>
          </cell>
          <cell r="CJ753">
            <v>0</v>
          </cell>
          <cell r="CK753">
            <v>297.91000000000003</v>
          </cell>
          <cell r="CL753">
            <v>0</v>
          </cell>
          <cell r="CM753">
            <v>0</v>
          </cell>
          <cell r="CN753">
            <v>0</v>
          </cell>
          <cell r="CO753">
            <v>0</v>
          </cell>
          <cell r="CX753">
            <v>0</v>
          </cell>
          <cell r="CY753">
            <v>0</v>
          </cell>
          <cell r="DB753">
            <v>0</v>
          </cell>
          <cell r="DC753">
            <v>0</v>
          </cell>
          <cell r="DJ753" t="str">
            <v>МОС</v>
          </cell>
          <cell r="DL753">
            <v>40521</v>
          </cell>
          <cell r="DM753">
            <v>1</v>
          </cell>
          <cell r="DO753" t="str">
            <v>тариф на послугу теплопостачання</v>
          </cell>
          <cell r="DT753">
            <v>304.7</v>
          </cell>
        </row>
        <row r="754">
          <cell r="W754">
            <v>930.51</v>
          </cell>
          <cell r="AF754">
            <v>40765</v>
          </cell>
          <cell r="AG754">
            <v>2643</v>
          </cell>
          <cell r="AH754">
            <v>809.14292980671416</v>
          </cell>
          <cell r="AM754">
            <v>7864</v>
          </cell>
          <cell r="AO754">
            <v>7317530.6399999997</v>
          </cell>
          <cell r="AQ754">
            <v>6363100</v>
          </cell>
          <cell r="AU754">
            <v>0</v>
          </cell>
          <cell r="AW754">
            <v>0</v>
          </cell>
          <cell r="AY754">
            <v>4163800</v>
          </cell>
          <cell r="AZ754">
            <v>529.47609359104786</v>
          </cell>
          <cell r="BA754">
            <v>0</v>
          </cell>
          <cell r="BB754">
            <v>0</v>
          </cell>
          <cell r="BC754">
            <v>0</v>
          </cell>
          <cell r="BD754">
            <v>0</v>
          </cell>
          <cell r="BG754">
            <v>0</v>
          </cell>
          <cell r="BH754">
            <v>0</v>
          </cell>
          <cell r="BI754">
            <v>155100</v>
          </cell>
          <cell r="BJ754">
            <v>19.722787385554426</v>
          </cell>
          <cell r="BK754">
            <v>0</v>
          </cell>
          <cell r="BL754">
            <v>0</v>
          </cell>
          <cell r="BM754">
            <v>1734105</v>
          </cell>
          <cell r="BN754">
            <v>220.51182604272634</v>
          </cell>
          <cell r="BO754">
            <v>0</v>
          </cell>
          <cell r="BP754">
            <v>0</v>
          </cell>
          <cell r="BY754">
            <v>2791</v>
          </cell>
          <cell r="CF754">
            <v>1235.9267075693758</v>
          </cell>
          <cell r="CG754">
            <v>3368.97</v>
          </cell>
          <cell r="CJ754">
            <v>0</v>
          </cell>
          <cell r="CK754">
            <v>809.14</v>
          </cell>
          <cell r="CL754">
            <v>0</v>
          </cell>
          <cell r="CM754">
            <v>0</v>
          </cell>
          <cell r="CN754">
            <v>0</v>
          </cell>
          <cell r="CO754">
            <v>0</v>
          </cell>
          <cell r="CX754">
            <v>0</v>
          </cell>
          <cell r="CY754">
            <v>0</v>
          </cell>
          <cell r="DB754">
            <v>0</v>
          </cell>
          <cell r="DC754">
            <v>0</v>
          </cell>
          <cell r="DJ754" t="str">
            <v>МОС</v>
          </cell>
          <cell r="DL754">
            <v>40829</v>
          </cell>
          <cell r="DM754">
            <v>3</v>
          </cell>
          <cell r="DT754">
            <v>930.51</v>
          </cell>
        </row>
        <row r="755">
          <cell r="W755">
            <v>993.52</v>
          </cell>
          <cell r="AF755">
            <v>40765</v>
          </cell>
          <cell r="AG755">
            <v>2644</v>
          </cell>
          <cell r="AH755">
            <v>662.40126382306482</v>
          </cell>
          <cell r="AM755">
            <v>633</v>
          </cell>
          <cell r="AO755">
            <v>628898.16</v>
          </cell>
          <cell r="AQ755">
            <v>419300</v>
          </cell>
          <cell r="AU755">
            <v>0</v>
          </cell>
          <cell r="AW755">
            <v>0</v>
          </cell>
          <cell r="AY755">
            <v>337300</v>
          </cell>
          <cell r="AZ755">
            <v>532.85939968404421</v>
          </cell>
          <cell r="BA755">
            <v>0</v>
          </cell>
          <cell r="BB755">
            <v>0</v>
          </cell>
          <cell r="BC755">
            <v>0</v>
          </cell>
          <cell r="BD755">
            <v>0</v>
          </cell>
          <cell r="BG755">
            <v>0</v>
          </cell>
          <cell r="BH755">
            <v>0</v>
          </cell>
          <cell r="BI755">
            <v>11300</v>
          </cell>
          <cell r="BJ755">
            <v>17.851500789889414</v>
          </cell>
          <cell r="BK755">
            <v>0</v>
          </cell>
          <cell r="BL755">
            <v>0</v>
          </cell>
          <cell r="BM755">
            <v>57800</v>
          </cell>
          <cell r="BN755">
            <v>91.31121642969984</v>
          </cell>
          <cell r="BO755">
            <v>0</v>
          </cell>
          <cell r="BP755">
            <v>0</v>
          </cell>
          <cell r="BY755">
            <v>2791</v>
          </cell>
          <cell r="CF755">
            <v>100.1196211304939</v>
          </cell>
          <cell r="CG755">
            <v>3368.97</v>
          </cell>
          <cell r="CJ755">
            <v>0</v>
          </cell>
          <cell r="CK755">
            <v>662.4</v>
          </cell>
          <cell r="CL755">
            <v>0</v>
          </cell>
          <cell r="CM755">
            <v>0</v>
          </cell>
          <cell r="CN755">
            <v>0</v>
          </cell>
          <cell r="CO755">
            <v>0</v>
          </cell>
          <cell r="CX755">
            <v>0</v>
          </cell>
          <cell r="CY755">
            <v>0</v>
          </cell>
          <cell r="DB755">
            <v>0</v>
          </cell>
          <cell r="DC755">
            <v>0</v>
          </cell>
          <cell r="DJ755" t="str">
            <v>МОС</v>
          </cell>
          <cell r="DL755">
            <v>40829</v>
          </cell>
          <cell r="DM755">
            <v>3</v>
          </cell>
          <cell r="DT755">
            <v>993.52</v>
          </cell>
        </row>
        <row r="756">
          <cell r="W756">
            <v>930.52</v>
          </cell>
          <cell r="AF756">
            <v>40765</v>
          </cell>
          <cell r="AG756">
            <v>2646</v>
          </cell>
          <cell r="AH756">
            <v>809.13705583756348</v>
          </cell>
          <cell r="AM756">
            <v>1576</v>
          </cell>
          <cell r="AO756">
            <v>1466499.52</v>
          </cell>
          <cell r="AQ756">
            <v>1275200</v>
          </cell>
          <cell r="AU756">
            <v>0</v>
          </cell>
          <cell r="AW756">
            <v>0</v>
          </cell>
          <cell r="AY756">
            <v>834493.86899999995</v>
          </cell>
          <cell r="AZ756">
            <v>529.50118591370551</v>
          </cell>
          <cell r="BA756">
            <v>0</v>
          </cell>
          <cell r="BB756">
            <v>0</v>
          </cell>
          <cell r="BC756">
            <v>0</v>
          </cell>
          <cell r="BD756">
            <v>0</v>
          </cell>
          <cell r="BG756">
            <v>0</v>
          </cell>
          <cell r="BH756">
            <v>0</v>
          </cell>
          <cell r="BI756">
            <v>31000</v>
          </cell>
          <cell r="BJ756">
            <v>19.670050761421319</v>
          </cell>
          <cell r="BK756">
            <v>0</v>
          </cell>
          <cell r="BL756">
            <v>0</v>
          </cell>
          <cell r="BM756">
            <v>346807</v>
          </cell>
          <cell r="BN756">
            <v>220.05520304568529</v>
          </cell>
          <cell r="BO756">
            <v>0</v>
          </cell>
          <cell r="BP756">
            <v>0</v>
          </cell>
          <cell r="BY756">
            <v>2791</v>
          </cell>
          <cell r="CF756">
            <v>247.7</v>
          </cell>
          <cell r="CG756">
            <v>3368.97</v>
          </cell>
          <cell r="CJ756">
            <v>0</v>
          </cell>
          <cell r="CK756">
            <v>809.14</v>
          </cell>
          <cell r="CL756">
            <v>0</v>
          </cell>
          <cell r="CM756">
            <v>0</v>
          </cell>
          <cell r="CN756">
            <v>0</v>
          </cell>
          <cell r="CO756">
            <v>0</v>
          </cell>
          <cell r="CX756">
            <v>0</v>
          </cell>
          <cell r="CY756">
            <v>0</v>
          </cell>
          <cell r="DB756">
            <v>0</v>
          </cell>
          <cell r="DC756">
            <v>0</v>
          </cell>
          <cell r="DJ756" t="str">
            <v>ОДА</v>
          </cell>
          <cell r="DL756">
            <v>40828</v>
          </cell>
          <cell r="DM756">
            <v>50</v>
          </cell>
          <cell r="DT756">
            <v>930.52</v>
          </cell>
        </row>
        <row r="757">
          <cell r="W757">
            <v>336.92</v>
          </cell>
          <cell r="AF757">
            <v>40455</v>
          </cell>
          <cell r="AG757">
            <v>2407</v>
          </cell>
          <cell r="AH757">
            <v>300.83966244725741</v>
          </cell>
          <cell r="AM757">
            <v>474</v>
          </cell>
          <cell r="AO757">
            <v>159700.08000000002</v>
          </cell>
          <cell r="AQ757">
            <v>142598</v>
          </cell>
          <cell r="AU757">
            <v>0</v>
          </cell>
          <cell r="AW757">
            <v>0</v>
          </cell>
          <cell r="AY757">
            <v>82370.5</v>
          </cell>
          <cell r="AZ757">
            <v>173.77742616033754</v>
          </cell>
          <cell r="BA757">
            <v>0</v>
          </cell>
          <cell r="BB757">
            <v>0</v>
          </cell>
          <cell r="BC757">
            <v>0</v>
          </cell>
          <cell r="BD757">
            <v>0</v>
          </cell>
          <cell r="BG757">
            <v>0</v>
          </cell>
          <cell r="BH757">
            <v>0</v>
          </cell>
          <cell r="BI757">
            <v>7012</v>
          </cell>
          <cell r="BJ757">
            <v>14.793248945147679</v>
          </cell>
          <cell r="BK757">
            <v>0</v>
          </cell>
          <cell r="BL757">
            <v>0</v>
          </cell>
          <cell r="BM757">
            <v>43495</v>
          </cell>
          <cell r="BN757">
            <v>91.761603375527429</v>
          </cell>
          <cell r="BO757">
            <v>0</v>
          </cell>
          <cell r="BP757">
            <v>0</v>
          </cell>
          <cell r="BY757">
            <v>2791</v>
          </cell>
          <cell r="CF757">
            <v>75.5</v>
          </cell>
          <cell r="CG757">
            <v>1091</v>
          </cell>
          <cell r="CJ757">
            <v>0</v>
          </cell>
          <cell r="CK757">
            <v>300.83999999999997</v>
          </cell>
          <cell r="CL757">
            <v>0</v>
          </cell>
          <cell r="CM757">
            <v>0</v>
          </cell>
          <cell r="CN757">
            <v>0</v>
          </cell>
          <cell r="CO757">
            <v>0</v>
          </cell>
          <cell r="CX757">
            <v>0</v>
          </cell>
          <cell r="CY757">
            <v>0</v>
          </cell>
          <cell r="DB757">
            <v>0</v>
          </cell>
          <cell r="DC757">
            <v>0</v>
          </cell>
          <cell r="DJ757" t="str">
            <v>МОС</v>
          </cell>
          <cell r="DL757">
            <v>40458</v>
          </cell>
          <cell r="DM757" t="str">
            <v>б/н</v>
          </cell>
          <cell r="DO757" t="str">
            <v>тариф на послуги теплопостачання</v>
          </cell>
          <cell r="DT757">
            <v>336.92</v>
          </cell>
        </row>
        <row r="758">
          <cell r="W758">
            <v>936.86</v>
          </cell>
          <cell r="AF758">
            <v>40765</v>
          </cell>
          <cell r="AG758">
            <v>2645</v>
          </cell>
          <cell r="AH758">
            <v>814.66113416320889</v>
          </cell>
          <cell r="AM758">
            <v>1446</v>
          </cell>
          <cell r="AO758">
            <v>1354699.56</v>
          </cell>
          <cell r="AQ758">
            <v>1178000</v>
          </cell>
          <cell r="AU758">
            <v>0</v>
          </cell>
          <cell r="AW758">
            <v>0</v>
          </cell>
          <cell r="AY758">
            <v>765766.88099999994</v>
          </cell>
          <cell r="AZ758">
            <v>529.57598962655595</v>
          </cell>
          <cell r="BA758">
            <v>0</v>
          </cell>
          <cell r="BB758">
            <v>0</v>
          </cell>
          <cell r="BC758">
            <v>0</v>
          </cell>
          <cell r="BD758">
            <v>0</v>
          </cell>
          <cell r="BG758">
            <v>0</v>
          </cell>
          <cell r="BH758">
            <v>0</v>
          </cell>
          <cell r="BI758">
            <v>28500</v>
          </cell>
          <cell r="BJ758">
            <v>19.709543568464731</v>
          </cell>
          <cell r="BK758">
            <v>0</v>
          </cell>
          <cell r="BL758">
            <v>0</v>
          </cell>
          <cell r="BM758">
            <v>321885</v>
          </cell>
          <cell r="BN758">
            <v>222.60373443983403</v>
          </cell>
          <cell r="BO758">
            <v>0</v>
          </cell>
          <cell r="BP758">
            <v>0</v>
          </cell>
          <cell r="BY758">
            <v>2791</v>
          </cell>
          <cell r="CF758">
            <v>227.3</v>
          </cell>
          <cell r="CG758">
            <v>3368.97</v>
          </cell>
          <cell r="CJ758">
            <v>0</v>
          </cell>
          <cell r="CK758">
            <v>814.66</v>
          </cell>
          <cell r="CL758">
            <v>0</v>
          </cell>
          <cell r="CM758">
            <v>0</v>
          </cell>
          <cell r="CN758">
            <v>0</v>
          </cell>
          <cell r="CO758">
            <v>0</v>
          </cell>
          <cell r="CX758">
            <v>0</v>
          </cell>
          <cell r="CY758">
            <v>0</v>
          </cell>
          <cell r="DB758">
            <v>0</v>
          </cell>
          <cell r="DC758">
            <v>0</v>
          </cell>
          <cell r="DJ758" t="str">
            <v>МОС</v>
          </cell>
          <cell r="DL758">
            <v>40830</v>
          </cell>
          <cell r="DM758" t="str">
            <v xml:space="preserve"> б/н</v>
          </cell>
          <cell r="DT758">
            <v>936.86</v>
          </cell>
        </row>
        <row r="759">
          <cell r="W759">
            <v>929.97</v>
          </cell>
          <cell r="AF759">
            <v>40765</v>
          </cell>
          <cell r="AG759">
            <v>2647</v>
          </cell>
          <cell r="AH759">
            <v>808.60534124629078</v>
          </cell>
          <cell r="AM759">
            <v>337</v>
          </cell>
          <cell r="AO759">
            <v>313399.89</v>
          </cell>
          <cell r="AQ759">
            <v>272500</v>
          </cell>
          <cell r="AU759">
            <v>0</v>
          </cell>
          <cell r="AW759">
            <v>0</v>
          </cell>
          <cell r="AY759">
            <v>178555.41</v>
          </cell>
          <cell r="AZ759">
            <v>529.83801186943617</v>
          </cell>
          <cell r="BA759">
            <v>0</v>
          </cell>
          <cell r="BB759">
            <v>0</v>
          </cell>
          <cell r="BC759">
            <v>0</v>
          </cell>
          <cell r="BD759">
            <v>0</v>
          </cell>
          <cell r="BG759">
            <v>0</v>
          </cell>
          <cell r="BH759">
            <v>0</v>
          </cell>
          <cell r="BI759">
            <v>6300</v>
          </cell>
          <cell r="BJ759">
            <v>18.694362017804153</v>
          </cell>
          <cell r="BK759">
            <v>0</v>
          </cell>
          <cell r="BL759">
            <v>0</v>
          </cell>
          <cell r="BM759">
            <v>74300</v>
          </cell>
          <cell r="BN759">
            <v>220.47477744807122</v>
          </cell>
          <cell r="BO759">
            <v>0</v>
          </cell>
          <cell r="BP759">
            <v>0</v>
          </cell>
          <cell r="BY759">
            <v>2791</v>
          </cell>
          <cell r="CF759">
            <v>53</v>
          </cell>
          <cell r="CG759">
            <v>3368.97</v>
          </cell>
          <cell r="CJ759">
            <v>0</v>
          </cell>
          <cell r="CK759">
            <v>808.61</v>
          </cell>
          <cell r="CL759">
            <v>0</v>
          </cell>
          <cell r="CM759">
            <v>0</v>
          </cell>
          <cell r="CN759">
            <v>0</v>
          </cell>
          <cell r="CO759">
            <v>0</v>
          </cell>
          <cell r="CX759">
            <v>0</v>
          </cell>
          <cell r="CY759">
            <v>0</v>
          </cell>
          <cell r="DB759">
            <v>0</v>
          </cell>
          <cell r="DC759">
            <v>0</v>
          </cell>
          <cell r="DJ759" t="str">
            <v>МОС</v>
          </cell>
          <cell r="DL759">
            <v>40827</v>
          </cell>
          <cell r="DM759" t="str">
            <v>б/н</v>
          </cell>
          <cell r="DT759">
            <v>929.97</v>
          </cell>
        </row>
        <row r="760">
          <cell r="W760">
            <v>336.95</v>
          </cell>
          <cell r="AF760">
            <v>40429</v>
          </cell>
          <cell r="AG760" t="str">
            <v>900(к)</v>
          </cell>
          <cell r="AH760">
            <v>311.99064074874008</v>
          </cell>
          <cell r="AM760">
            <v>27780</v>
          </cell>
          <cell r="AO760">
            <v>9360471</v>
          </cell>
          <cell r="AQ760">
            <v>8667100</v>
          </cell>
          <cell r="AU760">
            <v>0</v>
          </cell>
          <cell r="AW760">
            <v>0</v>
          </cell>
          <cell r="AY760">
            <v>4879100</v>
          </cell>
          <cell r="AZ760">
            <v>175.63354931605471</v>
          </cell>
          <cell r="BA760">
            <v>0</v>
          </cell>
          <cell r="BB760">
            <v>0</v>
          </cell>
          <cell r="BC760">
            <v>0</v>
          </cell>
          <cell r="BD760">
            <v>0</v>
          </cell>
          <cell r="BG760">
            <v>0</v>
          </cell>
          <cell r="BH760">
            <v>0</v>
          </cell>
          <cell r="BI760">
            <v>552800</v>
          </cell>
          <cell r="BJ760">
            <v>19.89920806335493</v>
          </cell>
          <cell r="BK760">
            <v>0</v>
          </cell>
          <cell r="BL760">
            <v>0</v>
          </cell>
          <cell r="BM760">
            <v>2346800</v>
          </cell>
          <cell r="BN760">
            <v>84.478041756659465</v>
          </cell>
          <cell r="BO760">
            <v>0</v>
          </cell>
          <cell r="BP760">
            <v>0</v>
          </cell>
          <cell r="BY760">
            <v>1655</v>
          </cell>
          <cell r="CF760">
            <v>4472.1356553620535</v>
          </cell>
          <cell r="CG760">
            <v>1091</v>
          </cell>
          <cell r="CJ760">
            <v>0</v>
          </cell>
          <cell r="CK760">
            <v>0</v>
          </cell>
          <cell r="CL760">
            <v>0</v>
          </cell>
          <cell r="CM760">
            <v>0</v>
          </cell>
          <cell r="CN760">
            <v>0</v>
          </cell>
          <cell r="CO760">
            <v>0</v>
          </cell>
          <cell r="CX760">
            <v>0</v>
          </cell>
          <cell r="CY760">
            <v>0</v>
          </cell>
          <cell r="DB760">
            <v>0</v>
          </cell>
          <cell r="DC760">
            <v>0</v>
          </cell>
          <cell r="DJ760" t="str">
            <v>МОС</v>
          </cell>
          <cell r="DL760">
            <v>40451</v>
          </cell>
          <cell r="DM760" t="str">
            <v>591-14</v>
          </cell>
          <cell r="DO760" t="str">
            <v>на послуги з виробництва, транспортування та постачання теплової енергії</v>
          </cell>
          <cell r="DT760">
            <v>336.95</v>
          </cell>
        </row>
        <row r="761">
          <cell r="W761">
            <v>640.99</v>
          </cell>
          <cell r="AF761">
            <v>40429</v>
          </cell>
          <cell r="AG761" t="str">
            <v>901(к)</v>
          </cell>
          <cell r="AH761">
            <v>552.57575757575762</v>
          </cell>
          <cell r="AM761">
            <v>13200</v>
          </cell>
          <cell r="AO761">
            <v>8461068</v>
          </cell>
          <cell r="AQ761">
            <v>7294000</v>
          </cell>
          <cell r="AU761">
            <v>0</v>
          </cell>
          <cell r="AW761">
            <v>0</v>
          </cell>
          <cell r="AY761">
            <v>5246410</v>
          </cell>
          <cell r="AZ761">
            <v>397.45530303030301</v>
          </cell>
          <cell r="BA761">
            <v>0</v>
          </cell>
          <cell r="BB761">
            <v>0</v>
          </cell>
          <cell r="BC761">
            <v>0</v>
          </cell>
          <cell r="BD761">
            <v>0</v>
          </cell>
          <cell r="BG761">
            <v>0</v>
          </cell>
          <cell r="BH761">
            <v>0</v>
          </cell>
          <cell r="BI761">
            <v>254800</v>
          </cell>
          <cell r="BJ761">
            <v>19.303030303030305</v>
          </cell>
          <cell r="BK761">
            <v>0</v>
          </cell>
          <cell r="BL761">
            <v>0</v>
          </cell>
          <cell r="BM761">
            <v>1332800</v>
          </cell>
          <cell r="BN761">
            <v>100.96969696969697</v>
          </cell>
          <cell r="BO761">
            <v>0</v>
          </cell>
          <cell r="BP761">
            <v>0</v>
          </cell>
          <cell r="BY761">
            <v>1655</v>
          </cell>
          <cell r="CF761">
            <v>2128.4128619763565</v>
          </cell>
          <cell r="CG761">
            <v>2464.94</v>
          </cell>
          <cell r="CJ761">
            <v>0</v>
          </cell>
          <cell r="CK761">
            <v>0</v>
          </cell>
          <cell r="CL761">
            <v>0</v>
          </cell>
          <cell r="CM761">
            <v>0</v>
          </cell>
          <cell r="CN761">
            <v>0</v>
          </cell>
          <cell r="CO761">
            <v>0</v>
          </cell>
          <cell r="CX761">
            <v>0</v>
          </cell>
          <cell r="CY761">
            <v>0</v>
          </cell>
          <cell r="DB761">
            <v>0</v>
          </cell>
          <cell r="DC761">
            <v>0</v>
          </cell>
          <cell r="DJ761" t="str">
            <v>НКРКП</v>
          </cell>
          <cell r="DL761">
            <v>40816</v>
          </cell>
          <cell r="DM761">
            <v>51</v>
          </cell>
          <cell r="DT761">
            <v>848.42</v>
          </cell>
        </row>
        <row r="762">
          <cell r="W762">
            <v>732.95</v>
          </cell>
          <cell r="AF762">
            <v>40429</v>
          </cell>
          <cell r="AG762" t="str">
            <v>902(к)</v>
          </cell>
          <cell r="AH762">
            <v>563.80952380952385</v>
          </cell>
          <cell r="AM762">
            <v>2100</v>
          </cell>
          <cell r="AO762">
            <v>1539195</v>
          </cell>
          <cell r="AQ762">
            <v>1184000</v>
          </cell>
          <cell r="AU762">
            <v>0</v>
          </cell>
          <cell r="AW762">
            <v>0</v>
          </cell>
          <cell r="AY762">
            <v>846051</v>
          </cell>
          <cell r="AZ762">
            <v>402.88142857142856</v>
          </cell>
          <cell r="BA762">
            <v>0</v>
          </cell>
          <cell r="BB762">
            <v>0</v>
          </cell>
          <cell r="BC762">
            <v>0</v>
          </cell>
          <cell r="BD762">
            <v>0</v>
          </cell>
          <cell r="BG762">
            <v>0</v>
          </cell>
          <cell r="BH762">
            <v>0</v>
          </cell>
          <cell r="BI762">
            <v>40300</v>
          </cell>
          <cell r="BJ762">
            <v>19.19047619047619</v>
          </cell>
          <cell r="BK762">
            <v>0</v>
          </cell>
          <cell r="BL762">
            <v>0</v>
          </cell>
          <cell r="BM762">
            <v>221300</v>
          </cell>
          <cell r="BN762">
            <v>105.38095238095238</v>
          </cell>
          <cell r="BO762">
            <v>0</v>
          </cell>
          <cell r="BP762">
            <v>0</v>
          </cell>
          <cell r="BY762">
            <v>1655</v>
          </cell>
          <cell r="CF762">
            <v>343.23391238731978</v>
          </cell>
          <cell r="CG762">
            <v>2464.94</v>
          </cell>
          <cell r="CJ762">
            <v>0</v>
          </cell>
          <cell r="CK762">
            <v>0</v>
          </cell>
          <cell r="CL762">
            <v>0</v>
          </cell>
          <cell r="CM762">
            <v>0</v>
          </cell>
          <cell r="CN762">
            <v>0</v>
          </cell>
          <cell r="CO762">
            <v>0</v>
          </cell>
          <cell r="CX762">
            <v>0</v>
          </cell>
          <cell r="CY762">
            <v>0</v>
          </cell>
          <cell r="DB762">
            <v>0</v>
          </cell>
          <cell r="DC762">
            <v>0</v>
          </cell>
          <cell r="DJ762" t="str">
            <v>НКРКП</v>
          </cell>
          <cell r="DL762">
            <v>40816</v>
          </cell>
          <cell r="DM762">
            <v>51</v>
          </cell>
          <cell r="DT762">
            <v>943.38</v>
          </cell>
        </row>
        <row r="763">
          <cell r="W763">
            <v>516.35833333333335</v>
          </cell>
          <cell r="AF763">
            <v>40452</v>
          </cell>
          <cell r="AG763" t="str">
            <v>№97</v>
          </cell>
          <cell r="AH763">
            <v>461.03647798742139</v>
          </cell>
          <cell r="AM763">
            <v>3975</v>
          </cell>
          <cell r="AO763">
            <v>2052524.375</v>
          </cell>
          <cell r="AQ763">
            <v>1832620</v>
          </cell>
          <cell r="AU763">
            <v>0</v>
          </cell>
          <cell r="AW763">
            <v>0</v>
          </cell>
          <cell r="AY763">
            <v>1492300</v>
          </cell>
          <cell r="AZ763">
            <v>375.42138364779873</v>
          </cell>
          <cell r="BA763">
            <v>0</v>
          </cell>
          <cell r="BB763">
            <v>0</v>
          </cell>
          <cell r="BC763">
            <v>0</v>
          </cell>
          <cell r="BD763">
            <v>0</v>
          </cell>
          <cell r="BG763">
            <v>0</v>
          </cell>
          <cell r="BH763">
            <v>0</v>
          </cell>
          <cell r="BI763">
            <v>57340</v>
          </cell>
          <cell r="BJ763">
            <v>14.425157232704402</v>
          </cell>
          <cell r="BK763">
            <v>0</v>
          </cell>
          <cell r="BL763">
            <v>0</v>
          </cell>
          <cell r="BM763">
            <v>241050</v>
          </cell>
          <cell r="BN763">
            <v>60.641509433962263</v>
          </cell>
          <cell r="BO763">
            <v>0</v>
          </cell>
          <cell r="BP763">
            <v>0</v>
          </cell>
          <cell r="BY763">
            <v>1695</v>
          </cell>
          <cell r="CF763">
            <v>605.41027367806112</v>
          </cell>
          <cell r="CG763">
            <v>2464.94</v>
          </cell>
          <cell r="CJ763">
            <v>0</v>
          </cell>
          <cell r="CK763">
            <v>0</v>
          </cell>
          <cell r="CL763">
            <v>0</v>
          </cell>
          <cell r="CM763">
            <v>0</v>
          </cell>
          <cell r="CN763">
            <v>0</v>
          </cell>
          <cell r="CO763">
            <v>0</v>
          </cell>
          <cell r="CX763">
            <v>0</v>
          </cell>
          <cell r="CY763">
            <v>0</v>
          </cell>
          <cell r="DB763">
            <v>0</v>
          </cell>
          <cell r="DC763">
            <v>0</v>
          </cell>
          <cell r="DJ763" t="str">
            <v>МОС</v>
          </cell>
          <cell r="DL763">
            <v>40906</v>
          </cell>
          <cell r="DM763" t="str">
            <v>№479</v>
          </cell>
          <cell r="DT763">
            <v>788.77</v>
          </cell>
        </row>
        <row r="764">
          <cell r="W764">
            <v>516.05000000000007</v>
          </cell>
          <cell r="AF764">
            <v>40452</v>
          </cell>
          <cell r="AG764" t="str">
            <v>№97</v>
          </cell>
          <cell r="AH764">
            <v>460.76023391812868</v>
          </cell>
          <cell r="AM764">
            <v>855</v>
          </cell>
          <cell r="AO764">
            <v>441222.75000000006</v>
          </cell>
          <cell r="AQ764">
            <v>393950</v>
          </cell>
          <cell r="AU764">
            <v>0</v>
          </cell>
          <cell r="AW764">
            <v>0</v>
          </cell>
          <cell r="AY764">
            <v>320700</v>
          </cell>
          <cell r="AZ764">
            <v>375.08771929824559</v>
          </cell>
          <cell r="BA764">
            <v>0</v>
          </cell>
          <cell r="BB764">
            <v>0</v>
          </cell>
          <cell r="BC764">
            <v>0</v>
          </cell>
          <cell r="BD764">
            <v>0</v>
          </cell>
          <cell r="BG764">
            <v>0</v>
          </cell>
          <cell r="BH764">
            <v>0</v>
          </cell>
          <cell r="BI764">
            <v>12340</v>
          </cell>
          <cell r="BJ764">
            <v>14.432748538011696</v>
          </cell>
          <cell r="BK764">
            <v>0</v>
          </cell>
          <cell r="BL764">
            <v>0</v>
          </cell>
          <cell r="BM764">
            <v>51849</v>
          </cell>
          <cell r="BN764">
            <v>60.642105263157895</v>
          </cell>
          <cell r="BO764">
            <v>0</v>
          </cell>
          <cell r="BP764">
            <v>0</v>
          </cell>
          <cell r="BY764">
            <v>1695</v>
          </cell>
          <cell r="CF764">
            <v>130.10458672422047</v>
          </cell>
          <cell r="CG764">
            <v>2464.94</v>
          </cell>
          <cell r="CJ764">
            <v>0</v>
          </cell>
          <cell r="CK764">
            <v>0</v>
          </cell>
          <cell r="CL764">
            <v>0</v>
          </cell>
          <cell r="CM764">
            <v>0</v>
          </cell>
          <cell r="CN764">
            <v>0</v>
          </cell>
          <cell r="CO764">
            <v>0</v>
          </cell>
          <cell r="CX764">
            <v>0</v>
          </cell>
          <cell r="CY764">
            <v>0</v>
          </cell>
          <cell r="DB764">
            <v>0</v>
          </cell>
          <cell r="DC764">
            <v>0</v>
          </cell>
          <cell r="DJ764" t="str">
            <v>МОС</v>
          </cell>
          <cell r="DL764">
            <v>40906</v>
          </cell>
          <cell r="DM764" t="str">
            <v>№479</v>
          </cell>
          <cell r="DT764">
            <v>788.87</v>
          </cell>
        </row>
        <row r="765">
          <cell r="W765">
            <v>190.44642144485107</v>
          </cell>
          <cell r="AF765">
            <v>39786</v>
          </cell>
          <cell r="AG765" t="str">
            <v>№ 1149</v>
          </cell>
          <cell r="AH765">
            <v>190.44642144485107</v>
          </cell>
          <cell r="AM765">
            <v>21148.2</v>
          </cell>
          <cell r="AO765">
            <v>4027599.0099999993</v>
          </cell>
          <cell r="AQ765">
            <v>4027599.01</v>
          </cell>
          <cell r="AU765">
            <v>0</v>
          </cell>
          <cell r="AW765">
            <v>0</v>
          </cell>
          <cell r="AY765">
            <v>2332980.0556656001</v>
          </cell>
          <cell r="AZ765">
            <v>110.31577418719324</v>
          </cell>
          <cell r="BA765">
            <v>0</v>
          </cell>
          <cell r="BB765">
            <v>0</v>
          </cell>
          <cell r="BC765">
            <v>0</v>
          </cell>
          <cell r="BD765">
            <v>0</v>
          </cell>
          <cell r="BG765">
            <v>0</v>
          </cell>
          <cell r="BH765">
            <v>0</v>
          </cell>
          <cell r="BI765">
            <v>396906.28</v>
          </cell>
          <cell r="BJ765">
            <v>18.767851637491606</v>
          </cell>
          <cell r="BK765">
            <v>0</v>
          </cell>
          <cell r="BL765">
            <v>0</v>
          </cell>
          <cell r="BM765">
            <v>737321.05999999994</v>
          </cell>
          <cell r="BN765">
            <v>34.864483029288543</v>
          </cell>
          <cell r="BO765">
            <v>50735.519999999997</v>
          </cell>
          <cell r="BP765">
            <v>2.3990467273810534</v>
          </cell>
          <cell r="BY765">
            <v>923.34</v>
          </cell>
          <cell r="CF765">
            <v>3207.6390799999999</v>
          </cell>
          <cell r="CG765">
            <v>727.32</v>
          </cell>
          <cell r="CJ765">
            <v>0</v>
          </cell>
          <cell r="CK765">
            <v>0</v>
          </cell>
          <cell r="CL765">
            <v>0</v>
          </cell>
          <cell r="CM765">
            <v>0</v>
          </cell>
          <cell r="CN765">
            <v>0</v>
          </cell>
          <cell r="CO765">
            <v>0</v>
          </cell>
          <cell r="CX765">
            <v>0</v>
          </cell>
          <cell r="CY765">
            <v>0</v>
          </cell>
          <cell r="DB765">
            <v>0</v>
          </cell>
          <cell r="DC765">
            <v>0</v>
          </cell>
          <cell r="DJ765" t="str">
            <v>МОС</v>
          </cell>
          <cell r="DL765">
            <v>39812</v>
          </cell>
          <cell r="DM765" t="str">
            <v>№ 866</v>
          </cell>
          <cell r="DO765" t="str">
            <v>Тариф на теплову енергію</v>
          </cell>
          <cell r="DT765">
            <v>190.45</v>
          </cell>
        </row>
        <row r="766">
          <cell r="W766">
            <v>320.61452070081464</v>
          </cell>
          <cell r="AF766">
            <v>39786</v>
          </cell>
          <cell r="AG766" t="str">
            <v>№ 1150</v>
          </cell>
          <cell r="AH766">
            <v>320.61452070081464</v>
          </cell>
          <cell r="AM766">
            <v>26883</v>
          </cell>
          <cell r="AO766">
            <v>8619080.1600000001</v>
          </cell>
          <cell r="AQ766">
            <v>8619080.1600000001</v>
          </cell>
          <cell r="AU766">
            <v>0</v>
          </cell>
          <cell r="AW766">
            <v>0</v>
          </cell>
          <cell r="AY766">
            <v>6465167.5829202002</v>
          </cell>
          <cell r="AZ766">
            <v>240.49278662798795</v>
          </cell>
          <cell r="BA766">
            <v>0</v>
          </cell>
          <cell r="BB766">
            <v>0</v>
          </cell>
          <cell r="BC766">
            <v>0</v>
          </cell>
          <cell r="BD766">
            <v>0</v>
          </cell>
          <cell r="BG766">
            <v>0</v>
          </cell>
          <cell r="BH766">
            <v>0</v>
          </cell>
          <cell r="BI766">
            <v>504296.54</v>
          </cell>
          <cell r="BJ766">
            <v>18.758938362533943</v>
          </cell>
          <cell r="BK766">
            <v>0</v>
          </cell>
          <cell r="BL766">
            <v>0</v>
          </cell>
          <cell r="BM766">
            <v>937261.9</v>
          </cell>
          <cell r="BN766">
            <v>34.864483130602984</v>
          </cell>
          <cell r="BO766">
            <v>64493.57</v>
          </cell>
          <cell r="BP766">
            <v>2.3990466093813936</v>
          </cell>
          <cell r="BY766">
            <v>923.34</v>
          </cell>
          <cell r="CF766">
            <v>4075.5245300000001</v>
          </cell>
          <cell r="CG766">
            <v>1586.34</v>
          </cell>
          <cell r="CJ766">
            <v>0</v>
          </cell>
          <cell r="CK766">
            <v>0</v>
          </cell>
          <cell r="CL766">
            <v>0</v>
          </cell>
          <cell r="CM766">
            <v>0</v>
          </cell>
          <cell r="CN766">
            <v>0</v>
          </cell>
          <cell r="CO766">
            <v>0</v>
          </cell>
          <cell r="CX766">
            <v>0</v>
          </cell>
          <cell r="CY766">
            <v>0</v>
          </cell>
          <cell r="DB766">
            <v>0</v>
          </cell>
          <cell r="DC766">
            <v>0</v>
          </cell>
          <cell r="DJ766" t="str">
            <v>МОС</v>
          </cell>
          <cell r="DL766">
            <v>39812</v>
          </cell>
          <cell r="DM766" t="str">
            <v>№ 866</v>
          </cell>
          <cell r="DT766">
            <v>320.61</v>
          </cell>
        </row>
        <row r="767">
          <cell r="W767">
            <v>320.73355263157896</v>
          </cell>
          <cell r="AF767">
            <v>39786</v>
          </cell>
          <cell r="AG767" t="str">
            <v>№ 1151</v>
          </cell>
          <cell r="AH767">
            <v>320.73355263157896</v>
          </cell>
          <cell r="AM767">
            <v>15.2</v>
          </cell>
          <cell r="AO767">
            <v>4875.1499999999996</v>
          </cell>
          <cell r="AQ767">
            <v>4875.1499999999996</v>
          </cell>
          <cell r="AU767">
            <v>0</v>
          </cell>
          <cell r="AW767">
            <v>0</v>
          </cell>
          <cell r="AY767">
            <v>3657.1799628000003</v>
          </cell>
          <cell r="AZ767">
            <v>240.60394492105266</v>
          </cell>
          <cell r="BA767">
            <v>0</v>
          </cell>
          <cell r="BB767">
            <v>0</v>
          </cell>
          <cell r="BC767">
            <v>0</v>
          </cell>
          <cell r="BD767">
            <v>0</v>
          </cell>
          <cell r="BG767">
            <v>0</v>
          </cell>
          <cell r="BH767">
            <v>0</v>
          </cell>
          <cell r="BI767">
            <v>285.26</v>
          </cell>
          <cell r="BJ767">
            <v>18.767105263157895</v>
          </cell>
          <cell r="BK767">
            <v>0</v>
          </cell>
          <cell r="BL767">
            <v>0</v>
          </cell>
          <cell r="BM767">
            <v>529.93999999999994</v>
          </cell>
          <cell r="BN767">
            <v>34.864473684210523</v>
          </cell>
          <cell r="BO767">
            <v>36.46</v>
          </cell>
          <cell r="BP767">
            <v>2.3986842105263158</v>
          </cell>
          <cell r="BY767">
            <v>923.34</v>
          </cell>
          <cell r="CF767">
            <v>2.3054200000000002</v>
          </cell>
          <cell r="CG767">
            <v>1586.34</v>
          </cell>
          <cell r="CJ767">
            <v>0</v>
          </cell>
          <cell r="CK767">
            <v>0</v>
          </cell>
          <cell r="CL767">
            <v>0</v>
          </cell>
          <cell r="CM767">
            <v>0</v>
          </cell>
          <cell r="CN767">
            <v>0</v>
          </cell>
          <cell r="CO767">
            <v>0</v>
          </cell>
          <cell r="CX767">
            <v>0</v>
          </cell>
          <cell r="CY767">
            <v>0</v>
          </cell>
          <cell r="DB767">
            <v>0</v>
          </cell>
          <cell r="DC767">
            <v>0</v>
          </cell>
          <cell r="DJ767" t="str">
            <v>МОС</v>
          </cell>
          <cell r="DL767">
            <v>39812</v>
          </cell>
          <cell r="DM767" t="str">
            <v>№ 866</v>
          </cell>
          <cell r="DT767">
            <v>320.73</v>
          </cell>
        </row>
        <row r="768">
          <cell r="W768">
            <v>125.47</v>
          </cell>
          <cell r="AF768">
            <v>40276</v>
          </cell>
          <cell r="AG768">
            <v>9</v>
          </cell>
          <cell r="AH768">
            <v>168.37</v>
          </cell>
          <cell r="AM768">
            <v>8900</v>
          </cell>
          <cell r="AO768">
            <v>1116683</v>
          </cell>
          <cell r="AQ768">
            <v>1498493</v>
          </cell>
          <cell r="AU768">
            <v>0</v>
          </cell>
          <cell r="AW768">
            <v>0</v>
          </cell>
          <cell r="AY768">
            <v>828562.94400000013</v>
          </cell>
          <cell r="AZ768">
            <v>93.09696000000001</v>
          </cell>
          <cell r="BA768">
            <v>0</v>
          </cell>
          <cell r="BB768">
            <v>0</v>
          </cell>
          <cell r="BC768">
            <v>0</v>
          </cell>
          <cell r="BD768">
            <v>0</v>
          </cell>
          <cell r="BG768">
            <v>0</v>
          </cell>
          <cell r="BH768">
            <v>0</v>
          </cell>
          <cell r="BI768">
            <v>138039</v>
          </cell>
          <cell r="BJ768">
            <v>15.51</v>
          </cell>
          <cell r="BK768">
            <v>0</v>
          </cell>
          <cell r="BL768">
            <v>0</v>
          </cell>
          <cell r="BM768">
            <v>344341</v>
          </cell>
          <cell r="BN768">
            <v>38.69</v>
          </cell>
          <cell r="BO768">
            <v>0</v>
          </cell>
          <cell r="BP768">
            <v>0</v>
          </cell>
          <cell r="BY768">
            <v>2219.98</v>
          </cell>
          <cell r="CF768">
            <v>1139.2</v>
          </cell>
          <cell r="CG768">
            <v>727.32</v>
          </cell>
          <cell r="CJ768">
            <v>0</v>
          </cell>
          <cell r="CK768">
            <v>0</v>
          </cell>
          <cell r="CL768">
            <v>0</v>
          </cell>
          <cell r="CM768">
            <v>0</v>
          </cell>
          <cell r="CN768">
            <v>0</v>
          </cell>
          <cell r="CO768">
            <v>0</v>
          </cell>
          <cell r="CX768">
            <v>0</v>
          </cell>
          <cell r="CY768">
            <v>0</v>
          </cell>
          <cell r="DB768">
            <v>0</v>
          </cell>
          <cell r="DC768">
            <v>0</v>
          </cell>
          <cell r="DJ768" t="str">
            <v>МОС</v>
          </cell>
          <cell r="DL768">
            <v>40694</v>
          </cell>
          <cell r="DM768">
            <v>857</v>
          </cell>
          <cell r="DO768" t="str">
            <v>тариф на теплову енергію</v>
          </cell>
          <cell r="DT768">
            <v>169.38</v>
          </cell>
        </row>
        <row r="769">
          <cell r="W769">
            <v>360.51</v>
          </cell>
          <cell r="AF769">
            <v>40023</v>
          </cell>
          <cell r="AG769">
            <v>209</v>
          </cell>
          <cell r="AH769">
            <v>360.51</v>
          </cell>
          <cell r="AM769">
            <v>650</v>
          </cell>
          <cell r="AO769">
            <v>234331.5</v>
          </cell>
          <cell r="AQ769">
            <v>234331.5</v>
          </cell>
          <cell r="AU769">
            <v>0</v>
          </cell>
          <cell r="AW769">
            <v>0</v>
          </cell>
          <cell r="AY769">
            <v>185403.712</v>
          </cell>
          <cell r="AZ769">
            <v>285.23647999999997</v>
          </cell>
          <cell r="BA769">
            <v>0</v>
          </cell>
          <cell r="BB769">
            <v>0</v>
          </cell>
          <cell r="BC769">
            <v>0</v>
          </cell>
          <cell r="BD769">
            <v>0</v>
          </cell>
          <cell r="BG769">
            <v>0</v>
          </cell>
          <cell r="BH769">
            <v>0</v>
          </cell>
          <cell r="BI769">
            <v>10082</v>
          </cell>
          <cell r="BJ769">
            <v>15.510769230769231</v>
          </cell>
          <cell r="BK769">
            <v>0</v>
          </cell>
          <cell r="BL769">
            <v>0</v>
          </cell>
          <cell r="BM769">
            <v>25149</v>
          </cell>
          <cell r="BN769">
            <v>38.690769230769227</v>
          </cell>
          <cell r="BO769">
            <v>0</v>
          </cell>
          <cell r="BP769">
            <v>0</v>
          </cell>
          <cell r="BY769">
            <v>2219.98</v>
          </cell>
          <cell r="CF769">
            <v>83.2</v>
          </cell>
          <cell r="CG769">
            <v>2228.41</v>
          </cell>
          <cell r="CJ769">
            <v>0</v>
          </cell>
          <cell r="CK769">
            <v>0</v>
          </cell>
          <cell r="CL769">
            <v>0</v>
          </cell>
          <cell r="CM769">
            <v>0</v>
          </cell>
          <cell r="CN769">
            <v>0</v>
          </cell>
          <cell r="CO769">
            <v>0</v>
          </cell>
          <cell r="CX769">
            <v>0</v>
          </cell>
          <cell r="CY769">
            <v>0</v>
          </cell>
          <cell r="DB769">
            <v>0</v>
          </cell>
          <cell r="DC769">
            <v>0</v>
          </cell>
          <cell r="DJ769" t="str">
            <v>НКРЕ</v>
          </cell>
          <cell r="DL769">
            <v>40942</v>
          </cell>
          <cell r="DM769">
            <v>51</v>
          </cell>
          <cell r="DT769">
            <v>572.53</v>
          </cell>
        </row>
        <row r="770">
          <cell r="W770">
            <v>360.51</v>
          </cell>
          <cell r="AF770">
            <v>40023</v>
          </cell>
          <cell r="AG770">
            <v>209</v>
          </cell>
          <cell r="AH770">
            <v>360.51005747126436</v>
          </cell>
          <cell r="AM770">
            <v>6960</v>
          </cell>
          <cell r="AO770">
            <v>2509149.6</v>
          </cell>
          <cell r="AQ770">
            <v>2509150</v>
          </cell>
          <cell r="AU770">
            <v>0</v>
          </cell>
          <cell r="AW770">
            <v>0</v>
          </cell>
          <cell r="AY770">
            <v>1985245.9007999999</v>
          </cell>
          <cell r="AZ770">
            <v>285.23647999999997</v>
          </cell>
          <cell r="BA770">
            <v>0</v>
          </cell>
          <cell r="BB770">
            <v>0</v>
          </cell>
          <cell r="BC770">
            <v>0</v>
          </cell>
          <cell r="BD770">
            <v>0</v>
          </cell>
          <cell r="BG770">
            <v>0</v>
          </cell>
          <cell r="BH770">
            <v>0</v>
          </cell>
          <cell r="BI770">
            <v>107950</v>
          </cell>
          <cell r="BJ770">
            <v>15.510057471264368</v>
          </cell>
          <cell r="BK770">
            <v>0</v>
          </cell>
          <cell r="BL770">
            <v>0</v>
          </cell>
          <cell r="BM770">
            <v>269282</v>
          </cell>
          <cell r="BN770">
            <v>38.689942528735635</v>
          </cell>
          <cell r="BO770">
            <v>0</v>
          </cell>
          <cell r="BP770">
            <v>0</v>
          </cell>
          <cell r="BY770">
            <v>2219.98</v>
          </cell>
          <cell r="CF770">
            <v>890.88</v>
          </cell>
          <cell r="CG770">
            <v>2228.41</v>
          </cell>
          <cell r="CJ770">
            <v>0</v>
          </cell>
          <cell r="CK770">
            <v>0</v>
          </cell>
          <cell r="CL770">
            <v>0</v>
          </cell>
          <cell r="CM770">
            <v>0</v>
          </cell>
          <cell r="CN770">
            <v>0</v>
          </cell>
          <cell r="CO770">
            <v>0</v>
          </cell>
          <cell r="CX770">
            <v>0</v>
          </cell>
          <cell r="CY770">
            <v>0</v>
          </cell>
          <cell r="DB770">
            <v>0</v>
          </cell>
          <cell r="DC770">
            <v>0</v>
          </cell>
          <cell r="DJ770" t="str">
            <v>НКРЕ</v>
          </cell>
          <cell r="DL770">
            <v>40942</v>
          </cell>
          <cell r="DM770">
            <v>51</v>
          </cell>
          <cell r="DT770">
            <v>572.53</v>
          </cell>
        </row>
        <row r="771">
          <cell r="W771">
            <v>511.14800000000002</v>
          </cell>
          <cell r="AF771">
            <v>39959</v>
          </cell>
          <cell r="AG771" t="str">
            <v xml:space="preserve">6/1/3-248 6/1/1-106(від 17.02.2009) </v>
          </cell>
          <cell r="AH771">
            <v>508.54493709233475</v>
          </cell>
          <cell r="AM771">
            <v>2646</v>
          </cell>
          <cell r="AO771">
            <v>1352497.608</v>
          </cell>
          <cell r="AQ771">
            <v>1345609.9035463177</v>
          </cell>
          <cell r="AU771">
            <v>1316082.3070495534</v>
          </cell>
          <cell r="AW771">
            <v>0</v>
          </cell>
          <cell r="AY771">
            <v>0</v>
          </cell>
          <cell r="AZ771">
            <v>0</v>
          </cell>
          <cell r="BA771">
            <v>0</v>
          </cell>
          <cell r="BB771">
            <v>0</v>
          </cell>
          <cell r="BC771">
            <v>0</v>
          </cell>
          <cell r="BD771">
            <v>0</v>
          </cell>
          <cell r="BG771">
            <v>0</v>
          </cell>
          <cell r="BH771">
            <v>0</v>
          </cell>
          <cell r="BI771">
            <v>0</v>
          </cell>
          <cell r="BJ771">
            <v>0</v>
          </cell>
          <cell r="BK771">
            <v>0</v>
          </cell>
          <cell r="BL771">
            <v>0</v>
          </cell>
          <cell r="BM771">
            <v>10233</v>
          </cell>
          <cell r="BN771">
            <v>3.8673469387755102</v>
          </cell>
          <cell r="BO771">
            <v>0</v>
          </cell>
          <cell r="BP771">
            <v>0</v>
          </cell>
          <cell r="BY771">
            <v>1838.1</v>
          </cell>
          <cell r="CF771">
            <v>0</v>
          </cell>
          <cell r="CG771">
            <v>0</v>
          </cell>
          <cell r="CJ771">
            <v>3289.7945864235435</v>
          </cell>
          <cell r="CK771">
            <v>400.04999475675919</v>
          </cell>
          <cell r="CL771">
            <v>819.54</v>
          </cell>
          <cell r="CM771">
            <v>0</v>
          </cell>
          <cell r="CN771">
            <v>0</v>
          </cell>
          <cell r="CO771">
            <v>0</v>
          </cell>
          <cell r="CX771">
            <v>0</v>
          </cell>
          <cell r="CY771">
            <v>0</v>
          </cell>
          <cell r="DB771">
            <v>0</v>
          </cell>
          <cell r="DC771">
            <v>0</v>
          </cell>
          <cell r="DJ771" t="str">
            <v>МОС</v>
          </cell>
          <cell r="DL771">
            <v>41144</v>
          </cell>
          <cell r="DM771" t="str">
            <v>Рішення №688</v>
          </cell>
          <cell r="DT771">
            <v>869.41</v>
          </cell>
        </row>
        <row r="772">
          <cell r="W772">
            <v>560.72</v>
          </cell>
          <cell r="AF772">
            <v>39959</v>
          </cell>
          <cell r="AG772" t="str">
            <v xml:space="preserve">6/1/3-248 6/1/1-106(від 17.02.2009) </v>
          </cell>
          <cell r="AH772">
            <v>508.54021847550541</v>
          </cell>
          <cell r="AM772">
            <v>103199</v>
          </cell>
          <cell r="AO772">
            <v>57865743.280000001</v>
          </cell>
          <cell r="AQ772">
            <v>52480842.006453685</v>
          </cell>
          <cell r="AU772">
            <v>51329696.902950443</v>
          </cell>
          <cell r="AW772">
            <v>0</v>
          </cell>
          <cell r="AY772">
            <v>0</v>
          </cell>
          <cell r="AZ772">
            <v>0</v>
          </cell>
          <cell r="BA772">
            <v>0</v>
          </cell>
          <cell r="BB772">
            <v>0</v>
          </cell>
          <cell r="BC772">
            <v>0</v>
          </cell>
          <cell r="BD772">
            <v>0</v>
          </cell>
          <cell r="BG772">
            <v>0</v>
          </cell>
          <cell r="BH772">
            <v>0</v>
          </cell>
          <cell r="BI772">
            <v>0</v>
          </cell>
          <cell r="BJ772">
            <v>0</v>
          </cell>
          <cell r="BK772">
            <v>0</v>
          </cell>
          <cell r="BL772">
            <v>0</v>
          </cell>
          <cell r="BM772">
            <v>399106</v>
          </cell>
          <cell r="BN772">
            <v>3.8673436758108122</v>
          </cell>
          <cell r="BO772">
            <v>0</v>
          </cell>
          <cell r="BP772">
            <v>0</v>
          </cell>
          <cell r="BY772">
            <v>1838.1</v>
          </cell>
          <cell r="CF772">
            <v>0</v>
          </cell>
          <cell r="CG772">
            <v>0</v>
          </cell>
          <cell r="CJ772">
            <v>128308.20541357646</v>
          </cell>
          <cell r="CK772">
            <v>400.04999475675919</v>
          </cell>
          <cell r="CL772">
            <v>819.54</v>
          </cell>
          <cell r="CM772">
            <v>0</v>
          </cell>
          <cell r="CN772">
            <v>0</v>
          </cell>
          <cell r="CO772">
            <v>0</v>
          </cell>
          <cell r="CX772">
            <v>0</v>
          </cell>
          <cell r="CY772">
            <v>0</v>
          </cell>
          <cell r="DB772">
            <v>0</v>
          </cell>
          <cell r="DC772">
            <v>0</v>
          </cell>
          <cell r="DJ772" t="str">
            <v>МОС</v>
          </cell>
          <cell r="DL772">
            <v>41144</v>
          </cell>
          <cell r="DM772" t="str">
            <v>Рішення №688</v>
          </cell>
          <cell r="DT772">
            <v>958.41</v>
          </cell>
        </row>
        <row r="773">
          <cell r="W773">
            <v>490.5</v>
          </cell>
          <cell r="AF773">
            <v>40099</v>
          </cell>
          <cell r="AG773">
            <v>458</v>
          </cell>
          <cell r="AH773">
            <v>438.12105263157895</v>
          </cell>
          <cell r="AM773">
            <v>380</v>
          </cell>
          <cell r="AO773">
            <v>186390</v>
          </cell>
          <cell r="AQ773">
            <v>166486</v>
          </cell>
          <cell r="AU773">
            <v>0</v>
          </cell>
          <cell r="AW773">
            <v>0</v>
          </cell>
          <cell r="AY773">
            <v>139782.6</v>
          </cell>
          <cell r="AZ773">
            <v>367.84894736842108</v>
          </cell>
          <cell r="BA773">
            <v>0</v>
          </cell>
          <cell r="BB773">
            <v>0</v>
          </cell>
          <cell r="BC773">
            <v>0</v>
          </cell>
          <cell r="BD773">
            <v>0</v>
          </cell>
          <cell r="BG773">
            <v>3420</v>
          </cell>
          <cell r="BH773">
            <v>9</v>
          </cell>
          <cell r="BI773">
            <v>0</v>
          </cell>
          <cell r="BJ773">
            <v>0</v>
          </cell>
          <cell r="BK773">
            <v>0</v>
          </cell>
          <cell r="BL773">
            <v>0</v>
          </cell>
          <cell r="BM773">
            <v>8307</v>
          </cell>
          <cell r="BN773">
            <v>21.860526315789475</v>
          </cell>
          <cell r="BO773">
            <v>5464</v>
          </cell>
          <cell r="BP773">
            <v>14.378947368421052</v>
          </cell>
          <cell r="BY773">
            <v>1527.88</v>
          </cell>
          <cell r="CF773">
            <v>63.2</v>
          </cell>
          <cell r="CG773">
            <v>2211.75</v>
          </cell>
          <cell r="CJ773">
            <v>0</v>
          </cell>
          <cell r="CK773">
            <v>0</v>
          </cell>
          <cell r="CL773">
            <v>0</v>
          </cell>
          <cell r="CM773">
            <v>0</v>
          </cell>
          <cell r="CN773">
            <v>0</v>
          </cell>
          <cell r="CO773">
            <v>0</v>
          </cell>
          <cell r="CX773">
            <v>0</v>
          </cell>
          <cell r="CY773">
            <v>0</v>
          </cell>
          <cell r="DB773">
            <v>0</v>
          </cell>
          <cell r="DC773">
            <v>0</v>
          </cell>
          <cell r="DJ773" t="str">
            <v>МОС</v>
          </cell>
          <cell r="DL773">
            <v>40638</v>
          </cell>
          <cell r="DM773" t="str">
            <v>№206</v>
          </cell>
          <cell r="DT773">
            <v>490.5</v>
          </cell>
        </row>
        <row r="774">
          <cell r="W774">
            <v>490.5</v>
          </cell>
          <cell r="AF774">
            <v>40099</v>
          </cell>
          <cell r="AG774">
            <v>458</v>
          </cell>
          <cell r="AH774">
            <v>438.11999069388708</v>
          </cell>
          <cell r="AM774">
            <v>34386</v>
          </cell>
          <cell r="AO774">
            <v>16866333</v>
          </cell>
          <cell r="AQ774">
            <v>15065194</v>
          </cell>
          <cell r="AU774">
            <v>0</v>
          </cell>
          <cell r="AW774">
            <v>0</v>
          </cell>
          <cell r="AY774">
            <v>12648843.4275</v>
          </cell>
          <cell r="AZ774">
            <v>367.84864268888504</v>
          </cell>
          <cell r="BA774">
            <v>0</v>
          </cell>
          <cell r="BB774">
            <v>0</v>
          </cell>
          <cell r="BC774">
            <v>0</v>
          </cell>
          <cell r="BD774">
            <v>0</v>
          </cell>
          <cell r="BG774">
            <v>309474</v>
          </cell>
          <cell r="BH774">
            <v>9</v>
          </cell>
          <cell r="BI774">
            <v>0</v>
          </cell>
          <cell r="BJ774">
            <v>0</v>
          </cell>
          <cell r="BK774">
            <v>0</v>
          </cell>
          <cell r="BL774">
            <v>0</v>
          </cell>
          <cell r="BM774">
            <v>751680</v>
          </cell>
          <cell r="BN774">
            <v>21.860059326470076</v>
          </cell>
          <cell r="BO774">
            <v>494471</v>
          </cell>
          <cell r="BP774">
            <v>14.380009306112953</v>
          </cell>
          <cell r="BY774">
            <v>1527.88</v>
          </cell>
          <cell r="CF774">
            <v>5718.93</v>
          </cell>
          <cell r="CG774">
            <v>2211.75</v>
          </cell>
          <cell r="CJ774">
            <v>0</v>
          </cell>
          <cell r="CK774">
            <v>0</v>
          </cell>
          <cell r="CL774">
            <v>0</v>
          </cell>
          <cell r="CM774">
            <v>0</v>
          </cell>
          <cell r="CN774">
            <v>0</v>
          </cell>
          <cell r="CO774">
            <v>0</v>
          </cell>
          <cell r="CX774">
            <v>0</v>
          </cell>
          <cell r="CY774">
            <v>0</v>
          </cell>
          <cell r="DB774">
            <v>0</v>
          </cell>
          <cell r="DC774">
            <v>0</v>
          </cell>
          <cell r="DJ774" t="str">
            <v>МОС</v>
          </cell>
          <cell r="DL774">
            <v>40638</v>
          </cell>
          <cell r="DM774" t="str">
            <v>№206</v>
          </cell>
          <cell r="DT774">
            <v>490.5</v>
          </cell>
        </row>
        <row r="775">
          <cell r="W775">
            <v>325.61669999999998</v>
          </cell>
          <cell r="AF775">
            <v>40451</v>
          </cell>
          <cell r="AG775">
            <v>481</v>
          </cell>
          <cell r="AH775">
            <v>312.3258158389998</v>
          </cell>
          <cell r="AM775">
            <v>35016.1</v>
          </cell>
          <cell r="AO775">
            <v>11401826.928869998</v>
          </cell>
          <cell r="AQ775">
            <v>10936432</v>
          </cell>
          <cell r="AU775">
            <v>0</v>
          </cell>
          <cell r="AW775">
            <v>0</v>
          </cell>
          <cell r="AY775">
            <v>5087223.8999999994</v>
          </cell>
          <cell r="AZ775">
            <v>145.28242437050383</v>
          </cell>
          <cell r="BA775">
            <v>749273</v>
          </cell>
          <cell r="BB775">
            <v>21.397956939807688</v>
          </cell>
          <cell r="BC775">
            <v>0</v>
          </cell>
          <cell r="BD775">
            <v>0</v>
          </cell>
          <cell r="BG775">
            <v>0</v>
          </cell>
          <cell r="BH775">
            <v>0</v>
          </cell>
          <cell r="BI775">
            <v>442657</v>
          </cell>
          <cell r="BJ775">
            <v>12.641527754375845</v>
          </cell>
          <cell r="BK775">
            <v>0</v>
          </cell>
          <cell r="BL775">
            <v>0</v>
          </cell>
          <cell r="BM775">
            <v>4147409</v>
          </cell>
          <cell r="BN775">
            <v>118.44291625852108</v>
          </cell>
          <cell r="BO775">
            <v>0</v>
          </cell>
          <cell r="BP775">
            <v>0</v>
          </cell>
          <cell r="BY775">
            <v>1591.04</v>
          </cell>
          <cell r="CF775">
            <v>4662.8999999999996</v>
          </cell>
          <cell r="CG775">
            <v>1091</v>
          </cell>
          <cell r="CJ775">
            <v>0</v>
          </cell>
          <cell r="CK775">
            <v>0</v>
          </cell>
          <cell r="CL775">
            <v>0</v>
          </cell>
          <cell r="CM775">
            <v>0</v>
          </cell>
          <cell r="CN775">
            <v>0</v>
          </cell>
          <cell r="CO775">
            <v>0</v>
          </cell>
          <cell r="CX775">
            <v>0</v>
          </cell>
          <cell r="CY775">
            <v>0</v>
          </cell>
          <cell r="DB775">
            <v>0</v>
          </cell>
          <cell r="DC775">
            <v>0</v>
          </cell>
          <cell r="DJ775" t="str">
            <v>МОС</v>
          </cell>
          <cell r="DL775">
            <v>40508</v>
          </cell>
          <cell r="DM775">
            <v>3258</v>
          </cell>
          <cell r="DO775" t="str">
            <v>Тарифи на послуги  теплопостачання та гарячого водопостачання</v>
          </cell>
          <cell r="DT775">
            <v>326.62</v>
          </cell>
        </row>
        <row r="776">
          <cell r="W776">
            <v>459.63</v>
          </cell>
          <cell r="AF776">
            <v>40490</v>
          </cell>
          <cell r="AG776">
            <v>568</v>
          </cell>
          <cell r="AH776">
            <v>447.33405585152684</v>
          </cell>
          <cell r="AM776">
            <v>1148.76</v>
          </cell>
          <cell r="AO776">
            <v>528004.5588</v>
          </cell>
          <cell r="AQ776">
            <v>513879.47</v>
          </cell>
          <cell r="AU776">
            <v>0</v>
          </cell>
          <cell r="AW776">
            <v>0</v>
          </cell>
          <cell r="AY776">
            <v>386956.35168000002</v>
          </cell>
          <cell r="AZ776">
            <v>336.84699300114909</v>
          </cell>
          <cell r="BA776">
            <v>0</v>
          </cell>
          <cell r="BB776">
            <v>0</v>
          </cell>
          <cell r="BC776">
            <v>0</v>
          </cell>
          <cell r="BD776">
            <v>0</v>
          </cell>
          <cell r="BG776">
            <v>0</v>
          </cell>
          <cell r="BH776">
            <v>0</v>
          </cell>
          <cell r="BI776">
            <v>8844.6</v>
          </cell>
          <cell r="BJ776">
            <v>7.6992583307218219</v>
          </cell>
          <cell r="BK776">
            <v>0</v>
          </cell>
          <cell r="BL776">
            <v>0</v>
          </cell>
          <cell r="BM776">
            <v>101063</v>
          </cell>
          <cell r="BN776">
            <v>87.975730352728164</v>
          </cell>
          <cell r="BO776">
            <v>0</v>
          </cell>
          <cell r="BP776">
            <v>0</v>
          </cell>
          <cell r="BY776">
            <v>2116.19</v>
          </cell>
          <cell r="CF776">
            <v>154.84200000000001</v>
          </cell>
          <cell r="CG776">
            <v>2499.04</v>
          </cell>
          <cell r="CJ776">
            <v>0</v>
          </cell>
          <cell r="CK776">
            <v>0</v>
          </cell>
          <cell r="CL776">
            <v>0</v>
          </cell>
          <cell r="CM776">
            <v>0</v>
          </cell>
          <cell r="CN776">
            <v>0</v>
          </cell>
          <cell r="CO776">
            <v>0</v>
          </cell>
          <cell r="CX776">
            <v>0</v>
          </cell>
          <cell r="CY776">
            <v>0</v>
          </cell>
          <cell r="DB776">
            <v>0</v>
          </cell>
          <cell r="DC776">
            <v>0</v>
          </cell>
          <cell r="DJ776" t="str">
            <v>МОС</v>
          </cell>
          <cell r="DL776">
            <v>40508</v>
          </cell>
          <cell r="DM776">
            <v>3258</v>
          </cell>
          <cell r="DT776">
            <v>459.63</v>
          </cell>
        </row>
        <row r="777">
          <cell r="W777">
            <v>432.35</v>
          </cell>
          <cell r="AF777">
            <v>40451</v>
          </cell>
          <cell r="AG777">
            <v>482</v>
          </cell>
          <cell r="AH777">
            <v>430.20834116241139</v>
          </cell>
          <cell r="AM777">
            <v>2661.02</v>
          </cell>
          <cell r="AO777">
            <v>1150491.997</v>
          </cell>
          <cell r="AQ777">
            <v>1144793</v>
          </cell>
          <cell r="AU777">
            <v>0</v>
          </cell>
          <cell r="AW777">
            <v>0</v>
          </cell>
          <cell r="AY777">
            <v>403222.68999999994</v>
          </cell>
          <cell r="AZ777">
            <v>151.52937219562421</v>
          </cell>
          <cell r="BA777">
            <v>0</v>
          </cell>
          <cell r="BB777">
            <v>0</v>
          </cell>
          <cell r="BC777">
            <v>0</v>
          </cell>
          <cell r="BD777">
            <v>0</v>
          </cell>
          <cell r="BG777">
            <v>0</v>
          </cell>
          <cell r="BH777">
            <v>0</v>
          </cell>
          <cell r="BI777">
            <v>19197</v>
          </cell>
          <cell r="BJ777">
            <v>7.2141509646676836</v>
          </cell>
          <cell r="BK777">
            <v>0</v>
          </cell>
          <cell r="BL777">
            <v>0</v>
          </cell>
          <cell r="BM777">
            <v>636589</v>
          </cell>
          <cell r="BN777">
            <v>239.22743910229912</v>
          </cell>
          <cell r="BO777">
            <v>0</v>
          </cell>
          <cell r="BP777">
            <v>0</v>
          </cell>
          <cell r="BY777">
            <v>1593.09</v>
          </cell>
          <cell r="CF777">
            <v>369.59</v>
          </cell>
          <cell r="CG777">
            <v>1091</v>
          </cell>
          <cell r="CJ777">
            <v>0</v>
          </cell>
          <cell r="CK777">
            <v>0</v>
          </cell>
          <cell r="CL777">
            <v>0</v>
          </cell>
          <cell r="CM777">
            <v>0</v>
          </cell>
          <cell r="CN777">
            <v>0</v>
          </cell>
          <cell r="CO777">
            <v>0</v>
          </cell>
          <cell r="CX777">
            <v>0</v>
          </cell>
          <cell r="CY777">
            <v>0</v>
          </cell>
          <cell r="DB777">
            <v>0</v>
          </cell>
          <cell r="DC777">
            <v>0</v>
          </cell>
          <cell r="DJ777" t="str">
            <v>МОС</v>
          </cell>
          <cell r="DL777">
            <v>40508</v>
          </cell>
          <cell r="DM777">
            <v>696</v>
          </cell>
          <cell r="DO777" t="str">
            <v>Тарифи на послуги  теплопостачання та гарячого водопостачання</v>
          </cell>
          <cell r="DT777">
            <v>432.35</v>
          </cell>
        </row>
        <row r="778">
          <cell r="W778">
            <v>658.26</v>
          </cell>
          <cell r="AF778">
            <v>40490</v>
          </cell>
          <cell r="AG778">
            <v>567</v>
          </cell>
          <cell r="AH778">
            <v>626.48183801822609</v>
          </cell>
          <cell r="AM778">
            <v>779.1</v>
          </cell>
          <cell r="AO778">
            <v>512850.36599999998</v>
          </cell>
          <cell r="AQ778">
            <v>488092</v>
          </cell>
          <cell r="AU778">
            <v>0</v>
          </cell>
          <cell r="AW778">
            <v>0</v>
          </cell>
          <cell r="AY778">
            <v>270421.11839999998</v>
          </cell>
          <cell r="AZ778">
            <v>347.09423488640738</v>
          </cell>
          <cell r="BA778">
            <v>0</v>
          </cell>
          <cell r="BB778">
            <v>0</v>
          </cell>
          <cell r="BC778">
            <v>0</v>
          </cell>
          <cell r="BD778">
            <v>0</v>
          </cell>
          <cell r="BG778">
            <v>0</v>
          </cell>
          <cell r="BH778">
            <v>0</v>
          </cell>
          <cell r="BI778">
            <v>11275.6</v>
          </cell>
          <cell r="BJ778">
            <v>14.472596585804133</v>
          </cell>
          <cell r="BK778">
            <v>0</v>
          </cell>
          <cell r="BL778">
            <v>0</v>
          </cell>
          <cell r="BM778">
            <v>190584</v>
          </cell>
          <cell r="BN778">
            <v>244.62071621101271</v>
          </cell>
          <cell r="BO778">
            <v>0</v>
          </cell>
          <cell r="BP778">
            <v>0</v>
          </cell>
          <cell r="BY778">
            <v>1980.16</v>
          </cell>
          <cell r="CF778">
            <v>108.21</v>
          </cell>
          <cell r="CG778">
            <v>2499.04</v>
          </cell>
          <cell r="CJ778">
            <v>0</v>
          </cell>
          <cell r="CK778">
            <v>0</v>
          </cell>
          <cell r="CL778">
            <v>0</v>
          </cell>
          <cell r="CM778">
            <v>0</v>
          </cell>
          <cell r="CN778">
            <v>0</v>
          </cell>
          <cell r="CO778">
            <v>0</v>
          </cell>
          <cell r="CX778">
            <v>0</v>
          </cell>
          <cell r="CY778">
            <v>0</v>
          </cell>
          <cell r="DB778">
            <v>0</v>
          </cell>
          <cell r="DC778">
            <v>0</v>
          </cell>
          <cell r="DJ778" t="str">
            <v>МОС</v>
          </cell>
          <cell r="DL778">
            <v>40557</v>
          </cell>
          <cell r="DM778">
            <v>22</v>
          </cell>
          <cell r="DT778">
            <v>658.26</v>
          </cell>
        </row>
        <row r="779">
          <cell r="W779">
            <v>396.31734999999998</v>
          </cell>
          <cell r="AF779">
            <v>40431</v>
          </cell>
          <cell r="AG779">
            <v>440</v>
          </cell>
          <cell r="AH779">
            <v>379.27594222781147</v>
          </cell>
          <cell r="AM779">
            <v>44609.7</v>
          </cell>
          <cell r="AO779">
            <v>17679598.088294998</v>
          </cell>
          <cell r="AQ779">
            <v>16919386</v>
          </cell>
          <cell r="AU779">
            <v>0</v>
          </cell>
          <cell r="AW779">
            <v>2220779.9999999995</v>
          </cell>
          <cell r="AY779">
            <v>8603298.6999999993</v>
          </cell>
          <cell r="AZ779">
            <v>192.85712972739111</v>
          </cell>
          <cell r="BA779">
            <v>0</v>
          </cell>
          <cell r="BB779">
            <v>0</v>
          </cell>
          <cell r="BC779">
            <v>0</v>
          </cell>
          <cell r="BD779">
            <v>0</v>
          </cell>
          <cell r="BG779">
            <v>0</v>
          </cell>
          <cell r="BH779">
            <v>0</v>
          </cell>
          <cell r="BI779">
            <v>244600</v>
          </cell>
          <cell r="BJ779">
            <v>5.483112417254544</v>
          </cell>
          <cell r="BK779">
            <v>0</v>
          </cell>
          <cell r="BL779">
            <v>0</v>
          </cell>
          <cell r="BM779">
            <v>4376840</v>
          </cell>
          <cell r="BN779">
            <v>98.114087294915691</v>
          </cell>
          <cell r="BO779">
            <v>0</v>
          </cell>
          <cell r="BP779">
            <v>0</v>
          </cell>
          <cell r="BY779">
            <v>0</v>
          </cell>
          <cell r="CF779">
            <v>7885.7</v>
          </cell>
          <cell r="CG779">
            <v>1091</v>
          </cell>
          <cell r="CJ779">
            <v>0</v>
          </cell>
          <cell r="CK779">
            <v>0</v>
          </cell>
          <cell r="CL779">
            <v>0</v>
          </cell>
          <cell r="CM779">
            <v>38608.83171070931</v>
          </cell>
          <cell r="CN779">
            <v>57.52</v>
          </cell>
          <cell r="CO779">
            <v>57.52</v>
          </cell>
          <cell r="CX779">
            <v>0</v>
          </cell>
          <cell r="CY779">
            <v>0</v>
          </cell>
          <cell r="DB779">
            <v>0</v>
          </cell>
          <cell r="DC779">
            <v>0</v>
          </cell>
          <cell r="DJ779" t="str">
            <v>МОС</v>
          </cell>
          <cell r="DL779">
            <v>40837</v>
          </cell>
          <cell r="DM779">
            <v>234</v>
          </cell>
          <cell r="DO779" t="str">
            <v>Тариф на послуги централізованого опалення</v>
          </cell>
          <cell r="DT779">
            <v>437.38</v>
          </cell>
        </row>
        <row r="780">
          <cell r="W780">
            <v>804.39745182482432</v>
          </cell>
          <cell r="AF780">
            <v>40431</v>
          </cell>
          <cell r="AG780">
            <v>441</v>
          </cell>
          <cell r="AH780">
            <v>628.04020354732222</v>
          </cell>
          <cell r="AM780">
            <v>11859.65</v>
          </cell>
          <cell r="AO780">
            <v>9539872.2395342775</v>
          </cell>
          <cell r="AQ780">
            <v>7448337</v>
          </cell>
          <cell r="AU780">
            <v>0</v>
          </cell>
          <cell r="AW780">
            <v>621823.35381932568</v>
          </cell>
          <cell r="AY780">
            <v>5193638.4397599995</v>
          </cell>
          <cell r="AZ780">
            <v>437.92510232258115</v>
          </cell>
          <cell r="BA780">
            <v>0</v>
          </cell>
          <cell r="BB780">
            <v>0</v>
          </cell>
          <cell r="BC780">
            <v>0</v>
          </cell>
          <cell r="BD780">
            <v>0</v>
          </cell>
          <cell r="BG780">
            <v>0</v>
          </cell>
          <cell r="BH780">
            <v>0</v>
          </cell>
          <cell r="BI780">
            <v>65074.5</v>
          </cell>
          <cell r="BJ780">
            <v>5.4870506296560189</v>
          </cell>
          <cell r="BK780">
            <v>0</v>
          </cell>
          <cell r="BL780">
            <v>0</v>
          </cell>
          <cell r="BM780">
            <v>1163597</v>
          </cell>
          <cell r="BN780">
            <v>98.113940967903773</v>
          </cell>
          <cell r="BO780">
            <v>0</v>
          </cell>
          <cell r="BP780">
            <v>0</v>
          </cell>
          <cell r="BY780">
            <v>0</v>
          </cell>
          <cell r="CF780">
            <v>2107.0039999999999</v>
          </cell>
          <cell r="CG780">
            <v>2464.94</v>
          </cell>
          <cell r="CJ780">
            <v>0</v>
          </cell>
          <cell r="CK780">
            <v>0</v>
          </cell>
          <cell r="CL780">
            <v>0</v>
          </cell>
          <cell r="CM780">
            <v>10810.559002422213</v>
          </cell>
          <cell r="CN780">
            <v>57.52</v>
          </cell>
          <cell r="CO780">
            <v>57.52</v>
          </cell>
          <cell r="CX780">
            <v>0</v>
          </cell>
          <cell r="CY780">
            <v>0</v>
          </cell>
          <cell r="DB780">
            <v>0</v>
          </cell>
          <cell r="DC780">
            <v>0</v>
          </cell>
          <cell r="DJ780" t="str">
            <v>МОС</v>
          </cell>
          <cell r="DL780">
            <v>40837</v>
          </cell>
          <cell r="DM780">
            <v>234</v>
          </cell>
          <cell r="DT780">
            <v>984.57</v>
          </cell>
        </row>
        <row r="781">
          <cell r="W781">
            <v>804.39499999999998</v>
          </cell>
          <cell r="AF781">
            <v>40431</v>
          </cell>
          <cell r="AG781">
            <v>441</v>
          </cell>
          <cell r="AH781">
            <v>628.03832348381434</v>
          </cell>
          <cell r="AM781">
            <v>715.38800000000003</v>
          </cell>
          <cell r="AO781">
            <v>575454.53026000003</v>
          </cell>
          <cell r="AQ781">
            <v>449291.08016043901</v>
          </cell>
          <cell r="AU781">
            <v>0</v>
          </cell>
          <cell r="AW781">
            <v>37509.646180674346</v>
          </cell>
          <cell r="AY781">
            <v>313290.39476231113</v>
          </cell>
          <cell r="AZ781">
            <v>437.93073795242736</v>
          </cell>
          <cell r="BA781">
            <v>0</v>
          </cell>
          <cell r="BB781">
            <v>0</v>
          </cell>
          <cell r="BC781">
            <v>0</v>
          </cell>
          <cell r="BD781">
            <v>0</v>
          </cell>
          <cell r="BG781">
            <v>0</v>
          </cell>
          <cell r="BH781">
            <v>0</v>
          </cell>
          <cell r="BI781">
            <v>3925.42998769016</v>
          </cell>
          <cell r="BJ781">
            <v>5.4871342372113592</v>
          </cell>
          <cell r="BK781">
            <v>0</v>
          </cell>
          <cell r="BL781">
            <v>0</v>
          </cell>
          <cell r="BM781">
            <v>70187</v>
          </cell>
          <cell r="BN781">
            <v>98.110396036835951</v>
          </cell>
          <cell r="BO781">
            <v>0</v>
          </cell>
          <cell r="BP781">
            <v>0</v>
          </cell>
          <cell r="BY781">
            <v>0</v>
          </cell>
          <cell r="CF781">
            <v>127.09858851019138</v>
          </cell>
          <cell r="CG781">
            <v>2464.94</v>
          </cell>
          <cell r="CJ781">
            <v>0</v>
          </cell>
          <cell r="CK781">
            <v>0</v>
          </cell>
          <cell r="CL781">
            <v>0</v>
          </cell>
          <cell r="CM781">
            <v>652.11485015080575</v>
          </cell>
          <cell r="CN781">
            <v>57.52</v>
          </cell>
          <cell r="CO781">
            <v>57.52</v>
          </cell>
          <cell r="CX781">
            <v>0</v>
          </cell>
          <cell r="CY781">
            <v>0</v>
          </cell>
          <cell r="DB781">
            <v>0</v>
          </cell>
          <cell r="DC781">
            <v>0</v>
          </cell>
          <cell r="DJ781" t="str">
            <v>МОС</v>
          </cell>
          <cell r="DL781">
            <v>40837</v>
          </cell>
          <cell r="DM781">
            <v>234</v>
          </cell>
          <cell r="DT781">
            <v>984.57</v>
          </cell>
        </row>
        <row r="782">
          <cell r="W782">
            <v>331.67</v>
          </cell>
          <cell r="AF782">
            <v>39826</v>
          </cell>
          <cell r="AG782">
            <v>11</v>
          </cell>
          <cell r="AH782">
            <v>331.67062314540061</v>
          </cell>
          <cell r="AM782">
            <v>674</v>
          </cell>
          <cell r="AO782">
            <v>223545.58000000002</v>
          </cell>
          <cell r="AQ782">
            <v>223546</v>
          </cell>
          <cell r="AU782">
            <v>0</v>
          </cell>
          <cell r="AW782">
            <v>0</v>
          </cell>
          <cell r="AY782">
            <v>90354.963600000003</v>
          </cell>
          <cell r="AZ782">
            <v>134.05780949554895</v>
          </cell>
          <cell r="BA782">
            <v>0</v>
          </cell>
          <cell r="BB782">
            <v>0</v>
          </cell>
          <cell r="BC782">
            <v>0</v>
          </cell>
          <cell r="BD782">
            <v>0</v>
          </cell>
          <cell r="BG782">
            <v>0</v>
          </cell>
          <cell r="BH782">
            <v>0</v>
          </cell>
          <cell r="BI782">
            <v>26007.5</v>
          </cell>
          <cell r="BJ782">
            <v>38.586795252225521</v>
          </cell>
          <cell r="BK782">
            <v>0</v>
          </cell>
          <cell r="BL782">
            <v>0</v>
          </cell>
          <cell r="BM782">
            <v>70302</v>
          </cell>
          <cell r="BN782">
            <v>104.30563798219585</v>
          </cell>
          <cell r="BO782">
            <v>0</v>
          </cell>
          <cell r="BP782">
            <v>0</v>
          </cell>
          <cell r="BY782">
            <v>2191.59</v>
          </cell>
          <cell r="CF782">
            <v>124.23</v>
          </cell>
          <cell r="CG782">
            <v>727.32</v>
          </cell>
          <cell r="CJ782">
            <v>0</v>
          </cell>
          <cell r="CK782">
            <v>0</v>
          </cell>
          <cell r="CL782">
            <v>0</v>
          </cell>
          <cell r="CM782">
            <v>0</v>
          </cell>
          <cell r="CN782">
            <v>0</v>
          </cell>
          <cell r="CO782">
            <v>0</v>
          </cell>
          <cell r="CX782">
            <v>0</v>
          </cell>
          <cell r="CY782">
            <v>0</v>
          </cell>
          <cell r="DB782">
            <v>0</v>
          </cell>
          <cell r="DC782">
            <v>0</v>
          </cell>
          <cell r="DJ782" t="str">
            <v>МОС</v>
          </cell>
          <cell r="DL782">
            <v>39834</v>
          </cell>
          <cell r="DM782">
            <v>5</v>
          </cell>
          <cell r="DO782" t="str">
            <v>Тариф</v>
          </cell>
          <cell r="DT782">
            <v>331.67</v>
          </cell>
        </row>
        <row r="783">
          <cell r="W783">
            <v>671.92</v>
          </cell>
          <cell r="AF783">
            <v>40098</v>
          </cell>
          <cell r="AG783">
            <v>453</v>
          </cell>
          <cell r="AH783">
            <v>559.92999999999995</v>
          </cell>
          <cell r="AM783">
            <v>246</v>
          </cell>
          <cell r="AO783">
            <v>165292.31999999998</v>
          </cell>
          <cell r="AQ783">
            <v>137742.78</v>
          </cell>
          <cell r="AU783">
            <v>0</v>
          </cell>
          <cell r="AW783">
            <v>0</v>
          </cell>
          <cell r="AY783">
            <v>89137.814741000009</v>
          </cell>
          <cell r="AZ783">
            <v>362.34884041056915</v>
          </cell>
          <cell r="BA783">
            <v>0</v>
          </cell>
          <cell r="BB783">
            <v>0</v>
          </cell>
          <cell r="BC783">
            <v>0</v>
          </cell>
          <cell r="BD783">
            <v>0</v>
          </cell>
          <cell r="BG783">
            <v>0</v>
          </cell>
          <cell r="BH783">
            <v>0</v>
          </cell>
          <cell r="BI783">
            <v>9490</v>
          </cell>
          <cell r="BJ783">
            <v>38.577235772357724</v>
          </cell>
          <cell r="BK783">
            <v>0</v>
          </cell>
          <cell r="BL783">
            <v>0</v>
          </cell>
          <cell r="BM783">
            <v>25655</v>
          </cell>
          <cell r="BN783">
            <v>104.28861788617886</v>
          </cell>
          <cell r="BO783">
            <v>0</v>
          </cell>
          <cell r="BP783">
            <v>0</v>
          </cell>
          <cell r="BY783">
            <v>2191.59</v>
          </cell>
          <cell r="CF783">
            <v>41.2849</v>
          </cell>
          <cell r="CG783">
            <v>2159.09</v>
          </cell>
          <cell r="CJ783">
            <v>0</v>
          </cell>
          <cell r="CK783">
            <v>0</v>
          </cell>
          <cell r="CL783">
            <v>0</v>
          </cell>
          <cell r="CM783">
            <v>0</v>
          </cell>
          <cell r="CN783">
            <v>0</v>
          </cell>
          <cell r="CO783">
            <v>0</v>
          </cell>
          <cell r="CX783">
            <v>0</v>
          </cell>
          <cell r="CY783">
            <v>0</v>
          </cell>
          <cell r="DB783">
            <v>0</v>
          </cell>
          <cell r="DC783">
            <v>0</v>
          </cell>
          <cell r="DJ783" t="str">
            <v>НКРКП</v>
          </cell>
          <cell r="DL783">
            <v>40942</v>
          </cell>
          <cell r="DM783">
            <v>34</v>
          </cell>
          <cell r="DT783">
            <v>961.53</v>
          </cell>
        </row>
        <row r="784">
          <cell r="W784">
            <v>671.92</v>
          </cell>
          <cell r="AF784">
            <v>40098</v>
          </cell>
          <cell r="AG784">
            <v>453</v>
          </cell>
          <cell r="AH784">
            <v>559.93473570658034</v>
          </cell>
          <cell r="AM784">
            <v>1854</v>
          </cell>
          <cell r="AO784">
            <v>1245739.68</v>
          </cell>
          <cell r="AQ784">
            <v>1038119</v>
          </cell>
          <cell r="AU784">
            <v>0</v>
          </cell>
          <cell r="AW784">
            <v>0</v>
          </cell>
          <cell r="AY784">
            <v>671802.58077200002</v>
          </cell>
          <cell r="AZ784">
            <v>362.35306406256746</v>
          </cell>
          <cell r="BA784">
            <v>0</v>
          </cell>
          <cell r="BB784">
            <v>0</v>
          </cell>
          <cell r="BC784">
            <v>0</v>
          </cell>
          <cell r="BD784">
            <v>0</v>
          </cell>
          <cell r="BG784">
            <v>0</v>
          </cell>
          <cell r="BH784">
            <v>0</v>
          </cell>
          <cell r="BI784">
            <v>71532</v>
          </cell>
          <cell r="BJ784">
            <v>38.582524271844662</v>
          </cell>
          <cell r="BK784">
            <v>0</v>
          </cell>
          <cell r="BL784">
            <v>0</v>
          </cell>
          <cell r="BM784">
            <v>193354</v>
          </cell>
          <cell r="BN784">
            <v>104.29018338727077</v>
          </cell>
          <cell r="BO784">
            <v>0</v>
          </cell>
          <cell r="BP784">
            <v>0</v>
          </cell>
          <cell r="BY784">
            <v>2191.59</v>
          </cell>
          <cell r="CF784">
            <v>311.1508</v>
          </cell>
          <cell r="CG784">
            <v>2159.09</v>
          </cell>
          <cell r="CJ784">
            <v>0</v>
          </cell>
          <cell r="CK784">
            <v>0</v>
          </cell>
          <cell r="CL784">
            <v>0</v>
          </cell>
          <cell r="CM784">
            <v>0</v>
          </cell>
          <cell r="CN784">
            <v>0</v>
          </cell>
          <cell r="CO784">
            <v>0</v>
          </cell>
          <cell r="CX784">
            <v>0</v>
          </cell>
          <cell r="CY784">
            <v>0</v>
          </cell>
          <cell r="DB784">
            <v>0</v>
          </cell>
          <cell r="DC784">
            <v>0</v>
          </cell>
          <cell r="DJ784" t="str">
            <v>НКРКП</v>
          </cell>
          <cell r="DL784">
            <v>40942</v>
          </cell>
          <cell r="DM784">
            <v>34</v>
          </cell>
          <cell r="DT784">
            <v>961.53</v>
          </cell>
        </row>
        <row r="785">
          <cell r="W785">
            <v>201.01</v>
          </cell>
          <cell r="AF785">
            <v>39675</v>
          </cell>
          <cell r="AG785">
            <v>560</v>
          </cell>
          <cell r="AH785">
            <v>197.46048790309047</v>
          </cell>
          <cell r="AM785">
            <v>14900.5</v>
          </cell>
          <cell r="AO785">
            <v>2995149.5049999999</v>
          </cell>
          <cell r="AQ785">
            <v>2942259.9999999995</v>
          </cell>
          <cell r="AU785">
            <v>0</v>
          </cell>
          <cell r="AW785">
            <v>0</v>
          </cell>
          <cell r="AY785">
            <v>1624460</v>
          </cell>
          <cell r="AZ785">
            <v>109.02050266769571</v>
          </cell>
          <cell r="BA785">
            <v>116240</v>
          </cell>
          <cell r="BB785">
            <v>7.8010805006543409</v>
          </cell>
          <cell r="BC785">
            <v>0</v>
          </cell>
          <cell r="BD785">
            <v>0</v>
          </cell>
          <cell r="BG785">
            <v>0</v>
          </cell>
          <cell r="BH785">
            <v>0</v>
          </cell>
          <cell r="BI785">
            <v>337330</v>
          </cell>
          <cell r="BJ785">
            <v>22.63883762289856</v>
          </cell>
          <cell r="BK785">
            <v>0</v>
          </cell>
          <cell r="BL785">
            <v>0</v>
          </cell>
          <cell r="BM785">
            <v>726280</v>
          </cell>
          <cell r="BN785">
            <v>48.741988523875037</v>
          </cell>
          <cell r="BO785">
            <v>0</v>
          </cell>
          <cell r="BP785">
            <v>0</v>
          </cell>
          <cell r="BY785">
            <v>1626</v>
          </cell>
          <cell r="CF785">
            <v>2233.4873233239837</v>
          </cell>
          <cell r="CG785">
            <v>727.32</v>
          </cell>
          <cell r="CJ785">
            <v>0</v>
          </cell>
          <cell r="CK785">
            <v>0</v>
          </cell>
          <cell r="CL785">
            <v>0</v>
          </cell>
          <cell r="CM785">
            <v>0</v>
          </cell>
          <cell r="CN785">
            <v>0</v>
          </cell>
          <cell r="CO785">
            <v>0</v>
          </cell>
          <cell r="CX785">
            <v>0</v>
          </cell>
          <cell r="CY785">
            <v>0</v>
          </cell>
          <cell r="DB785">
            <v>0</v>
          </cell>
          <cell r="DC785">
            <v>0</v>
          </cell>
          <cell r="DJ785" t="str">
            <v>НКРЕ</v>
          </cell>
          <cell r="DL785">
            <v>40526</v>
          </cell>
          <cell r="DM785">
            <v>1830</v>
          </cell>
          <cell r="DO785" t="str">
            <v>Тариф на теплову енергію</v>
          </cell>
          <cell r="DT785">
            <v>221.11</v>
          </cell>
        </row>
        <row r="786">
          <cell r="W786">
            <v>438.96</v>
          </cell>
          <cell r="AF786">
            <v>39871</v>
          </cell>
          <cell r="AG786">
            <v>933</v>
          </cell>
          <cell r="AH786">
            <v>391.93018867924519</v>
          </cell>
          <cell r="AM786">
            <v>10700</v>
          </cell>
          <cell r="AO786">
            <v>4696872</v>
          </cell>
          <cell r="AQ786">
            <v>4193653.0188679234</v>
          </cell>
          <cell r="AU786">
            <v>0</v>
          </cell>
          <cell r="AW786">
            <v>0</v>
          </cell>
          <cell r="AY786">
            <v>3247296.5660377359</v>
          </cell>
          <cell r="AZ786">
            <v>303.4856603773585</v>
          </cell>
          <cell r="BA786">
            <v>83476.15094339622</v>
          </cell>
          <cell r="BB786">
            <v>7.8015094339622637</v>
          </cell>
          <cell r="BC786">
            <v>0</v>
          </cell>
          <cell r="BD786">
            <v>0</v>
          </cell>
          <cell r="BG786">
            <v>0</v>
          </cell>
          <cell r="BH786">
            <v>0</v>
          </cell>
          <cell r="BI786">
            <v>242252.03773584907</v>
          </cell>
          <cell r="BJ786">
            <v>22.640377358490568</v>
          </cell>
          <cell r="BK786">
            <v>0</v>
          </cell>
          <cell r="BL786">
            <v>0</v>
          </cell>
          <cell r="BM786">
            <v>521562.41509433958</v>
          </cell>
          <cell r="BN786">
            <v>48.744150943396221</v>
          </cell>
          <cell r="BO786">
            <v>0</v>
          </cell>
          <cell r="BP786">
            <v>0</v>
          </cell>
          <cell r="BY786">
            <v>1626</v>
          </cell>
          <cell r="CF786">
            <v>1515.8345506069488</v>
          </cell>
          <cell r="CG786">
            <v>2142.25</v>
          </cell>
          <cell r="CJ786">
            <v>0</v>
          </cell>
          <cell r="CK786">
            <v>0</v>
          </cell>
          <cell r="CL786">
            <v>0</v>
          </cell>
          <cell r="CM786">
            <v>0</v>
          </cell>
          <cell r="CN786">
            <v>0</v>
          </cell>
          <cell r="CO786">
            <v>0</v>
          </cell>
          <cell r="CX786">
            <v>0</v>
          </cell>
          <cell r="CY786">
            <v>0</v>
          </cell>
          <cell r="DB786">
            <v>0</v>
          </cell>
          <cell r="DC786">
            <v>0</v>
          </cell>
          <cell r="DJ786" t="str">
            <v>НКРКП</v>
          </cell>
          <cell r="DL786">
            <v>40942</v>
          </cell>
          <cell r="DM786">
            <v>33</v>
          </cell>
          <cell r="DT786">
            <v>689.09</v>
          </cell>
        </row>
        <row r="787">
          <cell r="W787">
            <v>438.96</v>
          </cell>
          <cell r="AF787">
            <v>39871</v>
          </cell>
          <cell r="AG787">
            <v>933</v>
          </cell>
          <cell r="AH787">
            <v>391.9301886792453</v>
          </cell>
          <cell r="AM787">
            <v>15800</v>
          </cell>
          <cell r="AO787">
            <v>6935568</v>
          </cell>
          <cell r="AQ787">
            <v>6192496.9811320761</v>
          </cell>
          <cell r="AU787">
            <v>0</v>
          </cell>
          <cell r="AW787">
            <v>0</v>
          </cell>
          <cell r="AY787">
            <v>4795073.4339622641</v>
          </cell>
          <cell r="AZ787">
            <v>303.4856603773585</v>
          </cell>
          <cell r="BA787">
            <v>123263.84905660379</v>
          </cell>
          <cell r="BB787">
            <v>7.8015094339622655</v>
          </cell>
          <cell r="BC787">
            <v>0</v>
          </cell>
          <cell r="BD787">
            <v>0</v>
          </cell>
          <cell r="BG787">
            <v>0</v>
          </cell>
          <cell r="BH787">
            <v>0</v>
          </cell>
          <cell r="BI787">
            <v>357717.96226415096</v>
          </cell>
          <cell r="BJ787">
            <v>22.640377358490568</v>
          </cell>
          <cell r="BK787">
            <v>0</v>
          </cell>
          <cell r="BL787">
            <v>0</v>
          </cell>
          <cell r="BM787">
            <v>770157.58490566048</v>
          </cell>
          <cell r="BN787">
            <v>48.744150943396235</v>
          </cell>
          <cell r="BO787">
            <v>0</v>
          </cell>
          <cell r="BP787">
            <v>0</v>
          </cell>
          <cell r="BY787">
            <v>1626</v>
          </cell>
          <cell r="CF787">
            <v>2238.3351308027841</v>
          </cell>
          <cell r="CG787">
            <v>2142.25</v>
          </cell>
          <cell r="CJ787">
            <v>0</v>
          </cell>
          <cell r="CK787">
            <v>0</v>
          </cell>
          <cell r="CL787">
            <v>0</v>
          </cell>
          <cell r="CM787">
            <v>0</v>
          </cell>
          <cell r="CN787">
            <v>0</v>
          </cell>
          <cell r="CO787">
            <v>0</v>
          </cell>
          <cell r="CX787">
            <v>0</v>
          </cell>
          <cell r="CY787">
            <v>0</v>
          </cell>
          <cell r="DB787">
            <v>0</v>
          </cell>
          <cell r="DC787">
            <v>0</v>
          </cell>
          <cell r="DJ787" t="str">
            <v>НКРКП</v>
          </cell>
          <cell r="DL787">
            <v>40942</v>
          </cell>
          <cell r="DM787">
            <v>33</v>
          </cell>
          <cell r="DT787">
            <v>689.09</v>
          </cell>
        </row>
        <row r="788">
          <cell r="W788">
            <v>226.88</v>
          </cell>
          <cell r="AF788">
            <v>39930</v>
          </cell>
          <cell r="AG788">
            <v>997</v>
          </cell>
          <cell r="AH788">
            <v>208.15</v>
          </cell>
          <cell r="AM788">
            <v>2914.0091280326687</v>
          </cell>
          <cell r="AO788">
            <v>661130.39096805186</v>
          </cell>
          <cell r="AQ788">
            <v>606551</v>
          </cell>
          <cell r="AU788">
            <v>0</v>
          </cell>
          <cell r="AW788">
            <v>0</v>
          </cell>
          <cell r="AY788">
            <v>290782.53600000002</v>
          </cell>
          <cell r="AZ788">
            <v>99.78779174117264</v>
          </cell>
          <cell r="BA788">
            <v>0</v>
          </cell>
          <cell r="BB788">
            <v>0</v>
          </cell>
          <cell r="BC788">
            <v>0</v>
          </cell>
          <cell r="BD788">
            <v>0</v>
          </cell>
          <cell r="BG788">
            <v>0</v>
          </cell>
          <cell r="BH788">
            <v>0</v>
          </cell>
          <cell r="BI788">
            <v>71027.64</v>
          </cell>
          <cell r="BJ788">
            <v>24.374542727651921</v>
          </cell>
          <cell r="BK788">
            <v>0</v>
          </cell>
          <cell r="BL788">
            <v>0</v>
          </cell>
          <cell r="BM788">
            <v>50299.03</v>
          </cell>
          <cell r="BN788">
            <v>17.261109279351611</v>
          </cell>
          <cell r="BO788">
            <v>0</v>
          </cell>
          <cell r="BP788">
            <v>0</v>
          </cell>
          <cell r="BY788">
            <v>2293.33</v>
          </cell>
          <cell r="CF788">
            <v>399.8</v>
          </cell>
          <cell r="CG788">
            <v>727.32</v>
          </cell>
          <cell r="CJ788">
            <v>0</v>
          </cell>
          <cell r="CK788">
            <v>0</v>
          </cell>
          <cell r="CL788">
            <v>0</v>
          </cell>
          <cell r="CM788">
            <v>0</v>
          </cell>
          <cell r="CN788">
            <v>0</v>
          </cell>
          <cell r="CO788">
            <v>0</v>
          </cell>
          <cell r="CX788">
            <v>0</v>
          </cell>
          <cell r="CY788">
            <v>0</v>
          </cell>
          <cell r="DB788">
            <v>0</v>
          </cell>
          <cell r="DC788">
            <v>0</v>
          </cell>
          <cell r="DJ788" t="str">
            <v>МОС</v>
          </cell>
          <cell r="DL788">
            <v>40100</v>
          </cell>
          <cell r="DM788">
            <v>455</v>
          </cell>
          <cell r="DO788" t="str">
            <v>Тариф на послуги з теплопостачання</v>
          </cell>
          <cell r="DT788">
            <v>226.88</v>
          </cell>
        </row>
        <row r="789">
          <cell r="W789">
            <v>462.56</v>
          </cell>
          <cell r="AF789">
            <v>39930</v>
          </cell>
          <cell r="AG789">
            <v>998</v>
          </cell>
          <cell r="AH789">
            <v>402.23192105242015</v>
          </cell>
          <cell r="AM789">
            <v>255.8</v>
          </cell>
          <cell r="AO789">
            <v>118322.84800000001</v>
          </cell>
          <cell r="AQ789">
            <v>102890.92540520908</v>
          </cell>
          <cell r="AU789">
            <v>0</v>
          </cell>
          <cell r="AW789">
            <v>0</v>
          </cell>
          <cell r="AY789">
            <v>75171.753405337658</v>
          </cell>
          <cell r="AZ789">
            <v>293.86924708888841</v>
          </cell>
          <cell r="BA789">
            <v>0</v>
          </cell>
          <cell r="BB789">
            <v>0</v>
          </cell>
          <cell r="BC789">
            <v>0</v>
          </cell>
          <cell r="BD789">
            <v>0</v>
          </cell>
          <cell r="BG789">
            <v>0</v>
          </cell>
          <cell r="BH789">
            <v>0</v>
          </cell>
          <cell r="BI789">
            <v>6235.03</v>
          </cell>
          <cell r="BJ789">
            <v>24.374628616106332</v>
          </cell>
          <cell r="BK789">
            <v>0</v>
          </cell>
          <cell r="BL789">
            <v>0</v>
          </cell>
          <cell r="BM789">
            <v>4415.3999999999996</v>
          </cell>
          <cell r="BN789">
            <v>17.261141516810007</v>
          </cell>
          <cell r="BO789">
            <v>0</v>
          </cell>
          <cell r="BP789">
            <v>0</v>
          </cell>
          <cell r="BY789">
            <v>2293.33</v>
          </cell>
          <cell r="CF789">
            <v>35.090093782395918</v>
          </cell>
          <cell r="CG789">
            <v>2142.25</v>
          </cell>
          <cell r="CJ789">
            <v>0</v>
          </cell>
          <cell r="CK789">
            <v>0</v>
          </cell>
          <cell r="CL789">
            <v>0</v>
          </cell>
          <cell r="CM789">
            <v>0</v>
          </cell>
          <cell r="CN789">
            <v>0</v>
          </cell>
          <cell r="CO789">
            <v>0</v>
          </cell>
          <cell r="CX789">
            <v>0</v>
          </cell>
          <cell r="CY789">
            <v>0</v>
          </cell>
          <cell r="DB789">
            <v>0</v>
          </cell>
          <cell r="DC789">
            <v>0</v>
          </cell>
          <cell r="DJ789" t="str">
            <v>НКРКП</v>
          </cell>
          <cell r="DL789">
            <v>40942</v>
          </cell>
          <cell r="DM789">
            <v>36</v>
          </cell>
          <cell r="DT789">
            <v>701.66</v>
          </cell>
        </row>
        <row r="790">
          <cell r="W790">
            <v>603.34</v>
          </cell>
          <cell r="AF790">
            <v>39930</v>
          </cell>
          <cell r="AG790">
            <v>998</v>
          </cell>
          <cell r="AH790">
            <v>402.23192105242009</v>
          </cell>
          <cell r="AM790">
            <v>12187.9</v>
          </cell>
          <cell r="AO790">
            <v>7353447.5860000001</v>
          </cell>
          <cell r="AQ790">
            <v>4902362.4305947907</v>
          </cell>
          <cell r="AU790">
            <v>0</v>
          </cell>
          <cell r="AW790">
            <v>0</v>
          </cell>
          <cell r="AY790">
            <v>3581648.9965946623</v>
          </cell>
          <cell r="AZ790">
            <v>293.86924708888836</v>
          </cell>
          <cell r="BA790">
            <v>0</v>
          </cell>
          <cell r="BB790">
            <v>0</v>
          </cell>
          <cell r="BC790">
            <v>0</v>
          </cell>
          <cell r="BD790">
            <v>0</v>
          </cell>
          <cell r="BG790">
            <v>0</v>
          </cell>
          <cell r="BH790">
            <v>0</v>
          </cell>
          <cell r="BI790">
            <v>297075.42</v>
          </cell>
          <cell r="BJ790">
            <v>24.374619089424758</v>
          </cell>
          <cell r="BK790">
            <v>0</v>
          </cell>
          <cell r="BL790">
            <v>0</v>
          </cell>
          <cell r="BM790">
            <v>210377.4</v>
          </cell>
          <cell r="BN790">
            <v>17.26116886420138</v>
          </cell>
          <cell r="BO790">
            <v>0</v>
          </cell>
          <cell r="BP790">
            <v>0</v>
          </cell>
          <cell r="BY790">
            <v>2293.33</v>
          </cell>
          <cell r="CF790">
            <v>1671.909906217604</v>
          </cell>
          <cell r="CG790">
            <v>2142.25</v>
          </cell>
          <cell r="CJ790">
            <v>0</v>
          </cell>
          <cell r="CK790">
            <v>0</v>
          </cell>
          <cell r="CL790">
            <v>0</v>
          </cell>
          <cell r="CM790">
            <v>0</v>
          </cell>
          <cell r="CN790">
            <v>0</v>
          </cell>
          <cell r="CO790">
            <v>0</v>
          </cell>
          <cell r="CX790">
            <v>0</v>
          </cell>
          <cell r="CY790">
            <v>0</v>
          </cell>
          <cell r="DB790">
            <v>0</v>
          </cell>
          <cell r="DC790">
            <v>0</v>
          </cell>
          <cell r="DJ790" t="str">
            <v>НКРКП</v>
          </cell>
          <cell r="DL790">
            <v>40942</v>
          </cell>
          <cell r="DM790">
            <v>36</v>
          </cell>
          <cell r="DT790">
            <v>737.46</v>
          </cell>
        </row>
        <row r="791">
          <cell r="W791">
            <v>201.38</v>
          </cell>
          <cell r="AF791">
            <v>40079</v>
          </cell>
          <cell r="AG791" t="str">
            <v>калькуляція</v>
          </cell>
          <cell r="AH791">
            <v>201.37621281323291</v>
          </cell>
          <cell r="AM791">
            <v>810.1</v>
          </cell>
          <cell r="AO791">
            <v>163137.93799999999</v>
          </cell>
          <cell r="AQ791">
            <v>163134.87</v>
          </cell>
          <cell r="AU791">
            <v>0</v>
          </cell>
          <cell r="AW791">
            <v>0</v>
          </cell>
          <cell r="AY791">
            <v>85224.76</v>
          </cell>
          <cell r="AZ791">
            <v>105.20276509072953</v>
          </cell>
          <cell r="BA791">
            <v>0</v>
          </cell>
          <cell r="BB791">
            <v>0</v>
          </cell>
          <cell r="BC791">
            <v>0</v>
          </cell>
          <cell r="BD791">
            <v>0</v>
          </cell>
          <cell r="BG791">
            <v>0</v>
          </cell>
          <cell r="BH791">
            <v>0</v>
          </cell>
          <cell r="BI791">
            <v>8552.7199999999993</v>
          </cell>
          <cell r="BJ791">
            <v>10.557610171583754</v>
          </cell>
          <cell r="BK791">
            <v>0</v>
          </cell>
          <cell r="BL791">
            <v>0</v>
          </cell>
          <cell r="BM791">
            <v>38463.79</v>
          </cell>
          <cell r="BN791">
            <v>47.480298728552029</v>
          </cell>
          <cell r="BO791">
            <v>0</v>
          </cell>
          <cell r="BP791">
            <v>0</v>
          </cell>
          <cell r="BY791">
            <v>3268.5</v>
          </cell>
          <cell r="CF791">
            <v>117.17642853214539</v>
          </cell>
          <cell r="CG791">
            <v>727.32</v>
          </cell>
          <cell r="CJ791">
            <v>0</v>
          </cell>
          <cell r="CK791">
            <v>0</v>
          </cell>
          <cell r="CL791">
            <v>0</v>
          </cell>
          <cell r="CM791">
            <v>0</v>
          </cell>
          <cell r="CN791">
            <v>0</v>
          </cell>
          <cell r="CO791">
            <v>0</v>
          </cell>
          <cell r="CX791">
            <v>0</v>
          </cell>
          <cell r="CY791">
            <v>0</v>
          </cell>
          <cell r="DB791">
            <v>0</v>
          </cell>
          <cell r="DC791">
            <v>0</v>
          </cell>
          <cell r="DJ791" t="str">
            <v>НКРЕ</v>
          </cell>
          <cell r="DL791">
            <v>40526</v>
          </cell>
          <cell r="DM791">
            <v>1828</v>
          </cell>
          <cell r="DO791" t="str">
            <v>Тариф на теплову енергію</v>
          </cell>
          <cell r="DT791">
            <v>221.51</v>
          </cell>
        </row>
        <row r="792">
          <cell r="W792">
            <v>450.2</v>
          </cell>
          <cell r="AF792">
            <v>40079</v>
          </cell>
          <cell r="AG792" t="str">
            <v>калькуляція</v>
          </cell>
          <cell r="AH792">
            <v>409.26979116670924</v>
          </cell>
          <cell r="AM792">
            <v>9792.5</v>
          </cell>
          <cell r="AO792">
            <v>4408583.5</v>
          </cell>
          <cell r="AQ792">
            <v>4007774.43</v>
          </cell>
          <cell r="AU792">
            <v>0</v>
          </cell>
          <cell r="AW792">
            <v>0</v>
          </cell>
          <cell r="AY792">
            <v>3065947.58</v>
          </cell>
          <cell r="AZ792">
            <v>313.09140464641308</v>
          </cell>
          <cell r="BA792">
            <v>0</v>
          </cell>
          <cell r="BB792">
            <v>0</v>
          </cell>
          <cell r="BC792">
            <v>0</v>
          </cell>
          <cell r="BD792">
            <v>0</v>
          </cell>
          <cell r="BG792">
            <v>0</v>
          </cell>
          <cell r="BH792">
            <v>0</v>
          </cell>
          <cell r="BI792">
            <v>103385.38</v>
          </cell>
          <cell r="BJ792">
            <v>10.557608373755425</v>
          </cell>
          <cell r="BK792">
            <v>0</v>
          </cell>
          <cell r="BL792">
            <v>0</v>
          </cell>
          <cell r="BM792">
            <v>464950.89</v>
          </cell>
          <cell r="BN792">
            <v>47.48030533571611</v>
          </cell>
          <cell r="BO792">
            <v>0</v>
          </cell>
          <cell r="BP792">
            <v>0</v>
          </cell>
          <cell r="BY792">
            <v>3268.5</v>
          </cell>
          <cell r="CF792">
            <v>1404.6840002565677</v>
          </cell>
          <cell r="CG792">
            <v>2182.66</v>
          </cell>
          <cell r="CJ792">
            <v>0</v>
          </cell>
          <cell r="CK792">
            <v>0</v>
          </cell>
          <cell r="CL792">
            <v>0</v>
          </cell>
          <cell r="CM792">
            <v>0</v>
          </cell>
          <cell r="CN792">
            <v>0</v>
          </cell>
          <cell r="CO792">
            <v>0</v>
          </cell>
          <cell r="CX792">
            <v>0</v>
          </cell>
          <cell r="CY792">
            <v>0</v>
          </cell>
          <cell r="DB792">
            <v>0</v>
          </cell>
          <cell r="DC792">
            <v>0</v>
          </cell>
          <cell r="DJ792" t="str">
            <v>НКРКП</v>
          </cell>
          <cell r="DL792">
            <v>40816</v>
          </cell>
          <cell r="DM792">
            <v>26</v>
          </cell>
          <cell r="DT792">
            <v>675.3</v>
          </cell>
        </row>
        <row r="793">
          <cell r="W793">
            <v>240.05</v>
          </cell>
          <cell r="AF793">
            <v>39862</v>
          </cell>
          <cell r="AG793">
            <v>915</v>
          </cell>
          <cell r="AH793">
            <v>240.0503488455729</v>
          </cell>
          <cell r="AM793">
            <v>1390.3</v>
          </cell>
          <cell r="AO793">
            <v>333741.51500000001</v>
          </cell>
          <cell r="AQ793">
            <v>333742</v>
          </cell>
          <cell r="AU793">
            <v>0</v>
          </cell>
          <cell r="AW793">
            <v>0</v>
          </cell>
          <cell r="AY793">
            <v>158338</v>
          </cell>
          <cell r="AZ793">
            <v>113.88765014745019</v>
          </cell>
          <cell r="BA793">
            <v>0</v>
          </cell>
          <cell r="BB793">
            <v>0</v>
          </cell>
          <cell r="BC793">
            <v>0</v>
          </cell>
          <cell r="BD793">
            <v>0</v>
          </cell>
          <cell r="BG793">
            <v>0</v>
          </cell>
          <cell r="BH793">
            <v>0</v>
          </cell>
          <cell r="BI793">
            <v>49793</v>
          </cell>
          <cell r="BJ793">
            <v>35.814572394447239</v>
          </cell>
          <cell r="BK793">
            <v>0</v>
          </cell>
          <cell r="BL793">
            <v>0</v>
          </cell>
          <cell r="BM793">
            <v>111100</v>
          </cell>
          <cell r="BN793">
            <v>79.910810616413727</v>
          </cell>
          <cell r="BO793">
            <v>0</v>
          </cell>
          <cell r="BP793">
            <v>0</v>
          </cell>
          <cell r="BY793">
            <v>1744</v>
          </cell>
          <cell r="CF793">
            <v>217.70149742134447</v>
          </cell>
          <cell r="CG793">
            <v>727.31700000000001</v>
          </cell>
          <cell r="CJ793">
            <v>0</v>
          </cell>
          <cell r="CK793">
            <v>0</v>
          </cell>
          <cell r="CL793">
            <v>0</v>
          </cell>
          <cell r="CM793">
            <v>0</v>
          </cell>
          <cell r="CN793">
            <v>0</v>
          </cell>
          <cell r="CO793">
            <v>0</v>
          </cell>
          <cell r="CX793">
            <v>0</v>
          </cell>
          <cell r="CY793">
            <v>0</v>
          </cell>
          <cell r="DB793">
            <v>0</v>
          </cell>
          <cell r="DC793">
            <v>0</v>
          </cell>
          <cell r="DJ793" t="str">
            <v>НКРЕ</v>
          </cell>
          <cell r="DL793">
            <v>40526</v>
          </cell>
          <cell r="DM793">
            <v>1829</v>
          </cell>
          <cell r="DO793" t="str">
            <v>тариф на теплову енергію</v>
          </cell>
          <cell r="DT793">
            <v>264.06</v>
          </cell>
        </row>
        <row r="794">
          <cell r="W794">
            <v>461.69</v>
          </cell>
          <cell r="AF794">
            <v>39862</v>
          </cell>
          <cell r="AG794">
            <v>916</v>
          </cell>
          <cell r="AH794">
            <v>461.69</v>
          </cell>
          <cell r="AM794">
            <v>2971.4</v>
          </cell>
          <cell r="AO794">
            <v>1371865.666</v>
          </cell>
          <cell r="AQ794">
            <v>1371865.666</v>
          </cell>
          <cell r="AU794">
            <v>0</v>
          </cell>
          <cell r="AW794">
            <v>0</v>
          </cell>
          <cell r="AY794">
            <v>997000</v>
          </cell>
          <cell r="AZ794">
            <v>335.53207242377329</v>
          </cell>
          <cell r="BA794">
            <v>0</v>
          </cell>
          <cell r="BB794">
            <v>0</v>
          </cell>
          <cell r="BC794">
            <v>0</v>
          </cell>
          <cell r="BD794">
            <v>0</v>
          </cell>
          <cell r="BG794">
            <v>0</v>
          </cell>
          <cell r="BH794">
            <v>0</v>
          </cell>
          <cell r="BI794">
            <v>106400</v>
          </cell>
          <cell r="BJ794">
            <v>35.80803661573669</v>
          </cell>
          <cell r="BK794">
            <v>0</v>
          </cell>
          <cell r="BL794">
            <v>0</v>
          </cell>
          <cell r="BM794">
            <v>237650</v>
          </cell>
          <cell r="BN794">
            <v>79.979134414753986</v>
          </cell>
          <cell r="BO794">
            <v>0</v>
          </cell>
          <cell r="BP794">
            <v>0</v>
          </cell>
          <cell r="BY794">
            <v>1744</v>
          </cell>
          <cell r="CF794">
            <v>465.39852958338196</v>
          </cell>
          <cell r="CG794">
            <v>2142.25</v>
          </cell>
          <cell r="CJ794">
            <v>0</v>
          </cell>
          <cell r="CK794">
            <v>0</v>
          </cell>
          <cell r="CL794">
            <v>0</v>
          </cell>
          <cell r="CM794">
            <v>0</v>
          </cell>
          <cell r="CN794">
            <v>0</v>
          </cell>
          <cell r="CO794">
            <v>0</v>
          </cell>
          <cell r="CX794">
            <v>0</v>
          </cell>
          <cell r="CY794">
            <v>0</v>
          </cell>
          <cell r="DB794">
            <v>0</v>
          </cell>
          <cell r="DC794">
            <v>0</v>
          </cell>
          <cell r="DJ794" t="str">
            <v>НКРКП</v>
          </cell>
          <cell r="DL794">
            <v>40816</v>
          </cell>
          <cell r="DM794">
            <v>28</v>
          </cell>
          <cell r="DT794">
            <v>713.81</v>
          </cell>
        </row>
        <row r="795">
          <cell r="W795">
            <v>181.07</v>
          </cell>
          <cell r="AF795">
            <v>39895</v>
          </cell>
          <cell r="AG795">
            <v>961</v>
          </cell>
          <cell r="AH795">
            <v>172.45</v>
          </cell>
          <cell r="AM795">
            <v>2267.9899999999998</v>
          </cell>
          <cell r="AO795">
            <v>410664.94929999992</v>
          </cell>
          <cell r="AQ795">
            <v>391114.87549999997</v>
          </cell>
          <cell r="AU795">
            <v>0</v>
          </cell>
          <cell r="AW795">
            <v>0</v>
          </cell>
          <cell r="AY795">
            <v>263400</v>
          </cell>
          <cell r="AZ795">
            <v>116.13807821022139</v>
          </cell>
          <cell r="BA795">
            <v>0</v>
          </cell>
          <cell r="BB795">
            <v>0</v>
          </cell>
          <cell r="BC795">
            <v>0</v>
          </cell>
          <cell r="BD795">
            <v>0</v>
          </cell>
          <cell r="BG795">
            <v>0</v>
          </cell>
          <cell r="BH795">
            <v>0</v>
          </cell>
          <cell r="BI795">
            <v>25380</v>
          </cell>
          <cell r="BJ795">
            <v>11.190525531417688</v>
          </cell>
          <cell r="BK795">
            <v>0</v>
          </cell>
          <cell r="BL795">
            <v>0</v>
          </cell>
          <cell r="BM795">
            <v>35600</v>
          </cell>
          <cell r="BN795">
            <v>15.696718239498413</v>
          </cell>
          <cell r="BO795">
            <v>0</v>
          </cell>
          <cell r="BP795">
            <v>0</v>
          </cell>
          <cell r="BY795">
            <v>1493</v>
          </cell>
          <cell r="CF795">
            <v>362.15146015508992</v>
          </cell>
          <cell r="CG795">
            <v>727.32</v>
          </cell>
          <cell r="CJ795">
            <v>0</v>
          </cell>
          <cell r="CK795">
            <v>0</v>
          </cell>
          <cell r="CL795">
            <v>0</v>
          </cell>
          <cell r="CM795">
            <v>0</v>
          </cell>
          <cell r="CN795">
            <v>0</v>
          </cell>
          <cell r="CO795">
            <v>0</v>
          </cell>
          <cell r="CX795">
            <v>0</v>
          </cell>
          <cell r="CY795">
            <v>0</v>
          </cell>
          <cell r="DB795">
            <v>0</v>
          </cell>
          <cell r="DC795">
            <v>0</v>
          </cell>
          <cell r="DJ795" t="str">
            <v>МОС</v>
          </cell>
          <cell r="DL795">
            <v>39904</v>
          </cell>
          <cell r="DM795">
            <v>58</v>
          </cell>
          <cell r="DO795" t="str">
            <v>Тариф на послуги з теплопостачання</v>
          </cell>
          <cell r="DT795">
            <v>181.07</v>
          </cell>
        </row>
        <row r="796">
          <cell r="W796">
            <v>518.08000000000004</v>
          </cell>
          <cell r="AF796">
            <v>39895</v>
          </cell>
          <cell r="AG796">
            <v>962</v>
          </cell>
          <cell r="AH796">
            <v>398.53</v>
          </cell>
          <cell r="AM796">
            <v>499.58597847088055</v>
          </cell>
          <cell r="AO796">
            <v>258825.50372619383</v>
          </cell>
          <cell r="AQ796">
            <v>199100</v>
          </cell>
          <cell r="AU796">
            <v>0</v>
          </cell>
          <cell r="AW796">
            <v>0</v>
          </cell>
          <cell r="AY796">
            <v>170970</v>
          </cell>
          <cell r="AZ796">
            <v>342.22337569060767</v>
          </cell>
          <cell r="BA796">
            <v>0</v>
          </cell>
          <cell r="BB796">
            <v>0</v>
          </cell>
          <cell r="BC796">
            <v>0</v>
          </cell>
          <cell r="BD796">
            <v>0</v>
          </cell>
          <cell r="BG796">
            <v>0</v>
          </cell>
          <cell r="BH796">
            <v>0</v>
          </cell>
          <cell r="BI796">
            <v>5590</v>
          </cell>
          <cell r="BJ796">
            <v>11.189265193370165</v>
          </cell>
          <cell r="BK796">
            <v>0</v>
          </cell>
          <cell r="BL796">
            <v>0</v>
          </cell>
          <cell r="BM796">
            <v>7840</v>
          </cell>
          <cell r="BN796">
            <v>15.69299447513812</v>
          </cell>
          <cell r="BO796">
            <v>0</v>
          </cell>
          <cell r="BP796">
            <v>0</v>
          </cell>
          <cell r="BY796">
            <v>1493</v>
          </cell>
          <cell r="CF796">
            <v>79.808612440191382</v>
          </cell>
          <cell r="CG796">
            <v>2142.25</v>
          </cell>
          <cell r="CJ796">
            <v>0</v>
          </cell>
          <cell r="CK796">
            <v>0</v>
          </cell>
          <cell r="CL796">
            <v>0</v>
          </cell>
          <cell r="CM796">
            <v>0</v>
          </cell>
          <cell r="CN796">
            <v>0</v>
          </cell>
          <cell r="CO796">
            <v>0</v>
          </cell>
          <cell r="CX796">
            <v>0</v>
          </cell>
          <cell r="CY796">
            <v>0</v>
          </cell>
          <cell r="DB796">
            <v>0</v>
          </cell>
          <cell r="DC796">
            <v>0</v>
          </cell>
          <cell r="DJ796" t="str">
            <v>НКРКП</v>
          </cell>
          <cell r="DL796">
            <v>40942</v>
          </cell>
          <cell r="DM796">
            <v>35</v>
          </cell>
          <cell r="DT796">
            <v>778.44</v>
          </cell>
        </row>
        <row r="797">
          <cell r="W797">
            <v>677.5</v>
          </cell>
          <cell r="AF797">
            <v>39895</v>
          </cell>
          <cell r="AG797">
            <v>962</v>
          </cell>
          <cell r="AH797">
            <v>398.53</v>
          </cell>
          <cell r="AM797">
            <v>1539.1563997691517</v>
          </cell>
          <cell r="AO797">
            <v>1042778.4608436002</v>
          </cell>
          <cell r="AQ797">
            <v>613400</v>
          </cell>
          <cell r="AU797">
            <v>0</v>
          </cell>
          <cell r="AW797">
            <v>0</v>
          </cell>
          <cell r="AY797">
            <v>526730</v>
          </cell>
          <cell r="AZ797">
            <v>342.21993299641343</v>
          </cell>
          <cell r="BA797">
            <v>0</v>
          </cell>
          <cell r="BB797">
            <v>0</v>
          </cell>
          <cell r="BC797">
            <v>0</v>
          </cell>
          <cell r="BD797">
            <v>0</v>
          </cell>
          <cell r="BG797">
            <v>0</v>
          </cell>
          <cell r="BH797">
            <v>0</v>
          </cell>
          <cell r="BI797">
            <v>17230</v>
          </cell>
          <cell r="BJ797">
            <v>11.194443919139223</v>
          </cell>
          <cell r="BK797">
            <v>0</v>
          </cell>
          <cell r="BL797">
            <v>0</v>
          </cell>
          <cell r="BM797">
            <v>24160</v>
          </cell>
          <cell r="BN797">
            <v>15.696910335833062</v>
          </cell>
          <cell r="BO797">
            <v>0</v>
          </cell>
          <cell r="BP797">
            <v>0</v>
          </cell>
          <cell r="BY797">
            <v>1493</v>
          </cell>
          <cell r="CF797">
            <v>245.8769984829035</v>
          </cell>
          <cell r="CG797">
            <v>2142.25</v>
          </cell>
          <cell r="CJ797">
            <v>0</v>
          </cell>
          <cell r="CK797">
            <v>0</v>
          </cell>
          <cell r="CL797">
            <v>0</v>
          </cell>
          <cell r="CM797">
            <v>0</v>
          </cell>
          <cell r="CN797">
            <v>0</v>
          </cell>
          <cell r="CO797">
            <v>0</v>
          </cell>
          <cell r="CX797">
            <v>0</v>
          </cell>
          <cell r="CY797">
            <v>0</v>
          </cell>
          <cell r="DB797">
            <v>0</v>
          </cell>
          <cell r="DC797">
            <v>0</v>
          </cell>
          <cell r="DJ797" t="str">
            <v>НКРКП</v>
          </cell>
          <cell r="DL797">
            <v>40942</v>
          </cell>
          <cell r="DM797">
            <v>35</v>
          </cell>
          <cell r="DT797">
            <v>778.44</v>
          </cell>
        </row>
        <row r="798">
          <cell r="W798">
            <v>443.86</v>
          </cell>
          <cell r="AF798">
            <v>40091</v>
          </cell>
          <cell r="AG798">
            <v>104</v>
          </cell>
          <cell r="AH798">
            <v>443.86209003870442</v>
          </cell>
          <cell r="AM798">
            <v>4909</v>
          </cell>
          <cell r="AO798">
            <v>2178908.7400000002</v>
          </cell>
          <cell r="AQ798">
            <v>2178919</v>
          </cell>
          <cell r="AU798">
            <v>0</v>
          </cell>
          <cell r="AW798">
            <v>0</v>
          </cell>
          <cell r="AY798">
            <v>575819.24400000006</v>
          </cell>
          <cell r="AZ798">
            <v>117.29868486453454</v>
          </cell>
          <cell r="BA798">
            <v>0</v>
          </cell>
          <cell r="BB798">
            <v>0</v>
          </cell>
          <cell r="BC798">
            <v>0</v>
          </cell>
          <cell r="BD798">
            <v>0</v>
          </cell>
          <cell r="BG798">
            <v>0</v>
          </cell>
          <cell r="BH798">
            <v>0</v>
          </cell>
          <cell r="BI798">
            <v>163519</v>
          </cell>
          <cell r="BJ798">
            <v>33.310042778569972</v>
          </cell>
          <cell r="BK798">
            <v>0</v>
          </cell>
          <cell r="BL798">
            <v>0</v>
          </cell>
          <cell r="BM798">
            <v>929615</v>
          </cell>
          <cell r="BN798">
            <v>189.36952536158077</v>
          </cell>
          <cell r="BO798">
            <v>0</v>
          </cell>
          <cell r="BP798">
            <v>0</v>
          </cell>
          <cell r="BY798">
            <v>1855.73</v>
          </cell>
          <cell r="CF798">
            <v>791.7</v>
          </cell>
          <cell r="CG798">
            <v>727.32</v>
          </cell>
          <cell r="CJ798">
            <v>0</v>
          </cell>
          <cell r="CK798">
            <v>0</v>
          </cell>
          <cell r="CL798">
            <v>0</v>
          </cell>
          <cell r="CM798">
            <v>0</v>
          </cell>
          <cell r="CN798">
            <v>0</v>
          </cell>
          <cell r="CO798">
            <v>0</v>
          </cell>
          <cell r="CX798">
            <v>0</v>
          </cell>
          <cell r="CY798">
            <v>0</v>
          </cell>
          <cell r="DB798">
            <v>0</v>
          </cell>
          <cell r="DC798">
            <v>0</v>
          </cell>
          <cell r="DJ798" t="str">
            <v>НКРЕ</v>
          </cell>
          <cell r="DL798">
            <v>40526</v>
          </cell>
          <cell r="DM798" t="str">
            <v>№1802</v>
          </cell>
          <cell r="DO798" t="str">
            <v>на теплову енергію від основної котельні</v>
          </cell>
          <cell r="DT798">
            <v>488.25</v>
          </cell>
        </row>
        <row r="799">
          <cell r="W799">
            <v>772.86</v>
          </cell>
          <cell r="AF799">
            <v>40091</v>
          </cell>
          <cell r="AG799">
            <v>105</v>
          </cell>
          <cell r="AH799">
            <v>672.05120852109792</v>
          </cell>
          <cell r="AM799">
            <v>2441</v>
          </cell>
          <cell r="AO799">
            <v>1886551.26</v>
          </cell>
          <cell r="AQ799">
            <v>1640477</v>
          </cell>
          <cell r="AU799">
            <v>0</v>
          </cell>
          <cell r="AW799">
            <v>0</v>
          </cell>
          <cell r="AY799">
            <v>843317</v>
          </cell>
          <cell r="AZ799">
            <v>345.48013109381401</v>
          </cell>
          <cell r="BA799">
            <v>0</v>
          </cell>
          <cell r="BB799">
            <v>0</v>
          </cell>
          <cell r="BC799">
            <v>0</v>
          </cell>
          <cell r="BD799">
            <v>0</v>
          </cell>
          <cell r="BG799">
            <v>0</v>
          </cell>
          <cell r="BH799">
            <v>0</v>
          </cell>
          <cell r="BI799">
            <v>81310</v>
          </cell>
          <cell r="BJ799">
            <v>33.310118803768944</v>
          </cell>
          <cell r="BK799">
            <v>0</v>
          </cell>
          <cell r="BL799">
            <v>0</v>
          </cell>
          <cell r="BM799">
            <v>462251</v>
          </cell>
          <cell r="BN799">
            <v>189.36952068824252</v>
          </cell>
          <cell r="BO799">
            <v>0</v>
          </cell>
          <cell r="BP799">
            <v>0</v>
          </cell>
          <cell r="BY799">
            <v>1855.73</v>
          </cell>
          <cell r="CF799">
            <v>393.65947018321856</v>
          </cell>
          <cell r="CG799">
            <v>2142.25</v>
          </cell>
          <cell r="CJ799">
            <v>0</v>
          </cell>
          <cell r="CK799">
            <v>0</v>
          </cell>
          <cell r="CL799">
            <v>0</v>
          </cell>
          <cell r="CM799">
            <v>0</v>
          </cell>
          <cell r="CN799">
            <v>0</v>
          </cell>
          <cell r="CO799">
            <v>0</v>
          </cell>
          <cell r="CX799">
            <v>0</v>
          </cell>
          <cell r="CY799">
            <v>0</v>
          </cell>
          <cell r="DB799">
            <v>0</v>
          </cell>
          <cell r="DC799">
            <v>0</v>
          </cell>
          <cell r="DJ799" t="str">
            <v>НКРКП</v>
          </cell>
          <cell r="DL799">
            <v>40816</v>
          </cell>
          <cell r="DM799" t="str">
            <v>№129</v>
          </cell>
          <cell r="DO799" t="str">
            <v>на теплову енергію від основної котельні</v>
          </cell>
          <cell r="DT799">
            <v>999.9</v>
          </cell>
        </row>
        <row r="800">
          <cell r="W800">
            <v>772.86</v>
          </cell>
          <cell r="AF800">
            <v>40091</v>
          </cell>
          <cell r="AG800">
            <v>105</v>
          </cell>
          <cell r="AH800">
            <v>672.05000180901277</v>
          </cell>
          <cell r="AM800">
            <v>72.000595000000004</v>
          </cell>
          <cell r="AO800">
            <v>55646.379851700003</v>
          </cell>
          <cell r="AQ800">
            <v>48388</v>
          </cell>
          <cell r="AU800">
            <v>0</v>
          </cell>
          <cell r="AW800">
            <v>0</v>
          </cell>
          <cell r="AY800">
            <v>24875</v>
          </cell>
          <cell r="AZ800">
            <v>345.48325607586992</v>
          </cell>
          <cell r="BA800">
            <v>0</v>
          </cell>
          <cell r="BB800">
            <v>0</v>
          </cell>
          <cell r="BC800">
            <v>0</v>
          </cell>
          <cell r="BD800">
            <v>0</v>
          </cell>
          <cell r="BG800">
            <v>0</v>
          </cell>
          <cell r="BH800">
            <v>0</v>
          </cell>
          <cell r="BI800">
            <v>2398</v>
          </cell>
          <cell r="BJ800">
            <v>33.305280324419542</v>
          </cell>
          <cell r="BK800">
            <v>0</v>
          </cell>
          <cell r="BL800">
            <v>0</v>
          </cell>
          <cell r="BM800">
            <v>13635</v>
          </cell>
          <cell r="BN800">
            <v>189.37343503897432</v>
          </cell>
          <cell r="BO800">
            <v>0</v>
          </cell>
          <cell r="BP800">
            <v>0</v>
          </cell>
          <cell r="BY800">
            <v>1855.73</v>
          </cell>
          <cell r="CF800">
            <v>11.611623293266426</v>
          </cell>
          <cell r="CG800">
            <v>2142.25</v>
          </cell>
          <cell r="CJ800">
            <v>0</v>
          </cell>
          <cell r="CK800">
            <v>0</v>
          </cell>
          <cell r="CL800">
            <v>0</v>
          </cell>
          <cell r="CM800">
            <v>0</v>
          </cell>
          <cell r="CN800">
            <v>0</v>
          </cell>
          <cell r="CO800">
            <v>0</v>
          </cell>
          <cell r="CX800">
            <v>0</v>
          </cell>
          <cell r="CY800">
            <v>0</v>
          </cell>
          <cell r="DB800">
            <v>0</v>
          </cell>
          <cell r="DC800">
            <v>0</v>
          </cell>
          <cell r="DJ800" t="str">
            <v>НКРКП</v>
          </cell>
          <cell r="DL800">
            <v>40816</v>
          </cell>
          <cell r="DM800" t="str">
            <v>№129</v>
          </cell>
          <cell r="DO800" t="str">
            <v>на теплову енергію від основної котельні</v>
          </cell>
          <cell r="DT800">
            <v>999.9</v>
          </cell>
        </row>
        <row r="801">
          <cell r="W801">
            <v>119.45</v>
          </cell>
          <cell r="AF801">
            <v>39063</v>
          </cell>
          <cell r="AG801" t="str">
            <v>КАЛЬКУЛЯЦІЯ</v>
          </cell>
          <cell r="AH801">
            <v>119.44688259924889</v>
          </cell>
          <cell r="AM801">
            <v>69497</v>
          </cell>
          <cell r="AO801">
            <v>8301416.6500000004</v>
          </cell>
          <cell r="AQ801">
            <v>8301200</v>
          </cell>
          <cell r="AU801">
            <v>0</v>
          </cell>
          <cell r="AW801">
            <v>0</v>
          </cell>
          <cell r="AY801">
            <v>0</v>
          </cell>
          <cell r="AZ801">
            <v>0</v>
          </cell>
          <cell r="BA801">
            <v>5790838</v>
          </cell>
          <cell r="BB801">
            <v>83.325006834827406</v>
          </cell>
          <cell r="BC801">
            <v>0</v>
          </cell>
          <cell r="BD801">
            <v>0</v>
          </cell>
          <cell r="BG801">
            <v>0</v>
          </cell>
          <cell r="BH801">
            <v>0</v>
          </cell>
          <cell r="BI801">
            <v>777200</v>
          </cell>
          <cell r="BJ801">
            <v>11.183216541721226</v>
          </cell>
          <cell r="BK801">
            <v>0</v>
          </cell>
          <cell r="BL801">
            <v>0</v>
          </cell>
          <cell r="BM801">
            <v>986400</v>
          </cell>
          <cell r="BN801">
            <v>14.193418420939034</v>
          </cell>
          <cell r="BO801">
            <v>0</v>
          </cell>
          <cell r="BP801">
            <v>0</v>
          </cell>
          <cell r="BY801">
            <v>1089.5999999999999</v>
          </cell>
          <cell r="CF801">
            <v>0</v>
          </cell>
          <cell r="CG801">
            <v>0</v>
          </cell>
          <cell r="CJ801">
            <v>0</v>
          </cell>
          <cell r="CK801">
            <v>0</v>
          </cell>
          <cell r="CL801">
            <v>0</v>
          </cell>
          <cell r="CM801">
            <v>0</v>
          </cell>
          <cell r="CN801">
            <v>0</v>
          </cell>
          <cell r="CO801">
            <v>0</v>
          </cell>
          <cell r="CX801">
            <v>0</v>
          </cell>
          <cell r="CY801">
            <v>0</v>
          </cell>
          <cell r="DB801">
            <v>0</v>
          </cell>
          <cell r="DC801">
            <v>0</v>
          </cell>
          <cell r="DJ801" t="str">
            <v>МОС</v>
          </cell>
          <cell r="DL801">
            <v>39063</v>
          </cell>
          <cell r="DM801">
            <v>545</v>
          </cell>
          <cell r="DO801" t="str">
            <v>Тариф на послуги з теплопостачання</v>
          </cell>
          <cell r="DT801">
            <v>119.45</v>
          </cell>
        </row>
        <row r="802">
          <cell r="W802">
            <v>222.2</v>
          </cell>
          <cell r="AF802">
            <v>38266</v>
          </cell>
          <cell r="AG802" t="str">
            <v>КАЛЬКУЛЯЦІЯ</v>
          </cell>
          <cell r="AH802">
            <v>222.20260347129505</v>
          </cell>
          <cell r="AM802">
            <v>2996</v>
          </cell>
          <cell r="AO802">
            <v>665711.19999999995</v>
          </cell>
          <cell r="AQ802">
            <v>665719</v>
          </cell>
          <cell r="AU802">
            <v>0</v>
          </cell>
          <cell r="AW802">
            <v>0</v>
          </cell>
          <cell r="AY802">
            <v>0</v>
          </cell>
          <cell r="AZ802">
            <v>0</v>
          </cell>
          <cell r="BA802">
            <v>293633.016</v>
          </cell>
          <cell r="BB802">
            <v>98.008349799732983</v>
          </cell>
          <cell r="BC802">
            <v>0</v>
          </cell>
          <cell r="BD802">
            <v>0</v>
          </cell>
          <cell r="BG802">
            <v>0</v>
          </cell>
          <cell r="BH802">
            <v>0</v>
          </cell>
          <cell r="BI802">
            <v>27671.631000000001</v>
          </cell>
          <cell r="BJ802">
            <v>9.2361919225634175</v>
          </cell>
          <cell r="BK802">
            <v>0</v>
          </cell>
          <cell r="BL802">
            <v>0</v>
          </cell>
          <cell r="BM802">
            <v>237800</v>
          </cell>
          <cell r="BN802">
            <v>79.372496662216292</v>
          </cell>
          <cell r="BO802">
            <v>0</v>
          </cell>
          <cell r="BP802">
            <v>0</v>
          </cell>
          <cell r="BY802">
            <v>943</v>
          </cell>
          <cell r="CF802">
            <v>0</v>
          </cell>
          <cell r="CG802">
            <v>0</v>
          </cell>
          <cell r="CJ802">
            <v>0</v>
          </cell>
          <cell r="CK802">
            <v>0</v>
          </cell>
          <cell r="CL802">
            <v>0</v>
          </cell>
          <cell r="CM802">
            <v>0</v>
          </cell>
          <cell r="CN802">
            <v>0</v>
          </cell>
          <cell r="CO802">
            <v>0</v>
          </cell>
          <cell r="CX802">
            <v>0</v>
          </cell>
          <cell r="CY802">
            <v>0</v>
          </cell>
          <cell r="DB802">
            <v>0</v>
          </cell>
          <cell r="DC802">
            <v>0</v>
          </cell>
          <cell r="DJ802" t="str">
            <v>НКРКП</v>
          </cell>
          <cell r="DL802">
            <v>40984</v>
          </cell>
          <cell r="DM802">
            <v>130</v>
          </cell>
          <cell r="DT802">
            <v>421.2</v>
          </cell>
        </row>
        <row r="803">
          <cell r="W803">
            <v>222.2</v>
          </cell>
          <cell r="AF803">
            <v>38266</v>
          </cell>
          <cell r="AG803" t="str">
            <v>КАЛЬКУЛЯЦІЯ</v>
          </cell>
          <cell r="AH803">
            <v>222.20243270037366</v>
          </cell>
          <cell r="AM803">
            <v>26226</v>
          </cell>
          <cell r="AO803">
            <v>5827417.1999999993</v>
          </cell>
          <cell r="AQ803">
            <v>5827481</v>
          </cell>
          <cell r="AU803">
            <v>0</v>
          </cell>
          <cell r="AW803">
            <v>0</v>
          </cell>
          <cell r="AY803">
            <v>0</v>
          </cell>
          <cell r="AZ803">
            <v>0</v>
          </cell>
          <cell r="BA803">
            <v>2570366.9840000002</v>
          </cell>
          <cell r="BB803">
            <v>98.00834988179669</v>
          </cell>
          <cell r="BC803">
            <v>0</v>
          </cell>
          <cell r="BD803">
            <v>0</v>
          </cell>
          <cell r="BG803">
            <v>0</v>
          </cell>
          <cell r="BH803">
            <v>0</v>
          </cell>
          <cell r="BI803">
            <v>242228.36900000001</v>
          </cell>
          <cell r="BJ803">
            <v>9.2361919087928008</v>
          </cell>
          <cell r="BK803">
            <v>0</v>
          </cell>
          <cell r="BL803">
            <v>0</v>
          </cell>
          <cell r="BM803">
            <v>2081600</v>
          </cell>
          <cell r="BN803">
            <v>79.371615953633793</v>
          </cell>
          <cell r="BO803">
            <v>0</v>
          </cell>
          <cell r="BP803">
            <v>0</v>
          </cell>
          <cell r="BY803">
            <v>943</v>
          </cell>
          <cell r="CF803">
            <v>0</v>
          </cell>
          <cell r="CG803">
            <v>0</v>
          </cell>
          <cell r="CJ803">
            <v>0</v>
          </cell>
          <cell r="CK803">
            <v>0</v>
          </cell>
          <cell r="CL803">
            <v>0</v>
          </cell>
          <cell r="CM803">
            <v>0</v>
          </cell>
          <cell r="CN803">
            <v>0</v>
          </cell>
          <cell r="CO803">
            <v>0</v>
          </cell>
          <cell r="CX803">
            <v>0</v>
          </cell>
          <cell r="CY803">
            <v>0</v>
          </cell>
          <cell r="DB803">
            <v>0</v>
          </cell>
          <cell r="DC803">
            <v>0</v>
          </cell>
          <cell r="DJ803" t="str">
            <v>НКРКП</v>
          </cell>
          <cell r="DL803">
            <v>40984</v>
          </cell>
          <cell r="DM803">
            <v>130</v>
          </cell>
          <cell r="DT803">
            <v>421.2</v>
          </cell>
        </row>
      </sheetData>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 val="Списки"/>
      <sheetName val="Лист2"/>
      <sheetName val="лист1"/>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ВД (анал)"/>
      <sheetName val="м_812"/>
    </sheetNames>
    <sheetDataSet>
      <sheetData sheetId="0"/>
      <sheetData sheetId="1"/>
      <sheetData sheetId="2"/>
      <sheetData sheetId="3"/>
      <sheetData sheetId="4"/>
      <sheetData sheetId="5"/>
      <sheetData sheetId="6" refreshError="1"/>
      <sheetData sheetId="7"/>
      <sheetData sheetId="8" refreshError="1"/>
      <sheetData sheetId="9"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ВД (анал)"/>
    </sheetNames>
    <sheetDataSet>
      <sheetData sheetId="0"/>
      <sheetData sheetId="1"/>
      <sheetData sheetId="2"/>
      <sheetData sheetId="3"/>
      <sheetData sheetId="4"/>
      <sheetData sheetId="5"/>
      <sheetData sheetId="6" refreshError="1"/>
      <sheetData sheetId="7"/>
      <sheetData sheetId="8"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Технич лист"/>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ВД (анал)"/>
      <sheetName val="812"/>
      <sheetName val="Ф2"/>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2)"/>
      <sheetName val="9"/>
      <sheetName val="9 (2)"/>
      <sheetName val="9 міс."/>
      <sheetName val="2013"/>
      <sheetName val="2014"/>
      <sheetName val="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Свод по видам"/>
      <sheetName val="свод по ЦФО"/>
      <sheetName val="цфо1"/>
      <sheetName val="цфо2"/>
      <sheetName val="цфо3"/>
      <sheetName val="цфо4"/>
      <sheetName val="цфо5"/>
      <sheetName val="цфо6"/>
      <sheetName val="цфо7"/>
      <sheetName val="цфо8"/>
      <sheetName val="цфо9"/>
      <sheetName val="цфо10"/>
      <sheetName val="цфо11"/>
      <sheetName val="цфо12"/>
      <sheetName val="цфо13"/>
      <sheetName val="цфо14"/>
      <sheetName val="цфо15"/>
      <sheetName val="цфо16"/>
      <sheetName val="цфо17"/>
      <sheetName val="цфо18"/>
      <sheetName val="цфо19"/>
      <sheetName val="цфо20"/>
      <sheetName val="цфо21"/>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 val="PR"/>
      <sheetName val="Шифр"/>
      <sheetName val="Цены СНГ"/>
      <sheetName val="Свод_по_видам"/>
      <sheetName val="свод_по_ЦФО"/>
      <sheetName val="предприятия"/>
      <sheetName val="БЗ"/>
      <sheetName val="assump"/>
      <sheetName val="Шкала"/>
      <sheetName val="ФинПоказатели"/>
      <sheetName val="шахматка"/>
      <sheetName val="График реализации"/>
      <sheetName val="Свод_по_видам1"/>
      <sheetName val="свод_по_ЦФО1"/>
      <sheetName val="Цены_СНГ"/>
      <sheetName val="L9"/>
      <sheetName val="Свод_по_видам2"/>
      <sheetName val="свод_по_ЦФО2"/>
      <sheetName val="Цены_СНГ1"/>
      <sheetName val="График_реализации"/>
      <sheetName val="Свод_по_видам3"/>
      <sheetName val="свод_по_ЦФО3"/>
      <sheetName val="Цены_СНГ2"/>
      <sheetName val="График_реализации1"/>
      <sheetName val="Свод_по_видам4"/>
      <sheetName val="свод_по_ЦФО4"/>
      <sheetName val="Цены_СНГ3"/>
      <sheetName val="График_реализации2"/>
      <sheetName val="Свод_по_видам5"/>
      <sheetName val="свод_по_ЦФО5"/>
      <sheetName val="Цены_СНГ4"/>
      <sheetName val="График_реализации3"/>
      <sheetName val="Свод_по_видам6"/>
      <sheetName val="свод_по_ЦФО6"/>
      <sheetName val="Цены_СНГ5"/>
      <sheetName val="График_реализации4"/>
      <sheetName val="Лист7 БЗСервис Инвест30.10.2013"/>
      <sheetName val="апрель (корректировка 20.03.13)"/>
      <sheetName val="типи данних філі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row r="1">
          <cell r="A1" t="str">
            <v>Корпорация " ДТЭК "</v>
          </cell>
          <cell r="B1" t="str">
            <v>01</v>
          </cell>
        </row>
        <row r="2">
          <cell r="A2" t="str">
            <v>ООО " ПЭС " Горэнерго "</v>
          </cell>
          <cell r="B2" t="str">
            <v>02</v>
          </cell>
        </row>
        <row r="3">
          <cell r="A3" t="str">
            <v>ООО " В.Т. Компания "</v>
          </cell>
          <cell r="B3" t="str">
            <v>03</v>
          </cell>
        </row>
        <row r="4">
          <cell r="A4" t="str">
            <v>ОАО " Павлоградуголь "</v>
          </cell>
          <cell r="B4" t="str">
            <v>04</v>
          </cell>
        </row>
        <row r="5">
          <cell r="A5" t="str">
            <v>ОАО " Шахта " Комсомолец Донбасса "</v>
          </cell>
          <cell r="B5" t="str">
            <v>05</v>
          </cell>
        </row>
        <row r="6">
          <cell r="A6" t="str">
            <v>ООО " Востокэнерго "</v>
          </cell>
          <cell r="B6" t="str">
            <v>06</v>
          </cell>
        </row>
        <row r="7">
          <cell r="A7" t="str">
            <v>ООО " Техремпоставка "</v>
          </cell>
          <cell r="B7" t="str">
            <v>07</v>
          </cell>
        </row>
        <row r="8">
          <cell r="A8" t="str">
            <v>ООО " Сервис-Инвест "</v>
          </cell>
          <cell r="B8" t="str">
            <v>08</v>
          </cell>
        </row>
        <row r="9">
          <cell r="A9" t="str">
            <v>ОАО " ПЭС " Энергоуголь "</v>
          </cell>
          <cell r="B9" t="str">
            <v>09</v>
          </cell>
        </row>
        <row r="10">
          <cell r="A10" t="str">
            <v>ООО " Энергопроект "</v>
          </cell>
          <cell r="B10">
            <v>10</v>
          </cell>
        </row>
        <row r="11">
          <cell r="A11" t="str">
            <v>ООО " Укрэлектросетьстрой "</v>
          </cell>
          <cell r="B11">
            <v>11</v>
          </cell>
        </row>
        <row r="12">
          <cell r="A12" t="str">
            <v>ООО " Электроналадка "</v>
          </cell>
          <cell r="B12">
            <v>12</v>
          </cell>
        </row>
        <row r="13">
          <cell r="A13" t="str">
            <v>ООО " Новатор-Спецстрой "</v>
          </cell>
          <cell r="B13">
            <v>13</v>
          </cell>
        </row>
        <row r="14">
          <cell r="A14" t="str">
            <v>ООО " Социс "</v>
          </cell>
          <cell r="B14">
            <v>14</v>
          </cell>
        </row>
        <row r="15">
          <cell r="A15" t="str">
            <v>ДП " Углехимическая лаборатория " ООО " ПЭС " Горэнерго "</v>
          </cell>
          <cell r="B15">
            <v>15</v>
          </cell>
        </row>
        <row r="16">
          <cell r="A16" t="str">
            <v>ДП " Дзержинскэкоэнергоресурс " ООО " ПЭС " Горэнерго "</v>
          </cell>
          <cell r="B16">
            <v>16</v>
          </cell>
        </row>
        <row r="17">
          <cell r="A17" t="str">
            <v>ООО " Моспинское УПП "</v>
          </cell>
          <cell r="B17">
            <v>17</v>
          </cell>
        </row>
        <row r="18">
          <cell r="A18" t="str">
            <v>СЕ " Степановское УПП " ООО " ПЭС " Горэнерго "</v>
          </cell>
          <cell r="B18">
            <v>18</v>
          </cell>
        </row>
        <row r="19">
          <cell r="A19" t="str">
            <v>ООО " Укрэкоуголь "</v>
          </cell>
          <cell r="B19">
            <v>19</v>
          </cell>
        </row>
        <row r="20">
          <cell r="A20" t="str">
            <v>ООО " Первый  Советник "</v>
          </cell>
          <cell r="B20">
            <v>20</v>
          </cell>
        </row>
      </sheetData>
      <sheetData sheetId="39" refreshError="1">
        <row r="1">
          <cell r="B1" t="str">
            <v>100</v>
          </cell>
        </row>
        <row r="2">
          <cell r="B2" t="str">
            <v>101</v>
          </cell>
        </row>
        <row r="3">
          <cell r="B3" t="str">
            <v>102</v>
          </cell>
        </row>
        <row r="4">
          <cell r="B4" t="str">
            <v>103</v>
          </cell>
        </row>
        <row r="5">
          <cell r="B5" t="str">
            <v>104</v>
          </cell>
        </row>
        <row r="6">
          <cell r="B6" t="str">
            <v>105</v>
          </cell>
        </row>
        <row r="7">
          <cell r="B7" t="str">
            <v>110</v>
          </cell>
        </row>
        <row r="8">
          <cell r="B8" t="str">
            <v>111</v>
          </cell>
        </row>
        <row r="9">
          <cell r="B9" t="str">
            <v>120</v>
          </cell>
        </row>
        <row r="10">
          <cell r="B10" t="str">
            <v>130</v>
          </cell>
        </row>
        <row r="11">
          <cell r="B11" t="str">
            <v>140</v>
          </cell>
        </row>
        <row r="12">
          <cell r="B12" t="str">
            <v>141</v>
          </cell>
        </row>
        <row r="13">
          <cell r="B13" t="str">
            <v>142</v>
          </cell>
        </row>
        <row r="14">
          <cell r="B14" t="str">
            <v>150</v>
          </cell>
        </row>
        <row r="15">
          <cell r="B15" t="str">
            <v>151</v>
          </cell>
        </row>
        <row r="16">
          <cell r="B16" t="str">
            <v>152</v>
          </cell>
        </row>
        <row r="17">
          <cell r="B17" t="str">
            <v>160</v>
          </cell>
        </row>
        <row r="18">
          <cell r="B18" t="str">
            <v>170</v>
          </cell>
        </row>
        <row r="19">
          <cell r="B19" t="str">
            <v>171</v>
          </cell>
        </row>
        <row r="20">
          <cell r="B20" t="str">
            <v>172</v>
          </cell>
        </row>
        <row r="21">
          <cell r="B21" t="str">
            <v>173</v>
          </cell>
        </row>
        <row r="22">
          <cell r="B22" t="str">
            <v>174</v>
          </cell>
        </row>
        <row r="23">
          <cell r="B23" t="str">
            <v>175</v>
          </cell>
        </row>
        <row r="24">
          <cell r="B24" t="str">
            <v>176</v>
          </cell>
        </row>
        <row r="25">
          <cell r="B25" t="str">
            <v>181</v>
          </cell>
        </row>
        <row r="26">
          <cell r="B26" t="str">
            <v>182</v>
          </cell>
        </row>
        <row r="27">
          <cell r="B27" t="str">
            <v>183</v>
          </cell>
        </row>
        <row r="28">
          <cell r="B28" t="str">
            <v>190</v>
          </cell>
        </row>
        <row r="29">
          <cell r="B29" t="str">
            <v>191</v>
          </cell>
        </row>
        <row r="30">
          <cell r="B30" t="str">
            <v>210</v>
          </cell>
        </row>
        <row r="31">
          <cell r="B31" t="str">
            <v>220</v>
          </cell>
        </row>
        <row r="32">
          <cell r="B32" t="str">
            <v>230</v>
          </cell>
        </row>
        <row r="33">
          <cell r="B33" t="str">
            <v>240</v>
          </cell>
        </row>
        <row r="34">
          <cell r="B34" t="str">
            <v>241</v>
          </cell>
        </row>
        <row r="35">
          <cell r="B35" t="str">
            <v>242</v>
          </cell>
        </row>
        <row r="36">
          <cell r="B36" t="str">
            <v>243</v>
          </cell>
        </row>
        <row r="37">
          <cell r="B37" t="str">
            <v>250</v>
          </cell>
        </row>
        <row r="38">
          <cell r="B38" t="str">
            <v>251</v>
          </cell>
        </row>
        <row r="39">
          <cell r="B39" t="str">
            <v>252</v>
          </cell>
        </row>
        <row r="40">
          <cell r="B40" t="str">
            <v>253</v>
          </cell>
        </row>
        <row r="41">
          <cell r="B41" t="str">
            <v>260</v>
          </cell>
        </row>
        <row r="42">
          <cell r="B42" t="str">
            <v>300</v>
          </cell>
        </row>
        <row r="43">
          <cell r="B43" t="str">
            <v>301</v>
          </cell>
        </row>
        <row r="44">
          <cell r="B44" t="str">
            <v>302</v>
          </cell>
        </row>
        <row r="45">
          <cell r="B45" t="str">
            <v>303</v>
          </cell>
        </row>
        <row r="46">
          <cell r="B46" t="str">
            <v>304</v>
          </cell>
        </row>
        <row r="47">
          <cell r="B47" t="str">
            <v>305</v>
          </cell>
        </row>
        <row r="48">
          <cell r="B48" t="str">
            <v>306</v>
          </cell>
        </row>
        <row r="49">
          <cell r="B49" t="str">
            <v>307</v>
          </cell>
        </row>
        <row r="50">
          <cell r="B50" t="str">
            <v>308</v>
          </cell>
        </row>
        <row r="51">
          <cell r="B51" t="str">
            <v>309</v>
          </cell>
        </row>
        <row r="52">
          <cell r="B52" t="str">
            <v>310</v>
          </cell>
        </row>
        <row r="53">
          <cell r="B53" t="str">
            <v>311</v>
          </cell>
        </row>
        <row r="54">
          <cell r="B54" t="str">
            <v>312</v>
          </cell>
        </row>
        <row r="55">
          <cell r="B55" t="str">
            <v>313</v>
          </cell>
        </row>
        <row r="56">
          <cell r="B56" t="str">
            <v>314</v>
          </cell>
        </row>
        <row r="57">
          <cell r="B57" t="str">
            <v>315</v>
          </cell>
        </row>
        <row r="58">
          <cell r="B58" t="str">
            <v>316</v>
          </cell>
        </row>
        <row r="59">
          <cell r="B59" t="str">
            <v>317</v>
          </cell>
        </row>
        <row r="60">
          <cell r="B60" t="str">
            <v>318</v>
          </cell>
        </row>
        <row r="61">
          <cell r="B61" t="str">
            <v>319</v>
          </cell>
        </row>
        <row r="62">
          <cell r="B62" t="str">
            <v>320</v>
          </cell>
        </row>
        <row r="63">
          <cell r="B63" t="str">
            <v>330</v>
          </cell>
        </row>
        <row r="64">
          <cell r="B64" t="str">
            <v>340</v>
          </cell>
        </row>
        <row r="65">
          <cell r="B65" t="str">
            <v>350</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БДР"/>
      <sheetName val="КВ ОКС"/>
      <sheetName val="др КВ"/>
      <sheetName val="платежный бюджет"/>
      <sheetName val="тарифы"/>
      <sheetName val="сравн затрат"/>
      <sheetName val="ТБ"/>
      <sheetName val="прогн опт цены"/>
      <sheetName val="НДС"/>
      <sheetName val="НнП"/>
      <sheetName val="КВ_ОКС"/>
      <sheetName val="др_КВ"/>
      <sheetName val="платежный_бюджет"/>
      <sheetName val="сравн_затрат"/>
      <sheetName val="прогн_опт_цены"/>
    </sheetNames>
    <sheetDataSet>
      <sheetData sheetId="0" refreshError="1">
        <row r="1">
          <cell r="A1" t="str">
            <v>Бюджет доходов и расходов на 2003 год (версия 1)</v>
          </cell>
          <cell r="H1" t="str">
            <v>Тариф передачи, грн./Мвтч</v>
          </cell>
          <cell r="I1" t="str">
            <v>1 класс</v>
          </cell>
          <cell r="J1">
            <v>13</v>
          </cell>
        </row>
        <row r="2">
          <cell r="A2" t="str">
            <v>Прикарпатьеоблэнерго</v>
          </cell>
          <cell r="I2" t="str">
            <v>2 класс</v>
          </cell>
          <cell r="J2">
            <v>54.31</v>
          </cell>
        </row>
        <row r="3">
          <cell r="A3" t="str">
            <v>тыс. грн. без НДС</v>
          </cell>
          <cell r="H3" t="str">
            <v>Тариф поставки, грн./Мвтч</v>
          </cell>
          <cell r="I3" t="str">
            <v>1 группа</v>
          </cell>
          <cell r="J3">
            <v>2.5</v>
          </cell>
        </row>
        <row r="4">
          <cell r="A4" t="str">
            <v xml:space="preserve">ФИНАНСОВЫЙ РЕЗУЛЬТАТ (ФОРМАТ ФИНАНСОВОГО УЧЕТА) </v>
          </cell>
          <cell r="I4" t="str">
            <v>2 группа</v>
          </cell>
          <cell r="J4">
            <v>12.5</v>
          </cell>
        </row>
        <row r="5">
          <cell r="C5" t="str">
            <v>январь</v>
          </cell>
          <cell r="D5" t="str">
            <v>февраль</v>
          </cell>
          <cell r="E5" t="str">
            <v>март</v>
          </cell>
          <cell r="F5" t="str">
            <v>1 квартал</v>
          </cell>
          <cell r="G5" t="str">
            <v>апрель</v>
          </cell>
          <cell r="H5" t="str">
            <v>май</v>
          </cell>
          <cell r="I5" t="str">
            <v>июнь</v>
          </cell>
          <cell r="J5" t="str">
            <v>2 квартал</v>
          </cell>
          <cell r="K5" t="str">
            <v>июль</v>
          </cell>
          <cell r="L5" t="str">
            <v>август</v>
          </cell>
          <cell r="M5" t="str">
            <v>сентябрь</v>
          </cell>
          <cell r="N5" t="str">
            <v>3 квартал</v>
          </cell>
          <cell r="O5" t="str">
            <v>октябрь</v>
          </cell>
          <cell r="P5" t="str">
            <v>ноябрь</v>
          </cell>
          <cell r="Q5" t="str">
            <v>декабрь</v>
          </cell>
          <cell r="R5" t="str">
            <v>4 кварт.</v>
          </cell>
          <cell r="S5" t="str">
            <v>2003 год</v>
          </cell>
        </row>
        <row r="6">
          <cell r="A6" t="str">
            <v>Доходы (начисление!), в т.ч.</v>
          </cell>
          <cell r="C6">
            <v>26027.291666666668</v>
          </cell>
          <cell r="D6">
            <v>24013.591666666667</v>
          </cell>
          <cell r="E6">
            <v>24314.734999999997</v>
          </cell>
          <cell r="F6">
            <v>74355.618333333332</v>
          </cell>
          <cell r="G6">
            <v>19094.495833333334</v>
          </cell>
          <cell r="H6">
            <v>21286.108583333335</v>
          </cell>
          <cell r="I6">
            <v>20743.421249999999</v>
          </cell>
          <cell r="J6">
            <v>61124.025666666668</v>
          </cell>
          <cell r="K6">
            <v>20647.554583333331</v>
          </cell>
          <cell r="L6">
            <v>21377.41333333333</v>
          </cell>
          <cell r="M6">
            <v>22055.266666666666</v>
          </cell>
          <cell r="N6">
            <v>64080.234583333324</v>
          </cell>
          <cell r="O6">
            <v>22601.000833333332</v>
          </cell>
          <cell r="P6">
            <v>24688.245833333331</v>
          </cell>
          <cell r="Q6">
            <v>26606.366666666669</v>
          </cell>
          <cell r="R6">
            <v>73895.613333333327</v>
          </cell>
          <cell r="S6">
            <v>273455.49191666668</v>
          </cell>
        </row>
        <row r="7">
          <cell r="A7" t="str">
            <v>Реализация э/энергии</v>
          </cell>
          <cell r="C7">
            <v>25660.958333333336</v>
          </cell>
          <cell r="D7">
            <v>23727.258333333335</v>
          </cell>
          <cell r="E7">
            <v>24018.401666666665</v>
          </cell>
          <cell r="F7">
            <v>73406.618333333347</v>
          </cell>
          <cell r="G7">
            <v>18688.162500000002</v>
          </cell>
          <cell r="H7">
            <v>20959.775250000002</v>
          </cell>
          <cell r="I7">
            <v>20407.087916666667</v>
          </cell>
          <cell r="J7">
            <v>60055.025666666668</v>
          </cell>
          <cell r="K7">
            <v>20211.221249999999</v>
          </cell>
          <cell r="L7">
            <v>21021.079999999998</v>
          </cell>
          <cell r="M7">
            <v>21688.933333333334</v>
          </cell>
          <cell r="N7">
            <v>62921.234583333331</v>
          </cell>
          <cell r="O7">
            <v>22134.6675</v>
          </cell>
          <cell r="P7">
            <v>24301.912499999999</v>
          </cell>
          <cell r="Q7">
            <v>26210.033333333336</v>
          </cell>
          <cell r="R7">
            <v>72646.613333333342</v>
          </cell>
          <cell r="S7">
            <v>269029.49191666674</v>
          </cell>
        </row>
        <row r="8">
          <cell r="A8" t="str">
            <v>Реализация т/энергии</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row>
        <row r="9">
          <cell r="A9" t="str">
            <v>Прочие доходы основной деятельности (от передачи и поставки энергии):</v>
          </cell>
          <cell r="C9">
            <v>40</v>
          </cell>
          <cell r="D9">
            <v>50</v>
          </cell>
          <cell r="E9">
            <v>60</v>
          </cell>
          <cell r="F9">
            <v>150</v>
          </cell>
          <cell r="G9">
            <v>80</v>
          </cell>
          <cell r="H9">
            <v>90</v>
          </cell>
          <cell r="I9">
            <v>100</v>
          </cell>
          <cell r="J9">
            <v>270</v>
          </cell>
          <cell r="K9">
            <v>110</v>
          </cell>
          <cell r="L9">
            <v>120</v>
          </cell>
          <cell r="M9">
            <v>130</v>
          </cell>
          <cell r="N9">
            <v>360</v>
          </cell>
          <cell r="O9">
            <v>140</v>
          </cell>
          <cell r="P9">
            <v>150</v>
          </cell>
          <cell r="Q9">
            <v>160</v>
          </cell>
          <cell r="R9">
            <v>450</v>
          </cell>
          <cell r="S9">
            <v>1230</v>
          </cell>
        </row>
        <row r="10">
          <cell r="B10" t="str">
            <v>транзит</v>
          </cell>
          <cell r="F10">
            <v>0</v>
          </cell>
          <cell r="J10">
            <v>0</v>
          </cell>
          <cell r="N10">
            <v>0</v>
          </cell>
          <cell r="R10">
            <v>0</v>
          </cell>
          <cell r="S10">
            <v>0</v>
          </cell>
        </row>
        <row r="11">
          <cell r="B11" t="str">
            <v>реактивная э/энергия</v>
          </cell>
          <cell r="C11">
            <v>30</v>
          </cell>
          <cell r="D11">
            <v>40</v>
          </cell>
          <cell r="E11">
            <v>50</v>
          </cell>
          <cell r="F11">
            <v>120</v>
          </cell>
          <cell r="G11">
            <v>70</v>
          </cell>
          <cell r="H11">
            <v>80</v>
          </cell>
          <cell r="I11">
            <v>90</v>
          </cell>
          <cell r="J11">
            <v>240</v>
          </cell>
          <cell r="K11">
            <v>100</v>
          </cell>
          <cell r="L11">
            <v>110</v>
          </cell>
          <cell r="M11">
            <v>120</v>
          </cell>
          <cell r="N11">
            <v>330</v>
          </cell>
          <cell r="O11">
            <v>130</v>
          </cell>
          <cell r="P11">
            <v>140</v>
          </cell>
          <cell r="Q11">
            <v>150</v>
          </cell>
          <cell r="R11">
            <v>420</v>
          </cell>
          <cell r="S11">
            <v>1110</v>
          </cell>
        </row>
        <row r="12">
          <cell r="B12" t="str">
            <v xml:space="preserve">штрафы, пени </v>
          </cell>
          <cell r="C12">
            <v>10</v>
          </cell>
          <cell r="D12">
            <v>10</v>
          </cell>
          <cell r="E12">
            <v>10</v>
          </cell>
          <cell r="F12">
            <v>30</v>
          </cell>
          <cell r="G12">
            <v>10</v>
          </cell>
          <cell r="H12">
            <v>10</v>
          </cell>
          <cell r="I12">
            <v>10</v>
          </cell>
          <cell r="J12">
            <v>30</v>
          </cell>
          <cell r="K12">
            <v>10</v>
          </cell>
          <cell r="L12">
            <v>10</v>
          </cell>
          <cell r="M12">
            <v>10</v>
          </cell>
          <cell r="N12">
            <v>30</v>
          </cell>
          <cell r="O12">
            <v>10</v>
          </cell>
          <cell r="P12">
            <v>10</v>
          </cell>
          <cell r="Q12">
            <v>10</v>
          </cell>
          <cell r="R12">
            <v>30</v>
          </cell>
          <cell r="S12">
            <v>120</v>
          </cell>
        </row>
        <row r="13">
          <cell r="A13" t="str">
            <v>Доходы от прочей деятельности</v>
          </cell>
          <cell r="C13">
            <v>233.33333333333334</v>
          </cell>
          <cell r="D13">
            <v>233.33333333333334</v>
          </cell>
          <cell r="E13">
            <v>233.33333333333334</v>
          </cell>
          <cell r="F13">
            <v>700</v>
          </cell>
          <cell r="G13">
            <v>233.33333333333334</v>
          </cell>
          <cell r="H13">
            <v>233.33333333333334</v>
          </cell>
          <cell r="I13">
            <v>233.33333333333334</v>
          </cell>
          <cell r="J13">
            <v>700</v>
          </cell>
          <cell r="K13">
            <v>233.33333333333334</v>
          </cell>
          <cell r="L13">
            <v>233.33333333333334</v>
          </cell>
          <cell r="M13">
            <v>233.33333333333334</v>
          </cell>
          <cell r="N13">
            <v>700</v>
          </cell>
          <cell r="O13">
            <v>233.33333333333334</v>
          </cell>
          <cell r="P13">
            <v>233.33333333333334</v>
          </cell>
          <cell r="Q13">
            <v>233.33333333333334</v>
          </cell>
          <cell r="R13">
            <v>700</v>
          </cell>
          <cell r="S13">
            <v>2800</v>
          </cell>
        </row>
        <row r="14">
          <cell r="A14" t="str">
            <v xml:space="preserve">Доходы от финансовой деятельности </v>
          </cell>
          <cell r="C14">
            <v>93</v>
          </cell>
          <cell r="D14">
            <v>3</v>
          </cell>
          <cell r="E14">
            <v>3</v>
          </cell>
          <cell r="F14">
            <v>99</v>
          </cell>
          <cell r="G14">
            <v>93</v>
          </cell>
          <cell r="H14">
            <v>3</v>
          </cell>
          <cell r="I14">
            <v>3</v>
          </cell>
          <cell r="J14">
            <v>99</v>
          </cell>
          <cell r="K14">
            <v>93</v>
          </cell>
          <cell r="L14">
            <v>3</v>
          </cell>
          <cell r="M14">
            <v>3</v>
          </cell>
          <cell r="N14">
            <v>99</v>
          </cell>
          <cell r="O14">
            <v>93</v>
          </cell>
          <cell r="P14">
            <v>3</v>
          </cell>
          <cell r="Q14">
            <v>3</v>
          </cell>
          <cell r="R14">
            <v>99</v>
          </cell>
          <cell r="S14">
            <v>396</v>
          </cell>
        </row>
        <row r="15">
          <cell r="A15" t="str">
            <v>Затраты (начисление!), в т.ч.</v>
          </cell>
          <cell r="C15">
            <v>27217.127326666672</v>
          </cell>
          <cell r="D15">
            <v>24526.273000000001</v>
          </cell>
          <cell r="E15">
            <v>24288.578041666664</v>
          </cell>
          <cell r="F15">
            <v>76031.978368333337</v>
          </cell>
          <cell r="G15">
            <v>18014.705026666667</v>
          </cell>
          <cell r="H15">
            <v>19854.393749999999</v>
          </cell>
          <cell r="I15">
            <v>19631.258166666667</v>
          </cell>
          <cell r="J15">
            <v>57500.356943333332</v>
          </cell>
          <cell r="K15">
            <v>19559.449576666662</v>
          </cell>
          <cell r="L15">
            <v>20181.563750000001</v>
          </cell>
          <cell r="M15">
            <v>20776.350600000002</v>
          </cell>
          <cell r="N15">
            <v>60517.363926666672</v>
          </cell>
          <cell r="O15">
            <v>22778.27739333333</v>
          </cell>
          <cell r="P15">
            <v>25185.4</v>
          </cell>
          <cell r="Q15">
            <v>28657.869333333332</v>
          </cell>
          <cell r="R15">
            <v>76621.546726666667</v>
          </cell>
          <cell r="S15">
            <v>270671.24596500001</v>
          </cell>
        </row>
        <row r="16">
          <cell r="A16" t="str">
            <v>Стоимость покупной э/э у ОРЭ</v>
          </cell>
          <cell r="C16">
            <v>18078.802</v>
          </cell>
          <cell r="D16">
            <v>15684.528</v>
          </cell>
          <cell r="E16">
            <v>15470.633</v>
          </cell>
          <cell r="F16">
            <v>49233.963000000003</v>
          </cell>
          <cell r="G16">
            <v>10705.347</v>
          </cell>
          <cell r="H16">
            <v>10863.085999999999</v>
          </cell>
          <cell r="I16">
            <v>10851.957</v>
          </cell>
          <cell r="J16">
            <v>32420.39</v>
          </cell>
          <cell r="K16">
            <v>10581.954</v>
          </cell>
          <cell r="L16">
            <v>11229.627</v>
          </cell>
          <cell r="M16">
            <v>12025.552</v>
          </cell>
          <cell r="N16">
            <v>33837.133000000002</v>
          </cell>
          <cell r="O16">
            <v>13753.05</v>
          </cell>
          <cell r="P16">
            <v>16024.281000000001</v>
          </cell>
          <cell r="Q16">
            <v>18337.948</v>
          </cell>
          <cell r="R16">
            <v>48115.278999999995</v>
          </cell>
          <cell r="S16">
            <v>163606.76500000001</v>
          </cell>
        </row>
        <row r="17">
          <cell r="A17" t="str">
            <v>Стоимость покупной э/э у прочих поставщиков</v>
          </cell>
          <cell r="C17">
            <v>4256.8500000000004</v>
          </cell>
          <cell r="D17">
            <v>3968.2500000000005</v>
          </cell>
          <cell r="E17">
            <v>4184.7000000000007</v>
          </cell>
          <cell r="F17">
            <v>12409.800000000001</v>
          </cell>
          <cell r="G17">
            <v>2554.11</v>
          </cell>
          <cell r="H17">
            <v>4401.1499999999996</v>
          </cell>
          <cell r="I17">
            <v>4256.8500000000004</v>
          </cell>
          <cell r="J17">
            <v>11212.11</v>
          </cell>
          <cell r="K17">
            <v>4401.1499999999996</v>
          </cell>
          <cell r="L17">
            <v>4401.1499999999996</v>
          </cell>
          <cell r="M17">
            <v>4256.8500000000004</v>
          </cell>
          <cell r="N17">
            <v>13059.15</v>
          </cell>
          <cell r="O17">
            <v>4401.1499999999996</v>
          </cell>
          <cell r="P17">
            <v>4256.8500000000004</v>
          </cell>
          <cell r="Q17">
            <v>4401.1499999999996</v>
          </cell>
          <cell r="R17">
            <v>13059.15</v>
          </cell>
          <cell r="S17">
            <v>49740.210000000006</v>
          </cell>
        </row>
        <row r="18">
          <cell r="A18" t="str">
            <v>Затраты генерации</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t="str">
            <v xml:space="preserve">Зарплата с начислениями </v>
          </cell>
          <cell r="C19">
            <v>2150</v>
          </cell>
          <cell r="D19">
            <v>2150</v>
          </cell>
          <cell r="E19">
            <v>2150</v>
          </cell>
          <cell r="F19">
            <v>6450</v>
          </cell>
          <cell r="G19">
            <v>2150</v>
          </cell>
          <cell r="H19">
            <v>2150</v>
          </cell>
          <cell r="I19">
            <v>2150</v>
          </cell>
          <cell r="J19">
            <v>6450</v>
          </cell>
          <cell r="K19">
            <v>2150</v>
          </cell>
          <cell r="L19">
            <v>2150</v>
          </cell>
          <cell r="M19">
            <v>2150</v>
          </cell>
          <cell r="N19">
            <v>6450</v>
          </cell>
          <cell r="O19">
            <v>2150</v>
          </cell>
          <cell r="P19">
            <v>2150</v>
          </cell>
          <cell r="Q19">
            <v>2150</v>
          </cell>
          <cell r="R19">
            <v>6450</v>
          </cell>
          <cell r="S19">
            <v>25800</v>
          </cell>
        </row>
        <row r="20">
          <cell r="A20" t="str">
            <v>Амортизация</v>
          </cell>
          <cell r="C20">
            <v>900</v>
          </cell>
          <cell r="D20">
            <v>900</v>
          </cell>
          <cell r="E20">
            <v>900</v>
          </cell>
          <cell r="F20">
            <v>2700</v>
          </cell>
          <cell r="G20">
            <v>900</v>
          </cell>
          <cell r="H20">
            <v>900</v>
          </cell>
          <cell r="I20">
            <v>900</v>
          </cell>
          <cell r="J20">
            <v>2700</v>
          </cell>
          <cell r="K20">
            <v>900</v>
          </cell>
          <cell r="L20">
            <v>900</v>
          </cell>
          <cell r="M20">
            <v>900</v>
          </cell>
          <cell r="N20">
            <v>2700</v>
          </cell>
          <cell r="O20">
            <v>900</v>
          </cell>
          <cell r="P20">
            <v>900</v>
          </cell>
          <cell r="Q20">
            <v>900</v>
          </cell>
          <cell r="R20">
            <v>2700</v>
          </cell>
          <cell r="S20">
            <v>10800</v>
          </cell>
        </row>
        <row r="21">
          <cell r="A21" t="str">
            <v>Затраты передачи, кроме зарплаты и амортизации</v>
          </cell>
          <cell r="C21">
            <v>367.16666666666669</v>
          </cell>
          <cell r="D21">
            <v>373.66666666666669</v>
          </cell>
          <cell r="E21">
            <v>497.16666666666669</v>
          </cell>
          <cell r="F21">
            <v>1238</v>
          </cell>
          <cell r="G21">
            <v>524.16666666666674</v>
          </cell>
          <cell r="H21">
            <v>376.68058333333335</v>
          </cell>
          <cell r="I21">
            <v>329.83333333333337</v>
          </cell>
          <cell r="J21">
            <v>1230.6805833333333</v>
          </cell>
          <cell r="K21">
            <v>324.83333333333337</v>
          </cell>
          <cell r="L21">
            <v>374</v>
          </cell>
          <cell r="M21">
            <v>367.5</v>
          </cell>
          <cell r="N21">
            <v>1066.3333333333335</v>
          </cell>
          <cell r="O21">
            <v>374.16666666666669</v>
          </cell>
          <cell r="P21">
            <v>297.66666666666669</v>
          </cell>
          <cell r="Q21">
            <v>255.16666666666669</v>
          </cell>
          <cell r="R21">
            <v>927</v>
          </cell>
          <cell r="S21">
            <v>4462.0139166666668</v>
          </cell>
        </row>
        <row r="22">
          <cell r="A22" t="str">
            <v>Затраты сбыта, кроме зарплаты и амортизации</v>
          </cell>
          <cell r="C22">
            <v>612.32500000000005</v>
          </cell>
          <cell r="D22">
            <v>608.06500000000005</v>
          </cell>
          <cell r="E22">
            <v>244.45125000000002</v>
          </cell>
          <cell r="F22">
            <v>1464.8412500000002</v>
          </cell>
          <cell r="G22">
            <v>283.66983333333337</v>
          </cell>
          <cell r="H22">
            <v>288.79250000000002</v>
          </cell>
          <cell r="I22">
            <v>277.54250000000002</v>
          </cell>
          <cell r="J22">
            <v>850.00483333333341</v>
          </cell>
          <cell r="K22">
            <v>276.37583333333333</v>
          </cell>
          <cell r="L22">
            <v>279.92458333333332</v>
          </cell>
          <cell r="M22">
            <v>282.23000000000008</v>
          </cell>
          <cell r="N22">
            <v>838.53041666666672</v>
          </cell>
          <cell r="O22">
            <v>307.55466666666672</v>
          </cell>
          <cell r="P22">
            <v>711.96066666666673</v>
          </cell>
          <cell r="Q22">
            <v>1811.5333333333335</v>
          </cell>
          <cell r="R22">
            <v>2831.048666666667</v>
          </cell>
          <cell r="S22">
            <v>5984.4251666666678</v>
          </cell>
        </row>
        <row r="23">
          <cell r="A23" t="str">
            <v>Затраты администрации, кроме зарплаты и амортизации</v>
          </cell>
          <cell r="C23">
            <v>851.98365999999999</v>
          </cell>
          <cell r="D23">
            <v>841.76333333333343</v>
          </cell>
          <cell r="E23">
            <v>841.62712499999998</v>
          </cell>
          <cell r="F23">
            <v>2535.3741183333332</v>
          </cell>
          <cell r="G23">
            <v>897.41152666666676</v>
          </cell>
          <cell r="H23">
            <v>874.68466666666666</v>
          </cell>
          <cell r="I23">
            <v>865.07533333333345</v>
          </cell>
          <cell r="J23">
            <v>2637.171526666667</v>
          </cell>
          <cell r="K23">
            <v>925.13641000000018</v>
          </cell>
          <cell r="L23">
            <v>846.86216666666667</v>
          </cell>
          <cell r="M23">
            <v>794.21860000000015</v>
          </cell>
          <cell r="N23">
            <v>2566.217176666667</v>
          </cell>
          <cell r="O23">
            <v>892.35606000000007</v>
          </cell>
          <cell r="P23">
            <v>844.64166666666677</v>
          </cell>
          <cell r="Q23">
            <v>802.07133333333354</v>
          </cell>
          <cell r="R23">
            <v>2539.0690600000007</v>
          </cell>
          <cell r="S23">
            <v>10277.831881666669</v>
          </cell>
        </row>
        <row r="24">
          <cell r="A24" t="str">
            <v>Затраты прочей деятельности</v>
          </cell>
          <cell r="F24">
            <v>0</v>
          </cell>
          <cell r="J24">
            <v>0</v>
          </cell>
          <cell r="N24">
            <v>0</v>
          </cell>
          <cell r="R24">
            <v>0</v>
          </cell>
          <cell r="S24">
            <v>0</v>
          </cell>
        </row>
        <row r="25">
          <cell r="A25" t="str">
            <v xml:space="preserve">Затраты финансовой деятельности </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A26" t="str">
            <v>ФИНАНСОВЫЙ РЕЗУЛЬТАТ до налогообложения (прибыль "+", убыток "-")</v>
          </cell>
          <cell r="C26">
            <v>-1189.8356600000043</v>
          </cell>
          <cell r="D26">
            <v>-512.6813333333339</v>
          </cell>
          <cell r="E26">
            <v>26.156958333333023</v>
          </cell>
          <cell r="F26">
            <v>-1676.3600350000052</v>
          </cell>
          <cell r="G26">
            <v>1079.7908066666678</v>
          </cell>
          <cell r="H26">
            <v>1431.7148333333353</v>
          </cell>
          <cell r="I26">
            <v>1112.1630833333329</v>
          </cell>
          <cell r="J26">
            <v>3623.6687233333359</v>
          </cell>
          <cell r="K26">
            <v>1088.1050066666685</v>
          </cell>
          <cell r="L26">
            <v>1195.8495833333291</v>
          </cell>
          <cell r="M26">
            <v>1278.9160666666648</v>
          </cell>
          <cell r="N26">
            <v>3562.8706566666624</v>
          </cell>
          <cell r="O26">
            <v>-177.27655999999843</v>
          </cell>
          <cell r="P26">
            <v>-497.15416666667079</v>
          </cell>
          <cell r="Q26">
            <v>-2051.5026666666636</v>
          </cell>
          <cell r="R26">
            <v>-2725.9333933333328</v>
          </cell>
          <cell r="S26">
            <v>2784.2459516666604</v>
          </cell>
        </row>
        <row r="27">
          <cell r="A27" t="str">
            <v>Налог на прибыль</v>
          </cell>
          <cell r="D27">
            <v>0</v>
          </cell>
          <cell r="F27">
            <v>0</v>
          </cell>
          <cell r="H27">
            <v>0</v>
          </cell>
          <cell r="J27">
            <v>0</v>
          </cell>
          <cell r="L27">
            <v>660.08042700000033</v>
          </cell>
          <cell r="N27">
            <v>660.08042700000033</v>
          </cell>
          <cell r="P27">
            <v>383.67481999999944</v>
          </cell>
          <cell r="R27">
            <v>383.67481999999944</v>
          </cell>
          <cell r="S27">
            <v>1043.7552469999998</v>
          </cell>
        </row>
        <row r="28">
          <cell r="A28" t="str">
            <v>Чистая прибыль "+" (убыток "-")</v>
          </cell>
          <cell r="C28">
            <v>-1189.8356600000043</v>
          </cell>
          <cell r="D28">
            <v>-512.6813333333339</v>
          </cell>
          <cell r="E28">
            <v>26.156958333333023</v>
          </cell>
          <cell r="F28">
            <v>-1676.3600350000052</v>
          </cell>
          <cell r="G28">
            <v>1079.7908066666678</v>
          </cell>
          <cell r="H28">
            <v>1431.7148333333353</v>
          </cell>
          <cell r="I28">
            <v>1112.1630833333329</v>
          </cell>
          <cell r="J28">
            <v>3623.6687233333359</v>
          </cell>
          <cell r="K28">
            <v>1088.1050066666685</v>
          </cell>
          <cell r="L28">
            <v>535.76915633332874</v>
          </cell>
          <cell r="M28">
            <v>1278.9160666666648</v>
          </cell>
          <cell r="N28">
            <v>2902.7902296666621</v>
          </cell>
          <cell r="O28">
            <v>-177.27655999999843</v>
          </cell>
          <cell r="P28">
            <v>-880.82898666667029</v>
          </cell>
          <cell r="Q28">
            <v>-2051.5026666666636</v>
          </cell>
          <cell r="R28">
            <v>-3109.6082133333321</v>
          </cell>
          <cell r="S28">
            <v>1740.4907046666603</v>
          </cell>
        </row>
        <row r="29">
          <cell r="A29" t="str">
            <v>Распределение прибыли:</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t="str">
            <v>дивиденды</v>
          </cell>
          <cell r="F30">
            <v>0</v>
          </cell>
          <cell r="J30">
            <v>0</v>
          </cell>
          <cell r="N30">
            <v>0</v>
          </cell>
          <cell r="R30">
            <v>0</v>
          </cell>
          <cell r="S30">
            <v>0</v>
          </cell>
        </row>
        <row r="31">
          <cell r="A31" t="str">
            <v>резервный фонд</v>
          </cell>
          <cell r="F31">
            <v>0</v>
          </cell>
          <cell r="J31">
            <v>0</v>
          </cell>
          <cell r="N31">
            <v>0</v>
          </cell>
          <cell r="R31">
            <v>0</v>
          </cell>
          <cell r="S31">
            <v>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Тариф на транзит"/>
      <sheetName val="Оплата тр-та"/>
      <sheetName val="Îïëàòà òð-òà"/>
      <sheetName val="Òàðèô íà òðàíçèò"/>
      <sheetName val="Ïëàòà çà òðàíçèò"/>
      <sheetName val="7  інші витрати"/>
    </sheetNames>
    <sheetDataSet>
      <sheetData sheetId="0" refreshError="1">
        <row r="14">
          <cell r="D14">
            <v>1.76</v>
          </cell>
        </row>
      </sheetData>
      <sheetData sheetId="1"/>
      <sheetData sheetId="2"/>
      <sheetData sheetId="3"/>
      <sheetData sheetId="4"/>
      <sheetData sheetId="5"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Тариф на транзит"/>
      <sheetName val="Оплата тр-та"/>
      <sheetName val="Îïëàòà òð-òà"/>
      <sheetName val="Òàðèô íà òðàíçèò"/>
      <sheetName val="Ïëàòà çà òðàíçèò"/>
      <sheetName val="KOEF"/>
    </sheetNames>
    <sheetDataSet>
      <sheetData sheetId="0" refreshError="1">
        <row r="14">
          <cell r="D14">
            <v>1.76</v>
          </cell>
        </row>
      </sheetData>
      <sheetData sheetId="1"/>
      <sheetData sheetId="2"/>
      <sheetData sheetId="3"/>
      <sheetData sheetId="4"/>
      <sheetData sheetId="5"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єк"/>
      <sheetName val="єк (2)"/>
    </sheetNames>
    <sheetDataSet>
      <sheetData sheetId="0"/>
      <sheetData sheetId="1"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tar ee 99"/>
      <sheetName val="Експл"/>
      <sheetName val="ПЛАН_1вар"/>
      <sheetName val="Інші витрати"/>
      <sheetName val="м_812"/>
      <sheetName val="ВД (анал)"/>
      <sheetName val="Технич лист"/>
      <sheetName val="812"/>
      <sheetName val="Лист1"/>
      <sheetName val="tar  ee 99"/>
    </sheetNames>
    <sheetDataSet>
      <sheetData sheetId="0">
        <row r="95">
          <cell r="CT9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повіркатариф08"/>
      <sheetName val="повірка"/>
    </sheetNames>
    <sheetDataSet>
      <sheetData sheetId="0"/>
      <sheetData sheetId="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0"/>
      <sheetName val="In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3">
          <cell r="B3" t="str">
            <v>0.</v>
          </cell>
          <cell r="C3" t="str">
            <v>Звичайна діяльність</v>
          </cell>
          <cell r="D3">
            <v>0</v>
          </cell>
          <cell r="E3">
            <v>0</v>
          </cell>
        </row>
        <row r="4">
          <cell r="B4" t="str">
            <v>1.1.</v>
          </cell>
          <cell r="C4" t="str">
            <v>Прямі витрати:</v>
          </cell>
          <cell r="D4">
            <v>0</v>
          </cell>
          <cell r="E4" t="str">
            <v>12,13,14</v>
          </cell>
        </row>
        <row r="5">
          <cell r="B5" t="str">
            <v>1.1.1.</v>
          </cell>
          <cell r="C5" t="str">
            <v>Матеріальні витрати, в т.ч.</v>
          </cell>
          <cell r="E5" t="str">
            <v>12.1.</v>
          </cell>
        </row>
        <row r="6">
          <cell r="B6" t="str">
            <v>1.1.1.1.</v>
          </cell>
          <cell r="C6" t="str">
            <v>Сировина та матеріали</v>
          </cell>
          <cell r="D6">
            <v>0</v>
          </cell>
          <cell r="E6" t="str">
            <v>12.1.1.</v>
          </cell>
        </row>
        <row r="7">
          <cell r="B7" t="str">
            <v>1.2.6.1.1.</v>
          </cell>
          <cell r="C7" t="str">
            <v>Послуги  підрядних організацій</v>
          </cell>
          <cell r="D7">
            <v>0</v>
          </cell>
          <cell r="E7" t="str">
            <v>15.4.3.</v>
          </cell>
        </row>
        <row r="11">
          <cell r="C11" t="str">
            <v>Загальний звіт</v>
          </cell>
        </row>
        <row r="12">
          <cell r="C12" t="str">
            <v>Тепло</v>
          </cell>
        </row>
        <row r="13">
          <cell r="B13" t="str">
            <v>1.2.1.</v>
          </cell>
          <cell r="C13" t="str">
            <v>Тепло</v>
          </cell>
        </row>
      </sheetData>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повірка (2)"/>
      <sheetName val="транс"/>
      <sheetName val="вдоск"/>
      <sheetName val="зал"/>
      <sheetName val="вир послуг"/>
      <sheetName val="МТР Газ України"/>
    </sheetNames>
    <sheetDataSet>
      <sheetData sheetId="0" refreshError="1"/>
      <sheetData sheetId="1"/>
      <sheetData sheetId="2" refreshError="1">
        <row r="9">
          <cell r="E9">
            <v>649</v>
          </cell>
        </row>
      </sheetData>
      <sheetData sheetId="3"/>
      <sheetData sheetId="4" refreshError="1"/>
      <sheetData sheetId="5"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0030"/>
      <sheetName val="0210"/>
      <sheetName val="0260,0270"/>
      <sheetName val="0290"/>
      <sheetName val="0292"/>
      <sheetName val="0330"/>
      <sheetName val="0410"/>
      <sheetName val="0431"/>
      <sheetName val="0472"/>
      <sheetName val="0512"/>
      <sheetName val="0513"/>
      <sheetName val="0514"/>
      <sheetName val="0515"/>
      <sheetName val="0516"/>
      <sheetName val="0570"/>
      <sheetName val="0580"/>
      <sheetName val="0590"/>
      <sheetName val="0650"/>
      <sheetName val="690"/>
      <sheetName val="0740"/>
      <sheetName val="0813"/>
      <sheetName val="1110"/>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підсумок_спецодяг"/>
      <sheetName val="охорона_04 "/>
      <sheetName val="спецодяг_07"/>
      <sheetName val="захисні_07"/>
    </sheetNames>
    <sheetDataSet>
      <sheetData sheetId="0"/>
      <sheetData sheetId="1"/>
      <sheetData sheetId="2"/>
      <sheetData sheetId="3"/>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мат на цеха"/>
      <sheetName val="tar ee 99"/>
      <sheetName val="ВД (анал)"/>
      <sheetName val="МТР Газ України"/>
      <sheetName val="Ф2"/>
      <sheetName val="Лист1"/>
      <sheetName val="Матер.експлуат"/>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ВАЛЯ"/>
      <sheetName val="связь_07"/>
      <sheetName val="связь_07 (2)"/>
    </sheetNames>
    <sheetDataSet>
      <sheetData sheetId="0" refreshError="1"/>
      <sheetData sheetId="1"/>
      <sheetData sheetId="2"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 val="Справочник"/>
      <sheetName val="Месяцы"/>
      <sheetName val="Список"/>
      <sheetName val="план"/>
      <sheetName val="1998"/>
      <sheetName val="Состав Группы"/>
      <sheetName val="DICTS"/>
      <sheetName val="Общ.данные"/>
      <sheetName val="Ini"/>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row r="143">
          <cell r="A143" t="str">
            <v>7306</v>
          </cell>
          <cell r="B143" t="str">
            <v>МАКЕДОНИЯ</v>
          </cell>
          <cell r="C143">
            <v>0</v>
          </cell>
          <cell r="D143">
            <v>0</v>
          </cell>
          <cell r="E143">
            <v>0</v>
          </cell>
          <cell r="F143">
            <v>0</v>
          </cell>
          <cell r="G143">
            <v>0</v>
          </cell>
          <cell r="H143">
            <v>0</v>
          </cell>
          <cell r="I143">
            <v>0</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за 12мес с ПОЕ "/>
      <sheetName val="ел ен"/>
      <sheetName val="расш ел ен"/>
      <sheetName val="тепл ен"/>
      <sheetName val="расш тепл ен "/>
      <sheetName val="анализ затрат 1"/>
      <sheetName val="структура"/>
    </sheetNames>
    <sheetDataSet>
      <sheetData sheetId="0"/>
      <sheetData sheetId="1" refreshError="1"/>
      <sheetData sheetId="2" refreshError="1"/>
      <sheetData sheetId="3" refreshError="1"/>
      <sheetData sheetId="4" refreshError="1"/>
      <sheetData sheetId="5"/>
      <sheetData sheetId="6"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одягтариф08"/>
      <sheetName val="5132"/>
      <sheetName val="0290"/>
      <sheetName val="0514"/>
      <sheetName val="страх"/>
    </sheetNames>
    <sheetDataSet>
      <sheetData sheetId="0"/>
      <sheetData sheetId="1"/>
      <sheetData sheetId="2"/>
      <sheetData sheetId="3"/>
      <sheetData sheetId="4"/>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утрим. прим. 08"/>
      <sheetName val="утрим. прим. 08 (2)"/>
    </sheetNames>
    <sheetDataSet>
      <sheetData sheetId="0"/>
      <sheetData sheetId="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РКМ_свод"/>
      <sheetName val="Підрозділи-Кен_2004"/>
      <sheetName val="Кен_на_2004"/>
    </sheetNames>
    <sheetDataSet>
      <sheetData sheetId="0"/>
      <sheetData sheetId="1" refreshError="1"/>
      <sheetData sheetId="2"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PR"/>
      <sheetName val="Шифр"/>
      <sheetName val="шахматка"/>
      <sheetName val="скм"/>
      <sheetName val="Д-К"/>
      <sheetName val="ФП"/>
      <sheetName val="БП"/>
      <sheetName val="пу"/>
      <sheetName val="свод по ЦФО"/>
      <sheetName val="цфо1"/>
      <sheetName val="цфо2"/>
      <sheetName val="цфо3"/>
      <sheetName val="цфо4"/>
      <sheetName val="цфо5"/>
      <sheetName val="цфо6"/>
      <sheetName val="цфо7"/>
      <sheetName val="цфо8"/>
      <sheetName val="цфо9"/>
      <sheetName val="цфо10"/>
      <sheetName val="цфо11"/>
      <sheetName val="цфо12"/>
      <sheetName val="цфо13"/>
      <sheetName val="цфо14"/>
      <sheetName val="цфо15"/>
      <sheetName val="цфо16"/>
      <sheetName val="цфо17"/>
      <sheetName val="цфо18"/>
      <sheetName val="цфо19"/>
      <sheetName val="цфо20"/>
      <sheetName val="цфо21"/>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 val="МТР Газ України"/>
    </sheetNames>
    <sheetDataSet>
      <sheetData sheetId="0" refreshError="1">
        <row r="1">
          <cell r="A1" t="str">
            <v>Корпорация " ДТЭК "</v>
          </cell>
          <cell r="B1" t="str">
            <v>01</v>
          </cell>
        </row>
        <row r="2">
          <cell r="A2" t="str">
            <v>ООО " ПЭС " Горэнерго "</v>
          </cell>
          <cell r="B2" t="str">
            <v>02</v>
          </cell>
        </row>
        <row r="3">
          <cell r="A3" t="str">
            <v>ООО " В.Т. Компания "</v>
          </cell>
          <cell r="B3" t="str">
            <v>03</v>
          </cell>
        </row>
        <row r="4">
          <cell r="A4" t="str">
            <v>ОАО " Павлоградуголь "</v>
          </cell>
          <cell r="B4" t="str">
            <v>04</v>
          </cell>
        </row>
        <row r="5">
          <cell r="A5" t="str">
            <v>ОАО " Шахта " Комсомолец Донбасса "</v>
          </cell>
          <cell r="B5" t="str">
            <v>05</v>
          </cell>
        </row>
        <row r="6">
          <cell r="A6" t="str">
            <v>ООО " Востокэнерго "</v>
          </cell>
          <cell r="B6" t="str">
            <v>06</v>
          </cell>
        </row>
        <row r="7">
          <cell r="A7" t="str">
            <v>ООО " Техремпоставка "</v>
          </cell>
          <cell r="B7" t="str">
            <v>07</v>
          </cell>
        </row>
        <row r="8">
          <cell r="A8" t="str">
            <v>ООО " Сервис-Инвест "</v>
          </cell>
          <cell r="B8" t="str">
            <v>08</v>
          </cell>
        </row>
        <row r="9">
          <cell r="A9" t="str">
            <v>ОАО " ПЭС " Энергоуголь "</v>
          </cell>
          <cell r="B9" t="str">
            <v>09</v>
          </cell>
        </row>
        <row r="10">
          <cell r="A10" t="str">
            <v>ООО " Энергопроект "</v>
          </cell>
          <cell r="B10">
            <v>10</v>
          </cell>
        </row>
        <row r="11">
          <cell r="A11" t="str">
            <v>ООО " Укрэлектросетьстрой "</v>
          </cell>
          <cell r="B11">
            <v>11</v>
          </cell>
        </row>
        <row r="12">
          <cell r="A12" t="str">
            <v>ООО " Электроналадка "</v>
          </cell>
          <cell r="B12">
            <v>12</v>
          </cell>
        </row>
        <row r="13">
          <cell r="A13" t="str">
            <v>ООО " Новатор-Спецстрой "</v>
          </cell>
          <cell r="B13">
            <v>13</v>
          </cell>
        </row>
        <row r="14">
          <cell r="A14" t="str">
            <v>ООО " Социс "</v>
          </cell>
          <cell r="B14">
            <v>14</v>
          </cell>
        </row>
        <row r="15">
          <cell r="A15" t="str">
            <v>ДП " Углехимическая лаборатория " ООО " ПЭС " Горэнерго "</v>
          </cell>
          <cell r="B15">
            <v>15</v>
          </cell>
        </row>
        <row r="16">
          <cell r="A16" t="str">
            <v>ДП " Дзержинскэкоэнергоресурс " ООО " ПЭС " Горэнерго "</v>
          </cell>
          <cell r="B16">
            <v>16</v>
          </cell>
        </row>
        <row r="17">
          <cell r="A17" t="str">
            <v>ООО " Моспинское УПП "</v>
          </cell>
          <cell r="B17">
            <v>17</v>
          </cell>
        </row>
        <row r="18">
          <cell r="A18" t="str">
            <v>СЕ " Степановское УПП " ООО " ПЭС " Горэнерго "</v>
          </cell>
          <cell r="B18">
            <v>18</v>
          </cell>
        </row>
        <row r="19">
          <cell r="A19" t="str">
            <v>ООО " Укрэкоуголь "</v>
          </cell>
          <cell r="B19">
            <v>19</v>
          </cell>
        </row>
        <row r="20">
          <cell r="A20" t="str">
            <v>ООО " Первый  Советник "</v>
          </cell>
          <cell r="B20">
            <v>20</v>
          </cell>
        </row>
        <row r="21">
          <cell r="A21" t="str">
            <v>ЦОФ Павлоградская</v>
          </cell>
          <cell r="B21">
            <v>21</v>
          </cell>
        </row>
        <row r="22">
          <cell r="A22" t="str">
            <v>ЦОФ Кураховская</v>
          </cell>
          <cell r="B22">
            <v>22</v>
          </cell>
        </row>
        <row r="23">
          <cell r="A23" t="str">
            <v>ООО "Сервисное предприятие"</v>
          </cell>
          <cell r="B23">
            <v>27</v>
          </cell>
        </row>
        <row r="24">
          <cell r="A24" t="str">
            <v>ООО "Першотравенский РМЗ"</v>
          </cell>
          <cell r="B24">
            <v>29</v>
          </cell>
        </row>
      </sheetData>
      <sheetData sheetId="1" refreshError="1">
        <row r="1">
          <cell r="B1" t="str">
            <v>100</v>
          </cell>
          <cell r="E1" t="str">
            <v>130</v>
          </cell>
        </row>
        <row r="2">
          <cell r="B2" t="str">
            <v>101</v>
          </cell>
          <cell r="E2" t="str">
            <v>140</v>
          </cell>
        </row>
        <row r="3">
          <cell r="B3" t="str">
            <v>102</v>
          </cell>
          <cell r="E3" t="str">
            <v>141</v>
          </cell>
        </row>
        <row r="4">
          <cell r="B4" t="str">
            <v>103</v>
          </cell>
          <cell r="E4" t="str">
            <v>142</v>
          </cell>
        </row>
        <row r="5">
          <cell r="B5" t="str">
            <v>104</v>
          </cell>
          <cell r="E5" t="str">
            <v>150</v>
          </cell>
        </row>
        <row r="6">
          <cell r="B6" t="str">
            <v>105</v>
          </cell>
          <cell r="E6" t="str">
            <v>151</v>
          </cell>
        </row>
        <row r="7">
          <cell r="B7" t="str">
            <v>110</v>
          </cell>
          <cell r="E7" t="str">
            <v>152</v>
          </cell>
        </row>
        <row r="8">
          <cell r="B8" t="str">
            <v>111</v>
          </cell>
          <cell r="E8" t="str">
            <v>160</v>
          </cell>
        </row>
        <row r="9">
          <cell r="B9" t="str">
            <v>120</v>
          </cell>
          <cell r="E9" t="str">
            <v>170</v>
          </cell>
        </row>
        <row r="10">
          <cell r="B10" t="str">
            <v>210</v>
          </cell>
          <cell r="E10" t="str">
            <v>171</v>
          </cell>
        </row>
        <row r="11">
          <cell r="B11" t="str">
            <v>220</v>
          </cell>
          <cell r="E11" t="str">
            <v>172</v>
          </cell>
        </row>
        <row r="12">
          <cell r="B12" t="str">
            <v>300</v>
          </cell>
          <cell r="E12" t="str">
            <v>173</v>
          </cell>
        </row>
        <row r="13">
          <cell r="B13" t="str">
            <v>301</v>
          </cell>
          <cell r="E13" t="str">
            <v>174</v>
          </cell>
        </row>
        <row r="14">
          <cell r="B14" t="str">
            <v>302</v>
          </cell>
          <cell r="E14" t="str">
            <v>175</v>
          </cell>
        </row>
        <row r="15">
          <cell r="B15" t="str">
            <v>303</v>
          </cell>
          <cell r="E15" t="str">
            <v>176</v>
          </cell>
        </row>
        <row r="16">
          <cell r="B16" t="str">
            <v>304</v>
          </cell>
          <cell r="E16" t="str">
            <v>181</v>
          </cell>
        </row>
        <row r="17">
          <cell r="B17" t="str">
            <v>305</v>
          </cell>
          <cell r="E17" t="str">
            <v>182</v>
          </cell>
        </row>
        <row r="18">
          <cell r="B18" t="str">
            <v>306</v>
          </cell>
          <cell r="E18" t="str">
            <v>183</v>
          </cell>
        </row>
        <row r="19">
          <cell r="B19" t="str">
            <v>307</v>
          </cell>
          <cell r="E19" t="str">
            <v>190</v>
          </cell>
        </row>
        <row r="20">
          <cell r="B20" t="str">
            <v>308</v>
          </cell>
          <cell r="E20" t="str">
            <v>191</v>
          </cell>
        </row>
        <row r="21">
          <cell r="B21" t="str">
            <v>309</v>
          </cell>
          <cell r="E21" t="str">
            <v>230</v>
          </cell>
        </row>
        <row r="22">
          <cell r="E22" t="str">
            <v>240</v>
          </cell>
        </row>
        <row r="23">
          <cell r="E23" t="str">
            <v>242</v>
          </cell>
        </row>
        <row r="24">
          <cell r="E24" t="str">
            <v>243</v>
          </cell>
        </row>
        <row r="25">
          <cell r="E25" t="str">
            <v>244</v>
          </cell>
        </row>
        <row r="26">
          <cell r="E26" t="str">
            <v>250</v>
          </cell>
        </row>
        <row r="27">
          <cell r="E27" t="str">
            <v>252</v>
          </cell>
        </row>
        <row r="28">
          <cell r="E28" t="str">
            <v>253</v>
          </cell>
        </row>
        <row r="29">
          <cell r="E29" t="str">
            <v>254</v>
          </cell>
        </row>
        <row r="30">
          <cell r="E30" t="str">
            <v>260</v>
          </cell>
        </row>
        <row r="31">
          <cell r="E31" t="str">
            <v>310</v>
          </cell>
        </row>
        <row r="32">
          <cell r="E32" t="str">
            <v>311</v>
          </cell>
        </row>
        <row r="33">
          <cell r="E33" t="str">
            <v>312</v>
          </cell>
        </row>
        <row r="34">
          <cell r="E34" t="str">
            <v>313</v>
          </cell>
        </row>
        <row r="35">
          <cell r="E35" t="str">
            <v>314</v>
          </cell>
        </row>
        <row r="36">
          <cell r="E36" t="str">
            <v>315</v>
          </cell>
        </row>
        <row r="37">
          <cell r="E37" t="str">
            <v>316</v>
          </cell>
        </row>
        <row r="38">
          <cell r="E38" t="str">
            <v>317</v>
          </cell>
        </row>
        <row r="39">
          <cell r="E39" t="str">
            <v>318</v>
          </cell>
        </row>
        <row r="40">
          <cell r="E40" t="str">
            <v>319</v>
          </cell>
        </row>
        <row r="41">
          <cell r="E41" t="str">
            <v>320</v>
          </cell>
        </row>
        <row r="42">
          <cell r="E42" t="str">
            <v>330</v>
          </cell>
        </row>
        <row r="43">
          <cell r="E43" t="str">
            <v>340</v>
          </cell>
        </row>
        <row r="44">
          <cell r="E44" t="str">
            <v>350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ДДС"/>
      <sheetName val="Пакет"/>
      <sheetName val="Баланс"/>
      <sheetName val="ФинРез"/>
      <sheetName val="Корректировки"/>
      <sheetName val="ФинПоказател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_Т2"/>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МТР Газ України"/>
    </sheetNames>
    <sheetDataSet>
      <sheetData sheetId="0">
        <row r="49">
          <cell r="C49">
            <v>5.3</v>
          </cell>
        </row>
      </sheetData>
      <sheetData sheetId="1">
        <row r="49">
          <cell r="C49">
            <v>5.3</v>
          </cell>
        </row>
      </sheetData>
      <sheetData sheetId="2">
        <row r="49">
          <cell r="C49">
            <v>5.3</v>
          </cell>
        </row>
      </sheetData>
      <sheetData sheetId="3">
        <row r="49">
          <cell r="C49">
            <v>5.3</v>
          </cell>
        </row>
      </sheetData>
      <sheetData sheetId="4">
        <row r="49">
          <cell r="C49">
            <v>5.3</v>
          </cell>
        </row>
      </sheetData>
      <sheetData sheetId="5" refreshError="1">
        <row r="49">
          <cell r="C49">
            <v>5.3</v>
          </cell>
        </row>
        <row r="50">
          <cell r="C50">
            <v>5.0549999999999997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 val=""/>
      <sheetName val="МТР Газ України"/>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 sheetId="48" refreshError="1"/>
      <sheetData sheetId="49"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 val="БДР"/>
      <sheetName val="Оценка доп инвестиций"/>
      <sheetName val="XLR_NoRangeSheet"/>
      <sheetName val="3 утв."/>
    </sheetNames>
    <sheetDataSet>
      <sheetData sheetId="0" refreshError="1"/>
      <sheetData sheetId="1" refreshError="1">
        <row r="3">
          <cell r="F3">
            <v>5.3316999999999997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row r="3">
          <cell r="F3">
            <v>5.3316999999999997</v>
          </cell>
        </row>
      </sheetData>
      <sheetData sheetId="21">
        <row r="3">
          <cell r="F3">
            <v>5.3316999999999997</v>
          </cell>
        </row>
      </sheetData>
      <sheetData sheetId="22">
        <row r="3">
          <cell r="F3">
            <v>5.3316999999999997</v>
          </cell>
        </row>
      </sheetData>
      <sheetData sheetId="23" refreshError="1"/>
      <sheetData sheetId="24" refreshError="1"/>
      <sheetData sheetId="25">
        <row r="3">
          <cell r="F3">
            <v>5.3316999999999997</v>
          </cell>
        </row>
      </sheetData>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сквозная 1 кв"/>
      <sheetName val="СС_ТП"/>
      <sheetName val="1 кв конц общ"/>
      <sheetName val="1 кв окат"/>
      <sheetName val="1 кв-л переделы"/>
      <sheetName val="разом  2010"/>
    </sheetNames>
    <sheetDataSet>
      <sheetData sheetId="0" refreshError="1"/>
      <sheetData sheetId="1" refreshError="1">
        <row r="2">
          <cell r="F2">
            <v>5.33</v>
          </cell>
        </row>
      </sheetData>
      <sheetData sheetId="2" refreshError="1"/>
      <sheetData sheetId="3" refreshError="1"/>
      <sheetData sheetId="4" refreshError="1"/>
      <sheetData sheetId="5"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GLC_ratios_Jun"/>
      <sheetName val="Input TI"/>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 val=""/>
      <sheetName val="plan (перенос)"/>
      <sheetName val="1Q_SevGOK_edit"/>
      <sheetName val="МТР Газ Україн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
          <cell r="B2">
            <v>5.33</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row r="2">
          <cell r="B2">
            <v>5.33</v>
          </cell>
        </row>
      </sheetData>
      <sheetData sheetId="90">
        <row r="2">
          <cell r="B2">
            <v>5.33</v>
          </cell>
        </row>
      </sheetData>
      <sheetData sheetId="91">
        <row r="2">
          <cell r="B2">
            <v>5.33</v>
          </cell>
        </row>
      </sheetData>
      <sheetData sheetId="92">
        <row r="2">
          <cell r="B2">
            <v>5.33</v>
          </cell>
        </row>
      </sheetData>
      <sheetData sheetId="93">
        <row r="2">
          <cell r="B2">
            <v>5.33</v>
          </cell>
        </row>
      </sheetData>
      <sheetData sheetId="94">
        <row r="2">
          <cell r="B2">
            <v>5.33</v>
          </cell>
        </row>
      </sheetData>
      <sheetData sheetId="95">
        <row r="2">
          <cell r="B2">
            <v>5.33</v>
          </cell>
        </row>
      </sheetData>
      <sheetData sheetId="96" refreshError="1"/>
      <sheetData sheetId="97" refreshError="1"/>
      <sheetData sheetId="98" refreshError="1"/>
      <sheetData sheetId="99" refreshError="1"/>
      <sheetData sheetId="100" refreshError="1"/>
      <sheetData sheetId="101">
        <row r="2">
          <cell r="B2">
            <v>5.33</v>
          </cell>
        </row>
      </sheetData>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refreshError="1"/>
      <sheetData sheetId="198" refreshError="1"/>
      <sheetData sheetId="199" refreshError="1"/>
      <sheetData sheetId="200"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 val="Списки"/>
      <sheetName val="темпы роста"/>
      <sheetName val="Параметры"/>
      <sheetName val="График"/>
      <sheetName val="Реал.(упр.)"/>
      <sheetName val="901_К"/>
      <sheetName val="Sales_2008"/>
      <sheetName val="Sales_2009"/>
      <sheetName val="Макрофакторы"/>
      <sheetName val="901_Ок"/>
      <sheetName val="Pivot"/>
      <sheetName val="949_Свод"/>
      <sheetName val="assump"/>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 val="ВЭ"/>
      <sheetName val="СИ"/>
      <sheetName val="ФинПоказатели"/>
      <sheetName val="901_К"/>
      <sheetName val="Макрофакторы"/>
      <sheetName val="901_Ок"/>
      <sheetName val="Pivot"/>
      <sheetName val="949_Свод"/>
      <sheetName val="5.ACC"/>
      <sheetName val="разом  2010"/>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ВВОД"/>
      <sheetName val="ПнРКМ "/>
      <sheetName val="ЦРКМ "/>
      <sheetName val="ПдРКМ"/>
      <sheetName val="ЛРКМ"/>
      <sheetName val="ЗРКМ"/>
      <sheetName val="ЦЦР"/>
      <sheetName val="РПС"/>
      <sheetName val="СКЛ"/>
      <sheetName val="СІЗП"/>
      <sheetName val="ОДС"/>
      <sheetName val="СРЗАВ"/>
      <sheetName val="СЗДТУ"/>
      <sheetName val="СПЛ"/>
      <sheetName val="Госп.відділ"/>
      <sheetName val="Модуль1"/>
      <sheetName val="ПТГ"/>
      <sheetName val="Сразнім грунтом"/>
      <sheetName val="Лист1"/>
      <sheetName val="..."/>
      <sheetName val="ТП,РП"/>
      <sheetName val="Рем.КЛ"/>
      <sheetName val="Тех.нагляд"/>
      <sheetName val="Випроб."/>
      <sheetName val="ПЛ"/>
      <sheetName val="ОВБ"/>
      <sheetName val="ВТГ"/>
      <sheetName val="Госп.дільн."/>
      <sheetName val="В цілому"/>
      <sheetName val="assump"/>
    </sheetNames>
    <sheetDataSet>
      <sheetData sheetId="0" refreshError="1">
        <row r="6">
          <cell r="C6" t="str">
            <v>01</v>
          </cell>
          <cell r="E6" t="str">
            <v>СІЧЕНЬ</v>
          </cell>
        </row>
        <row r="7">
          <cell r="E7" t="str">
            <v>ГРУДЕНЬ</v>
          </cell>
        </row>
        <row r="9">
          <cell r="B9" t="str">
            <v>Підстава : лист АК Київенерго №    від 2001 року</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 val="Списки"/>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ВВОД"/>
      <sheetName val="ПнРКМ"/>
      <sheetName val="ЦРКМ"/>
      <sheetName val="ПдРКМ"/>
      <sheetName val="ЛРКМ"/>
      <sheetName val="ЗРКМ"/>
      <sheetName val="ЦЦР"/>
      <sheetName val="РПС"/>
      <sheetName val="СКЛ"/>
      <sheetName val="СІЗП"/>
      <sheetName val="ОДС"/>
      <sheetName val="СРЗАВ"/>
      <sheetName val="СЗДТУ"/>
      <sheetName val="СПЛ"/>
      <sheetName val="Госп.відділ"/>
      <sheetName val="Модуль1"/>
      <sheetName val="tar ee 99"/>
    </sheetNames>
    <sheetDataSet>
      <sheetData sheetId="0">
        <row r="7">
          <cell r="F7" t="str">
            <v>5м</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У_З"/>
      <sheetName val="У_П"/>
      <sheetName val="О"/>
      <sheetName val="Список_с_названиями"/>
      <sheetName val="НС"/>
      <sheetName val="ВСписки"/>
      <sheetName val="Енергоресурси"/>
      <sheetName val="середня номінальна зп 2013"/>
      <sheetName val="Розрахунок"/>
      <sheetName val="Для гиперссілок"/>
      <sheetName val="Структури"/>
      <sheetName val="База"/>
      <sheetName val="Лист1"/>
      <sheetName val="Зведена"/>
      <sheetName val="Лист2"/>
      <sheetName val="Додаток 1"/>
      <sheetName val="Додаток 2"/>
      <sheetName val="Додаток 3"/>
      <sheetName val="СТ_список"/>
      <sheetName val="БАЗА_Б_І"/>
      <sheetName val="Додаток 4"/>
      <sheetName val="На орден"/>
      <sheetName val="ВД (анал)"/>
    </sheetNames>
    <sheetDataSet>
      <sheetData sheetId="0"/>
      <sheetData sheetId="1"/>
      <sheetData sheetId="2"/>
      <sheetData sheetId="3"/>
      <sheetData sheetId="4"/>
      <sheetData sheetId="5"/>
      <sheetData sheetId="6"/>
      <sheetData sheetId="7"/>
      <sheetData sheetId="8"/>
      <sheetData sheetId="9"/>
      <sheetData sheetId="10"/>
      <sheetData sheetId="11">
        <row r="1">
          <cell r="E1" t="str">
            <v>:</v>
          </cell>
        </row>
      </sheetData>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вв1"/>
      <sheetName val="БД"/>
      <sheetName val="ИсходныеДанные"/>
      <sheetName val="Северная_График"/>
      <sheetName val=""/>
      <sheetName val="Ini"/>
      <sheetName val="Описание и классификаторы"/>
      <sheetName val="Справочник"/>
      <sheetName val="Справочник ЦФО"/>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Journals"/>
      <sheetName val="ebrd"/>
      <sheetName val="Лист1"/>
      <sheetName val="A6"/>
      <sheetName val="Tax"/>
      <sheetName val="Тит_стор"/>
      <sheetName val="Месяцы"/>
      <sheetName val="БЗ"/>
      <sheetName val="2002"/>
      <sheetName val="2001"/>
      <sheetName val="U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 sheetId="134" refreshError="1"/>
      <sheetData sheetId="135" refreshError="1"/>
      <sheetData sheetId="136"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812"/>
      <sheetName val="макет 430"/>
      <sheetName val="Ф2"/>
      <sheetName val="Технич лист"/>
      <sheetName val="Експл"/>
      <sheetName val="ПЛАН_1вар"/>
      <sheetName val="Інші витрати"/>
      <sheetName val="ВД (анал)"/>
      <sheetName val="tar ee 99"/>
      <sheetName val="м_812"/>
      <sheetName val="Ini"/>
    </sheetNames>
    <sheetDataSet>
      <sheetData sheetId="0">
        <row r="8">
          <cell r="F8" t="str">
            <v xml:space="preserve">Звіт </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Загл"/>
      <sheetName val="PR"/>
      <sheetName val="БЗ"/>
      <sheetName val="расшифровка"/>
      <sheetName val="ТП"/>
      <sheetName val="БП"/>
      <sheetName val="Ш_БДДС"/>
      <sheetName val="ЛОМ_УКР"/>
      <sheetName val="Чугун_Украина"/>
      <sheetName val="data"/>
    </sheetNames>
    <sheetDataSet>
      <sheetData sheetId="0">
        <row r="4">
          <cell r="C4" t="str">
            <v>пу</v>
          </cell>
        </row>
      </sheetData>
      <sheetData sheetId="1" refreshError="1">
        <row r="4">
          <cell r="C4" t="str">
            <v>пу</v>
          </cell>
          <cell r="D4" t="str">
            <v>01</v>
          </cell>
        </row>
        <row r="5">
          <cell r="C5" t="str">
            <v>кд</v>
          </cell>
          <cell r="D5" t="str">
            <v>02</v>
          </cell>
        </row>
        <row r="6">
          <cell r="C6" t="str">
            <v>вэ+трп</v>
          </cell>
          <cell r="D6" t="str">
            <v>03</v>
          </cell>
        </row>
        <row r="7">
          <cell r="C7" t="str">
            <v>си</v>
          </cell>
          <cell r="D7" t="str">
            <v>04</v>
          </cell>
        </row>
        <row r="8">
          <cell r="C8" t="str">
            <v>пэс</v>
          </cell>
          <cell r="D8" t="str">
            <v>05</v>
          </cell>
        </row>
        <row r="9">
          <cell r="C9" t="str">
            <v>мупп</v>
          </cell>
          <cell r="D9" t="str">
            <v>06</v>
          </cell>
        </row>
        <row r="10">
          <cell r="C10" t="str">
            <v>цофп</v>
          </cell>
          <cell r="D10" t="str">
            <v>07</v>
          </cell>
        </row>
        <row r="11">
          <cell r="C11" t="str">
            <v>цофк</v>
          </cell>
          <cell r="D11" t="str">
            <v>08</v>
          </cell>
        </row>
        <row r="12">
          <cell r="C12" t="str">
            <v>ээр</v>
          </cell>
          <cell r="D12" t="str">
            <v>09</v>
          </cell>
        </row>
        <row r="13">
          <cell r="C13" t="str">
            <v>пионер</v>
          </cell>
          <cell r="D13" t="str">
            <v>10</v>
          </cell>
        </row>
        <row r="14">
          <cell r="C14" t="str">
            <v>дээр</v>
          </cell>
          <cell r="D14" t="str">
            <v>11</v>
          </cell>
        </row>
        <row r="15">
          <cell r="C15" t="str">
            <v>ухл_ооо</v>
          </cell>
          <cell r="D15" t="str">
            <v>12</v>
          </cell>
        </row>
        <row r="16">
          <cell r="C16" t="str">
            <v>ухл_ооо</v>
          </cell>
          <cell r="D16" t="str">
            <v>13</v>
          </cell>
        </row>
        <row r="17">
          <cell r="C17" t="str">
            <v>рмз</v>
          </cell>
          <cell r="D17" t="str">
            <v>14</v>
          </cell>
        </row>
        <row r="18">
          <cell r="C18" t="str">
            <v>нсс</v>
          </cell>
          <cell r="D18" t="str">
            <v>15</v>
          </cell>
        </row>
        <row r="19">
          <cell r="C19" t="str">
            <v>уэсс</v>
          </cell>
          <cell r="D19" t="str">
            <v>16</v>
          </cell>
        </row>
        <row r="20">
          <cell r="C20" t="str">
            <v>эн</v>
          </cell>
          <cell r="D20" t="str">
            <v>17</v>
          </cell>
        </row>
        <row r="21">
          <cell r="C21" t="str">
            <v>эп</v>
          </cell>
          <cell r="D21" t="str">
            <v>18</v>
          </cell>
        </row>
        <row r="22">
          <cell r="C22" t="str">
            <v>социс</v>
          </cell>
          <cell r="D22" t="str">
            <v>19</v>
          </cell>
        </row>
        <row r="23">
          <cell r="C23" t="str">
            <v>пс</v>
          </cell>
          <cell r="D23" t="str">
            <v>20</v>
          </cell>
        </row>
        <row r="24">
          <cell r="C24" t="str">
            <v>корпорация</v>
          </cell>
          <cell r="D24" t="str">
            <v>21</v>
          </cell>
        </row>
        <row r="25">
          <cell r="C25" t="str">
            <v>дтэк</v>
          </cell>
          <cell r="D25" t="str">
            <v>22</v>
          </cell>
        </row>
        <row r="26">
          <cell r="C26" t="str">
            <v>дтэк_холдинг</v>
          </cell>
          <cell r="D26" t="str">
            <v>23</v>
          </cell>
        </row>
        <row r="27">
          <cell r="C27" t="str">
            <v>гэ</v>
          </cell>
          <cell r="D27" t="str">
            <v>24</v>
          </cell>
        </row>
        <row r="28">
          <cell r="C28" t="str">
            <v>сп</v>
          </cell>
          <cell r="D28" t="str">
            <v>25</v>
          </cell>
        </row>
        <row r="29">
          <cell r="C29" t="str">
            <v>вт</v>
          </cell>
          <cell r="D29" t="str">
            <v>26</v>
          </cell>
        </row>
        <row r="30">
          <cell r="C30" t="str">
            <v>мего</v>
          </cell>
          <cell r="D30" t="str">
            <v>27</v>
          </cell>
        </row>
        <row r="31">
          <cell r="C31" t="str">
            <v>ветком</v>
          </cell>
          <cell r="D31" t="str">
            <v>28</v>
          </cell>
        </row>
        <row r="32">
          <cell r="C32" t="str">
            <v>внешние</v>
          </cell>
        </row>
      </sheetData>
      <sheetData sheetId="2"/>
      <sheetData sheetId="3"/>
      <sheetData sheetId="4"/>
      <sheetData sheetId="5"/>
      <sheetData sheetId="6"/>
      <sheetData sheetId="7" refreshError="1"/>
      <sheetData sheetId="8" refreshError="1"/>
      <sheetData sheetId="9"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Тариф на транзит"/>
      <sheetName val="Оплата тр-та"/>
      <sheetName val="Îïëàòà òð-òà"/>
      <sheetName val="Òàðèô íà òðàíçèò"/>
      <sheetName val="Ïëàòà çà òðàíçèò"/>
      <sheetName val="Тарифнатранзит"/>
      <sheetName val="Прогн2006 без ГОК"/>
      <sheetName val="КЭШ 1-06"/>
      <sheetName val="КЭШ2-06"/>
      <sheetName val="ФУ2005"/>
      <sheetName val="2006"/>
      <sheetName val="c Зиной"/>
      <sheetName val="Классы05"/>
      <sheetName val="4605"/>
      <sheetName val="4605_значения"/>
      <sheetName val="%ПРИР."/>
      <sheetName val="по годам"/>
      <sheetName val="Офис"/>
      <sheetName val="Лист1"/>
      <sheetName val="Лист2"/>
      <sheetName val="Лист3"/>
      <sheetName val="р409-414 ЛТЕС"/>
      <sheetName val="р409-414 ЛТЕС 1 кв"/>
      <sheetName val="р409-414 ЛТЕС 2 кв"/>
      <sheetName val="р409-414 ЛТЕС 3 кв"/>
      <sheetName val="р409-414 ЛТЕС 4 кв"/>
      <sheetName val="КЛ показатели"/>
      <sheetName val="расходная"/>
      <sheetName val="опер в ФП"/>
      <sheetName val="ТЭП"/>
      <sheetName val="Резюме "/>
      <sheetName val="Тариф_на_транзит1"/>
      <sheetName val="Оплата_тр-та1"/>
      <sheetName val="Îïëàòà_òð-òà1"/>
      <sheetName val="Òàðèô_íà_òðàíçèò1"/>
      <sheetName val="Ïëàòà_çà_òðàíçèò1"/>
      <sheetName val="Прогн2006_без_ГОК1"/>
      <sheetName val="КЭШ_1-061"/>
      <sheetName val="c_Зиной1"/>
      <sheetName val="%ПРИР_1"/>
      <sheetName val="по_годам1"/>
      <sheetName val="р409-414_ЛТЕС1"/>
      <sheetName val="р409-414_ЛТЕС_1_кв1"/>
      <sheetName val="р409-414_ЛТЕС_2_кв1"/>
      <sheetName val="р409-414_ЛТЕС_3_кв1"/>
      <sheetName val="р409-414_ЛТЕС_4_кв1"/>
      <sheetName val="КЛ_показатели1"/>
      <sheetName val="опер_в_ФП1"/>
      <sheetName val="Резюме_1"/>
      <sheetName val="Тариф_на_транзит"/>
      <sheetName val="Оплата_тр-та"/>
      <sheetName val="Îïëàòà_òð-òà"/>
      <sheetName val="Òàðèô_íà_òðàíçèò"/>
      <sheetName val="Ïëàòà_çà_òðàíçèò"/>
      <sheetName val="Прогн2006_без_ГОК"/>
      <sheetName val="КЭШ_1-06"/>
      <sheetName val="c_Зиной"/>
      <sheetName val="%ПРИР_"/>
      <sheetName val="по_годам"/>
      <sheetName val="р409-414_ЛТЕС"/>
      <sheetName val="р409-414_ЛТЕС_1_кв"/>
      <sheetName val="р409-414_ЛТЕС_2_кв"/>
      <sheetName val="р409-414_ЛТЕС_3_кв"/>
      <sheetName val="р409-414_ЛТЕС_4_кв"/>
      <sheetName val="КЛ_показатели"/>
      <sheetName val="опер_в_ФП"/>
      <sheetName val="Резюме_"/>
      <sheetName val="Резюме"/>
      <sheetName val="Analysis"/>
      <sheetName val="0"/>
      <sheetName val="1"/>
      <sheetName val="1 кв"/>
      <sheetName val="10"/>
      <sheetName val="10 міс."/>
      <sheetName val="11"/>
      <sheetName val="11 міс."/>
      <sheetName val="12"/>
      <sheetName val="12 міс."/>
      <sheetName val="1998"/>
      <sheetName val="2"/>
      <sheetName val="2 кв"/>
      <sheetName val="2 утв"/>
      <sheetName val="3 не сокр."/>
      <sheetName val="3 тар."/>
      <sheetName val="3 утв."/>
      <sheetName val="3кв "/>
      <sheetName val="4 утв"/>
      <sheetName val="5"/>
      <sheetName val="6"/>
      <sheetName val="7"/>
      <sheetName val="7 міс"/>
      <sheetName val="8"/>
      <sheetName val="8 міс."/>
      <sheetName val="812"/>
      <sheetName val="812 (2)"/>
      <sheetName val="9"/>
      <sheetName val="9 (2)"/>
      <sheetName val="9 міс."/>
    </sheetNames>
    <sheetDataSet>
      <sheetData sheetId="0" refreshError="1">
        <row r="14">
          <cell r="D14">
            <v>1.76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Справочник"/>
      <sheetName val="Лист4"/>
      <sheetName val="п"/>
      <sheetName val="Функциональное направление"/>
      <sheetName val="словарь"/>
      <sheetName val="Незав_пр-во_5"/>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Общий"/>
      <sheetName val="База"/>
      <sheetName val="Лист2"/>
      <sheetName val="Лист1"/>
      <sheetName val="список"/>
      <sheetName val="вводные"/>
      <sheetName val="#ССЫЛКА"/>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Прил 1 Функц-ые направлен.  (3"/>
      <sheetName val="Список компаний"/>
      <sheetName val="Бюджетная!"/>
      <sheetName val=""/>
      <sheetName val="Sheet2"/>
      <sheetName val="шахматка"/>
      <sheetName val="Служебные таблицы"/>
      <sheetName val="Справочник провайдеров"/>
      <sheetName val="2.1. Heat map INDEXES"/>
      <sheetName val="справочник статей"/>
      <sheetName val="Назначение закупки"/>
      <sheetName val="Inform"/>
    </sheetNames>
    <sheetDataSet>
      <sheetData sheetId="0" refreshError="1"/>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Д1_ реєстр"/>
      <sheetName val="скрыть"/>
      <sheetName val="Ф2"/>
      <sheetName val="Технич лист"/>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 sheetId="2" refreshError="1"/>
      <sheetData sheetId="3"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Д1. реєстр"/>
      <sheetName val="скрыть"/>
      <sheetName val="Лист3"/>
      <sheetName val="Лист4"/>
      <sheetName val="рік"/>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 sheetId="2"/>
      <sheetData sheetId="3"/>
      <sheetData sheetId="4"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tabColor rgb="FF00B0F0"/>
  </sheetPr>
  <dimension ref="D8:G65"/>
  <sheetViews>
    <sheetView view="pageBreakPreview" topLeftCell="A19" zoomScale="60" zoomScaleNormal="100" workbookViewId="0">
      <selection activeCell="E16" sqref="E16"/>
    </sheetView>
  </sheetViews>
  <sheetFormatPr defaultRowHeight="15"/>
  <cols>
    <col min="4" max="4" width="99.28515625" customWidth="1"/>
    <col min="5" max="5" width="17.140625" customWidth="1"/>
    <col min="6" max="6" width="9.28515625" bestFit="1" customWidth="1"/>
    <col min="7" max="7" width="14.28515625" customWidth="1"/>
  </cols>
  <sheetData>
    <row r="8" spans="4:7">
      <c r="D8" s="389" t="s">
        <v>881</v>
      </c>
      <c r="E8" s="390">
        <f>Д2!H37</f>
        <v>2139.0161966186115</v>
      </c>
      <c r="F8" s="389"/>
    </row>
    <row r="9" spans="4:7">
      <c r="D9" s="389" t="s">
        <v>882</v>
      </c>
      <c r="E9" s="390">
        <f>Д5!D10*1000</f>
        <v>7202790.5579337841</v>
      </c>
      <c r="F9" s="389"/>
      <c r="G9" s="387">
        <f>E9-E20-E19</f>
        <v>7202790.5579337841</v>
      </c>
    </row>
    <row r="10" spans="4:7">
      <c r="D10" s="389"/>
      <c r="E10" s="390"/>
      <c r="F10" s="389"/>
    </row>
    <row r="11" spans="4:7">
      <c r="D11" s="389"/>
      <c r="E11" s="389"/>
      <c r="F11" s="389"/>
    </row>
    <row r="12" spans="4:7">
      <c r="D12" s="391" t="s">
        <v>874</v>
      </c>
      <c r="E12" s="395">
        <f>'1_Елементи витрат'!CA11</f>
        <v>4215957.2593268761</v>
      </c>
      <c r="F12" s="395">
        <f>E12/$E$8</f>
        <v>1970.9795867799055</v>
      </c>
    </row>
    <row r="13" spans="4:7">
      <c r="D13" s="391" t="s">
        <v>178</v>
      </c>
      <c r="E13" s="395">
        <f>'1_Елементи витрат'!CA15</f>
        <v>61947.532310999995</v>
      </c>
      <c r="F13" s="395">
        <f t="shared" ref="F13:F20" si="0">E13/$E$8</f>
        <v>28.960758880146663</v>
      </c>
    </row>
    <row r="14" spans="4:7">
      <c r="D14" s="391" t="s">
        <v>302</v>
      </c>
      <c r="E14" s="395">
        <f>'1_Елементи витрат'!CA17</f>
        <v>1950731.2924262676</v>
      </c>
      <c r="F14" s="395">
        <f t="shared" si="0"/>
        <v>911.97593338003355</v>
      </c>
    </row>
    <row r="15" spans="4:7" ht="30">
      <c r="D15" s="391" t="s">
        <v>875</v>
      </c>
      <c r="E15" s="395">
        <f>'1_Елементи витрат'!CA18</f>
        <v>429160.88211980491</v>
      </c>
      <c r="F15" s="395">
        <f t="shared" si="0"/>
        <v>200.63470430856427</v>
      </c>
    </row>
    <row r="16" spans="4:7">
      <c r="D16" s="391" t="s">
        <v>368</v>
      </c>
      <c r="E16" s="395">
        <f>'1_Елементи витрат'!CA19</f>
        <v>16398.244687622824</v>
      </c>
      <c r="F16" s="395">
        <f t="shared" si="0"/>
        <v>7.6662555026677275</v>
      </c>
    </row>
    <row r="17" spans="4:6" ht="30">
      <c r="D17" s="391" t="s">
        <v>876</v>
      </c>
      <c r="E17" s="395">
        <f>'1_Елементи витрат'!CA20+'1_Елементи витрат'!CA21</f>
        <v>0</v>
      </c>
      <c r="F17" s="395">
        <f t="shared" si="0"/>
        <v>0</v>
      </c>
    </row>
    <row r="18" spans="4:6">
      <c r="D18" s="391" t="s">
        <v>877</v>
      </c>
      <c r="E18" s="395">
        <f>'1_Елементи витрат'!CA12</f>
        <v>0</v>
      </c>
      <c r="F18" s="395">
        <f t="shared" si="0"/>
        <v>0</v>
      </c>
    </row>
    <row r="19" spans="4:6" ht="30">
      <c r="D19" s="391" t="s">
        <v>878</v>
      </c>
      <c r="E19" s="395">
        <f>Д2!H56*1000</f>
        <v>0</v>
      </c>
      <c r="F19" s="395">
        <f t="shared" si="0"/>
        <v>0</v>
      </c>
    </row>
    <row r="20" spans="4:6">
      <c r="D20" s="391" t="s">
        <v>401</v>
      </c>
      <c r="E20" s="395">
        <f>Д2!H57*1000</f>
        <v>0</v>
      </c>
      <c r="F20" s="395">
        <f t="shared" si="0"/>
        <v>0</v>
      </c>
    </row>
    <row r="21" spans="4:6">
      <c r="D21" s="391"/>
      <c r="E21" s="395"/>
      <c r="F21" s="395"/>
    </row>
    <row r="22" spans="4:6">
      <c r="D22" s="391" t="s">
        <v>879</v>
      </c>
      <c r="E22" s="395">
        <f>E9-E12-E13-E14-E15-E16-E17-E18-E19-E20</f>
        <v>528595.34706221265</v>
      </c>
      <c r="F22" s="395">
        <f t="shared" ref="F22:F65" si="1">E22/$E$8</f>
        <v>247.12077818663738</v>
      </c>
    </row>
    <row r="23" spans="4:6">
      <c r="D23" s="392" t="s">
        <v>44</v>
      </c>
      <c r="E23" s="396">
        <f>VLOOKUP(D23,'1_Елементи витрат'!$B$16:$CA$86,54,FALSE)</f>
        <v>4.9863299999999997</v>
      </c>
      <c r="F23" s="396">
        <f t="shared" si="1"/>
        <v>2.3311324186710059E-3</v>
      </c>
    </row>
    <row r="24" spans="4:6">
      <c r="D24" s="393" t="s">
        <v>536</v>
      </c>
      <c r="E24" s="397">
        <f>VLOOKUP(D24,'1_Елементи витрат'!$B$16:$CA$86,54,FALSE)</f>
        <v>705.34</v>
      </c>
      <c r="F24" s="397">
        <f t="shared" si="1"/>
        <v>0.32974972378190121</v>
      </c>
    </row>
    <row r="25" spans="4:6">
      <c r="D25" s="393" t="s">
        <v>795</v>
      </c>
      <c r="E25" s="397">
        <f>VLOOKUP(D25,'1_Елементи витрат'!$B$16:$CA$86,54,FALSE)</f>
        <v>0</v>
      </c>
      <c r="F25" s="397">
        <f t="shared" si="1"/>
        <v>0</v>
      </c>
    </row>
    <row r="26" spans="4:6" ht="30">
      <c r="D26" s="393" t="s">
        <v>797</v>
      </c>
      <c r="E26" s="397">
        <f>VLOOKUP(D26,'1_Елементи витрат'!$B$16:$CA$86,54,FALSE)</f>
        <v>27.14</v>
      </c>
      <c r="F26" s="397">
        <f t="shared" si="1"/>
        <v>1.2688075968243399E-2</v>
      </c>
    </row>
    <row r="27" spans="4:6">
      <c r="D27" s="392" t="s">
        <v>799</v>
      </c>
      <c r="E27" s="396">
        <f>VLOOKUP(D27,'1_Елементи витрат'!$B$16:$CA$86,54,FALSE)</f>
        <v>0</v>
      </c>
      <c r="F27" s="396">
        <f t="shared" si="1"/>
        <v>0</v>
      </c>
    </row>
    <row r="28" spans="4:6">
      <c r="D28" s="393" t="s">
        <v>800</v>
      </c>
      <c r="E28" s="397">
        <f>VLOOKUP(D28,'1_Елементи витрат'!$B$16:$CA$86,54,FALSE)</f>
        <v>0</v>
      </c>
      <c r="F28" s="397">
        <f t="shared" si="1"/>
        <v>0</v>
      </c>
    </row>
    <row r="29" spans="4:6">
      <c r="D29" s="393" t="s">
        <v>801</v>
      </c>
      <c r="E29" s="397">
        <f>VLOOKUP(D29,'1_Елементи витрат'!$B$16:$CA$86,54,FALSE)</f>
        <v>861.29</v>
      </c>
      <c r="F29" s="397">
        <f t="shared" si="1"/>
        <v>0.40265707261195122</v>
      </c>
    </row>
    <row r="30" spans="4:6">
      <c r="D30" s="393" t="s">
        <v>544</v>
      </c>
      <c r="E30" s="397">
        <f>VLOOKUP(D30,'1_Елементи витрат'!$B$16:$CA$86,54,FALSE)</f>
        <v>23.75</v>
      </c>
      <c r="F30" s="397">
        <f t="shared" si="1"/>
        <v>1.1103235233816533E-2</v>
      </c>
    </row>
    <row r="31" spans="4:6">
      <c r="D31" s="393" t="s">
        <v>802</v>
      </c>
      <c r="E31" s="397">
        <f>VLOOKUP(D31,'1_Елементи витрат'!$B$16:$CA$86,54,FALSE)</f>
        <v>111.22</v>
      </c>
      <c r="F31" s="397">
        <f t="shared" si="1"/>
        <v>5.1995866219161045E-2</v>
      </c>
    </row>
    <row r="32" spans="4:6">
      <c r="D32" s="393" t="s">
        <v>803</v>
      </c>
      <c r="E32" s="397">
        <f>VLOOKUP(D32,'1_Елементи витрат'!$B$16:$CA$86,54,FALSE)</f>
        <v>709.41</v>
      </c>
      <c r="F32" s="397">
        <f t="shared" si="1"/>
        <v>0.33165246767249629</v>
      </c>
    </row>
    <row r="33" spans="4:6">
      <c r="D33" s="393" t="s">
        <v>804</v>
      </c>
      <c r="E33" s="397">
        <f>VLOOKUP(D33,'1_Елементи витрат'!$B$16:$CA$86,54,FALSE)</f>
        <v>0</v>
      </c>
      <c r="F33" s="397">
        <f t="shared" si="1"/>
        <v>0</v>
      </c>
    </row>
    <row r="34" spans="4:6">
      <c r="D34" s="393" t="s">
        <v>805</v>
      </c>
      <c r="E34" s="397">
        <f>VLOOKUP(D34,'1_Елементи витрат'!$B$16:$CA$86,54,FALSE)</f>
        <v>670.48</v>
      </c>
      <c r="F34" s="397">
        <f t="shared" si="1"/>
        <v>0.31345251198186563</v>
      </c>
    </row>
    <row r="35" spans="4:6">
      <c r="D35" s="393" t="s">
        <v>806</v>
      </c>
      <c r="E35" s="397">
        <f>VLOOKUP(D35,'1_Елементи витрат'!$B$16:$CA$86,54,FALSE)</f>
        <v>149.47999999999999</v>
      </c>
      <c r="F35" s="397">
        <f t="shared" si="1"/>
        <v>6.9882593800037696E-2</v>
      </c>
    </row>
    <row r="36" spans="4:6">
      <c r="D36" s="393" t="s">
        <v>807</v>
      </c>
      <c r="E36" s="397">
        <f>VLOOKUP(D36,'1_Елементи витрат'!$B$16:$CA$86,54,FALSE)</f>
        <v>22</v>
      </c>
      <c r="F36" s="397">
        <f t="shared" si="1"/>
        <v>1.0285102111324789E-2</v>
      </c>
    </row>
    <row r="37" spans="4:6">
      <c r="D37" s="393" t="s">
        <v>808</v>
      </c>
      <c r="E37" s="397" t="e">
        <f>VLOOKUP(D37,'1_Елементи витрат'!$B$16:$CA$86,54,FALSE)</f>
        <v>#N/A</v>
      </c>
      <c r="F37" s="397" t="e">
        <f t="shared" si="1"/>
        <v>#N/A</v>
      </c>
    </row>
    <row r="38" spans="4:6">
      <c r="D38" s="393" t="s">
        <v>810</v>
      </c>
      <c r="E38" s="397">
        <f>VLOOKUP(D38,'1_Елементи витрат'!$B$16:$CA$86,54,FALSE)</f>
        <v>12.41</v>
      </c>
      <c r="F38" s="397">
        <f t="shared" si="1"/>
        <v>5.8017326000700288E-3</v>
      </c>
    </row>
    <row r="39" spans="4:6">
      <c r="D39" s="393" t="s">
        <v>811</v>
      </c>
      <c r="E39" s="397">
        <f>VLOOKUP(D39,'1_Елементи витрат'!$B$16:$CA$86,54,FALSE)</f>
        <v>0</v>
      </c>
      <c r="F39" s="397">
        <f t="shared" si="1"/>
        <v>0</v>
      </c>
    </row>
    <row r="40" spans="4:6">
      <c r="D40" s="393" t="s">
        <v>812</v>
      </c>
      <c r="E40" s="397">
        <f>VLOOKUP(D40,'1_Елементи витрат'!$B$16:$CA$86,54,FALSE)</f>
        <v>0</v>
      </c>
      <c r="F40" s="397">
        <f t="shared" si="1"/>
        <v>0</v>
      </c>
    </row>
    <row r="41" spans="4:6">
      <c r="D41" s="393" t="s">
        <v>813</v>
      </c>
      <c r="E41" s="397">
        <f>VLOOKUP(D41,'1_Елементи витрат'!$B$16:$CA$86,54,FALSE)</f>
        <v>0</v>
      </c>
      <c r="F41" s="397">
        <f t="shared" si="1"/>
        <v>0</v>
      </c>
    </row>
    <row r="42" spans="4:6">
      <c r="D42" s="393" t="s">
        <v>814</v>
      </c>
      <c r="E42" s="397">
        <f>VLOOKUP(D42,'1_Елементи витрат'!$B$16:$CA$86,54,FALSE)</f>
        <v>37.25</v>
      </c>
      <c r="F42" s="397">
        <f t="shared" si="1"/>
        <v>1.7414547893038562E-2</v>
      </c>
    </row>
    <row r="43" spans="4:6">
      <c r="D43" s="393" t="s">
        <v>815</v>
      </c>
      <c r="E43" s="397">
        <f>VLOOKUP(D43,'1_Елементи витрат'!$B$16:$CA$86,54,FALSE)</f>
        <v>10.44</v>
      </c>
      <c r="F43" s="397">
        <f t="shared" si="1"/>
        <v>4.8807484564650358E-3</v>
      </c>
    </row>
    <row r="44" spans="4:6" ht="30">
      <c r="D44" s="393" t="s">
        <v>816</v>
      </c>
      <c r="E44" s="397" t="e">
        <f>VLOOKUP(D44,'1_Елементи витрат'!$B$16:$CA$86,54,FALSE)</f>
        <v>#N/A</v>
      </c>
      <c r="F44" s="397" t="e">
        <f t="shared" si="1"/>
        <v>#N/A</v>
      </c>
    </row>
    <row r="45" spans="4:6">
      <c r="D45" s="393" t="s">
        <v>817</v>
      </c>
      <c r="E45" s="397">
        <f>VLOOKUP(D45,'1_Елементи витрат'!$B$16:$CA$86,54,FALSE)</f>
        <v>0</v>
      </c>
      <c r="F45" s="397">
        <f t="shared" si="1"/>
        <v>0</v>
      </c>
    </row>
    <row r="46" spans="4:6">
      <c r="D46" s="393" t="s">
        <v>820</v>
      </c>
      <c r="E46" s="397">
        <f>VLOOKUP(D46,'1_Елементи витрат'!$B$16:$CA$86,54,FALSE)</f>
        <v>288.60000000000002</v>
      </c>
      <c r="F46" s="397">
        <f t="shared" si="1"/>
        <v>0.13492183951492429</v>
      </c>
    </row>
    <row r="47" spans="4:6">
      <c r="D47" s="393" t="s">
        <v>823</v>
      </c>
      <c r="E47" s="397">
        <f>VLOOKUP(D47,'1_Елементи витрат'!$B$16:$CA$86,54,FALSE)</f>
        <v>0</v>
      </c>
      <c r="F47" s="397">
        <f t="shared" si="1"/>
        <v>0</v>
      </c>
    </row>
    <row r="48" spans="4:6">
      <c r="D48" s="393" t="s">
        <v>824</v>
      </c>
      <c r="E48" s="397">
        <f>VLOOKUP(D48,'1_Елементи витрат'!$B$16:$CA$86,54,FALSE)</f>
        <v>0</v>
      </c>
      <c r="F48" s="397">
        <f t="shared" si="1"/>
        <v>0</v>
      </c>
    </row>
    <row r="49" spans="4:6">
      <c r="D49" s="393" t="s">
        <v>825</v>
      </c>
      <c r="E49" s="397">
        <f>VLOOKUP(D49,'1_Елементи витрат'!$B$16:$CA$86,54,FALSE)</f>
        <v>0</v>
      </c>
      <c r="F49" s="397">
        <f t="shared" si="1"/>
        <v>0</v>
      </c>
    </row>
    <row r="50" spans="4:6">
      <c r="D50" s="393" t="s">
        <v>826</v>
      </c>
      <c r="E50" s="397">
        <f>VLOOKUP(D50,'1_Елементи витрат'!$B$16:$CA$86,54,FALSE)</f>
        <v>327.13</v>
      </c>
      <c r="F50" s="397">
        <f t="shared" si="1"/>
        <v>0.15293479334898535</v>
      </c>
    </row>
    <row r="51" spans="4:6">
      <c r="D51" s="393" t="s">
        <v>827</v>
      </c>
      <c r="E51" s="397">
        <f>VLOOKUP(D51,'1_Елементи витрат'!$B$16:$CA$86,54,FALSE)</f>
        <v>0</v>
      </c>
      <c r="F51" s="397">
        <f t="shared" si="1"/>
        <v>0</v>
      </c>
    </row>
    <row r="52" spans="4:6">
      <c r="D52" s="392" t="s">
        <v>828</v>
      </c>
      <c r="E52" s="396">
        <f>VLOOKUP(D52,'1_Елементи витрат'!$B$16:$CA$86,54,FALSE)</f>
        <v>0</v>
      </c>
      <c r="F52" s="396">
        <f t="shared" si="1"/>
        <v>0</v>
      </c>
    </row>
    <row r="53" spans="4:6" ht="30">
      <c r="D53" s="392" t="s">
        <v>829</v>
      </c>
      <c r="E53" s="396">
        <f>VLOOKUP(D53,'1_Елементи витрат'!$B$16:$CA$86,54,FALSE)</f>
        <v>0</v>
      </c>
      <c r="F53" s="396">
        <f t="shared" si="1"/>
        <v>0</v>
      </c>
    </row>
    <row r="54" spans="4:6" ht="30">
      <c r="D54" s="392" t="s">
        <v>830</v>
      </c>
      <c r="E54" s="396">
        <f>VLOOKUP(D54,'1_Елементи витрат'!$B$16:$CA$86,54,FALSE)</f>
        <v>0</v>
      </c>
      <c r="F54" s="396">
        <f t="shared" si="1"/>
        <v>0</v>
      </c>
    </row>
    <row r="55" spans="4:6" ht="30">
      <c r="D55" s="393" t="s">
        <v>833</v>
      </c>
      <c r="E55" s="397">
        <f>VLOOKUP(D55,'1_Елементи витрат'!$B$16:$CA$86,54,FALSE)</f>
        <v>0</v>
      </c>
      <c r="F55" s="397">
        <f t="shared" si="1"/>
        <v>0</v>
      </c>
    </row>
    <row r="56" spans="4:6">
      <c r="D56" s="393" t="s">
        <v>836</v>
      </c>
      <c r="E56" s="397">
        <f>VLOOKUP(D56,'1_Елементи витрат'!$B$16:$CA$86,54,FALSE)</f>
        <v>0</v>
      </c>
      <c r="F56" s="397">
        <f t="shared" si="1"/>
        <v>0</v>
      </c>
    </row>
    <row r="57" spans="4:6" ht="30">
      <c r="D57" s="393" t="s">
        <v>838</v>
      </c>
      <c r="E57" s="397">
        <f>VLOOKUP(D57,'1_Елементи витрат'!$B$16:$CA$86,54,FALSE)</f>
        <v>0</v>
      </c>
      <c r="F57" s="397">
        <f t="shared" si="1"/>
        <v>0</v>
      </c>
    </row>
    <row r="58" spans="4:6">
      <c r="D58" s="392" t="s">
        <v>840</v>
      </c>
      <c r="E58" s="396">
        <f>VLOOKUP(D58,'1_Елементи витрат'!$B$16:$CA$86,54,FALSE)</f>
        <v>4.54</v>
      </c>
      <c r="F58" s="396">
        <f t="shared" si="1"/>
        <v>2.1224710720642971E-3</v>
      </c>
    </row>
    <row r="59" spans="4:6">
      <c r="D59" s="392" t="s">
        <v>843</v>
      </c>
      <c r="E59" s="396">
        <f>VLOOKUP(D59,'1_Елементи витрат'!$B$16:$CA$86,54,FALSE)</f>
        <v>818.12</v>
      </c>
      <c r="F59" s="396">
        <f t="shared" si="1"/>
        <v>0.38247489724168343</v>
      </c>
    </row>
    <row r="60" spans="4:6">
      <c r="D60" s="393" t="s">
        <v>846</v>
      </c>
      <c r="E60" s="397">
        <f>VLOOKUP(D60,'1_Елементи витрат'!$B$16:$CA$86,54,FALSE)</f>
        <v>0.94</v>
      </c>
      <c r="F60" s="397">
        <f t="shared" si="1"/>
        <v>4.3945436293842273E-4</v>
      </c>
    </row>
    <row r="61" spans="4:6">
      <c r="D61" s="393" t="s">
        <v>847</v>
      </c>
      <c r="E61" s="397">
        <f>VLOOKUP(D61,'1_Елементи витрат'!$B$16:$CA$86,54,FALSE)</f>
        <v>0</v>
      </c>
      <c r="F61" s="397">
        <f t="shared" si="1"/>
        <v>0</v>
      </c>
    </row>
    <row r="62" spans="4:6">
      <c r="D62" s="393" t="s">
        <v>848</v>
      </c>
      <c r="E62" s="397">
        <f>VLOOKUP(D62,'1_Елементи витрат'!$B$16:$CA$86,54,FALSE)</f>
        <v>0</v>
      </c>
      <c r="F62" s="397">
        <f t="shared" si="1"/>
        <v>0</v>
      </c>
    </row>
    <row r="63" spans="4:6">
      <c r="D63" s="393" t="s">
        <v>849</v>
      </c>
      <c r="E63" s="397">
        <f>VLOOKUP(D63,'1_Елементи витрат'!$B$16:$CA$86,54,FALSE)</f>
        <v>0</v>
      </c>
      <c r="F63" s="397">
        <f t="shared" si="1"/>
        <v>0</v>
      </c>
    </row>
    <row r="64" spans="4:6">
      <c r="D64" s="393" t="s">
        <v>850</v>
      </c>
      <c r="E64" s="397">
        <f>VLOOKUP(D64,'1_Елементи витрат'!$B$16:$CA$86,54,FALSE)</f>
        <v>10.44</v>
      </c>
      <c r="F64" s="397">
        <f t="shared" si="1"/>
        <v>4.8807484564650358E-3</v>
      </c>
    </row>
    <row r="65" spans="4:6">
      <c r="D65" s="394" t="s">
        <v>311</v>
      </c>
      <c r="E65" s="397"/>
      <c r="F65" s="397">
        <f t="shared" si="1"/>
        <v>0</v>
      </c>
    </row>
  </sheetData>
  <printOptions horizontalCentered="1"/>
  <pageMargins left="0" right="0" top="0" bottom="0" header="0" footer="0"/>
  <pageSetup paperSize="9" orientation="landscape" r:id="rId1"/>
</worksheet>
</file>

<file path=xl/worksheets/sheet10.xml><?xml version="1.0" encoding="utf-8"?>
<worksheet xmlns="http://schemas.openxmlformats.org/spreadsheetml/2006/main" xmlns:r="http://schemas.openxmlformats.org/officeDocument/2006/relationships">
  <sheetPr>
    <tabColor rgb="FF00B0F0"/>
  </sheetPr>
  <dimension ref="A1:Z101"/>
  <sheetViews>
    <sheetView view="pageBreakPreview" topLeftCell="C1" zoomScaleNormal="100" zoomScaleSheetLayoutView="100" workbookViewId="0">
      <pane xSplit="2" ySplit="7" topLeftCell="J68" activePane="bottomRight" state="frozen"/>
      <selection activeCell="C1" sqref="C1"/>
      <selection pane="topRight" activeCell="E1" sqref="E1"/>
      <selection pane="bottomLeft" activeCell="C8" sqref="C8"/>
      <selection pane="bottomRight" activeCell="U69" sqref="U69"/>
    </sheetView>
  </sheetViews>
  <sheetFormatPr defaultColWidth="9.140625" defaultRowHeight="12"/>
  <cols>
    <col min="1" max="1" width="5" style="574" hidden="1" customWidth="1"/>
    <col min="2" max="2" width="5.42578125" style="574" customWidth="1"/>
    <col min="3" max="3" width="39.28515625" style="541" customWidth="1"/>
    <col min="4" max="4" width="8.28515625" style="541" customWidth="1"/>
    <col min="5" max="5" width="12" style="541" customWidth="1"/>
    <col min="6" max="6" width="10" style="541" customWidth="1"/>
    <col min="7" max="7" width="9.5703125" style="541" customWidth="1"/>
    <col min="8" max="9" width="9.7109375" style="541" customWidth="1"/>
    <col min="10" max="10" width="9.5703125" style="541" customWidth="1"/>
    <col min="11" max="11" width="9.42578125" style="541" customWidth="1"/>
    <col min="12" max="12" width="13.28515625" style="541" customWidth="1"/>
    <col min="13" max="13" width="10.28515625" style="541" customWidth="1"/>
    <col min="14" max="14" width="9.5703125" style="541" customWidth="1"/>
    <col min="15" max="16" width="9.42578125" style="541" customWidth="1"/>
    <col min="17" max="18" width="8.5703125" style="541" customWidth="1"/>
    <col min="19" max="20" width="9.42578125" style="541" customWidth="1"/>
    <col min="21" max="21" width="9.140625" style="541"/>
    <col min="22" max="22" width="9.140625" style="541" customWidth="1"/>
    <col min="23" max="16384" width="9.140625" style="541"/>
  </cols>
  <sheetData>
    <row r="1" spans="1:24" ht="81.75" customHeight="1">
      <c r="A1" s="536"/>
      <c r="B1" s="536"/>
      <c r="C1" s="537"/>
      <c r="D1" s="538"/>
      <c r="E1" s="538"/>
      <c r="F1" s="538"/>
      <c r="G1" s="538"/>
      <c r="H1" s="539"/>
      <c r="I1" s="538"/>
      <c r="J1" s="538"/>
      <c r="K1" s="538"/>
      <c r="L1" s="539"/>
      <c r="M1" s="540"/>
      <c r="N1" s="540"/>
      <c r="O1" s="540"/>
      <c r="Q1" s="542"/>
      <c r="R1" s="542"/>
      <c r="S1" s="542"/>
      <c r="T1" s="542"/>
      <c r="U1" s="1204" t="s">
        <v>911</v>
      </c>
      <c r="V1" s="1204"/>
      <c r="W1" s="1204"/>
      <c r="X1" s="1204"/>
    </row>
    <row r="2" spans="1:24">
      <c r="A2" s="536"/>
      <c r="B2" s="1205" t="str">
        <f>"Розрахунок тарифів на виробництво теплової енергії на плановий період з "&amp;ІНСТРУКЦІЯ!B1&amp;" року"</f>
        <v>Розрахунок тарифів на виробництво теплової енергії на плановий період з  з 01.10.2021 р.-30.09.2022 р. року</v>
      </c>
      <c r="C2" s="1205"/>
      <c r="D2" s="1205"/>
      <c r="E2" s="1205"/>
      <c r="F2" s="1205"/>
      <c r="G2" s="1205"/>
      <c r="H2" s="1205"/>
      <c r="I2" s="1205"/>
      <c r="J2" s="1205"/>
      <c r="K2" s="1205"/>
      <c r="L2" s="1205"/>
      <c r="M2" s="1205"/>
      <c r="N2" s="1205"/>
      <c r="O2" s="1205"/>
      <c r="P2" s="1205"/>
      <c r="Q2" s="1205"/>
      <c r="R2" s="1205"/>
      <c r="S2" s="543"/>
      <c r="T2" s="543"/>
    </row>
    <row r="3" spans="1:24">
      <c r="A3" s="536"/>
      <c r="B3" s="536"/>
      <c r="C3" s="538"/>
      <c r="D3" s="544"/>
      <c r="E3" s="544"/>
      <c r="F3" s="544"/>
      <c r="G3" s="545"/>
      <c r="H3" s="546" t="str">
        <f>'1_Елементи витрат'!A3</f>
        <v>Акціонерне товариство "ОБЛТЕПЛОКОМУНЕНЕРГО" м. Чернігів, смт. Срібне</v>
      </c>
      <c r="I3" s="545"/>
      <c r="J3" s="545"/>
      <c r="K3" s="545"/>
      <c r="L3" s="545"/>
      <c r="M3" s="544"/>
      <c r="N3" s="544"/>
      <c r="O3" s="544"/>
      <c r="P3" s="544"/>
      <c r="Q3" s="544"/>
      <c r="R3" s="544"/>
      <c r="S3" s="544"/>
      <c r="T3" s="544"/>
    </row>
    <row r="4" spans="1:24">
      <c r="A4" s="536"/>
      <c r="B4" s="541"/>
      <c r="C4" s="547"/>
      <c r="D4" s="547"/>
      <c r="E4" s="547"/>
      <c r="F4" s="547"/>
      <c r="G4" s="547"/>
      <c r="H4" s="1207" t="s">
        <v>169</v>
      </c>
      <c r="I4" s="1207"/>
      <c r="J4" s="1207"/>
      <c r="K4" s="1207"/>
      <c r="L4" s="547"/>
      <c r="M4" s="547"/>
      <c r="N4" s="547"/>
      <c r="O4" s="547"/>
      <c r="P4" s="547"/>
      <c r="Q4" s="547"/>
      <c r="R4" s="547"/>
      <c r="W4" s="1206" t="s">
        <v>170</v>
      </c>
      <c r="X4" s="1206"/>
    </row>
    <row r="5" spans="1:24" ht="27" customHeight="1">
      <c r="A5" s="1201"/>
      <c r="B5" s="1202" t="s">
        <v>127</v>
      </c>
      <c r="C5" s="1203" t="s">
        <v>128</v>
      </c>
      <c r="D5" s="1203" t="s">
        <v>171</v>
      </c>
      <c r="E5" s="1203" t="s">
        <v>172</v>
      </c>
      <c r="F5" s="1203"/>
      <c r="G5" s="1203"/>
      <c r="H5" s="1203"/>
      <c r="I5" s="1203" t="s">
        <v>173</v>
      </c>
      <c r="J5" s="1203"/>
      <c r="K5" s="1203"/>
      <c r="L5" s="1203"/>
      <c r="M5" s="1203" t="s">
        <v>175</v>
      </c>
      <c r="N5" s="1203"/>
      <c r="O5" s="1203"/>
      <c r="P5" s="1203"/>
      <c r="Q5" s="1203" t="s">
        <v>176</v>
      </c>
      <c r="R5" s="1203"/>
      <c r="S5" s="1203"/>
      <c r="T5" s="1203"/>
      <c r="U5" s="1203" t="s">
        <v>174</v>
      </c>
      <c r="V5" s="1203"/>
      <c r="W5" s="1203"/>
      <c r="X5" s="1203"/>
    </row>
    <row r="6" spans="1:24" ht="64.5" customHeight="1">
      <c r="A6" s="1201"/>
      <c r="B6" s="1202"/>
      <c r="C6" s="1203"/>
      <c r="D6" s="1203"/>
      <c r="E6" s="548" t="str">
        <f>'Річний план'!D7</f>
        <v>період, що передує базовому (факт 2019 року)</v>
      </c>
      <c r="F6" s="548" t="str">
        <f>'Річний план'!E7</f>
        <v>базовий період (факт 2020 року)</v>
      </c>
      <c r="G6" s="548" t="s">
        <v>362</v>
      </c>
      <c r="H6" s="548" t="s">
        <v>363</v>
      </c>
      <c r="I6" s="548" t="str">
        <f>$E$6</f>
        <v>період, що передує базовому (факт 2019 року)</v>
      </c>
      <c r="J6" s="548" t="str">
        <f>$F$6</f>
        <v>базовий період (факт 2020 року)</v>
      </c>
      <c r="K6" s="548" t="s">
        <v>362</v>
      </c>
      <c r="L6" s="548" t="s">
        <v>363</v>
      </c>
      <c r="M6" s="548" t="str">
        <f>$E$6</f>
        <v>період, що передує базовому (факт 2019 року)</v>
      </c>
      <c r="N6" s="548" t="str">
        <f>$F$6</f>
        <v>базовий період (факт 2020 року)</v>
      </c>
      <c r="O6" s="548" t="s">
        <v>362</v>
      </c>
      <c r="P6" s="548" t="s">
        <v>363</v>
      </c>
      <c r="Q6" s="548" t="str">
        <f>$E$6</f>
        <v>період, що передує базовому (факт 2019 року)</v>
      </c>
      <c r="R6" s="548" t="str">
        <f>$F$6</f>
        <v>базовий період (факт 2020 року)</v>
      </c>
      <c r="S6" s="548" t="s">
        <v>362</v>
      </c>
      <c r="T6" s="548" t="s">
        <v>363</v>
      </c>
      <c r="U6" s="548" t="str">
        <f>$E$6</f>
        <v>період, що передує базовому (факт 2019 року)</v>
      </c>
      <c r="V6" s="548" t="str">
        <f>$F$6</f>
        <v>базовий період (факт 2020 року)</v>
      </c>
      <c r="W6" s="548" t="s">
        <v>362</v>
      </c>
      <c r="X6" s="548" t="s">
        <v>363</v>
      </c>
    </row>
    <row r="7" spans="1:24" ht="11.25" customHeight="1">
      <c r="A7" s="549">
        <v>1</v>
      </c>
      <c r="B7" s="549">
        <v>1</v>
      </c>
      <c r="C7" s="548">
        <v>2</v>
      </c>
      <c r="D7" s="548">
        <v>3</v>
      </c>
      <c r="E7" s="548">
        <v>4</v>
      </c>
      <c r="F7" s="548">
        <v>5</v>
      </c>
      <c r="G7" s="548">
        <v>6</v>
      </c>
      <c r="H7" s="548">
        <v>7</v>
      </c>
      <c r="I7" s="548">
        <v>8</v>
      </c>
      <c r="J7" s="548">
        <v>9</v>
      </c>
      <c r="K7" s="548">
        <v>10</v>
      </c>
      <c r="L7" s="548">
        <v>11</v>
      </c>
      <c r="M7" s="548">
        <v>16</v>
      </c>
      <c r="N7" s="548">
        <v>17</v>
      </c>
      <c r="O7" s="548">
        <v>18</v>
      </c>
      <c r="P7" s="548">
        <v>19</v>
      </c>
      <c r="Q7" s="548">
        <v>20</v>
      </c>
      <c r="R7" s="548">
        <v>21</v>
      </c>
      <c r="S7" s="548">
        <v>22</v>
      </c>
      <c r="T7" s="548">
        <v>23</v>
      </c>
      <c r="U7" s="548">
        <v>12</v>
      </c>
      <c r="V7" s="548">
        <v>13</v>
      </c>
      <c r="W7" s="548">
        <v>14</v>
      </c>
      <c r="X7" s="548">
        <v>15</v>
      </c>
    </row>
    <row r="8" spans="1:24" ht="31.5" customHeight="1">
      <c r="A8" s="550">
        <v>1</v>
      </c>
      <c r="B8" s="551">
        <v>1</v>
      </c>
      <c r="C8" s="552" t="s">
        <v>364</v>
      </c>
      <c r="D8" s="553" t="s">
        <v>177</v>
      </c>
      <c r="E8" s="554">
        <f>E9+E14+E15+E20</f>
        <v>551114.13068667462</v>
      </c>
      <c r="F8" s="554">
        <f t="shared" ref="F8:H8" si="0">F9+F14+F15+F20</f>
        <v>523870.03391674143</v>
      </c>
      <c r="G8" s="554">
        <f t="shared" si="0"/>
        <v>730160.53243321623</v>
      </c>
      <c r="H8" s="554">
        <f t="shared" si="0"/>
        <v>6828.2824116378752</v>
      </c>
      <c r="I8" s="554">
        <f>I9+I14+I15+I20</f>
        <v>399254.43231912237</v>
      </c>
      <c r="J8" s="554">
        <f t="shared" ref="J8:L8" si="1">J9+J14+J15+J20</f>
        <v>399299.7536593923</v>
      </c>
      <c r="K8" s="554">
        <f t="shared" si="1"/>
        <v>544051.52125880541</v>
      </c>
      <c r="L8" s="554">
        <f t="shared" si="1"/>
        <v>1628.842325736611</v>
      </c>
      <c r="M8" s="554">
        <f>M9+M14+M15+M20</f>
        <v>139188.18313282129</v>
      </c>
      <c r="N8" s="554">
        <f t="shared" ref="N8:P8" si="2">N9+N14+N15+N20</f>
        <v>113151.18894008265</v>
      </c>
      <c r="O8" s="554">
        <f t="shared" si="2"/>
        <v>169153.87087992829</v>
      </c>
      <c r="P8" s="554">
        <f t="shared" si="2"/>
        <v>5199.4400859012658</v>
      </c>
      <c r="Q8" s="554">
        <f>Q9+Q14+Q15+Q20</f>
        <v>12597.59566506844</v>
      </c>
      <c r="R8" s="554">
        <f t="shared" ref="R8:T8" si="3">R9+R14+R15+R20</f>
        <v>11350.903012750927</v>
      </c>
      <c r="S8" s="554">
        <f t="shared" si="3"/>
        <v>16746.455392910051</v>
      </c>
      <c r="T8" s="554">
        <f t="shared" si="3"/>
        <v>0</v>
      </c>
      <c r="U8" s="554">
        <f>U9+U14+U15+U20</f>
        <v>73.919569662520345</v>
      </c>
      <c r="V8" s="554">
        <f t="shared" ref="V8:X8" si="4">V9+V14+V15+V20</f>
        <v>68.18830451556714</v>
      </c>
      <c r="W8" s="554">
        <f t="shared" si="4"/>
        <v>208.68490157230886</v>
      </c>
      <c r="X8" s="554">
        <f t="shared" si="4"/>
        <v>0</v>
      </c>
    </row>
    <row r="9" spans="1:24">
      <c r="A9" s="550" t="s">
        <v>143</v>
      </c>
      <c r="B9" s="555" t="s">
        <v>143</v>
      </c>
      <c r="C9" s="552" t="s">
        <v>365</v>
      </c>
      <c r="D9" s="553" t="s">
        <v>177</v>
      </c>
      <c r="E9" s="554">
        <f>SUM(E10:E13)</f>
        <v>446283.55113000004</v>
      </c>
      <c r="F9" s="554">
        <f t="shared" ref="F9:H9" si="5">SUM(F10:F13)</f>
        <v>405692.09606000001</v>
      </c>
      <c r="G9" s="554">
        <f t="shared" si="5"/>
        <v>525640.80680455675</v>
      </c>
      <c r="H9" s="554">
        <f t="shared" si="5"/>
        <v>4279.1254616378756</v>
      </c>
      <c r="I9" s="554">
        <f>SUM(I10:I13)</f>
        <v>323176.12418011954</v>
      </c>
      <c r="J9" s="554">
        <f t="shared" ref="J9:L9" si="6">SUM(J10:J13)</f>
        <v>307905.14556622104</v>
      </c>
      <c r="K9" s="554">
        <f t="shared" si="6"/>
        <v>391584.31259205966</v>
      </c>
      <c r="L9" s="554">
        <f t="shared" si="6"/>
        <v>820.04975072966886</v>
      </c>
      <c r="M9" s="554">
        <f>SUM(M10:M13)</f>
        <v>112755.15769171969</v>
      </c>
      <c r="N9" s="554">
        <f t="shared" ref="N9:P9" si="7">SUM(N10:N13)</f>
        <v>88774.545720791284</v>
      </c>
      <c r="O9" s="554">
        <f t="shared" si="7"/>
        <v>121843.47908991533</v>
      </c>
      <c r="P9" s="554">
        <f t="shared" si="7"/>
        <v>3459.0757109082069</v>
      </c>
      <c r="Q9" s="554">
        <f>SUM(Q10:Q13)</f>
        <v>10292.330953879991</v>
      </c>
      <c r="R9" s="554">
        <f t="shared" ref="R9:T9" si="8">SUM(R10:R13)</f>
        <v>8958.7218500603849</v>
      </c>
      <c r="S9" s="554">
        <f t="shared" si="8"/>
        <v>12062.702461981835</v>
      </c>
      <c r="T9" s="554">
        <f t="shared" si="8"/>
        <v>0</v>
      </c>
      <c r="U9" s="554">
        <f>SUM(U10:U13)</f>
        <v>59.938304280796409</v>
      </c>
      <c r="V9" s="554">
        <f t="shared" ref="V9:X9" si="9">SUM(V10:V13)</f>
        <v>53.682922927341792</v>
      </c>
      <c r="W9" s="554">
        <f t="shared" si="9"/>
        <v>150.31266059984387</v>
      </c>
      <c r="X9" s="554">
        <f t="shared" si="9"/>
        <v>0</v>
      </c>
    </row>
    <row r="10" spans="1:24">
      <c r="A10" s="550" t="s">
        <v>29</v>
      </c>
      <c r="B10" s="550" t="s">
        <v>29</v>
      </c>
      <c r="C10" s="556" t="s">
        <v>312</v>
      </c>
      <c r="D10" s="548" t="s">
        <v>177</v>
      </c>
      <c r="E10" s="557">
        <f>I10+M10+Q10+U10</f>
        <v>416821.44044999999</v>
      </c>
      <c r="F10" s="557">
        <f>J10+N10+R10+V10</f>
        <v>394875.09540999995</v>
      </c>
      <c r="G10" s="558">
        <f>K10+O10+S10+W10</f>
        <v>510029.73143703997</v>
      </c>
      <c r="H10" s="557">
        <f>L10+P10+T10+X10</f>
        <v>4215.9572593268758</v>
      </c>
      <c r="I10" s="557">
        <v>301795.58536999999</v>
      </c>
      <c r="J10" s="557">
        <v>299539.70847000001</v>
      </c>
      <c r="K10" s="559">
        <v>379943.09656748635</v>
      </c>
      <c r="L10" s="557">
        <f>Д8!C25</f>
        <v>800.00784118554554</v>
      </c>
      <c r="M10" s="557">
        <v>105325.40209999999</v>
      </c>
      <c r="N10" s="557">
        <v>86543.275370000003</v>
      </c>
      <c r="O10" s="559">
        <v>118235.28780695444</v>
      </c>
      <c r="P10" s="557">
        <f>Д8!C26</f>
        <v>3415.9494181413302</v>
      </c>
      <c r="Q10" s="560">
        <v>9644.4446800000005</v>
      </c>
      <c r="R10" s="557">
        <v>8739.7563800000007</v>
      </c>
      <c r="S10" s="559">
        <v>11705.485660579161</v>
      </c>
      <c r="T10" s="557">
        <f>Д8!C27</f>
        <v>0</v>
      </c>
      <c r="U10" s="560">
        <v>56.008300000000006</v>
      </c>
      <c r="V10" s="557">
        <v>52.35519</v>
      </c>
      <c r="W10" s="559">
        <v>145.86140202002329</v>
      </c>
      <c r="X10" s="557">
        <f>Д8!C28</f>
        <v>0</v>
      </c>
    </row>
    <row r="11" spans="1:24">
      <c r="A11" s="550" t="s">
        <v>40</v>
      </c>
      <c r="B11" s="550" t="s">
        <v>33</v>
      </c>
      <c r="C11" s="556" t="s">
        <v>178</v>
      </c>
      <c r="D11" s="548" t="s">
        <v>177</v>
      </c>
      <c r="E11" s="557">
        <f>'1_Елементи витрат'!H15/1000</f>
        <v>27313.672019999998</v>
      </c>
      <c r="F11" s="557">
        <f>'1_Елементи витрат'!V15/1000</f>
        <v>9568.2888199999998</v>
      </c>
      <c r="G11" s="558">
        <f t="shared" ref="G11:G14" si="10">K11+O11+S11+W11</f>
        <v>12309.094811561155</v>
      </c>
      <c r="H11" s="557">
        <f>'1_Елементи витрат'!BF15/1000</f>
        <v>61.947532310999996</v>
      </c>
      <c r="I11" s="557">
        <f>$E11/$E$37*I$37</f>
        <v>19821.425254060767</v>
      </c>
      <c r="J11" s="557">
        <f>$F11/$F$37*J$37</f>
        <v>7399.7331452674553</v>
      </c>
      <c r="K11" s="559">
        <v>9178.9212719131192</v>
      </c>
      <c r="L11" s="557">
        <f>$H11/$H$37*L$37</f>
        <v>19.65461725420219</v>
      </c>
      <c r="M11" s="557">
        <f>$E11/$E$37*M$37</f>
        <v>6887.962292489523</v>
      </c>
      <c r="N11" s="557">
        <f>$F11/$F$37*N$37</f>
        <v>1973.6930636011089</v>
      </c>
      <c r="O11" s="559">
        <v>2845.003790874599</v>
      </c>
      <c r="P11" s="557">
        <f>$H11/$H$37*P$37</f>
        <v>42.29291505679781</v>
      </c>
      <c r="Q11" s="557">
        <f>$E11/$E$37*Q$37</f>
        <v>600.64105329122788</v>
      </c>
      <c r="R11" s="557">
        <f>$F11/$F$37*R$37</f>
        <v>193.68815135874326</v>
      </c>
      <c r="S11" s="559">
        <v>281.65999927829222</v>
      </c>
      <c r="T11" s="557">
        <f>$H11/$H$37*T$37</f>
        <v>0</v>
      </c>
      <c r="U11" s="557">
        <f>$E11/$E$37*U$37</f>
        <v>3.6434201584795898</v>
      </c>
      <c r="V11" s="557">
        <f>$F11/$F$37*V$37</f>
        <v>1.1744597726940484</v>
      </c>
      <c r="W11" s="559">
        <v>3.5097494951433608</v>
      </c>
      <c r="X11" s="557">
        <f>$H11/$H$37*X$37</f>
        <v>0</v>
      </c>
    </row>
    <row r="12" spans="1:24">
      <c r="A12" s="550" t="s">
        <v>45</v>
      </c>
      <c r="B12" s="550" t="s">
        <v>31</v>
      </c>
      <c r="C12" s="556" t="s">
        <v>182</v>
      </c>
      <c r="D12" s="548" t="s">
        <v>177</v>
      </c>
      <c r="E12" s="557">
        <f>'1_Елементи витрат'!H16/1000</f>
        <v>461.00352000000004</v>
      </c>
      <c r="F12" s="557">
        <f>'1_Елементи витрат'!V16/1000</f>
        <v>4.6809999999999997E-2</v>
      </c>
      <c r="G12" s="558">
        <f t="shared" si="10"/>
        <v>173.45255595557998</v>
      </c>
      <c r="H12" s="557">
        <f>'1_Елементи витрат'!BF16/1000</f>
        <v>0</v>
      </c>
      <c r="I12" s="557">
        <f>$E12/$E$37*I$37</f>
        <v>334.54845642314001</v>
      </c>
      <c r="J12" s="557">
        <f>$F12/$F$37*J$37</f>
        <v>3.6200987976653651E-2</v>
      </c>
      <c r="K12" s="559">
        <v>129.34398344490839</v>
      </c>
      <c r="L12" s="557">
        <f>$H12/$H$37*L$37</f>
        <v>0</v>
      </c>
      <c r="M12" s="557">
        <f>$E12/$E$37*M$37</f>
        <v>116.25587581705683</v>
      </c>
      <c r="N12" s="557">
        <f>$F12/$F$37*N$37</f>
        <v>9.6557048021014783E-3</v>
      </c>
      <c r="O12" s="559">
        <v>40.090127404577743</v>
      </c>
      <c r="P12" s="557">
        <f>$H12/$H$37*P$37</f>
        <v>0</v>
      </c>
      <c r="Q12" s="557">
        <f>$E12/$E$37*Q$37</f>
        <v>10.13769366568544</v>
      </c>
      <c r="R12" s="557">
        <f>$F12/$F$37*R$37</f>
        <v>9.475615270048642E-4</v>
      </c>
      <c r="S12" s="559">
        <v>3.9689877714956352</v>
      </c>
      <c r="T12" s="557">
        <f>$H12/$H$37*T$37</f>
        <v>0</v>
      </c>
      <c r="U12" s="557">
        <f>$E12/$E$37*U$37</f>
        <v>6.1494094117706587E-2</v>
      </c>
      <c r="V12" s="557">
        <f>$F12/$F$37*V$37</f>
        <v>5.7456942400081529E-6</v>
      </c>
      <c r="W12" s="559">
        <v>4.9457334598206074E-2</v>
      </c>
      <c r="X12" s="557">
        <f>$H12/$H$37*X$37</f>
        <v>0</v>
      </c>
    </row>
    <row r="13" spans="1:24" ht="21.75" customHeight="1">
      <c r="A13" s="550" t="s">
        <v>183</v>
      </c>
      <c r="B13" s="550" t="s">
        <v>179</v>
      </c>
      <c r="C13" s="556" t="s">
        <v>184</v>
      </c>
      <c r="D13" s="548" t="s">
        <v>177</v>
      </c>
      <c r="E13" s="557">
        <f>SUMIF('1_Елементи витрат'!$BG$19:$BG$99,"мат",'1_Елементи витрат'!$H$19:$H$99)/1000</f>
        <v>1687.4351399999998</v>
      </c>
      <c r="F13" s="557">
        <f>SUMIF('1_Елементи витрат'!$BG$19:$BG$99,"мат",'1_Елементи витрат'!$V$19:$V$99)/1000</f>
        <v>1248.6650199999999</v>
      </c>
      <c r="G13" s="558">
        <f t="shared" si="10"/>
        <v>3128.5279999999993</v>
      </c>
      <c r="H13" s="557">
        <f>SUMIF('1_Елементи витрат'!$BG$11:$BG$99,"мат",'1_Елементи витрат'!$BF$11:$BF$99)/1000</f>
        <v>1.2206700000000001</v>
      </c>
      <c r="I13" s="557">
        <f>$E13/$E$37*I$37</f>
        <v>1224.565099635606</v>
      </c>
      <c r="J13" s="557">
        <f>$F13/$F$37*J$37</f>
        <v>965.66774996556262</v>
      </c>
      <c r="K13" s="559">
        <v>2332.950769215312</v>
      </c>
      <c r="L13" s="557">
        <f>$H13/$H$37*L$37</f>
        <v>0.38729228992107528</v>
      </c>
      <c r="M13" s="557">
        <f>$E13/$E$37*M$37</f>
        <v>425.53742341311818</v>
      </c>
      <c r="N13" s="557">
        <f>$F13/$F$37*N$37</f>
        <v>257.56763148536936</v>
      </c>
      <c r="O13" s="559">
        <v>723.09736468172184</v>
      </c>
      <c r="P13" s="557">
        <f>$H13/$H$37*P$37</f>
        <v>0.83337771007892503</v>
      </c>
      <c r="Q13" s="557">
        <f>$E13/$E$37*Q$37</f>
        <v>37.10752692307647</v>
      </c>
      <c r="R13" s="557">
        <f>$F13/$F$37*R$37</f>
        <v>25.276371140114492</v>
      </c>
      <c r="S13" s="559">
        <v>71.587814352886383</v>
      </c>
      <c r="T13" s="557">
        <f>$H13/$H$37*T$37</f>
        <v>0</v>
      </c>
      <c r="U13" s="557">
        <f>$E13/$E$37*U$37</f>
        <v>0.2250900281991022</v>
      </c>
      <c r="V13" s="557">
        <f>$F13/$F$37*V$37</f>
        <v>0.15326740895350704</v>
      </c>
      <c r="W13" s="559">
        <v>0.89205175007903248</v>
      </c>
      <c r="X13" s="557">
        <f>$H13/$H$37*X$37</f>
        <v>0</v>
      </c>
    </row>
    <row r="14" spans="1:24">
      <c r="A14" s="550" t="s">
        <v>35</v>
      </c>
      <c r="B14" s="555" t="s">
        <v>35</v>
      </c>
      <c r="C14" s="552" t="s">
        <v>366</v>
      </c>
      <c r="D14" s="553" t="s">
        <v>177</v>
      </c>
      <c r="E14" s="554">
        <f>'1_Елементи витрат'!H17/1000</f>
        <v>53353.950140000001</v>
      </c>
      <c r="F14" s="554">
        <f>'1_Елементи витрат'!V17/1000</f>
        <v>63928.913770000006</v>
      </c>
      <c r="G14" s="561">
        <f t="shared" si="10"/>
        <v>72356.25446000004</v>
      </c>
      <c r="H14" s="554">
        <f>'1_Елементи витрат'!BF17/1000</f>
        <v>1894.1483400000002</v>
      </c>
      <c r="I14" s="554">
        <f>$E14/$E$37*I$37</f>
        <v>38718.753521478917</v>
      </c>
      <c r="J14" s="554">
        <f>$F14/$F$37*J$37</f>
        <v>49440.073461830776</v>
      </c>
      <c r="K14" s="562">
        <v>53956.231013433789</v>
      </c>
      <c r="L14" s="554">
        <f>$H14/$H$37*L$37</f>
        <v>600.97245615014992</v>
      </c>
      <c r="M14" s="554">
        <f>$E14/$E$37*M$37</f>
        <v>13454.800088783015</v>
      </c>
      <c r="N14" s="554">
        <f>$F14/$F$37*N$37</f>
        <v>13186.898519165146</v>
      </c>
      <c r="O14" s="562">
        <v>16723.717006293733</v>
      </c>
      <c r="P14" s="554">
        <f>$H14/$H$37*P$37</f>
        <v>1293.1758838498506</v>
      </c>
      <c r="Q14" s="554">
        <f>$E14/$E$37*Q$37</f>
        <v>1173.2795497387413</v>
      </c>
      <c r="R14" s="554">
        <f>$F14/$F$37*R$37</f>
        <v>1294.0948334044756</v>
      </c>
      <c r="S14" s="562">
        <v>1655.675164662963</v>
      </c>
      <c r="T14" s="554">
        <f>$H14/$H$37*T$37</f>
        <v>0</v>
      </c>
      <c r="U14" s="554">
        <f>$E14/$E$37*U$37</f>
        <v>7.1169799993296889</v>
      </c>
      <c r="V14" s="554">
        <f>$F14/$F$37*V$37</f>
        <v>7.84695559962117</v>
      </c>
      <c r="W14" s="562">
        <v>20.631275609554027</v>
      </c>
      <c r="X14" s="554">
        <f>$H14/$H$37*X$37</f>
        <v>0</v>
      </c>
    </row>
    <row r="15" spans="1:24">
      <c r="A15" s="550" t="s">
        <v>185</v>
      </c>
      <c r="B15" s="555" t="s">
        <v>185</v>
      </c>
      <c r="C15" s="552" t="s">
        <v>234</v>
      </c>
      <c r="D15" s="553" t="s">
        <v>177</v>
      </c>
      <c r="E15" s="554">
        <f>SUM(E16:E19)</f>
        <v>47269.76578999999</v>
      </c>
      <c r="F15" s="554">
        <f t="shared" ref="F15:G15" si="11">SUM(F16:F19)</f>
        <v>49773.873690000008</v>
      </c>
      <c r="G15" s="554">
        <f t="shared" si="11"/>
        <v>128906.19098821645</v>
      </c>
      <c r="H15" s="554">
        <f>SUM(H16:H19)</f>
        <v>645.79861000000005</v>
      </c>
      <c r="I15" s="554">
        <f>SUM(I16:I19)</f>
        <v>34306.65009157444</v>
      </c>
      <c r="J15" s="554">
        <f t="shared" ref="J15:L15" si="12">SUM(J16:J19)</f>
        <v>38493.631710892907</v>
      </c>
      <c r="K15" s="554">
        <f t="shared" si="12"/>
        <v>96082.016076968692</v>
      </c>
      <c r="L15" s="554">
        <f t="shared" si="12"/>
        <v>204.89798429939901</v>
      </c>
      <c r="M15" s="554">
        <f>SUM(M16:M19)</f>
        <v>11917.338408631083</v>
      </c>
      <c r="N15" s="554">
        <f t="shared" ref="N15:P15" si="13">SUM(N16:N19)</f>
        <v>10266.635723925796</v>
      </c>
      <c r="O15" s="554">
        <f t="shared" si="13"/>
        <v>29833.818899255897</v>
      </c>
      <c r="P15" s="554">
        <f t="shared" si="13"/>
        <v>440.90062570060104</v>
      </c>
      <c r="Q15" s="554">
        <f>SUM(Q16:Q19)</f>
        <v>1039.474165567198</v>
      </c>
      <c r="R15" s="554">
        <f t="shared" ref="R15:T15" si="14">SUM(R16:R19)</f>
        <v>1007.4971316036759</v>
      </c>
      <c r="S15" s="554">
        <f t="shared" si="14"/>
        <v>2953.5438100874962</v>
      </c>
      <c r="T15" s="554">
        <f t="shared" si="14"/>
        <v>0</v>
      </c>
      <c r="U15" s="554">
        <f>SUM(U16:U19)</f>
        <v>6.3031242272709775</v>
      </c>
      <c r="V15" s="554">
        <f t="shared" ref="V15:X15" si="15">SUM(V16:V19)</f>
        <v>6.109123577629445</v>
      </c>
      <c r="W15" s="554">
        <f t="shared" si="15"/>
        <v>36.81220190435733</v>
      </c>
      <c r="X15" s="554">
        <f t="shared" si="15"/>
        <v>0</v>
      </c>
    </row>
    <row r="16" spans="1:24">
      <c r="A16" s="550"/>
      <c r="B16" s="550" t="s">
        <v>37</v>
      </c>
      <c r="C16" s="556" t="s">
        <v>195</v>
      </c>
      <c r="D16" s="548" t="s">
        <v>177</v>
      </c>
      <c r="E16" s="557">
        <f>'1_Елементи витрат'!H18/1000</f>
        <v>11410.53039</v>
      </c>
      <c r="F16" s="557">
        <f>'1_Елементи витрат'!V18/1000</f>
        <v>13633.76</v>
      </c>
      <c r="G16" s="558">
        <f t="shared" ref="G16:G19" si="16">K16+O16+S16+W16</f>
        <v>15918.375979999997</v>
      </c>
      <c r="H16" s="557">
        <f>'1_Елементи витрат'!BF18/1000</f>
        <v>416.71262999999999</v>
      </c>
      <c r="I16" s="557">
        <f>$E16/$E$37*I$37</f>
        <v>8280.5773998077711</v>
      </c>
      <c r="J16" s="557">
        <f>$F16/$F$37*J$37</f>
        <v>10543.806490847715</v>
      </c>
      <c r="K16" s="559">
        <v>11870.370822060582</v>
      </c>
      <c r="L16" s="557">
        <f>$H16/$H$37*L$37</f>
        <v>132.2139388300964</v>
      </c>
      <c r="M16" s="557">
        <f>$E16/$E$37*M$37</f>
        <v>2877.5077553130031</v>
      </c>
      <c r="N16" s="557">
        <f>$F16/$F$37*N$37</f>
        <v>2812.2957039670814</v>
      </c>
      <c r="O16" s="559">
        <v>3679.2177411072626</v>
      </c>
      <c r="P16" s="557">
        <f>$H16/$H$37*P$37</f>
        <v>284.49869116990368</v>
      </c>
      <c r="Q16" s="557">
        <f>$E16/$E$37*Q$37</f>
        <v>250.92316357327209</v>
      </c>
      <c r="R16" s="557">
        <f>$F16/$F$37*R$37</f>
        <v>275.98432908391027</v>
      </c>
      <c r="S16" s="559">
        <v>364.24853619839291</v>
      </c>
      <c r="T16" s="557">
        <f>$H16/$H$37*T$37</f>
        <v>0</v>
      </c>
      <c r="U16" s="557">
        <f>$E16/$E$37*U$37</f>
        <v>1.5220713059536102</v>
      </c>
      <c r="V16" s="557">
        <f>$F16/$F$37*V$37</f>
        <v>1.6734761012957395</v>
      </c>
      <c r="W16" s="559">
        <v>4.5388806337597218</v>
      </c>
      <c r="X16" s="557">
        <f>$H16/$H$37*X$37</f>
        <v>0</v>
      </c>
    </row>
    <row r="17" spans="1:26">
      <c r="A17" s="550" t="s">
        <v>39</v>
      </c>
      <c r="B17" s="550" t="s">
        <v>39</v>
      </c>
      <c r="C17" s="556" t="s">
        <v>186</v>
      </c>
      <c r="D17" s="548" t="s">
        <v>177</v>
      </c>
      <c r="E17" s="557">
        <f>'1_Елементи витрат'!H19/1000</f>
        <v>10015.29566</v>
      </c>
      <c r="F17" s="557">
        <f>'1_Елементи витрат'!V19/1000</f>
        <v>9500.1814700000014</v>
      </c>
      <c r="G17" s="558">
        <f t="shared" si="16"/>
        <v>11128.769539999976</v>
      </c>
      <c r="H17" s="557">
        <f>'1_Елементи витрат'!$BF$19/1000</f>
        <v>14.47752</v>
      </c>
      <c r="I17" s="557">
        <f>$E17/$E$37*I$37</f>
        <v>7268.0609980469853</v>
      </c>
      <c r="J17" s="557">
        <f>$F17/$F$37*J$37</f>
        <v>7347.0616357935896</v>
      </c>
      <c r="K17" s="559">
        <v>8298.749910105611</v>
      </c>
      <c r="L17" s="557">
        <f>$H17/$H$37*L$37</f>
        <v>4.5934051571498973</v>
      </c>
      <c r="M17" s="557">
        <f>$E17/$E$37*M$37</f>
        <v>2525.6574364552971</v>
      </c>
      <c r="N17" s="557">
        <f>$F17/$F$37*N$37</f>
        <v>1959.644260643335</v>
      </c>
      <c r="O17" s="559">
        <v>2572.1949512755527</v>
      </c>
      <c r="P17" s="557">
        <f>$H17/$H$37*P$37</f>
        <v>9.8841148428501047</v>
      </c>
      <c r="Q17" s="557">
        <f>$E17/$E$37*Q$37</f>
        <v>220.24126707828364</v>
      </c>
      <c r="R17" s="557">
        <f>$F17/$F$37*R$37</f>
        <v>192.30947362821018</v>
      </c>
      <c r="S17" s="559">
        <v>254.65148076206293</v>
      </c>
      <c r="T17" s="557">
        <f>$H17/$H$37*T$37</f>
        <v>0</v>
      </c>
      <c r="U17" s="557">
        <f>$E17/$E$37*U$37</f>
        <v>1.3359584194339735</v>
      </c>
      <c r="V17" s="557">
        <f>$F17/$F$37*V$37</f>
        <v>1.1660999348688572</v>
      </c>
      <c r="W17" s="559">
        <v>3.1731978567502703</v>
      </c>
      <c r="X17" s="557">
        <f>$H17/$H$37*X$37</f>
        <v>0</v>
      </c>
    </row>
    <row r="18" spans="1:26">
      <c r="A18" s="550"/>
      <c r="B18" s="550" t="s">
        <v>187</v>
      </c>
      <c r="C18" s="556" t="s">
        <v>311</v>
      </c>
      <c r="D18" s="548" t="s">
        <v>177</v>
      </c>
      <c r="E18" s="557">
        <f>'1_Елементи витрат'!H86/1000</f>
        <v>295.39118999999999</v>
      </c>
      <c r="F18" s="557">
        <f>'1_Елементи витрат'!V86/1000</f>
        <v>278.23944</v>
      </c>
      <c r="G18" s="558">
        <f t="shared" si="16"/>
        <v>450.16922896611891</v>
      </c>
      <c r="H18" s="558">
        <f>L18+P18+T18+X18</f>
        <v>0</v>
      </c>
      <c r="I18" s="557">
        <f>$E$18/$E$64*I64</f>
        <v>217.52965736961457</v>
      </c>
      <c r="J18" s="557">
        <f>$F$18/$F$64*J64</f>
        <v>215.68126481094217</v>
      </c>
      <c r="K18" s="559">
        <v>344.15711346024602</v>
      </c>
      <c r="L18" s="557">
        <f>(L10+L11+L12+L13+L14+L16+L17+L19+L21+L22+L23+L24+L26+L27+L28+L29+L32+L49+L54+L56+L57)*ІНСТРУКЦІЯ!$H$1</f>
        <v>0</v>
      </c>
      <c r="M18" s="557">
        <f>$E$18/$E$64*M64</f>
        <v>71.339792218115832</v>
      </c>
      <c r="N18" s="557">
        <f>$F$18/$F$64*N64</f>
        <v>56.953320362805762</v>
      </c>
      <c r="O18" s="559">
        <v>96.395077443036882</v>
      </c>
      <c r="P18" s="557">
        <f>(P10+P11+P12+P13+P14+P16+P17+P19+P21+P22+P23+P24+P26+P27+P28+P29+P32+P49+P54+P56+P57)*ІНСТРУКЦІЯ!$H$1</f>
        <v>0</v>
      </c>
      <c r="Q18" s="557">
        <f>$E$18/$E$64*Q64</f>
        <v>6.4846130536837077</v>
      </c>
      <c r="R18" s="557">
        <f>$F$18/$F$64*R64</f>
        <v>5.5710737099722492</v>
      </c>
      <c r="S18" s="559">
        <v>9.4905195239393887</v>
      </c>
      <c r="T18" s="557">
        <f>(T10+T11+T12+T13+T14+T16+T17+T19+T21+T22+T23+T24+T26+T27+T28+T29+T32+T49+T54+T56+T57)*ІНСТРУКЦІЯ!$H$1</f>
        <v>0</v>
      </c>
      <c r="U18" s="557">
        <f>$E$18/$E$64*U64</f>
        <v>3.7127358585884875E-2</v>
      </c>
      <c r="V18" s="557">
        <f>$F$18/$F$64*V64</f>
        <v>3.3781116279834017E-2</v>
      </c>
      <c r="W18" s="559">
        <v>0.12651853889663425</v>
      </c>
      <c r="X18" s="557">
        <f>(X10+X11+X12+X13+X14+X16+X17+X19+X21+X22+X23+X24+X26+X27+X28+X29+X32+X49+X54+X56+X57)*ІНСТРУКЦІЯ!$H$1</f>
        <v>0</v>
      </c>
      <c r="Z18" s="541" t="s">
        <v>563</v>
      </c>
    </row>
    <row r="19" spans="1:26">
      <c r="A19" s="550" t="s">
        <v>42</v>
      </c>
      <c r="B19" s="550" t="s">
        <v>310</v>
      </c>
      <c r="C19" s="556" t="s">
        <v>215</v>
      </c>
      <c r="D19" s="548" t="s">
        <v>177</v>
      </c>
      <c r="E19" s="557">
        <f>SUMIF('1_Елементи витрат'!$BG$19:$BG$99,"іп",'1_Елементи витрат'!$H$19:$H$99)/1000</f>
        <v>25548.548549999996</v>
      </c>
      <c r="F19" s="557">
        <f>SUMIF('1_Елементи витрат'!$BG$19:$BG$99,"іп",'1_Елементи витрат'!$V$19:$V$99)/1000</f>
        <v>26361.692780000001</v>
      </c>
      <c r="G19" s="558">
        <f t="shared" si="16"/>
        <v>101408.87623925036</v>
      </c>
      <c r="H19" s="557">
        <f>SUMIF('1_Елементи витрат'!$BG$19:$BG$99,"іп",'1_Елементи витрат'!$BF$19:$BF$99)/1000</f>
        <v>214.60845999999998</v>
      </c>
      <c r="I19" s="557">
        <f>$E19/$E$37*I$37</f>
        <v>18540.482036350073</v>
      </c>
      <c r="J19" s="557">
        <f>$F19/$F$37*J$37</f>
        <v>20387.082319440662</v>
      </c>
      <c r="K19" s="559">
        <v>75568.738231342257</v>
      </c>
      <c r="L19" s="557">
        <f>$H19/$H$37*L$37</f>
        <v>68.090640312152729</v>
      </c>
      <c r="M19" s="557">
        <f>$E19/$E$37*M$37</f>
        <v>6442.8334246446684</v>
      </c>
      <c r="N19" s="557">
        <f>$F19/$F$37*N$37</f>
        <v>5437.7424389525722</v>
      </c>
      <c r="O19" s="559">
        <v>23486.011129430044</v>
      </c>
      <c r="P19" s="557">
        <f>$H19/$H$37*P$37</f>
        <v>146.51781968784726</v>
      </c>
      <c r="Q19" s="557">
        <f>$E19/$E$37*Q$37</f>
        <v>561.82512186195868</v>
      </c>
      <c r="R19" s="557">
        <f>$F19/$F$37*R$37</f>
        <v>533.63225518158322</v>
      </c>
      <c r="S19" s="559">
        <v>2325.1532736031013</v>
      </c>
      <c r="T19" s="557">
        <f>$H19/$H$37*T$37</f>
        <v>0</v>
      </c>
      <c r="U19" s="557">
        <f>$E19/$E$37*U$37</f>
        <v>3.4079671432975087</v>
      </c>
      <c r="V19" s="557">
        <f>$F19/$F$37*V$37</f>
        <v>3.2357664251850142</v>
      </c>
      <c r="W19" s="559">
        <v>28.973604874950702</v>
      </c>
      <c r="X19" s="557">
        <f>$H19/$H$37*X$37</f>
        <v>0</v>
      </c>
    </row>
    <row r="20" spans="1:26">
      <c r="A20" s="550" t="s">
        <v>188</v>
      </c>
      <c r="B20" s="555" t="s">
        <v>188</v>
      </c>
      <c r="C20" s="552" t="s">
        <v>367</v>
      </c>
      <c r="D20" s="553" t="s">
        <v>177</v>
      </c>
      <c r="E20" s="554">
        <f>SUM(E21:E24)</f>
        <v>4206.8636266746717</v>
      </c>
      <c r="F20" s="554">
        <f t="shared" ref="F20:H20" si="17">SUM(F21:F24)</f>
        <v>4475.1503967413973</v>
      </c>
      <c r="G20" s="554">
        <f t="shared" si="17"/>
        <v>3257.280180442981</v>
      </c>
      <c r="H20" s="554">
        <f t="shared" si="17"/>
        <v>9.2099999999999991</v>
      </c>
      <c r="I20" s="554">
        <f>SUM(I21:I24)</f>
        <v>3052.9045259495288</v>
      </c>
      <c r="J20" s="554">
        <f t="shared" ref="J20:L20" si="18">SUM(J21:J24)</f>
        <v>3460.9029204476001</v>
      </c>
      <c r="K20" s="554">
        <f t="shared" si="18"/>
        <v>2428.9615763433299</v>
      </c>
      <c r="L20" s="554">
        <f t="shared" si="18"/>
        <v>2.9221345573931554</v>
      </c>
      <c r="M20" s="554">
        <f>SUM(M21:M24)</f>
        <v>1060.8869436875102</v>
      </c>
      <c r="N20" s="554">
        <f t="shared" ref="N20:P20" si="19">SUM(N21:N24)</f>
        <v>923.10897620043272</v>
      </c>
      <c r="O20" s="554">
        <f t="shared" si="19"/>
        <v>752.85588446333986</v>
      </c>
      <c r="P20" s="554">
        <f t="shared" si="19"/>
        <v>6.2878654426068454</v>
      </c>
      <c r="Q20" s="554">
        <f>SUM(Q21:Q24)</f>
        <v>92.510995882509292</v>
      </c>
      <c r="R20" s="554">
        <f t="shared" ref="R20:T20" si="20">SUM(R21:R24)</f>
        <v>90.589197682390591</v>
      </c>
      <c r="S20" s="554">
        <f t="shared" si="20"/>
        <v>74.533956177757858</v>
      </c>
      <c r="T20" s="554">
        <f t="shared" si="20"/>
        <v>0</v>
      </c>
      <c r="U20" s="554">
        <f>SUM(U21:U24)</f>
        <v>0.56116115512325959</v>
      </c>
      <c r="V20" s="554">
        <f t="shared" ref="V20:X20" si="21">SUM(V21:V24)</f>
        <v>0.54930241097473287</v>
      </c>
      <c r="W20" s="554">
        <f t="shared" si="21"/>
        <v>0.92876345855364217</v>
      </c>
      <c r="X20" s="554">
        <f t="shared" si="21"/>
        <v>0</v>
      </c>
    </row>
    <row r="21" spans="1:26">
      <c r="A21" s="550" t="s">
        <v>189</v>
      </c>
      <c r="B21" s="563" t="s">
        <v>189</v>
      </c>
      <c r="C21" s="556" t="s">
        <v>302</v>
      </c>
      <c r="D21" s="548" t="s">
        <v>177</v>
      </c>
      <c r="E21" s="557">
        <f>'1_Елементи витрат'!E17/'1_Елементи витрат'!$D$17*'1_Елементи витрат'!$H$17/1000</f>
        <v>1696.2035481191781</v>
      </c>
      <c r="F21" s="557">
        <f>'1_Елементи витрат'!S17/'1_Елементи витрат'!$R$17*'1_Елементи витрат'!$V$17/1000</f>
        <v>1939.2791646498049</v>
      </c>
      <c r="G21" s="558">
        <f t="shared" ref="G21:G24" si="22">K21+O21+S21+W21</f>
        <v>2028.5776040123053</v>
      </c>
      <c r="H21" s="557">
        <f>ROUND('1_Елементи витрат'!BC17*Лист1!E11/100/1000,2)</f>
        <v>0.5</v>
      </c>
      <c r="I21" s="557">
        <f>$E21/$E$37*I$37</f>
        <v>1230.9282992084841</v>
      </c>
      <c r="J21" s="557">
        <f>$F21/$F$37*J$37</f>
        <v>1499.7611989502784</v>
      </c>
      <c r="K21" s="559">
        <v>1512.7151432537805</v>
      </c>
      <c r="L21" s="557">
        <f>$H21/$H$37*L$37</f>
        <v>0.15863922678573047</v>
      </c>
      <c r="M21" s="557">
        <f>$E21/$E$37*M$37</f>
        <v>427.74864072750324</v>
      </c>
      <c r="N21" s="557">
        <f>$F21/$F$37*N$37</f>
        <v>400.0236518420096</v>
      </c>
      <c r="O21" s="559">
        <v>468.86558775042442</v>
      </c>
      <c r="P21" s="557">
        <f>$H21/$H$37*P$37</f>
        <v>0.34136077321426955</v>
      </c>
      <c r="Q21" s="557">
        <f>$E21/$E$37*Q$37</f>
        <v>37.30034852115871</v>
      </c>
      <c r="R21" s="557">
        <f>$F21/$F$37*R$37</f>
        <v>39.256277003723284</v>
      </c>
      <c r="S21" s="559">
        <v>46.418455234044892</v>
      </c>
      <c r="T21" s="557">
        <f>$H21/$H$37*T$37</f>
        <v>0</v>
      </c>
      <c r="U21" s="557">
        <f>$E21/$E$37*U$37</f>
        <v>0.22625966203214368</v>
      </c>
      <c r="V21" s="557">
        <f>$F21/$F$37*V$37</f>
        <v>0.23803685379398007</v>
      </c>
      <c r="W21" s="559">
        <v>0.57841777405550088</v>
      </c>
      <c r="X21" s="557">
        <f>$H21/$H$37*X$37</f>
        <v>0</v>
      </c>
    </row>
    <row r="22" spans="1:26">
      <c r="A22" s="550"/>
      <c r="B22" s="563" t="s">
        <v>191</v>
      </c>
      <c r="C22" s="556" t="s">
        <v>195</v>
      </c>
      <c r="D22" s="548" t="s">
        <v>177</v>
      </c>
      <c r="E22" s="557">
        <f>'1_Елементи витрат'!E18/'1_Елементи витрат'!$D$17*'1_Елементи витрат'!$H$17/1000</f>
        <v>350.71842430737411</v>
      </c>
      <c r="F22" s="557">
        <f>'1_Елементи витрат'!S18/'1_Елементи витрат'!$R$17*'1_Елементи витрат'!$V$17/1000</f>
        <v>398.10100334623002</v>
      </c>
      <c r="G22" s="558">
        <f t="shared" si="22"/>
        <v>446.28707472607829</v>
      </c>
      <c r="H22" s="557">
        <f>ROUND('1_Елементи витрат'!BC18*Лист1!$E$11/100/1000,2)</f>
        <v>0.11</v>
      </c>
      <c r="I22" s="557">
        <f>$E22/$E$37*I$37</f>
        <v>254.51499262128817</v>
      </c>
      <c r="J22" s="557">
        <f>$F22/$F$37*J$37</f>
        <v>307.87544617882139</v>
      </c>
      <c r="K22" s="559">
        <v>332.79733289043793</v>
      </c>
      <c r="L22" s="557">
        <f>$H22/$H$37*L$37</f>
        <v>3.4900629892860704E-2</v>
      </c>
      <c r="M22" s="557">
        <f>$E22/$E$37*M$37</f>
        <v>88.44417843714497</v>
      </c>
      <c r="N22" s="557">
        <f>$F22/$F$37*N$37</f>
        <v>82.118046779141423</v>
      </c>
      <c r="O22" s="559">
        <v>103.15042973115214</v>
      </c>
      <c r="P22" s="557">
        <f>$H22/$H$37*P$37</f>
        <v>7.509937010713931E-2</v>
      </c>
      <c r="Q22" s="557">
        <f>$E22/$E$37*Q$37</f>
        <v>7.7124702833940288</v>
      </c>
      <c r="R22" s="557">
        <f>$F22/$F$37*R$37</f>
        <v>8.0586454738928079</v>
      </c>
      <c r="S22" s="559">
        <v>10.212060193670387</v>
      </c>
      <c r="T22" s="557">
        <f>$H22/$H$37*T$37</f>
        <v>0</v>
      </c>
      <c r="U22" s="557">
        <f>$E22/$E$37*U$37</f>
        <v>4.6782965546925577E-2</v>
      </c>
      <c r="V22" s="557">
        <f>$F22/$F$37*V$37</f>
        <v>4.8864914374447774E-2</v>
      </c>
      <c r="W22" s="559">
        <v>0.12725191081781917</v>
      </c>
      <c r="X22" s="557">
        <f>$H22/$H$37*X$37</f>
        <v>0</v>
      </c>
    </row>
    <row r="23" spans="1:26">
      <c r="A23" s="550"/>
      <c r="B23" s="563" t="s">
        <v>193</v>
      </c>
      <c r="C23" s="556" t="s">
        <v>368</v>
      </c>
      <c r="D23" s="548" t="s">
        <v>177</v>
      </c>
      <c r="E23" s="557">
        <f>'1_Елементи витрат'!E19/'1_Елементи витрат'!$D$17*'1_Елементи витрат'!$H$17/1000</f>
        <v>146.87516349109478</v>
      </c>
      <c r="F23" s="557">
        <f>'1_Елементи витрат'!S19/'1_Елементи витрат'!$R$17*'1_Елементи витрат'!$V$17/1000</f>
        <v>208.76954075916012</v>
      </c>
      <c r="G23" s="558">
        <f t="shared" si="22"/>
        <v>45.245679133595502</v>
      </c>
      <c r="H23" s="557">
        <f>ROUND('1_Елементи витрат'!BC19*Лист1!$E$11/100/1000,2)</f>
        <v>0.09</v>
      </c>
      <c r="I23" s="557">
        <f>$E23/$E$37*I$37</f>
        <v>106.58673329184577</v>
      </c>
      <c r="J23" s="557">
        <f>$F23/$F$37*J$37</f>
        <v>161.45404048096262</v>
      </c>
      <c r="K23" s="559">
        <v>33.739810523796123</v>
      </c>
      <c r="L23" s="557">
        <f>$H23/$H$37*L$37</f>
        <v>2.8555060821431482E-2</v>
      </c>
      <c r="M23" s="557">
        <f>$E23/$E$37*M$37</f>
        <v>37.038981323679771</v>
      </c>
      <c r="N23" s="557">
        <f>$F23/$F$37*N$37</f>
        <v>43.063812374294869</v>
      </c>
      <c r="O23" s="559">
        <v>10.457643768806825</v>
      </c>
      <c r="P23" s="557">
        <f>$H23/$H$37*P$37</f>
        <v>6.1444939178568518E-2</v>
      </c>
      <c r="Q23" s="557">
        <f>$E23/$E$37*Q$37</f>
        <v>3.2298569316134178</v>
      </c>
      <c r="R23" s="557">
        <f>$F23/$F$37*R$37</f>
        <v>4.226062483098783</v>
      </c>
      <c r="S23" s="559">
        <v>1.0353237299094333</v>
      </c>
      <c r="T23" s="557">
        <f>$H23/$H$37*T$37</f>
        <v>0</v>
      </c>
      <c r="U23" s="557">
        <f>$E23/$E$37*U$37</f>
        <v>1.959194395581822E-2</v>
      </c>
      <c r="V23" s="557">
        <f>$F23/$F$37*V$37</f>
        <v>2.562542080386784E-2</v>
      </c>
      <c r="W23" s="559">
        <v>1.290111108311584E-2</v>
      </c>
      <c r="X23" s="557">
        <f>$H23/$H$37*X$37</f>
        <v>0</v>
      </c>
    </row>
    <row r="24" spans="1:26">
      <c r="A24" s="550" t="s">
        <v>193</v>
      </c>
      <c r="B24" s="563" t="s">
        <v>369</v>
      </c>
      <c r="C24" s="556" t="s">
        <v>194</v>
      </c>
      <c r="D24" s="548" t="s">
        <v>177</v>
      </c>
      <c r="E24" s="557">
        <f>SUM('1_Елементи витрат'!$E$20:$E$99)/'1_Елементи витрат'!$D$17*'1_Елементи витрат'!H17/1000</f>
        <v>2013.0664907570244</v>
      </c>
      <c r="F24" s="557">
        <f>SUM('1_Елементи витрат'!$S$20:$S$99)/'1_Елементи витрат'!$R$17*'1_Елементи витрат'!$V$17/1000</f>
        <v>1929.0006879862021</v>
      </c>
      <c r="G24" s="558">
        <f t="shared" si="22"/>
        <v>737.1698225710021</v>
      </c>
      <c r="H24" s="557">
        <f>ROUND(('1_Елементи витрат'!BC2*Лист1!E11/100/1000-H21-H22-H23),2)</f>
        <v>8.51</v>
      </c>
      <c r="I24" s="557">
        <f>$E24/$E$37*I$37</f>
        <v>1460.8745008279109</v>
      </c>
      <c r="J24" s="557">
        <f>$F24/$F$37*J$37</f>
        <v>1491.8122348375375</v>
      </c>
      <c r="K24" s="559">
        <v>549.70928967531529</v>
      </c>
      <c r="L24" s="557">
        <f>$H24/$H$37*L$37</f>
        <v>2.7000396398931326</v>
      </c>
      <c r="M24" s="557">
        <f>$E24/$E$37*M$37</f>
        <v>507.65514319918213</v>
      </c>
      <c r="N24" s="557">
        <f>$F24/$F$37*N$37</f>
        <v>397.90346520498679</v>
      </c>
      <c r="O24" s="559">
        <v>170.38222321295646</v>
      </c>
      <c r="P24" s="557">
        <f>$H24/$H$37*P$37</f>
        <v>5.8099603601068681</v>
      </c>
      <c r="Q24" s="557">
        <f>$E24/$E$37*Q$37</f>
        <v>44.268320146343143</v>
      </c>
      <c r="R24" s="557">
        <f>$F24/$F$37*R$37</f>
        <v>39.048212721675704</v>
      </c>
      <c r="S24" s="559">
        <v>16.868117020133141</v>
      </c>
      <c r="T24" s="557">
        <f>$H24/$H$37*T$37</f>
        <v>0</v>
      </c>
      <c r="U24" s="557">
        <f>$E24/$E$37*U$37</f>
        <v>0.26852658358837211</v>
      </c>
      <c r="V24" s="557">
        <f>$F24/$F$37*V$37</f>
        <v>0.23677522200243722</v>
      </c>
      <c r="W24" s="559">
        <v>0.21019266259720623</v>
      </c>
      <c r="X24" s="557">
        <f>$H24/$H$37*X$37</f>
        <v>0</v>
      </c>
    </row>
    <row r="25" spans="1:26" ht="34.5" customHeight="1">
      <c r="A25" s="550">
        <v>2</v>
      </c>
      <c r="B25" s="551">
        <v>2</v>
      </c>
      <c r="C25" s="552" t="s">
        <v>370</v>
      </c>
      <c r="D25" s="553" t="s">
        <v>177</v>
      </c>
      <c r="E25" s="554">
        <f>SUM(E26:E29)</f>
        <v>10500.621070800924</v>
      </c>
      <c r="F25" s="554">
        <f t="shared" ref="F25:H25" si="23">SUM(F26:F29)</f>
        <v>11156.951748398886</v>
      </c>
      <c r="G25" s="554">
        <f t="shared" si="23"/>
        <v>10485.365983828055</v>
      </c>
      <c r="H25" s="554">
        <f t="shared" si="23"/>
        <v>77.95</v>
      </c>
      <c r="I25" s="554">
        <f>SUM(I26:I29)</f>
        <v>7620.259755762273</v>
      </c>
      <c r="J25" s="554">
        <f t="shared" ref="J25:L25" si="24">SUM(J26:J29)</f>
        <v>8628.3417239883165</v>
      </c>
      <c r="K25" s="554">
        <f t="shared" si="24"/>
        <v>7818.9623482595434</v>
      </c>
      <c r="L25" s="554">
        <f t="shared" si="24"/>
        <v>24.731855455895378</v>
      </c>
      <c r="M25" s="554">
        <f>SUM(M26:M29)</f>
        <v>2648.0468071241676</v>
      </c>
      <c r="N25" s="554">
        <f t="shared" ref="N25:P25" si="25">SUM(N26:N29)</f>
        <v>2301.3935606457944</v>
      </c>
      <c r="O25" s="554">
        <f t="shared" si="25"/>
        <v>2423.4849458369681</v>
      </c>
      <c r="P25" s="554">
        <f t="shared" si="25"/>
        <v>53.218144544104632</v>
      </c>
      <c r="Q25" s="554">
        <f>SUM(Q26:Q29)</f>
        <v>230.91381105988424</v>
      </c>
      <c r="R25" s="554">
        <f t="shared" ref="R25:T25" si="26">SUM(R26:R29)</f>
        <v>225.84700353412606</v>
      </c>
      <c r="S25" s="554">
        <f t="shared" si="26"/>
        <v>239.92894852542562</v>
      </c>
      <c r="T25" s="554">
        <f t="shared" si="26"/>
        <v>0</v>
      </c>
      <c r="U25" s="554">
        <f>SUM(U26:U29)</f>
        <v>1.4006968545971294</v>
      </c>
      <c r="V25" s="554">
        <f t="shared" ref="V25:X25" si="27">SUM(V26:V29)</f>
        <v>1.3694602306520909</v>
      </c>
      <c r="W25" s="554">
        <f t="shared" si="27"/>
        <v>2.9897412061176936</v>
      </c>
      <c r="X25" s="554">
        <f t="shared" si="27"/>
        <v>0</v>
      </c>
    </row>
    <row r="26" spans="1:26">
      <c r="A26" s="550"/>
      <c r="B26" s="550" t="s">
        <v>144</v>
      </c>
      <c r="C26" s="556" t="s">
        <v>302</v>
      </c>
      <c r="D26" s="548" t="s">
        <v>177</v>
      </c>
      <c r="E26" s="557">
        <f>'1_Елементи витрат'!F17/'1_Елементи витрат'!$D$17*'1_Елементи витрат'!$H$17/1000</f>
        <v>6799.9416159675502</v>
      </c>
      <c r="F26" s="557">
        <f>'1_Елементи витрат'!T17/'1_Елементи витрат'!$R$17*'1_Елементи витрат'!$V$17/1000</f>
        <v>7789.4686445567204</v>
      </c>
      <c r="G26" s="558">
        <f t="shared" ref="G26:G37" si="28">K26+O26+S26+W26</f>
        <v>7407.1159759472102</v>
      </c>
      <c r="H26" s="557">
        <f>ROUND('1_Елементи витрат'!BD17*Лист1!$L$11/100/1000,2)</f>
        <v>56.09</v>
      </c>
      <c r="I26" s="557">
        <f>$E26/$E$37*I$37</f>
        <v>4934.6911090601143</v>
      </c>
      <c r="J26" s="557">
        <f>$F26/$F$37*J$37</f>
        <v>6024.0645320683288</v>
      </c>
      <c r="K26" s="559">
        <v>5523.50399732816</v>
      </c>
      <c r="L26" s="557">
        <f>$H26/$H$37*L$37</f>
        <v>17.796148460823243</v>
      </c>
      <c r="M26" s="557">
        <f>$E26/$E$37*M$37</f>
        <v>1714.809396833153</v>
      </c>
      <c r="N26" s="557">
        <f>$F26/$F$37*N$37</f>
        <v>1606.7679939556767</v>
      </c>
      <c r="O26" s="559">
        <v>1712.008344531137</v>
      </c>
      <c r="P26" s="557">
        <f>$H26/$H$37*P$37</f>
        <v>38.293851539176764</v>
      </c>
      <c r="Q26" s="557">
        <f>$E26/$E$37*Q$37</f>
        <v>149.53405355174957</v>
      </c>
      <c r="R26" s="557">
        <f>$F26/$F$37*R$37</f>
        <v>157.68000007247761</v>
      </c>
      <c r="S26" s="559">
        <v>169.49160863396708</v>
      </c>
      <c r="T26" s="557">
        <f>$H26/$H$37*T$37</f>
        <v>0</v>
      </c>
      <c r="U26" s="557">
        <f>$E26/$E$37*U$37</f>
        <v>0.90705652253418445</v>
      </c>
      <c r="V26" s="557">
        <f>$F26/$F$37*V$37</f>
        <v>0.95611846023827529</v>
      </c>
      <c r="W26" s="559">
        <v>2.1120254539457761</v>
      </c>
      <c r="X26" s="557">
        <f>$H26/$H$37*X$37</f>
        <v>0</v>
      </c>
    </row>
    <row r="27" spans="1:26">
      <c r="A27" s="550"/>
      <c r="B27" s="550" t="s">
        <v>145</v>
      </c>
      <c r="C27" s="556" t="s">
        <v>195</v>
      </c>
      <c r="D27" s="548" t="s">
        <v>177</v>
      </c>
      <c r="E27" s="557">
        <f>'1_Елементи витрат'!F18/'1_Елементи витрат'!$D$17*'1_Елементи витрат'!$H$17/1000</f>
        <v>1390.7380470555997</v>
      </c>
      <c r="F27" s="557">
        <f>'1_Елементи витрат'!T18/'1_Елементи витрат'!$R$17*'1_Елементи витрат'!$V$17/1000</f>
        <v>1618.1692431231027</v>
      </c>
      <c r="G27" s="558">
        <f t="shared" si="28"/>
        <v>1629.5655121737516</v>
      </c>
      <c r="H27" s="557">
        <f>ROUND('1_Елементи витрат'!BD18*Лист1!$L$11/100/1000,2)</f>
        <v>12.34</v>
      </c>
      <c r="I27" s="557">
        <f>$E27/$E$37*I$37</f>
        <v>1009.2531764863382</v>
      </c>
      <c r="J27" s="557">
        <f>$F27/$F$37*J$37</f>
        <v>1251.4275862954535</v>
      </c>
      <c r="K27" s="559">
        <v>1215.1708775221123</v>
      </c>
      <c r="L27" s="557">
        <f>$H27/$H$37*L$37</f>
        <v>3.9152161170718278</v>
      </c>
      <c r="M27" s="557">
        <f>$E27/$E$37*M$37</f>
        <v>350.71634527335482</v>
      </c>
      <c r="N27" s="557">
        <f>$F27/$F$37*N$37</f>
        <v>333.78689449768552</v>
      </c>
      <c r="O27" s="559">
        <v>376.64183521101955</v>
      </c>
      <c r="P27" s="557">
        <f>$H27/$H$37*P$37</f>
        <v>8.4247838829281729</v>
      </c>
      <c r="Q27" s="557">
        <f>$E27/$E$37*Q$37</f>
        <v>30.583012230065602</v>
      </c>
      <c r="R27" s="557">
        <f>$F27/$F$37*R$37</f>
        <v>32.756140118906913</v>
      </c>
      <c r="S27" s="559">
        <v>37.288153841474575</v>
      </c>
      <c r="T27" s="557">
        <f>$H27/$H$37*T$37</f>
        <v>0</v>
      </c>
      <c r="U27" s="557">
        <f>$E27/$E$37*U$37</f>
        <v>0.18551306584104282</v>
      </c>
      <c r="V27" s="557">
        <f>$F27/$F$37*V$37</f>
        <v>0.19862221105684177</v>
      </c>
      <c r="W27" s="559">
        <v>0.46464559914535863</v>
      </c>
      <c r="X27" s="557">
        <f>$H27/$H$37*X$37</f>
        <v>0</v>
      </c>
    </row>
    <row r="28" spans="1:26">
      <c r="A28" s="550" t="s">
        <v>144</v>
      </c>
      <c r="B28" s="550" t="s">
        <v>196</v>
      </c>
      <c r="C28" s="556" t="s">
        <v>368</v>
      </c>
      <c r="D28" s="548" t="s">
        <v>177</v>
      </c>
      <c r="E28" s="557">
        <f>'1_Елементи витрат'!F19/'1_Елементи витрат'!$D$17*'1_Елементи витрат'!$H$17/1000</f>
        <v>390.95373670384294</v>
      </c>
      <c r="F28" s="557">
        <f>'1_Елементи витрат'!T19/'1_Елементи витрат'!$R$17*'1_Елементи витрат'!$V$17/1000</f>
        <v>352.58748906326281</v>
      </c>
      <c r="G28" s="558">
        <f t="shared" si="28"/>
        <v>242.54165861177918</v>
      </c>
      <c r="H28" s="557">
        <f>ROUND('1_Елементи витрат'!BD19*Лист1!$L$11/100/1000,2)</f>
        <v>1.83</v>
      </c>
      <c r="I28" s="557">
        <f>$E28/$E$37*I$37</f>
        <v>283.71360189859149</v>
      </c>
      <c r="J28" s="557">
        <f>$F28/$F$37*J$37</f>
        <v>272.6771085729049</v>
      </c>
      <c r="K28" s="559">
        <v>180.86389158898626</v>
      </c>
      <c r="L28" s="557">
        <f>$H28/$H$37*L$37</f>
        <v>0.58061957003577347</v>
      </c>
      <c r="M28" s="557">
        <f>$E28/$E$37*M$37</f>
        <v>98.590720228028417</v>
      </c>
      <c r="N28" s="557">
        <f>$F28/$F$37*N$37</f>
        <v>72.729773794254427</v>
      </c>
      <c r="O28" s="559">
        <v>56.05870689593042</v>
      </c>
      <c r="P28" s="557">
        <f>$H28/$H$37*P$37</f>
        <v>1.2493804299642266</v>
      </c>
      <c r="Q28" s="557">
        <f>$E28/$E$37*Q$37</f>
        <v>8.5972645505149341</v>
      </c>
      <c r="R28" s="557">
        <f>$F28/$F$37*R$37</f>
        <v>7.1373283388078654</v>
      </c>
      <c r="S28" s="559">
        <v>5.5499030948552148</v>
      </c>
      <c r="T28" s="557">
        <f>$H28/$H$37*T$37</f>
        <v>0</v>
      </c>
      <c r="U28" s="557">
        <f>$E28/$E$37*U$37</f>
        <v>5.2150026708115367E-2</v>
      </c>
      <c r="V28" s="557">
        <f>$F28/$F$37*V$37</f>
        <v>4.3278357295657481E-2</v>
      </c>
      <c r="W28" s="559">
        <v>6.9157032007291896E-2</v>
      </c>
      <c r="X28" s="557">
        <f>$H28/$H$37*X$37</f>
        <v>0</v>
      </c>
    </row>
    <row r="29" spans="1:26">
      <c r="A29" s="550" t="s">
        <v>196</v>
      </c>
      <c r="B29" s="550" t="s">
        <v>371</v>
      </c>
      <c r="C29" s="556" t="s">
        <v>194</v>
      </c>
      <c r="D29" s="548" t="s">
        <v>177</v>
      </c>
      <c r="E29" s="557">
        <f>SUM('1_Елементи витрат'!$F$20:$F$99)/'1_Елементи витрат'!$D$17*'1_Елементи витрат'!$H$17/1000</f>
        <v>1918.9876710739291</v>
      </c>
      <c r="F29" s="557">
        <f>SUM('1_Елементи витрат'!$T$21:$T$99)/'1_Елементи витрат'!$R$17*'1_Елементи витрат'!$V$17/1000</f>
        <v>1396.7263716558009</v>
      </c>
      <c r="G29" s="558">
        <f t="shared" si="28"/>
        <v>1206.142837095314</v>
      </c>
      <c r="H29" s="557">
        <f>ROUND(('1_Елементи витрат'!BD2*Лист1!L11/100/1000-H26-H27-H28),2)</f>
        <v>7.69</v>
      </c>
      <c r="I29" s="557">
        <f>$E29/$E$37*I$37</f>
        <v>1392.6018683172297</v>
      </c>
      <c r="J29" s="557">
        <f>$F29/$F$37*J$37</f>
        <v>1080.1724970516284</v>
      </c>
      <c r="K29" s="559">
        <v>899.42358182028477</v>
      </c>
      <c r="L29" s="557">
        <f>$H29/$H$37*L$37</f>
        <v>2.4398713079645344</v>
      </c>
      <c r="M29" s="557">
        <f>$E29/$E$37*M$37</f>
        <v>483.93034478963159</v>
      </c>
      <c r="N29" s="557">
        <f>$F29/$F$37*N$37</f>
        <v>288.10889839817759</v>
      </c>
      <c r="O29" s="559">
        <v>278.77605919888106</v>
      </c>
      <c r="P29" s="557">
        <f>$H29/$H$37*P$37</f>
        <v>5.2501286920354664</v>
      </c>
      <c r="Q29" s="557">
        <f>$E29/$E$37*Q$37</f>
        <v>42.199480727554153</v>
      </c>
      <c r="R29" s="557">
        <f>$F29/$F$37*R$37</f>
        <v>28.273535003933652</v>
      </c>
      <c r="S29" s="559">
        <v>27.599282955128746</v>
      </c>
      <c r="T29" s="557">
        <f>$H29/$H$37*T$37</f>
        <v>0</v>
      </c>
      <c r="U29" s="557">
        <f>$E29/$E$37*U$37</f>
        <v>0.2559772395137867</v>
      </c>
      <c r="V29" s="557">
        <f>$F29/$F$37*V$37</f>
        <v>0.17144120206131641</v>
      </c>
      <c r="W29" s="559">
        <v>0.34391312101926669</v>
      </c>
      <c r="X29" s="557">
        <f>$H29/$H$37*X$37</f>
        <v>0</v>
      </c>
    </row>
    <row r="30" spans="1:26" ht="24">
      <c r="A30" s="550" t="s">
        <v>197</v>
      </c>
      <c r="B30" s="551" t="s">
        <v>197</v>
      </c>
      <c r="C30" s="552" t="s">
        <v>603</v>
      </c>
      <c r="D30" s="553" t="s">
        <v>177</v>
      </c>
      <c r="E30" s="554">
        <v>0</v>
      </c>
      <c r="F30" s="554">
        <v>0</v>
      </c>
      <c r="G30" s="561">
        <f t="shared" si="28"/>
        <v>0</v>
      </c>
      <c r="H30" s="554">
        <v>0</v>
      </c>
      <c r="I30" s="554">
        <f>$E30/$E$37*I$37</f>
        <v>0</v>
      </c>
      <c r="J30" s="554">
        <f>$F30/$F$37*J$37</f>
        <v>0</v>
      </c>
      <c r="K30" s="562">
        <v>0</v>
      </c>
      <c r="L30" s="554">
        <f>$H30/$H$37*L$37</f>
        <v>0</v>
      </c>
      <c r="M30" s="554">
        <f>$E30/$E$37*M$37</f>
        <v>0</v>
      </c>
      <c r="N30" s="554">
        <f>$F30/$F$37*N$37</f>
        <v>0</v>
      </c>
      <c r="O30" s="562">
        <v>0</v>
      </c>
      <c r="P30" s="554">
        <v>0</v>
      </c>
      <c r="Q30" s="554">
        <f>$E30/$E$37*Q$37</f>
        <v>0</v>
      </c>
      <c r="R30" s="554">
        <f>$F30/$F$37*R$37</f>
        <v>0</v>
      </c>
      <c r="S30" s="562">
        <v>0</v>
      </c>
      <c r="T30" s="554">
        <f>$H30/$H$37*T$37</f>
        <v>0</v>
      </c>
      <c r="U30" s="554">
        <f>$E30/$E$37*U$37</f>
        <v>0</v>
      </c>
      <c r="V30" s="554">
        <f>$F30/$F$37*V$37</f>
        <v>0</v>
      </c>
      <c r="W30" s="562">
        <v>0</v>
      </c>
      <c r="X30" s="554">
        <f>$H30/$H$37*X$37</f>
        <v>0</v>
      </c>
    </row>
    <row r="31" spans="1:26" s="564" customFormat="1" ht="24">
      <c r="A31" s="555" t="s">
        <v>147</v>
      </c>
      <c r="B31" s="551" t="s">
        <v>198</v>
      </c>
      <c r="C31" s="552" t="s">
        <v>604</v>
      </c>
      <c r="D31" s="553" t="s">
        <v>177</v>
      </c>
      <c r="E31" s="554">
        <f>E8+E25+E30+E54</f>
        <v>561614.75175747555</v>
      </c>
      <c r="F31" s="554">
        <f>F8+F25+F30+F54</f>
        <v>535026.98566514032</v>
      </c>
      <c r="G31" s="554">
        <f t="shared" si="28"/>
        <v>740645.8984170442</v>
      </c>
      <c r="H31" s="554">
        <f t="shared" ref="H31:X31" si="29">H8+H25+H30+H54</f>
        <v>6906.232411637875</v>
      </c>
      <c r="I31" s="554">
        <f t="shared" si="29"/>
        <v>406874.69207488466</v>
      </c>
      <c r="J31" s="554">
        <f t="shared" si="29"/>
        <v>407928.0953833806</v>
      </c>
      <c r="K31" s="554">
        <f>K8+K25+K30+K54</f>
        <v>551870.48360706493</v>
      </c>
      <c r="L31" s="554">
        <f t="shared" si="29"/>
        <v>1653.5741811925063</v>
      </c>
      <c r="M31" s="554">
        <f t="shared" si="29"/>
        <v>141836.22993994545</v>
      </c>
      <c r="N31" s="554">
        <f t="shared" si="29"/>
        <v>115452.58250072844</v>
      </c>
      <c r="O31" s="554">
        <f t="shared" si="29"/>
        <v>171577.35582576526</v>
      </c>
      <c r="P31" s="554">
        <f t="shared" si="29"/>
        <v>5252.6582304453705</v>
      </c>
      <c r="Q31" s="554">
        <f>Q8+Q25+Q30+Q54</f>
        <v>12828.509476128325</v>
      </c>
      <c r="R31" s="554">
        <f t="shared" si="29"/>
        <v>11576.750016285052</v>
      </c>
      <c r="S31" s="554">
        <f t="shared" si="29"/>
        <v>16986.384341435478</v>
      </c>
      <c r="T31" s="554">
        <f t="shared" si="29"/>
        <v>0</v>
      </c>
      <c r="U31" s="554">
        <f t="shared" si="29"/>
        <v>75.320266517117474</v>
      </c>
      <c r="V31" s="554">
        <f t="shared" si="29"/>
        <v>69.557764746219235</v>
      </c>
      <c r="W31" s="554">
        <f t="shared" si="29"/>
        <v>211.67464277842654</v>
      </c>
      <c r="X31" s="554">
        <f t="shared" si="29"/>
        <v>0</v>
      </c>
    </row>
    <row r="32" spans="1:26" s="564" customFormat="1" ht="36">
      <c r="A32" s="555">
        <v>7</v>
      </c>
      <c r="B32" s="551" t="s">
        <v>147</v>
      </c>
      <c r="C32" s="552" t="s">
        <v>605</v>
      </c>
      <c r="D32" s="553" t="s">
        <v>177</v>
      </c>
      <c r="E32" s="561">
        <v>0</v>
      </c>
      <c r="F32" s="561">
        <v>0</v>
      </c>
      <c r="G32" s="561">
        <f t="shared" si="28"/>
        <v>18053.554370440939</v>
      </c>
      <c r="H32" s="554">
        <f>H33+H34+H35</f>
        <v>296.55814629590742</v>
      </c>
      <c r="I32" s="561">
        <v>0</v>
      </c>
      <c r="J32" s="561">
        <v>0</v>
      </c>
      <c r="K32" s="565">
        <v>13451.861621795246</v>
      </c>
      <c r="L32" s="554">
        <f>(L35+L34)/0.82</f>
        <v>40.331047035862959</v>
      </c>
      <c r="M32" s="561">
        <v>0</v>
      </c>
      <c r="N32" s="561">
        <v>0</v>
      </c>
      <c r="O32" s="565">
        <v>4182.4624572761541</v>
      </c>
      <c r="P32" s="554">
        <f>(P35+P34)/0.82</f>
        <v>256.2270992600445</v>
      </c>
      <c r="Q32" s="561">
        <v>0</v>
      </c>
      <c r="R32" s="561">
        <v>0</v>
      </c>
      <c r="S32" s="565">
        <v>414.07058102223289</v>
      </c>
      <c r="T32" s="554">
        <f>(T35+T34)/0.82</f>
        <v>0</v>
      </c>
      <c r="U32" s="561">
        <v>0</v>
      </c>
      <c r="V32" s="561">
        <v>0</v>
      </c>
      <c r="W32" s="565">
        <v>5.1597103473056105</v>
      </c>
      <c r="X32" s="554">
        <f>(X35+X34)/0.82</f>
        <v>0</v>
      </c>
    </row>
    <row r="33" spans="1:24">
      <c r="A33" s="550" t="s">
        <v>199</v>
      </c>
      <c r="B33" s="550" t="s">
        <v>163</v>
      </c>
      <c r="C33" s="556" t="s">
        <v>119</v>
      </c>
      <c r="D33" s="548" t="s">
        <v>177</v>
      </c>
      <c r="E33" s="557">
        <v>0</v>
      </c>
      <c r="F33" s="557">
        <v>0</v>
      </c>
      <c r="G33" s="558">
        <f t="shared" si="28"/>
        <v>3249.63978667937</v>
      </c>
      <c r="H33" s="557">
        <f>L33+P33+T33+X33</f>
        <v>53.380466333263335</v>
      </c>
      <c r="I33" s="557">
        <v>0</v>
      </c>
      <c r="J33" s="557">
        <v>0</v>
      </c>
      <c r="K33" s="559">
        <v>2421.3350919231452</v>
      </c>
      <c r="L33" s="557">
        <f>L32-L35-L34</f>
        <v>7.2595884664553338</v>
      </c>
      <c r="M33" s="557">
        <v>0</v>
      </c>
      <c r="N33" s="557">
        <v>0</v>
      </c>
      <c r="O33" s="559">
        <v>752.84324230970788</v>
      </c>
      <c r="P33" s="557">
        <f>P32-P35-P34</f>
        <v>46.120877866808001</v>
      </c>
      <c r="Q33" s="557">
        <v>0</v>
      </c>
      <c r="R33" s="557">
        <v>0</v>
      </c>
      <c r="S33" s="559">
        <v>74.53270458400192</v>
      </c>
      <c r="T33" s="557">
        <f>T32-T35-T34</f>
        <v>0</v>
      </c>
      <c r="U33" s="557">
        <v>0</v>
      </c>
      <c r="V33" s="557">
        <v>0</v>
      </c>
      <c r="W33" s="559">
        <v>0.92874786251501007</v>
      </c>
      <c r="X33" s="557">
        <f>X32-X35-X34</f>
        <v>0</v>
      </c>
    </row>
    <row r="34" spans="1:24">
      <c r="A34" s="550" t="s">
        <v>202</v>
      </c>
      <c r="B34" s="550" t="s">
        <v>246</v>
      </c>
      <c r="C34" s="556" t="s">
        <v>117</v>
      </c>
      <c r="D34" s="548" t="s">
        <v>177</v>
      </c>
      <c r="E34" s="557">
        <v>0</v>
      </c>
      <c r="F34" s="557">
        <v>0</v>
      </c>
      <c r="G34" s="558">
        <f t="shared" si="28"/>
        <v>0</v>
      </c>
      <c r="H34" s="557">
        <f t="shared" ref="H34:H35" si="30">L34+P34+T34+X34</f>
        <v>0</v>
      </c>
      <c r="I34" s="557">
        <v>0</v>
      </c>
      <c r="J34" s="557">
        <v>0</v>
      </c>
      <c r="K34" s="559">
        <v>0</v>
      </c>
      <c r="L34" s="557">
        <v>0</v>
      </c>
      <c r="M34" s="557">
        <v>0</v>
      </c>
      <c r="N34" s="557">
        <v>0</v>
      </c>
      <c r="O34" s="559">
        <v>0</v>
      </c>
      <c r="P34" s="557">
        <v>0</v>
      </c>
      <c r="Q34" s="557">
        <v>0</v>
      </c>
      <c r="R34" s="557">
        <v>0</v>
      </c>
      <c r="S34" s="559">
        <v>0</v>
      </c>
      <c r="T34" s="557">
        <v>0</v>
      </c>
      <c r="U34" s="557">
        <v>0</v>
      </c>
      <c r="V34" s="557">
        <v>0</v>
      </c>
      <c r="W34" s="559">
        <v>0</v>
      </c>
      <c r="X34" s="557">
        <v>0</v>
      </c>
    </row>
    <row r="35" spans="1:24">
      <c r="A35" s="550" t="s">
        <v>203</v>
      </c>
      <c r="B35" s="550" t="s">
        <v>247</v>
      </c>
      <c r="C35" s="556" t="s">
        <v>372</v>
      </c>
      <c r="D35" s="548" t="s">
        <v>177</v>
      </c>
      <c r="E35" s="557">
        <v>0</v>
      </c>
      <c r="F35" s="557">
        <v>0</v>
      </c>
      <c r="G35" s="558">
        <f t="shared" si="28"/>
        <v>14803.914583761569</v>
      </c>
      <c r="H35" s="557">
        <f t="shared" si="30"/>
        <v>243.17767996264411</v>
      </c>
      <c r="I35" s="557">
        <v>0</v>
      </c>
      <c r="J35" s="557">
        <v>0</v>
      </c>
      <c r="K35" s="559">
        <v>11030.526529872101</v>
      </c>
      <c r="L35" s="557">
        <f>'5_Розрахунок тарифів'!J20/1000</f>
        <v>33.071458569407625</v>
      </c>
      <c r="M35" s="557">
        <v>0</v>
      </c>
      <c r="N35" s="557">
        <v>0</v>
      </c>
      <c r="O35" s="559">
        <v>3429.6192149664462</v>
      </c>
      <c r="P35" s="557">
        <f>'5_Розрахунок тарифів'!K20/1000</f>
        <v>210.1062213932365</v>
      </c>
      <c r="Q35" s="557">
        <v>0</v>
      </c>
      <c r="R35" s="557">
        <v>0</v>
      </c>
      <c r="S35" s="559">
        <v>339.53787643823097</v>
      </c>
      <c r="T35" s="557">
        <f>'5_Розрахунок тарифів'!L20/1000</f>
        <v>0</v>
      </c>
      <c r="U35" s="557">
        <v>0</v>
      </c>
      <c r="V35" s="557">
        <v>0</v>
      </c>
      <c r="W35" s="559">
        <v>4.2309624847906004</v>
      </c>
      <c r="X35" s="557">
        <f>'5_Розрахунок тарифів'!M20/1000</f>
        <v>0</v>
      </c>
    </row>
    <row r="36" spans="1:24" ht="24">
      <c r="A36" s="550"/>
      <c r="B36" s="551" t="s">
        <v>148</v>
      </c>
      <c r="C36" s="552" t="s">
        <v>374</v>
      </c>
      <c r="D36" s="553" t="s">
        <v>177</v>
      </c>
      <c r="E36" s="554">
        <f>E31+E56+E57</f>
        <v>561614.75175747555</v>
      </c>
      <c r="F36" s="554">
        <f>F31+F56+F57</f>
        <v>535026.98566514032</v>
      </c>
      <c r="G36" s="561">
        <f t="shared" si="28"/>
        <v>742906.11250583106</v>
      </c>
      <c r="H36" s="554">
        <f>H31+H56+H32+H57</f>
        <v>7202.7905579337821</v>
      </c>
      <c r="I36" s="554">
        <f>I31+I56+I57</f>
        <v>406874.69207488466</v>
      </c>
      <c r="J36" s="554">
        <f>J31+J56+J57</f>
        <v>407928.0953833806</v>
      </c>
      <c r="K36" s="554">
        <f>K31+K56+K32+K57</f>
        <v>566113.24121387023</v>
      </c>
      <c r="L36" s="554">
        <f>L31+L32</f>
        <v>1693.9052282283692</v>
      </c>
      <c r="M36" s="554">
        <f>M31+M56+M57</f>
        <v>141836.22993994545</v>
      </c>
      <c r="N36" s="554">
        <f>N31+N56+N57</f>
        <v>115452.58250072844</v>
      </c>
      <c r="O36" s="554">
        <f>O31+O56+O32+O57</f>
        <v>160754.85748250454</v>
      </c>
      <c r="P36" s="554">
        <f>P31+P32</f>
        <v>5508.8853297054147</v>
      </c>
      <c r="Q36" s="554">
        <f>Q31+Q56+Q57</f>
        <v>12828.509476128325</v>
      </c>
      <c r="R36" s="554">
        <f>R31+R56+R57</f>
        <v>11576.750016285052</v>
      </c>
      <c r="S36" s="554">
        <f>S31+S56+S32+S57</f>
        <v>15827.023059422925</v>
      </c>
      <c r="T36" s="554">
        <f>T31+T32</f>
        <v>0</v>
      </c>
      <c r="U36" s="554">
        <f>U31+U56+U57</f>
        <v>75.320266517117474</v>
      </c>
      <c r="V36" s="554">
        <f>V31+V56+V57</f>
        <v>69.557764746219235</v>
      </c>
      <c r="W36" s="554">
        <f>W31+W56+W32+W57</f>
        <v>210.99075003328704</v>
      </c>
      <c r="X36" s="554">
        <f>X31+X32</f>
        <v>0</v>
      </c>
    </row>
    <row r="37" spans="1:24" ht="52.5" customHeight="1">
      <c r="A37" s="550"/>
      <c r="B37" s="551" t="s">
        <v>150</v>
      </c>
      <c r="C37" s="552" t="s">
        <v>606</v>
      </c>
      <c r="D37" s="553" t="s">
        <v>142</v>
      </c>
      <c r="E37" s="554">
        <f t="shared" ref="E37" si="31">I37+M37+Q37+U37</f>
        <v>462472.17</v>
      </c>
      <c r="F37" s="554">
        <f t="shared" ref="F37" si="32">J37+N37+R37+V37</f>
        <v>496758.90354999993</v>
      </c>
      <c r="G37" s="554">
        <f t="shared" si="28"/>
        <v>574867.75161809381</v>
      </c>
      <c r="H37" s="554">
        <f>L37+P37+T37+X37</f>
        <v>2139.0161966186115</v>
      </c>
      <c r="I37" s="554">
        <f>'Річний план'!D19</f>
        <v>335614.25</v>
      </c>
      <c r="J37" s="554">
        <f>'Річний план'!E19</f>
        <v>384173.53331999999</v>
      </c>
      <c r="K37" s="562">
        <v>428680.24941266596</v>
      </c>
      <c r="L37" s="554">
        <f>'Річний план'!F19</f>
        <v>678.6637510274611</v>
      </c>
      <c r="M37" s="554">
        <f>'Річний план'!D20</f>
        <v>116626.23999999999</v>
      </c>
      <c r="N37" s="554">
        <f>'Річний план'!E20</f>
        <v>102468.64624</v>
      </c>
      <c r="O37" s="562">
        <v>132869.30985931732</v>
      </c>
      <c r="P37" s="554">
        <f>'Річний план'!F20</f>
        <v>1460.3524455911506</v>
      </c>
      <c r="Q37" s="554">
        <f>'Річний план'!D21</f>
        <v>10169.99</v>
      </c>
      <c r="R37" s="554">
        <f>'Річний план'!E21</f>
        <v>10055.749310000001</v>
      </c>
      <c r="S37" s="561">
        <v>13154.27762842375</v>
      </c>
      <c r="T37" s="554">
        <f>'Річний план'!F21</f>
        <v>0</v>
      </c>
      <c r="U37" s="554">
        <f>'Річний план'!D22</f>
        <v>61.69</v>
      </c>
      <c r="V37" s="554">
        <f>'Річний план'!E22</f>
        <v>60.974680000000006</v>
      </c>
      <c r="W37" s="562">
        <v>163.91471768669456</v>
      </c>
      <c r="X37" s="554">
        <f>'Річний план'!F22</f>
        <v>0</v>
      </c>
    </row>
    <row r="38" spans="1:24" ht="33" customHeight="1">
      <c r="A38" s="550"/>
      <c r="B38" s="551" t="s">
        <v>161</v>
      </c>
      <c r="C38" s="552" t="s">
        <v>607</v>
      </c>
      <c r="D38" s="553" t="s">
        <v>204</v>
      </c>
      <c r="E38" s="554">
        <f>IFERROR(E36/E37*1000,0)</f>
        <v>1214.3752385305165</v>
      </c>
      <c r="F38" s="554">
        <f>IFERROR(F36/F37*1000,0)</f>
        <v>1077.0355233528062</v>
      </c>
      <c r="G38" s="561">
        <f>IFERROR(G36/G37*1000,0)</f>
        <v>1292.3078576155224</v>
      </c>
      <c r="H38" s="554">
        <f>IFERROR(H36/H37*1000,0)</f>
        <v>3367.3380170379542</v>
      </c>
      <c r="I38" s="554">
        <f t="shared" ref="I38:W38" si="33">IFERROR(I36/I37*1000,0)</f>
        <v>1212.3284159563686</v>
      </c>
      <c r="J38" s="554">
        <f t="shared" si="33"/>
        <v>1061.8328958220923</v>
      </c>
      <c r="K38" s="554">
        <f t="shared" si="33"/>
        <v>1320.5955767486396</v>
      </c>
      <c r="L38" s="554">
        <f t="shared" si="33"/>
        <v>2495.9418057379462</v>
      </c>
      <c r="M38" s="554">
        <f t="shared" si="33"/>
        <v>1216.1605307685943</v>
      </c>
      <c r="N38" s="554">
        <f t="shared" si="33"/>
        <v>1126.7113086506261</v>
      </c>
      <c r="O38" s="554">
        <f t="shared" si="33"/>
        <v>1209.8719986783447</v>
      </c>
      <c r="P38" s="554">
        <f t="shared" si="33"/>
        <v>3772.2984929678519</v>
      </c>
      <c r="Q38" s="554">
        <f t="shared" si="33"/>
        <v>1261.4082684573264</v>
      </c>
      <c r="R38" s="554">
        <f t="shared" si="33"/>
        <v>1151.256824269921</v>
      </c>
      <c r="S38" s="554">
        <f t="shared" si="33"/>
        <v>1203.1845082259713</v>
      </c>
      <c r="T38" s="554">
        <f t="shared" si="33"/>
        <v>0</v>
      </c>
      <c r="U38" s="554">
        <f t="shared" si="33"/>
        <v>1220.9477470759844</v>
      </c>
      <c r="V38" s="554">
        <f t="shared" si="33"/>
        <v>1140.7647362186933</v>
      </c>
      <c r="W38" s="554">
        <f t="shared" si="33"/>
        <v>1287.1983249031564</v>
      </c>
      <c r="X38" s="554">
        <f>IFERROR(X36/X37*1000,0)</f>
        <v>0</v>
      </c>
    </row>
    <row r="39" spans="1:24" ht="48">
      <c r="A39" s="550"/>
      <c r="B39" s="563" t="s">
        <v>282</v>
      </c>
      <c r="C39" s="556" t="s">
        <v>608</v>
      </c>
      <c r="D39" s="548" t="s">
        <v>177</v>
      </c>
      <c r="E39" s="557">
        <f>E40+E41</f>
        <v>278.24</v>
      </c>
      <c r="F39" s="557">
        <f>F40+F41</f>
        <v>678.13</v>
      </c>
      <c r="G39" s="557">
        <f>G40+G41</f>
        <v>95.170287641041782</v>
      </c>
      <c r="H39" s="557">
        <f>L39+P39+T39+X39</f>
        <v>0</v>
      </c>
      <c r="I39" s="557">
        <f>I40+I41</f>
        <v>0</v>
      </c>
      <c r="J39" s="557">
        <f>J40+J41</f>
        <v>0</v>
      </c>
      <c r="K39" s="558">
        <f>K40+K41</f>
        <v>0</v>
      </c>
      <c r="L39" s="557">
        <f>пелети!K41</f>
        <v>0</v>
      </c>
      <c r="M39" s="557">
        <f>M40+M41</f>
        <v>278.24</v>
      </c>
      <c r="N39" s="557">
        <f>N40+N41</f>
        <v>678.13</v>
      </c>
      <c r="O39" s="558">
        <f>O40+O41</f>
        <v>95.170287641041782</v>
      </c>
      <c r="P39" s="557">
        <f>пелети!K42</f>
        <v>0</v>
      </c>
      <c r="Q39" s="557">
        <f>Q40+Q41</f>
        <v>0</v>
      </c>
      <c r="R39" s="557">
        <f>R40+R41</f>
        <v>0</v>
      </c>
      <c r="S39" s="558">
        <f>S40+S41</f>
        <v>0</v>
      </c>
      <c r="T39" s="557">
        <f>пелети!K43</f>
        <v>0</v>
      </c>
      <c r="U39" s="557">
        <f>U40+U41</f>
        <v>0</v>
      </c>
      <c r="V39" s="557">
        <f>V40+V41</f>
        <v>0</v>
      </c>
      <c r="W39" s="558">
        <f>W40+W41</f>
        <v>0</v>
      </c>
      <c r="X39" s="557">
        <f>пелети!K44</f>
        <v>0</v>
      </c>
    </row>
    <row r="40" spans="1:24" ht="36">
      <c r="A40" s="550"/>
      <c r="B40" s="550" t="s">
        <v>274</v>
      </c>
      <c r="C40" s="556" t="s">
        <v>609</v>
      </c>
      <c r="D40" s="548" t="s">
        <v>177</v>
      </c>
      <c r="E40" s="557">
        <f t="shared" ref="E40:E41" si="34">I40+M40+Q40+U40</f>
        <v>124.17</v>
      </c>
      <c r="F40" s="557">
        <f t="shared" ref="F40:F41" si="35">J40+N40+R40+V40</f>
        <v>255.14</v>
      </c>
      <c r="G40" s="558">
        <f t="shared" ref="G40:G41" si="36">K40+O40+S40+W40</f>
        <v>72.84688464603623</v>
      </c>
      <c r="H40" s="557">
        <f>L40+P40+T40+X40</f>
        <v>0</v>
      </c>
      <c r="I40" s="557">
        <v>0</v>
      </c>
      <c r="J40" s="557">
        <v>0</v>
      </c>
      <c r="K40" s="559">
        <v>0</v>
      </c>
      <c r="L40" s="557">
        <f>пелети!L41</f>
        <v>0</v>
      </c>
      <c r="M40" s="557">
        <v>124.17</v>
      </c>
      <c r="N40" s="557">
        <v>255.14</v>
      </c>
      <c r="O40" s="558">
        <v>72.84688464603623</v>
      </c>
      <c r="P40" s="557">
        <f>пелети!L42</f>
        <v>0</v>
      </c>
      <c r="Q40" s="560"/>
      <c r="R40" s="560"/>
      <c r="S40" s="559">
        <v>0</v>
      </c>
      <c r="T40" s="557">
        <f>пелети!L43</f>
        <v>0</v>
      </c>
      <c r="U40" s="560">
        <v>0</v>
      </c>
      <c r="V40" s="560">
        <v>0</v>
      </c>
      <c r="W40" s="559">
        <v>0</v>
      </c>
      <c r="X40" s="557">
        <f>пелети!L44</f>
        <v>0</v>
      </c>
    </row>
    <row r="41" spans="1:24">
      <c r="A41" s="550"/>
      <c r="B41" s="550" t="s">
        <v>313</v>
      </c>
      <c r="C41" s="556" t="s">
        <v>180</v>
      </c>
      <c r="D41" s="548" t="s">
        <v>177</v>
      </c>
      <c r="E41" s="557">
        <f t="shared" si="34"/>
        <v>154.07</v>
      </c>
      <c r="F41" s="557">
        <f t="shared" si="35"/>
        <v>422.99</v>
      </c>
      <c r="G41" s="558">
        <f t="shared" si="36"/>
        <v>22.323402995005551</v>
      </c>
      <c r="H41" s="557">
        <f>L41+P41+T41+X41</f>
        <v>0</v>
      </c>
      <c r="I41" s="557">
        <v>0</v>
      </c>
      <c r="J41" s="557">
        <v>0</v>
      </c>
      <c r="K41" s="559">
        <v>0</v>
      </c>
      <c r="L41" s="557">
        <f>L39-L40</f>
        <v>0</v>
      </c>
      <c r="M41" s="557">
        <v>154.07</v>
      </c>
      <c r="N41" s="557">
        <v>422.99</v>
      </c>
      <c r="O41" s="558">
        <v>22.323402995005551</v>
      </c>
      <c r="P41" s="557">
        <f>P39-P40</f>
        <v>0</v>
      </c>
      <c r="Q41" s="560"/>
      <c r="R41" s="560"/>
      <c r="S41" s="559">
        <v>0</v>
      </c>
      <c r="T41" s="557">
        <f>T39-T40</f>
        <v>0</v>
      </c>
      <c r="U41" s="560">
        <v>0</v>
      </c>
      <c r="V41" s="560">
        <v>0</v>
      </c>
      <c r="W41" s="559">
        <v>0</v>
      </c>
      <c r="X41" s="557">
        <f>X39-X40</f>
        <v>0</v>
      </c>
    </row>
    <row r="42" spans="1:24" ht="48">
      <c r="A42" s="550"/>
      <c r="B42" s="563" t="s">
        <v>283</v>
      </c>
      <c r="C42" s="556" t="s">
        <v>610</v>
      </c>
      <c r="D42" s="548" t="s">
        <v>177</v>
      </c>
      <c r="E42" s="554">
        <f t="shared" ref="E42:J42" si="37">SUM(E43:E45)</f>
        <v>0</v>
      </c>
      <c r="F42" s="554">
        <f t="shared" si="37"/>
        <v>0</v>
      </c>
      <c r="G42" s="554">
        <f t="shared" si="37"/>
        <v>0</v>
      </c>
      <c r="H42" s="554">
        <f t="shared" si="37"/>
        <v>0</v>
      </c>
      <c r="I42" s="554">
        <f t="shared" si="37"/>
        <v>0</v>
      </c>
      <c r="J42" s="554">
        <f t="shared" si="37"/>
        <v>0</v>
      </c>
      <c r="K42" s="561">
        <f t="shared" ref="K42:X42" si="38">SUM(K43:K45)</f>
        <v>0</v>
      </c>
      <c r="L42" s="554">
        <f t="shared" si="38"/>
        <v>0</v>
      </c>
      <c r="M42" s="554">
        <f t="shared" si="38"/>
        <v>0</v>
      </c>
      <c r="N42" s="554">
        <f t="shared" si="38"/>
        <v>0</v>
      </c>
      <c r="O42" s="561">
        <f t="shared" si="38"/>
        <v>0</v>
      </c>
      <c r="P42" s="554">
        <f t="shared" si="38"/>
        <v>0</v>
      </c>
      <c r="Q42" s="554">
        <f t="shared" si="38"/>
        <v>0</v>
      </c>
      <c r="R42" s="554">
        <f t="shared" si="38"/>
        <v>0</v>
      </c>
      <c r="S42" s="561">
        <f t="shared" si="38"/>
        <v>0</v>
      </c>
      <c r="T42" s="554">
        <f>SUM(T43:T45)</f>
        <v>0</v>
      </c>
      <c r="U42" s="554">
        <f>SUM(T43:T45)</f>
        <v>0</v>
      </c>
      <c r="V42" s="554">
        <f t="shared" si="38"/>
        <v>0</v>
      </c>
      <c r="W42" s="561">
        <f t="shared" si="38"/>
        <v>0</v>
      </c>
      <c r="X42" s="554">
        <f t="shared" si="38"/>
        <v>0</v>
      </c>
    </row>
    <row r="43" spans="1:24">
      <c r="A43" s="550"/>
      <c r="B43" s="563" t="s">
        <v>559</v>
      </c>
      <c r="C43" s="556" t="s">
        <v>119</v>
      </c>
      <c r="D43" s="548" t="s">
        <v>177</v>
      </c>
      <c r="E43" s="554">
        <f>I43+M43+Q43+T43</f>
        <v>0</v>
      </c>
      <c r="F43" s="554">
        <f t="shared" ref="F43:F45" si="39">J43+N43+R43+V43</f>
        <v>0</v>
      </c>
      <c r="G43" s="561">
        <f t="shared" ref="G43:G47" si="40">K43+O43+S43+W43</f>
        <v>0</v>
      </c>
      <c r="H43" s="554">
        <f>L43+P43+T43+X43</f>
        <v>0</v>
      </c>
      <c r="I43" s="554">
        <v>0</v>
      </c>
      <c r="J43" s="554">
        <v>0</v>
      </c>
      <c r="K43" s="562">
        <v>0</v>
      </c>
      <c r="L43" s="554">
        <f>пелети!N41</f>
        <v>0</v>
      </c>
      <c r="M43" s="565"/>
      <c r="N43" s="565"/>
      <c r="O43" s="562">
        <v>0</v>
      </c>
      <c r="P43" s="554">
        <f>пелети!N42</f>
        <v>0</v>
      </c>
      <c r="Q43" s="565"/>
      <c r="R43" s="565"/>
      <c r="S43" s="562">
        <v>0</v>
      </c>
      <c r="T43" s="554">
        <f>пелети!N43</f>
        <v>0</v>
      </c>
      <c r="U43" s="565">
        <v>0</v>
      </c>
      <c r="V43" s="565">
        <v>0</v>
      </c>
      <c r="W43" s="562">
        <v>0</v>
      </c>
      <c r="X43" s="554">
        <f>пелети!N44</f>
        <v>0</v>
      </c>
    </row>
    <row r="44" spans="1:24">
      <c r="A44" s="550"/>
      <c r="B44" s="563" t="s">
        <v>560</v>
      </c>
      <c r="C44" s="556" t="s">
        <v>376</v>
      </c>
      <c r="D44" s="548" t="s">
        <v>177</v>
      </c>
      <c r="E44" s="554">
        <f>I44+M44+Q44+T44</f>
        <v>0</v>
      </c>
      <c r="F44" s="554">
        <f t="shared" si="39"/>
        <v>0</v>
      </c>
      <c r="G44" s="561">
        <f t="shared" si="40"/>
        <v>0</v>
      </c>
      <c r="H44" s="554">
        <f t="shared" ref="H44:H46" si="41">L44+P44+T44+X44</f>
        <v>0</v>
      </c>
      <c r="I44" s="554">
        <v>0</v>
      </c>
      <c r="J44" s="554">
        <v>0</v>
      </c>
      <c r="K44" s="562">
        <v>0</v>
      </c>
      <c r="L44" s="554">
        <f>пелети!M41</f>
        <v>0</v>
      </c>
      <c r="M44" s="565"/>
      <c r="N44" s="565"/>
      <c r="O44" s="562">
        <v>0</v>
      </c>
      <c r="P44" s="554">
        <f>пелети!M42</f>
        <v>0</v>
      </c>
      <c r="Q44" s="565"/>
      <c r="R44" s="565"/>
      <c r="S44" s="562">
        <v>0</v>
      </c>
      <c r="T44" s="554">
        <f>пелети!M43</f>
        <v>0</v>
      </c>
      <c r="U44" s="565">
        <v>0</v>
      </c>
      <c r="V44" s="565">
        <v>0</v>
      </c>
      <c r="W44" s="562">
        <v>0</v>
      </c>
      <c r="X44" s="554">
        <f>пелети!M44</f>
        <v>0</v>
      </c>
    </row>
    <row r="45" spans="1:24">
      <c r="A45" s="550"/>
      <c r="B45" s="563" t="s">
        <v>561</v>
      </c>
      <c r="C45" s="556" t="s">
        <v>372</v>
      </c>
      <c r="D45" s="548" t="s">
        <v>177</v>
      </c>
      <c r="E45" s="554">
        <f>I45+M45+Q45+T45</f>
        <v>0</v>
      </c>
      <c r="F45" s="554">
        <f t="shared" si="39"/>
        <v>0</v>
      </c>
      <c r="G45" s="561">
        <f t="shared" si="40"/>
        <v>0</v>
      </c>
      <c r="H45" s="554">
        <f t="shared" si="41"/>
        <v>0</v>
      </c>
      <c r="I45" s="554">
        <v>0</v>
      </c>
      <c r="J45" s="554">
        <v>0</v>
      </c>
      <c r="K45" s="562">
        <v>0</v>
      </c>
      <c r="L45" s="554">
        <f>пелети!O41</f>
        <v>0</v>
      </c>
      <c r="M45" s="565"/>
      <c r="N45" s="565"/>
      <c r="O45" s="562">
        <v>0</v>
      </c>
      <c r="P45" s="554">
        <f>пелети!O42</f>
        <v>0</v>
      </c>
      <c r="Q45" s="565"/>
      <c r="R45" s="565"/>
      <c r="S45" s="562">
        <v>0</v>
      </c>
      <c r="T45" s="554">
        <f>пелети!O43</f>
        <v>0</v>
      </c>
      <c r="U45" s="565">
        <v>0</v>
      </c>
      <c r="V45" s="565">
        <v>0</v>
      </c>
      <c r="W45" s="562">
        <v>0</v>
      </c>
      <c r="X45" s="554">
        <f>пелети!O44</f>
        <v>0</v>
      </c>
    </row>
    <row r="46" spans="1:24" ht="48">
      <c r="A46" s="550"/>
      <c r="B46" s="551" t="s">
        <v>284</v>
      </c>
      <c r="C46" s="552" t="s">
        <v>611</v>
      </c>
      <c r="D46" s="553" t="s">
        <v>177</v>
      </c>
      <c r="E46" s="554">
        <f>E39+E42</f>
        <v>278.24</v>
      </c>
      <c r="F46" s="554">
        <f>F39+F42</f>
        <v>678.13</v>
      </c>
      <c r="G46" s="561">
        <f t="shared" si="40"/>
        <v>95.170287641041782</v>
      </c>
      <c r="H46" s="554">
        <f t="shared" si="41"/>
        <v>0</v>
      </c>
      <c r="I46" s="554">
        <f>I39+I42</f>
        <v>0</v>
      </c>
      <c r="J46" s="554">
        <f t="shared" ref="J46:X46" si="42">J39+J42</f>
        <v>0</v>
      </c>
      <c r="K46" s="554">
        <f t="shared" si="42"/>
        <v>0</v>
      </c>
      <c r="L46" s="554">
        <f t="shared" si="42"/>
        <v>0</v>
      </c>
      <c r="M46" s="554">
        <f t="shared" si="42"/>
        <v>278.24</v>
      </c>
      <c r="N46" s="554">
        <f t="shared" si="42"/>
        <v>678.13</v>
      </c>
      <c r="O46" s="554">
        <f t="shared" si="42"/>
        <v>95.170287641041782</v>
      </c>
      <c r="P46" s="554">
        <f t="shared" si="42"/>
        <v>0</v>
      </c>
      <c r="Q46" s="554">
        <f t="shared" si="42"/>
        <v>0</v>
      </c>
      <c r="R46" s="554">
        <f t="shared" si="42"/>
        <v>0</v>
      </c>
      <c r="S46" s="554">
        <f t="shared" si="42"/>
        <v>0</v>
      </c>
      <c r="T46" s="554">
        <f t="shared" si="42"/>
        <v>0</v>
      </c>
      <c r="U46" s="554">
        <f t="shared" si="42"/>
        <v>0</v>
      </c>
      <c r="V46" s="554">
        <f t="shared" si="42"/>
        <v>0</v>
      </c>
      <c r="W46" s="554">
        <f t="shared" si="42"/>
        <v>0</v>
      </c>
      <c r="X46" s="554">
        <f t="shared" si="42"/>
        <v>0</v>
      </c>
    </row>
    <row r="47" spans="1:24" ht="72">
      <c r="A47" s="550"/>
      <c r="B47" s="551" t="s">
        <v>285</v>
      </c>
      <c r="C47" s="552" t="s">
        <v>612</v>
      </c>
      <c r="D47" s="553" t="s">
        <v>142</v>
      </c>
      <c r="E47" s="554">
        <f>I47+M47+Q47+U47</f>
        <v>117.625</v>
      </c>
      <c r="F47" s="554">
        <f>J47+N47+R47+V47</f>
        <v>331.70101</v>
      </c>
      <c r="G47" s="561">
        <f t="shared" si="40"/>
        <v>428761.51999295939</v>
      </c>
      <c r="H47" s="554">
        <f>L47+P47+T47+X47</f>
        <v>0</v>
      </c>
      <c r="I47" s="554">
        <f>'Річний план'!D13</f>
        <v>0</v>
      </c>
      <c r="J47" s="554">
        <f>'Річний план'!E13</f>
        <v>0</v>
      </c>
      <c r="K47" s="562">
        <v>428680.24941266596</v>
      </c>
      <c r="L47" s="554">
        <f>'Річний план'!F13</f>
        <v>0</v>
      </c>
      <c r="M47" s="565">
        <f>'Річний план'!D14</f>
        <v>117.625</v>
      </c>
      <c r="N47" s="565">
        <f>'Річний план'!E14</f>
        <v>331.70101</v>
      </c>
      <c r="O47" s="561">
        <v>81.270580293452582</v>
      </c>
      <c r="P47" s="554">
        <f>'Річний план'!F14</f>
        <v>0</v>
      </c>
      <c r="Q47" s="554">
        <f>'Лист 1.1'!D16</f>
        <v>0</v>
      </c>
      <c r="R47" s="554">
        <f>'Лист 1.1'!E16</f>
        <v>0</v>
      </c>
      <c r="S47" s="561">
        <v>0</v>
      </c>
      <c r="T47" s="554">
        <f>'Річний план'!F15</f>
        <v>0</v>
      </c>
      <c r="U47" s="554">
        <f>'Лист 1.1'!D17</f>
        <v>0</v>
      </c>
      <c r="V47" s="554">
        <f>'Лист 1.1'!E17</f>
        <v>0</v>
      </c>
      <c r="W47" s="561">
        <v>0</v>
      </c>
      <c r="X47" s="554">
        <f>'Річний план'!F16</f>
        <v>0</v>
      </c>
    </row>
    <row r="48" spans="1:24" ht="66.75" customHeight="1">
      <c r="A48" s="550"/>
      <c r="B48" s="551" t="s">
        <v>286</v>
      </c>
      <c r="C48" s="552" t="s">
        <v>613</v>
      </c>
      <c r="D48" s="553" t="s">
        <v>204</v>
      </c>
      <c r="E48" s="554">
        <f t="shared" ref="E48:F48" si="43">IFERROR(E46/E47*1000,0)</f>
        <v>2365.4835281615301</v>
      </c>
      <c r="F48" s="554">
        <f t="shared" si="43"/>
        <v>2044.4013721875613</v>
      </c>
      <c r="G48" s="561">
        <f>IFERROR(G46/G47*1000,0)</f>
        <v>0.22196555241852056</v>
      </c>
      <c r="H48" s="554">
        <f>IFERROR(H46/H47*1000,0)</f>
        <v>0</v>
      </c>
      <c r="I48" s="554">
        <f t="shared" ref="I48:X48" si="44">IFERROR(I46/I47*1000,0)</f>
        <v>0</v>
      </c>
      <c r="J48" s="554">
        <f t="shared" si="44"/>
        <v>0</v>
      </c>
      <c r="K48" s="554">
        <f t="shared" si="44"/>
        <v>0</v>
      </c>
      <c r="L48" s="554">
        <f t="shared" si="44"/>
        <v>0</v>
      </c>
      <c r="M48" s="554">
        <f t="shared" si="44"/>
        <v>2365.4835281615301</v>
      </c>
      <c r="N48" s="554">
        <f t="shared" si="44"/>
        <v>2044.4013721875613</v>
      </c>
      <c r="O48" s="554">
        <f t="shared" si="44"/>
        <v>1171.03</v>
      </c>
      <c r="P48" s="554">
        <f t="shared" si="44"/>
        <v>0</v>
      </c>
      <c r="Q48" s="554">
        <f t="shared" si="44"/>
        <v>0</v>
      </c>
      <c r="R48" s="554">
        <f t="shared" si="44"/>
        <v>0</v>
      </c>
      <c r="S48" s="554">
        <f t="shared" si="44"/>
        <v>0</v>
      </c>
      <c r="T48" s="554">
        <f t="shared" si="44"/>
        <v>0</v>
      </c>
      <c r="U48" s="554">
        <f t="shared" si="44"/>
        <v>0</v>
      </c>
      <c r="V48" s="554">
        <f t="shared" si="44"/>
        <v>0</v>
      </c>
      <c r="W48" s="554">
        <f t="shared" si="44"/>
        <v>0</v>
      </c>
      <c r="X48" s="554">
        <f t="shared" si="44"/>
        <v>0</v>
      </c>
    </row>
    <row r="49" spans="1:26" s="564" customFormat="1" ht="24">
      <c r="A49" s="555">
        <v>9</v>
      </c>
      <c r="B49" s="555" t="s">
        <v>287</v>
      </c>
      <c r="C49" s="552" t="s">
        <v>614</v>
      </c>
      <c r="D49" s="553" t="s">
        <v>177</v>
      </c>
      <c r="E49" s="554">
        <f>I49+M49+Q49+U49</f>
        <v>36993.904850000006</v>
      </c>
      <c r="F49" s="554">
        <f t="shared" ref="F49:G49" si="45">J49+N49+R49+V49</f>
        <v>5565.6702500000001</v>
      </c>
      <c r="G49" s="554">
        <f t="shared" si="45"/>
        <v>7826.1050000000023</v>
      </c>
      <c r="H49" s="554">
        <f>L49+P49+T49+X49</f>
        <v>0</v>
      </c>
      <c r="I49" s="565">
        <v>33787.303310000003</v>
      </c>
      <c r="J49" s="565">
        <v>5565.6702500000001</v>
      </c>
      <c r="K49" s="565">
        <v>7826.1050000000023</v>
      </c>
      <c r="L49" s="554">
        <f>'Лист 6'!F35</f>
        <v>0</v>
      </c>
      <c r="M49" s="565">
        <f>2396902.19/1000</f>
        <v>2396.9021899999998</v>
      </c>
      <c r="N49" s="565">
        <v>0</v>
      </c>
      <c r="O49" s="565">
        <v>0</v>
      </c>
      <c r="P49" s="554">
        <f>'Лист 6'!F36</f>
        <v>0</v>
      </c>
      <c r="Q49" s="565">
        <v>809.69934999999998</v>
      </c>
      <c r="R49" s="565">
        <v>0</v>
      </c>
      <c r="S49" s="565">
        <v>0</v>
      </c>
      <c r="T49" s="554">
        <f>'Лист 6'!F37</f>
        <v>0</v>
      </c>
      <c r="U49" s="565">
        <v>0</v>
      </c>
      <c r="V49" s="565">
        <v>0</v>
      </c>
      <c r="W49" s="565">
        <v>0</v>
      </c>
      <c r="X49" s="554">
        <f>'Лист 6'!F38</f>
        <v>0</v>
      </c>
    </row>
    <row r="50" spans="1:26" s="564" customFormat="1" ht="24">
      <c r="A50" s="555"/>
      <c r="B50" s="555" t="s">
        <v>615</v>
      </c>
      <c r="C50" s="552" t="s">
        <v>616</v>
      </c>
      <c r="D50" s="553" t="s">
        <v>177</v>
      </c>
      <c r="E50" s="554">
        <f t="shared" ref="E50:E51" si="46">I50+M50+Q50+U50</f>
        <v>32504.915443717186</v>
      </c>
      <c r="F50" s="554">
        <f t="shared" ref="F50:F51" si="47">J50+N50+R50+V50</f>
        <v>3982.3419390445783</v>
      </c>
      <c r="G50" s="554">
        <f t="shared" ref="G50:G51" si="48">K50+O50+S50+W50</f>
        <v>1945.7788800000003</v>
      </c>
      <c r="H50" s="554">
        <f t="shared" ref="H50:H51" si="49">L50+P50+T50+X50</f>
        <v>0</v>
      </c>
      <c r="I50" s="565">
        <f>I49/941.43*822.28</f>
        <v>29511.088201721639</v>
      </c>
      <c r="J50" s="565">
        <f>J49/1183.98*847.16</f>
        <v>3982.3419390445783</v>
      </c>
      <c r="K50" s="565">
        <v>1945.7788800000003</v>
      </c>
      <c r="L50" s="554">
        <f>'Лист 6'!G15</f>
        <v>0</v>
      </c>
      <c r="M50" s="565">
        <f>M49/1373.73*1273.73</f>
        <v>2222.4208734385211</v>
      </c>
      <c r="N50" s="565">
        <f>N49/1526.81*1140.95</f>
        <v>0</v>
      </c>
      <c r="O50" s="565">
        <v>0</v>
      </c>
      <c r="P50" s="554">
        <v>0</v>
      </c>
      <c r="Q50" s="565">
        <f>Q49/1818.88*1732.86</f>
        <v>771.40636855702394</v>
      </c>
      <c r="R50" s="565">
        <f>R49/1993.13*1284.59</f>
        <v>0</v>
      </c>
      <c r="S50" s="565">
        <v>0</v>
      </c>
      <c r="T50" s="554">
        <v>0</v>
      </c>
      <c r="U50" s="565">
        <v>0</v>
      </c>
      <c r="V50" s="565">
        <v>0</v>
      </c>
      <c r="W50" s="565">
        <v>0</v>
      </c>
      <c r="X50" s="554">
        <v>0</v>
      </c>
    </row>
    <row r="51" spans="1:26" s="564" customFormat="1">
      <c r="A51" s="555"/>
      <c r="B51" s="555" t="s">
        <v>617</v>
      </c>
      <c r="C51" s="552" t="s">
        <v>180</v>
      </c>
      <c r="D51" s="553" t="s">
        <v>177</v>
      </c>
      <c r="E51" s="554">
        <f t="shared" si="46"/>
        <v>4488.9894062828189</v>
      </c>
      <c r="F51" s="554">
        <f t="shared" si="47"/>
        <v>1583.3283109554213</v>
      </c>
      <c r="G51" s="554">
        <f t="shared" si="48"/>
        <v>5880.3261200000015</v>
      </c>
      <c r="H51" s="554">
        <f t="shared" si="49"/>
        <v>0</v>
      </c>
      <c r="I51" s="565">
        <f>I49/941.43*119.15</f>
        <v>4276.2151082783639</v>
      </c>
      <c r="J51" s="565">
        <f>J49/1183.98*336.82</f>
        <v>1583.3283109554213</v>
      </c>
      <c r="K51" s="565">
        <v>5880.3261200000015</v>
      </c>
      <c r="L51" s="554">
        <f>L49-L50</f>
        <v>0</v>
      </c>
      <c r="M51" s="565">
        <f>M49/1373.73*100</f>
        <v>174.48131656147859</v>
      </c>
      <c r="N51" s="565">
        <f>N49/1526.81*385.88</f>
        <v>0</v>
      </c>
      <c r="O51" s="565">
        <v>0</v>
      </c>
      <c r="P51" s="554">
        <v>0</v>
      </c>
      <c r="Q51" s="565">
        <f>Q49/1818.88*86.02</f>
        <v>38.292981442975893</v>
      </c>
      <c r="R51" s="565">
        <f>R49/1993.13*708.54</f>
        <v>0</v>
      </c>
      <c r="S51" s="565">
        <v>0</v>
      </c>
      <c r="T51" s="554">
        <v>0</v>
      </c>
      <c r="U51" s="565">
        <v>0</v>
      </c>
      <c r="V51" s="565">
        <v>0</v>
      </c>
      <c r="W51" s="565">
        <v>0</v>
      </c>
      <c r="X51" s="554">
        <v>0</v>
      </c>
    </row>
    <row r="52" spans="1:26" s="564" customFormat="1" ht="36">
      <c r="A52" s="555"/>
      <c r="B52" s="551" t="s">
        <v>288</v>
      </c>
      <c r="C52" s="552" t="s">
        <v>618</v>
      </c>
      <c r="D52" s="553" t="s">
        <v>142</v>
      </c>
      <c r="E52" s="554">
        <f>I52+M52+Q52+U52</f>
        <v>28225.689999999995</v>
      </c>
      <c r="F52" s="554">
        <f t="shared" ref="F52:G52" si="50">J52+N52+R52+V52</f>
        <v>5129.6499999999996</v>
      </c>
      <c r="G52" s="554">
        <f t="shared" si="50"/>
        <v>7213</v>
      </c>
      <c r="H52" s="554">
        <f>L52+P52+T52+X52</f>
        <v>0</v>
      </c>
      <c r="I52" s="554">
        <f>'Річний план'!D26</f>
        <v>25828.229999999996</v>
      </c>
      <c r="J52" s="554">
        <f>'Річний план'!E26</f>
        <v>5129.6499999999996</v>
      </c>
      <c r="K52" s="554">
        <v>7213</v>
      </c>
      <c r="L52" s="554">
        <f>'Річний план'!F26</f>
        <v>0</v>
      </c>
      <c r="M52" s="554">
        <f>'Річний план'!D27</f>
        <v>1792.76</v>
      </c>
      <c r="N52" s="554">
        <f>'Річний план'!E27</f>
        <v>0</v>
      </c>
      <c r="O52" s="554">
        <v>0</v>
      </c>
      <c r="P52" s="554">
        <f>'Річний план'!F27</f>
        <v>0</v>
      </c>
      <c r="Q52" s="554">
        <f>'Річний план'!D28</f>
        <v>604.69999999999993</v>
      </c>
      <c r="R52" s="554">
        <f>'Річний план'!E28</f>
        <v>0</v>
      </c>
      <c r="S52" s="554">
        <v>0</v>
      </c>
      <c r="T52" s="554">
        <f>'Річний план'!F28</f>
        <v>0</v>
      </c>
      <c r="U52" s="554">
        <f>'Лист 1.1'!D30</f>
        <v>0</v>
      </c>
      <c r="V52" s="554">
        <f>'Лист 1.1'!D30</f>
        <v>0</v>
      </c>
      <c r="W52" s="554">
        <v>0</v>
      </c>
      <c r="X52" s="554">
        <f>'Річний план'!F29</f>
        <v>0</v>
      </c>
    </row>
    <row r="53" spans="1:26" s="564" customFormat="1" ht="36">
      <c r="A53" s="555"/>
      <c r="B53" s="555" t="s">
        <v>289</v>
      </c>
      <c r="C53" s="552" t="s">
        <v>619</v>
      </c>
      <c r="D53" s="553" t="s">
        <v>204</v>
      </c>
      <c r="E53" s="554">
        <f t="shared" ref="E53:F53" si="51">IFERROR(E49/E52*1000,0)</f>
        <v>1310.6466077534335</v>
      </c>
      <c r="F53" s="554">
        <f t="shared" si="51"/>
        <v>1085.0000000000002</v>
      </c>
      <c r="G53" s="554">
        <f>IFERROR(G49/G52*1000,0)</f>
        <v>1085.0000000000005</v>
      </c>
      <c r="H53" s="554">
        <f>IFERROR(H49/H52*1000,0)</f>
        <v>0</v>
      </c>
      <c r="I53" s="554">
        <f t="shared" ref="I53:K53" si="52">IFERROR(I49/I52*1000,0)</f>
        <v>1308.154035719831</v>
      </c>
      <c r="J53" s="554">
        <f t="shared" si="52"/>
        <v>1085.0000000000002</v>
      </c>
      <c r="K53" s="554">
        <f t="shared" si="52"/>
        <v>1085.0000000000005</v>
      </c>
      <c r="L53" s="554">
        <f>IFERROR(L49/L52*1000,0)</f>
        <v>0</v>
      </c>
      <c r="M53" s="554">
        <f t="shared" ref="M53:O53" si="53">IFERROR(M49/M52*1000,0)</f>
        <v>1336.9899986612818</v>
      </c>
      <c r="N53" s="554">
        <f t="shared" si="53"/>
        <v>0</v>
      </c>
      <c r="O53" s="554">
        <f t="shared" si="53"/>
        <v>0</v>
      </c>
      <c r="P53" s="554">
        <f>IFERROR(P49/P52*1000,0)</f>
        <v>0</v>
      </c>
      <c r="Q53" s="554">
        <f t="shared" ref="Q53:W53" si="54">IFERROR(Q49/Q52*1000,0)</f>
        <v>1339.0100049611381</v>
      </c>
      <c r="R53" s="554">
        <f t="shared" si="54"/>
        <v>0</v>
      </c>
      <c r="S53" s="554">
        <f t="shared" si="54"/>
        <v>0</v>
      </c>
      <c r="T53" s="554">
        <f t="shared" si="54"/>
        <v>0</v>
      </c>
      <c r="U53" s="554">
        <f t="shared" si="54"/>
        <v>0</v>
      </c>
      <c r="V53" s="554">
        <f t="shared" si="54"/>
        <v>0</v>
      </c>
      <c r="W53" s="554">
        <f t="shared" si="54"/>
        <v>0</v>
      </c>
      <c r="X53" s="554">
        <f>IFERROR(X49/X52*1000,0)</f>
        <v>0</v>
      </c>
      <c r="Z53" s="564" t="e">
        <f>X10/X64*1000</f>
        <v>#DIV/0!</v>
      </c>
    </row>
    <row r="54" spans="1:26" s="564" customFormat="1">
      <c r="A54" s="555"/>
      <c r="B54" s="551" t="s">
        <v>291</v>
      </c>
      <c r="C54" s="552" t="s">
        <v>547</v>
      </c>
      <c r="D54" s="553" t="s">
        <v>177</v>
      </c>
      <c r="E54" s="565"/>
      <c r="F54" s="554">
        <v>0</v>
      </c>
      <c r="G54" s="561">
        <f>K54+O54+S54+W54</f>
        <v>0</v>
      </c>
      <c r="H54" s="554">
        <v>0</v>
      </c>
      <c r="I54" s="554">
        <f>$E54/$E$37*I$37</f>
        <v>0</v>
      </c>
      <c r="J54" s="554">
        <f>$F54/$F$37*J$37</f>
        <v>0</v>
      </c>
      <c r="K54" s="561">
        <v>0</v>
      </c>
      <c r="L54" s="554">
        <f>$H54/$H$37*L$37</f>
        <v>0</v>
      </c>
      <c r="M54" s="554">
        <f>$E54/$E$37*M$37</f>
        <v>0</v>
      </c>
      <c r="N54" s="554">
        <f>$F54/$F$37*N$37</f>
        <v>0</v>
      </c>
      <c r="O54" s="561">
        <v>0</v>
      </c>
      <c r="P54" s="554">
        <f>$H54/$H$37*P$37</f>
        <v>0</v>
      </c>
      <c r="Q54" s="554">
        <f>$E54/$E$37*Q$37</f>
        <v>0</v>
      </c>
      <c r="R54" s="554">
        <f>$F54/$F$37*R$37</f>
        <v>0</v>
      </c>
      <c r="S54" s="561">
        <v>0</v>
      </c>
      <c r="T54" s="554">
        <f>$H54/$H$37*T$37</f>
        <v>0</v>
      </c>
      <c r="U54" s="554">
        <f>$E54/$E$37*U$37</f>
        <v>0</v>
      </c>
      <c r="V54" s="554">
        <f>$F54/$F$37*V$37</f>
        <v>0</v>
      </c>
      <c r="W54" s="561">
        <v>0</v>
      </c>
      <c r="X54" s="554">
        <f>$H54/$H$37*X$37</f>
        <v>0</v>
      </c>
    </row>
    <row r="55" spans="1:26" s="564" customFormat="1" ht="24">
      <c r="A55" s="555"/>
      <c r="B55" s="555" t="s">
        <v>292</v>
      </c>
      <c r="C55" s="552" t="s">
        <v>620</v>
      </c>
      <c r="D55" s="553" t="s">
        <v>177</v>
      </c>
      <c r="E55" s="554">
        <f>E31+E39+E49</f>
        <v>598886.89660747559</v>
      </c>
      <c r="F55" s="554">
        <f t="shared" ref="F55:X55" si="55">F31+F39+F49</f>
        <v>541270.7859151403</v>
      </c>
      <c r="G55" s="554">
        <f t="shared" si="55"/>
        <v>748567.17370468518</v>
      </c>
      <c r="H55" s="554">
        <f t="shared" si="55"/>
        <v>6906.232411637875</v>
      </c>
      <c r="I55" s="554">
        <f t="shared" si="55"/>
        <v>440661.99538488465</v>
      </c>
      <c r="J55" s="554">
        <f t="shared" si="55"/>
        <v>413493.76563338062</v>
      </c>
      <c r="K55" s="554">
        <f t="shared" si="55"/>
        <v>559696.58860706491</v>
      </c>
      <c r="L55" s="554">
        <f>L31+L39+L49</f>
        <v>1653.5741811925063</v>
      </c>
      <c r="M55" s="554">
        <f t="shared" si="55"/>
        <v>144511.37212994543</v>
      </c>
      <c r="N55" s="554">
        <f t="shared" si="55"/>
        <v>116130.71250072845</v>
      </c>
      <c r="O55" s="554">
        <f t="shared" si="55"/>
        <v>171672.52611340629</v>
      </c>
      <c r="P55" s="554">
        <f t="shared" si="55"/>
        <v>5252.6582304453705</v>
      </c>
      <c r="Q55" s="554">
        <f t="shared" si="55"/>
        <v>13638.208826128326</v>
      </c>
      <c r="R55" s="554">
        <f t="shared" si="55"/>
        <v>11576.750016285052</v>
      </c>
      <c r="S55" s="554">
        <f t="shared" si="55"/>
        <v>16986.384341435478</v>
      </c>
      <c r="T55" s="554">
        <f t="shared" si="55"/>
        <v>0</v>
      </c>
      <c r="U55" s="554">
        <f t="shared" si="55"/>
        <v>75.320266517117474</v>
      </c>
      <c r="V55" s="554">
        <f t="shared" si="55"/>
        <v>69.557764746219235</v>
      </c>
      <c r="W55" s="554">
        <f t="shared" si="55"/>
        <v>211.67464277842654</v>
      </c>
      <c r="X55" s="554">
        <f t="shared" si="55"/>
        <v>0</v>
      </c>
    </row>
    <row r="56" spans="1:26" s="564" customFormat="1">
      <c r="A56" s="555"/>
      <c r="B56" s="551" t="s">
        <v>305</v>
      </c>
      <c r="C56" s="552" t="s">
        <v>621</v>
      </c>
      <c r="D56" s="553" t="s">
        <v>177</v>
      </c>
      <c r="E56" s="554">
        <f t="shared" ref="E56:F56" si="56">I56+M56+Q56+U56</f>
        <v>0</v>
      </c>
      <c r="F56" s="554">
        <f t="shared" si="56"/>
        <v>0</v>
      </c>
      <c r="G56" s="554">
        <f>K56+O56+S56+W56</f>
        <v>4960.8899743807406</v>
      </c>
      <c r="H56" s="554">
        <f>L56+P56+T56+X56</f>
        <v>0</v>
      </c>
      <c r="I56" s="561"/>
      <c r="J56" s="561"/>
      <c r="K56" s="561">
        <v>16330.605757212938</v>
      </c>
      <c r="L56" s="561">
        <f>'5_Розрахунок тарифів'!J32/1000</f>
        <v>0</v>
      </c>
      <c r="M56" s="562"/>
      <c r="N56" s="562"/>
      <c r="O56" s="562">
        <v>-10265.237400687787</v>
      </c>
      <c r="P56" s="561">
        <f>'5_Розрахунок тарифів'!K32/1000</f>
        <v>0</v>
      </c>
      <c r="Q56" s="562"/>
      <c r="R56" s="562"/>
      <c r="S56" s="562">
        <v>-1104.4783821444098</v>
      </c>
      <c r="T56" s="561">
        <f>'5_Розрахунок тарифів'!L32/1000</f>
        <v>0</v>
      </c>
      <c r="U56" s="562">
        <v>0</v>
      </c>
      <c r="V56" s="562">
        <v>0</v>
      </c>
      <c r="W56" s="562">
        <v>0</v>
      </c>
      <c r="X56" s="561">
        <f>'5_Розрахунок тарифів'!M32/1000</f>
        <v>0</v>
      </c>
    </row>
    <row r="57" spans="1:26" s="564" customFormat="1">
      <c r="A57" s="555"/>
      <c r="B57" s="555" t="s">
        <v>306</v>
      </c>
      <c r="C57" s="552" t="s">
        <v>373</v>
      </c>
      <c r="D57" s="553" t="s">
        <v>177</v>
      </c>
      <c r="E57" s="554">
        <v>0</v>
      </c>
      <c r="F57" s="554">
        <v>0</v>
      </c>
      <c r="G57" s="561">
        <f>K57+O57+S57+W57</f>
        <v>-20754.230256034782</v>
      </c>
      <c r="H57" s="557">
        <f>L57+P57+T57+X57</f>
        <v>0</v>
      </c>
      <c r="I57" s="554"/>
      <c r="J57" s="554"/>
      <c r="K57" s="561">
        <v>-15539.709772202879</v>
      </c>
      <c r="L57" s="554">
        <f>'5_Розрахунок тарифів'!J34/1000</f>
        <v>0</v>
      </c>
      <c r="M57" s="565"/>
      <c r="N57" s="565"/>
      <c r="O57" s="562">
        <v>-4739.723399849081</v>
      </c>
      <c r="P57" s="554">
        <f>'5_Розрахунок тарифів'!K34/1000</f>
        <v>0</v>
      </c>
      <c r="Q57" s="565"/>
      <c r="R57" s="565"/>
      <c r="S57" s="562">
        <v>-468.95348089037532</v>
      </c>
      <c r="T57" s="554">
        <f>'5_Розрахунок тарифів'!L34/1000</f>
        <v>0</v>
      </c>
      <c r="U57" s="565">
        <v>0</v>
      </c>
      <c r="V57" s="565">
        <v>0</v>
      </c>
      <c r="W57" s="562">
        <v>-5.8436030924451128</v>
      </c>
      <c r="X57" s="554">
        <f>'5_Розрахунок тарифів'!M34/1000</f>
        <v>0</v>
      </c>
    </row>
    <row r="58" spans="1:26" s="564" customFormat="1" ht="24">
      <c r="A58" s="555"/>
      <c r="B58" s="555" t="s">
        <v>307</v>
      </c>
      <c r="C58" s="552" t="s">
        <v>622</v>
      </c>
      <c r="D58" s="553" t="s">
        <v>177</v>
      </c>
      <c r="E58" s="554">
        <f>E59+E60+E61+E62</f>
        <v>0</v>
      </c>
      <c r="F58" s="554">
        <f t="shared" ref="F58:W58" si="57">F59+F60+F61+F62</f>
        <v>0</v>
      </c>
      <c r="G58" s="554">
        <f t="shared" si="57"/>
        <v>18053.554370440939</v>
      </c>
      <c r="H58" s="554">
        <f t="shared" si="57"/>
        <v>296.55814629590742</v>
      </c>
      <c r="I58" s="554">
        <f t="shared" si="57"/>
        <v>0</v>
      </c>
      <c r="J58" s="554">
        <f t="shared" si="57"/>
        <v>0</v>
      </c>
      <c r="K58" s="554">
        <f t="shared" si="57"/>
        <v>13451.861621795246</v>
      </c>
      <c r="L58" s="554">
        <f>L59+L60+L61+L62</f>
        <v>40.331047035862959</v>
      </c>
      <c r="M58" s="554">
        <f t="shared" si="57"/>
        <v>0</v>
      </c>
      <c r="N58" s="554">
        <f t="shared" si="57"/>
        <v>0</v>
      </c>
      <c r="O58" s="554">
        <f t="shared" si="57"/>
        <v>4182.4624572761541</v>
      </c>
      <c r="P58" s="554">
        <f t="shared" si="57"/>
        <v>256.2270992600445</v>
      </c>
      <c r="Q58" s="554">
        <f t="shared" si="57"/>
        <v>0</v>
      </c>
      <c r="R58" s="554">
        <f t="shared" si="57"/>
        <v>0</v>
      </c>
      <c r="S58" s="554">
        <f t="shared" si="57"/>
        <v>414.07058102223289</v>
      </c>
      <c r="T58" s="554">
        <f t="shared" si="57"/>
        <v>0</v>
      </c>
      <c r="U58" s="554">
        <f t="shared" si="57"/>
        <v>0</v>
      </c>
      <c r="V58" s="554">
        <f t="shared" si="57"/>
        <v>0</v>
      </c>
      <c r="W58" s="554">
        <f t="shared" si="57"/>
        <v>5.1597103473056105</v>
      </c>
      <c r="X58" s="554">
        <f>X59+X60+X61+X62</f>
        <v>0</v>
      </c>
    </row>
    <row r="59" spans="1:26" s="564" customFormat="1">
      <c r="A59" s="555"/>
      <c r="B59" s="555" t="s">
        <v>623</v>
      </c>
      <c r="C59" s="552" t="s">
        <v>119</v>
      </c>
      <c r="D59" s="553" t="s">
        <v>177</v>
      </c>
      <c r="E59" s="554">
        <f>E33+E43</f>
        <v>0</v>
      </c>
      <c r="F59" s="554">
        <f t="shared" ref="F59:X59" si="58">F33+F43</f>
        <v>0</v>
      </c>
      <c r="G59" s="554">
        <f t="shared" si="58"/>
        <v>3249.63978667937</v>
      </c>
      <c r="H59" s="554">
        <f t="shared" si="58"/>
        <v>53.380466333263335</v>
      </c>
      <c r="I59" s="554">
        <f t="shared" si="58"/>
        <v>0</v>
      </c>
      <c r="J59" s="554">
        <f t="shared" si="58"/>
        <v>0</v>
      </c>
      <c r="K59" s="554">
        <f t="shared" si="58"/>
        <v>2421.3350919231452</v>
      </c>
      <c r="L59" s="554">
        <f t="shared" si="58"/>
        <v>7.2595884664553338</v>
      </c>
      <c r="M59" s="554">
        <f t="shared" si="58"/>
        <v>0</v>
      </c>
      <c r="N59" s="554">
        <f t="shared" si="58"/>
        <v>0</v>
      </c>
      <c r="O59" s="554">
        <f t="shared" si="58"/>
        <v>752.84324230970788</v>
      </c>
      <c r="P59" s="554">
        <f t="shared" si="58"/>
        <v>46.120877866808001</v>
      </c>
      <c r="Q59" s="554">
        <f t="shared" si="58"/>
        <v>0</v>
      </c>
      <c r="R59" s="554">
        <f t="shared" si="58"/>
        <v>0</v>
      </c>
      <c r="S59" s="554">
        <f t="shared" si="58"/>
        <v>74.53270458400192</v>
      </c>
      <c r="T59" s="554">
        <f t="shared" si="58"/>
        <v>0</v>
      </c>
      <c r="U59" s="554">
        <f t="shared" si="58"/>
        <v>0</v>
      </c>
      <c r="V59" s="554">
        <f t="shared" si="58"/>
        <v>0</v>
      </c>
      <c r="W59" s="554">
        <f t="shared" si="58"/>
        <v>0.92874786251501007</v>
      </c>
      <c r="X59" s="554">
        <f t="shared" si="58"/>
        <v>0</v>
      </c>
    </row>
    <row r="60" spans="1:26" s="564" customFormat="1" ht="24">
      <c r="A60" s="555"/>
      <c r="B60" s="555" t="s">
        <v>624</v>
      </c>
      <c r="C60" s="552" t="s">
        <v>551</v>
      </c>
      <c r="D60" s="553" t="s">
        <v>177</v>
      </c>
      <c r="E60" s="554">
        <f>E34</f>
        <v>0</v>
      </c>
      <c r="F60" s="554">
        <f t="shared" ref="F60:X60" si="59">F34</f>
        <v>0</v>
      </c>
      <c r="G60" s="554">
        <f t="shared" si="59"/>
        <v>0</v>
      </c>
      <c r="H60" s="554">
        <f t="shared" si="59"/>
        <v>0</v>
      </c>
      <c r="I60" s="554">
        <f t="shared" si="59"/>
        <v>0</v>
      </c>
      <c r="J60" s="554">
        <f t="shared" si="59"/>
        <v>0</v>
      </c>
      <c r="K60" s="554">
        <f t="shared" si="59"/>
        <v>0</v>
      </c>
      <c r="L60" s="554">
        <f>L34</f>
        <v>0</v>
      </c>
      <c r="M60" s="554">
        <f t="shared" si="59"/>
        <v>0</v>
      </c>
      <c r="N60" s="554">
        <f t="shared" si="59"/>
        <v>0</v>
      </c>
      <c r="O60" s="554">
        <f t="shared" si="59"/>
        <v>0</v>
      </c>
      <c r="P60" s="554">
        <f t="shared" si="59"/>
        <v>0</v>
      </c>
      <c r="Q60" s="554">
        <f t="shared" si="59"/>
        <v>0</v>
      </c>
      <c r="R60" s="554">
        <f t="shared" si="59"/>
        <v>0</v>
      </c>
      <c r="S60" s="554">
        <f t="shared" si="59"/>
        <v>0</v>
      </c>
      <c r="T60" s="554">
        <f t="shared" si="59"/>
        <v>0</v>
      </c>
      <c r="U60" s="554">
        <f t="shared" si="59"/>
        <v>0</v>
      </c>
      <c r="V60" s="554">
        <f t="shared" si="59"/>
        <v>0</v>
      </c>
      <c r="W60" s="554">
        <f t="shared" si="59"/>
        <v>0</v>
      </c>
      <c r="X60" s="554">
        <f t="shared" si="59"/>
        <v>0</v>
      </c>
    </row>
    <row r="61" spans="1:26" s="564" customFormat="1" ht="36">
      <c r="A61" s="555"/>
      <c r="B61" s="555" t="s">
        <v>625</v>
      </c>
      <c r="C61" s="552" t="s">
        <v>626</v>
      </c>
      <c r="D61" s="553" t="s">
        <v>177</v>
      </c>
      <c r="E61" s="554">
        <f>E44+E45</f>
        <v>0</v>
      </c>
      <c r="F61" s="554">
        <f t="shared" ref="F61:X61" si="60">F44+F45</f>
        <v>0</v>
      </c>
      <c r="G61" s="554">
        <f t="shared" si="60"/>
        <v>0</v>
      </c>
      <c r="H61" s="554">
        <f t="shared" si="60"/>
        <v>0</v>
      </c>
      <c r="I61" s="554">
        <f t="shared" si="60"/>
        <v>0</v>
      </c>
      <c r="J61" s="554">
        <f t="shared" si="60"/>
        <v>0</v>
      </c>
      <c r="K61" s="554">
        <f t="shared" si="60"/>
        <v>0</v>
      </c>
      <c r="L61" s="554">
        <f t="shared" si="60"/>
        <v>0</v>
      </c>
      <c r="M61" s="554">
        <f t="shared" si="60"/>
        <v>0</v>
      </c>
      <c r="N61" s="554">
        <f t="shared" si="60"/>
        <v>0</v>
      </c>
      <c r="O61" s="554">
        <f t="shared" si="60"/>
        <v>0</v>
      </c>
      <c r="P61" s="554">
        <f t="shared" si="60"/>
        <v>0</v>
      </c>
      <c r="Q61" s="554">
        <f t="shared" si="60"/>
        <v>0</v>
      </c>
      <c r="R61" s="554">
        <f t="shared" si="60"/>
        <v>0</v>
      </c>
      <c r="S61" s="554">
        <f t="shared" si="60"/>
        <v>0</v>
      </c>
      <c r="T61" s="554">
        <f t="shared" si="60"/>
        <v>0</v>
      </c>
      <c r="U61" s="554">
        <f t="shared" si="60"/>
        <v>0</v>
      </c>
      <c r="V61" s="554">
        <f t="shared" si="60"/>
        <v>0</v>
      </c>
      <c r="W61" s="554">
        <f t="shared" si="60"/>
        <v>0</v>
      </c>
      <c r="X61" s="554">
        <f t="shared" si="60"/>
        <v>0</v>
      </c>
    </row>
    <row r="62" spans="1:26" s="564" customFormat="1">
      <c r="A62" s="555"/>
      <c r="B62" s="551" t="s">
        <v>627</v>
      </c>
      <c r="C62" s="552" t="s">
        <v>372</v>
      </c>
      <c r="D62" s="553" t="s">
        <v>177</v>
      </c>
      <c r="E62" s="554">
        <f>E35</f>
        <v>0</v>
      </c>
      <c r="F62" s="554">
        <f t="shared" ref="F62:X62" si="61">F35</f>
        <v>0</v>
      </c>
      <c r="G62" s="554">
        <f t="shared" si="61"/>
        <v>14803.914583761569</v>
      </c>
      <c r="H62" s="554">
        <f t="shared" si="61"/>
        <v>243.17767996264411</v>
      </c>
      <c r="I62" s="554">
        <f t="shared" si="61"/>
        <v>0</v>
      </c>
      <c r="J62" s="554">
        <f t="shared" si="61"/>
        <v>0</v>
      </c>
      <c r="K62" s="554">
        <f t="shared" si="61"/>
        <v>11030.526529872101</v>
      </c>
      <c r="L62" s="554">
        <f t="shared" si="61"/>
        <v>33.071458569407625</v>
      </c>
      <c r="M62" s="554">
        <f t="shared" si="61"/>
        <v>0</v>
      </c>
      <c r="N62" s="554">
        <f t="shared" si="61"/>
        <v>0</v>
      </c>
      <c r="O62" s="554">
        <f t="shared" si="61"/>
        <v>3429.6192149664462</v>
      </c>
      <c r="P62" s="554">
        <f t="shared" si="61"/>
        <v>210.1062213932365</v>
      </c>
      <c r="Q62" s="554">
        <f t="shared" si="61"/>
        <v>0</v>
      </c>
      <c r="R62" s="554">
        <f t="shared" si="61"/>
        <v>0</v>
      </c>
      <c r="S62" s="554">
        <f t="shared" si="61"/>
        <v>339.53787643823097</v>
      </c>
      <c r="T62" s="554">
        <f t="shared" si="61"/>
        <v>0</v>
      </c>
      <c r="U62" s="554">
        <f t="shared" si="61"/>
        <v>0</v>
      </c>
      <c r="V62" s="554">
        <f t="shared" si="61"/>
        <v>0</v>
      </c>
      <c r="W62" s="554">
        <f t="shared" si="61"/>
        <v>4.2309624847906004</v>
      </c>
      <c r="X62" s="554">
        <f t="shared" si="61"/>
        <v>0</v>
      </c>
    </row>
    <row r="63" spans="1:26" s="564" customFormat="1" ht="24">
      <c r="A63" s="555"/>
      <c r="B63" s="551" t="s">
        <v>308</v>
      </c>
      <c r="C63" s="552" t="s">
        <v>628</v>
      </c>
      <c r="D63" s="553" t="s">
        <v>177</v>
      </c>
      <c r="E63" s="554">
        <f t="shared" ref="E63:G64" si="62">I63+M63+Q63+U63</f>
        <v>598886.89660747547</v>
      </c>
      <c r="F63" s="554">
        <f t="shared" si="62"/>
        <v>541270.78591514041</v>
      </c>
      <c r="G63" s="554">
        <f t="shared" si="62"/>
        <v>750827.38779347204</v>
      </c>
      <c r="H63" s="554">
        <f>L63+P63+T63+X63</f>
        <v>7202.7905579337839</v>
      </c>
      <c r="I63" s="554">
        <f>I55+I56+I57+I58</f>
        <v>440661.99538488465</v>
      </c>
      <c r="J63" s="554">
        <f>J55+J56+J57+J58</f>
        <v>413493.76563338062</v>
      </c>
      <c r="K63" s="554">
        <f t="shared" ref="K63:X63" si="63">K55+K56+K57+K58</f>
        <v>573939.34621387022</v>
      </c>
      <c r="L63" s="554">
        <f>L55+L56+L57+L58</f>
        <v>1693.9052282283692</v>
      </c>
      <c r="M63" s="554">
        <f t="shared" si="63"/>
        <v>144511.37212994543</v>
      </c>
      <c r="N63" s="554">
        <f t="shared" si="63"/>
        <v>116130.71250072845</v>
      </c>
      <c r="O63" s="554">
        <f t="shared" si="63"/>
        <v>160850.02777014556</v>
      </c>
      <c r="P63" s="554">
        <f t="shared" si="63"/>
        <v>5508.8853297054147</v>
      </c>
      <c r="Q63" s="554">
        <f t="shared" si="63"/>
        <v>13638.208826128326</v>
      </c>
      <c r="R63" s="554">
        <f t="shared" si="63"/>
        <v>11576.750016285052</v>
      </c>
      <c r="S63" s="554">
        <f t="shared" si="63"/>
        <v>15827.023059422925</v>
      </c>
      <c r="T63" s="554">
        <f t="shared" si="63"/>
        <v>0</v>
      </c>
      <c r="U63" s="554">
        <f t="shared" si="63"/>
        <v>75.320266517117474</v>
      </c>
      <c r="V63" s="554">
        <f t="shared" si="63"/>
        <v>69.557764746219235</v>
      </c>
      <c r="W63" s="554">
        <f t="shared" si="63"/>
        <v>210.99075003328704</v>
      </c>
      <c r="X63" s="554">
        <f t="shared" si="63"/>
        <v>0</v>
      </c>
    </row>
    <row r="64" spans="1:26" s="564" customFormat="1" ht="84">
      <c r="A64" s="555"/>
      <c r="B64" s="551" t="s">
        <v>629</v>
      </c>
      <c r="C64" s="552" t="s">
        <v>630</v>
      </c>
      <c r="D64" s="553" t="s">
        <v>142</v>
      </c>
      <c r="E64" s="554">
        <f>I64+M64+Q64+U64</f>
        <v>490815.48499999999</v>
      </c>
      <c r="F64" s="554">
        <f t="shared" si="62"/>
        <v>502220.25455999997</v>
      </c>
      <c r="G64" s="554">
        <f t="shared" si="62"/>
        <v>582162.02219838719</v>
      </c>
      <c r="H64" s="554">
        <f t="shared" ref="H64" si="64">L64+P64+T64+X64</f>
        <v>2139.0161966186115</v>
      </c>
      <c r="I64" s="554">
        <f>I52+I37</f>
        <v>361442.48</v>
      </c>
      <c r="J64" s="554">
        <f t="shared" ref="J64:K64" si="65">J52+J37</f>
        <v>389303.18332000001</v>
      </c>
      <c r="K64" s="554">
        <f t="shared" si="65"/>
        <v>435893.24941266596</v>
      </c>
      <c r="L64" s="554">
        <f>L52+L37+L47</f>
        <v>678.6637510274611</v>
      </c>
      <c r="M64" s="554">
        <f t="shared" ref="M64:X64" si="66">M52+M37+M47</f>
        <v>118536.62499999999</v>
      </c>
      <c r="N64" s="554">
        <f t="shared" si="66"/>
        <v>102800.34725000001</v>
      </c>
      <c r="O64" s="554">
        <f t="shared" si="66"/>
        <v>132950.58043961079</v>
      </c>
      <c r="P64" s="554">
        <f t="shared" si="66"/>
        <v>1460.3524455911506</v>
      </c>
      <c r="Q64" s="554">
        <f t="shared" si="66"/>
        <v>10774.69</v>
      </c>
      <c r="R64" s="554">
        <f t="shared" si="66"/>
        <v>10055.749310000001</v>
      </c>
      <c r="S64" s="554">
        <f t="shared" si="66"/>
        <v>13154.27762842375</v>
      </c>
      <c r="T64" s="554">
        <f t="shared" si="66"/>
        <v>0</v>
      </c>
      <c r="U64" s="554">
        <f t="shared" si="66"/>
        <v>61.69</v>
      </c>
      <c r="V64" s="554">
        <f t="shared" si="66"/>
        <v>60.974680000000006</v>
      </c>
      <c r="W64" s="554">
        <f t="shared" si="66"/>
        <v>163.91471768669456</v>
      </c>
      <c r="X64" s="554">
        <f t="shared" si="66"/>
        <v>0</v>
      </c>
    </row>
    <row r="65" spans="1:24" s="564" customFormat="1" ht="26.25" customHeight="1">
      <c r="A65" s="566"/>
      <c r="B65" s="551" t="s">
        <v>631</v>
      </c>
      <c r="C65" s="552" t="s">
        <v>632</v>
      </c>
      <c r="D65" s="553" t="s">
        <v>204</v>
      </c>
      <c r="E65" s="554">
        <f>E63/E64*1000</f>
        <v>1220.18745314744</v>
      </c>
      <c r="F65" s="554">
        <f t="shared" ref="F65:W65" si="67">F63/F64*1000</f>
        <v>1077.7557874270783</v>
      </c>
      <c r="G65" s="554">
        <f t="shared" si="67"/>
        <v>1289.7223782447418</v>
      </c>
      <c r="H65" s="554">
        <f t="shared" si="67"/>
        <v>3367.3380170379551</v>
      </c>
      <c r="I65" s="554">
        <f t="shared" si="67"/>
        <v>1219.1759955412122</v>
      </c>
      <c r="J65" s="554">
        <f t="shared" si="67"/>
        <v>1062.1381569682578</v>
      </c>
      <c r="K65" s="554">
        <f t="shared" si="67"/>
        <v>1316.69702842889</v>
      </c>
      <c r="L65" s="554">
        <f>L63/L64*1000</f>
        <v>2495.9418057379462</v>
      </c>
      <c r="M65" s="554">
        <f t="shared" si="67"/>
        <v>1219.1284519020635</v>
      </c>
      <c r="N65" s="554">
        <f t="shared" si="67"/>
        <v>1129.6723757003499</v>
      </c>
      <c r="O65" s="554">
        <f t="shared" si="67"/>
        <v>1209.848255180859</v>
      </c>
      <c r="P65" s="554">
        <f t="shared" si="67"/>
        <v>3772.2984929678519</v>
      </c>
      <c r="Q65" s="554">
        <f t="shared" si="67"/>
        <v>1265.7634536240323</v>
      </c>
      <c r="R65" s="554">
        <f t="shared" si="67"/>
        <v>1151.256824269921</v>
      </c>
      <c r="S65" s="554">
        <f t="shared" si="67"/>
        <v>1203.1845082259713</v>
      </c>
      <c r="T65" s="565">
        <f>IF(T64=0,0,T63/T64*1000)</f>
        <v>0</v>
      </c>
      <c r="U65" s="554">
        <f t="shared" si="67"/>
        <v>1220.9477470759844</v>
      </c>
      <c r="V65" s="554">
        <f t="shared" si="67"/>
        <v>1140.7647362186933</v>
      </c>
      <c r="W65" s="554">
        <f t="shared" si="67"/>
        <v>1287.1983249031564</v>
      </c>
      <c r="X65" s="565">
        <f>IF(X64=0,0,X63/X64*1000)</f>
        <v>0</v>
      </c>
    </row>
    <row r="66" spans="1:24" s="564" customFormat="1" ht="26.25" customHeight="1">
      <c r="A66" s="566"/>
      <c r="B66" s="567"/>
      <c r="C66" s="568"/>
      <c r="D66" s="569"/>
      <c r="E66" s="570"/>
      <c r="F66" s="570"/>
      <c r="G66" s="570"/>
      <c r="H66" s="570"/>
      <c r="I66" s="570"/>
      <c r="J66" s="570"/>
      <c r="K66" s="570"/>
      <c r="L66" s="570"/>
      <c r="M66" s="570"/>
      <c r="N66" s="570"/>
      <c r="O66" s="570"/>
      <c r="P66" s="570"/>
      <c r="Q66" s="570"/>
      <c r="R66" s="570"/>
      <c r="S66" s="570"/>
      <c r="T66" s="570"/>
      <c r="U66" s="570"/>
      <c r="V66" s="570"/>
      <c r="W66" s="570"/>
      <c r="X66" s="570"/>
    </row>
    <row r="67" spans="1:24" ht="21.75" customHeight="1">
      <c r="A67" s="571"/>
      <c r="B67" s="571"/>
      <c r="C67" s="1199" t="s">
        <v>751</v>
      </c>
      <c r="D67" s="1199"/>
      <c r="E67" s="1199"/>
      <c r="F67" s="1199"/>
      <c r="G67" s="1199"/>
      <c r="H67" s="1199"/>
      <c r="I67" s="1199"/>
      <c r="J67" s="1199"/>
      <c r="K67" s="1199"/>
      <c r="L67" s="1199"/>
      <c r="M67" s="1199"/>
      <c r="N67" s="1199"/>
      <c r="O67" s="1199"/>
      <c r="P67" s="1199"/>
      <c r="Q67" s="1199"/>
      <c r="R67" s="1199"/>
      <c r="S67" s="1199"/>
      <c r="T67" s="1199"/>
      <c r="U67" s="1199"/>
    </row>
    <row r="68" spans="1:24" ht="15" customHeight="1">
      <c r="A68" s="571"/>
      <c r="B68" s="571"/>
      <c r="C68" s="1200" t="s">
        <v>752</v>
      </c>
      <c r="D68" s="1200"/>
      <c r="E68" s="1200"/>
      <c r="F68" s="1200"/>
      <c r="G68" s="1200"/>
      <c r="H68" s="1200"/>
      <c r="I68" s="1200"/>
      <c r="J68" s="1200"/>
      <c r="K68" s="1200"/>
      <c r="L68" s="1200"/>
      <c r="M68" s="1200"/>
      <c r="N68" s="1200"/>
      <c r="O68" s="1200"/>
      <c r="P68" s="1200"/>
      <c r="Q68" s="1200"/>
      <c r="R68" s="1200"/>
      <c r="S68" s="1200"/>
      <c r="T68" s="1200"/>
    </row>
    <row r="69" spans="1:24" ht="15" customHeight="1">
      <c r="A69" s="536"/>
      <c r="B69" s="536"/>
      <c r="C69" s="1200" t="s">
        <v>753</v>
      </c>
      <c r="D69" s="1200"/>
      <c r="E69" s="1200"/>
      <c r="F69" s="1200"/>
      <c r="G69" s="1200"/>
      <c r="H69" s="1200"/>
      <c r="I69" s="1200"/>
      <c r="J69" s="1200"/>
      <c r="K69" s="1200"/>
      <c r="L69" s="1200"/>
      <c r="M69" s="1200"/>
      <c r="N69" s="1200"/>
      <c r="O69" s="1200"/>
      <c r="P69" s="1200"/>
      <c r="Q69" s="1200"/>
      <c r="R69" s="572"/>
      <c r="S69" s="572"/>
      <c r="T69" s="572"/>
      <c r="X69" s="582" t="e">
        <f>X10/X63*1000</f>
        <v>#DIV/0!</v>
      </c>
    </row>
    <row r="70" spans="1:24" ht="15" customHeight="1">
      <c r="A70" s="536"/>
      <c r="B70" s="536"/>
      <c r="C70" s="573"/>
      <c r="D70" s="573"/>
      <c r="E70" s="573"/>
      <c r="F70" s="573"/>
      <c r="G70" s="573"/>
      <c r="H70" s="573"/>
      <c r="I70" s="573"/>
      <c r="J70" s="573"/>
      <c r="K70" s="573"/>
      <c r="L70" s="573"/>
      <c r="M70" s="573"/>
      <c r="N70" s="573"/>
      <c r="O70" s="573"/>
      <c r="P70" s="573"/>
      <c r="Q70" s="538"/>
      <c r="R70" s="538"/>
      <c r="S70" s="538"/>
      <c r="T70" s="538"/>
    </row>
    <row r="71" spans="1:24">
      <c r="A71" s="536"/>
      <c r="B71" s="536"/>
      <c r="C71" s="763" t="s">
        <v>930</v>
      </c>
      <c r="D71" s="538"/>
      <c r="E71" s="538"/>
      <c r="F71" s="538"/>
      <c r="G71" s="538"/>
      <c r="H71" s="1198"/>
      <c r="I71" s="1198"/>
      <c r="J71" s="1198"/>
      <c r="K71" s="538"/>
      <c r="L71" s="538"/>
      <c r="M71" s="538"/>
      <c r="N71" s="538"/>
      <c r="O71" s="538"/>
      <c r="P71" s="538"/>
      <c r="Q71" s="538"/>
      <c r="R71" s="538"/>
      <c r="S71" s="1198" t="s">
        <v>1077</v>
      </c>
      <c r="T71" s="1198"/>
      <c r="U71" s="1198"/>
    </row>
    <row r="72" spans="1:24">
      <c r="A72" s="536"/>
      <c r="B72" s="536"/>
      <c r="C72" s="538"/>
      <c r="D72" s="538"/>
      <c r="E72" s="538"/>
      <c r="F72" s="538"/>
      <c r="G72" s="538"/>
      <c r="H72" s="538"/>
      <c r="I72" s="538"/>
      <c r="J72" s="538"/>
      <c r="K72" s="538"/>
      <c r="L72" s="538"/>
      <c r="M72" s="538"/>
      <c r="N72" s="538"/>
      <c r="O72" s="538"/>
      <c r="P72" s="538"/>
      <c r="Q72" s="538"/>
      <c r="R72" s="538"/>
      <c r="S72" s="538"/>
      <c r="T72" s="538"/>
    </row>
    <row r="73" spans="1:24">
      <c r="H73" s="575"/>
    </row>
    <row r="74" spans="1:24">
      <c r="A74" s="550" t="s">
        <v>31</v>
      </c>
      <c r="B74" s="541"/>
      <c r="G74" s="576"/>
      <c r="H74" s="575"/>
      <c r="L74" s="541">
        <f>L10/L37*1000</f>
        <v>1178.798543423567</v>
      </c>
      <c r="P74" s="541">
        <f>P10/P64*1000</f>
        <v>2339.1267145504412</v>
      </c>
    </row>
    <row r="75" spans="1:24" ht="17.25" customHeight="1">
      <c r="A75" s="550"/>
      <c r="B75" s="541"/>
      <c r="G75" s="577"/>
      <c r="L75" s="575">
        <f>L49/L64*1000</f>
        <v>0</v>
      </c>
      <c r="P75" s="541">
        <f>P46/P64*1000</f>
        <v>0</v>
      </c>
    </row>
    <row r="76" spans="1:24" ht="14.25" customHeight="1">
      <c r="A76" s="550"/>
      <c r="B76" s="541"/>
      <c r="H76" s="575"/>
    </row>
    <row r="77" spans="1:24" ht="15.75" customHeight="1">
      <c r="A77" s="550"/>
      <c r="B77" s="541"/>
      <c r="H77" s="575">
        <f>L77+P77+T77+X77</f>
        <v>1740.5974092670585</v>
      </c>
      <c r="L77" s="575">
        <f>Д4!K38</f>
        <v>553.92047917044965</v>
      </c>
      <c r="P77" s="575">
        <f>Д4!O38</f>
        <v>1186.6769300966089</v>
      </c>
      <c r="T77" s="575">
        <f>Д4!S38</f>
        <v>0</v>
      </c>
      <c r="X77" s="575">
        <f>Д4!W38</f>
        <v>0</v>
      </c>
    </row>
    <row r="80" spans="1:24" ht="12.75">
      <c r="C80" s="130" t="s">
        <v>856</v>
      </c>
      <c r="L80" s="575">
        <f>L11+Д3!K11</f>
        <v>58.689297555645211</v>
      </c>
      <c r="P80" s="575">
        <f>P11+Д3!O11</f>
        <v>125.91783294535476</v>
      </c>
      <c r="T80" s="575">
        <f>T11+Д3!S11</f>
        <v>0</v>
      </c>
      <c r="X80" s="575">
        <f>X11+Д3!W11</f>
        <v>0</v>
      </c>
    </row>
    <row r="81" spans="3:24" ht="12.75">
      <c r="C81" s="130" t="s">
        <v>857</v>
      </c>
      <c r="L81" s="575">
        <f>L14+L21+L26+Д3!K14+Д3!K21+Д3!K26+Д4!K11+Д4!K18+Д4!K23</f>
        <v>659.54361653420801</v>
      </c>
      <c r="P81" s="575">
        <f>P14+P21+P26+Д3!O14+Д3!O21+Д3!O26+Д4!O11+Д4!O18+Д4!O23</f>
        <v>1418.8245110395251</v>
      </c>
      <c r="T81" s="575">
        <f>T14+T21+T26+Д3!S14+Д3!S21+Д3!S26+Д4!S11+Д4!S18+Д4!S23</f>
        <v>0</v>
      </c>
      <c r="X81" s="575">
        <f>X14+X21+X26+Д3!W14+Д3!W21+Д3!W26+Д4!W11+Д4!W18+Д4!W23</f>
        <v>0</v>
      </c>
    </row>
    <row r="82" spans="3:24" ht="12.75">
      <c r="C82" s="130" t="s">
        <v>858</v>
      </c>
      <c r="L82" s="541">
        <f>L81*0.22</f>
        <v>145.09959563752577</v>
      </c>
      <c r="P82" s="541">
        <f>P81*0.22</f>
        <v>312.1413924286955</v>
      </c>
      <c r="T82" s="541">
        <f>T81*0.22</f>
        <v>0</v>
      </c>
      <c r="X82" s="541">
        <f>X81*0.22</f>
        <v>0</v>
      </c>
    </row>
    <row r="83" spans="3:24" ht="12.75">
      <c r="C83" s="130" t="s">
        <v>859</v>
      </c>
      <c r="L83" s="575">
        <f>L17+L23+L28+Д3!K17+Д3!K23+Д3!K28+Д4!K14+Д4!K20+Д4!K25</f>
        <v>33.168758876856032</v>
      </c>
      <c r="P83" s="541">
        <f>P17+P23+P28+Д3!O17+Д3!O23+Д3!O28+Д4!O14+Д4!O20+Д4!O25</f>
        <v>71.107546435521144</v>
      </c>
      <c r="T83" s="541">
        <f>T17+T23+T28+Д3!S17+Д3!S23+Д3!S28+Д4!S14+Д4!S20+Д4!S25</f>
        <v>0</v>
      </c>
      <c r="X83" s="541">
        <f>X17+X23+X28+Д3!W17+Д3!W23+Д3!W28+Д4!W14+Д4!W20+Д4!W25</f>
        <v>0</v>
      </c>
    </row>
    <row r="87" spans="3:24">
      <c r="F87" s="541" t="s">
        <v>871</v>
      </c>
      <c r="G87" s="541" t="s">
        <v>872</v>
      </c>
      <c r="H87" s="541" t="s">
        <v>873</v>
      </c>
      <c r="L87" s="575"/>
      <c r="Q87" s="578"/>
      <c r="R87" s="578"/>
      <c r="S87" s="578"/>
      <c r="U87" s="578"/>
      <c r="V87" s="578"/>
      <c r="W87" s="578"/>
    </row>
    <row r="88" spans="3:24" ht="15">
      <c r="C88" s="130" t="s">
        <v>860</v>
      </c>
      <c r="F88" s="579">
        <f>('1_Елементи витрат'!CA20+'1_Елементи витрат'!CA21)/1000</f>
        <v>0</v>
      </c>
      <c r="L88" s="578">
        <f>$F88/$H$37*L$37+$G$88/Д3!$G$51*Д3!K$51</f>
        <v>0</v>
      </c>
      <c r="M88" s="580">
        <f>L88/L64*1000</f>
        <v>0</v>
      </c>
      <c r="N88" s="578"/>
      <c r="O88" s="578"/>
      <c r="P88" s="578">
        <f>$F88/$H$37*P$37+$G$88/Д3!$G$51*Д3!O$51</f>
        <v>0</v>
      </c>
      <c r="Q88" s="578"/>
      <c r="R88" s="578"/>
      <c r="S88" s="578"/>
      <c r="T88" s="578">
        <f>$F88/$H$37*T$37+$G$88/Д3!$G$51*Д3!S$51</f>
        <v>0</v>
      </c>
      <c r="U88" s="578"/>
      <c r="V88" s="578"/>
      <c r="W88" s="578"/>
      <c r="X88" s="578">
        <f>$F88/$H$37*X$37+$G$88/Д3!$G$51*Д3!W$51</f>
        <v>0</v>
      </c>
    </row>
    <row r="89" spans="3:24">
      <c r="L89" s="578">
        <f>$F89/$H$37*L$37+($G89/Д3!$G$51*Д3!K$51)+$H89/Д4!$G$38*Д4!K$38</f>
        <v>0</v>
      </c>
      <c r="M89" s="578"/>
      <c r="N89" s="578"/>
      <c r="O89" s="578"/>
      <c r="P89" s="578">
        <f>$F89/$H$37*P$37+(($G89/Д3.1!$G$34*Д3.1!$K$34)/Д3!$G$51*Д3!O$51)+$H89/Д4!$G$38*Д4!O$38</f>
        <v>0</v>
      </c>
      <c r="Q89" s="578"/>
      <c r="R89" s="578"/>
      <c r="S89" s="578"/>
      <c r="T89" s="578">
        <f>$F89/$H$37*T$37+(($G89/Д3.1!$G$34*Д3.1!$K$34)/Д3!$G$51*Д3!S$51)+$H89/Д4!$G$38*Д4!S$38</f>
        <v>0</v>
      </c>
      <c r="U89" s="578"/>
      <c r="V89" s="578"/>
      <c r="W89" s="578"/>
      <c r="X89" s="578">
        <f>$F89/$H$37*X$37+(($G89/Д3.1!$G$34*Д3.1!$K$34)/Д3!$G$51*Д3!W$51)+$H89/Д4!$G$38*Д4!W$38</f>
        <v>0</v>
      </c>
    </row>
    <row r="90" spans="3:24">
      <c r="L90" s="578">
        <f>$F90/$H$37*L$37+($G90/Д3!$G$51*Д3!K$51)+$H90/Д4!$G$38*Д4!K$38</f>
        <v>0</v>
      </c>
      <c r="M90" s="578"/>
      <c r="N90" s="578"/>
      <c r="O90" s="578"/>
      <c r="P90" s="578">
        <f>$F90/$H$37*P$37+(($G90/Д3.1!$G$34*Д3.1!$K$34)/Д3!$G$51*Д3!O$51)+$H90/Д4!$G$38*Д4!O$38</f>
        <v>0</v>
      </c>
      <c r="Q90" s="578"/>
      <c r="R90" s="578"/>
      <c r="S90" s="578"/>
      <c r="T90" s="578">
        <f>$F90/$H$37*T$37+(($G90/Д3.1!$G$34*Д3.1!$K$34)/Д3!$G$51*Д3!S$51)+$H90/Д4!$G$38*Д4!S$38</f>
        <v>0</v>
      </c>
      <c r="U90" s="578"/>
      <c r="V90" s="578"/>
      <c r="W90" s="578"/>
      <c r="X90" s="578">
        <f>$F90/$H$37*X$37+(($G90/Д3.1!$G$34*Д3.1!$K$34)/Д3!$G$51*Д3!W$51)+$H90/Д4!$G$38*Д4!W$38</f>
        <v>0</v>
      </c>
    </row>
    <row r="91" spans="3:24">
      <c r="C91" s="541" t="s">
        <v>861</v>
      </c>
      <c r="L91" s="578">
        <f>$F91/$H$37*L$37+($G91/Д3!$G$51*Д3!K$51)+$H91/Д4!$G$38*Д4!K$38</f>
        <v>0</v>
      </c>
      <c r="M91" s="578"/>
      <c r="N91" s="578"/>
      <c r="O91" s="578"/>
      <c r="P91" s="578">
        <f>$F91/$H$37*P$37+(($G91/Д3.1!$G$34*Д3.1!$K$34)/Д3!$G$51*Д3!O$51)+$H91/Д4!$G$38*Д4!O$38</f>
        <v>0</v>
      </c>
      <c r="Q91" s="578"/>
      <c r="R91" s="578"/>
      <c r="S91" s="578"/>
      <c r="T91" s="578">
        <f>$F91/$H$37*T$37+(($G91/Д3.1!$G$34*Д3.1!$K$34)/Д3!$G$51*Д3!S$51)+$H91/Д4!$G$38*Д4!S$38</f>
        <v>0</v>
      </c>
      <c r="U91" s="578"/>
      <c r="V91" s="578"/>
      <c r="W91" s="578"/>
      <c r="X91" s="578">
        <f>$F91/$H$37*X$37+(($G91/Д3.1!$G$34*Д3.1!$K$34)/Д3!$G$51*Д3!W$51)+$H91/Д4!$G$38*Д4!W$38</f>
        <v>0</v>
      </c>
    </row>
    <row r="92" spans="3:24">
      <c r="C92" s="541" t="s">
        <v>862</v>
      </c>
      <c r="L92" s="578">
        <f>$F92/$H$37*L$37+($G92/Д3!$G$51*Д3!K$51)+$H92/Д4!$G$38*Д4!K$38</f>
        <v>0</v>
      </c>
      <c r="M92" s="578"/>
      <c r="N92" s="578"/>
      <c r="O92" s="578"/>
      <c r="P92" s="578">
        <f>$F92/$H$37*P$37+(($G92/Д3.1!$G$34*Д3.1!$K$34)/Д3!$G$51*Д3!O$51)+$H92/Д4!$G$38*Д4!O$38</f>
        <v>0</v>
      </c>
      <c r="Q92" s="578"/>
      <c r="R92" s="578"/>
      <c r="S92" s="578"/>
      <c r="T92" s="578">
        <f>$F92/$H$37*T$37+(($G92/Д3.1!$G$34*Д3.1!$K$34)/Д3!$G$51*Д3!S$51)+$H92/Д4!$G$38*Д4!S$38</f>
        <v>0</v>
      </c>
      <c r="U92" s="578"/>
      <c r="V92" s="578"/>
      <c r="W92" s="578"/>
      <c r="X92" s="578">
        <f>$F92/$H$37*X$37+(($G92/Д3.1!$G$34*Д3.1!$K$34)/Д3!$G$51*Д3!W$51)+$H92/Д4!$G$38*Д4!W$38</f>
        <v>0</v>
      </c>
    </row>
    <row r="93" spans="3:24">
      <c r="C93" s="541" t="s">
        <v>863</v>
      </c>
      <c r="L93" s="578">
        <f>$F93/$H$37*L$37+($G93/Д3!$G$51*Д3!K$51)+$H93/Д4!$G$38*Д4!K$38</f>
        <v>0</v>
      </c>
      <c r="M93" s="578"/>
      <c r="N93" s="578"/>
      <c r="O93" s="578"/>
      <c r="P93" s="578">
        <f>$F93/$H$37*P$37+(($G93/Д3.1!$G$34*Д3.1!$K$34)/Д3!$G$51*Д3!O$51)+$H93/Д4!$G$38*Д4!O$38</f>
        <v>0</v>
      </c>
      <c r="Q93" s="578"/>
      <c r="R93" s="578"/>
      <c r="S93" s="578"/>
      <c r="T93" s="578">
        <f>$F93/$H$37*T$37+(($G93/Д3.1!$G$34*Д3.1!$K$34)/Д3!$G$51*Д3!S$51)+$H93/Д4!$G$38*Д4!S$38</f>
        <v>0</v>
      </c>
      <c r="U93" s="578"/>
      <c r="V93" s="578"/>
      <c r="W93" s="578"/>
      <c r="X93" s="578">
        <f>$F93/$H$37*X$37+(($G93/Д3.1!$G$34*Д3.1!$K$34)/Д3!$G$51*Д3!W$51)+$H93/Д4!$G$38*Д4!W$38</f>
        <v>0</v>
      </c>
    </row>
    <row r="94" spans="3:24">
      <c r="C94" s="541" t="s">
        <v>864</v>
      </c>
      <c r="L94" s="578">
        <f>$F94/$H$37*L$37+($G94/Д3!$G$51*Д3!K$51)+$H94/Д4!$G$38*Д4!K$38</f>
        <v>0</v>
      </c>
      <c r="M94" s="578"/>
      <c r="N94" s="578"/>
      <c r="O94" s="578"/>
      <c r="P94" s="578">
        <f>$F94/$H$37*P$37+(($G94/Д3.1!$G$34*Д3.1!$K$34)/Д3!$G$51*Д3!O$51)+$H94/Д4!$G$38*Д4!O$38</f>
        <v>0</v>
      </c>
      <c r="Q94" s="578"/>
      <c r="R94" s="578"/>
      <c r="S94" s="578"/>
      <c r="T94" s="578">
        <f>$F94/$H$37*T$37+(($G94/Д3.1!$G$34*Д3.1!$K$34)/Д3!$G$51*Д3!S$51)+$H94/Д4!$G$38*Д4!S$38</f>
        <v>0</v>
      </c>
      <c r="U94" s="578"/>
      <c r="V94" s="578"/>
      <c r="W94" s="578"/>
      <c r="X94" s="578">
        <f>$F94/$H$37*X$37+(($G94/Д3.1!$G$34*Д3.1!$K$34)/Д3!$G$51*Д3!W$51)+$H94/Д4!$G$38*Д4!W$38</f>
        <v>0</v>
      </c>
    </row>
    <row r="95" spans="3:24">
      <c r="C95" s="541" t="s">
        <v>865</v>
      </c>
      <c r="L95" s="578">
        <f>$F95/$H$37*L$37+($G95/Д3!$G$51*Д3!K$51)+$H95/Д4!$G$38*Д4!K$38</f>
        <v>0</v>
      </c>
      <c r="M95" s="578"/>
      <c r="N95" s="578"/>
      <c r="O95" s="578"/>
      <c r="P95" s="578">
        <f>$F95/$H$37*P$37+(($G95/Д3.1!$G$34*Д3.1!$K$34)/Д3!$G$51*Д3!O$51)+$H95/Д4!$G$38*Д4!O$38</f>
        <v>0</v>
      </c>
      <c r="Q95" s="578"/>
      <c r="R95" s="578"/>
      <c r="S95" s="578"/>
      <c r="T95" s="578">
        <f>$F95/$H$37*T$37+(($G95/Д3.1!$G$34*Д3.1!$K$34)/Д3!$G$51*Д3!S$51)+$H95/Д4!$G$38*Д4!S$38</f>
        <v>0</v>
      </c>
      <c r="U95" s="578"/>
      <c r="V95" s="578"/>
      <c r="W95" s="578"/>
      <c r="X95" s="578">
        <f>$F95/$H$37*X$37+(($G95/Д3.1!$G$34*Д3.1!$K$34)/Д3!$G$51*Д3!W$51)+$H95/Д4!$G$38*Д4!W$38</f>
        <v>0</v>
      </c>
    </row>
    <row r="96" spans="3:24">
      <c r="C96" s="541" t="s">
        <v>866</v>
      </c>
      <c r="L96" s="578">
        <f>$F96/$H$37*L$37+($G96/Д3!$G$51*Д3!K$51)+$H96/Д4!$G$38*Д4!K$38</f>
        <v>0</v>
      </c>
      <c r="M96" s="578"/>
      <c r="N96" s="578"/>
      <c r="O96" s="578"/>
      <c r="P96" s="578">
        <f>$F96/$H$37*P$37+(($G96/Д3.1!$G$34*Д3.1!$K$34)/Д3!$G$51*Д3!O$51)+$H96/Д4!$G$38*Д4!O$38</f>
        <v>0</v>
      </c>
      <c r="Q96" s="578"/>
      <c r="R96" s="578"/>
      <c r="S96" s="578"/>
      <c r="T96" s="578">
        <f>$F96/$H$37*T$37+(($G96/Д3.1!$G$34*Д3.1!$K$34)/Д3!$G$51*Д3!S$51)+$H96/Д4!$G$38*Д4!S$38</f>
        <v>0</v>
      </c>
      <c r="U96" s="578"/>
      <c r="V96" s="578"/>
      <c r="W96" s="578"/>
      <c r="X96" s="578">
        <f>$F96/$H$37*X$37+(($G96/Д3.1!$G$34*Д3.1!$K$34)/Д3!$G$51*Д3!W$51)+$H96/Д4!$G$38*Д4!W$38</f>
        <v>0</v>
      </c>
    </row>
    <row r="97" spans="3:24">
      <c r="C97" s="541" t="s">
        <v>867</v>
      </c>
      <c r="L97" s="578">
        <f>$F97/$H$37*L$37+($G97/Д3!$G$51*Д3!K$51)+$H97/Д4!$G$38*Д4!K$38</f>
        <v>0</v>
      </c>
      <c r="M97" s="578"/>
      <c r="N97" s="578"/>
      <c r="O97" s="578"/>
      <c r="P97" s="578">
        <f>$F97/$H$37*P$37+(($G97/Д3.1!$G$34*Д3.1!$K$34)/Д3!$G$51*Д3!O$51)+$H97/Д4!$G$38*Д4!O$38</f>
        <v>0</v>
      </c>
      <c r="Q97" s="578"/>
      <c r="R97" s="578"/>
      <c r="S97" s="578"/>
      <c r="T97" s="578">
        <f>$F97/$H$37*T$37+(($G97/Д3.1!$G$34*Д3.1!$K$34)/Д3!$G$51*Д3!S$51)+$H97/Д4!$G$38*Д4!S$38</f>
        <v>0</v>
      </c>
      <c r="U97" s="578"/>
      <c r="V97" s="578"/>
      <c r="W97" s="578"/>
      <c r="X97" s="578">
        <f>$F97/$H$37*X$37+(($G97/Д3.1!$G$34*Д3.1!$K$34)/Д3!$G$51*Д3!W$51)+$H97/Д4!$G$38*Д4!W$38</f>
        <v>0</v>
      </c>
    </row>
    <row r="98" spans="3:24">
      <c r="C98" s="541" t="s">
        <v>868</v>
      </c>
      <c r="L98" s="578">
        <f>$F98/$H$37*L$37+($G98/Д3!$G$51*Д3!K$51)+$H98/Д4!$G$38*Д4!K$38</f>
        <v>0</v>
      </c>
      <c r="M98" s="578"/>
      <c r="N98" s="578"/>
      <c r="O98" s="578"/>
      <c r="P98" s="578">
        <f>$F98/$H$37*P$37+(($G98/Д3.1!$G$34*Д3.1!$K$34)/Д3!$G$51*Д3!O$51)+$H98/Д4!$G$38*Д4!O$38</f>
        <v>0</v>
      </c>
      <c r="Q98" s="578"/>
      <c r="R98" s="578"/>
      <c r="S98" s="578"/>
      <c r="T98" s="578">
        <f>$F98/$H$37*T$37+(($G98/Д3.1!$G$34*Д3.1!$K$34)/Д3!$G$51*Д3!S$51)+$H98/Д4!$G$38*Д4!S$38</f>
        <v>0</v>
      </c>
      <c r="U98" s="578"/>
      <c r="V98" s="578"/>
      <c r="W98" s="578"/>
      <c r="X98" s="578">
        <f>$F98/$H$37*X$37+(($G98/Д3.1!$G$34*Д3.1!$K$34)/Д3!$G$51*Д3!W$51)+$H98/Д4!$G$38*Д4!W$38</f>
        <v>0</v>
      </c>
    </row>
    <row r="99" spans="3:24">
      <c r="C99" s="581" t="s">
        <v>869</v>
      </c>
      <c r="L99" s="578">
        <f>$F99/$H$37*L$37+($G99/Д3!$G$51*Д3!K$51)+$H99/Д4!$G$38*Д4!K$38</f>
        <v>0</v>
      </c>
      <c r="M99" s="578"/>
      <c r="N99" s="578"/>
      <c r="O99" s="578"/>
      <c r="P99" s="578">
        <f>$F99/$H$37*P$37+(($G99/Д3.1!$G$34*Д3.1!$K$34)/Д3!$G$51*Д3!O$51)+$H99/Д4!$G$38*Д4!O$38</f>
        <v>0</v>
      </c>
      <c r="Q99" s="578"/>
      <c r="R99" s="578"/>
      <c r="S99" s="578"/>
      <c r="T99" s="578">
        <f>$F99/$H$37*T$37+(($G99/Д3.1!$G$34*Д3.1!$K$34)/Д3!$G$51*Д3!S$51)+$H99/Д4!$G$38*Д4!S$38</f>
        <v>0</v>
      </c>
      <c r="U99" s="578"/>
      <c r="V99" s="578"/>
      <c r="W99" s="578"/>
      <c r="X99" s="578">
        <f>$F99/$H$37*X$37+(($G99/Д3.1!$G$34*Д3.1!$K$34)/Д3!$G$51*Д3!W$51)+$H99/Д4!$G$38*Д4!W$38</f>
        <v>0</v>
      </c>
    </row>
    <row r="100" spans="3:24">
      <c r="C100" s="541" t="s">
        <v>870</v>
      </c>
      <c r="L100" s="578">
        <f>$F100/$H$37*L$37+($G100/Д3!$G$51*Д3!K$51)+$H100/Д4!$G$38*Д4!K$38</f>
        <v>0</v>
      </c>
      <c r="M100" s="578"/>
      <c r="N100" s="578"/>
      <c r="O100" s="578"/>
      <c r="P100" s="578">
        <f>$F100/$H$37*P$37+(($G100/Д3.1!$G$34*Д3.1!$K$34)/Д3!$G$51*Д3!O$51)+$H100/Д4!$G$38*Д4!O$38</f>
        <v>0</v>
      </c>
      <c r="Q100" s="578"/>
      <c r="R100" s="578"/>
      <c r="S100" s="578"/>
      <c r="T100" s="578">
        <f>$F100/$H$37*T$37+(($G100/Д3.1!$G$34*Д3.1!$K$34)/Д3!$G$51*Д3!S$51)+$H100/Д4!$G$38*Д4!S$38</f>
        <v>0</v>
      </c>
      <c r="U100" s="578"/>
      <c r="V100" s="578"/>
      <c r="W100" s="578"/>
      <c r="X100" s="578">
        <f>$F100/$H$37*X$37+(($G100/Д3.1!$G$34*Д3.1!$K$34)/Д3!$G$51*Д3!W$51)+$H100/Д4!$G$38*Д4!W$38</f>
        <v>0</v>
      </c>
    </row>
    <row r="101" spans="3:24">
      <c r="C101" s="541" t="s">
        <v>843</v>
      </c>
      <c r="L101" s="578">
        <f>$F101/$H$37*L$37+($G101/Д3!$G$51*Д3!K$51)+$H101/Д4!$G$38*Д4!K$38</f>
        <v>0</v>
      </c>
      <c r="M101" s="578"/>
      <c r="N101" s="578"/>
      <c r="O101" s="578"/>
      <c r="P101" s="578">
        <f>$F101/$H$37*P$37+(($G101/Д3.1!$G$34*Д3.1!$K$34)/Д3!$G$51*Д3!O$51)+$H101/Д4!$G$38*Д4!O$38</f>
        <v>0</v>
      </c>
      <c r="T101" s="578">
        <f>$F101/$H$37*T$37+(($G101/Д3.1!$G$34*Д3.1!$K$34)/Д3!$G$51*Д3!S$51)+$H101/Д4!$G$38*Д4!S$38</f>
        <v>0</v>
      </c>
      <c r="X101" s="578">
        <f>$F101/$H$37*X$37+(($G101/Д3.1!$G$34*Д3.1!$K$34)/Д3!$G$51*Д3!W$51)+$H101/Д4!$G$38*Д4!W$38</f>
        <v>0</v>
      </c>
    </row>
  </sheetData>
  <autoFilter ref="A7:X64"/>
  <mergeCells count="18">
    <mergeCell ref="U1:X1"/>
    <mergeCell ref="B2:R2"/>
    <mergeCell ref="W4:X4"/>
    <mergeCell ref="I5:L5"/>
    <mergeCell ref="H4:K4"/>
    <mergeCell ref="M5:P5"/>
    <mergeCell ref="Q5:T5"/>
    <mergeCell ref="U5:X5"/>
    <mergeCell ref="H71:J71"/>
    <mergeCell ref="C67:U67"/>
    <mergeCell ref="C68:T68"/>
    <mergeCell ref="C69:Q69"/>
    <mergeCell ref="A5:A6"/>
    <mergeCell ref="B5:B6"/>
    <mergeCell ref="C5:C6"/>
    <mergeCell ref="D5:D6"/>
    <mergeCell ref="E5:H5"/>
    <mergeCell ref="S71:U71"/>
  </mergeCells>
  <conditionalFormatting sqref="D3">
    <cfRule type="cellIs" dxfId="54" priority="2" operator="equal">
      <formula>0</formula>
    </cfRule>
  </conditionalFormatting>
  <conditionalFormatting sqref="C1">
    <cfRule type="containsText" dxfId="53" priority="1" operator="containsText" text="Для корек">
      <formula>NOT(ISERROR(SEARCH("Для корек",C1)))</formula>
    </cfRule>
  </conditionalFormatting>
  <pageMargins left="0.23622047244094491" right="0.27559055118110237" top="0.23622047244094491" bottom="0.23622047244094491" header="0.27559055118110237" footer="0.31496062992125984"/>
  <pageSetup paperSize="9" scale="57" orientation="landscape" r:id="rId1"/>
</worksheet>
</file>

<file path=xl/worksheets/sheet11.xml><?xml version="1.0" encoding="utf-8"?>
<worksheet xmlns="http://schemas.openxmlformats.org/spreadsheetml/2006/main" xmlns:r="http://schemas.openxmlformats.org/officeDocument/2006/relationships">
  <sheetPr>
    <tabColor rgb="FF00B0F0"/>
  </sheetPr>
  <dimension ref="A1:R96"/>
  <sheetViews>
    <sheetView view="pageBreakPreview" topLeftCell="A19" zoomScaleSheetLayoutView="100" workbookViewId="0">
      <selection activeCell="K4" sqref="K4"/>
    </sheetView>
  </sheetViews>
  <sheetFormatPr defaultColWidth="9.140625" defaultRowHeight="12"/>
  <cols>
    <col min="1" max="1" width="5.42578125" style="997" customWidth="1"/>
    <col min="2" max="2" width="48.28515625" style="977" customWidth="1"/>
    <col min="3" max="3" width="7.5703125" style="977" customWidth="1"/>
    <col min="4" max="4" width="11.5703125" style="977" customWidth="1"/>
    <col min="5" max="6" width="10.140625" style="977" customWidth="1"/>
    <col min="7" max="7" width="10" style="977" bestFit="1" customWidth="1"/>
    <col min="8" max="8" width="11.5703125" style="977" customWidth="1"/>
    <col min="9" max="9" width="8.85546875" style="977" customWidth="1"/>
    <col min="10" max="10" width="10.5703125" style="977" customWidth="1"/>
    <col min="11" max="11" width="9" style="977" bestFit="1" customWidth="1"/>
    <col min="12" max="12" width="11.5703125" style="977" customWidth="1"/>
    <col min="13" max="13" width="8.7109375" style="977" customWidth="1"/>
    <col min="14" max="14" width="9.42578125" style="977" customWidth="1"/>
    <col min="15" max="15" width="9" style="977" bestFit="1" customWidth="1"/>
    <col min="16" max="16" width="9.140625" style="977"/>
    <col min="17" max="17" width="23.85546875" style="977" customWidth="1"/>
    <col min="18" max="16384" width="9.140625" style="977"/>
  </cols>
  <sheetData>
    <row r="1" spans="1:18" ht="89.25" customHeight="1">
      <c r="A1" s="974"/>
      <c r="B1" s="975"/>
      <c r="C1" s="976"/>
      <c r="L1" s="1208" t="s">
        <v>1064</v>
      </c>
      <c r="M1" s="1209"/>
      <c r="N1" s="1209"/>
      <c r="O1" s="1209"/>
      <c r="Q1" s="978"/>
      <c r="R1" s="978"/>
    </row>
    <row r="2" spans="1:18" ht="32.25" customHeight="1">
      <c r="A2" s="974"/>
      <c r="B2" s="1212" t="str">
        <f>"Розрахунок витрат на утримання, експлуатацію основних засобів, задіяних у діяльності з транспортування теплової енергії, для розрахунку тарифу на транспортування теплової енергії  на планований період з "&amp;ІНСТРУКЦІЯ!$B$1&amp;" року"</f>
        <v>Розрахунок витрат на утримання, експлуатацію основних засобів, задіяних у діяльності з транспортування теплової енергії, для розрахунку тарифу на транспортування теплової енергії  на планований період з  з 01.10.2021 р.-30.09.2022 р. року</v>
      </c>
      <c r="C2" s="1212"/>
      <c r="D2" s="1212"/>
      <c r="E2" s="1212"/>
      <c r="F2" s="1212"/>
      <c r="G2" s="1212"/>
      <c r="H2" s="1212"/>
      <c r="I2" s="1212"/>
      <c r="J2" s="1212"/>
      <c r="K2" s="1212"/>
      <c r="L2" s="1212"/>
      <c r="M2" s="1212"/>
      <c r="N2" s="979"/>
      <c r="O2" s="979"/>
    </row>
    <row r="3" spans="1:18" ht="23.25" customHeight="1">
      <c r="A3" s="974"/>
      <c r="D3" s="1094" t="str">
        <f>'1_Елементи витрат'!A3</f>
        <v>Акціонерне товариство "ОБЛТЕПЛОКОМУНЕНЕРГО" м. Чернігів, смт. Срібне</v>
      </c>
      <c r="E3" s="1094"/>
      <c r="F3" s="1094"/>
      <c r="G3" s="1094"/>
      <c r="H3" s="1094"/>
      <c r="N3" s="976"/>
      <c r="O3" s="976"/>
    </row>
    <row r="4" spans="1:18">
      <c r="A4" s="974"/>
      <c r="D4" s="1210" t="s">
        <v>169</v>
      </c>
      <c r="E4" s="1210"/>
      <c r="F4" s="1210"/>
      <c r="G4" s="1210"/>
      <c r="H4" s="1210"/>
      <c r="N4" s="976"/>
      <c r="O4" s="976"/>
    </row>
    <row r="5" spans="1:18">
      <c r="A5" s="974"/>
      <c r="B5" s="976"/>
      <c r="C5" s="976"/>
      <c r="I5" s="976"/>
      <c r="L5" s="976"/>
      <c r="M5" s="976"/>
      <c r="N5" s="1211" t="s">
        <v>170</v>
      </c>
      <c r="O5" s="1211"/>
    </row>
    <row r="6" spans="1:18" ht="16.5" customHeight="1">
      <c r="A6" s="1213" t="s">
        <v>127</v>
      </c>
      <c r="B6" s="1215" t="s">
        <v>128</v>
      </c>
      <c r="C6" s="1215" t="s">
        <v>171</v>
      </c>
      <c r="D6" s="1217" t="s">
        <v>206</v>
      </c>
      <c r="E6" s="1217"/>
      <c r="F6" s="1217"/>
      <c r="G6" s="1217"/>
      <c r="H6" s="1218" t="s">
        <v>377</v>
      </c>
      <c r="I6" s="1218"/>
      <c r="J6" s="1218"/>
      <c r="K6" s="1218"/>
      <c r="L6" s="1218"/>
      <c r="M6" s="1218"/>
      <c r="N6" s="1218"/>
      <c r="O6" s="1218"/>
    </row>
    <row r="7" spans="1:18" ht="26.25" customHeight="1">
      <c r="A7" s="1214"/>
      <c r="B7" s="1216"/>
      <c r="C7" s="1216"/>
      <c r="D7" s="1217"/>
      <c r="E7" s="1217"/>
      <c r="F7" s="1217"/>
      <c r="G7" s="1217"/>
      <c r="H7" s="1217" t="s">
        <v>378</v>
      </c>
      <c r="I7" s="1217"/>
      <c r="J7" s="1217"/>
      <c r="K7" s="1217"/>
      <c r="L7" s="1217" t="s">
        <v>379</v>
      </c>
      <c r="M7" s="1217"/>
      <c r="N7" s="1217"/>
      <c r="O7" s="1217"/>
    </row>
    <row r="8" spans="1:18" ht="48" customHeight="1">
      <c r="A8" s="1214"/>
      <c r="B8" s="1216"/>
      <c r="C8" s="1216"/>
      <c r="D8" s="980" t="str">
        <f>Д2!E6</f>
        <v>період, що передує базовому (факт 2019 року)</v>
      </c>
      <c r="E8" s="980" t="str">
        <f>Д2!F6</f>
        <v>базовий період (факт 2020 року)</v>
      </c>
      <c r="F8" s="981" t="s">
        <v>362</v>
      </c>
      <c r="G8" s="981" t="s">
        <v>380</v>
      </c>
      <c r="H8" s="980" t="str">
        <f>D8</f>
        <v>період, що передує базовому (факт 2019 року)</v>
      </c>
      <c r="I8" s="980" t="str">
        <f>E8</f>
        <v>базовий період (факт 2020 року)</v>
      </c>
      <c r="J8" s="981" t="s">
        <v>362</v>
      </c>
      <c r="K8" s="981" t="s">
        <v>380</v>
      </c>
      <c r="L8" s="980" t="str">
        <f>H8</f>
        <v>період, що передує базовому (факт 2019 року)</v>
      </c>
      <c r="M8" s="980" t="str">
        <f>I8</f>
        <v>базовий період (факт 2020 року)</v>
      </c>
      <c r="N8" s="981" t="s">
        <v>362</v>
      </c>
      <c r="O8" s="981" t="s">
        <v>380</v>
      </c>
    </row>
    <row r="9" spans="1:18" ht="12" customHeight="1">
      <c r="A9" s="982">
        <v>1</v>
      </c>
      <c r="B9" s="980">
        <v>2</v>
      </c>
      <c r="C9" s="980">
        <v>3</v>
      </c>
      <c r="D9" s="980">
        <v>4</v>
      </c>
      <c r="E9" s="980">
        <v>5</v>
      </c>
      <c r="F9" s="980">
        <v>6</v>
      </c>
      <c r="G9" s="980">
        <v>7</v>
      </c>
      <c r="H9" s="980">
        <v>8</v>
      </c>
      <c r="I9" s="980">
        <v>9</v>
      </c>
      <c r="J9" s="980">
        <v>10</v>
      </c>
      <c r="K9" s="980">
        <v>11</v>
      </c>
      <c r="L9" s="980">
        <v>12</v>
      </c>
      <c r="M9" s="980">
        <v>13</v>
      </c>
      <c r="N9" s="980">
        <v>14</v>
      </c>
      <c r="O9" s="980">
        <v>15</v>
      </c>
    </row>
    <row r="10" spans="1:18">
      <c r="A10" s="983">
        <v>1</v>
      </c>
      <c r="B10" s="134" t="s">
        <v>210</v>
      </c>
      <c r="C10" s="984" t="s">
        <v>177</v>
      </c>
      <c r="D10" s="366">
        <f t="shared" ref="D10:E10" si="0">D11+D15+D16+D21</f>
        <v>63980.966729974607</v>
      </c>
      <c r="E10" s="366">
        <f t="shared" si="0"/>
        <v>93995.89782724675</v>
      </c>
      <c r="F10" s="366">
        <f t="shared" ref="F10" si="1">F11+F15+F16+F21</f>
        <v>112731.8158240167</v>
      </c>
      <c r="G10" s="366">
        <f>G11+G15+G16+G21</f>
        <v>528.66951261992506</v>
      </c>
      <c r="H10" s="366">
        <f t="shared" ref="H10:J10" si="2">H11+H15+H16+H21</f>
        <v>63980.966729974607</v>
      </c>
      <c r="I10" s="366">
        <f t="shared" si="2"/>
        <v>93995.89782724675</v>
      </c>
      <c r="J10" s="366">
        <f t="shared" si="2"/>
        <v>112731.8158240167</v>
      </c>
      <c r="K10" s="366">
        <f>K11+K15+K16+K21</f>
        <v>528.66951261992506</v>
      </c>
      <c r="L10" s="366">
        <f t="shared" ref="L10:N10" si="3">L11+L15+L16+L21</f>
        <v>0</v>
      </c>
      <c r="M10" s="366">
        <f t="shared" si="3"/>
        <v>0</v>
      </c>
      <c r="N10" s="366" t="e">
        <f t="shared" si="3"/>
        <v>#DIV/0!</v>
      </c>
      <c r="O10" s="366">
        <f>O11+O15+O16+O21</f>
        <v>0</v>
      </c>
    </row>
    <row r="11" spans="1:18">
      <c r="A11" s="983" t="s">
        <v>143</v>
      </c>
      <c r="B11" s="134" t="s">
        <v>211</v>
      </c>
      <c r="C11" s="984" t="s">
        <v>177</v>
      </c>
      <c r="D11" s="366">
        <f t="shared" ref="D11:E11" si="4">SUM(D12:D14)</f>
        <v>12498.149870000001</v>
      </c>
      <c r="E11" s="366">
        <f t="shared" si="4"/>
        <v>38944.550360000001</v>
      </c>
      <c r="F11" s="366">
        <f t="shared" ref="F11" si="5">SUM(F12:F14)</f>
        <v>43758.3780877428</v>
      </c>
      <c r="G11" s="366">
        <f>SUM(G12:G14)</f>
        <v>124.19077365085825</v>
      </c>
      <c r="H11" s="366">
        <f t="shared" ref="H11" si="6">SUM(H12:H14)</f>
        <v>12498.149870000001</v>
      </c>
      <c r="I11" s="366">
        <f>SUM(I12:I14)</f>
        <v>38944.550360000001</v>
      </c>
      <c r="J11" s="366">
        <f t="shared" ref="J11" si="7">SUM(J12:J14)</f>
        <v>43758.3780877428</v>
      </c>
      <c r="K11" s="366">
        <f>SUM(K12:K14)</f>
        <v>124.19077365085825</v>
      </c>
      <c r="L11" s="366">
        <f t="shared" ref="L11:M11" si="8">SUM(L12:L14)</f>
        <v>0</v>
      </c>
      <c r="M11" s="366">
        <f t="shared" si="8"/>
        <v>0</v>
      </c>
      <c r="N11" s="366" t="e">
        <f t="shared" ref="N11" si="9">SUM(N12:N14)</f>
        <v>#DIV/0!</v>
      </c>
      <c r="O11" s="366">
        <f>SUM(O12:O14)</f>
        <v>0</v>
      </c>
    </row>
    <row r="12" spans="1:18">
      <c r="A12" s="985" t="s">
        <v>29</v>
      </c>
      <c r="B12" s="986" t="s">
        <v>178</v>
      </c>
      <c r="C12" s="980" t="s">
        <v>177</v>
      </c>
      <c r="D12" s="367">
        <f>'1_Елементи витрат'!J15/1000</f>
        <v>10094.469060000001</v>
      </c>
      <c r="E12" s="367">
        <f>'1_Елементи витрат'!X15/1000</f>
        <v>36530.954100000003</v>
      </c>
      <c r="F12" s="987">
        <v>40360.861883985941</v>
      </c>
      <c r="G12" s="367">
        <f>'1_Елементи витрат'!BJ15/1000+IF(ІНСТРУКЦІЯ!$J$1,'1_Елементи витрат'!BL15/1000,0)</f>
        <v>122.65959818999998</v>
      </c>
      <c r="H12" s="367">
        <f>IFERROR($D12/$D$34*H$34,0)</f>
        <v>10094.469060000001</v>
      </c>
      <c r="I12" s="367">
        <f>IFERROR($E12/$E$34*I$34,0)</f>
        <v>36530.954100000003</v>
      </c>
      <c r="J12" s="368">
        <f>$F12/$F$34*J$34</f>
        <v>40360.861883985941</v>
      </c>
      <c r="K12" s="367">
        <f>$G12/$G$34*K$34</f>
        <v>122.65959818999998</v>
      </c>
      <c r="L12" s="367">
        <f>IFERROR($D12/$D$34*L$34,0)</f>
        <v>0</v>
      </c>
      <c r="M12" s="367">
        <f>IFERROR($E12/$E$34*M$34,0)</f>
        <v>0</v>
      </c>
      <c r="N12" s="368">
        <f t="shared" ref="N12:N15" si="10">$F12/$F34*N$34</f>
        <v>0</v>
      </c>
      <c r="O12" s="367">
        <f>$G12/$G$34*O$34</f>
        <v>0</v>
      </c>
    </row>
    <row r="13" spans="1:18">
      <c r="A13" s="985" t="s">
        <v>33</v>
      </c>
      <c r="B13" s="986" t="s">
        <v>212</v>
      </c>
      <c r="C13" s="980" t="s">
        <v>177</v>
      </c>
      <c r="D13" s="367">
        <f>'1_Елементи витрат'!J16/1000</f>
        <v>13.145040000000002</v>
      </c>
      <c r="E13" s="367">
        <f>'1_Елементи витрат'!X16/1000</f>
        <v>578.61282999999992</v>
      </c>
      <c r="F13" s="987">
        <v>1124.96559375686</v>
      </c>
      <c r="G13" s="367">
        <f>'1_Елементи витрат'!BJ16/1000+IF(ІНСТРУКЦІЯ!$J$1,'1_Елементи витрат'!BL16/1000,0)</f>
        <v>1.5311754608582713</v>
      </c>
      <c r="H13" s="367">
        <f t="shared" ref="H13:H15" si="11">IFERROR($D13/$D$34*H$34,0)</f>
        <v>13.145040000000002</v>
      </c>
      <c r="I13" s="367">
        <f>IFERROR($E13/$E$34*I$34,0)</f>
        <v>578.61282999999992</v>
      </c>
      <c r="J13" s="368">
        <f t="shared" ref="J13:J31" si="12">$F13/$F$34*J$34</f>
        <v>1124.96559375686</v>
      </c>
      <c r="K13" s="367">
        <f>$G13/$G$34*K$34</f>
        <v>1.5311754608582713</v>
      </c>
      <c r="L13" s="367">
        <f t="shared" ref="L13:L15" si="13">IFERROR($D13/$D$34*L$34,0)</f>
        <v>0</v>
      </c>
      <c r="M13" s="367">
        <f t="shared" ref="M13:M15" si="14">IFERROR($E13/$E$34*M$34,0)</f>
        <v>0</v>
      </c>
      <c r="N13" s="368">
        <f t="shared" si="10"/>
        <v>0</v>
      </c>
      <c r="O13" s="367">
        <f>$G13/$G$34*O$34</f>
        <v>0</v>
      </c>
    </row>
    <row r="14" spans="1:18">
      <c r="A14" s="985" t="s">
        <v>31</v>
      </c>
      <c r="B14" s="986" t="s">
        <v>184</v>
      </c>
      <c r="C14" s="980" t="s">
        <v>177</v>
      </c>
      <c r="D14" s="367">
        <f>SUMIF('1_Елементи витрат'!$BK$11:$BK$99,"мат",'1_Елементи витрат'!$J$11:$J$99)/1000</f>
        <v>2390.53577</v>
      </c>
      <c r="E14" s="367">
        <f>SUMIF('1_Елементи витрат'!$BK$11:$BK$99,"мат",'1_Елементи витрат'!$X$11:$X$99)/1000</f>
        <v>1834.98343</v>
      </c>
      <c r="F14" s="987">
        <v>2272.5506099999998</v>
      </c>
      <c r="G14" s="367">
        <f>SUMIF('1_Елементи витрат'!$BK$20:$BK$99,"мат",'1_Елементи витрат'!$BJ$20:$BJ$99)/1000+IF(ІНСТРУКЦІЯ!$J$1,SUMIF('1_Елементи витрат'!$BM$20:$BM$99,"мат",'1_Елементи витрат'!$BL$20:$BL$99)/1000,0)</f>
        <v>0</v>
      </c>
      <c r="H14" s="367">
        <f t="shared" si="11"/>
        <v>2390.53577</v>
      </c>
      <c r="I14" s="367">
        <f>IFERROR($E14/$E$34*I$34,0)</f>
        <v>1834.98343</v>
      </c>
      <c r="J14" s="368">
        <f t="shared" si="12"/>
        <v>2272.5506099999998</v>
      </c>
      <c r="K14" s="367">
        <f>$G14/$G$34*K$34</f>
        <v>0</v>
      </c>
      <c r="L14" s="367">
        <f t="shared" si="13"/>
        <v>0</v>
      </c>
      <c r="M14" s="367">
        <f t="shared" si="14"/>
        <v>0</v>
      </c>
      <c r="N14" s="368" t="e">
        <f t="shared" si="10"/>
        <v>#DIV/0!</v>
      </c>
      <c r="O14" s="367">
        <f>$G14/$G$34*O$34</f>
        <v>0</v>
      </c>
    </row>
    <row r="15" spans="1:18">
      <c r="A15" s="983" t="s">
        <v>35</v>
      </c>
      <c r="B15" s="134" t="s">
        <v>381</v>
      </c>
      <c r="C15" s="984" t="s">
        <v>177</v>
      </c>
      <c r="D15" s="366">
        <f>'1_Елементи витрат'!J17/1000</f>
        <v>19812.697809999998</v>
      </c>
      <c r="E15" s="366">
        <f>'1_Елементи витрат'!X17/1000</f>
        <v>22787.821809999998</v>
      </c>
      <c r="F15" s="988">
        <v>37772.751959999994</v>
      </c>
      <c r="G15" s="366">
        <f>'1_Елементи витрат'!BJ17/1000++IF(ІНСТРУКЦІЯ!$J$1,'1_Елементи витрат'!BL17/1000,0)</f>
        <v>93.804869999999994</v>
      </c>
      <c r="H15" s="366">
        <f t="shared" si="11"/>
        <v>19812.697809999998</v>
      </c>
      <c r="I15" s="366">
        <f t="shared" ref="I15" si="15">IFERROR($E15/$E$34*I$34,0)</f>
        <v>22787.821809999998</v>
      </c>
      <c r="J15" s="369">
        <f t="shared" si="12"/>
        <v>37772.751959999994</v>
      </c>
      <c r="K15" s="366">
        <f>$G15/$G$34*K$34</f>
        <v>93.804869999999994</v>
      </c>
      <c r="L15" s="366">
        <f t="shared" si="13"/>
        <v>0</v>
      </c>
      <c r="M15" s="366">
        <f t="shared" si="14"/>
        <v>0</v>
      </c>
      <c r="N15" s="366" t="e">
        <f t="shared" si="10"/>
        <v>#DIV/0!</v>
      </c>
      <c r="O15" s="366">
        <f>$G15/$G$34*O$34</f>
        <v>0</v>
      </c>
    </row>
    <row r="16" spans="1:18">
      <c r="A16" s="983" t="s">
        <v>185</v>
      </c>
      <c r="B16" s="134" t="s">
        <v>213</v>
      </c>
      <c r="C16" s="984" t="s">
        <v>177</v>
      </c>
      <c r="D16" s="366">
        <f t="shared" ref="D16:F16" si="16">SUM(D17:D20)</f>
        <v>30106.471609999997</v>
      </c>
      <c r="E16" s="366">
        <f t="shared" si="16"/>
        <v>30667.323010000004</v>
      </c>
      <c r="F16" s="366">
        <f t="shared" si="16"/>
        <v>29500.260053047532</v>
      </c>
      <c r="G16" s="366">
        <f>SUM(G17:G20)</f>
        <v>309.96096</v>
      </c>
      <c r="H16" s="366">
        <f t="shared" ref="H16:J16" si="17">SUM(H17:H20)</f>
        <v>30106.471609999997</v>
      </c>
      <c r="I16" s="366">
        <f t="shared" si="17"/>
        <v>30667.323010000004</v>
      </c>
      <c r="J16" s="366">
        <f t="shared" si="17"/>
        <v>29500.260053047532</v>
      </c>
      <c r="K16" s="366">
        <f>SUM(K17:K20)</f>
        <v>309.96096</v>
      </c>
      <c r="L16" s="366">
        <f t="shared" ref="L16:M16" si="18">SUM(L17:L20)</f>
        <v>0</v>
      </c>
      <c r="M16" s="366">
        <f t="shared" si="18"/>
        <v>0</v>
      </c>
      <c r="N16" s="369" t="e">
        <f t="shared" ref="N16" si="19">SUM(N17:N20)</f>
        <v>#DIV/0!</v>
      </c>
      <c r="O16" s="366">
        <f>SUM(O17:O20)</f>
        <v>0</v>
      </c>
    </row>
    <row r="17" spans="1:15">
      <c r="A17" s="985" t="s">
        <v>37</v>
      </c>
      <c r="B17" s="986" t="s">
        <v>192</v>
      </c>
      <c r="C17" s="980" t="s">
        <v>177</v>
      </c>
      <c r="D17" s="367">
        <f>'1_Елементи витрат'!J18/1000</f>
        <v>4186.7165999999997</v>
      </c>
      <c r="E17" s="367">
        <f>'1_Елементи витрат'!X18/1000</f>
        <v>4827.1153400000003</v>
      </c>
      <c r="F17" s="987">
        <v>8310.0054299999993</v>
      </c>
      <c r="G17" s="367">
        <f>'1_Елементи витрат'!BJ18/1000+IF(ІНСТРУКЦІЯ!$J$1,'1_Елементи витрат'!BL18/1000,0)</f>
        <v>20.637070000000001</v>
      </c>
      <c r="H17" s="367">
        <f t="shared" ref="H17:H20" si="20">IFERROR($D17/$D$34*H$34,0)</f>
        <v>4186.7165999999997</v>
      </c>
      <c r="I17" s="367">
        <f t="shared" ref="I17:I20" si="21">IFERROR($E17/$E$34*I$34,0)</f>
        <v>4827.1153400000003</v>
      </c>
      <c r="J17" s="368">
        <f t="shared" si="12"/>
        <v>8310.0054299999993</v>
      </c>
      <c r="K17" s="367">
        <f>$G17/$G$34*K$34</f>
        <v>20.637070000000001</v>
      </c>
      <c r="L17" s="367">
        <f t="shared" ref="L17:L20" si="22">IFERROR($D17/$D$34*L$34,0)</f>
        <v>0</v>
      </c>
      <c r="M17" s="367">
        <f t="shared" ref="M17:M20" si="23">IFERROR($E17/$E$34*M$34,0)</f>
        <v>0</v>
      </c>
      <c r="N17" s="368" t="e">
        <f t="shared" ref="N17:N20" si="24">$F17/$F39*N$34</f>
        <v>#DIV/0!</v>
      </c>
      <c r="O17" s="367">
        <f>$G17/$G$34*O$34</f>
        <v>0</v>
      </c>
    </row>
    <row r="18" spans="1:15">
      <c r="A18" s="985" t="s">
        <v>39</v>
      </c>
      <c r="B18" s="986" t="s">
        <v>214</v>
      </c>
      <c r="C18" s="980" t="s">
        <v>177</v>
      </c>
      <c r="D18" s="367">
        <f>'1_Елементи витрат'!J19/1000</f>
        <v>6799.0072</v>
      </c>
      <c r="E18" s="367">
        <f>'1_Елементи витрат'!X19/1000</f>
        <v>6229.48837</v>
      </c>
      <c r="F18" s="987">
        <v>4148.8572700000022</v>
      </c>
      <c r="G18" s="367">
        <f>'1_Елементи витрат'!BJ19/1000+IF(ІНСТРУКЦІЯ!$J$1,'1_Елементи витрат'!BL19/1000,0)</f>
        <v>87.13188000000001</v>
      </c>
      <c r="H18" s="367">
        <f t="shared" si="20"/>
        <v>6799.0072</v>
      </c>
      <c r="I18" s="367">
        <f t="shared" si="21"/>
        <v>6229.48837</v>
      </c>
      <c r="J18" s="368">
        <f t="shared" si="12"/>
        <v>4148.8572700000022</v>
      </c>
      <c r="K18" s="367">
        <f>$G18/$G$34*K$34</f>
        <v>87.13188000000001</v>
      </c>
      <c r="L18" s="367">
        <f t="shared" si="22"/>
        <v>0</v>
      </c>
      <c r="M18" s="367">
        <f t="shared" si="23"/>
        <v>0</v>
      </c>
      <c r="N18" s="368" t="e">
        <f t="shared" si="24"/>
        <v>#DIV/0!</v>
      </c>
      <c r="O18" s="367">
        <f>$G18/$G$34*O$34</f>
        <v>0</v>
      </c>
    </row>
    <row r="19" spans="1:15">
      <c r="A19" s="985" t="s">
        <v>187</v>
      </c>
      <c r="B19" s="986" t="s">
        <v>311</v>
      </c>
      <c r="C19" s="980" t="s">
        <v>177</v>
      </c>
      <c r="D19" s="367">
        <f>'1_Елементи витрат'!J86/1000</f>
        <v>19.843139999999998</v>
      </c>
      <c r="E19" s="367">
        <f>'1_Елементи витрат'!X86/1000</f>
        <v>46.740199999999994</v>
      </c>
      <c r="F19" s="987">
        <v>48.230758824329961</v>
      </c>
      <c r="G19" s="367">
        <f>(G12+G13+G14+G17+G18+G20+G22+G23+G24+G25+G27+G28+G29+G30)*ІНСТРУКЦІЯ!$H$1</f>
        <v>0</v>
      </c>
      <c r="H19" s="367">
        <f t="shared" si="20"/>
        <v>19.843139999999998</v>
      </c>
      <c r="I19" s="367">
        <f t="shared" si="21"/>
        <v>46.740199999999994</v>
      </c>
      <c r="J19" s="368">
        <f t="shared" si="12"/>
        <v>48.230758824329961</v>
      </c>
      <c r="K19" s="367">
        <f>$G19/$G$34*K$34</f>
        <v>0</v>
      </c>
      <c r="L19" s="367">
        <f t="shared" si="22"/>
        <v>0</v>
      </c>
      <c r="M19" s="367">
        <f t="shared" si="23"/>
        <v>0</v>
      </c>
      <c r="N19" s="368" t="e">
        <f t="shared" si="24"/>
        <v>#DIV/0!</v>
      </c>
      <c r="O19" s="367">
        <f>$G19/$G$34*O$34</f>
        <v>0</v>
      </c>
    </row>
    <row r="20" spans="1:15">
      <c r="A20" s="985" t="s">
        <v>310</v>
      </c>
      <c r="B20" s="986" t="s">
        <v>215</v>
      </c>
      <c r="C20" s="980" t="s">
        <v>177</v>
      </c>
      <c r="D20" s="367">
        <f>SUMIF('1_Елементи витрат'!$BK$11:$BK$99,"іп",'1_Елементи витрат'!$J$11:$J$99)/1000</f>
        <v>19100.904669999996</v>
      </c>
      <c r="E20" s="367">
        <f>SUMIF('1_Елементи витрат'!$BK$11:$BK$99,"іп",'1_Елементи витрат'!X$11:$X$99)/1000</f>
        <v>19563.979100000004</v>
      </c>
      <c r="F20" s="989">
        <v>16993.166594223199</v>
      </c>
      <c r="G20" s="367">
        <f>SUMIF('1_Елементи витрат'!$BK$20:$BK$99,"іп",'1_Елементи витрат'!$BJ$20:BJ$99)/1000+IF(ІНСТРУКЦІЯ!$J$1,SUMIF('1_Елементи витрат'!$BM$20:$BM$99,"іп",'1_Елементи витрат'!$BL$20:BL$99)/1000,0)</f>
        <v>202.19201000000001</v>
      </c>
      <c r="H20" s="367">
        <f t="shared" si="20"/>
        <v>19100.904669999996</v>
      </c>
      <c r="I20" s="367">
        <f t="shared" si="21"/>
        <v>19563.979100000004</v>
      </c>
      <c r="J20" s="368">
        <f t="shared" si="12"/>
        <v>16993.166594223199</v>
      </c>
      <c r="K20" s="367">
        <f>$G20/$G$34*K$34</f>
        <v>202.19201000000001</v>
      </c>
      <c r="L20" s="367">
        <f t="shared" si="22"/>
        <v>0</v>
      </c>
      <c r="M20" s="367">
        <f t="shared" si="23"/>
        <v>0</v>
      </c>
      <c r="N20" s="367" t="e">
        <f t="shared" si="24"/>
        <v>#DIV/0!</v>
      </c>
      <c r="O20" s="367">
        <f>$G20/$G$34*O$34</f>
        <v>0</v>
      </c>
    </row>
    <row r="21" spans="1:15">
      <c r="A21" s="983" t="s">
        <v>188</v>
      </c>
      <c r="B21" s="134" t="s">
        <v>216</v>
      </c>
      <c r="C21" s="984" t="s">
        <v>177</v>
      </c>
      <c r="D21" s="366">
        <f t="shared" ref="D21:F21" si="25">D22+D23+D24+D25</f>
        <v>1563.6474399746053</v>
      </c>
      <c r="E21" s="366">
        <f t="shared" si="25"/>
        <v>1596.202647246746</v>
      </c>
      <c r="F21" s="366">
        <f t="shared" si="25"/>
        <v>1700.425723226369</v>
      </c>
      <c r="G21" s="366">
        <f>G22+G23+G24+G25</f>
        <v>0.71290896906681056</v>
      </c>
      <c r="H21" s="366">
        <f t="shared" ref="H21:J21" si="26">SUM(H22:H25)</f>
        <v>1563.6474399746053</v>
      </c>
      <c r="I21" s="366">
        <f t="shared" si="26"/>
        <v>1596.202647246746</v>
      </c>
      <c r="J21" s="366">
        <f t="shared" si="26"/>
        <v>1700.425723226369</v>
      </c>
      <c r="K21" s="366">
        <f>SUM(K22:K25)</f>
        <v>0.71290896906681056</v>
      </c>
      <c r="L21" s="366">
        <f t="shared" ref="L21:M21" si="27">SUM(L22:L25)</f>
        <v>0</v>
      </c>
      <c r="M21" s="366">
        <f t="shared" si="27"/>
        <v>0</v>
      </c>
      <c r="N21" s="369" t="e">
        <f t="shared" ref="N21" si="28">N22+N23+N24+N25</f>
        <v>#DIV/0!</v>
      </c>
      <c r="O21" s="366">
        <f>SUM(O22:O25)</f>
        <v>0</v>
      </c>
    </row>
    <row r="22" spans="1:15">
      <c r="A22" s="985" t="s">
        <v>189</v>
      </c>
      <c r="B22" s="986" t="s">
        <v>190</v>
      </c>
      <c r="C22" s="980" t="s">
        <v>177</v>
      </c>
      <c r="D22" s="367">
        <f>'1_Елементи витрат'!E17/'1_Елементи витрат'!$D$17*'1_Елементи витрат'!$J$17/1000</f>
        <v>629.87591799580798</v>
      </c>
      <c r="E22" s="367">
        <f>'1_Елементи витрат'!S17/'1_Елементи витрат'!$R$17*'1_Елементи витрат'!$X$17/1000</f>
        <v>691.26699388131021</v>
      </c>
      <c r="F22" s="987">
        <v>1058.9956492334422</v>
      </c>
      <c r="G22" s="367">
        <f>'1_Елементи витрат'!BC17*Лист1!$E$13/100/1000</f>
        <v>3.8357002233477711E-2</v>
      </c>
      <c r="H22" s="367">
        <f t="shared" ref="H22:H25" si="29">IFERROR($D22/$D$34*H$34,0)</f>
        <v>629.87591799580798</v>
      </c>
      <c r="I22" s="367">
        <f t="shared" ref="I22:I25" si="30">IFERROR($E22/$E$34*I$34,0)</f>
        <v>691.26699388131021</v>
      </c>
      <c r="J22" s="368">
        <f t="shared" si="12"/>
        <v>1058.9956492334422</v>
      </c>
      <c r="K22" s="367">
        <f>$G22/$G$34*K$34</f>
        <v>3.8357002233477711E-2</v>
      </c>
      <c r="L22" s="367">
        <f t="shared" ref="L22:L25" si="31">IFERROR($D22/$D$34*L$34,0)</f>
        <v>0</v>
      </c>
      <c r="M22" s="367">
        <f t="shared" ref="M22:M25" si="32">IFERROR($E22/$E$34*M$34,0)</f>
        <v>0</v>
      </c>
      <c r="N22" s="368" t="e">
        <f t="shared" ref="N22:N25" si="33">$F22/$F44*N$34</f>
        <v>#DIV/0!</v>
      </c>
      <c r="O22" s="367">
        <f>$G22/$G$34*O$34</f>
        <v>0</v>
      </c>
    </row>
    <row r="23" spans="1:15">
      <c r="A23" s="985" t="s">
        <v>191</v>
      </c>
      <c r="B23" s="986" t="s">
        <v>195</v>
      </c>
      <c r="C23" s="980" t="s">
        <v>177</v>
      </c>
      <c r="D23" s="367">
        <f>'1_Елементи витрат'!E18/'1_Елементи витрат'!$D$17*'1_Елементи витрат'!$J$17/1000</f>
        <v>130.23737022222588</v>
      </c>
      <c r="E23" s="367">
        <f>'1_Елементи витрат'!S18/'1_Елементи витрат'!$R$17*'1_Елементи витрат'!$X$17/1000</f>
        <v>141.9053475439037</v>
      </c>
      <c r="F23" s="987">
        <v>232.97904379366801</v>
      </c>
      <c r="G23" s="367">
        <f>'1_Елементи витрат'!BC18*Лист1!$E$13/100/1000</f>
        <v>8.4385261899903152E-3</v>
      </c>
      <c r="H23" s="367">
        <f t="shared" si="29"/>
        <v>130.23737022222588</v>
      </c>
      <c r="I23" s="367">
        <f t="shared" si="30"/>
        <v>141.9053475439037</v>
      </c>
      <c r="J23" s="368">
        <f t="shared" si="12"/>
        <v>232.97904379366801</v>
      </c>
      <c r="K23" s="367">
        <f>$G23/$G$34*K$34</f>
        <v>8.4385261899903152E-3</v>
      </c>
      <c r="L23" s="367">
        <f t="shared" si="31"/>
        <v>0</v>
      </c>
      <c r="M23" s="367">
        <f t="shared" si="32"/>
        <v>0</v>
      </c>
      <c r="N23" s="368" t="e">
        <f t="shared" si="33"/>
        <v>#DIV/0!</v>
      </c>
      <c r="O23" s="367">
        <f>$G23/$G$34*O$34</f>
        <v>0</v>
      </c>
    </row>
    <row r="24" spans="1:15">
      <c r="A24" s="985" t="s">
        <v>193</v>
      </c>
      <c r="B24" s="986" t="s">
        <v>214</v>
      </c>
      <c r="C24" s="980" t="s">
        <v>177</v>
      </c>
      <c r="D24" s="367">
        <f>'1_Елементи витрат'!E19/'1_Елементи витрат'!$D$17*'1_Елементи витрат'!$J$17/1000</f>
        <v>54.541289302996773</v>
      </c>
      <c r="E24" s="367">
        <f>'1_Елементи витрат'!S19/'1_Елементи витрат'!$R$17*'1_Елементи витрат'!$X$17/1000</f>
        <v>74.417080060067974</v>
      </c>
      <c r="F24" s="987">
        <v>23.619987351886056</v>
      </c>
      <c r="G24" s="367">
        <f>'1_Елементи витрат'!BC19*Лист1!$E$13/100/1000</f>
        <v>7.1943065839753023E-3</v>
      </c>
      <c r="H24" s="367">
        <f t="shared" si="29"/>
        <v>54.541289302996773</v>
      </c>
      <c r="I24" s="367">
        <f t="shared" si="30"/>
        <v>74.417080060067974</v>
      </c>
      <c r="J24" s="368">
        <f t="shared" si="12"/>
        <v>23.619987351886056</v>
      </c>
      <c r="K24" s="367">
        <f>$G24/$G$34*K$34</f>
        <v>7.1943065839753014E-3</v>
      </c>
      <c r="L24" s="367">
        <f t="shared" si="31"/>
        <v>0</v>
      </c>
      <c r="M24" s="367">
        <f t="shared" si="32"/>
        <v>0</v>
      </c>
      <c r="N24" s="368" t="e">
        <f t="shared" si="33"/>
        <v>#DIV/0!</v>
      </c>
      <c r="O24" s="367">
        <f>$G24/$G$34*O$34</f>
        <v>0</v>
      </c>
    </row>
    <row r="25" spans="1:15">
      <c r="A25" s="985" t="s">
        <v>369</v>
      </c>
      <c r="B25" s="986" t="s">
        <v>194</v>
      </c>
      <c r="C25" s="980" t="s">
        <v>177</v>
      </c>
      <c r="D25" s="367">
        <f>'1_Елементи витрат'!E2/'1_Елементи витрат'!$D$17*'1_Елементи витрат'!$J$17/1000-D22-D23-D24</f>
        <v>748.99286245357462</v>
      </c>
      <c r="E25" s="367">
        <f>'1_Елементи витрат'!S2/'1_Елементи витрат'!$R$17*'1_Елементи витрат'!$X$17/1000-E22-E23-E24</f>
        <v>688.61322576146404</v>
      </c>
      <c r="F25" s="989">
        <v>384.83104284737271</v>
      </c>
      <c r="G25" s="367">
        <f>('1_Елементи витрат'!BC2*Лист1!E13/100/1000)-G22-G23-G24</f>
        <v>0.6589191340593672</v>
      </c>
      <c r="H25" s="367">
        <f t="shared" si="29"/>
        <v>748.99286245357462</v>
      </c>
      <c r="I25" s="367">
        <f t="shared" si="30"/>
        <v>688.61322576146404</v>
      </c>
      <c r="J25" s="368">
        <f t="shared" si="12"/>
        <v>384.83104284737271</v>
      </c>
      <c r="K25" s="367">
        <f>$G25/$G$34*K$34</f>
        <v>0.6589191340593672</v>
      </c>
      <c r="L25" s="367">
        <f t="shared" si="31"/>
        <v>0</v>
      </c>
      <c r="M25" s="367">
        <f t="shared" si="32"/>
        <v>0</v>
      </c>
      <c r="N25" s="367" t="e">
        <f t="shared" si="33"/>
        <v>#DIV/0!</v>
      </c>
      <c r="O25" s="367">
        <f>$G25/$G$34*O$34</f>
        <v>0</v>
      </c>
    </row>
    <row r="26" spans="1:15">
      <c r="A26" s="983" t="s">
        <v>301</v>
      </c>
      <c r="B26" s="134" t="s">
        <v>217</v>
      </c>
      <c r="C26" s="984" t="s">
        <v>177</v>
      </c>
      <c r="D26" s="366">
        <f>D27+D28+D29+D30</f>
        <v>3900.143059199358</v>
      </c>
      <c r="E26" s="366">
        <f t="shared" ref="E26:G26" si="34">E27+E28+E29+E30</f>
        <v>3982.8946835911152</v>
      </c>
      <c r="F26" s="366">
        <f t="shared" si="34"/>
        <v>5473.7649353575762</v>
      </c>
      <c r="G26" s="366">
        <f t="shared" si="34"/>
        <v>6.035019524155274</v>
      </c>
      <c r="H26" s="366">
        <f t="shared" ref="H26:J26" si="35">SUM(H27:H30)</f>
        <v>3900.143059199358</v>
      </c>
      <c r="I26" s="366">
        <f t="shared" si="35"/>
        <v>3982.8946835911152</v>
      </c>
      <c r="J26" s="366">
        <f t="shared" si="35"/>
        <v>5473.7649353575762</v>
      </c>
      <c r="K26" s="366">
        <f>SUM(K27:K30)</f>
        <v>6.035019524155274</v>
      </c>
      <c r="L26" s="366">
        <f t="shared" ref="L26:M26" si="36">SUM(L27:L30)</f>
        <v>0</v>
      </c>
      <c r="M26" s="366">
        <f t="shared" si="36"/>
        <v>0</v>
      </c>
      <c r="N26" s="369" t="e">
        <f t="shared" ref="N26" si="37">N27+N28+N29+N30</f>
        <v>#DIV/0!</v>
      </c>
      <c r="O26" s="366">
        <f>SUM(O27:O30)</f>
        <v>0</v>
      </c>
    </row>
    <row r="27" spans="1:15">
      <c r="A27" s="985" t="s">
        <v>144</v>
      </c>
      <c r="B27" s="986" t="s">
        <v>190</v>
      </c>
      <c r="C27" s="980" t="s">
        <v>177</v>
      </c>
      <c r="D27" s="367">
        <f>'1_Елементи витрат'!F17/'1_Елементи витрат'!$D$17*'1_Елементи витрат'!$J$17/1000</f>
        <v>2525.1211580265599</v>
      </c>
      <c r="E27" s="367">
        <f>'1_Елементи витрат'!T17/'1_Елементи витрат'!$R$17*'1_Елементи витрат'!$X$17/1000</f>
        <v>2776.6000233534196</v>
      </c>
      <c r="F27" s="987">
        <v>3866.7998583740828</v>
      </c>
      <c r="G27" s="367">
        <f>'1_Елементи витрат'!BD17*Лист1!$L$13/100/1000</f>
        <v>4.3424944661460732</v>
      </c>
      <c r="H27" s="367">
        <f t="shared" ref="H27:H31" si="38">IFERROR($D27/$D$34*H$34,0)</f>
        <v>2525.1211580265599</v>
      </c>
      <c r="I27" s="367">
        <f t="shared" ref="I27:I31" si="39">IFERROR($E27/$E$34*I$34,0)</f>
        <v>2776.6000233534196</v>
      </c>
      <c r="J27" s="368">
        <f t="shared" si="12"/>
        <v>3866.7998583740828</v>
      </c>
      <c r="K27" s="367">
        <f>$G27/$G$34*K$34</f>
        <v>4.3424944661460732</v>
      </c>
      <c r="L27" s="367">
        <f t="shared" ref="L27:L31" si="40">IFERROR($D27/$D$34*L$34,0)</f>
        <v>0</v>
      </c>
      <c r="M27" s="367">
        <f t="shared" ref="M27:M31" si="41">IFERROR($E27/$E$34*M$34,0)</f>
        <v>0</v>
      </c>
      <c r="N27" s="368" t="e">
        <f t="shared" ref="N27:N31" si="42">$F27/$F49*N$34</f>
        <v>#DIV/0!</v>
      </c>
      <c r="O27" s="367">
        <f>$G27/$G$34*O$34</f>
        <v>0</v>
      </c>
    </row>
    <row r="28" spans="1:15">
      <c r="A28" s="985" t="s">
        <v>145</v>
      </c>
      <c r="B28" s="986" t="s">
        <v>195</v>
      </c>
      <c r="C28" s="980" t="s">
        <v>177</v>
      </c>
      <c r="D28" s="367">
        <f>'1_Елементи витрат'!F18/'1_Елементи витрат'!$D$17*'1_Елементи витрат'!$J$17/1000</f>
        <v>516.44297351705245</v>
      </c>
      <c r="E28" s="367">
        <f>'1_Елементи витрат'!T18/'1_Елементи витрат'!$R$17*'1_Елементи витрат'!$X$17/1000</f>
        <v>576.80555160654069</v>
      </c>
      <c r="F28" s="987">
        <v>850.69596751912138</v>
      </c>
      <c r="G28" s="367">
        <f>'1_Елементи витрат'!BD18*Лист1!$L$13/100/1000</f>
        <v>0.95534899707275789</v>
      </c>
      <c r="H28" s="367">
        <f t="shared" si="38"/>
        <v>516.44297351705245</v>
      </c>
      <c r="I28" s="367">
        <f t="shared" si="39"/>
        <v>576.80555160654069</v>
      </c>
      <c r="J28" s="368">
        <f t="shared" si="12"/>
        <v>850.69596751912138</v>
      </c>
      <c r="K28" s="367">
        <f>$G28/$G$34*K$34</f>
        <v>0.95534899707275778</v>
      </c>
      <c r="L28" s="367">
        <f t="shared" si="40"/>
        <v>0</v>
      </c>
      <c r="M28" s="367">
        <f t="shared" si="41"/>
        <v>0</v>
      </c>
      <c r="N28" s="368" t="e">
        <f t="shared" si="42"/>
        <v>#DIV/0!</v>
      </c>
      <c r="O28" s="367">
        <f>$G28/$G$34*O$34</f>
        <v>0</v>
      </c>
    </row>
    <row r="29" spans="1:15">
      <c r="A29" s="985" t="s">
        <v>196</v>
      </c>
      <c r="B29" s="986" t="s">
        <v>214</v>
      </c>
      <c r="C29" s="980" t="s">
        <v>177</v>
      </c>
      <c r="D29" s="367">
        <f>'1_Елементи витрат'!F19/'1_Елементи витрат'!$D$17*'1_Елементи витрат'!$J$17/1000</f>
        <v>145.17853359832873</v>
      </c>
      <c r="E29" s="367">
        <f>'1_Елементи витрат'!T19/'1_Елементи витрат'!$R$17*'1_Елементи витрат'!$X$17/1000</f>
        <v>125.68179872593753</v>
      </c>
      <c r="F29" s="987">
        <v>126.61608839598475</v>
      </c>
      <c r="G29" s="367">
        <f>'1_Елементи витрат'!BD19*Лист1!$L$13/100/1000</f>
        <v>0.14151496374068662</v>
      </c>
      <c r="H29" s="367">
        <f t="shared" si="38"/>
        <v>145.17853359832873</v>
      </c>
      <c r="I29" s="367">
        <f t="shared" si="39"/>
        <v>125.68179872593754</v>
      </c>
      <c r="J29" s="368">
        <f t="shared" si="12"/>
        <v>126.61608839598476</v>
      </c>
      <c r="K29" s="367">
        <f>$G29/$G$34*K$34</f>
        <v>0.14151496374068662</v>
      </c>
      <c r="L29" s="367">
        <f t="shared" si="40"/>
        <v>0</v>
      </c>
      <c r="M29" s="367">
        <f t="shared" si="41"/>
        <v>0</v>
      </c>
      <c r="N29" s="368" t="e">
        <f t="shared" si="42"/>
        <v>#DIV/0!</v>
      </c>
      <c r="O29" s="367">
        <f>$G29/$G$34*O$34</f>
        <v>0</v>
      </c>
    </row>
    <row r="30" spans="1:15">
      <c r="A30" s="985" t="s">
        <v>371</v>
      </c>
      <c r="B30" s="986" t="s">
        <v>194</v>
      </c>
      <c r="C30" s="980" t="s">
        <v>177</v>
      </c>
      <c r="D30" s="367">
        <f>'1_Елементи витрат'!F2/'1_Елементи витрат'!D17*'1_Елементи витрат'!J17/1000-D27-D28-D29</f>
        <v>713.40039405741697</v>
      </c>
      <c r="E30" s="368">
        <f>'1_Елементи витрат'!T2/'1_Елементи витрат'!R17*'1_Елементи витрат'!X17/1000-E27-E28-E29</f>
        <v>503.80730990521778</v>
      </c>
      <c r="F30" s="987">
        <v>629.65302106838726</v>
      </c>
      <c r="G30" s="367">
        <f>('1_Елементи витрат'!BD2*Лист1!L13/100/1000)-G27-G28-G29</f>
        <v>0.59566109719575722</v>
      </c>
      <c r="H30" s="367">
        <f t="shared" si="38"/>
        <v>713.40039405741697</v>
      </c>
      <c r="I30" s="367">
        <f t="shared" si="39"/>
        <v>503.80730990521778</v>
      </c>
      <c r="J30" s="368">
        <f t="shared" si="12"/>
        <v>629.65302106838726</v>
      </c>
      <c r="K30" s="367">
        <f>$G30/$G$34*K$34</f>
        <v>0.59566109719575722</v>
      </c>
      <c r="L30" s="367">
        <f t="shared" si="40"/>
        <v>0</v>
      </c>
      <c r="M30" s="367">
        <f t="shared" si="41"/>
        <v>0</v>
      </c>
      <c r="N30" s="368" t="e">
        <f t="shared" si="42"/>
        <v>#DIV/0!</v>
      </c>
      <c r="O30" s="367">
        <f>$G30/$G$34*O$34</f>
        <v>0</v>
      </c>
    </row>
    <row r="31" spans="1:15">
      <c r="A31" s="983" t="s">
        <v>197</v>
      </c>
      <c r="B31" s="134" t="s">
        <v>545</v>
      </c>
      <c r="C31" s="984" t="s">
        <v>177</v>
      </c>
      <c r="D31" s="988">
        <v>0</v>
      </c>
      <c r="E31" s="988">
        <v>0</v>
      </c>
      <c r="F31" s="990">
        <v>0</v>
      </c>
      <c r="G31" s="366">
        <v>0</v>
      </c>
      <c r="H31" s="366">
        <f t="shared" si="38"/>
        <v>0</v>
      </c>
      <c r="I31" s="366">
        <f t="shared" si="39"/>
        <v>0</v>
      </c>
      <c r="J31" s="369">
        <f t="shared" si="12"/>
        <v>0</v>
      </c>
      <c r="K31" s="366">
        <f>$G31/$G$34*K$34</f>
        <v>0</v>
      </c>
      <c r="L31" s="366">
        <f t="shared" si="40"/>
        <v>0</v>
      </c>
      <c r="M31" s="366">
        <f t="shared" si="41"/>
        <v>0</v>
      </c>
      <c r="N31" s="369" t="e">
        <f t="shared" si="42"/>
        <v>#DIV/0!</v>
      </c>
      <c r="O31" s="366">
        <f>$G31/$G$34*O$34</f>
        <v>0</v>
      </c>
    </row>
    <row r="32" spans="1:15" s="993" customFormat="1" ht="24">
      <c r="A32" s="991" t="s">
        <v>198</v>
      </c>
      <c r="B32" s="992" t="s">
        <v>634</v>
      </c>
      <c r="C32" s="984" t="s">
        <v>177</v>
      </c>
      <c r="D32" s="366">
        <f>D10+D26+D31</f>
        <v>67881.109789173963</v>
      </c>
      <c r="E32" s="366">
        <f>E10+E26+E31</f>
        <v>97978.792510837869</v>
      </c>
      <c r="F32" s="366">
        <f>F10+F26+F31</f>
        <v>118205.58075937428</v>
      </c>
      <c r="G32" s="366">
        <f>G10+G26+G31</f>
        <v>534.7045321440803</v>
      </c>
      <c r="H32" s="366">
        <f t="shared" ref="H32:N32" si="43">H10+H26+H31</f>
        <v>67881.109789173963</v>
      </c>
      <c r="I32" s="366">
        <f t="shared" si="43"/>
        <v>97978.792510837869</v>
      </c>
      <c r="J32" s="366">
        <f t="shared" si="43"/>
        <v>118205.58075937428</v>
      </c>
      <c r="K32" s="366">
        <f t="shared" si="43"/>
        <v>534.7045321440803</v>
      </c>
      <c r="L32" s="366">
        <f t="shared" si="43"/>
        <v>0</v>
      </c>
      <c r="M32" s="366">
        <f t="shared" si="43"/>
        <v>0</v>
      </c>
      <c r="N32" s="366" t="e">
        <f t="shared" si="43"/>
        <v>#DIV/0!</v>
      </c>
      <c r="O32" s="366">
        <f>O10+O26+O31</f>
        <v>0</v>
      </c>
    </row>
    <row r="33" spans="1:15" s="996" customFormat="1">
      <c r="A33" s="991" t="s">
        <v>146</v>
      </c>
      <c r="B33" s="994" t="s">
        <v>546</v>
      </c>
      <c r="C33" s="995" t="s">
        <v>204</v>
      </c>
      <c r="D33" s="367">
        <f t="shared" ref="D33:F33" si="44">IFERROR(D32/D34*1000,0)</f>
        <v>162.13138146781878</v>
      </c>
      <c r="E33" s="367">
        <f t="shared" si="44"/>
        <v>240.66378958097968</v>
      </c>
      <c r="F33" s="367">
        <f t="shared" si="44"/>
        <v>236.42354260817547</v>
      </c>
      <c r="G33" s="367">
        <f>IFERROR(G32/G34*1000,0)</f>
        <v>307.19598299829539</v>
      </c>
      <c r="H33" s="368">
        <f t="shared" ref="H33:N33" si="45">IFERROR(H32/H34*1000,0)</f>
        <v>162.13138146781878</v>
      </c>
      <c r="I33" s="368">
        <f t="shared" si="45"/>
        <v>240.66378958097968</v>
      </c>
      <c r="J33" s="368">
        <f t="shared" si="45"/>
        <v>236.42354260817547</v>
      </c>
      <c r="K33" s="368">
        <f t="shared" si="45"/>
        <v>307.19598299829539</v>
      </c>
      <c r="L33" s="368">
        <f t="shared" si="45"/>
        <v>0</v>
      </c>
      <c r="M33" s="368">
        <f t="shared" si="45"/>
        <v>0</v>
      </c>
      <c r="N33" s="368">
        <f t="shared" si="45"/>
        <v>0</v>
      </c>
      <c r="O33" s="368">
        <f>IFERROR(O32/O34*1000,0)</f>
        <v>0</v>
      </c>
    </row>
    <row r="34" spans="1:15" s="996" customFormat="1" ht="24">
      <c r="A34" s="983" t="s">
        <v>147</v>
      </c>
      <c r="B34" s="134" t="s">
        <v>382</v>
      </c>
      <c r="C34" s="984" t="s">
        <v>142</v>
      </c>
      <c r="D34" s="366">
        <f>H34+L34</f>
        <v>418679.64841000002</v>
      </c>
      <c r="E34" s="366">
        <f t="shared" ref="D34:E35" si="46">I34+M34</f>
        <v>407118.96327000001</v>
      </c>
      <c r="F34" s="366">
        <v>499973.81587025907</v>
      </c>
      <c r="G34" s="366">
        <f>K34+O34</f>
        <v>1740.5974092670585</v>
      </c>
      <c r="H34" s="369">
        <f>'Річний план'!D72</f>
        <v>418679.64841000002</v>
      </c>
      <c r="I34" s="369">
        <f>'Річний план'!E72</f>
        <v>407118.96327000001</v>
      </c>
      <c r="J34" s="369">
        <v>499973.81587025907</v>
      </c>
      <c r="K34" s="369">
        <f>'Річний план'!F72</f>
        <v>1740.5974092670585</v>
      </c>
      <c r="L34" s="369"/>
      <c r="M34" s="369"/>
      <c r="N34" s="369"/>
      <c r="O34" s="369">
        <f>'Річний план'!F31</f>
        <v>0</v>
      </c>
    </row>
    <row r="35" spans="1:15" ht="36">
      <c r="A35" s="983" t="s">
        <v>148</v>
      </c>
      <c r="B35" s="134" t="s">
        <v>383</v>
      </c>
      <c r="C35" s="984" t="s">
        <v>162</v>
      </c>
      <c r="D35" s="366">
        <f t="shared" si="46"/>
        <v>0</v>
      </c>
      <c r="E35" s="366">
        <f t="shared" si="46"/>
        <v>0</v>
      </c>
      <c r="F35" s="366">
        <v>258.47369569362144</v>
      </c>
      <c r="G35" s="366">
        <f>K35+O35</f>
        <v>0.97351266841030226</v>
      </c>
      <c r="H35" s="369">
        <f>'Річний план'!D81</f>
        <v>0</v>
      </c>
      <c r="I35" s="369">
        <f>'Річний план'!E81</f>
        <v>0</v>
      </c>
      <c r="J35" s="369">
        <v>258.47369569362144</v>
      </c>
      <c r="K35" s="369">
        <f>'Річний план'!F81</f>
        <v>0.97351266841030226</v>
      </c>
      <c r="L35" s="369"/>
      <c r="M35" s="369"/>
      <c r="N35" s="369"/>
      <c r="O35" s="366">
        <f>'Річний план'!F86</f>
        <v>0</v>
      </c>
    </row>
    <row r="36" spans="1:15">
      <c r="A36" s="997" t="s">
        <v>384</v>
      </c>
      <c r="B36" s="976"/>
    </row>
    <row r="37" spans="1:15" ht="17.25" customHeight="1">
      <c r="C37" s="1220"/>
      <c r="D37" s="1220"/>
      <c r="E37" s="1220"/>
      <c r="F37" s="1220"/>
      <c r="G37" s="1220"/>
    </row>
    <row r="38" spans="1:15">
      <c r="B38" s="973" t="s">
        <v>930</v>
      </c>
      <c r="C38" s="1221"/>
      <c r="D38" s="1221"/>
      <c r="E38" s="1221"/>
      <c r="H38" s="1222"/>
      <c r="I38" s="1222"/>
      <c r="L38" s="977" t="s">
        <v>1074</v>
      </c>
    </row>
    <row r="39" spans="1:15">
      <c r="B39" s="998"/>
      <c r="C39" s="1219"/>
      <c r="D39" s="1219"/>
      <c r="E39" s="1219"/>
      <c r="H39" s="1219"/>
      <c r="I39" s="1219"/>
    </row>
    <row r="41" spans="1:15">
      <c r="D41" s="999"/>
      <c r="G41" s="370"/>
    </row>
    <row r="42" spans="1:15">
      <c r="G42" s="1000"/>
    </row>
    <row r="96" spans="3:3">
      <c r="C96" s="1001"/>
    </row>
  </sheetData>
  <mergeCells count="17">
    <mergeCell ref="C39:E39"/>
    <mergeCell ref="H39:I39"/>
    <mergeCell ref="C37:E37"/>
    <mergeCell ref="F37:G37"/>
    <mergeCell ref="C38:E38"/>
    <mergeCell ref="H38:I38"/>
    <mergeCell ref="L1:O1"/>
    <mergeCell ref="D4:H4"/>
    <mergeCell ref="N5:O5"/>
    <mergeCell ref="B2:M2"/>
    <mergeCell ref="A6:A8"/>
    <mergeCell ref="B6:B8"/>
    <mergeCell ref="C6:C8"/>
    <mergeCell ref="D6:G7"/>
    <mergeCell ref="H6:O6"/>
    <mergeCell ref="H7:K7"/>
    <mergeCell ref="L7:O7"/>
  </mergeCells>
  <conditionalFormatting sqref="D3:H3">
    <cfRule type="cellIs" dxfId="52" priority="2" operator="equal">
      <formula>0</formula>
    </cfRule>
  </conditionalFormatting>
  <conditionalFormatting sqref="B1">
    <cfRule type="containsText" dxfId="51" priority="1" operator="containsText" text="Для корек">
      <formula>NOT(ISERROR(SEARCH("Для корек",B1)))</formula>
    </cfRule>
  </conditionalFormatting>
  <pageMargins left="0.27559055118110237" right="0.27559055118110237" top="0.27559055118110237" bottom="0.23622047244094491" header="0.31496062992125984" footer="0.31496062992125984"/>
  <pageSetup paperSize="9" scale="54" orientation="portrait" r:id="rId1"/>
</worksheet>
</file>

<file path=xl/worksheets/sheet12.xml><?xml version="1.0" encoding="utf-8"?>
<worksheet xmlns="http://schemas.openxmlformats.org/spreadsheetml/2006/main" xmlns:r="http://schemas.openxmlformats.org/officeDocument/2006/relationships">
  <sheetPr>
    <tabColor rgb="FF00B0F0"/>
  </sheetPr>
  <dimension ref="A1:Z96"/>
  <sheetViews>
    <sheetView view="pageBreakPreview" topLeftCell="F49" zoomScale="80" zoomScaleNormal="115" zoomScaleSheetLayoutView="80" workbookViewId="0">
      <selection activeCell="S56" sqref="S56:T56"/>
    </sheetView>
  </sheetViews>
  <sheetFormatPr defaultColWidth="9.140625" defaultRowHeight="12"/>
  <cols>
    <col min="1" max="1" width="7" style="625" customWidth="1"/>
    <col min="2" max="2" width="57" style="588" customWidth="1"/>
    <col min="3" max="3" width="7.5703125" style="588" customWidth="1"/>
    <col min="4" max="4" width="11.7109375" style="586" customWidth="1"/>
    <col min="5" max="6" width="10.140625" style="586" customWidth="1"/>
    <col min="7" max="7" width="10.28515625" style="586" customWidth="1"/>
    <col min="8" max="8" width="12.85546875" style="586" customWidth="1"/>
    <col min="9" max="9" width="9.7109375" style="586" customWidth="1"/>
    <col min="10" max="10" width="10.5703125" style="586" customWidth="1"/>
    <col min="11" max="12" width="11.5703125" style="586" customWidth="1"/>
    <col min="13" max="13" width="9.140625" style="586" customWidth="1"/>
    <col min="14" max="14" width="9.42578125" style="586" customWidth="1"/>
    <col min="15" max="15" width="10.140625" style="586" customWidth="1"/>
    <col min="16" max="16" width="12.28515625" style="586" customWidth="1"/>
    <col min="17" max="17" width="10.42578125" style="586" customWidth="1"/>
    <col min="18" max="18" width="10.140625" style="586" customWidth="1"/>
    <col min="19" max="19" width="9" style="586" customWidth="1"/>
    <col min="20" max="20" width="11.85546875" style="586" customWidth="1"/>
    <col min="21" max="21" width="9.140625" style="586"/>
    <col min="22" max="22" width="10.5703125" style="586" customWidth="1"/>
    <col min="23" max="23" width="9" style="586" bestFit="1" customWidth="1"/>
    <col min="24" max="24" width="9.140625" style="588"/>
    <col min="25" max="25" width="20.28515625" style="588" customWidth="1"/>
    <col min="26" max="16384" width="9.140625" style="588"/>
  </cols>
  <sheetData>
    <row r="1" spans="1:26" ht="95.25" customHeight="1">
      <c r="A1" s="583"/>
      <c r="B1" s="584"/>
      <c r="C1" s="585"/>
      <c r="H1" s="587"/>
      <c r="I1" s="587"/>
      <c r="J1" s="587"/>
      <c r="K1" s="587"/>
      <c r="L1" s="587"/>
      <c r="M1" s="587"/>
      <c r="N1" s="587"/>
      <c r="O1" s="587"/>
      <c r="P1" s="587"/>
      <c r="Q1" s="587"/>
      <c r="R1" s="587"/>
      <c r="S1" s="587"/>
      <c r="T1" s="1223" t="s">
        <v>1076</v>
      </c>
      <c r="U1" s="1223"/>
      <c r="V1" s="1223"/>
      <c r="W1" s="1223"/>
      <c r="Y1" s="589" t="s">
        <v>385</v>
      </c>
      <c r="Z1" s="589">
        <v>1</v>
      </c>
    </row>
    <row r="2" spans="1:26" ht="24" customHeight="1">
      <c r="A2" s="583"/>
      <c r="E2" s="590" t="str">
        <f>"Розрахунок тарифів на транспортування теплової енергії власним споживачам на плановий період з  "&amp;ІНСТРУКЦІЯ!B1&amp;" року"</f>
        <v>Розрахунок тарифів на транспортування теплової енергії власним споживачам на плановий період з   з 01.10.2021 р.-30.09.2022 р. року</v>
      </c>
      <c r="F2" s="590"/>
      <c r="G2" s="590"/>
      <c r="H2" s="590"/>
      <c r="I2" s="590"/>
      <c r="J2" s="590"/>
      <c r="K2" s="590"/>
      <c r="L2" s="590"/>
      <c r="M2" s="590"/>
      <c r="N2" s="590"/>
      <c r="O2" s="590"/>
      <c r="P2" s="590"/>
      <c r="Q2" s="590"/>
      <c r="R2" s="590"/>
      <c r="S2" s="590"/>
      <c r="T2" s="587"/>
      <c r="U2" s="587"/>
      <c r="V2" s="587"/>
      <c r="W2" s="587"/>
    </row>
    <row r="3" spans="1:26">
      <c r="A3" s="583"/>
      <c r="G3" s="587"/>
      <c r="H3" s="1227" t="str">
        <f>'1_Елементи витрат'!A3</f>
        <v>Акціонерне товариство "ОБЛТЕПЛОКОМУНЕНЕРГО" м. Чернігів, смт. Срібне</v>
      </c>
      <c r="I3" s="1227"/>
      <c r="J3" s="1227"/>
      <c r="K3" s="1227"/>
      <c r="L3" s="1227"/>
      <c r="M3" s="1227"/>
      <c r="N3" s="587"/>
      <c r="O3" s="587"/>
      <c r="P3" s="587"/>
      <c r="Q3" s="587"/>
      <c r="R3" s="587"/>
      <c r="S3" s="587"/>
      <c r="T3" s="587"/>
      <c r="U3" s="587"/>
      <c r="V3" s="587"/>
      <c r="W3" s="587"/>
    </row>
    <row r="4" spans="1:26">
      <c r="A4" s="583"/>
      <c r="G4" s="587"/>
      <c r="H4" s="1231" t="s">
        <v>169</v>
      </c>
      <c r="I4" s="1231"/>
      <c r="J4" s="1231"/>
      <c r="K4" s="1231"/>
      <c r="L4" s="1231"/>
      <c r="M4" s="1231"/>
      <c r="N4" s="587"/>
      <c r="O4" s="587"/>
      <c r="P4" s="587"/>
      <c r="Q4" s="587"/>
      <c r="R4" s="587"/>
      <c r="S4" s="587"/>
      <c r="T4" s="587"/>
      <c r="U4" s="587"/>
      <c r="V4" s="587"/>
      <c r="W4" s="587"/>
    </row>
    <row r="5" spans="1:26">
      <c r="A5" s="583"/>
      <c r="B5" s="585"/>
      <c r="C5" s="585"/>
      <c r="D5" s="587"/>
      <c r="E5" s="587"/>
      <c r="H5" s="587"/>
      <c r="I5" s="587"/>
      <c r="J5" s="587"/>
      <c r="K5" s="587"/>
      <c r="L5" s="587"/>
      <c r="M5" s="587"/>
      <c r="N5" s="587"/>
      <c r="O5" s="587"/>
      <c r="P5" s="587"/>
      <c r="Q5" s="587"/>
      <c r="R5" s="587"/>
      <c r="S5" s="587"/>
      <c r="T5" s="587"/>
      <c r="U5" s="587"/>
      <c r="V5" s="591" t="s">
        <v>170</v>
      </c>
      <c r="W5" s="592"/>
    </row>
    <row r="6" spans="1:26" ht="89.25" customHeight="1">
      <c r="A6" s="1224" t="s">
        <v>127</v>
      </c>
      <c r="B6" s="1225" t="s">
        <v>128</v>
      </c>
      <c r="C6" s="1225" t="s">
        <v>171</v>
      </c>
      <c r="D6" s="1226" t="s">
        <v>206</v>
      </c>
      <c r="E6" s="1226"/>
      <c r="F6" s="1226"/>
      <c r="G6" s="1226"/>
      <c r="H6" s="1226" t="s">
        <v>207</v>
      </c>
      <c r="I6" s="1226"/>
      <c r="J6" s="1226"/>
      <c r="K6" s="1226"/>
      <c r="L6" s="1226" t="s">
        <v>208</v>
      </c>
      <c r="M6" s="1226"/>
      <c r="N6" s="1226"/>
      <c r="O6" s="1226"/>
      <c r="P6" s="1226" t="s">
        <v>209</v>
      </c>
      <c r="Q6" s="1226"/>
      <c r="R6" s="1226"/>
      <c r="S6" s="1226"/>
      <c r="T6" s="1226" t="s">
        <v>205</v>
      </c>
      <c r="U6" s="1226"/>
      <c r="V6" s="1226"/>
      <c r="W6" s="1226"/>
    </row>
    <row r="7" spans="1:26" ht="60">
      <c r="A7" s="1224"/>
      <c r="B7" s="1225"/>
      <c r="C7" s="1225"/>
      <c r="D7" s="593" t="str">
        <f>Д3.1!D8</f>
        <v>період, що передує базовому (факт 2019 року)</v>
      </c>
      <c r="E7" s="593" t="str">
        <f>Д3.1!E8</f>
        <v>базовий період (факт 2020 року)</v>
      </c>
      <c r="F7" s="593" t="s">
        <v>362</v>
      </c>
      <c r="G7" s="593" t="s">
        <v>363</v>
      </c>
      <c r="H7" s="593" t="str">
        <f>$D$7</f>
        <v>період, що передує базовому (факт 2019 року)</v>
      </c>
      <c r="I7" s="593" t="str">
        <f>$E$7</f>
        <v>базовий період (факт 2020 року)</v>
      </c>
      <c r="J7" s="593" t="s">
        <v>362</v>
      </c>
      <c r="K7" s="593" t="s">
        <v>363</v>
      </c>
      <c r="L7" s="593" t="str">
        <f>$D$7</f>
        <v>період, що передує базовому (факт 2019 року)</v>
      </c>
      <c r="M7" s="593" t="str">
        <f>$E$7</f>
        <v>базовий період (факт 2020 року)</v>
      </c>
      <c r="N7" s="593" t="s">
        <v>362</v>
      </c>
      <c r="O7" s="593" t="s">
        <v>363</v>
      </c>
      <c r="P7" s="593" t="str">
        <f>$D$7</f>
        <v>період, що передує базовому (факт 2019 року)</v>
      </c>
      <c r="Q7" s="593" t="str">
        <f>$E$7</f>
        <v>базовий період (факт 2020 року)</v>
      </c>
      <c r="R7" s="593" t="s">
        <v>362</v>
      </c>
      <c r="S7" s="593" t="s">
        <v>363</v>
      </c>
      <c r="T7" s="593" t="str">
        <f>$D$7</f>
        <v>період, що передує базовому (факт 2019 року)</v>
      </c>
      <c r="U7" s="593" t="str">
        <f>$E$7</f>
        <v>базовий період (факт 2020 року)</v>
      </c>
      <c r="V7" s="593" t="s">
        <v>362</v>
      </c>
      <c r="W7" s="593" t="s">
        <v>363</v>
      </c>
    </row>
    <row r="8" spans="1:26" ht="12" customHeight="1">
      <c r="A8" s="594">
        <v>1</v>
      </c>
      <c r="B8" s="595">
        <v>2</v>
      </c>
      <c r="C8" s="595">
        <v>3</v>
      </c>
      <c r="D8" s="593">
        <v>4</v>
      </c>
      <c r="E8" s="593">
        <v>5</v>
      </c>
      <c r="F8" s="593">
        <v>6</v>
      </c>
      <c r="G8" s="593">
        <v>7</v>
      </c>
      <c r="H8" s="593">
        <v>8</v>
      </c>
      <c r="I8" s="593">
        <v>9</v>
      </c>
      <c r="J8" s="593">
        <v>10</v>
      </c>
      <c r="K8" s="593">
        <v>11</v>
      </c>
      <c r="L8" s="593">
        <v>12</v>
      </c>
      <c r="M8" s="593">
        <v>13</v>
      </c>
      <c r="N8" s="593">
        <v>14</v>
      </c>
      <c r="O8" s="593">
        <v>15</v>
      </c>
      <c r="P8" s="593">
        <v>16</v>
      </c>
      <c r="Q8" s="593">
        <v>17</v>
      </c>
      <c r="R8" s="593">
        <v>18</v>
      </c>
      <c r="S8" s="593">
        <v>19</v>
      </c>
      <c r="T8" s="593">
        <v>20</v>
      </c>
      <c r="U8" s="593">
        <v>21</v>
      </c>
      <c r="V8" s="593">
        <v>22</v>
      </c>
      <c r="W8" s="593">
        <v>23</v>
      </c>
    </row>
    <row r="9" spans="1:26" s="603" customFormat="1" ht="12" customHeight="1">
      <c r="A9" s="596">
        <v>1</v>
      </c>
      <c r="B9" s="597" t="s">
        <v>210</v>
      </c>
      <c r="C9" s="598" t="s">
        <v>177</v>
      </c>
      <c r="D9" s="599">
        <f>D10+D14+D15+D20</f>
        <v>63980.966729974607</v>
      </c>
      <c r="E9" s="599">
        <f>E10+E14+E15+E20</f>
        <v>93995.89782724675</v>
      </c>
      <c r="F9" s="600">
        <f>F10+F14+F15+F20</f>
        <v>112749.07698188786</v>
      </c>
      <c r="G9" s="601">
        <f>G10+G14+G15+G20</f>
        <v>528.66951261992506</v>
      </c>
      <c r="H9" s="599">
        <f t="shared" ref="H9:J9" si="0">H10+H14+H15+H20</f>
        <v>47288.828300404028</v>
      </c>
      <c r="I9" s="599">
        <f t="shared" si="0"/>
        <v>72309.890530841076</v>
      </c>
      <c r="J9" s="602">
        <f t="shared" si="0"/>
        <v>84063.810581156344</v>
      </c>
      <c r="K9" s="599">
        <f>K10+K14+K15+K20</f>
        <v>168.2415865921277</v>
      </c>
      <c r="L9" s="599">
        <f t="shared" ref="L9:N9" si="1">L10+L14+L15+L20</f>
        <v>15324.905177259265</v>
      </c>
      <c r="M9" s="599">
        <f t="shared" si="1"/>
        <v>19729.655961488381</v>
      </c>
      <c r="N9" s="602">
        <f t="shared" si="1"/>
        <v>26062.842064280085</v>
      </c>
      <c r="O9" s="599">
        <f t="shared" ref="O9:R9" si="2">O10+O14+O15+O20</f>
        <v>360.42792602779741</v>
      </c>
      <c r="P9" s="599">
        <f t="shared" si="2"/>
        <v>1358.8401230838817</v>
      </c>
      <c r="Q9" s="599">
        <f t="shared" si="2"/>
        <v>1944.5156346333738</v>
      </c>
      <c r="R9" s="602">
        <f t="shared" si="2"/>
        <v>2589.9719897025052</v>
      </c>
      <c r="S9" s="599">
        <f t="shared" ref="S9:V9" si="3">S10+S14+S15+S20</f>
        <v>0</v>
      </c>
      <c r="T9" s="599">
        <f t="shared" si="3"/>
        <v>8.3931292274235823</v>
      </c>
      <c r="U9" s="599">
        <f t="shared" si="3"/>
        <v>11.835700283933724</v>
      </c>
      <c r="V9" s="602">
        <f t="shared" si="3"/>
        <v>32.452346748908397</v>
      </c>
      <c r="W9" s="599">
        <f>W10+W14+W15+W20</f>
        <v>0</v>
      </c>
      <c r="Y9" s="604"/>
    </row>
    <row r="10" spans="1:26" s="603" customFormat="1" ht="12" customHeight="1">
      <c r="A10" s="596" t="s">
        <v>143</v>
      </c>
      <c r="B10" s="597" t="s">
        <v>211</v>
      </c>
      <c r="C10" s="598" t="s">
        <v>177</v>
      </c>
      <c r="D10" s="599">
        <f>SUM(D11:D13)</f>
        <v>12498.149870000001</v>
      </c>
      <c r="E10" s="599">
        <f>SUM(E11:E13)</f>
        <v>38944.550360000001</v>
      </c>
      <c r="F10" s="600">
        <f>SUM(F11:F13)</f>
        <v>43758.3780877428</v>
      </c>
      <c r="G10" s="599">
        <f>SUM(G11:G13)</f>
        <v>124.19077365085825</v>
      </c>
      <c r="H10" s="599">
        <f t="shared" ref="H10:J10" si="4">SUM(H11:H13)</f>
        <v>9237.4794174258277</v>
      </c>
      <c r="I10" s="599">
        <f t="shared" si="4"/>
        <v>29959.564602276998</v>
      </c>
      <c r="J10" s="602">
        <f t="shared" si="4"/>
        <v>32625.493641680132</v>
      </c>
      <c r="K10" s="599">
        <f t="shared" ref="K10:N10" si="5">SUM(K11:K13)</f>
        <v>39.521955210883327</v>
      </c>
      <c r="L10" s="599">
        <f t="shared" si="5"/>
        <v>2993.5928048300884</v>
      </c>
      <c r="M10" s="599">
        <f t="shared" si="5"/>
        <v>8174.4267349817464</v>
      </c>
      <c r="N10" s="602">
        <f t="shared" si="5"/>
        <v>10115.108999375349</v>
      </c>
      <c r="O10" s="599">
        <f t="shared" ref="O10:R10" si="6">SUM(O11:O13)</f>
        <v>84.668818439974913</v>
      </c>
      <c r="P10" s="599">
        <f t="shared" si="6"/>
        <v>265.43811973561822</v>
      </c>
      <c r="Q10" s="599">
        <f t="shared" si="6"/>
        <v>805.65523399719382</v>
      </c>
      <c r="R10" s="602">
        <f t="shared" si="6"/>
        <v>1005.1803678020087</v>
      </c>
      <c r="S10" s="599">
        <f t="shared" ref="S10:V10" si="7">SUM(S11:S13)</f>
        <v>0</v>
      </c>
      <c r="T10" s="599">
        <f t="shared" si="7"/>
        <v>1.6395280084674475</v>
      </c>
      <c r="U10" s="599">
        <f t="shared" si="7"/>
        <v>4.9037887440648591</v>
      </c>
      <c r="V10" s="602">
        <f t="shared" si="7"/>
        <v>12.595078885308164</v>
      </c>
      <c r="W10" s="599">
        <f>SUM(W11:W13)</f>
        <v>0</v>
      </c>
      <c r="Y10" s="604"/>
    </row>
    <row r="11" spans="1:26" ht="12" customHeight="1">
      <c r="A11" s="605" t="s">
        <v>29</v>
      </c>
      <c r="B11" s="606" t="s">
        <v>178</v>
      </c>
      <c r="C11" s="595" t="s">
        <v>177</v>
      </c>
      <c r="D11" s="607">
        <f>Д3.1!H12</f>
        <v>10094.469060000001</v>
      </c>
      <c r="E11" s="607">
        <f>Д3.1!I12</f>
        <v>36530.954100000003</v>
      </c>
      <c r="F11" s="608">
        <f>Д3.1!F12</f>
        <v>40360.861883985941</v>
      </c>
      <c r="G11" s="609">
        <f>Д3.1!K12</f>
        <v>122.65959818999998</v>
      </c>
      <c r="H11" s="607">
        <f>IF($Z$1=1,$D11/$D$51*H$51,$D11/$D$52*H$52)</f>
        <v>7460.9003045657855</v>
      </c>
      <c r="I11" s="607">
        <f>IF($Z$1=1,$E11/$E$51*I$51,$E11/$E$52*I$52)</f>
        <v>28102.814622963997</v>
      </c>
      <c r="J11" s="610">
        <v>30092.364029771052</v>
      </c>
      <c r="K11" s="607">
        <f>IF($Z$1=1,$G11/$G$51*K$51,$G11/$G$52*K$52)</f>
        <v>39.034680301443018</v>
      </c>
      <c r="L11" s="607">
        <f>IF($Z$1=1,$D11/$D$51*L$51,$D11/$D$52*L$52)</f>
        <v>2417.8562636003935</v>
      </c>
      <c r="M11" s="607">
        <f>IF($Z$1=1,$E11/$E$51*M$51,$E11/$E$52*M$52)</f>
        <v>7667.8150110610504</v>
      </c>
      <c r="N11" s="610">
        <v>9329.7451849479821</v>
      </c>
      <c r="O11" s="607">
        <f>IF($Z$1=1,$G11/$G$51*O$51,$G11/$G$52*O$52)</f>
        <v>83.624917888556951</v>
      </c>
      <c r="P11" s="607">
        <f>IF($Z$1=1,$D11/$D$51*P$51,$D11/$D$52*P$52)</f>
        <v>214.38828265673322</v>
      </c>
      <c r="Q11" s="607">
        <f>IF($Z$1=1,$E11/$E$51*Q$51,$E11/$E$52*Q$52)</f>
        <v>755.72459051434396</v>
      </c>
      <c r="R11" s="610">
        <v>927.13550561681234</v>
      </c>
      <c r="S11" s="607">
        <f>IF($Z$1=1,$G11/$G$51*S$51,$G11/$G$52*S$52)</f>
        <v>0</v>
      </c>
      <c r="T11" s="607">
        <f>IF($Z$1=1,$D11/$D$51*T$51,$D11/$D$52*T$52)</f>
        <v>1.3242091770882298</v>
      </c>
      <c r="U11" s="607">
        <f>IF($Z$1=1,$E11/$E$51*U$51,$E11/$E$52*U$52)</f>
        <v>4.5998754606119432</v>
      </c>
      <c r="V11" s="610">
        <v>11.617163650090228</v>
      </c>
      <c r="W11" s="607">
        <f>IF($Z$1=1,$G11/$G$51*W$51,$G11/$G$52*W$52)</f>
        <v>0</v>
      </c>
      <c r="Y11" s="604"/>
    </row>
    <row r="12" spans="1:26" ht="12" customHeight="1">
      <c r="A12" s="605" t="s">
        <v>33</v>
      </c>
      <c r="B12" s="606" t="s">
        <v>212</v>
      </c>
      <c r="C12" s="595" t="s">
        <v>177</v>
      </c>
      <c r="D12" s="607">
        <f>Д3.1!H13</f>
        <v>13.145040000000002</v>
      </c>
      <c r="E12" s="607">
        <f>Д3.1!I13</f>
        <v>578.61282999999992</v>
      </c>
      <c r="F12" s="608">
        <f>Д3.1!F13</f>
        <v>1124.96559375686</v>
      </c>
      <c r="G12" s="609">
        <f>Д3.1!K13</f>
        <v>1.5311754608582713</v>
      </c>
      <c r="H12" s="607">
        <f>IF($Z$1=1,$D12/$D$51*H$51,$D12/$D$52*H$52)</f>
        <v>9.7156009252783253</v>
      </c>
      <c r="I12" s="607">
        <f>IF($Z$1=1,$E12/$E$51*I$51,$E12/$E$52*I$52)</f>
        <v>445.11974845898095</v>
      </c>
      <c r="J12" s="610">
        <f>F12/$F$51*$J$51</f>
        <v>838.75498659087953</v>
      </c>
      <c r="K12" s="607">
        <f>IF($Z$1=1,$G12/$G$51*K$51,$G12/$G$52*K$52)</f>
        <v>0.48727490944031204</v>
      </c>
      <c r="L12" s="607">
        <f>IF($Z$1=1,$D12/$D$51*L$51,$D12/$D$52*L$52)</f>
        <v>3.1485377893939193</v>
      </c>
      <c r="M12" s="607">
        <f>IF($Z$1=1,$E12/$E$51*M$51,$E12/$E$52*M$52)</f>
        <v>121.4503221383565</v>
      </c>
      <c r="N12" s="610">
        <f>F12/$F$51*$N$51</f>
        <v>260.04504962639538</v>
      </c>
      <c r="O12" s="607">
        <f>IF($Z$1=1,$G12/$G$51*O$51,$G12/$G$52*O$52)</f>
        <v>1.0439005514179591</v>
      </c>
      <c r="P12" s="607">
        <f>IF($Z$1=1,$D12/$D$51*P$51,$D12/$D$52*P$52)</f>
        <v>0.27917689720018463</v>
      </c>
      <c r="Q12" s="607">
        <f>IF($Z$1=1,$E12/$E$51*Q$51,$E12/$E$52*Q$52)</f>
        <v>11.969902095113788</v>
      </c>
      <c r="R12" s="610">
        <f>$F12/$F$51*$R$51</f>
        <v>25.841755995382137</v>
      </c>
      <c r="S12" s="607">
        <f>IF($Z$1=1,$G12/$G$51*S$51,$G12/$G$52*S$52)</f>
        <v>0</v>
      </c>
      <c r="T12" s="607">
        <f>IF($Z$1=1,$D12/$D$51*T$51,$D12/$D$52*T$52)</f>
        <v>1.7243881275705118E-3</v>
      </c>
      <c r="U12" s="607">
        <f>IF($Z$1=1,$E12/$E$51*U$51,$E12/$E$52*U$52)</f>
        <v>7.2857307548729738E-2</v>
      </c>
      <c r="V12" s="610">
        <f>$F12/$F$51*$V$51</f>
        <v>0.32380154420289381</v>
      </c>
      <c r="W12" s="607">
        <f>IF($Z$1=1,$G12/$G$51*W$51,$G12/$G$52*W$52)</f>
        <v>0</v>
      </c>
      <c r="Y12" s="604"/>
    </row>
    <row r="13" spans="1:26" ht="12" customHeight="1">
      <c r="A13" s="605" t="s">
        <v>31</v>
      </c>
      <c r="B13" s="606" t="s">
        <v>184</v>
      </c>
      <c r="C13" s="595" t="s">
        <v>177</v>
      </c>
      <c r="D13" s="607">
        <f>Д3.1!H14</f>
        <v>2390.53577</v>
      </c>
      <c r="E13" s="607">
        <f>Д3.1!I14</f>
        <v>1834.98343</v>
      </c>
      <c r="F13" s="608">
        <f>Д3.1!F14</f>
        <v>2272.5506099999998</v>
      </c>
      <c r="G13" s="609">
        <f>Д3.1!K14</f>
        <v>0</v>
      </c>
      <c r="H13" s="607">
        <f>IF($Z$1=1,$D13/$D$51*H$51,$D13/$D$52*H$52)</f>
        <v>1766.8635119347628</v>
      </c>
      <c r="I13" s="607">
        <f>IF($Z$1=1,$E13/$E$51*I$51,$E13/$E$52*I$52)</f>
        <v>1411.6302308540205</v>
      </c>
      <c r="J13" s="610">
        <f>F13/$F$51*$J$51</f>
        <v>1694.3746253181989</v>
      </c>
      <c r="K13" s="607">
        <f>IF($Z$1=1,$G13/$G$51*K$51,$G13/$G$52*K$52)</f>
        <v>0</v>
      </c>
      <c r="L13" s="607">
        <f>IF($Z$1=1,$D13/$D$51*L$51,$D13/$D$52*L$52)</f>
        <v>572.58800344030067</v>
      </c>
      <c r="M13" s="607">
        <f>IF($Z$1=1,$E13/$E$51*M$51,$E13/$E$52*M$52)</f>
        <v>385.16140178233923</v>
      </c>
      <c r="N13" s="610">
        <f>F13/$F$51*$N$51</f>
        <v>525.31876480097128</v>
      </c>
      <c r="O13" s="607">
        <f>IF($Z$1=1,$G13/$G$51*O$51,$G13/$G$52*O$52)</f>
        <v>0</v>
      </c>
      <c r="P13" s="607">
        <f>IF($Z$1=1,$D13/$D$51*P$51,$D13/$D$52*P$52)</f>
        <v>50.770660181684811</v>
      </c>
      <c r="Q13" s="607">
        <f>IF($Z$1=1,$E13/$E$51*Q$51,$E13/$E$52*Q$52)</f>
        <v>37.960741387736057</v>
      </c>
      <c r="R13" s="610">
        <f t="shared" ref="R13:R14" si="8">$F13/$F$51*$R$51</f>
        <v>52.203106189814264</v>
      </c>
      <c r="S13" s="607">
        <f>IF($Z$1=1,$G13/$G$51*S$51,$G13/$G$52*S$52)</f>
        <v>0</v>
      </c>
      <c r="T13" s="607">
        <f>IF($Z$1=1,$D13/$D$51*T$51,$D13/$D$52*T$52)</f>
        <v>0.31359444325164709</v>
      </c>
      <c r="U13" s="607">
        <f>IF($Z$1=1,$E13/$E$51*U$51,$E13/$E$52*U$52)</f>
        <v>0.23105597590418625</v>
      </c>
      <c r="V13" s="610">
        <f t="shared" ref="V13:V14" si="9">$F13/$F$51*$V$51</f>
        <v>0.65411369101504213</v>
      </c>
      <c r="W13" s="607">
        <f>IF($Z$1=1,$G13/$G$51*W$51,$G13/$G$52*W$52)</f>
        <v>0</v>
      </c>
      <c r="Y13" s="604"/>
    </row>
    <row r="14" spans="1:26" s="603" customFormat="1" ht="12" customHeight="1">
      <c r="A14" s="596" t="s">
        <v>35</v>
      </c>
      <c r="B14" s="597" t="s">
        <v>381</v>
      </c>
      <c r="C14" s="598" t="s">
        <v>177</v>
      </c>
      <c r="D14" s="599">
        <f>Д3.1!H15</f>
        <v>19812.697809999998</v>
      </c>
      <c r="E14" s="599">
        <f>Д3.1!I15</f>
        <v>22787.821809999998</v>
      </c>
      <c r="F14" s="600">
        <f>Д3.1!F15</f>
        <v>37772.751959999994</v>
      </c>
      <c r="G14" s="601">
        <f>Д3.1!K15</f>
        <v>93.804869999999994</v>
      </c>
      <c r="H14" s="599">
        <f>IF($Z$1=1,$D14/$D$51*H$51,$D14/$D$52*H$52)</f>
        <v>14643.718480514006</v>
      </c>
      <c r="I14" s="599">
        <f>IF($Z$1=1,$E14/$E$51*I$51,$E14/$E$52*I$52)</f>
        <v>17530.391629918195</v>
      </c>
      <c r="J14" s="602">
        <f t="shared" ref="J14" si="10">F14/$F$51*$J$51</f>
        <v>28162.713810568228</v>
      </c>
      <c r="K14" s="599">
        <f>IF($Z$1=1,$G14/$G$51*K$51,$G14/$G$52*K$52)</f>
        <v>29.852071629131952</v>
      </c>
      <c r="L14" s="599">
        <f>IF($Z$1=1,$D14/$D$51*L$51,$D14/$D$52*L$52)</f>
        <v>4745.5943659834538</v>
      </c>
      <c r="M14" s="599">
        <f>IF($Z$1=1,$E14/$E$51*M$51,$E14/$E$52*M$52)</f>
        <v>4783.1436777092658</v>
      </c>
      <c r="N14" s="602">
        <f t="shared" ref="N14" si="11">F14/$F$51*$N$51</f>
        <v>8731.4822893034125</v>
      </c>
      <c r="O14" s="599">
        <f>IF($Z$1=1,$G14/$G$51*O$51,$G14/$G$52*O$52)</f>
        <v>63.952798370868045</v>
      </c>
      <c r="P14" s="599">
        <f>IF($Z$1=1,$D14/$D$51*P$51,$D14/$D$52*P$52)</f>
        <v>420.78590097562977</v>
      </c>
      <c r="Q14" s="599">
        <f>IF($Z$1=1,$E14/$E$51*Q$51,$E14/$E$52*Q$52)</f>
        <v>471.41712365174942</v>
      </c>
      <c r="R14" s="602">
        <f t="shared" si="8"/>
        <v>867.68363836323749</v>
      </c>
      <c r="S14" s="599">
        <f>IF($Z$1=1,$G14/$G$51*S$51,$G14/$G$52*S$52)</f>
        <v>0</v>
      </c>
      <c r="T14" s="599">
        <f>IF($Z$1=1,$D14/$D$51*T$51,$D14/$D$52*T$52)</f>
        <v>2.5990625269079648</v>
      </c>
      <c r="U14" s="599">
        <f>IF($Z$1=1,$E14/$E$51*U$51,$E14/$E$52*U$52)</f>
        <v>2.8693787207878216</v>
      </c>
      <c r="V14" s="602">
        <f t="shared" si="9"/>
        <v>10.872221765107913</v>
      </c>
      <c r="W14" s="599">
        <f>IF($Z$1=1,$G14/$G$51*W$51,$G14/$G$52*W$52)</f>
        <v>0</v>
      </c>
      <c r="Y14" s="604"/>
    </row>
    <row r="15" spans="1:26" s="603" customFormat="1" ht="12" customHeight="1">
      <c r="A15" s="596" t="s">
        <v>185</v>
      </c>
      <c r="B15" s="597" t="s">
        <v>213</v>
      </c>
      <c r="C15" s="598" t="s">
        <v>177</v>
      </c>
      <c r="D15" s="599">
        <f t="shared" ref="D15:I15" si="12">D16+D17+D18+D19</f>
        <v>30106.471609999997</v>
      </c>
      <c r="E15" s="599">
        <f t="shared" si="12"/>
        <v>30667.323010000004</v>
      </c>
      <c r="F15" s="599">
        <f t="shared" si="12"/>
        <v>29517.52121091869</v>
      </c>
      <c r="G15" s="601">
        <f t="shared" si="12"/>
        <v>309.96096</v>
      </c>
      <c r="H15" s="599">
        <f t="shared" si="12"/>
        <v>22251.926462831729</v>
      </c>
      <c r="I15" s="599">
        <f t="shared" si="12"/>
        <v>23591.995193265109</v>
      </c>
      <c r="J15" s="602">
        <f t="shared" ref="J15" si="13">J16+J17+J18+J19</f>
        <v>22007.79497317538</v>
      </c>
      <c r="K15" s="599">
        <f t="shared" ref="K15:N15" si="14">K16+K17+K18+K19</f>
        <v>98.640686567280625</v>
      </c>
      <c r="L15" s="599">
        <f>L16+L17+L18+L19</f>
        <v>7211.1886741615217</v>
      </c>
      <c r="M15" s="599">
        <f t="shared" si="14"/>
        <v>6437.0440224865624</v>
      </c>
      <c r="N15" s="602">
        <f t="shared" si="14"/>
        <v>6823.1833839971914</v>
      </c>
      <c r="O15" s="599">
        <f t="shared" ref="O15:R15" si="15">O16+O17+O18+O19</f>
        <v>211.3202734327194</v>
      </c>
      <c r="P15" s="599">
        <f t="shared" si="15"/>
        <v>639.40705617672108</v>
      </c>
      <c r="Q15" s="599">
        <f t="shared" si="15"/>
        <v>634.42225079753302</v>
      </c>
      <c r="R15" s="602">
        <f t="shared" si="15"/>
        <v>678.0472452606848</v>
      </c>
      <c r="S15" s="599">
        <f t="shared" ref="S15:V15" si="16">S16+S17+S18+S19</f>
        <v>0</v>
      </c>
      <c r="T15" s="599">
        <f t="shared" si="16"/>
        <v>3.9494168300227814</v>
      </c>
      <c r="U15" s="599">
        <f t="shared" si="16"/>
        <v>3.8615434508007835</v>
      </c>
      <c r="V15" s="602">
        <f t="shared" si="16"/>
        <v>8.4956084854322871</v>
      </c>
      <c r="W15" s="599">
        <f>W16+W17+W18+W19</f>
        <v>0</v>
      </c>
      <c r="Y15" s="604"/>
    </row>
    <row r="16" spans="1:26" ht="12" customHeight="1">
      <c r="A16" s="605" t="s">
        <v>37</v>
      </c>
      <c r="B16" s="606" t="s">
        <v>192</v>
      </c>
      <c r="C16" s="595" t="s">
        <v>177</v>
      </c>
      <c r="D16" s="607">
        <f>Д3.1!H17</f>
        <v>4186.7165999999997</v>
      </c>
      <c r="E16" s="607">
        <f>Д3.1!I17</f>
        <v>4827.1153400000003</v>
      </c>
      <c r="F16" s="608">
        <f>Д3.1!F17</f>
        <v>8310.0054299999993</v>
      </c>
      <c r="G16" s="609">
        <f>Д3.1!K17</f>
        <v>20.637070000000001</v>
      </c>
      <c r="H16" s="607">
        <f>IF($Z$1=1,$D16/$D$51*H$51,$D16/$D$52*H$52)</f>
        <v>3094.4346820426654</v>
      </c>
      <c r="I16" s="607">
        <f>IF($Z$1=1,$E16/$E$51*I$51,$E16/$E$52*I$52)</f>
        <v>3713.4405849992795</v>
      </c>
      <c r="J16" s="610">
        <f t="shared" ref="J16:J19" si="17">F16/$F$51*$J$51</f>
        <v>6195.7970374303113</v>
      </c>
      <c r="K16" s="607">
        <f>IF($Z$1=1,$G16/$G$51*K$51,$G16/$G$52*K$52)</f>
        <v>6.5674553128788533</v>
      </c>
      <c r="L16" s="607">
        <f>IF($Z$1=1,$D16/$D$51*L$51,$D16/$D$52*L$52)</f>
        <v>1002.8144021306001</v>
      </c>
      <c r="M16" s="607">
        <f>IF($Z$1=1,$E16/$E$51*M$51,$E16/$E$52*M$52)</f>
        <v>1013.2072478275367</v>
      </c>
      <c r="N16" s="610">
        <f t="shared" ref="N16:N19" si="18">F16/$F$51*$N$51</f>
        <v>1920.9261033693608</v>
      </c>
      <c r="O16" s="607">
        <f>IF($Z$1=1,$G16/$G$51*O$51,$G16/$G$52*O$52)</f>
        <v>14.069614687121147</v>
      </c>
      <c r="P16" s="607">
        <f>IF($Z$1=1,$D16/$D$51*P$51,$D16/$D$52*P$52)</f>
        <v>88.918295406062384</v>
      </c>
      <c r="Q16" s="607">
        <f>IF($Z$1=1,$E16/$E$51*Q$51,$E16/$E$52*Q$52)</f>
        <v>99.859690324568007</v>
      </c>
      <c r="R16" s="610">
        <f t="shared" ref="R16:R19" si="19">$F16/$F$51*$R$51</f>
        <v>190.89040041234688</v>
      </c>
      <c r="S16" s="607">
        <f>IF($Z$1=1,$G16/$G$51*S$51,$G16/$G$52*S$52)</f>
        <v>0</v>
      </c>
      <c r="T16" s="607">
        <f>IF($Z$1=1,$D16/$D$51*T$51,$D16/$D$52*T$52)</f>
        <v>0.54922042067139987</v>
      </c>
      <c r="U16" s="607">
        <f>IF($Z$1=1,$E16/$E$51*U$51,$E16/$E$52*U$52)</f>
        <v>0.60781684861632124</v>
      </c>
      <c r="V16" s="610">
        <f t="shared" ref="V16:V19" si="20">$F16/$F$51*$V$51</f>
        <v>2.3918887879783424</v>
      </c>
      <c r="W16" s="607">
        <f>IF($Z$1=1,$G16/$G$51*W$51,$G16/$G$52*W$52)</f>
        <v>0</v>
      </c>
      <c r="Y16" s="604"/>
    </row>
    <row r="17" spans="1:25" ht="12" customHeight="1">
      <c r="A17" s="605" t="s">
        <v>39</v>
      </c>
      <c r="B17" s="606" t="s">
        <v>214</v>
      </c>
      <c r="C17" s="595" t="s">
        <v>177</v>
      </c>
      <c r="D17" s="607">
        <f>Д3.1!H18</f>
        <v>6799.0072</v>
      </c>
      <c r="E17" s="607">
        <f>Д3.1!I18</f>
        <v>6229.48837</v>
      </c>
      <c r="F17" s="608">
        <f>Д3.1!F18</f>
        <v>4148.8572700000022</v>
      </c>
      <c r="G17" s="609">
        <f>Д3.1!K18</f>
        <v>87.13188000000001</v>
      </c>
      <c r="H17" s="607">
        <f>IF($Z$1=1,$D17/$D$51*H$51,$D17/$D$52*H$52)</f>
        <v>5025.1989072147362</v>
      </c>
      <c r="I17" s="607">
        <f>IF($Z$1=1,$E17/$E$51*I$51,$E17/$E$52*I$52)</f>
        <v>4792.268944818502</v>
      </c>
      <c r="J17" s="610">
        <f t="shared" si="17"/>
        <v>3093.3165806832967</v>
      </c>
      <c r="K17" s="607">
        <f>IF($Z$1=1,$G17/$G$51*K$51,$G17/$G$52*K$52)</f>
        <v>27.728487049136469</v>
      </c>
      <c r="L17" s="607">
        <f>IF($Z$1=1,$D17/$D$51*L$51,$D17/$D$52*L$52)</f>
        <v>1628.5177602777426</v>
      </c>
      <c r="M17" s="607">
        <f>IF($Z$1=1,$E17/$E$51*M$51,$E17/$E$52*M$52)</f>
        <v>1307.5641086175799</v>
      </c>
      <c r="N17" s="610">
        <f t="shared" si="18"/>
        <v>959.0424815278069</v>
      </c>
      <c r="O17" s="607">
        <f>IF($Z$1=1,$G17/$G$51*O$51,$G17/$G$52*O$52)</f>
        <v>59.403392950863541</v>
      </c>
      <c r="P17" s="607">
        <f>IF($Z$1=1,$D17/$D$51*P$51,$D17/$D$52*P$52)</f>
        <v>144.39862747756681</v>
      </c>
      <c r="Q17" s="607">
        <f>IF($Z$1=1,$E17/$E$51*Q$51,$E17/$E$52*Q$52)</f>
        <v>128.87091682973912</v>
      </c>
      <c r="R17" s="610">
        <f t="shared" si="19"/>
        <v>95.304032253078432</v>
      </c>
      <c r="S17" s="607">
        <f>IF($Z$1=1,$G17/$G$51*S$51,$G17/$G$52*S$52)</f>
        <v>0</v>
      </c>
      <c r="T17" s="607">
        <f>IF($Z$1=1,$D17/$D$51*T$51,$D17/$D$52*T$52)</f>
        <v>0.89190502995399223</v>
      </c>
      <c r="U17" s="607">
        <f>IF($Z$1=1,$E17/$E$51*U$51,$E17/$E$52*U$52)</f>
        <v>0.78439973417859599</v>
      </c>
      <c r="V17" s="610">
        <f t="shared" si="20"/>
        <v>1.1941755358197692</v>
      </c>
      <c r="W17" s="607">
        <f>IF($Z$1=1,$G17/$G$51*W$51,$G17/$G$52*W$52)</f>
        <v>0</v>
      </c>
      <c r="Y17" s="604"/>
    </row>
    <row r="18" spans="1:25" ht="12" customHeight="1">
      <c r="A18" s="605" t="s">
        <v>187</v>
      </c>
      <c r="B18" s="606" t="s">
        <v>311</v>
      </c>
      <c r="C18" s="595" t="s">
        <v>177</v>
      </c>
      <c r="D18" s="607">
        <f>Д3.1!H19</f>
        <v>19.843139999999998</v>
      </c>
      <c r="E18" s="607">
        <f>Д3.1!I19</f>
        <v>46.740199999999994</v>
      </c>
      <c r="F18" s="608">
        <f>J18+N18+R18+V18</f>
        <v>65.491916695491753</v>
      </c>
      <c r="G18" s="609">
        <f>K18+O18+S18+W18</f>
        <v>0</v>
      </c>
      <c r="H18" s="607">
        <f>IF($Z$1=1,$D18/$D$51*H$51,$D18/$D$52*H$52)</f>
        <v>14.666218539040377</v>
      </c>
      <c r="I18" s="607">
        <f>IF($Z$1=1,$E18/$E$51*I$51,$E18/$E$52*I$52)</f>
        <v>35.956662189676052</v>
      </c>
      <c r="J18" s="610">
        <v>48.868786594190311</v>
      </c>
      <c r="K18" s="607">
        <f>(K11+K12+K13+K16+K17+K19+K21+K22+K23+K24+K26+K27+K28+K29+K38+K41+K42+K14+K43)*ІНСТРУКЦІЯ!$H$1</f>
        <v>0</v>
      </c>
      <c r="L18" s="607">
        <f>IF($Z$1=1,$D18/$D$51*L$51,$D18/$D$52*L$52)</f>
        <v>4.752885966892002</v>
      </c>
      <c r="M18" s="607">
        <f>IF($Z$1=1,$E18/$E$51*M$51,$E18/$E$52*M$52)</f>
        <v>9.8107267113506804</v>
      </c>
      <c r="N18" s="610">
        <v>15.104575260185273</v>
      </c>
      <c r="O18" s="607">
        <f>(O11+O12+O13+O16+O17+O19+O21+O22+O23+O24+O26+O27+O28+O29+O38+O41+O42+O14+O43)*ІНСТРУКЦІЯ!$H$1</f>
        <v>0</v>
      </c>
      <c r="P18" s="607">
        <f>IF($Z$1=1,$D18/$D$51*P$51,$D18/$D$52*P$52)</f>
        <v>0.4214324380837845</v>
      </c>
      <c r="Q18" s="607">
        <f>IF($Z$1=1,$E18/$E$51*Q$51,$E18/$E$52*Q$52)</f>
        <v>0.96692570385284649</v>
      </c>
      <c r="R18" s="610">
        <v>1.5001945651428967</v>
      </c>
      <c r="S18" s="607">
        <f>(S11+S12+S13+S16+S17+S19+S21+S22+S23+S24+S26+S27+S28+S29+S38+S41+S42+S14+S43)*ІНСТРУКЦІЯ!$H$1</f>
        <v>0</v>
      </c>
      <c r="T18" s="607">
        <f>IF($Z$1=1,$D18/$D$51*T$51,$D18/$D$52*T$52)</f>
        <v>2.6030559838326485E-3</v>
      </c>
      <c r="U18" s="607">
        <f>IF($Z$1=1,$E18/$E$51*U$51,$E18/$E$52*U$52)</f>
        <v>5.8853951204108929E-3</v>
      </c>
      <c r="V18" s="610">
        <v>1.8360275973273766E-2</v>
      </c>
      <c r="W18" s="607">
        <f>(W11+W12+W13+W16+W17+W19+W21+W22+W23+W24+W26+W27+W28+W29+W38+W41+W42+W14+W43)*ІНСТРУКЦІЯ!$H$1</f>
        <v>0</v>
      </c>
      <c r="Y18" s="604"/>
    </row>
    <row r="19" spans="1:25" ht="12" customHeight="1">
      <c r="A19" s="605" t="s">
        <v>310</v>
      </c>
      <c r="B19" s="606" t="s">
        <v>215</v>
      </c>
      <c r="C19" s="595" t="s">
        <v>177</v>
      </c>
      <c r="D19" s="607">
        <f>Д3.1!H20</f>
        <v>19100.904669999996</v>
      </c>
      <c r="E19" s="607">
        <f>Д3.1!I20</f>
        <v>19563.979100000004</v>
      </c>
      <c r="F19" s="608">
        <f>Д3.1!F20</f>
        <v>16993.166594223199</v>
      </c>
      <c r="G19" s="609">
        <f>Д3.1!K20</f>
        <v>202.19201000000001</v>
      </c>
      <c r="H19" s="607">
        <f>IF($Z$1=1,$D19/$D$51*H$51,$D19/$D$52*H$52)</f>
        <v>14117.626655035287</v>
      </c>
      <c r="I19" s="607">
        <f>IF($Z$1=1,$E19/$E$51*I$51,$E19/$E$52*I$52)</f>
        <v>15050.329001257651</v>
      </c>
      <c r="J19" s="610">
        <f t="shared" si="17"/>
        <v>12669.812568467582</v>
      </c>
      <c r="K19" s="607">
        <f>IF($Z$1=1,$G19/$G$51*K$51,$G19/$G$52*K$52)</f>
        <v>64.3447442052653</v>
      </c>
      <c r="L19" s="607">
        <f>IF($Z$1=1,$D19/$D$51*L$51,$D19/$D$52*L$52)</f>
        <v>4575.103625786287</v>
      </c>
      <c r="M19" s="607">
        <f>IF($Z$1=1,$E19/$E$51*M$51,$E19/$E$52*M$52)</f>
        <v>4106.4619393300954</v>
      </c>
      <c r="N19" s="610">
        <f t="shared" si="18"/>
        <v>3928.110223839838</v>
      </c>
      <c r="O19" s="607">
        <f>IF($Z$1=1,$G19/$G$51*O$51,$G19/$G$52*O$52)</f>
        <v>137.84726579473471</v>
      </c>
      <c r="P19" s="607">
        <f>IF($Z$1=1,$D19/$D$51*P$51,$D19/$D$52*P$52)</f>
        <v>405.66870085500807</v>
      </c>
      <c r="Q19" s="607">
        <f>IF($Z$1=1,$E19/$E$51*Q$51,$E19/$E$52*Q$52)</f>
        <v>404.72471793937308</v>
      </c>
      <c r="R19" s="610">
        <f t="shared" si="19"/>
        <v>390.3526180301165</v>
      </c>
      <c r="S19" s="607">
        <f>IF($Z$1=1,$G19/$G$51*S$51,$G19/$G$52*S$52)</f>
        <v>0</v>
      </c>
      <c r="T19" s="607">
        <f>IF($Z$1=1,$D19/$D$51*T$51,$D19/$D$52*T$52)</f>
        <v>2.5056883234135565</v>
      </c>
      <c r="U19" s="607">
        <f>IF($Z$1=1,$E19/$E$51*U$51,$E19/$E$52*U$52)</f>
        <v>2.4634414728854552</v>
      </c>
      <c r="V19" s="610">
        <f t="shared" si="20"/>
        <v>4.8911838856609018</v>
      </c>
      <c r="W19" s="607">
        <f>IF($Z$1=1,$G19/$G$51*W$51,$G19/$G$52*W$52)</f>
        <v>0</v>
      </c>
      <c r="Y19" s="604"/>
    </row>
    <row r="20" spans="1:25" s="603" customFormat="1" ht="12" customHeight="1">
      <c r="A20" s="596" t="s">
        <v>188</v>
      </c>
      <c r="B20" s="597" t="s">
        <v>216</v>
      </c>
      <c r="C20" s="598" t="s">
        <v>177</v>
      </c>
      <c r="D20" s="599">
        <f>Д3.1!H21</f>
        <v>1563.6474399746053</v>
      </c>
      <c r="E20" s="599">
        <f>Д3.1!I21</f>
        <v>1596.202647246746</v>
      </c>
      <c r="F20" s="599">
        <f>Д3.1!J21</f>
        <v>1700.425723226369</v>
      </c>
      <c r="G20" s="601">
        <f>Д3.1!K21</f>
        <v>0.71290896906681056</v>
      </c>
      <c r="H20" s="599">
        <f t="shared" ref="H20:I20" si="21">H21+H22+H23+H24</f>
        <v>1155.7039396324667</v>
      </c>
      <c r="I20" s="599">
        <f t="shared" si="21"/>
        <v>1227.9391053807622</v>
      </c>
      <c r="J20" s="602">
        <f>J21+J22+J23+J24</f>
        <v>1267.808155732605</v>
      </c>
      <c r="K20" s="599">
        <f t="shared" ref="K20:M20" si="22">K21+K22+K23+K24</f>
        <v>0.22687318483180077</v>
      </c>
      <c r="L20" s="599">
        <f t="shared" si="22"/>
        <v>374.52933228420034</v>
      </c>
      <c r="M20" s="599">
        <f t="shared" si="22"/>
        <v>335.04152631080569</v>
      </c>
      <c r="N20" s="602">
        <f>N21+N22+N23+N24</f>
        <v>393.06739160413002</v>
      </c>
      <c r="O20" s="599">
        <f t="shared" ref="O20:Q20" si="23">O21+O22+O23+O24</f>
        <v>0.48603578423500976</v>
      </c>
      <c r="P20" s="599">
        <f t="shared" si="23"/>
        <v>33.20904619591284</v>
      </c>
      <c r="Q20" s="599">
        <f t="shared" si="23"/>
        <v>33.021026186897721</v>
      </c>
      <c r="R20" s="602">
        <f>R21+R22+R23+R24</f>
        <v>39.060738276573687</v>
      </c>
      <c r="S20" s="599">
        <f t="shared" ref="S20:U20" si="24">S21+S22+S23+S24</f>
        <v>0</v>
      </c>
      <c r="T20" s="599">
        <f t="shared" si="24"/>
        <v>0.20512186202539007</v>
      </c>
      <c r="U20" s="599">
        <f t="shared" si="24"/>
        <v>0.20098936828025876</v>
      </c>
      <c r="V20" s="602">
        <f>V21+V22+V23+V24</f>
        <v>0.48943761306003342</v>
      </c>
      <c r="W20" s="599">
        <f>W21+W22+W23+W24</f>
        <v>0</v>
      </c>
      <c r="Y20" s="604"/>
    </row>
    <row r="21" spans="1:25" ht="12" customHeight="1">
      <c r="A21" s="605" t="s">
        <v>189</v>
      </c>
      <c r="B21" s="606" t="s">
        <v>190</v>
      </c>
      <c r="C21" s="595" t="s">
        <v>177</v>
      </c>
      <c r="D21" s="607">
        <f>Д3.1!H22</f>
        <v>629.87591799580798</v>
      </c>
      <c r="E21" s="607">
        <f>Д3.1!I22</f>
        <v>691.26699388131021</v>
      </c>
      <c r="F21" s="608">
        <f>Д3.1!F22</f>
        <v>1058.9956492334422</v>
      </c>
      <c r="G21" s="609">
        <f>Д3.1!K22</f>
        <v>3.8357002233477711E-2</v>
      </c>
      <c r="H21" s="607">
        <f>IF($Z$1=1,$D21/$D$51*H$51,$D21/$D$52*H$52)</f>
        <v>465.54617191660174</v>
      </c>
      <c r="I21" s="607">
        <f>IF($Z$1=1,$E21/$E$51*I$51,$E21/$E$52*I$52)</f>
        <v>531.78321406119653</v>
      </c>
      <c r="J21" s="610">
        <f t="shared" ref="J21:J24" si="25">F21/$F$51*$J$51</f>
        <v>789.56893126508487</v>
      </c>
      <c r="K21" s="607">
        <f>IF($Z$1=1,$G21/$G$51*K$51,$G21/$G$52*K$52)</f>
        <v>1.2206572837343636E-2</v>
      </c>
      <c r="L21" s="607">
        <f>IF($Z$1=1,$D21/$D$51*L$51,$D21/$D$52*L$52)</f>
        <v>150.86969156723652</v>
      </c>
      <c r="M21" s="607">
        <f>IF($Z$1=1,$E21/$E$51*M$51,$E21/$E$52*M$52)</f>
        <v>145.09633167052041</v>
      </c>
      <c r="N21" s="610">
        <f>F21/$F$51*$N$51</f>
        <v>244.79555435947569</v>
      </c>
      <c r="O21" s="607">
        <f>IF($Z$1=1,$G21/$G$51*O$51,$G21/$G$52*O$52)</f>
        <v>2.6150429396134076E-2</v>
      </c>
      <c r="P21" s="607">
        <f>IF($Z$1=1,$D21/$D$51*P$51,$D21/$D$52*P$52)</f>
        <v>13.377426345388647</v>
      </c>
      <c r="Q21" s="607">
        <f>IF($Z$1=1,$E21/$E$51*Q$51,$E21/$E$52*Q$52)</f>
        <v>14.300405745138603</v>
      </c>
      <c r="R21" s="610">
        <f t="shared" ref="R21:R24" si="26">$F21/$F$51*$R$51</f>
        <v>24.326350351988289</v>
      </c>
      <c r="S21" s="607">
        <f>IF($Z$1=1,$G21/$G$51*S$51,$G21/$G$52*S$52)</f>
        <v>0</v>
      </c>
      <c r="T21" s="607">
        <f>IF($Z$1=1,$D21/$D$51*T$51,$D21/$D$52*T$52)</f>
        <v>8.2628166581048698E-2</v>
      </c>
      <c r="U21" s="607">
        <f>IF($Z$1=1,$E21/$E$51*U$51,$E21/$E$52*U$52)</f>
        <v>8.7042404454627298E-2</v>
      </c>
      <c r="V21" s="610">
        <f t="shared" ref="V21:V24" si="27">$F21/$F$51*$V$51</f>
        <v>0.30481325689330102</v>
      </c>
      <c r="W21" s="607">
        <f>IF($Z$1=1,$G21/$G$51*W$51,$G21/$G$52*W$52)</f>
        <v>0</v>
      </c>
      <c r="Y21" s="604"/>
    </row>
    <row r="22" spans="1:25" ht="12" customHeight="1">
      <c r="A22" s="605" t="s">
        <v>191</v>
      </c>
      <c r="B22" s="606" t="s">
        <v>195</v>
      </c>
      <c r="C22" s="595" t="s">
        <v>177</v>
      </c>
      <c r="D22" s="607">
        <f>Д3.1!H23</f>
        <v>130.23737022222588</v>
      </c>
      <c r="E22" s="607">
        <f>Д3.1!I23</f>
        <v>141.9053475439037</v>
      </c>
      <c r="F22" s="608">
        <f>Д3.1!F23</f>
        <v>232.97904379366801</v>
      </c>
      <c r="G22" s="609">
        <f>Д3.1!K23</f>
        <v>8.4385261899903152E-3</v>
      </c>
      <c r="H22" s="607">
        <f>IF($Z$1=1,$D22/$D$51*H$51,$D22/$D$52*H$52)</f>
        <v>96.259449544229113</v>
      </c>
      <c r="I22" s="607">
        <f>IF($Z$1=1,$E22/$E$51*I$51,$E22/$E$52*I$52)</f>
        <v>109.16604217664286</v>
      </c>
      <c r="J22" s="610">
        <f t="shared" si="25"/>
        <v>173.70516559580099</v>
      </c>
      <c r="K22" s="607">
        <f>IF($Z$1=1,$G22/$G$51*K$51,$G22/$G$52*K$52)</f>
        <v>2.6854414730055789E-3</v>
      </c>
      <c r="L22" s="607">
        <f>IF($Z$1=1,$D22/$D$51*L$51,$D22/$D$52*L$52)</f>
        <v>31.194829512573904</v>
      </c>
      <c r="M22" s="607">
        <f>IF($Z$1=1,$E22/$E$51*M$51,$E22/$E$52*M$52)</f>
        <v>29.785807155991584</v>
      </c>
      <c r="N22" s="610">
        <f t="shared" ref="N22:N24" si="28">F22/$F$51*$N$51</f>
        <v>53.855022181530686</v>
      </c>
      <c r="O22" s="607">
        <f>IF($Z$1=1,$G22/$G$51*O$51,$G22/$G$52*O$52)</f>
        <v>5.7530847169847358E-3</v>
      </c>
      <c r="P22" s="607">
        <f>IF($Z$1=1,$D22/$D$51*P$51,$D22/$D$52*P$52)</f>
        <v>2.7660064114032923</v>
      </c>
      <c r="Q22" s="607">
        <f>IF($Z$1=1,$E22/$E$51*Q$51,$E22/$E$52*Q$52)</f>
        <v>2.935629887214259</v>
      </c>
      <c r="R22" s="610">
        <f t="shared" si="26"/>
        <v>5.351797099542809</v>
      </c>
      <c r="S22" s="607">
        <f>IF($Z$1=1,$G22/$G$51*S$51,$G22/$G$52*S$52)</f>
        <v>0</v>
      </c>
      <c r="T22" s="607">
        <f>IF($Z$1=1,$D22/$D$51*T$51,$D22/$D$52*T$52)</f>
        <v>1.7084754019555025E-2</v>
      </c>
      <c r="U22" s="607">
        <f>IF($Z$1=1,$E22/$E$51*U$51,$E22/$E$52*U$52)</f>
        <v>1.786832405499127E-2</v>
      </c>
      <c r="V22" s="610">
        <f t="shared" si="27"/>
        <v>6.705891679351042E-2</v>
      </c>
      <c r="W22" s="607">
        <f>IF($Z$1=1,$G22/$G$51*W$51,$G22/$G$52*W$52)</f>
        <v>0</v>
      </c>
      <c r="Y22" s="604"/>
    </row>
    <row r="23" spans="1:25" ht="12" customHeight="1">
      <c r="A23" s="605" t="s">
        <v>193</v>
      </c>
      <c r="B23" s="606" t="s">
        <v>214</v>
      </c>
      <c r="C23" s="595" t="s">
        <v>177</v>
      </c>
      <c r="D23" s="607">
        <f>Д3.1!H24</f>
        <v>54.541289302996773</v>
      </c>
      <c r="E23" s="607">
        <f>Д3.1!I24</f>
        <v>74.417080060067974</v>
      </c>
      <c r="F23" s="608">
        <f>Д3.1!F24</f>
        <v>23.619987351886056</v>
      </c>
      <c r="G23" s="609">
        <f>Д3.1!K24</f>
        <v>7.1943065839753014E-3</v>
      </c>
      <c r="H23" s="607">
        <f>IF($Z$1=1,$D23/$D$51*H$51,$D23/$D$52*H$52)</f>
        <v>40.311889565803398</v>
      </c>
      <c r="I23" s="607">
        <f>IF($Z$1=1,$E23/$E$51*I$51,$E23/$E$52*I$52)</f>
        <v>57.248146325046591</v>
      </c>
      <c r="J23" s="610">
        <f t="shared" si="25"/>
        <v>17.610656080998144</v>
      </c>
      <c r="K23" s="607">
        <f>IF($Z$1=1,$G23/$G$51*K$51,$G23/$G$52*K$52)</f>
        <v>2.2894862011616913E-3</v>
      </c>
      <c r="L23" s="607">
        <f>IF($Z$1=1,$D23/$D$51*L$51,$D23/$D$52*L$52)</f>
        <v>13.063886488953376</v>
      </c>
      <c r="M23" s="607">
        <f>IF($Z$1=1,$E23/$E$51*M$51,$E23/$E$52*M$52)</f>
        <v>15.620079399019069</v>
      </c>
      <c r="N23" s="610">
        <f t="shared" si="28"/>
        <v>5.4599543463225011</v>
      </c>
      <c r="O23" s="607">
        <f>IF($Z$1=1,$G23/$G$51*O$51,$G23/$G$52*O$52)</f>
        <v>4.9048203828136105E-3</v>
      </c>
      <c r="P23" s="607">
        <f>IF($Z$1=1,$D23/$D$51*P$51,$D23/$D$52*P$52)</f>
        <v>1.1583584315383033</v>
      </c>
      <c r="Q23" s="607">
        <f>IF($Z$1=1,$E23/$E$51*Q$51,$E23/$E$52*Q$52)</f>
        <v>1.5394839456346971</v>
      </c>
      <c r="R23" s="610">
        <f t="shared" si="26"/>
        <v>0.54257832697181507</v>
      </c>
      <c r="S23" s="607">
        <f>IF($Z$1=1,$G23/$G$51*S$51,$G23/$G$52*S$52)</f>
        <v>0</v>
      </c>
      <c r="T23" s="607">
        <f>IF($Z$1=1,$D23/$D$51*T$51,$D23/$D$52*T$52)</f>
        <v>7.1548167016970794E-3</v>
      </c>
      <c r="U23" s="607">
        <f>IF($Z$1=1,$E23/$E$51*U$51,$E23/$E$52*U$52)</f>
        <v>9.3703903676225376E-3</v>
      </c>
      <c r="V23" s="610">
        <f t="shared" si="27"/>
        <v>6.7985975935958591E-3</v>
      </c>
      <c r="W23" s="607">
        <f>IF($Z$1=1,$G23/$G$51*W$51,$G23/$G$52*W$52)</f>
        <v>0</v>
      </c>
      <c r="Y23" s="604"/>
    </row>
    <row r="24" spans="1:25" ht="12" customHeight="1">
      <c r="A24" s="605" t="s">
        <v>369</v>
      </c>
      <c r="B24" s="606" t="s">
        <v>194</v>
      </c>
      <c r="C24" s="595" t="s">
        <v>177</v>
      </c>
      <c r="D24" s="607">
        <f>Д3.1!H25</f>
        <v>748.99286245357462</v>
      </c>
      <c r="E24" s="607">
        <f>Д3.1!I25</f>
        <v>688.61322576146404</v>
      </c>
      <c r="F24" s="608">
        <f>Д3.1!F25</f>
        <v>384.83104284737271</v>
      </c>
      <c r="G24" s="609">
        <f>Д3.1!K25</f>
        <v>0.6589191340593672</v>
      </c>
      <c r="H24" s="607">
        <f>IF($Z$1=1,$D24/$D$51*H$51,$D24/$D$52*H$52)</f>
        <v>553.58642860583234</v>
      </c>
      <c r="I24" s="607">
        <f>IF($Z$1=1,$E24/$E$51*I$51,$E24/$E$52*I$52)</f>
        <v>529.74170281787622</v>
      </c>
      <c r="J24" s="610">
        <f t="shared" si="25"/>
        <v>286.92340279072107</v>
      </c>
      <c r="K24" s="607">
        <f>IF($Z$1=1,$G24/$G$51*K$51,$G24/$G$52*K$52)</f>
        <v>0.20969168432028987</v>
      </c>
      <c r="L24" s="607">
        <f>IF($Z$1=1,$D24/$D$51*L$51,$D24/$D$52*L$52)</f>
        <v>179.4009247154365</v>
      </c>
      <c r="M24" s="607">
        <f>IF($Z$1=1,$E24/$E$51*M$51,$E24/$E$52*M$52)</f>
        <v>144.5393080852746</v>
      </c>
      <c r="N24" s="610">
        <f t="shared" si="28"/>
        <v>88.95686071680116</v>
      </c>
      <c r="O24" s="607">
        <f>IF($Z$1=1,$G24/$G$51*O$51,$G24/$G$52*O$52)</f>
        <v>0.44922744973907736</v>
      </c>
      <c r="P24" s="607">
        <f>IF($Z$1=1,$D24/$D$51*P$51,$D24/$D$52*P$52)</f>
        <v>15.9072550075826</v>
      </c>
      <c r="Q24" s="607">
        <f>IF($Z$1=1,$E24/$E$51*Q$51,$E24/$E$52*Q$52)</f>
        <v>14.245506608910164</v>
      </c>
      <c r="R24" s="610">
        <f t="shared" si="26"/>
        <v>8.8400124980707755</v>
      </c>
      <c r="S24" s="607">
        <f>IF($Z$1=1,$G24/$G$51*S$51,$G24/$G$52*S$52)</f>
        <v>0</v>
      </c>
      <c r="T24" s="607">
        <f>IF($Z$1=1,$D24/$D$51*T$51,$D24/$D$52*T$52)</f>
        <v>9.8254124723089253E-2</v>
      </c>
      <c r="U24" s="607">
        <f>IF($Z$1=1,$E24/$E$51*U$51,$E24/$E$52*U$52)</f>
        <v>8.6708249403017662E-2</v>
      </c>
      <c r="V24" s="610">
        <f t="shared" si="27"/>
        <v>0.11076684177962612</v>
      </c>
      <c r="W24" s="607">
        <f>IF($Z$1=1,$G24/$G$51*W$51,$G24/$G$52*W$52)</f>
        <v>0</v>
      </c>
      <c r="Y24" s="604"/>
    </row>
    <row r="25" spans="1:25" s="603" customFormat="1" ht="12" customHeight="1">
      <c r="A25" s="596" t="s">
        <v>301</v>
      </c>
      <c r="B25" s="597" t="s">
        <v>217</v>
      </c>
      <c r="C25" s="598" t="s">
        <v>177</v>
      </c>
      <c r="D25" s="599">
        <f>Д3.1!H26</f>
        <v>3900.143059199358</v>
      </c>
      <c r="E25" s="599">
        <f>Д3.1!I26</f>
        <v>3982.8946835911152</v>
      </c>
      <c r="F25" s="599">
        <f>Д3.1!J26</f>
        <v>5473.7649353575762</v>
      </c>
      <c r="G25" s="601">
        <f>Д3.1!K26</f>
        <v>6.035019524155274</v>
      </c>
      <c r="H25" s="599">
        <f t="shared" ref="H25:J25" si="29">H26+H27+H28+H29</f>
        <v>2882.6259573706216</v>
      </c>
      <c r="I25" s="599">
        <f t="shared" si="29"/>
        <v>3063.9919956470549</v>
      </c>
      <c r="J25" s="602">
        <f t="shared" si="29"/>
        <v>4081.1449349532372</v>
      </c>
      <c r="K25" s="599">
        <f t="shared" ref="K25:N25" si="30">K26+K27+K28+K29</f>
        <v>1.9205595095253916</v>
      </c>
      <c r="L25" s="599">
        <f>L26+L27+L28+L29</f>
        <v>934.17348337712042</v>
      </c>
      <c r="M25" s="599">
        <f t="shared" si="30"/>
        <v>836.00607744091758</v>
      </c>
      <c r="N25" s="602">
        <f t="shared" si="30"/>
        <v>1265.305785490476</v>
      </c>
      <c r="O25" s="599">
        <f t="shared" ref="O25:R25" si="31">O26+O27+O28+O29</f>
        <v>4.1144600146298842</v>
      </c>
      <c r="P25" s="599">
        <f t="shared" si="31"/>
        <v>82.831991222857638</v>
      </c>
      <c r="Q25" s="599">
        <f t="shared" si="31"/>
        <v>82.395095555926176</v>
      </c>
      <c r="R25" s="602">
        <f t="shared" si="31"/>
        <v>125.73868802796581</v>
      </c>
      <c r="S25" s="599">
        <f t="shared" ref="S25:V25" si="32">S26+S27+S28+S29</f>
        <v>0</v>
      </c>
      <c r="T25" s="599">
        <f t="shared" si="32"/>
        <v>0.51162722875776012</v>
      </c>
      <c r="U25" s="599">
        <f t="shared" si="32"/>
        <v>0.50151494721712031</v>
      </c>
      <c r="V25" s="602">
        <f t="shared" si="32"/>
        <v>1.5755268858964853</v>
      </c>
      <c r="W25" s="599">
        <f>W26+W27+W28+W29</f>
        <v>0</v>
      </c>
      <c r="Y25" s="604"/>
    </row>
    <row r="26" spans="1:25" ht="12" customHeight="1">
      <c r="A26" s="605" t="s">
        <v>144</v>
      </c>
      <c r="B26" s="606" t="s">
        <v>190</v>
      </c>
      <c r="C26" s="595" t="s">
        <v>177</v>
      </c>
      <c r="D26" s="607">
        <f>Д3.1!H27</f>
        <v>2525.1211580265599</v>
      </c>
      <c r="E26" s="607">
        <f>Д3.1!I27</f>
        <v>2776.6000233534196</v>
      </c>
      <c r="F26" s="608">
        <f>Д3.1!F27</f>
        <v>3866.7998583740828</v>
      </c>
      <c r="G26" s="609">
        <f>Д3.1!K27</f>
        <v>4.3424944661460732</v>
      </c>
      <c r="H26" s="607">
        <f>IF($Z$1=1,$D26/$D$51*H$51,$D26/$D$52*H$52)</f>
        <v>1866.3366151310852</v>
      </c>
      <c r="I26" s="607">
        <f>IF($Z$1=1,$E26/$E$51*I$51,$E26/$E$52*I$52)</f>
        <v>2136.0043190993101</v>
      </c>
      <c r="J26" s="610">
        <f t="shared" ref="J26:J29" si="33">F26/$F$51*$J$51</f>
        <v>2883.0194286467627</v>
      </c>
      <c r="K26" s="607">
        <f>IF($Z$1=1,$G26/$G$51*K$51,$G26/$G$52*K$52)</f>
        <v>1.3819373754529132</v>
      </c>
      <c r="L26" s="607">
        <f>IF($Z$1=1,$D26/$D$51*L$51,$D26/$D$52*L$52)</f>
        <v>604.82428268341198</v>
      </c>
      <c r="M26" s="607">
        <f>IF($Z$1=1,$E26/$E$51*M$51,$E26/$E$52*M$52)</f>
        <v>582.80589333914531</v>
      </c>
      <c r="N26" s="610">
        <f t="shared" ref="N26:N29" si="34">F26/$F$51*$N$51</f>
        <v>893.84259096154699</v>
      </c>
      <c r="O26" s="607">
        <f>IF($Z$1=1,$G26/$G$51*O$51,$G26/$G$52*O$52)</f>
        <v>2.9605570906931602</v>
      </c>
      <c r="P26" s="607">
        <f>IF($Z$1=1,$D26/$D$51*P$51,$D26/$D$52*P$52)</f>
        <v>53.629010634611376</v>
      </c>
      <c r="Q26" s="607">
        <f>IF($Z$1=1,$E26/$E$51*Q$51,$E26/$E$52*Q$52)</f>
        <v>57.440189213970747</v>
      </c>
      <c r="R26" s="610">
        <f t="shared" ref="R26:R29" si="35">$F26/$F$51*$R$51</f>
        <v>88.824848491035823</v>
      </c>
      <c r="S26" s="607">
        <f>IF($Z$1=1,$G26/$G$51*S$51,$G26/$G$52*S$52)</f>
        <v>0</v>
      </c>
      <c r="T26" s="607">
        <f>IF($Z$1=1,$D26/$D$51*T$51,$D26/$D$52*T$52)</f>
        <v>0.33124957745112232</v>
      </c>
      <c r="U26" s="607">
        <f>IF($Z$1=1,$E26/$E$51*U$51,$E26/$E$52*U$52)</f>
        <v>0.34962170099351286</v>
      </c>
      <c r="V26" s="610">
        <f t="shared" ref="V26:V29" si="36">$F26/$F$51*$V$51</f>
        <v>1.1129902747369458</v>
      </c>
      <c r="W26" s="607">
        <f>IF($Z$1=1,$G26/$G$51*W$51,$G26/$G$52*W$52)</f>
        <v>0</v>
      </c>
      <c r="Y26" s="604"/>
    </row>
    <row r="27" spans="1:25" ht="12" customHeight="1">
      <c r="A27" s="605" t="s">
        <v>145</v>
      </c>
      <c r="B27" s="606" t="s">
        <v>195</v>
      </c>
      <c r="C27" s="595" t="s">
        <v>177</v>
      </c>
      <c r="D27" s="607">
        <f>Д3.1!H28</f>
        <v>516.44297351705245</v>
      </c>
      <c r="E27" s="607">
        <f>Д3.1!I28</f>
        <v>576.80555160654069</v>
      </c>
      <c r="F27" s="608">
        <f>Д3.1!F28</f>
        <v>850.69596751912138</v>
      </c>
      <c r="G27" s="609">
        <f>Д3.1!K28</f>
        <v>0.95534899707275778</v>
      </c>
      <c r="H27" s="607">
        <f>IF($Z$1=1,$D27/$D$51*H$51,$D27/$D$52*H$52)</f>
        <v>381.70700365733114</v>
      </c>
      <c r="I27" s="607">
        <f>IF($Z$1=1,$E27/$E$51*I$51,$E27/$E$52*I$52)</f>
        <v>443.72943137269732</v>
      </c>
      <c r="J27" s="610">
        <f t="shared" si="33"/>
        <v>634.26427331574985</v>
      </c>
      <c r="K27" s="607">
        <f>IF($Z$1=1,$G27/$G$51*K$51,$G27/$G$52*K$52)</f>
        <v>0.3040262908677912</v>
      </c>
      <c r="L27" s="607">
        <f>IF($Z$1=1,$D27/$D$51*L$51,$D27/$D$52*L$52)</f>
        <v>123.69990644268884</v>
      </c>
      <c r="M27" s="607">
        <f>IF($Z$1=1,$E27/$E$51*M$51,$E27/$E$52*M$52)</f>
        <v>121.07097599928227</v>
      </c>
      <c r="N27" s="610">
        <f t="shared" si="34"/>
        <v>196.64536970567713</v>
      </c>
      <c r="O27" s="607">
        <f>IF($Z$1=1,$G27/$G$51*O$51,$G27/$G$52*O$52)</f>
        <v>0.65132270620496668</v>
      </c>
      <c r="P27" s="607">
        <f>IF($Z$1=1,$D27/$D$51*P$51,$D27/$D$52*P$52)</f>
        <v>10.96831557205819</v>
      </c>
      <c r="Q27" s="607">
        <f>IF($Z$1=1,$E27/$E$51*Q$51,$E27/$E$52*Q$52)</f>
        <v>11.932514494447688</v>
      </c>
      <c r="R27" s="610">
        <f t="shared" si="35"/>
        <v>19.541466637632983</v>
      </c>
      <c r="S27" s="607">
        <f>IF($Z$1=1,$G27/$G$51*S$51,$G27/$G$52*S$52)</f>
        <v>0</v>
      </c>
      <c r="T27" s="607">
        <f>IF($Z$1=1,$D27/$D$51*T$51,$D27/$D$52*T$52)</f>
        <v>6.7747844974227339E-2</v>
      </c>
      <c r="U27" s="607">
        <f>IF($Z$1=1,$E27/$E$51*U$51,$E27/$E$52*U$52)</f>
        <v>7.2629740113457991E-2</v>
      </c>
      <c r="V27" s="610">
        <f t="shared" si="36"/>
        <v>0.24485786006127494</v>
      </c>
      <c r="W27" s="607">
        <f>IF($Z$1=1,$G27/$G$51*W$51,$G27/$G$52*W$52)</f>
        <v>0</v>
      </c>
      <c r="Y27" s="604"/>
    </row>
    <row r="28" spans="1:25" ht="12" customHeight="1">
      <c r="A28" s="605" t="s">
        <v>196</v>
      </c>
      <c r="B28" s="606" t="s">
        <v>214</v>
      </c>
      <c r="C28" s="595" t="s">
        <v>177</v>
      </c>
      <c r="D28" s="607">
        <f>Д3.1!H29</f>
        <v>145.17853359832873</v>
      </c>
      <c r="E28" s="607">
        <f>Д3.1!I29</f>
        <v>125.68179872593754</v>
      </c>
      <c r="F28" s="608">
        <f>Д3.1!F29</f>
        <v>126.61608839598475</v>
      </c>
      <c r="G28" s="609">
        <f>Д3.1!K29</f>
        <v>0.14151496374068662</v>
      </c>
      <c r="H28" s="607">
        <f>IF($Z$1=1,$D28/$D$51*H$51,$D28/$D$52*H$52)</f>
        <v>107.30257917499475</v>
      </c>
      <c r="I28" s="607">
        <f>IF($Z$1=1,$E28/$E$51*I$51,$E28/$E$52*I$52)</f>
        <v>96.685465192262654</v>
      </c>
      <c r="J28" s="610">
        <f t="shared" si="33"/>
        <v>94.402776506351444</v>
      </c>
      <c r="K28" s="607">
        <f>IF($Z$1=1,$G28/$G$51*K$51,$G28/$G$52*K$52)</f>
        <v>4.503513340171985E-2</v>
      </c>
      <c r="L28" s="607">
        <f>IF($Z$1=1,$D28/$D$51*L$51,$D28/$D$52*L$52)</f>
        <v>34.773579939135423</v>
      </c>
      <c r="M28" s="607">
        <f>IF($Z$1=1,$E28/$E$51*M$51,$E28/$E$52*M$52)</f>
        <v>26.380498583471088</v>
      </c>
      <c r="N28" s="610">
        <f t="shared" si="34"/>
        <v>29.268350226140537</v>
      </c>
      <c r="O28" s="607">
        <f>IF($Z$1=1,$G28/$G$51*O$51,$G28/$G$52*O$52)</f>
        <v>9.6479830338966774E-2</v>
      </c>
      <c r="P28" s="607">
        <f>IF($Z$1=1,$D28/$D$51*P$51,$D28/$D$52*P$52)</f>
        <v>3.0833297236108952</v>
      </c>
      <c r="Q28" s="607">
        <f>IF($Z$1=1,$E28/$E$51*Q$51,$E28/$E$52*Q$52)</f>
        <v>2.6000094499931312</v>
      </c>
      <c r="R28" s="610">
        <f t="shared" si="35"/>
        <v>2.9085174511798897</v>
      </c>
      <c r="S28" s="607">
        <f>IF($Z$1=1,$G28/$G$51*S$51,$G28/$G$52*S$52)</f>
        <v>0</v>
      </c>
      <c r="T28" s="607">
        <f>IF($Z$1=1,$D28/$D$51*T$51,$D28/$D$52*T$52)</f>
        <v>1.9044760587647862E-2</v>
      </c>
      <c r="U28" s="607">
        <f>IF($Z$1=1,$E28/$E$51*U$51,$E28/$E$52*U$52)</f>
        <v>1.5825500210655857E-2</v>
      </c>
      <c r="V28" s="610">
        <f t="shared" si="36"/>
        <v>3.6444212312870976E-2</v>
      </c>
      <c r="W28" s="607">
        <f>IF($Z$1=1,$G28/$G$51*W$51,$G28/$G$52*W$52)</f>
        <v>0</v>
      </c>
      <c r="Y28" s="604"/>
    </row>
    <row r="29" spans="1:25" ht="12" customHeight="1">
      <c r="A29" s="605" t="s">
        <v>371</v>
      </c>
      <c r="B29" s="606" t="s">
        <v>194</v>
      </c>
      <c r="C29" s="595" t="s">
        <v>177</v>
      </c>
      <c r="D29" s="607">
        <f>Д3.1!H30</f>
        <v>713.40039405741697</v>
      </c>
      <c r="E29" s="607">
        <f>Д3.1!I30</f>
        <v>503.80730990521778</v>
      </c>
      <c r="F29" s="608">
        <f>Д3.1!F30</f>
        <v>629.65302106838726</v>
      </c>
      <c r="G29" s="609">
        <f>Д3.1!K30</f>
        <v>0.59566109719575722</v>
      </c>
      <c r="H29" s="607">
        <f>IF($Z$1=1,$D29/$D$51*H$51,$D29/$D$52*H$52)</f>
        <v>527.27975940721069</v>
      </c>
      <c r="I29" s="607">
        <f>IF($Z$1=1,$E29/$E$51*I$51,$E29/$E$52*I$52)</f>
        <v>387.57277998278471</v>
      </c>
      <c r="J29" s="610">
        <f t="shared" si="33"/>
        <v>469.45845648437319</v>
      </c>
      <c r="K29" s="607">
        <f>IF($Z$1=1,$G29/$G$51*K$51,$G29/$G$52*K$52)</f>
        <v>0.18956070980296733</v>
      </c>
      <c r="L29" s="607">
        <f>IF($Z$1=1,$D29/$D$51*L$51,$D29/$D$52*L$52)</f>
        <v>170.8757143118842</v>
      </c>
      <c r="M29" s="607">
        <f>IF($Z$1=1,$E29/$E$51*M$51,$E29/$E$52*M$52)</f>
        <v>105.74870951901897</v>
      </c>
      <c r="N29" s="610">
        <f t="shared" si="34"/>
        <v>145.54947459711147</v>
      </c>
      <c r="O29" s="607">
        <f>IF($Z$1=1,$G29/$G$51*O$51,$G29/$G$52*O$52)</f>
        <v>0.40610038739278986</v>
      </c>
      <c r="P29" s="607">
        <f>IF($Z$1=1,$D29/$D$51*P$51,$D29/$D$52*P$52)</f>
        <v>15.151335292577174</v>
      </c>
      <c r="Q29" s="607">
        <f>IF($Z$1=1,$E29/$E$51*Q$51,$E29/$E$52*Q$52)</f>
        <v>10.4223823975146</v>
      </c>
      <c r="R29" s="610">
        <f t="shared" si="35"/>
        <v>14.463855448117119</v>
      </c>
      <c r="S29" s="607">
        <f>IF($Z$1=1,$G29/$G$51*S$51,$G29/$G$52*S$52)</f>
        <v>0</v>
      </c>
      <c r="T29" s="607">
        <f>IF($Z$1=1,$D29/$D$51*T$51,$D29/$D$52*T$52)</f>
        <v>9.3585045744762604E-2</v>
      </c>
      <c r="U29" s="607">
        <f>IF($Z$1=1,$E29/$E$51*U$51,$E29/$E$52*U$52)</f>
        <v>6.3438005899493541E-2</v>
      </c>
      <c r="V29" s="610">
        <f t="shared" si="36"/>
        <v>0.18123453878539361</v>
      </c>
      <c r="W29" s="607">
        <f>IF($Z$1=1,$G29/$G$51*W$51,$G29/$G$52*W$52)</f>
        <v>0</v>
      </c>
      <c r="Y29" s="604"/>
    </row>
    <row r="30" spans="1:25" s="603" customFormat="1" ht="12" customHeight="1">
      <c r="A30" s="596" t="s">
        <v>197</v>
      </c>
      <c r="B30" s="597" t="s">
        <v>218</v>
      </c>
      <c r="C30" s="598" t="s">
        <v>177</v>
      </c>
      <c r="D30" s="599">
        <f>Д3.1!H31</f>
        <v>0</v>
      </c>
      <c r="E30" s="599">
        <f>Д3.1!I31</f>
        <v>0</v>
      </c>
      <c r="F30" s="608">
        <f>Д3.1!F31</f>
        <v>0</v>
      </c>
      <c r="G30" s="601">
        <f>Д3.1!K31</f>
        <v>0</v>
      </c>
      <c r="H30" s="599">
        <f>IF($Z$1=1,$D30/$D$51*H$51,$D30/$D$52*H$52)</f>
        <v>0</v>
      </c>
      <c r="I30" s="599">
        <f>IF($Z$1=1,$E30/$E$51*I$51,$E30/$E$52*I$52)</f>
        <v>0</v>
      </c>
      <c r="J30" s="602">
        <v>0</v>
      </c>
      <c r="K30" s="599">
        <f>IF($Z$1=1,$G30/$G$51*K$51,$G30/$G$52*K$52)</f>
        <v>0</v>
      </c>
      <c r="L30" s="599">
        <f>IF($Z$1=1,$D30/$D$51*L$51,$D30/$D$52*L$52)</f>
        <v>0</v>
      </c>
      <c r="M30" s="599">
        <f>IF($Z$1=1,$E30/$E$51*M$51,$E30/$E$52*M$52)</f>
        <v>0</v>
      </c>
      <c r="N30" s="602">
        <v>0</v>
      </c>
      <c r="O30" s="599">
        <f>IF($Z$1=1,$G30/$G$51*O$51,$G30/$G$52*O$52)</f>
        <v>0</v>
      </c>
      <c r="P30" s="599">
        <f>IF($Z$1=1,$D30/$D$51*P$51,$D30/$D$52*P$52)</f>
        <v>0</v>
      </c>
      <c r="Q30" s="599">
        <f>IF($Z$1=1,$E30/$E$51*Q$51,$E30/$E$52*Q$52)</f>
        <v>0</v>
      </c>
      <c r="R30" s="602">
        <v>0</v>
      </c>
      <c r="S30" s="599">
        <f>IF($Z$1=1,$G30/$G$51*S$51,$G30/$G$52*S$52)</f>
        <v>0</v>
      </c>
      <c r="T30" s="599">
        <f>IF($Z$1=1,$D30/$D$51*T$51,$D30/$D$52*T$52)</f>
        <v>0</v>
      </c>
      <c r="U30" s="599">
        <f>IF($Z$1=1,$E30/$E$51*U$51,$E30/$E$52*U$52)</f>
        <v>0</v>
      </c>
      <c r="V30" s="602">
        <v>0</v>
      </c>
      <c r="W30" s="599">
        <f>IF($Z$1=1,$G30/$G$51*W$51,$G30/$G$52*W$52)</f>
        <v>0</v>
      </c>
    </row>
    <row r="31" spans="1:25" s="603" customFormat="1" ht="24">
      <c r="A31" s="611" t="s">
        <v>198</v>
      </c>
      <c r="B31" s="612" t="s">
        <v>635</v>
      </c>
      <c r="C31" s="598" t="s">
        <v>177</v>
      </c>
      <c r="D31" s="599">
        <f>D9+D25+D30</f>
        <v>67881.109789173963</v>
      </c>
      <c r="E31" s="599">
        <f>E9+E25+E30</f>
        <v>97978.792510837869</v>
      </c>
      <c r="F31" s="599">
        <f>F9+F25+F30</f>
        <v>118222.84191724545</v>
      </c>
      <c r="G31" s="601">
        <f>G9+G25+G30</f>
        <v>534.7045321440803</v>
      </c>
      <c r="H31" s="599">
        <f t="shared" ref="H31:J31" si="37">H9+H25+H30</f>
        <v>50171.454257774647</v>
      </c>
      <c r="I31" s="599">
        <f t="shared" si="37"/>
        <v>75373.882526488131</v>
      </c>
      <c r="J31" s="602">
        <f t="shared" si="37"/>
        <v>88144.955516109578</v>
      </c>
      <c r="K31" s="601">
        <f>K9+K25+K30</f>
        <v>170.16214610165309</v>
      </c>
      <c r="L31" s="599">
        <f t="shared" ref="L31:N31" si="38">L9+L25+L30</f>
        <v>16259.078660636385</v>
      </c>
      <c r="M31" s="599">
        <f t="shared" si="38"/>
        <v>20565.662038929298</v>
      </c>
      <c r="N31" s="602">
        <f t="shared" si="38"/>
        <v>27328.147849770561</v>
      </c>
      <c r="O31" s="601">
        <f t="shared" ref="O31:R31" si="39">O9+O25+O30</f>
        <v>364.54238604242732</v>
      </c>
      <c r="P31" s="599">
        <f t="shared" si="39"/>
        <v>1441.6721143067393</v>
      </c>
      <c r="Q31" s="599">
        <f t="shared" si="39"/>
        <v>2026.9107301893</v>
      </c>
      <c r="R31" s="602">
        <f t="shared" si="39"/>
        <v>2715.7106777304712</v>
      </c>
      <c r="S31" s="601">
        <f t="shared" ref="S31:V31" si="40">S9+S25+S30</f>
        <v>0</v>
      </c>
      <c r="T31" s="599">
        <f t="shared" si="40"/>
        <v>8.9047564561813424</v>
      </c>
      <c r="U31" s="599">
        <f t="shared" si="40"/>
        <v>12.337215231150845</v>
      </c>
      <c r="V31" s="602">
        <f t="shared" si="40"/>
        <v>34.027873634804884</v>
      </c>
      <c r="W31" s="601">
        <f>W9+W25+W30</f>
        <v>0</v>
      </c>
    </row>
    <row r="32" spans="1:25" ht="18.75" customHeight="1">
      <c r="A32" s="613" t="s">
        <v>146</v>
      </c>
      <c r="B32" s="614" t="s">
        <v>546</v>
      </c>
      <c r="C32" s="595" t="s">
        <v>204</v>
      </c>
      <c r="D32" s="607">
        <f>IFERROR(D31/D51*1000,0)</f>
        <v>162.13138146781878</v>
      </c>
      <c r="E32" s="607">
        <f>IFERROR(E31/E51*1000,0)</f>
        <v>240.66378958097968</v>
      </c>
      <c r="F32" s="608">
        <f>IFERROR(F31/F51*1000,0)</f>
        <v>236.45806673188608</v>
      </c>
      <c r="G32" s="609">
        <f t="shared" ref="G32:J32" si="41">IFERROR(G31/G51*1000,0)</f>
        <v>307.19598299829539</v>
      </c>
      <c r="H32" s="607">
        <f t="shared" si="41"/>
        <v>162.13138146781878</v>
      </c>
      <c r="I32" s="607">
        <f t="shared" si="41"/>
        <v>240.66378958097971</v>
      </c>
      <c r="J32" s="610">
        <f t="shared" si="41"/>
        <v>236.45817173066177</v>
      </c>
      <c r="K32" s="609">
        <f t="shared" ref="K32:N32" si="42">IFERROR(K31/K51*1000,0)</f>
        <v>307.19598299829545</v>
      </c>
      <c r="L32" s="607">
        <f t="shared" si="42"/>
        <v>162.13138146781881</v>
      </c>
      <c r="M32" s="607">
        <f t="shared" si="42"/>
        <v>240.66378958097968</v>
      </c>
      <c r="N32" s="610">
        <f t="shared" si="42"/>
        <v>236.45776891211128</v>
      </c>
      <c r="O32" s="609">
        <f t="shared" ref="O32:R32" si="43">IFERROR(O31/O51*1000,0)</f>
        <v>307.19598299829551</v>
      </c>
      <c r="P32" s="607">
        <f t="shared" si="43"/>
        <v>162.13138146781878</v>
      </c>
      <c r="Q32" s="607">
        <f t="shared" si="43"/>
        <v>240.66378958097965</v>
      </c>
      <c r="R32" s="610">
        <f t="shared" si="43"/>
        <v>236.45769840471709</v>
      </c>
      <c r="S32" s="609">
        <f t="shared" ref="S32:V32" si="44">IFERROR(S31/S51*1000,0)</f>
        <v>0</v>
      </c>
      <c r="T32" s="607">
        <f t="shared" si="44"/>
        <v>162.13138146781878</v>
      </c>
      <c r="U32" s="607">
        <f t="shared" si="44"/>
        <v>240.66378958097971</v>
      </c>
      <c r="V32" s="610">
        <f t="shared" si="44"/>
        <v>236.45465887976047</v>
      </c>
      <c r="W32" s="609">
        <f>IFERROR(W31/W51*1000,0)</f>
        <v>0</v>
      </c>
    </row>
    <row r="33" spans="1:23" s="603" customFormat="1" ht="36">
      <c r="A33" s="611" t="s">
        <v>147</v>
      </c>
      <c r="B33" s="612" t="s">
        <v>636</v>
      </c>
      <c r="C33" s="598" t="s">
        <v>177</v>
      </c>
      <c r="D33" s="599">
        <f>D34+D35</f>
        <v>88033.134329874738</v>
      </c>
      <c r="E33" s="599">
        <f>E34+E35</f>
        <v>102328.5344949547</v>
      </c>
      <c r="F33" s="600">
        <f>F34+F35</f>
        <v>106170.12333608355</v>
      </c>
      <c r="G33" s="599">
        <f>G34+G35</f>
        <v>1343.7376818747086</v>
      </c>
      <c r="H33" s="599">
        <f t="shared" ref="H33:I33" si="45">H34+H35</f>
        <v>63388.748597593745</v>
      </c>
      <c r="I33" s="599">
        <f t="shared" si="45"/>
        <v>80840.993857392459</v>
      </c>
      <c r="J33" s="602">
        <v>83111.729009518283</v>
      </c>
      <c r="K33" s="599">
        <f t="shared" ref="K33:L33" si="46">K34+K35</f>
        <v>311.35194721244869</v>
      </c>
      <c r="L33" s="599">
        <f t="shared" si="46"/>
        <v>22253.082479647634</v>
      </c>
      <c r="M33" s="599">
        <f>M34+M35</f>
        <v>19595.789927549242</v>
      </c>
      <c r="N33" s="602">
        <v>21024.163111587532</v>
      </c>
      <c r="O33" s="599">
        <f t="shared" ref="O33:Q33" si="47">O34+O35</f>
        <v>1032.3857346622599</v>
      </c>
      <c r="P33" s="599">
        <f t="shared" si="47"/>
        <v>2383.0412091141925</v>
      </c>
      <c r="Q33" s="599">
        <f t="shared" si="47"/>
        <v>1880.6722873536892</v>
      </c>
      <c r="R33" s="602">
        <v>2008.4794538916078</v>
      </c>
      <c r="S33" s="599">
        <f t="shared" ref="S33:U33" si="48">S34+S35</f>
        <v>0</v>
      </c>
      <c r="T33" s="599">
        <f t="shared" si="48"/>
        <v>8.2620435191659443</v>
      </c>
      <c r="U33" s="599">
        <f t="shared" si="48"/>
        <v>11.078422659314223</v>
      </c>
      <c r="V33" s="602">
        <v>25.751761086107201</v>
      </c>
      <c r="W33" s="599">
        <f>W34+W35</f>
        <v>0</v>
      </c>
    </row>
    <row r="34" spans="1:23" ht="24">
      <c r="A34" s="613" t="s">
        <v>163</v>
      </c>
      <c r="B34" s="614" t="s">
        <v>637</v>
      </c>
      <c r="C34" s="595" t="s">
        <v>177</v>
      </c>
      <c r="D34" s="607">
        <f>H34+L34+P34+T34</f>
        <v>88033.134329874738</v>
      </c>
      <c r="E34" s="607">
        <f t="shared" ref="E34:E35" si="49">I34+M34+Q34+U34</f>
        <v>102328.5344949547</v>
      </c>
      <c r="F34" s="608">
        <f>J34+N34+R34+V34</f>
        <v>104148.13292667345</v>
      </c>
      <c r="G34" s="607">
        <f t="shared" ref="G34" si="50">K34+O34+S34+W34</f>
        <v>1343.7376818747086</v>
      </c>
      <c r="H34" s="607">
        <f>'Річний план'!D47*Д2!I65/1000</f>
        <v>63388.748597593745</v>
      </c>
      <c r="I34" s="607">
        <f>'Річний план'!E47*Д2!J65/1000</f>
        <v>80840.993857392459</v>
      </c>
      <c r="J34" s="610">
        <v>82055.215012041692</v>
      </c>
      <c r="K34" s="607">
        <f>Втрати!$H$14+Втрати!H19</f>
        <v>311.35194721244869</v>
      </c>
      <c r="L34" s="607">
        <f>'Річний план'!D48*Д2!M65/1000</f>
        <v>22253.082479647634</v>
      </c>
      <c r="M34" s="607">
        <f>'Річний план'!E48*Д2!N65/1000</f>
        <v>19595.789927549242</v>
      </c>
      <c r="N34" s="610">
        <v>20066.441290591909</v>
      </c>
      <c r="O34" s="607">
        <f>Втрати!$H$15+Втрати!H20</f>
        <v>1032.3857346622599</v>
      </c>
      <c r="P34" s="607">
        <f>'Річний план'!D49*Д2!Q65/1000</f>
        <v>2383.0412091141925</v>
      </c>
      <c r="Q34" s="607">
        <f>'Річний план'!E49*Д2!R65/1000</f>
        <v>1880.6722873536892</v>
      </c>
      <c r="R34" s="610">
        <v>2000.724862953741</v>
      </c>
      <c r="S34" s="607">
        <f>Втрати!$H$16+Втрати!H21</f>
        <v>0</v>
      </c>
      <c r="T34" s="607">
        <f>'Річний план'!D50*Д2!U65/1000</f>
        <v>8.2620435191659443</v>
      </c>
      <c r="U34" s="607">
        <f>'Річний план'!E50*Д2!V65/1000</f>
        <v>11.078422659314223</v>
      </c>
      <c r="V34" s="599">
        <v>25.751761086107201</v>
      </c>
      <c r="W34" s="607">
        <f>Втрати!$H$17+Втрати!H22</f>
        <v>0</v>
      </c>
    </row>
    <row r="35" spans="1:23" ht="24">
      <c r="A35" s="613" t="s">
        <v>246</v>
      </c>
      <c r="B35" s="614" t="s">
        <v>638</v>
      </c>
      <c r="C35" s="595" t="s">
        <v>177</v>
      </c>
      <c r="D35" s="607">
        <f>H35+L35+P35+T35</f>
        <v>0</v>
      </c>
      <c r="E35" s="607">
        <f t="shared" si="49"/>
        <v>0</v>
      </c>
      <c r="F35" s="608">
        <f>J35+N35+R35+V35</f>
        <v>2021.9904094100857</v>
      </c>
      <c r="G35" s="607">
        <f>K35+O35+S35+W35</f>
        <v>0</v>
      </c>
      <c r="H35" s="607">
        <v>0</v>
      </c>
      <c r="I35" s="607">
        <v>0</v>
      </c>
      <c r="J35" s="610">
        <v>1056.5139974765948</v>
      </c>
      <c r="K35" s="607">
        <f>Втрати!$H$24</f>
        <v>0</v>
      </c>
      <c r="L35" s="607">
        <v>0</v>
      </c>
      <c r="M35" s="607">
        <v>0</v>
      </c>
      <c r="N35" s="610">
        <v>957.72182099562417</v>
      </c>
      <c r="O35" s="607">
        <f>Втрати!$H$25</f>
        <v>0</v>
      </c>
      <c r="P35" s="607">
        <v>0</v>
      </c>
      <c r="Q35" s="607">
        <v>0</v>
      </c>
      <c r="R35" s="610">
        <v>7.7545909378668991</v>
      </c>
      <c r="S35" s="607">
        <f>Втрати!$H$26</f>
        <v>0</v>
      </c>
      <c r="T35" s="607">
        <v>0</v>
      </c>
      <c r="U35" s="607">
        <v>0</v>
      </c>
      <c r="V35" s="610">
        <v>0</v>
      </c>
      <c r="W35" s="607">
        <f>Втрати!$H$27</f>
        <v>0</v>
      </c>
    </row>
    <row r="36" spans="1:23" s="603" customFormat="1" ht="36">
      <c r="A36" s="611" t="s">
        <v>148</v>
      </c>
      <c r="B36" s="612" t="s">
        <v>639</v>
      </c>
      <c r="C36" s="598" t="s">
        <v>177</v>
      </c>
      <c r="D36" s="599">
        <f>D37+D38</f>
        <v>0</v>
      </c>
      <c r="E36" s="599">
        <f>E37+E38</f>
        <v>0</v>
      </c>
      <c r="F36" s="608">
        <f>J36+N36+R36+V36</f>
        <v>3032.184246384496</v>
      </c>
      <c r="G36" s="599">
        <f>K36+O36+S36+W36</f>
        <v>0</v>
      </c>
      <c r="H36" s="599">
        <f t="shared" ref="H36:I36" si="51">H37+H38</f>
        <v>0</v>
      </c>
      <c r="I36" s="599">
        <f t="shared" si="51"/>
        <v>0</v>
      </c>
      <c r="J36" s="602">
        <v>1809.9139903033288</v>
      </c>
      <c r="K36" s="599">
        <f>K37+K38</f>
        <v>0</v>
      </c>
      <c r="L36" s="602">
        <f t="shared" ref="L36:M36" si="52">L37+L38</f>
        <v>0</v>
      </c>
      <c r="M36" s="602">
        <f t="shared" si="52"/>
        <v>0</v>
      </c>
      <c r="N36" s="602">
        <v>1191.3036674886771</v>
      </c>
      <c r="O36" s="599">
        <f>O37+O38</f>
        <v>0</v>
      </c>
      <c r="P36" s="599">
        <f t="shared" ref="P36:Q36" si="53">P37+P38</f>
        <v>0</v>
      </c>
      <c r="Q36" s="599">
        <f t="shared" si="53"/>
        <v>0</v>
      </c>
      <c r="R36" s="602">
        <v>30.966588592490215</v>
      </c>
      <c r="S36" s="599">
        <f>S37+S38</f>
        <v>0</v>
      </c>
      <c r="T36" s="599">
        <f t="shared" ref="T36:U36" si="54">T37+T38</f>
        <v>0</v>
      </c>
      <c r="U36" s="599">
        <f t="shared" si="54"/>
        <v>0</v>
      </c>
      <c r="V36" s="602">
        <v>0</v>
      </c>
      <c r="W36" s="599">
        <f>Д21!G13</f>
        <v>0</v>
      </c>
    </row>
    <row r="37" spans="1:23" ht="24">
      <c r="A37" s="613" t="s">
        <v>248</v>
      </c>
      <c r="B37" s="614" t="s">
        <v>387</v>
      </c>
      <c r="C37" s="595" t="s">
        <v>177</v>
      </c>
      <c r="D37" s="615"/>
      <c r="E37" s="615"/>
      <c r="F37" s="608">
        <f>J37+N37+R37+V37</f>
        <v>2021.9904094100857</v>
      </c>
      <c r="G37" s="607">
        <f t="shared" ref="G37:G39" si="55">K37+O37+S37+W37</f>
        <v>0</v>
      </c>
      <c r="H37" s="607">
        <f>IF($Z$1=1,$D37/$D$51*H$51,$D37/$D$52*H$52)</f>
        <v>0</v>
      </c>
      <c r="I37" s="607">
        <f>IF($Z$1=1,$E37/$E$51*I$51,$E37/$E$52*I$52)</f>
        <v>0</v>
      </c>
      <c r="J37" s="610">
        <v>1056.513997476595</v>
      </c>
      <c r="K37" s="607">
        <f>Д21!H10</f>
        <v>0</v>
      </c>
      <c r="L37" s="607">
        <f>IF($Z$1=1,$D37/$D$51*L$51,$D37/$D$52*L$52)</f>
        <v>0</v>
      </c>
      <c r="M37" s="607">
        <f>IF($Z$1=1,$E37/$E$51*M$51,$E37/$E$52*M$52)</f>
        <v>0</v>
      </c>
      <c r="N37" s="610">
        <v>957.72182099562372</v>
      </c>
      <c r="O37" s="607">
        <f>Д21!H11</f>
        <v>0</v>
      </c>
      <c r="P37" s="607">
        <f>IF($Z$1=1,$D37/$D$51*P$51,$D37/$D$52*P$52)</f>
        <v>0</v>
      </c>
      <c r="Q37" s="607">
        <f>IF($Z$1=1,$E37/$E$51*Q$51,$E37/$E$52*Q$52)</f>
        <v>0</v>
      </c>
      <c r="R37" s="610">
        <v>7.7545909378668965</v>
      </c>
      <c r="S37" s="607">
        <f>Д21!H12</f>
        <v>0</v>
      </c>
      <c r="T37" s="607">
        <f>IF($Z$1=1,$D37/$D$51*T$51,$D37/$D$52*T$52)</f>
        <v>0</v>
      </c>
      <c r="U37" s="607">
        <f>IF($Z$1=1,$E37/$E$51*U$51,$E37/$E$52*U$52)</f>
        <v>0</v>
      </c>
      <c r="V37" s="610">
        <v>0</v>
      </c>
      <c r="W37" s="607">
        <f>Д21!H13</f>
        <v>0</v>
      </c>
    </row>
    <row r="38" spans="1:23" ht="24">
      <c r="A38" s="613" t="s">
        <v>249</v>
      </c>
      <c r="B38" s="614" t="s">
        <v>389</v>
      </c>
      <c r="C38" s="595" t="s">
        <v>177</v>
      </c>
      <c r="D38" s="607">
        <f>H38+L38+P38+T38</f>
        <v>0</v>
      </c>
      <c r="E38" s="607">
        <f t="shared" ref="E38:F39" si="56">I38+M38+Q38+U38</f>
        <v>0</v>
      </c>
      <c r="F38" s="608">
        <f>J38+N38+R38+V38</f>
        <v>1010.1938369744107</v>
      </c>
      <c r="G38" s="607">
        <f t="shared" si="55"/>
        <v>0</v>
      </c>
      <c r="H38" s="607"/>
      <c r="I38" s="607"/>
      <c r="J38" s="610">
        <v>753.39999282673386</v>
      </c>
      <c r="K38" s="607">
        <f>Д21!G30-Д21!H30</f>
        <v>0</v>
      </c>
      <c r="L38" s="607"/>
      <c r="M38" s="607"/>
      <c r="N38" s="610">
        <v>233.58184649305346</v>
      </c>
      <c r="O38" s="607">
        <f>Д21!G31-Д21!H31</f>
        <v>0</v>
      </c>
      <c r="P38" s="607"/>
      <c r="Q38" s="607"/>
      <c r="R38" s="610">
        <v>23.211997654623318</v>
      </c>
      <c r="S38" s="607">
        <f>Д21!G32-Д21!H32</f>
        <v>0</v>
      </c>
      <c r="T38" s="607"/>
      <c r="U38" s="607"/>
      <c r="V38" s="610">
        <v>0</v>
      </c>
      <c r="W38" s="607">
        <f>W36-W37</f>
        <v>0</v>
      </c>
    </row>
    <row r="39" spans="1:23" s="603" customFormat="1">
      <c r="A39" s="611" t="s">
        <v>150</v>
      </c>
      <c r="B39" s="597" t="s">
        <v>547</v>
      </c>
      <c r="C39" s="597" t="s">
        <v>177</v>
      </c>
      <c r="D39" s="599">
        <f>H39+L39+P39+T39</f>
        <v>0</v>
      </c>
      <c r="E39" s="599">
        <f t="shared" si="56"/>
        <v>0</v>
      </c>
      <c r="F39" s="600">
        <f t="shared" si="56"/>
        <v>0</v>
      </c>
      <c r="G39" s="599">
        <f t="shared" si="55"/>
        <v>0</v>
      </c>
      <c r="H39" s="599"/>
      <c r="I39" s="599"/>
      <c r="J39" s="602">
        <v>0</v>
      </c>
      <c r="K39" s="599"/>
      <c r="L39" s="599"/>
      <c r="M39" s="599"/>
      <c r="N39" s="602">
        <v>0</v>
      </c>
      <c r="O39" s="599"/>
      <c r="P39" s="599"/>
      <c r="Q39" s="599"/>
      <c r="R39" s="602">
        <v>0</v>
      </c>
      <c r="S39" s="599"/>
      <c r="T39" s="599"/>
      <c r="U39" s="599"/>
      <c r="V39" s="602">
        <v>0</v>
      </c>
      <c r="W39" s="602">
        <v>0</v>
      </c>
    </row>
    <row r="40" spans="1:23" s="603" customFormat="1" ht="24">
      <c r="A40" s="611" t="s">
        <v>161</v>
      </c>
      <c r="B40" s="612" t="s">
        <v>640</v>
      </c>
      <c r="C40" s="598" t="s">
        <v>177</v>
      </c>
      <c r="D40" s="599">
        <f>D31+D33+D36+D39</f>
        <v>155914.2441190487</v>
      </c>
      <c r="E40" s="599">
        <f>E31+E33+E36+E39</f>
        <v>200307.32700579258</v>
      </c>
      <c r="F40" s="600">
        <f>F31+F33+F38+F39</f>
        <v>225403.15909030341</v>
      </c>
      <c r="G40" s="599">
        <f>G31+G33+G38+G39</f>
        <v>1878.4422140187889</v>
      </c>
      <c r="H40" s="599">
        <f>H31+H33+H36+H39</f>
        <v>113560.20285536839</v>
      </c>
      <c r="I40" s="599">
        <f t="shared" ref="I40" si="57">I31+I33+I36+I39</f>
        <v>156214.87638388059</v>
      </c>
      <c r="J40" s="602">
        <f>J31+J33+J38+J39</f>
        <v>172010.08451845462</v>
      </c>
      <c r="K40" s="599">
        <f>K31+K33+K38+K39</f>
        <v>481.51409331410179</v>
      </c>
      <c r="L40" s="599">
        <f t="shared" ref="L40:M40" si="58">L31+L33+L36+L39</f>
        <v>38512.161140284021</v>
      </c>
      <c r="M40" s="599">
        <f t="shared" si="58"/>
        <v>40161.45196647854</v>
      </c>
      <c r="N40" s="602">
        <f>N31+N33+N38+N39</f>
        <v>48585.892807851145</v>
      </c>
      <c r="O40" s="599">
        <f>O31+O33+O38+O39</f>
        <v>1396.9281207046872</v>
      </c>
      <c r="P40" s="599">
        <f t="shared" ref="P40:Q40" si="59">P31+P33+P36+P39</f>
        <v>3824.7133234209318</v>
      </c>
      <c r="Q40" s="599">
        <f t="shared" si="59"/>
        <v>3907.5830175429892</v>
      </c>
      <c r="R40" s="602">
        <f>R31+R33+R38+R39</f>
        <v>4747.4021292767029</v>
      </c>
      <c r="S40" s="599">
        <f>S31+S33+S38+S39</f>
        <v>0</v>
      </c>
      <c r="T40" s="599">
        <f t="shared" ref="T40:U40" si="60">T31+T33+T36+T39</f>
        <v>17.166799975347288</v>
      </c>
      <c r="U40" s="599">
        <f t="shared" si="60"/>
        <v>23.415637890465067</v>
      </c>
      <c r="V40" s="602">
        <f>V31+V33+V38+V39</f>
        <v>59.779634720912085</v>
      </c>
      <c r="W40" s="599">
        <f>W31+W33+W38+W39</f>
        <v>0</v>
      </c>
    </row>
    <row r="41" spans="1:23" s="603" customFormat="1">
      <c r="A41" s="611" t="s">
        <v>282</v>
      </c>
      <c r="B41" s="612" t="s">
        <v>121</v>
      </c>
      <c r="C41" s="598" t="s">
        <v>177</v>
      </c>
      <c r="D41" s="599">
        <f>H41+L41+P41+T41</f>
        <v>0</v>
      </c>
      <c r="E41" s="599">
        <f>I41+M41+Q41+U41</f>
        <v>0</v>
      </c>
      <c r="F41" s="600">
        <f>J41+N41+R41+V41</f>
        <v>1804.8953392932001</v>
      </c>
      <c r="G41" s="599">
        <f>K41+O41+S41+W41</f>
        <v>0</v>
      </c>
      <c r="H41" s="599"/>
      <c r="I41" s="599"/>
      <c r="J41" s="602">
        <v>1410.7110798603001</v>
      </c>
      <c r="K41" s="599">
        <f>'5_Розрахунок тарифів'!O32/1000</f>
        <v>0</v>
      </c>
      <c r="L41" s="599"/>
      <c r="M41" s="599"/>
      <c r="N41" s="602">
        <v>359.78095812540005</v>
      </c>
      <c r="O41" s="599">
        <f>'5_Розрахунок тарифів'!P32/1000</f>
        <v>0</v>
      </c>
      <c r="P41" s="599"/>
      <c r="Q41" s="599"/>
      <c r="R41" s="602">
        <v>34.403301307500008</v>
      </c>
      <c r="S41" s="599">
        <f>'5_Розрахунок тарифів'!Q32/1000</f>
        <v>0</v>
      </c>
      <c r="T41" s="599"/>
      <c r="U41" s="599"/>
      <c r="V41" s="602">
        <v>0</v>
      </c>
      <c r="W41" s="599">
        <f>'5_Розрахунок тарифів'!R32/1000</f>
        <v>0</v>
      </c>
    </row>
    <row r="42" spans="1:23" s="603" customFormat="1">
      <c r="A42" s="611" t="s">
        <v>283</v>
      </c>
      <c r="B42" s="612" t="s">
        <v>373</v>
      </c>
      <c r="C42" s="598" t="s">
        <v>177</v>
      </c>
      <c r="D42" s="599">
        <f t="shared" ref="D42:D43" si="61">H42+L42+P42+T42</f>
        <v>0</v>
      </c>
      <c r="E42" s="599">
        <f t="shared" ref="E42:F46" si="62">I42+M42+Q42+U42</f>
        <v>0</v>
      </c>
      <c r="F42" s="608">
        <f>J42+N42+R42+V42</f>
        <v>-14725.770143783093</v>
      </c>
      <c r="G42" s="599">
        <f>K42+O42+S42+W42</f>
        <v>0</v>
      </c>
      <c r="H42" s="599"/>
      <c r="I42" s="599"/>
      <c r="J42" s="602">
        <v>-10979.280795816647</v>
      </c>
      <c r="K42" s="599">
        <f>'5_Розрахунок тарифів'!O34/1000</f>
        <v>0</v>
      </c>
      <c r="L42" s="599"/>
      <c r="M42" s="599"/>
      <c r="N42" s="602">
        <v>-3403.9828854131256</v>
      </c>
      <c r="O42" s="599">
        <f>'5_Розрахунок тарифів'!P34/1000</f>
        <v>0</v>
      </c>
      <c r="P42" s="599"/>
      <c r="Q42" s="599"/>
      <c r="R42" s="602">
        <v>-338.26790882457203</v>
      </c>
      <c r="S42" s="599">
        <f>'5_Розрахунок тарифів'!Q34/1000</f>
        <v>0</v>
      </c>
      <c r="T42" s="599"/>
      <c r="U42" s="599"/>
      <c r="V42" s="602">
        <v>-4.2385537287502126</v>
      </c>
      <c r="W42" s="599">
        <f>'5_Розрахунок тарифів'!R34/1000</f>
        <v>0</v>
      </c>
    </row>
    <row r="43" spans="1:23" s="603" customFormat="1" ht="24" customHeight="1">
      <c r="A43" s="611" t="s">
        <v>284</v>
      </c>
      <c r="B43" s="612" t="s">
        <v>548</v>
      </c>
      <c r="C43" s="598" t="s">
        <v>177</v>
      </c>
      <c r="D43" s="599">
        <f t="shared" si="61"/>
        <v>0</v>
      </c>
      <c r="E43" s="599">
        <f t="shared" si="62"/>
        <v>0</v>
      </c>
      <c r="F43" s="600">
        <f t="shared" si="62"/>
        <v>2906.5254594518124</v>
      </c>
      <c r="G43" s="599">
        <f t="shared" ref="G43" si="63">G44+G45+G46</f>
        <v>79.887081334718943</v>
      </c>
      <c r="H43" s="599"/>
      <c r="I43" s="599"/>
      <c r="J43" s="602">
        <v>2167.0606505980677</v>
      </c>
      <c r="K43" s="599">
        <f>(K45+K46)/0.82</f>
        <v>11.744246178392725</v>
      </c>
      <c r="L43" s="599"/>
      <c r="M43" s="599"/>
      <c r="N43" s="602">
        <v>671.86890659308699</v>
      </c>
      <c r="O43" s="599">
        <f>(O45+O46)/0.82</f>
        <v>68.142835156326214</v>
      </c>
      <c r="P43" s="599"/>
      <c r="Q43" s="599"/>
      <c r="R43" s="602">
        <v>66.76640193528273</v>
      </c>
      <c r="S43" s="599">
        <f>(S45+S46)/0.82</f>
        <v>0</v>
      </c>
      <c r="T43" s="599"/>
      <c r="U43" s="599"/>
      <c r="V43" s="602">
        <v>0.8295003253748825</v>
      </c>
      <c r="W43" s="599">
        <f>(W45+W46)/0.82</f>
        <v>0</v>
      </c>
    </row>
    <row r="44" spans="1:23">
      <c r="A44" s="613" t="s">
        <v>549</v>
      </c>
      <c r="B44" s="614" t="s">
        <v>119</v>
      </c>
      <c r="C44" s="595" t="s">
        <v>177</v>
      </c>
      <c r="D44" s="599" t="s">
        <v>535</v>
      </c>
      <c r="E44" s="599" t="s">
        <v>535</v>
      </c>
      <c r="F44" s="600">
        <f t="shared" si="62"/>
        <v>523.17458270132636</v>
      </c>
      <c r="G44" s="599">
        <f t="shared" ref="G44" si="64">K44+O44+S44+W44</f>
        <v>14.379674640249414</v>
      </c>
      <c r="H44" s="599" t="s">
        <v>535</v>
      </c>
      <c r="I44" s="599" t="s">
        <v>535</v>
      </c>
      <c r="J44" s="602">
        <v>390.07091710765212</v>
      </c>
      <c r="K44" s="599">
        <f>K43-K46-K45</f>
        <v>2.1139643121106904</v>
      </c>
      <c r="L44" s="599" t="s">
        <v>535</v>
      </c>
      <c r="M44" s="599" t="s">
        <v>535</v>
      </c>
      <c r="N44" s="602">
        <v>120.9364031867558</v>
      </c>
      <c r="O44" s="599">
        <f>O43-O46-O45</f>
        <v>12.265710328138724</v>
      </c>
      <c r="P44" s="599" t="s">
        <v>535</v>
      </c>
      <c r="Q44" s="599" t="s">
        <v>535</v>
      </c>
      <c r="R44" s="602">
        <v>12.017952348350889</v>
      </c>
      <c r="S44" s="599">
        <f>S43-S46-S45</f>
        <v>0</v>
      </c>
      <c r="T44" s="599" t="s">
        <v>535</v>
      </c>
      <c r="U44" s="599" t="s">
        <v>535</v>
      </c>
      <c r="V44" s="602">
        <v>0.14931005856747892</v>
      </c>
      <c r="W44" s="599">
        <f>W43-W46-W45</f>
        <v>0</v>
      </c>
    </row>
    <row r="45" spans="1:23">
      <c r="A45" s="613" t="s">
        <v>550</v>
      </c>
      <c r="B45" s="614" t="s">
        <v>551</v>
      </c>
      <c r="C45" s="595" t="s">
        <v>177</v>
      </c>
      <c r="D45" s="599" t="s">
        <v>535</v>
      </c>
      <c r="E45" s="599" t="s">
        <v>535</v>
      </c>
      <c r="F45" s="600">
        <f t="shared" si="62"/>
        <v>0</v>
      </c>
      <c r="G45" s="599">
        <f>K45+O45+S45+W45</f>
        <v>0</v>
      </c>
      <c r="H45" s="599" t="s">
        <v>535</v>
      </c>
      <c r="I45" s="599" t="s">
        <v>535</v>
      </c>
      <c r="J45" s="602">
        <v>0</v>
      </c>
      <c r="K45" s="599"/>
      <c r="L45" s="599" t="s">
        <v>535</v>
      </c>
      <c r="M45" s="599" t="s">
        <v>535</v>
      </c>
      <c r="N45" s="602">
        <v>0</v>
      </c>
      <c r="O45" s="599"/>
      <c r="P45" s="599" t="s">
        <v>535</v>
      </c>
      <c r="Q45" s="599" t="s">
        <v>535</v>
      </c>
      <c r="R45" s="602">
        <v>0</v>
      </c>
      <c r="S45" s="599"/>
      <c r="T45" s="599" t="s">
        <v>535</v>
      </c>
      <c r="U45" s="599" t="s">
        <v>535</v>
      </c>
      <c r="V45" s="602">
        <v>0</v>
      </c>
      <c r="W45" s="599"/>
    </row>
    <row r="46" spans="1:23">
      <c r="A46" s="613" t="s">
        <v>552</v>
      </c>
      <c r="B46" s="614" t="s">
        <v>372</v>
      </c>
      <c r="C46" s="595" t="s">
        <v>177</v>
      </c>
      <c r="D46" s="599" t="s">
        <v>535</v>
      </c>
      <c r="E46" s="599" t="s">
        <v>535</v>
      </c>
      <c r="F46" s="600">
        <f t="shared" si="62"/>
        <v>2383.3508767504863</v>
      </c>
      <c r="G46" s="599">
        <f>K46+O46+S46+W46</f>
        <v>65.507406694469523</v>
      </c>
      <c r="H46" s="599" t="s">
        <v>535</v>
      </c>
      <c r="I46" s="599" t="s">
        <v>535</v>
      </c>
      <c r="J46" s="602">
        <v>1776.9897334904156</v>
      </c>
      <c r="K46" s="599">
        <f>'5_Розрахунок тарифів'!O20/1000</f>
        <v>9.6302818662820346</v>
      </c>
      <c r="L46" s="599" t="s">
        <v>535</v>
      </c>
      <c r="M46" s="599" t="s">
        <v>535</v>
      </c>
      <c r="N46" s="602">
        <v>550.93250340633165</v>
      </c>
      <c r="O46" s="599">
        <f>'5_Розрахунок тарифів'!P20/1000</f>
        <v>55.87712482818749</v>
      </c>
      <c r="P46" s="599" t="s">
        <v>535</v>
      </c>
      <c r="Q46" s="599" t="s">
        <v>535</v>
      </c>
      <c r="R46" s="602">
        <v>54.748449586931841</v>
      </c>
      <c r="S46" s="599">
        <f>'5_Розрахунок тарифів'!Q20/1000</f>
        <v>0</v>
      </c>
      <c r="T46" s="599" t="s">
        <v>535</v>
      </c>
      <c r="U46" s="599" t="s">
        <v>535</v>
      </c>
      <c r="V46" s="602">
        <v>0.68019026680740358</v>
      </c>
      <c r="W46" s="599">
        <f>'5_Розрахунок тарифів'!R20/1000</f>
        <v>0</v>
      </c>
    </row>
    <row r="47" spans="1:23" s="603" customFormat="1" ht="24">
      <c r="A47" s="611" t="s">
        <v>285</v>
      </c>
      <c r="B47" s="616" t="s">
        <v>553</v>
      </c>
      <c r="C47" s="617" t="s">
        <v>177</v>
      </c>
      <c r="D47" s="599">
        <f>D40+D41+D42+D43</f>
        <v>155914.2441190487</v>
      </c>
      <c r="E47" s="599">
        <f>E40+E41+E42+E43</f>
        <v>200307.32700579258</v>
      </c>
      <c r="F47" s="600">
        <f>F40+F41+F42+F43</f>
        <v>215388.80974526532</v>
      </c>
      <c r="G47" s="599">
        <f t="shared" ref="G47:J47" si="65">G40+G41+G42+G43</f>
        <v>1958.3292953535079</v>
      </c>
      <c r="H47" s="599">
        <f t="shared" si="65"/>
        <v>113560.20285536839</v>
      </c>
      <c r="I47" s="599">
        <f t="shared" si="65"/>
        <v>156214.87638388059</v>
      </c>
      <c r="J47" s="618">
        <f t="shared" si="65"/>
        <v>164608.57545309633</v>
      </c>
      <c r="K47" s="599">
        <f t="shared" ref="K47:N47" si="66">K40+K41+K42+K43</f>
        <v>493.25833949249449</v>
      </c>
      <c r="L47" s="619">
        <f t="shared" si="66"/>
        <v>38512.161140284021</v>
      </c>
      <c r="M47" s="619">
        <f t="shared" si="66"/>
        <v>40161.45196647854</v>
      </c>
      <c r="N47" s="618">
        <f t="shared" si="66"/>
        <v>46213.559787156504</v>
      </c>
      <c r="O47" s="599">
        <f t="shared" ref="O47:R47" si="67">O40+O41+O42+O43</f>
        <v>1465.0709558610133</v>
      </c>
      <c r="P47" s="619">
        <f t="shared" si="67"/>
        <v>3824.7133234209318</v>
      </c>
      <c r="Q47" s="619">
        <f t="shared" si="67"/>
        <v>3907.5830175429892</v>
      </c>
      <c r="R47" s="618">
        <f t="shared" si="67"/>
        <v>4510.3039236949135</v>
      </c>
      <c r="S47" s="599">
        <f t="shared" ref="S47:V47" si="68">S40+S41+S42+S43</f>
        <v>0</v>
      </c>
      <c r="T47" s="619">
        <f t="shared" si="68"/>
        <v>17.166799975347288</v>
      </c>
      <c r="U47" s="619">
        <f t="shared" si="68"/>
        <v>23.415637890465067</v>
      </c>
      <c r="V47" s="618">
        <f t="shared" si="68"/>
        <v>56.370581317536754</v>
      </c>
      <c r="W47" s="599">
        <f>W40+W41+W42+W43</f>
        <v>0</v>
      </c>
    </row>
    <row r="48" spans="1:23" s="603" customFormat="1" ht="24">
      <c r="A48" s="611" t="s">
        <v>286</v>
      </c>
      <c r="B48" s="616" t="s">
        <v>641</v>
      </c>
      <c r="C48" s="617" t="s">
        <v>204</v>
      </c>
      <c r="D48" s="599">
        <f>D47/D51*1000</f>
        <v>372.39508705798545</v>
      </c>
      <c r="E48" s="599">
        <f>E47/E51*1000</f>
        <v>492.01178298577406</v>
      </c>
      <c r="F48" s="600">
        <f>F47/F51*1000</f>
        <v>430.80017974612838</v>
      </c>
      <c r="G48" s="599">
        <f t="shared" ref="G48:J48" si="69">G47/G51*1000</f>
        <v>1125.0903195231879</v>
      </c>
      <c r="H48" s="599">
        <f t="shared" si="69"/>
        <v>366.97506263441653</v>
      </c>
      <c r="I48" s="599">
        <f t="shared" si="69"/>
        <v>498.7837017186576</v>
      </c>
      <c r="J48" s="618">
        <f t="shared" si="69"/>
        <v>441.57992451098556</v>
      </c>
      <c r="K48" s="599">
        <f t="shared" ref="K48:N48" si="70">K47/K51*1000</f>
        <v>890.48583332971782</v>
      </c>
      <c r="L48" s="619">
        <f t="shared" si="70"/>
        <v>384.03343875212556</v>
      </c>
      <c r="M48" s="619">
        <f t="shared" si="70"/>
        <v>469.97792762670628</v>
      </c>
      <c r="N48" s="618">
        <f t="shared" si="70"/>
        <v>399.86446578190754</v>
      </c>
      <c r="O48" s="599">
        <f t="shared" ref="O48:R48" si="71">O47/O51*1000</f>
        <v>1234.5996780621158</v>
      </c>
      <c r="P48" s="619">
        <f t="shared" si="71"/>
        <v>430.12974218676624</v>
      </c>
      <c r="Q48" s="619">
        <f t="shared" si="71"/>
        <v>463.96406269769318</v>
      </c>
      <c r="R48" s="618">
        <f t="shared" si="71"/>
        <v>392.71344095974848</v>
      </c>
      <c r="S48" s="599" t="e">
        <f t="shared" ref="S48:V48" si="72">S47/S51*1000</f>
        <v>#DIV/0!</v>
      </c>
      <c r="T48" s="619">
        <f t="shared" si="72"/>
        <v>312.56070944565005</v>
      </c>
      <c r="U48" s="619">
        <f t="shared" si="72"/>
        <v>456.77213573663386</v>
      </c>
      <c r="V48" s="618">
        <f t="shared" si="72"/>
        <v>391.71082857961778</v>
      </c>
      <c r="W48" s="599" t="e">
        <f>W47/W51*1000</f>
        <v>#DIV/0!</v>
      </c>
    </row>
    <row r="49" spans="1:23" ht="24">
      <c r="A49" s="613" t="s">
        <v>304</v>
      </c>
      <c r="B49" s="620" t="s">
        <v>554</v>
      </c>
      <c r="C49" s="593" t="s">
        <v>204</v>
      </c>
      <c r="D49" s="607">
        <f>(D33+D36)/D51*1000</f>
        <v>210.26370559016667</v>
      </c>
      <c r="E49" s="607">
        <f>(E33+E36)/E51*1000</f>
        <v>251.34799340479441</v>
      </c>
      <c r="F49" s="608">
        <f>(F33+F36)/F51*1000</f>
        <v>218.41605323348682</v>
      </c>
      <c r="G49" s="607">
        <f t="shared" ref="G49:J49" si="73">(G33+G36)/G51*1000</f>
        <v>771.99797880920551</v>
      </c>
      <c r="H49" s="607">
        <f t="shared" si="73"/>
        <v>204.84368116659778</v>
      </c>
      <c r="I49" s="607">
        <f t="shared" si="73"/>
        <v>258.11991213767789</v>
      </c>
      <c r="J49" s="621">
        <f t="shared" si="73"/>
        <v>227.81129477604452</v>
      </c>
      <c r="K49" s="607">
        <f t="shared" ref="K49:N49" si="74">(K33+K36)/K51*1000</f>
        <v>562.08780668071495</v>
      </c>
      <c r="L49" s="622">
        <f t="shared" si="74"/>
        <v>221.90205728430678</v>
      </c>
      <c r="M49" s="622">
        <f t="shared" si="74"/>
        <v>229.31413804572657</v>
      </c>
      <c r="N49" s="621">
        <f t="shared" si="74"/>
        <v>192.22011454265424</v>
      </c>
      <c r="O49" s="607">
        <f t="shared" ref="O49:R49" si="75">(O33+O36)/O51*1000</f>
        <v>869.98045422372206</v>
      </c>
      <c r="P49" s="622">
        <f t="shared" si="75"/>
        <v>267.99836071894748</v>
      </c>
      <c r="Q49" s="622">
        <f t="shared" si="75"/>
        <v>223.30027311671353</v>
      </c>
      <c r="R49" s="621">
        <f t="shared" si="75"/>
        <v>177.57514494489914</v>
      </c>
      <c r="S49" s="607" t="e">
        <f t="shared" ref="S49:V49" si="76">(S33+S36)/S51*1000</f>
        <v>#DIV/0!</v>
      </c>
      <c r="T49" s="622">
        <f t="shared" si="76"/>
        <v>150.42932797783126</v>
      </c>
      <c r="U49" s="622">
        <f t="shared" si="76"/>
        <v>216.10834615565415</v>
      </c>
      <c r="V49" s="621">
        <f t="shared" si="76"/>
        <v>178.94517737189437</v>
      </c>
      <c r="W49" s="607" t="e">
        <f>(W33+W36)/W51*1000</f>
        <v>#DIV/0!</v>
      </c>
    </row>
    <row r="50" spans="1:23" ht="24">
      <c r="A50" s="613" t="s">
        <v>375</v>
      </c>
      <c r="B50" s="620" t="s">
        <v>555</v>
      </c>
      <c r="C50" s="593" t="s">
        <v>204</v>
      </c>
      <c r="D50" s="607">
        <f>D48-D49</f>
        <v>162.13138146781878</v>
      </c>
      <c r="E50" s="607">
        <f>E48-E49</f>
        <v>240.66378958097965</v>
      </c>
      <c r="F50" s="608">
        <f>F48-F49</f>
        <v>212.38412651264156</v>
      </c>
      <c r="G50" s="607">
        <f t="shared" ref="G50:J50" si="77">G48-G49</f>
        <v>353.09234071398237</v>
      </c>
      <c r="H50" s="607">
        <f t="shared" si="77"/>
        <v>162.13138146781876</v>
      </c>
      <c r="I50" s="607">
        <f t="shared" si="77"/>
        <v>240.66378958097971</v>
      </c>
      <c r="J50" s="621">
        <f t="shared" si="77"/>
        <v>213.76862973494104</v>
      </c>
      <c r="K50" s="607">
        <f t="shared" ref="K50:N50" si="78">K48-K49</f>
        <v>328.39802664900287</v>
      </c>
      <c r="L50" s="622">
        <f t="shared" si="78"/>
        <v>162.13138146781878</v>
      </c>
      <c r="M50" s="622">
        <f t="shared" si="78"/>
        <v>240.66378958097971</v>
      </c>
      <c r="N50" s="621">
        <f t="shared" si="78"/>
        <v>207.6443512392533</v>
      </c>
      <c r="O50" s="607">
        <f t="shared" ref="O50:R50" si="79">O48-O49</f>
        <v>364.61922383839374</v>
      </c>
      <c r="P50" s="622">
        <f t="shared" si="79"/>
        <v>162.13138146781876</v>
      </c>
      <c r="Q50" s="622">
        <f t="shared" si="79"/>
        <v>240.66378958097965</v>
      </c>
      <c r="R50" s="621">
        <f t="shared" si="79"/>
        <v>215.13829601484935</v>
      </c>
      <c r="S50" s="607" t="e">
        <f t="shared" ref="S50:V50" si="80">S48-S49</f>
        <v>#DIV/0!</v>
      </c>
      <c r="T50" s="622">
        <f t="shared" si="80"/>
        <v>162.13138146781878</v>
      </c>
      <c r="U50" s="622">
        <f t="shared" si="80"/>
        <v>240.66378958097971</v>
      </c>
      <c r="V50" s="621">
        <f t="shared" si="80"/>
        <v>212.76565120772341</v>
      </c>
      <c r="W50" s="607" t="e">
        <f>W48-W49</f>
        <v>#DIV/0!</v>
      </c>
    </row>
    <row r="51" spans="1:23">
      <c r="A51" s="613" t="s">
        <v>287</v>
      </c>
      <c r="B51" s="144" t="s">
        <v>556</v>
      </c>
      <c r="C51" s="595" t="s">
        <v>142</v>
      </c>
      <c r="D51" s="607">
        <f>H51+L51+P51+T51</f>
        <v>418679.64841000002</v>
      </c>
      <c r="E51" s="607">
        <f t="shared" ref="E51:E52" si="81">I51+M51+Q51+U51</f>
        <v>407118.96327000001</v>
      </c>
      <c r="F51" s="608">
        <f>J51+N51+R51+V51</f>
        <v>499973.81587025907</v>
      </c>
      <c r="G51" s="607">
        <f t="shared" ref="G51:G52" si="82">K51+O51+S51+W51</f>
        <v>1740.5974092670585</v>
      </c>
      <c r="H51" s="607">
        <f>'Річний план'!D73</f>
        <v>309449.3725</v>
      </c>
      <c r="I51" s="607">
        <f>'Річний план'!E73</f>
        <v>313191.62163000001</v>
      </c>
      <c r="J51" s="622">
        <v>372771.87280510354</v>
      </c>
      <c r="K51" s="622">
        <f>'Річний план'!F73</f>
        <v>553.92047917044965</v>
      </c>
      <c r="L51" s="622">
        <f>'Річний план'!D75</f>
        <v>100283.35361999999</v>
      </c>
      <c r="M51" s="622">
        <f>'Річний план'!E75</f>
        <v>85453.910929999998</v>
      </c>
      <c r="N51" s="622">
        <v>115573.05972859843</v>
      </c>
      <c r="O51" s="622">
        <f>'Річний план'!F75</f>
        <v>1186.6769300966089</v>
      </c>
      <c r="P51" s="622">
        <f>'Річний план'!D77</f>
        <v>8891.9992000000002</v>
      </c>
      <c r="Q51" s="622">
        <f>'Річний план'!E77</f>
        <v>8422.1674299999995</v>
      </c>
      <c r="R51" s="622">
        <v>11484.97467433818</v>
      </c>
      <c r="S51" s="622">
        <f>'Річний план'!F77</f>
        <v>0</v>
      </c>
      <c r="T51" s="622">
        <f>'Річний план'!D79</f>
        <v>54.923090000000002</v>
      </c>
      <c r="U51" s="622">
        <f>'Річний план'!E79</f>
        <v>51.263280000000002</v>
      </c>
      <c r="V51" s="622">
        <v>143.90866221886705</v>
      </c>
      <c r="W51" s="622">
        <f>'Річний план'!F79</f>
        <v>0</v>
      </c>
    </row>
    <row r="52" spans="1:23">
      <c r="A52" s="613" t="s">
        <v>288</v>
      </c>
      <c r="B52" s="614" t="s">
        <v>273</v>
      </c>
      <c r="C52" s="595" t="s">
        <v>162</v>
      </c>
      <c r="D52" s="607">
        <f t="shared" ref="D52" si="83">H52+L52+P52+T52</f>
        <v>0</v>
      </c>
      <c r="E52" s="607">
        <f t="shared" si="81"/>
        <v>0</v>
      </c>
      <c r="F52" s="608">
        <f>J52+N52+R52+V52</f>
        <v>258.47369569362144</v>
      </c>
      <c r="G52" s="607">
        <f t="shared" si="82"/>
        <v>0.97351266841030226</v>
      </c>
      <c r="H52" s="607">
        <f>'Річний план'!D82</f>
        <v>0</v>
      </c>
      <c r="I52" s="607">
        <f>'Річний план'!E82</f>
        <v>0</v>
      </c>
      <c r="J52" s="622">
        <v>188.95840000000001</v>
      </c>
      <c r="K52" s="607">
        <f>'Річний план'!F82</f>
        <v>0.30321266841030226</v>
      </c>
      <c r="L52" s="622">
        <f>'Річний план'!D83</f>
        <v>0</v>
      </c>
      <c r="M52" s="622">
        <f>'Річний план'!E83</f>
        <v>0</v>
      </c>
      <c r="N52" s="622">
        <v>62.798695693621418</v>
      </c>
      <c r="O52" s="622">
        <f>'Річний план'!F83</f>
        <v>0.67030000000000001</v>
      </c>
      <c r="P52" s="622">
        <f>'Річний план'!D84</f>
        <v>0</v>
      </c>
      <c r="Q52" s="622">
        <f>'Річний план'!E84</f>
        <v>0</v>
      </c>
      <c r="R52" s="622">
        <v>6.6375999999999999</v>
      </c>
      <c r="S52" s="622">
        <f>'Річний план'!F84</f>
        <v>0</v>
      </c>
      <c r="T52" s="622">
        <f>'Річний план'!D85</f>
        <v>0</v>
      </c>
      <c r="U52" s="622">
        <f>'Річний план'!E85</f>
        <v>0</v>
      </c>
      <c r="V52" s="622">
        <v>7.9000000000000001E-2</v>
      </c>
      <c r="W52" s="622">
        <f>'Річний план'!F85</f>
        <v>0</v>
      </c>
    </row>
    <row r="53" spans="1:23" s="603" customFormat="1" ht="36">
      <c r="A53" s="613" t="s">
        <v>289</v>
      </c>
      <c r="B53" s="614" t="s">
        <v>390</v>
      </c>
      <c r="C53" s="595" t="s">
        <v>177</v>
      </c>
      <c r="D53" s="599" t="s">
        <v>535</v>
      </c>
      <c r="E53" s="599" t="s">
        <v>535</v>
      </c>
      <c r="F53" s="600">
        <f>J53+N53+R53+V53</f>
        <v>0</v>
      </c>
      <c r="G53" s="599">
        <f>K53+O53+S53+W53</f>
        <v>0</v>
      </c>
      <c r="H53" s="599" t="s">
        <v>535</v>
      </c>
      <c r="I53" s="599" t="s">
        <v>535</v>
      </c>
      <c r="J53" s="599"/>
      <c r="K53" s="599">
        <v>0</v>
      </c>
      <c r="L53" s="599" t="s">
        <v>535</v>
      </c>
      <c r="M53" s="599" t="s">
        <v>535</v>
      </c>
      <c r="N53" s="599"/>
      <c r="O53" s="599">
        <v>0</v>
      </c>
      <c r="P53" s="599" t="s">
        <v>535</v>
      </c>
      <c r="Q53" s="599" t="s">
        <v>535</v>
      </c>
      <c r="R53" s="599"/>
      <c r="S53" s="599">
        <v>0</v>
      </c>
      <c r="T53" s="599" t="s">
        <v>535</v>
      </c>
      <c r="U53" s="599" t="s">
        <v>535</v>
      </c>
      <c r="V53" s="599"/>
      <c r="W53" s="599">
        <v>0</v>
      </c>
    </row>
    <row r="54" spans="1:23">
      <c r="A54" s="623" t="s">
        <v>384</v>
      </c>
      <c r="B54" s="585"/>
      <c r="K54" s="624"/>
      <c r="O54" s="624"/>
      <c r="S54" s="624"/>
      <c r="W54" s="624"/>
    </row>
    <row r="55" spans="1:23" ht="15.75" customHeight="1">
      <c r="C55" s="1229"/>
      <c r="D55" s="1229"/>
      <c r="E55" s="592"/>
      <c r="F55" s="1230"/>
      <c r="G55" s="1230"/>
      <c r="H55" s="1230"/>
    </row>
    <row r="56" spans="1:23" ht="15" customHeight="1">
      <c r="B56" s="763" t="s">
        <v>930</v>
      </c>
      <c r="C56" s="1232"/>
      <c r="D56" s="1232"/>
      <c r="E56" s="1232"/>
      <c r="F56" s="626"/>
      <c r="G56" s="626"/>
      <c r="H56" s="626"/>
      <c r="I56" s="626"/>
      <c r="J56" s="626"/>
      <c r="K56" s="1161"/>
      <c r="L56" s="1161"/>
      <c r="M56" s="626"/>
      <c r="S56" s="1161" t="s">
        <v>1077</v>
      </c>
      <c r="T56" s="1161"/>
    </row>
    <row r="57" spans="1:23">
      <c r="B57" s="627"/>
      <c r="C57" s="626"/>
      <c r="D57" s="628"/>
      <c r="E57" s="628"/>
      <c r="F57" s="626"/>
      <c r="G57" s="626"/>
      <c r="H57" s="626"/>
      <c r="I57" s="626"/>
      <c r="J57" s="626"/>
      <c r="K57" s="1228"/>
      <c r="L57" s="1228"/>
      <c r="M57" s="626"/>
    </row>
    <row r="59" spans="1:23">
      <c r="G59" s="586">
        <f>'Лист 4'!G43</f>
        <v>0</v>
      </c>
      <c r="K59" s="624">
        <f>'Лист 4'!K43</f>
        <v>0</v>
      </c>
      <c r="O59" s="586">
        <f>'Лист 4'!O43</f>
        <v>0</v>
      </c>
      <c r="S59" s="586">
        <f>'Лист 4'!S43</f>
        <v>0</v>
      </c>
      <c r="W59" s="586">
        <f>'Лист 4'!W43</f>
        <v>0</v>
      </c>
    </row>
    <row r="61" spans="1:23">
      <c r="K61" s="586">
        <f>'5_Розрахунок тарифів'!O34/1000</f>
        <v>0</v>
      </c>
      <c r="O61" s="586">
        <f>'5_Розрахунок тарифів'!P34/1000</f>
        <v>0</v>
      </c>
      <c r="S61" s="586">
        <f>'5_Розрахунок тарифів'!Q34/1000</f>
        <v>0</v>
      </c>
      <c r="W61" s="586">
        <f>'5_Розрахунок тарифів'!R34/1000</f>
        <v>0</v>
      </c>
    </row>
    <row r="62" spans="1:23">
      <c r="K62" s="624">
        <f>K61-K42</f>
        <v>0</v>
      </c>
      <c r="O62" s="586">
        <f>O61-O42</f>
        <v>0</v>
      </c>
      <c r="S62" s="586">
        <f>S61-S42</f>
        <v>0</v>
      </c>
      <c r="W62" s="586">
        <f>W61-W42</f>
        <v>0</v>
      </c>
    </row>
    <row r="96" spans="3:3">
      <c r="C96" s="586"/>
    </row>
  </sheetData>
  <mergeCells count="17">
    <mergeCell ref="K57:L57"/>
    <mergeCell ref="C55:D55"/>
    <mergeCell ref="F55:H55"/>
    <mergeCell ref="H4:M4"/>
    <mergeCell ref="C56:E56"/>
    <mergeCell ref="K56:L56"/>
    <mergeCell ref="S56:T56"/>
    <mergeCell ref="T1:W1"/>
    <mergeCell ref="A6:A7"/>
    <mergeCell ref="B6:B7"/>
    <mergeCell ref="C6:C7"/>
    <mergeCell ref="D6:G6"/>
    <mergeCell ref="H6:K6"/>
    <mergeCell ref="L6:O6"/>
    <mergeCell ref="P6:S6"/>
    <mergeCell ref="T6:W6"/>
    <mergeCell ref="H3:M3"/>
  </mergeCells>
  <printOptions horizontalCentered="1"/>
  <pageMargins left="0" right="0" top="0" bottom="0" header="0" footer="0"/>
  <pageSetup paperSize="9" scale="51" orientation="landscape" r:id="rId1"/>
</worksheet>
</file>

<file path=xl/worksheets/sheet13.xml><?xml version="1.0" encoding="utf-8"?>
<worksheet xmlns="http://schemas.openxmlformats.org/spreadsheetml/2006/main" xmlns:r="http://schemas.openxmlformats.org/officeDocument/2006/relationships">
  <sheetPr>
    <tabColor rgb="FF00B0F0"/>
    <pageSetUpPr fitToPage="1"/>
  </sheetPr>
  <dimension ref="A1:Z96"/>
  <sheetViews>
    <sheetView view="pageBreakPreview" zoomScale="85" zoomScaleSheetLayoutView="85" workbookViewId="0">
      <pane xSplit="3" ySplit="8" topLeftCell="J39" activePane="bottomRight" state="frozen"/>
      <selection activeCell="C96" sqref="A1:XFD1048576"/>
      <selection pane="topRight" activeCell="C96" sqref="A1:XFD1048576"/>
      <selection pane="bottomLeft" activeCell="C96" sqref="A1:XFD1048576"/>
      <selection pane="bottomRight" activeCell="K44" sqref="K44"/>
    </sheetView>
  </sheetViews>
  <sheetFormatPr defaultColWidth="9.140625" defaultRowHeight="12"/>
  <cols>
    <col min="1" max="1" width="5.42578125" style="362" customWidth="1"/>
    <col min="2" max="2" width="57" style="349" customWidth="1"/>
    <col min="3" max="3" width="7.5703125" style="349" customWidth="1"/>
    <col min="4" max="4" width="11.7109375" style="347" customWidth="1"/>
    <col min="5" max="6" width="10.140625" style="347" customWidth="1"/>
    <col min="7" max="7" width="9" style="347" bestFit="1" customWidth="1"/>
    <col min="8" max="8" width="11.42578125" style="347" customWidth="1"/>
    <col min="9" max="9" width="8.85546875" style="347" customWidth="1"/>
    <col min="10" max="10" width="10.5703125" style="347" customWidth="1"/>
    <col min="11" max="11" width="9" style="347" bestFit="1" customWidth="1"/>
    <col min="12" max="12" width="10.140625" style="347" customWidth="1"/>
    <col min="13" max="13" width="7.7109375" style="347" customWidth="1"/>
    <col min="14" max="14" width="9.42578125" style="347" customWidth="1"/>
    <col min="15" max="15" width="9" style="347" bestFit="1" customWidth="1"/>
    <col min="16" max="16" width="11" style="347" customWidth="1"/>
    <col min="17" max="17" width="7.7109375" style="347" customWidth="1"/>
    <col min="18" max="18" width="10.140625" style="347" customWidth="1"/>
    <col min="19" max="19" width="9" style="347" customWidth="1"/>
    <col min="20" max="20" width="10.42578125" style="347" customWidth="1"/>
    <col min="21" max="21" width="9.140625" style="347" customWidth="1"/>
    <col min="22" max="22" width="10.5703125" style="347" customWidth="1"/>
    <col min="23" max="23" width="9" style="347" bestFit="1" customWidth="1"/>
    <col min="24" max="24" width="9.140625" style="349"/>
    <col min="25" max="25" width="21" style="349" customWidth="1"/>
    <col min="26" max="16384" width="9.140625" style="349"/>
  </cols>
  <sheetData>
    <row r="1" spans="1:26" ht="77.25" customHeight="1">
      <c r="A1" s="345"/>
      <c r="B1" s="346"/>
      <c r="C1" s="179"/>
      <c r="H1" s="348"/>
      <c r="I1" s="348"/>
      <c r="J1" s="348"/>
      <c r="K1" s="348"/>
      <c r="L1" s="348"/>
      <c r="M1" s="348"/>
      <c r="N1" s="348"/>
      <c r="O1" s="348"/>
      <c r="P1" s="348"/>
      <c r="Q1" s="348"/>
      <c r="R1" s="348"/>
      <c r="S1" s="348"/>
      <c r="T1" s="1238" t="s">
        <v>642</v>
      </c>
      <c r="U1" s="1239"/>
      <c r="V1" s="1239"/>
      <c r="W1" s="1239"/>
      <c r="Y1" s="223" t="s">
        <v>385</v>
      </c>
      <c r="Z1" s="223">
        <v>1</v>
      </c>
    </row>
    <row r="2" spans="1:26" ht="24" customHeight="1">
      <c r="A2" s="345"/>
      <c r="D2" s="350" t="str">
        <f>"Розрахунок тарифів на транспортування тепловими мережами ліцензіата теплової енергії інших суб'єктів господарювання на планований період з  "&amp;ІНСТРУКЦІЯ!B1&amp;" року"</f>
        <v>Розрахунок тарифів на транспортування тепловими мережами ліцензіата теплової енергії інших суб'єктів господарювання на планований період з   з 01.10.2021 р.-30.09.2022 р. року</v>
      </c>
      <c r="G2" s="348"/>
      <c r="I2" s="350"/>
      <c r="J2" s="350"/>
      <c r="K2" s="350"/>
      <c r="L2" s="350"/>
      <c r="M2" s="350"/>
      <c r="N2" s="350"/>
      <c r="O2" s="348"/>
      <c r="P2" s="348"/>
      <c r="Q2" s="348"/>
      <c r="R2" s="348"/>
      <c r="S2" s="348"/>
      <c r="T2" s="348"/>
      <c r="U2" s="348"/>
      <c r="V2" s="348"/>
      <c r="W2" s="348"/>
    </row>
    <row r="3" spans="1:26">
      <c r="A3" s="345"/>
      <c r="G3" s="348"/>
      <c r="H3" s="348"/>
      <c r="I3" s="414" t="str">
        <f>'1_Елементи витрат'!A3</f>
        <v>Акціонерне товариство "ОБЛТЕПЛОКОМУНЕНЕРГО" м. Чернігів, смт. Срібне</v>
      </c>
      <c r="J3" s="414"/>
      <c r="K3" s="414"/>
      <c r="L3" s="414"/>
      <c r="M3" s="414"/>
      <c r="N3" s="348"/>
      <c r="O3" s="348"/>
      <c r="P3" s="348"/>
      <c r="Q3" s="348"/>
      <c r="R3" s="348"/>
      <c r="S3" s="348"/>
      <c r="T3" s="348"/>
      <c r="U3" s="348"/>
      <c r="V3" s="348"/>
      <c r="W3" s="348"/>
    </row>
    <row r="4" spans="1:26">
      <c r="A4" s="345"/>
      <c r="G4" s="348"/>
      <c r="H4" s="348"/>
      <c r="I4" s="1240" t="s">
        <v>169</v>
      </c>
      <c r="J4" s="1240"/>
      <c r="K4" s="1240"/>
      <c r="L4" s="1240"/>
      <c r="M4" s="1240"/>
      <c r="N4" s="348"/>
      <c r="O4" s="348"/>
      <c r="P4" s="348"/>
      <c r="Q4" s="348"/>
      <c r="R4" s="348"/>
      <c r="S4" s="348"/>
      <c r="T4" s="348"/>
      <c r="U4" s="348"/>
      <c r="V4" s="348"/>
      <c r="W4" s="348"/>
    </row>
    <row r="5" spans="1:26">
      <c r="A5" s="345"/>
      <c r="B5" s="179"/>
      <c r="C5" s="179"/>
      <c r="D5" s="348"/>
      <c r="E5" s="348"/>
      <c r="H5" s="348"/>
      <c r="I5" s="348"/>
      <c r="J5" s="348"/>
      <c r="K5" s="348"/>
      <c r="L5" s="348"/>
      <c r="M5" s="348"/>
      <c r="N5" s="348"/>
      <c r="O5" s="348"/>
      <c r="P5" s="348"/>
      <c r="Q5" s="348"/>
      <c r="R5" s="348"/>
      <c r="S5" s="348"/>
      <c r="T5" s="348"/>
      <c r="U5" s="348"/>
      <c r="V5" s="1241" t="s">
        <v>170</v>
      </c>
      <c r="W5" s="1241"/>
    </row>
    <row r="6" spans="1:26" ht="26.25" customHeight="1">
      <c r="A6" s="1233" t="s">
        <v>127</v>
      </c>
      <c r="B6" s="1235" t="s">
        <v>128</v>
      </c>
      <c r="C6" s="1235" t="s">
        <v>171</v>
      </c>
      <c r="D6" s="1237" t="s">
        <v>206</v>
      </c>
      <c r="E6" s="1237"/>
      <c r="F6" s="1237"/>
      <c r="G6" s="1237"/>
      <c r="H6" s="1237" t="s">
        <v>207</v>
      </c>
      <c r="I6" s="1237"/>
      <c r="J6" s="1237"/>
      <c r="K6" s="1237"/>
      <c r="L6" s="1237" t="s">
        <v>208</v>
      </c>
      <c r="M6" s="1237"/>
      <c r="N6" s="1237"/>
      <c r="O6" s="1237"/>
      <c r="P6" s="1237" t="s">
        <v>209</v>
      </c>
      <c r="Q6" s="1237"/>
      <c r="R6" s="1237"/>
      <c r="S6" s="1237"/>
      <c r="T6" s="1237" t="s">
        <v>205</v>
      </c>
      <c r="U6" s="1237"/>
      <c r="V6" s="1237"/>
      <c r="W6" s="1237"/>
    </row>
    <row r="7" spans="1:26" ht="48" customHeight="1">
      <c r="A7" s="1234"/>
      <c r="B7" s="1236"/>
      <c r="C7" s="1236"/>
      <c r="D7" s="351" t="str">
        <f>Д3!D7</f>
        <v>період, що передує базовому (факт 2019 року)</v>
      </c>
      <c r="E7" s="351" t="str">
        <f>Д3!E7</f>
        <v>базовий період (факт 2020 року)</v>
      </c>
      <c r="F7" s="351" t="s">
        <v>362</v>
      </c>
      <c r="G7" s="351" t="s">
        <v>380</v>
      </c>
      <c r="H7" s="351" t="str">
        <f>$D$7</f>
        <v>період, що передує базовому (факт 2019 року)</v>
      </c>
      <c r="I7" s="351" t="str">
        <f>$E$7</f>
        <v>базовий період (факт 2020 року)</v>
      </c>
      <c r="J7" s="351" t="s">
        <v>362</v>
      </c>
      <c r="K7" s="351" t="s">
        <v>380</v>
      </c>
      <c r="L7" s="351" t="str">
        <f>$D$7</f>
        <v>період, що передує базовому (факт 2019 року)</v>
      </c>
      <c r="M7" s="351" t="str">
        <f>$E$7</f>
        <v>базовий період (факт 2020 року)</v>
      </c>
      <c r="N7" s="351" t="s">
        <v>362</v>
      </c>
      <c r="O7" s="351" t="s">
        <v>380</v>
      </c>
      <c r="P7" s="351" t="str">
        <f>$D$7</f>
        <v>період, що передує базовому (факт 2019 року)</v>
      </c>
      <c r="Q7" s="351" t="str">
        <f>$E$7</f>
        <v>базовий період (факт 2020 року)</v>
      </c>
      <c r="R7" s="351" t="s">
        <v>362</v>
      </c>
      <c r="S7" s="351" t="s">
        <v>380</v>
      </c>
      <c r="T7" s="351" t="str">
        <f>$D$7</f>
        <v>період, що передує базовому (факт 2019 року)</v>
      </c>
      <c r="U7" s="351" t="str">
        <f>$E$7</f>
        <v>базовий період (факт 2020 року)</v>
      </c>
      <c r="V7" s="351" t="s">
        <v>362</v>
      </c>
      <c r="W7" s="351" t="s">
        <v>380</v>
      </c>
    </row>
    <row r="8" spans="1:26" ht="12" customHeight="1">
      <c r="A8" s="352">
        <v>1</v>
      </c>
      <c r="B8" s="353">
        <v>2</v>
      </c>
      <c r="C8" s="352">
        <v>3</v>
      </c>
      <c r="D8" s="354">
        <v>4</v>
      </c>
      <c r="E8" s="355">
        <v>5</v>
      </c>
      <c r="F8" s="354">
        <v>6</v>
      </c>
      <c r="G8" s="355">
        <v>7</v>
      </c>
      <c r="H8" s="354">
        <v>8</v>
      </c>
      <c r="I8" s="355">
        <v>9</v>
      </c>
      <c r="J8" s="354">
        <v>10</v>
      </c>
      <c r="K8" s="355">
        <v>11</v>
      </c>
      <c r="L8" s="354">
        <v>12</v>
      </c>
      <c r="M8" s="355">
        <v>13</v>
      </c>
      <c r="N8" s="354">
        <v>14</v>
      </c>
      <c r="O8" s="355">
        <v>15</v>
      </c>
      <c r="P8" s="354">
        <v>16</v>
      </c>
      <c r="Q8" s="355">
        <v>17</v>
      </c>
      <c r="R8" s="354">
        <v>18</v>
      </c>
      <c r="S8" s="355">
        <v>19</v>
      </c>
      <c r="T8" s="354">
        <v>20</v>
      </c>
      <c r="U8" s="355">
        <v>21</v>
      </c>
      <c r="V8" s="354">
        <v>22</v>
      </c>
      <c r="W8" s="355">
        <v>23</v>
      </c>
    </row>
    <row r="9" spans="1:26" ht="12" customHeight="1">
      <c r="A9" s="136">
        <v>1</v>
      </c>
      <c r="B9" s="135" t="s">
        <v>210</v>
      </c>
      <c r="C9" s="356" t="s">
        <v>177</v>
      </c>
      <c r="D9" s="357">
        <f>D10+D14+D15+D20</f>
        <v>0</v>
      </c>
      <c r="E9" s="357">
        <f>E10+E14+E15+E20</f>
        <v>0</v>
      </c>
      <c r="F9" s="357"/>
      <c r="G9" s="357">
        <f>G10+G14+G15+G20</f>
        <v>0</v>
      </c>
      <c r="H9" s="357">
        <f>H10+H14+H15+H20</f>
        <v>0</v>
      </c>
      <c r="I9" s="357">
        <f>I10+I14+I15+I20</f>
        <v>0</v>
      </c>
      <c r="J9" s="357"/>
      <c r="K9" s="357">
        <f>K10+K14+K15+K20</f>
        <v>0</v>
      </c>
      <c r="L9" s="357">
        <f>L10+L14+L15+L20</f>
        <v>0</v>
      </c>
      <c r="M9" s="357">
        <f>M10+M14+M15+M20</f>
        <v>0</v>
      </c>
      <c r="N9" s="357"/>
      <c r="O9" s="357">
        <f>O10+O14+O15+O20</f>
        <v>0</v>
      </c>
      <c r="P9" s="357">
        <f>P10+P14+P15+P20</f>
        <v>0</v>
      </c>
      <c r="Q9" s="357">
        <f>Q10+Q14+Q15+Q20</f>
        <v>0</v>
      </c>
      <c r="R9" s="357"/>
      <c r="S9" s="357">
        <f>S10+S14+S15+S20</f>
        <v>0</v>
      </c>
      <c r="T9" s="357">
        <f>T10+T14+T15+T20</f>
        <v>0</v>
      </c>
      <c r="U9" s="357">
        <f>U10+U14+U15+U20</f>
        <v>0</v>
      </c>
      <c r="V9" s="357"/>
      <c r="W9" s="357">
        <f>W10+W14+W15+W20</f>
        <v>0</v>
      </c>
    </row>
    <row r="10" spans="1:26" ht="12" customHeight="1">
      <c r="A10" s="136" t="s">
        <v>143</v>
      </c>
      <c r="B10" s="135" t="s">
        <v>211</v>
      </c>
      <c r="C10" s="356" t="s">
        <v>177</v>
      </c>
      <c r="D10" s="357">
        <f>SUM(D11:D13)</f>
        <v>0</v>
      </c>
      <c r="E10" s="357">
        <f>SUM(E11:E13)</f>
        <v>0</v>
      </c>
      <c r="F10" s="357"/>
      <c r="G10" s="357">
        <f>SUM(G11:G13)</f>
        <v>0</v>
      </c>
      <c r="H10" s="357">
        <f>SUM(H11:H13)</f>
        <v>0</v>
      </c>
      <c r="I10" s="357">
        <f>SUM(I11:I13)</f>
        <v>0</v>
      </c>
      <c r="J10" s="357"/>
      <c r="K10" s="357">
        <f>SUM(K11:K13)</f>
        <v>0</v>
      </c>
      <c r="L10" s="357">
        <f>SUM(L11:L13)</f>
        <v>0</v>
      </c>
      <c r="M10" s="357">
        <f>SUM(M11:M13)</f>
        <v>0</v>
      </c>
      <c r="N10" s="357"/>
      <c r="O10" s="357">
        <f>SUM(O11:O13)</f>
        <v>0</v>
      </c>
      <c r="P10" s="357">
        <f>SUM(P11:P13)</f>
        <v>0</v>
      </c>
      <c r="Q10" s="357">
        <f>SUM(Q11:Q13)</f>
        <v>0</v>
      </c>
      <c r="R10" s="357"/>
      <c r="S10" s="357">
        <f>SUM(S11:S13)</f>
        <v>0</v>
      </c>
      <c r="T10" s="357">
        <f>SUM(T11:T13)</f>
        <v>0</v>
      </c>
      <c r="U10" s="357">
        <f>SUM(U11:U13)</f>
        <v>0</v>
      </c>
      <c r="V10" s="357"/>
      <c r="W10" s="357">
        <f>SUM(W11:W13)</f>
        <v>0</v>
      </c>
    </row>
    <row r="11" spans="1:26" ht="12" customHeight="1">
      <c r="A11" s="136" t="s">
        <v>29</v>
      </c>
      <c r="B11" s="137" t="s">
        <v>178</v>
      </c>
      <c r="C11" s="356" t="s">
        <v>177</v>
      </c>
      <c r="D11" s="357">
        <f>Д3.1!L12</f>
        <v>0</v>
      </c>
      <c r="E11" s="357">
        <f>Д3.1!M12</f>
        <v>0</v>
      </c>
      <c r="F11" s="357"/>
      <c r="G11" s="357">
        <f>Д3.1!O12</f>
        <v>0</v>
      </c>
      <c r="H11" s="357">
        <f>IFERROR(IF($Z$1=1,$D11/$D$43*H$43,$D11/$D$47*H$47),0)</f>
        <v>0</v>
      </c>
      <c r="I11" s="357">
        <f>IFERROR(IF($Z$1=1,$E11/$E$43*I$43,$E11/$E$47*I$47),0)</f>
        <v>0</v>
      </c>
      <c r="J11" s="357"/>
      <c r="K11" s="357">
        <f>IFERROR(IF($Z$1=1,$G11/$G$43*K$43,$G11/$G$47*K$47),0)</f>
        <v>0</v>
      </c>
      <c r="L11" s="357">
        <f>IFERROR(IF($Z$1=1,$D11/$D$43*L$43,$D11/$D$47*L$47),0)</f>
        <v>0</v>
      </c>
      <c r="M11" s="357">
        <f>IFERROR(IF($Z$1=1,$E11/$E$43*M$43,$E11/$E$47*M$47),0)</f>
        <v>0</v>
      </c>
      <c r="N11" s="357"/>
      <c r="O11" s="357">
        <f>IFERROR(IF($Z$1=1,$G11/$G$43*O$43,$G11/$G$47*O$47),0)</f>
        <v>0</v>
      </c>
      <c r="P11" s="357">
        <f t="shared" ref="P11:P30" si="0">IFERROR(IF($Z$1=1,$D11/$D$43*P$43,$D11/$D$47*P$47),0)</f>
        <v>0</v>
      </c>
      <c r="Q11" s="357">
        <f t="shared" ref="Q11:Q30" si="1">IFERROR(IF($Z$1=1,$E11/$E$43*Q$43,$E11/$E$47*Q$47),0)</f>
        <v>0</v>
      </c>
      <c r="R11" s="357"/>
      <c r="S11" s="357">
        <f t="shared" ref="S11:S30" si="2">IFERROR(IF($Z$1=1,$G11/$G$43*S$43,$G11/$G$47*S$47),0)</f>
        <v>0</v>
      </c>
      <c r="T11" s="357">
        <f t="shared" ref="T11:T30" si="3">IFERROR(IF($Z$1=1,$D11/$D$43*T$43,$D11/$D$47*T$47),0)</f>
        <v>0</v>
      </c>
      <c r="U11" s="357">
        <f t="shared" ref="U11:U30" si="4">IFERROR(IF($Z$1=1,$E11/$E$43*U$43,$E11/$E$47*U$47),0)</f>
        <v>0</v>
      </c>
      <c r="V11" s="357"/>
      <c r="W11" s="357">
        <f t="shared" ref="W11:W30" si="5">IFERROR(IF($Z$1=1,$G11/$G$43*W$43,$G11/$G$47*W$47),0)</f>
        <v>0</v>
      </c>
    </row>
    <row r="12" spans="1:26" ht="12" customHeight="1">
      <c r="A12" s="136" t="s">
        <v>33</v>
      </c>
      <c r="B12" s="137" t="s">
        <v>212</v>
      </c>
      <c r="C12" s="356" t="s">
        <v>177</v>
      </c>
      <c r="D12" s="357">
        <f>Д3.1!L13</f>
        <v>0</v>
      </c>
      <c r="E12" s="357">
        <f>Д3.1!M13</f>
        <v>0</v>
      </c>
      <c r="F12" s="357"/>
      <c r="G12" s="357">
        <f>Д3.1!O13</f>
        <v>0</v>
      </c>
      <c r="H12" s="357">
        <f>IFERROR(IF($Z$1=1,$D12/$D$43*H$43,$D12/$D$47*H$47),0)</f>
        <v>0</v>
      </c>
      <c r="I12" s="357">
        <f>IFERROR(IF($Z$1=1,$E12/$E$43*I$43,$E12/$E$47*I$47),0)</f>
        <v>0</v>
      </c>
      <c r="J12" s="357"/>
      <c r="K12" s="357">
        <f>IFERROR(IF($Z$1=1,$G12/$G$43*K$43,$G12/$G$47*K$47),0)</f>
        <v>0</v>
      </c>
      <c r="L12" s="357">
        <f>IFERROR(IF($Z$1=1,$D12/$D$43*L$43,$D12/$D$47*L$47),0)</f>
        <v>0</v>
      </c>
      <c r="M12" s="357">
        <f>IFERROR(IF($Z$1=1,$E12/$E$43*M$43,$E12/$E$47*M$47),0)</f>
        <v>0</v>
      </c>
      <c r="N12" s="357"/>
      <c r="O12" s="357">
        <f>IFERROR(IF($Z$1=1,$G12/$G$43*O$43,$G12/$G$47*O$47),0)</f>
        <v>0</v>
      </c>
      <c r="P12" s="357">
        <f t="shared" si="0"/>
        <v>0</v>
      </c>
      <c r="Q12" s="357">
        <f t="shared" si="1"/>
        <v>0</v>
      </c>
      <c r="R12" s="357"/>
      <c r="S12" s="357">
        <f t="shared" si="2"/>
        <v>0</v>
      </c>
      <c r="T12" s="357">
        <f t="shared" si="3"/>
        <v>0</v>
      </c>
      <c r="U12" s="357">
        <f t="shared" si="4"/>
        <v>0</v>
      </c>
      <c r="V12" s="357"/>
      <c r="W12" s="357">
        <f t="shared" si="5"/>
        <v>0</v>
      </c>
    </row>
    <row r="13" spans="1:26" ht="12" customHeight="1">
      <c r="A13" s="136" t="s">
        <v>31</v>
      </c>
      <c r="B13" s="137" t="s">
        <v>184</v>
      </c>
      <c r="C13" s="356" t="s">
        <v>177</v>
      </c>
      <c r="D13" s="357">
        <f>Д3.1!L14</f>
        <v>0</v>
      </c>
      <c r="E13" s="357">
        <f>Д3.1!M14</f>
        <v>0</v>
      </c>
      <c r="F13" s="357"/>
      <c r="G13" s="357">
        <f>Д3.1!O14</f>
        <v>0</v>
      </c>
      <c r="H13" s="357">
        <f>IFERROR(IF($Z$1=1,$D13/$D$43*H$43,$D13/$D$47*H$47),0)</f>
        <v>0</v>
      </c>
      <c r="I13" s="357">
        <f>IFERROR(IF($Z$1=1,$E13/$E$43*I$43,$E13/$E$47*I$47),0)</f>
        <v>0</v>
      </c>
      <c r="J13" s="357"/>
      <c r="K13" s="357">
        <f>IFERROR(IF($Z$1=1,$G13/$G$43*K$43,$G13/$G$47*K$47),0)</f>
        <v>0</v>
      </c>
      <c r="L13" s="357">
        <f>IFERROR(IF($Z$1=1,$D13/$D$43*L$43,$D13/$D$47*L$47),0)</f>
        <v>0</v>
      </c>
      <c r="M13" s="357">
        <f>IFERROR(IF($Z$1=1,$E13/$E$43*M$43,$E13/$E$47*M$47),0)</f>
        <v>0</v>
      </c>
      <c r="N13" s="357"/>
      <c r="O13" s="357">
        <f>IFERROR(IF($Z$1=1,$G13/$G$43*O$43,$G13/$G$47*O$47),0)</f>
        <v>0</v>
      </c>
      <c r="P13" s="357">
        <f t="shared" si="0"/>
        <v>0</v>
      </c>
      <c r="Q13" s="357">
        <f t="shared" si="1"/>
        <v>0</v>
      </c>
      <c r="R13" s="357"/>
      <c r="S13" s="357">
        <f t="shared" si="2"/>
        <v>0</v>
      </c>
      <c r="T13" s="357">
        <f t="shared" si="3"/>
        <v>0</v>
      </c>
      <c r="U13" s="357">
        <f t="shared" si="4"/>
        <v>0</v>
      </c>
      <c r="V13" s="357"/>
      <c r="W13" s="357">
        <f t="shared" si="5"/>
        <v>0</v>
      </c>
    </row>
    <row r="14" spans="1:26" ht="12" customHeight="1">
      <c r="A14" s="136" t="s">
        <v>35</v>
      </c>
      <c r="B14" s="135" t="s">
        <v>381</v>
      </c>
      <c r="C14" s="356" t="s">
        <v>177</v>
      </c>
      <c r="D14" s="357">
        <f>Д3.1!L15</f>
        <v>0</v>
      </c>
      <c r="E14" s="357">
        <f>Д3.1!M15</f>
        <v>0</v>
      </c>
      <c r="F14" s="357"/>
      <c r="G14" s="357">
        <f>Д3.1!O15</f>
        <v>0</v>
      </c>
      <c r="H14" s="357">
        <f>IFERROR(IF($Z$1=1,$D14/$D$43*H$43,$D14/$D$47*H$47),0)</f>
        <v>0</v>
      </c>
      <c r="I14" s="357">
        <f>IFERROR(IF($Z$1=1,$E14/$E$43*I$43,$E14/$E$47*I$47),0)</f>
        <v>0</v>
      </c>
      <c r="J14" s="357"/>
      <c r="K14" s="357">
        <f>IFERROR(IF($Z$1=1,$G14/$G$43*K$43,$G14/$G$47*K$47),0)</f>
        <v>0</v>
      </c>
      <c r="L14" s="357">
        <f>IFERROR(IF($Z$1=1,$D14/$D$43*L$43,$D14/$D$47*L$47),0)</f>
        <v>0</v>
      </c>
      <c r="M14" s="357">
        <f>IFERROR(IF($Z$1=1,$E14/$E$43*M$43,$E14/$E$47*M$47),0)</f>
        <v>0</v>
      </c>
      <c r="N14" s="357"/>
      <c r="O14" s="357">
        <f>IFERROR(IF($Z$1=1,$G14/$G$43*O$43,$G14/$G$47*O$47),0)</f>
        <v>0</v>
      </c>
      <c r="P14" s="357">
        <f t="shared" si="0"/>
        <v>0</v>
      </c>
      <c r="Q14" s="357">
        <f t="shared" si="1"/>
        <v>0</v>
      </c>
      <c r="R14" s="357"/>
      <c r="S14" s="357">
        <f t="shared" si="2"/>
        <v>0</v>
      </c>
      <c r="T14" s="357">
        <f t="shared" si="3"/>
        <v>0</v>
      </c>
      <c r="U14" s="357">
        <f t="shared" si="4"/>
        <v>0</v>
      </c>
      <c r="V14" s="357"/>
      <c r="W14" s="357">
        <f t="shared" si="5"/>
        <v>0</v>
      </c>
    </row>
    <row r="15" spans="1:26" ht="12" customHeight="1">
      <c r="A15" s="136" t="s">
        <v>185</v>
      </c>
      <c r="B15" s="135" t="s">
        <v>213</v>
      </c>
      <c r="C15" s="356" t="s">
        <v>177</v>
      </c>
      <c r="D15" s="357">
        <f>SUM(D16:D19)</f>
        <v>0</v>
      </c>
      <c r="E15" s="357">
        <f>SUM(E16:E19)</f>
        <v>0</v>
      </c>
      <c r="F15" s="357"/>
      <c r="G15" s="357">
        <f>SUM(G16:G19)</f>
        <v>0</v>
      </c>
      <c r="H15" s="357">
        <f>SUM(H16:H19)</f>
        <v>0</v>
      </c>
      <c r="I15" s="357">
        <f>SUM(I16:I19)</f>
        <v>0</v>
      </c>
      <c r="J15" s="357"/>
      <c r="K15" s="357">
        <f>SUM(K16:K19)</f>
        <v>0</v>
      </c>
      <c r="L15" s="357">
        <f>SUM(L16:L19)</f>
        <v>0</v>
      </c>
      <c r="M15" s="357">
        <f>SUM(M16:M19)</f>
        <v>0</v>
      </c>
      <c r="N15" s="357"/>
      <c r="O15" s="357">
        <f>SUM(O16:O19)</f>
        <v>0</v>
      </c>
      <c r="P15" s="357">
        <f>SUM(P16:P19)</f>
        <v>0</v>
      </c>
      <c r="Q15" s="357">
        <f>SUM(Q16:Q19)</f>
        <v>0</v>
      </c>
      <c r="R15" s="357"/>
      <c r="S15" s="357">
        <f>SUM(S16:S19)</f>
        <v>0</v>
      </c>
      <c r="T15" s="357">
        <f>SUM(T16:T19)</f>
        <v>0</v>
      </c>
      <c r="U15" s="357">
        <f>SUM(U16:U19)</f>
        <v>0</v>
      </c>
      <c r="V15" s="357"/>
      <c r="W15" s="357">
        <f>SUM(W16:W19)</f>
        <v>0</v>
      </c>
    </row>
    <row r="16" spans="1:26" ht="12" customHeight="1">
      <c r="A16" s="136" t="s">
        <v>37</v>
      </c>
      <c r="B16" s="137" t="s">
        <v>192</v>
      </c>
      <c r="C16" s="356" t="s">
        <v>177</v>
      </c>
      <c r="D16" s="357">
        <f>Д3.1!L17</f>
        <v>0</v>
      </c>
      <c r="E16" s="357">
        <f>Д3.1!M17</f>
        <v>0</v>
      </c>
      <c r="F16" s="357"/>
      <c r="G16" s="357">
        <f>Д3.1!O17</f>
        <v>0</v>
      </c>
      <c r="H16" s="357">
        <f>IFERROR(IF($Z$1=1,$D16/$D$43*H$43,$D16/$D$47*H$47),0)</f>
        <v>0</v>
      </c>
      <c r="I16" s="357">
        <f>IFERROR(IF($Z$1=1,$E16/$E$43*I$43,$E16/$E$47*I$47),0)</f>
        <v>0</v>
      </c>
      <c r="J16" s="357"/>
      <c r="K16" s="357">
        <f>IFERROR(IF($Z$1=1,$G16/$G$43*K$43,$G16/$G$47*K$47),0)</f>
        <v>0</v>
      </c>
      <c r="L16" s="357">
        <f>IFERROR(IF($Z$1=1,$D16/$D$43*L$43,$D16/$D$47*L$47),0)</f>
        <v>0</v>
      </c>
      <c r="M16" s="357">
        <f>IFERROR(IF($Z$1=1,$E16/$E$43*M$43,$E16/$E$47*M$47),0)</f>
        <v>0</v>
      </c>
      <c r="N16" s="357"/>
      <c r="O16" s="357">
        <f>IFERROR(IF($Z$1=1,$G16/$G$43*O$43,$G16/$G$47*O$47),0)</f>
        <v>0</v>
      </c>
      <c r="P16" s="357">
        <f t="shared" si="0"/>
        <v>0</v>
      </c>
      <c r="Q16" s="357">
        <f t="shared" si="1"/>
        <v>0</v>
      </c>
      <c r="R16" s="357"/>
      <c r="S16" s="357">
        <f t="shared" si="2"/>
        <v>0</v>
      </c>
      <c r="T16" s="357">
        <f t="shared" si="3"/>
        <v>0</v>
      </c>
      <c r="U16" s="357">
        <f t="shared" si="4"/>
        <v>0</v>
      </c>
      <c r="V16" s="357"/>
      <c r="W16" s="357">
        <f t="shared" si="5"/>
        <v>0</v>
      </c>
    </row>
    <row r="17" spans="1:23" ht="12" customHeight="1">
      <c r="A17" s="136" t="s">
        <v>39</v>
      </c>
      <c r="B17" s="137" t="s">
        <v>214</v>
      </c>
      <c r="C17" s="356" t="s">
        <v>177</v>
      </c>
      <c r="D17" s="357">
        <f>Д3.1!L18</f>
        <v>0</v>
      </c>
      <c r="E17" s="357">
        <f>Д3.1!M18</f>
        <v>0</v>
      </c>
      <c r="F17" s="357"/>
      <c r="G17" s="357">
        <f>Д3.1!O18</f>
        <v>0</v>
      </c>
      <c r="H17" s="357">
        <f>IFERROR(IF($Z$1=1,$D17/$D$43*H$43,$D17/$D$47*H$47),0)</f>
        <v>0</v>
      </c>
      <c r="I17" s="357">
        <f>IFERROR(IF($Z$1=1,$E17/$E$43*I$43,$E17/$E$47*I$47),0)</f>
        <v>0</v>
      </c>
      <c r="J17" s="357"/>
      <c r="K17" s="357">
        <f>IFERROR(IF($Z$1=1,$G17/$G$43*K$43,$G17/$G$47*K$47),0)</f>
        <v>0</v>
      </c>
      <c r="L17" s="357">
        <f>IFERROR(IF($Z$1=1,$D17/$D$43*L$43,$D17/$D$47*L$47),0)</f>
        <v>0</v>
      </c>
      <c r="M17" s="357">
        <f>IFERROR(IF($Z$1=1,$E17/$E$43*M$43,$E17/$E$47*M$47),0)</f>
        <v>0</v>
      </c>
      <c r="N17" s="357"/>
      <c r="O17" s="357">
        <f>IFERROR(IF($Z$1=1,$G17/$G$43*O$43,$G17/$G$47*O$47),0)</f>
        <v>0</v>
      </c>
      <c r="P17" s="357">
        <f t="shared" si="0"/>
        <v>0</v>
      </c>
      <c r="Q17" s="357">
        <f t="shared" si="1"/>
        <v>0</v>
      </c>
      <c r="R17" s="357"/>
      <c r="S17" s="357">
        <f t="shared" si="2"/>
        <v>0</v>
      </c>
      <c r="T17" s="357">
        <f t="shared" si="3"/>
        <v>0</v>
      </c>
      <c r="U17" s="357">
        <f t="shared" si="4"/>
        <v>0</v>
      </c>
      <c r="V17" s="357"/>
      <c r="W17" s="357">
        <f t="shared" si="5"/>
        <v>0</v>
      </c>
    </row>
    <row r="18" spans="1:23" ht="12" customHeight="1">
      <c r="A18" s="136" t="s">
        <v>187</v>
      </c>
      <c r="B18" s="137" t="s">
        <v>311</v>
      </c>
      <c r="C18" s="356" t="s">
        <v>177</v>
      </c>
      <c r="D18" s="357">
        <f>Д3.1!L19</f>
        <v>0</v>
      </c>
      <c r="E18" s="357">
        <f>Д3.1!M19</f>
        <v>0</v>
      </c>
      <c r="F18" s="357"/>
      <c r="G18" s="357">
        <v>0</v>
      </c>
      <c r="H18" s="357">
        <v>0</v>
      </c>
      <c r="I18" s="357">
        <v>0</v>
      </c>
      <c r="J18" s="357"/>
      <c r="K18" s="357">
        <v>0</v>
      </c>
      <c r="L18" s="357">
        <v>0</v>
      </c>
      <c r="M18" s="357">
        <v>0</v>
      </c>
      <c r="N18" s="357"/>
      <c r="O18" s="357">
        <v>0</v>
      </c>
      <c r="P18" s="357">
        <v>0</v>
      </c>
      <c r="Q18" s="357">
        <v>0</v>
      </c>
      <c r="R18" s="357"/>
      <c r="S18" s="357">
        <v>0</v>
      </c>
      <c r="T18" s="357">
        <v>0</v>
      </c>
      <c r="U18" s="357">
        <v>0</v>
      </c>
      <c r="V18" s="357"/>
      <c r="W18" s="357">
        <v>0</v>
      </c>
    </row>
    <row r="19" spans="1:23" ht="12" customHeight="1">
      <c r="A19" s="136" t="s">
        <v>310</v>
      </c>
      <c r="B19" s="137" t="s">
        <v>215</v>
      </c>
      <c r="C19" s="356" t="s">
        <v>177</v>
      </c>
      <c r="D19" s="357">
        <f>Д3.1!L20</f>
        <v>0</v>
      </c>
      <c r="E19" s="357">
        <f>Д3.1!M20</f>
        <v>0</v>
      </c>
      <c r="F19" s="357"/>
      <c r="G19" s="357">
        <f>Д3.1!O20</f>
        <v>0</v>
      </c>
      <c r="H19" s="357">
        <f>IFERROR(IF($Z$1=1,$D19/$D$43*H$43,$D19/$D$47*H$47),0)</f>
        <v>0</v>
      </c>
      <c r="I19" s="357">
        <f>IFERROR(IF($Z$1=1,$E19/$E$43*I$43,$E19/$E$47*I$47),0)</f>
        <v>0</v>
      </c>
      <c r="J19" s="357"/>
      <c r="K19" s="357">
        <f>IFERROR(IF($Z$1=1,$G19/$G$43*K$43,$G19/$G$47*K$47),0)</f>
        <v>0</v>
      </c>
      <c r="L19" s="357">
        <f>IFERROR(IF($Z$1=1,$D19/$D$43*L$43,$D19/$D$47*L$47),0)</f>
        <v>0</v>
      </c>
      <c r="M19" s="357">
        <f>IFERROR(IF($Z$1=1,$E19/$E$43*M$43,$E19/$E$47*M$47),0)</f>
        <v>0</v>
      </c>
      <c r="N19" s="357"/>
      <c r="O19" s="357">
        <f>IFERROR(IF($Z$1=1,$G19/$G$43*O$43,$G19/$G$47*O$47),0)</f>
        <v>0</v>
      </c>
      <c r="P19" s="357">
        <f t="shared" si="0"/>
        <v>0</v>
      </c>
      <c r="Q19" s="357">
        <f t="shared" si="1"/>
        <v>0</v>
      </c>
      <c r="R19" s="357"/>
      <c r="S19" s="357">
        <f t="shared" si="2"/>
        <v>0</v>
      </c>
      <c r="T19" s="357">
        <f t="shared" si="3"/>
        <v>0</v>
      </c>
      <c r="U19" s="357">
        <f t="shared" si="4"/>
        <v>0</v>
      </c>
      <c r="V19" s="357"/>
      <c r="W19" s="357">
        <f t="shared" si="5"/>
        <v>0</v>
      </c>
    </row>
    <row r="20" spans="1:23" ht="12" customHeight="1">
      <c r="A20" s="136" t="s">
        <v>188</v>
      </c>
      <c r="B20" s="135" t="s">
        <v>216</v>
      </c>
      <c r="C20" s="356" t="s">
        <v>177</v>
      </c>
      <c r="D20" s="357">
        <f>SUM(D21:D24)</f>
        <v>0</v>
      </c>
      <c r="E20" s="357">
        <f>SUM(E21:E24)</f>
        <v>0</v>
      </c>
      <c r="F20" s="357"/>
      <c r="G20" s="357">
        <f>SUM(G21:G24)</f>
        <v>0</v>
      </c>
      <c r="H20" s="357">
        <f>SUM(H21:H24)</f>
        <v>0</v>
      </c>
      <c r="I20" s="357">
        <f>SUM(I21:I24)</f>
        <v>0</v>
      </c>
      <c r="J20" s="357"/>
      <c r="K20" s="357">
        <f>SUM(K21:K24)</f>
        <v>0</v>
      </c>
      <c r="L20" s="357">
        <f>SUM(L21:L24)</f>
        <v>0</v>
      </c>
      <c r="M20" s="357">
        <f>SUM(M21:M24)</f>
        <v>0</v>
      </c>
      <c r="N20" s="357"/>
      <c r="O20" s="357">
        <f>SUM(O21:O24)</f>
        <v>0</v>
      </c>
      <c r="P20" s="357">
        <f>SUM(P21:P24)</f>
        <v>0</v>
      </c>
      <c r="Q20" s="357">
        <f>SUM(Q21:Q24)</f>
        <v>0</v>
      </c>
      <c r="R20" s="357"/>
      <c r="S20" s="357">
        <f>SUM(S21:S24)</f>
        <v>0</v>
      </c>
      <c r="T20" s="357">
        <f>SUM(T21:T24)</f>
        <v>0</v>
      </c>
      <c r="U20" s="357">
        <f>SUM(U21:U24)</f>
        <v>0</v>
      </c>
      <c r="V20" s="357"/>
      <c r="W20" s="357">
        <f>SUM(W21:W24)</f>
        <v>0</v>
      </c>
    </row>
    <row r="21" spans="1:23" ht="12" customHeight="1">
      <c r="A21" s="136" t="s">
        <v>189</v>
      </c>
      <c r="B21" s="137" t="s">
        <v>190</v>
      </c>
      <c r="C21" s="356" t="s">
        <v>177</v>
      </c>
      <c r="D21" s="357">
        <f>Д3.1!L22</f>
        <v>0</v>
      </c>
      <c r="E21" s="357">
        <f>Д3.1!M22</f>
        <v>0</v>
      </c>
      <c r="F21" s="357"/>
      <c r="G21" s="357">
        <f>Д3.1!O22</f>
        <v>0</v>
      </c>
      <c r="H21" s="357">
        <f>IFERROR(IF($Z$1=1,$D21/$D$43*H$43,$D21/$D$47*H$47),0)</f>
        <v>0</v>
      </c>
      <c r="I21" s="357">
        <f>IFERROR(IF($Z$1=1,$E21/$E$43*I$43,$E21/$E$47*I$47),0)</f>
        <v>0</v>
      </c>
      <c r="J21" s="357"/>
      <c r="K21" s="357">
        <f>IFERROR(IF($Z$1=1,$G21/$G$43*K$43,$G21/$G$47*K$47),0)</f>
        <v>0</v>
      </c>
      <c r="L21" s="357">
        <f>IFERROR(IF($Z$1=1,$D21/$D$43*L$43,$D21/$D$47*L$47),0)</f>
        <v>0</v>
      </c>
      <c r="M21" s="357">
        <f>IFERROR(IF($Z$1=1,$E21/$E$43*M$43,$E21/$E$47*M$47),0)</f>
        <v>0</v>
      </c>
      <c r="N21" s="357"/>
      <c r="O21" s="357">
        <f>IFERROR(IF($Z$1=1,$G21/$G$43*O$43,$G21/$G$47*O$47),0)</f>
        <v>0</v>
      </c>
      <c r="P21" s="357">
        <f t="shared" si="0"/>
        <v>0</v>
      </c>
      <c r="Q21" s="357">
        <f t="shared" si="1"/>
        <v>0</v>
      </c>
      <c r="R21" s="357"/>
      <c r="S21" s="357">
        <f t="shared" si="2"/>
        <v>0</v>
      </c>
      <c r="T21" s="357">
        <f t="shared" si="3"/>
        <v>0</v>
      </c>
      <c r="U21" s="357">
        <f t="shared" si="4"/>
        <v>0</v>
      </c>
      <c r="V21" s="357"/>
      <c r="W21" s="357">
        <f t="shared" si="5"/>
        <v>0</v>
      </c>
    </row>
    <row r="22" spans="1:23" ht="12" customHeight="1">
      <c r="A22" s="136" t="s">
        <v>191</v>
      </c>
      <c r="B22" s="137" t="s">
        <v>195</v>
      </c>
      <c r="C22" s="356" t="s">
        <v>177</v>
      </c>
      <c r="D22" s="357">
        <f>Д3.1!L23</f>
        <v>0</v>
      </c>
      <c r="E22" s="357">
        <f>Д3.1!M23</f>
        <v>0</v>
      </c>
      <c r="F22" s="357"/>
      <c r="G22" s="357">
        <f>Д3.1!O23</f>
        <v>0</v>
      </c>
      <c r="H22" s="357">
        <f>IFERROR(IF($Z$1=1,$D22/$D$43*H$43,$D22/$D$47*H$47),0)</f>
        <v>0</v>
      </c>
      <c r="I22" s="357">
        <f>IFERROR(IF($Z$1=1,$E22/$E$43*I$43,$E22/$E$47*I$47),0)</f>
        <v>0</v>
      </c>
      <c r="J22" s="357"/>
      <c r="K22" s="357">
        <f>IFERROR(IF($Z$1=1,$G22/$G$43*K$43,$G22/$G$47*K$47),0)</f>
        <v>0</v>
      </c>
      <c r="L22" s="357">
        <f>IFERROR(IF($Z$1=1,$D22/$D$43*L$43,$D22/$D$47*L$47),0)</f>
        <v>0</v>
      </c>
      <c r="M22" s="357">
        <f>IFERROR(IF($Z$1=1,$E22/$E$43*M$43,$E22/$E$47*M$47),0)</f>
        <v>0</v>
      </c>
      <c r="N22" s="357"/>
      <c r="O22" s="357">
        <f>IFERROR(IF($Z$1=1,$G22/$G$43*O$43,$G22/$G$47*O$47),0)</f>
        <v>0</v>
      </c>
      <c r="P22" s="357">
        <f t="shared" si="0"/>
        <v>0</v>
      </c>
      <c r="Q22" s="357">
        <f t="shared" si="1"/>
        <v>0</v>
      </c>
      <c r="R22" s="357"/>
      <c r="S22" s="357">
        <f t="shared" si="2"/>
        <v>0</v>
      </c>
      <c r="T22" s="357">
        <f t="shared" si="3"/>
        <v>0</v>
      </c>
      <c r="U22" s="357">
        <f t="shared" si="4"/>
        <v>0</v>
      </c>
      <c r="V22" s="357"/>
      <c r="W22" s="357">
        <f t="shared" si="5"/>
        <v>0</v>
      </c>
    </row>
    <row r="23" spans="1:23" ht="12" customHeight="1">
      <c r="A23" s="136" t="s">
        <v>193</v>
      </c>
      <c r="B23" s="137" t="s">
        <v>214</v>
      </c>
      <c r="C23" s="356" t="s">
        <v>177</v>
      </c>
      <c r="D23" s="357">
        <f>Д3.1!L24</f>
        <v>0</v>
      </c>
      <c r="E23" s="357">
        <f>Д3.1!M24</f>
        <v>0</v>
      </c>
      <c r="F23" s="357"/>
      <c r="G23" s="357">
        <f>Д3.1!O24</f>
        <v>0</v>
      </c>
      <c r="H23" s="357">
        <f>IFERROR(IF($Z$1=1,$D23/$D$43*H$43,$D23/$D$47*H$47),0)</f>
        <v>0</v>
      </c>
      <c r="I23" s="357">
        <f>IFERROR(IF($Z$1=1,$E23/$E$43*I$43,$E23/$E$47*I$47),0)</f>
        <v>0</v>
      </c>
      <c r="J23" s="357"/>
      <c r="K23" s="357">
        <f>IFERROR(IF($Z$1=1,$G23/$G$43*K$43,$G23/$G$47*K$47),0)</f>
        <v>0</v>
      </c>
      <c r="L23" s="357">
        <f>IFERROR(IF($Z$1=1,$D23/$D$43*L$43,$D23/$D$47*L$47),0)</f>
        <v>0</v>
      </c>
      <c r="M23" s="357">
        <f>IFERROR(IF($Z$1=1,$E23/$E$43*M$43,$E23/$E$47*M$47),0)</f>
        <v>0</v>
      </c>
      <c r="N23" s="357"/>
      <c r="O23" s="357">
        <f>IFERROR(IF($Z$1=1,$G23/$G$43*O$43,$G23/$G$47*O$47),0)</f>
        <v>0</v>
      </c>
      <c r="P23" s="357">
        <f t="shared" si="0"/>
        <v>0</v>
      </c>
      <c r="Q23" s="357">
        <f t="shared" si="1"/>
        <v>0</v>
      </c>
      <c r="R23" s="357"/>
      <c r="S23" s="357">
        <f t="shared" si="2"/>
        <v>0</v>
      </c>
      <c r="T23" s="357">
        <f t="shared" si="3"/>
        <v>0</v>
      </c>
      <c r="U23" s="357">
        <f t="shared" si="4"/>
        <v>0</v>
      </c>
      <c r="V23" s="357"/>
      <c r="W23" s="357">
        <f t="shared" si="5"/>
        <v>0</v>
      </c>
    </row>
    <row r="24" spans="1:23" ht="12" customHeight="1">
      <c r="A24" s="136" t="s">
        <v>369</v>
      </c>
      <c r="B24" s="137" t="s">
        <v>194</v>
      </c>
      <c r="C24" s="356" t="s">
        <v>177</v>
      </c>
      <c r="D24" s="357">
        <f>Д3.1!L25</f>
        <v>0</v>
      </c>
      <c r="E24" s="357">
        <f>Д3.1!M25</f>
        <v>0</v>
      </c>
      <c r="F24" s="357"/>
      <c r="G24" s="357">
        <f>Д3.1!O25</f>
        <v>0</v>
      </c>
      <c r="H24" s="357">
        <f>IFERROR(IF($Z$1=1,$D24/$D$43*H$43,$D24/$D$47*H$47),0)</f>
        <v>0</v>
      </c>
      <c r="I24" s="357">
        <f>IFERROR(IF($Z$1=1,$E24/$E$43*I$43,$E24/$E$47*I$47),0)</f>
        <v>0</v>
      </c>
      <c r="J24" s="357"/>
      <c r="K24" s="357">
        <f>IFERROR(IF($Z$1=1,$G24/$G$43*K$43,$G24/$G$47*K$47),0)</f>
        <v>0</v>
      </c>
      <c r="L24" s="357">
        <f>IFERROR(IF($Z$1=1,$D24/$D$43*L$43,$D24/$D$47*L$47),0)</f>
        <v>0</v>
      </c>
      <c r="M24" s="357">
        <f>IFERROR(IF($Z$1=1,$E24/$E$43*M$43,$E24/$E$47*M$47),0)</f>
        <v>0</v>
      </c>
      <c r="N24" s="357"/>
      <c r="O24" s="357">
        <f>IFERROR(IF($Z$1=1,$G24/$G$43*O$43,$G24/$G$47*O$47),0)</f>
        <v>0</v>
      </c>
      <c r="P24" s="357">
        <f t="shared" si="0"/>
        <v>0</v>
      </c>
      <c r="Q24" s="357">
        <f t="shared" si="1"/>
        <v>0</v>
      </c>
      <c r="R24" s="357"/>
      <c r="S24" s="357">
        <f t="shared" si="2"/>
        <v>0</v>
      </c>
      <c r="T24" s="357">
        <f t="shared" si="3"/>
        <v>0</v>
      </c>
      <c r="U24" s="357">
        <f t="shared" si="4"/>
        <v>0</v>
      </c>
      <c r="V24" s="357"/>
      <c r="W24" s="357">
        <f t="shared" si="5"/>
        <v>0</v>
      </c>
    </row>
    <row r="25" spans="1:23" ht="12" customHeight="1">
      <c r="A25" s="136" t="s">
        <v>301</v>
      </c>
      <c r="B25" s="135" t="s">
        <v>217</v>
      </c>
      <c r="C25" s="356" t="s">
        <v>177</v>
      </c>
      <c r="D25" s="357">
        <f>SUM(D26:D29)</f>
        <v>0</v>
      </c>
      <c r="E25" s="357">
        <f>SUM(E26:E29)</f>
        <v>0</v>
      </c>
      <c r="F25" s="357"/>
      <c r="G25" s="357">
        <f>SUM(G26:G29)</f>
        <v>0</v>
      </c>
      <c r="H25" s="357">
        <f>SUM(H26:H29)</f>
        <v>0</v>
      </c>
      <c r="I25" s="357">
        <f>SUM(I26:I29)</f>
        <v>0</v>
      </c>
      <c r="J25" s="357"/>
      <c r="K25" s="357">
        <f>SUM(K26:K29)</f>
        <v>0</v>
      </c>
      <c r="L25" s="357">
        <f>SUM(L26:L29)</f>
        <v>0</v>
      </c>
      <c r="M25" s="357">
        <f>SUM(M26:M29)</f>
        <v>0</v>
      </c>
      <c r="N25" s="357"/>
      <c r="O25" s="357">
        <f>SUM(O26:O29)</f>
        <v>0</v>
      </c>
      <c r="P25" s="357">
        <f>SUM(P26:P29)</f>
        <v>0</v>
      </c>
      <c r="Q25" s="357">
        <f>SUM(Q26:Q29)</f>
        <v>0</v>
      </c>
      <c r="R25" s="357"/>
      <c r="S25" s="357">
        <f>SUM(S26:S29)</f>
        <v>0</v>
      </c>
      <c r="T25" s="357">
        <f>SUM(T26:T29)</f>
        <v>0</v>
      </c>
      <c r="U25" s="357">
        <f>SUM(U26:U29)</f>
        <v>0</v>
      </c>
      <c r="V25" s="357"/>
      <c r="W25" s="357">
        <f>SUM(W26:W29)</f>
        <v>0</v>
      </c>
    </row>
    <row r="26" spans="1:23" ht="12" customHeight="1">
      <c r="A26" s="136" t="s">
        <v>144</v>
      </c>
      <c r="B26" s="137" t="s">
        <v>190</v>
      </c>
      <c r="C26" s="356" t="s">
        <v>177</v>
      </c>
      <c r="D26" s="357">
        <f>Д3.1!L27</f>
        <v>0</v>
      </c>
      <c r="E26" s="357">
        <f>Д3.1!M27</f>
        <v>0</v>
      </c>
      <c r="F26" s="357"/>
      <c r="G26" s="357">
        <f>Д3.1!O27</f>
        <v>0</v>
      </c>
      <c r="H26" s="357">
        <f>IFERROR(IF($Z$1=1,$D26/$D$43*H$43,$D26/$D$47*H$47),0)</f>
        <v>0</v>
      </c>
      <c r="I26" s="357">
        <f>IFERROR(IF($Z$1=1,$E26/$E$43*I$43,$E26/$E$47*I$47),0)</f>
        <v>0</v>
      </c>
      <c r="J26" s="357"/>
      <c r="K26" s="357">
        <f>IFERROR(IF($Z$1=1,$G26/$G$43*K$43,$G26/$G$47*K$47),0)</f>
        <v>0</v>
      </c>
      <c r="L26" s="357">
        <f>IFERROR(IF($Z$1=1,$D26/$D$43*L$43,$D26/$D$47*L$47),0)</f>
        <v>0</v>
      </c>
      <c r="M26" s="357">
        <f>IFERROR(IF($Z$1=1,$E26/$E$43*M$43,$E26/$E$47*M$47),0)</f>
        <v>0</v>
      </c>
      <c r="N26" s="357"/>
      <c r="O26" s="357">
        <f>IFERROR(IF($Z$1=1,$G26/$G$43*O$43,$G26/$G$47*O$47),0)</f>
        <v>0</v>
      </c>
      <c r="P26" s="357">
        <f t="shared" si="0"/>
        <v>0</v>
      </c>
      <c r="Q26" s="357">
        <f t="shared" si="1"/>
        <v>0</v>
      </c>
      <c r="R26" s="357"/>
      <c r="S26" s="357">
        <f t="shared" si="2"/>
        <v>0</v>
      </c>
      <c r="T26" s="357">
        <f t="shared" si="3"/>
        <v>0</v>
      </c>
      <c r="U26" s="357">
        <f t="shared" si="4"/>
        <v>0</v>
      </c>
      <c r="V26" s="357"/>
      <c r="W26" s="357">
        <f t="shared" si="5"/>
        <v>0</v>
      </c>
    </row>
    <row r="27" spans="1:23" ht="12" customHeight="1">
      <c r="A27" s="136" t="s">
        <v>145</v>
      </c>
      <c r="B27" s="137" t="s">
        <v>195</v>
      </c>
      <c r="C27" s="356" t="s">
        <v>177</v>
      </c>
      <c r="D27" s="357">
        <f>Д3.1!L28</f>
        <v>0</v>
      </c>
      <c r="E27" s="357">
        <f>Д3.1!M28</f>
        <v>0</v>
      </c>
      <c r="F27" s="357"/>
      <c r="G27" s="357">
        <f>Д3.1!O28</f>
        <v>0</v>
      </c>
      <c r="H27" s="357">
        <f>IFERROR(IF($Z$1=1,$D27/$D$43*H$43,$D27/$D$47*H$47),0)</f>
        <v>0</v>
      </c>
      <c r="I27" s="357">
        <f>IFERROR(IF($Z$1=1,$E27/$E$43*I$43,$E27/$E$47*I$47),0)</f>
        <v>0</v>
      </c>
      <c r="J27" s="357"/>
      <c r="K27" s="357">
        <f>IFERROR(IF($Z$1=1,$G27/$G$43*K$43,$G27/$G$47*K$47),0)</f>
        <v>0</v>
      </c>
      <c r="L27" s="357">
        <f>IFERROR(IF($Z$1=1,$D27/$D$43*L$43,$D27/$D$47*L$47),0)</f>
        <v>0</v>
      </c>
      <c r="M27" s="357">
        <f>IFERROR(IF($Z$1=1,$E27/$E$43*M$43,$E27/$E$47*M$47),0)</f>
        <v>0</v>
      </c>
      <c r="N27" s="357"/>
      <c r="O27" s="357">
        <f>IFERROR(IF($Z$1=1,$G27/$G$43*O$43,$G27/$G$47*O$47),0)</f>
        <v>0</v>
      </c>
      <c r="P27" s="357">
        <f t="shared" si="0"/>
        <v>0</v>
      </c>
      <c r="Q27" s="357">
        <f t="shared" si="1"/>
        <v>0</v>
      </c>
      <c r="R27" s="357"/>
      <c r="S27" s="357">
        <f t="shared" si="2"/>
        <v>0</v>
      </c>
      <c r="T27" s="357">
        <f t="shared" si="3"/>
        <v>0</v>
      </c>
      <c r="U27" s="357">
        <f t="shared" si="4"/>
        <v>0</v>
      </c>
      <c r="V27" s="357"/>
      <c r="W27" s="357">
        <f t="shared" si="5"/>
        <v>0</v>
      </c>
    </row>
    <row r="28" spans="1:23" ht="12" customHeight="1">
      <c r="A28" s="136" t="s">
        <v>196</v>
      </c>
      <c r="B28" s="137" t="s">
        <v>214</v>
      </c>
      <c r="C28" s="356" t="s">
        <v>177</v>
      </c>
      <c r="D28" s="357">
        <f>Д3.1!L29</f>
        <v>0</v>
      </c>
      <c r="E28" s="357">
        <f>Д3.1!M29</f>
        <v>0</v>
      </c>
      <c r="F28" s="357"/>
      <c r="G28" s="357">
        <f>Д3.1!O29</f>
        <v>0</v>
      </c>
      <c r="H28" s="357">
        <f>IFERROR(IF($Z$1=1,$D28/$D$43*H$43,$D28/$D$47*H$47),0)</f>
        <v>0</v>
      </c>
      <c r="I28" s="357">
        <f>IFERROR(IF($Z$1=1,$E28/$E$43*I$43,$E28/$E$47*I$47),0)</f>
        <v>0</v>
      </c>
      <c r="J28" s="357"/>
      <c r="K28" s="357">
        <f>IFERROR(IF($Z$1=1,$G28/$G$43*K$43,$G28/$G$47*K$47),0)</f>
        <v>0</v>
      </c>
      <c r="L28" s="357">
        <f>IFERROR(IF($Z$1=1,$D28/$D$43*L$43,$D28/$D$47*L$47),0)</f>
        <v>0</v>
      </c>
      <c r="M28" s="357">
        <f>IFERROR(IF($Z$1=1,$E28/$E$43*M$43,$E28/$E$47*M$47),0)</f>
        <v>0</v>
      </c>
      <c r="N28" s="357"/>
      <c r="O28" s="357">
        <f>IFERROR(IF($Z$1=1,$G28/$G$43*O$43,$G28/$G$47*O$47),0)</f>
        <v>0</v>
      </c>
      <c r="P28" s="357">
        <f t="shared" si="0"/>
        <v>0</v>
      </c>
      <c r="Q28" s="357">
        <f t="shared" si="1"/>
        <v>0</v>
      </c>
      <c r="R28" s="357"/>
      <c r="S28" s="357">
        <f t="shared" si="2"/>
        <v>0</v>
      </c>
      <c r="T28" s="357">
        <f t="shared" si="3"/>
        <v>0</v>
      </c>
      <c r="U28" s="357">
        <f t="shared" si="4"/>
        <v>0</v>
      </c>
      <c r="V28" s="357"/>
      <c r="W28" s="357">
        <f t="shared" si="5"/>
        <v>0</v>
      </c>
    </row>
    <row r="29" spans="1:23" ht="12" customHeight="1">
      <c r="A29" s="136" t="s">
        <v>371</v>
      </c>
      <c r="B29" s="137" t="s">
        <v>194</v>
      </c>
      <c r="C29" s="356" t="s">
        <v>177</v>
      </c>
      <c r="D29" s="357">
        <f>Д3.1!L30</f>
        <v>0</v>
      </c>
      <c r="E29" s="357">
        <f>Д3.1!M30</f>
        <v>0</v>
      </c>
      <c r="F29" s="357"/>
      <c r="G29" s="357">
        <f>Д3.1!O30</f>
        <v>0</v>
      </c>
      <c r="H29" s="357">
        <f>IFERROR(IF($Z$1=1,$D29/$D$43*H$43,$D29/$D$47*H$47),0)</f>
        <v>0</v>
      </c>
      <c r="I29" s="357">
        <f>IFERROR(IF($Z$1=1,$E29/$E$43*I$43,$E29/$E$47*I$47),0)</f>
        <v>0</v>
      </c>
      <c r="J29" s="357"/>
      <c r="K29" s="357">
        <f>IFERROR(IF($Z$1=1,$G29/$G$43*K$43,$G29/$G$47*K$47),0)</f>
        <v>0</v>
      </c>
      <c r="L29" s="357">
        <f>IFERROR(IF($Z$1=1,$D29/$D$43*L$43,$D29/$D$47*L$47),0)</f>
        <v>0</v>
      </c>
      <c r="M29" s="357">
        <f>IFERROR(IF($Z$1=1,$E29/$E$43*M$43,$E29/$E$47*M$47),0)</f>
        <v>0</v>
      </c>
      <c r="N29" s="357"/>
      <c r="O29" s="357">
        <f>IFERROR(IF($Z$1=1,$G29/$G$43*O$43,$G29/$G$47*O$47),0)</f>
        <v>0</v>
      </c>
      <c r="P29" s="357">
        <f t="shared" si="0"/>
        <v>0</v>
      </c>
      <c r="Q29" s="357">
        <f t="shared" si="1"/>
        <v>0</v>
      </c>
      <c r="R29" s="357"/>
      <c r="S29" s="357">
        <f t="shared" si="2"/>
        <v>0</v>
      </c>
      <c r="T29" s="357">
        <f t="shared" si="3"/>
        <v>0</v>
      </c>
      <c r="U29" s="357">
        <f t="shared" si="4"/>
        <v>0</v>
      </c>
      <c r="V29" s="357"/>
      <c r="W29" s="357">
        <f t="shared" si="5"/>
        <v>0</v>
      </c>
    </row>
    <row r="30" spans="1:23" ht="12" customHeight="1">
      <c r="A30" s="136" t="s">
        <v>197</v>
      </c>
      <c r="B30" s="135" t="s">
        <v>218</v>
      </c>
      <c r="C30" s="356" t="s">
        <v>177</v>
      </c>
      <c r="D30" s="357">
        <f>Д3.1!L31</f>
        <v>0</v>
      </c>
      <c r="E30" s="357">
        <f>Д3.1!M31</f>
        <v>0</v>
      </c>
      <c r="F30" s="357"/>
      <c r="G30" s="357">
        <f>Д3.1!O31</f>
        <v>0</v>
      </c>
      <c r="H30" s="357">
        <f>IFERROR(IF($Z$1=1,$D30/$D$43*H$43,$D30/$D$47*H$47),0)</f>
        <v>0</v>
      </c>
      <c r="I30" s="357">
        <f>IFERROR(IF($Z$1=1,$E30/$E$43*I$43,$E30/$E$47*I$47),0)</f>
        <v>0</v>
      </c>
      <c r="J30" s="357"/>
      <c r="K30" s="357">
        <f>IFERROR(IF($Z$1=1,$G30/$G$43*K$43,$G30/$G$47*K$47),0)</f>
        <v>0</v>
      </c>
      <c r="L30" s="357">
        <f>IFERROR(IF($Z$1=1,$D30/$D$43*L$43,$D30/$D$47*L$47),0)</f>
        <v>0</v>
      </c>
      <c r="M30" s="357">
        <f>IFERROR(IF($Z$1=1,$E30/$E$43*M$43,$E30/$E$47*M$47),0)</f>
        <v>0</v>
      </c>
      <c r="N30" s="357"/>
      <c r="O30" s="357">
        <f>IFERROR(IF($Z$1=1,$G30/$G$43*O$43,$G30/$G$47*O$47),0)</f>
        <v>0</v>
      </c>
      <c r="P30" s="357">
        <f t="shared" si="0"/>
        <v>0</v>
      </c>
      <c r="Q30" s="357">
        <f t="shared" si="1"/>
        <v>0</v>
      </c>
      <c r="R30" s="357"/>
      <c r="S30" s="357">
        <f t="shared" si="2"/>
        <v>0</v>
      </c>
      <c r="T30" s="357">
        <f t="shared" si="3"/>
        <v>0</v>
      </c>
      <c r="U30" s="357">
        <f t="shared" si="4"/>
        <v>0</v>
      </c>
      <c r="V30" s="357"/>
      <c r="W30" s="357">
        <f t="shared" si="5"/>
        <v>0</v>
      </c>
    </row>
    <row r="31" spans="1:23" ht="12" customHeight="1">
      <c r="A31" s="139" t="s">
        <v>198</v>
      </c>
      <c r="B31" s="138" t="s">
        <v>635</v>
      </c>
      <c r="C31" s="356" t="s">
        <v>177</v>
      </c>
      <c r="D31" s="357">
        <f>D9+D25+D30</f>
        <v>0</v>
      </c>
      <c r="E31" s="357">
        <f>E9+E25+E30</f>
        <v>0</v>
      </c>
      <c r="F31" s="357"/>
      <c r="G31" s="357">
        <f t="shared" ref="G31:I31" si="6">G9+G25+G30</f>
        <v>0</v>
      </c>
      <c r="H31" s="357">
        <f t="shared" si="6"/>
        <v>0</v>
      </c>
      <c r="I31" s="357">
        <f t="shared" si="6"/>
        <v>0</v>
      </c>
      <c r="J31" s="357"/>
      <c r="K31" s="357">
        <f>K9+K25+K30</f>
        <v>0</v>
      </c>
      <c r="L31" s="357">
        <f t="shared" ref="L31:M31" si="7">L9+L25+L30</f>
        <v>0</v>
      </c>
      <c r="M31" s="357">
        <f t="shared" si="7"/>
        <v>0</v>
      </c>
      <c r="N31" s="357"/>
      <c r="O31" s="357">
        <f t="shared" ref="O31:Q31" si="8">O9+O25+O30</f>
        <v>0</v>
      </c>
      <c r="P31" s="357">
        <f t="shared" si="8"/>
        <v>0</v>
      </c>
      <c r="Q31" s="357">
        <f t="shared" si="8"/>
        <v>0</v>
      </c>
      <c r="R31" s="357"/>
      <c r="S31" s="357">
        <f t="shared" ref="S31:U31" si="9">S9+S25+S30</f>
        <v>0</v>
      </c>
      <c r="T31" s="357">
        <f t="shared" si="9"/>
        <v>0</v>
      </c>
      <c r="U31" s="357">
        <f t="shared" si="9"/>
        <v>0</v>
      </c>
      <c r="V31" s="357"/>
      <c r="W31" s="357">
        <f>W9+W25+W30</f>
        <v>0</v>
      </c>
    </row>
    <row r="32" spans="1:23" ht="12" customHeight="1">
      <c r="A32" s="139" t="s">
        <v>146</v>
      </c>
      <c r="B32" s="140" t="s">
        <v>546</v>
      </c>
      <c r="C32" s="356" t="s">
        <v>204</v>
      </c>
      <c r="D32" s="357">
        <f>IFERROR(D31/D43*1000,0)</f>
        <v>0</v>
      </c>
      <c r="E32" s="357">
        <f>IFERROR(E31/E43*1000,0)</f>
        <v>0</v>
      </c>
      <c r="F32" s="357"/>
      <c r="G32" s="357">
        <f t="shared" ref="G32:I32" si="10">IFERROR(G31/G43*1000,0)</f>
        <v>0</v>
      </c>
      <c r="H32" s="357">
        <f t="shared" si="10"/>
        <v>0</v>
      </c>
      <c r="I32" s="357">
        <f t="shared" si="10"/>
        <v>0</v>
      </c>
      <c r="J32" s="357"/>
      <c r="K32" s="357">
        <f t="shared" ref="K32:M32" si="11">IFERROR(K31/K43*1000,0)</f>
        <v>0</v>
      </c>
      <c r="L32" s="357">
        <f t="shared" si="11"/>
        <v>0</v>
      </c>
      <c r="M32" s="357">
        <f t="shared" si="11"/>
        <v>0</v>
      </c>
      <c r="N32" s="357"/>
      <c r="O32" s="357">
        <f t="shared" ref="O32:Q32" si="12">IFERROR(O31/O43*1000,0)</f>
        <v>0</v>
      </c>
      <c r="P32" s="357">
        <f t="shared" si="12"/>
        <v>0</v>
      </c>
      <c r="Q32" s="357">
        <f t="shared" si="12"/>
        <v>0</v>
      </c>
      <c r="R32" s="357"/>
      <c r="S32" s="357">
        <f t="shared" ref="S32:U32" si="13">IFERROR(S31/S43*1000,0)</f>
        <v>0</v>
      </c>
      <c r="T32" s="357">
        <f t="shared" si="13"/>
        <v>0</v>
      </c>
      <c r="U32" s="357">
        <f t="shared" si="13"/>
        <v>0</v>
      </c>
      <c r="V32" s="357"/>
      <c r="W32" s="357">
        <f>IFERROR(W31/W43*1000,0)</f>
        <v>0</v>
      </c>
    </row>
    <row r="33" spans="1:23" ht="36">
      <c r="A33" s="136" t="s">
        <v>147</v>
      </c>
      <c r="B33" s="145" t="s">
        <v>557</v>
      </c>
      <c r="C33" s="354" t="s">
        <v>177</v>
      </c>
      <c r="D33" s="358"/>
      <c r="E33" s="358"/>
      <c r="F33" s="358"/>
      <c r="G33" s="358">
        <f>K33+O33+S33+W33</f>
        <v>0</v>
      </c>
      <c r="H33" s="357"/>
      <c r="I33" s="357"/>
      <c r="J33" s="359"/>
      <c r="K33" s="357">
        <v>0</v>
      </c>
      <c r="L33" s="357"/>
      <c r="M33" s="357"/>
      <c r="N33" s="359"/>
      <c r="O33" s="357">
        <v>0</v>
      </c>
      <c r="P33" s="357"/>
      <c r="Q33" s="357"/>
      <c r="R33" s="359"/>
      <c r="S33" s="357">
        <v>0</v>
      </c>
      <c r="T33" s="357"/>
      <c r="U33" s="357"/>
      <c r="V33" s="359"/>
      <c r="W33" s="357">
        <v>0</v>
      </c>
    </row>
    <row r="34" spans="1:23" ht="12" customHeight="1">
      <c r="A34" s="136" t="s">
        <v>148</v>
      </c>
      <c r="B34" s="135" t="s">
        <v>111</v>
      </c>
      <c r="C34" s="356" t="s">
        <v>177</v>
      </c>
      <c r="D34" s="357">
        <f>H34+L34+P34+T34</f>
        <v>0</v>
      </c>
      <c r="E34" s="357">
        <f t="shared" ref="E34:F34" si="14">I34+M34+Q34+U34</f>
        <v>0</v>
      </c>
      <c r="F34" s="357">
        <f t="shared" si="14"/>
        <v>0</v>
      </c>
      <c r="G34" s="357">
        <f>K34+O34+S34+W34</f>
        <v>0</v>
      </c>
      <c r="H34" s="360"/>
      <c r="I34" s="360"/>
      <c r="J34" s="360"/>
      <c r="K34" s="360"/>
      <c r="L34" s="360"/>
      <c r="M34" s="360"/>
      <c r="N34" s="360"/>
      <c r="O34" s="360"/>
      <c r="P34" s="360"/>
      <c r="Q34" s="360"/>
      <c r="R34" s="360"/>
      <c r="S34" s="360"/>
      <c r="T34" s="360"/>
      <c r="U34" s="360"/>
      <c r="V34" s="360"/>
      <c r="W34" s="360"/>
    </row>
    <row r="35" spans="1:23" ht="24">
      <c r="A35" s="143" t="s">
        <v>150</v>
      </c>
      <c r="B35" s="141" t="s">
        <v>558</v>
      </c>
      <c r="C35" s="354" t="s">
        <v>177</v>
      </c>
      <c r="D35" s="358">
        <f>D31+D33+D34</f>
        <v>0</v>
      </c>
      <c r="E35" s="358">
        <f>E31+E33+E34</f>
        <v>0</v>
      </c>
      <c r="F35" s="358"/>
      <c r="G35" s="358">
        <f t="shared" ref="G35:I35" si="15">G31+G33+G34</f>
        <v>0</v>
      </c>
      <c r="H35" s="357">
        <f t="shared" si="15"/>
        <v>0</v>
      </c>
      <c r="I35" s="357">
        <f t="shared" si="15"/>
        <v>0</v>
      </c>
      <c r="J35" s="359"/>
      <c r="K35" s="357">
        <f t="shared" ref="K35:M35" si="16">K31+K33+K34</f>
        <v>0</v>
      </c>
      <c r="L35" s="357">
        <f t="shared" si="16"/>
        <v>0</v>
      </c>
      <c r="M35" s="357">
        <f t="shared" si="16"/>
        <v>0</v>
      </c>
      <c r="N35" s="359"/>
      <c r="O35" s="357">
        <f t="shared" ref="O35:Q35" si="17">O31+O33+O34</f>
        <v>0</v>
      </c>
      <c r="P35" s="357">
        <f t="shared" si="17"/>
        <v>0</v>
      </c>
      <c r="Q35" s="357">
        <f t="shared" si="17"/>
        <v>0</v>
      </c>
      <c r="R35" s="359"/>
      <c r="S35" s="357">
        <f t="shared" ref="S35:U35" si="18">S31+S33+S34</f>
        <v>0</v>
      </c>
      <c r="T35" s="357">
        <f t="shared" si="18"/>
        <v>0</v>
      </c>
      <c r="U35" s="357">
        <f t="shared" si="18"/>
        <v>0</v>
      </c>
      <c r="V35" s="359"/>
      <c r="W35" s="357">
        <f>W31+W33+W34</f>
        <v>0</v>
      </c>
    </row>
    <row r="36" spans="1:23">
      <c r="A36" s="143" t="s">
        <v>161</v>
      </c>
      <c r="B36" s="141" t="s">
        <v>121</v>
      </c>
      <c r="C36" s="354" t="s">
        <v>177</v>
      </c>
      <c r="D36" s="357">
        <f t="shared" ref="D36:D37" si="19">H36+L36+P36+T36</f>
        <v>0</v>
      </c>
      <c r="E36" s="357">
        <f t="shared" ref="E36:E38" si="20">I36+M36+Q36+U36</f>
        <v>0</v>
      </c>
      <c r="F36" s="357">
        <f t="shared" ref="F36:F38" si="21">J36+N36+R36+V36</f>
        <v>0</v>
      </c>
      <c r="G36" s="357" t="e">
        <f t="shared" ref="G36:G37" si="22">K36+O36+S36+W36</f>
        <v>#DIV/0!</v>
      </c>
      <c r="H36" s="357">
        <v>0</v>
      </c>
      <c r="I36" s="357">
        <v>0</v>
      </c>
      <c r="J36" s="359"/>
      <c r="K36" s="357">
        <f>'5_Розрахунок тарифів'!O32/'5_Розрахунок тарифів'!O7*'Лист 4'!K43/1000</f>
        <v>0</v>
      </c>
      <c r="L36" s="357">
        <v>0</v>
      </c>
      <c r="M36" s="357">
        <v>0</v>
      </c>
      <c r="N36" s="359"/>
      <c r="O36" s="357">
        <f>'5_Розрахунок тарифів'!P32/'5_Розрахунок тарифів'!P7*'Лист 4'!O43/1000</f>
        <v>0</v>
      </c>
      <c r="P36" s="357">
        <v>0</v>
      </c>
      <c r="Q36" s="357">
        <v>0</v>
      </c>
      <c r="R36" s="359"/>
      <c r="S36" s="357" t="e">
        <f>'5_Розрахунок тарифів'!Q32/'5_Розрахунок тарифів'!Q7*'Лист 4'!S43/1000</f>
        <v>#DIV/0!</v>
      </c>
      <c r="T36" s="357">
        <v>0</v>
      </c>
      <c r="U36" s="357">
        <v>0</v>
      </c>
      <c r="V36" s="359"/>
      <c r="W36" s="357">
        <v>0</v>
      </c>
    </row>
    <row r="37" spans="1:23">
      <c r="A37" s="143" t="s">
        <v>282</v>
      </c>
      <c r="B37" s="141" t="s">
        <v>373</v>
      </c>
      <c r="C37" s="354" t="s">
        <v>177</v>
      </c>
      <c r="D37" s="357">
        <f t="shared" si="19"/>
        <v>0</v>
      </c>
      <c r="E37" s="357">
        <f t="shared" si="20"/>
        <v>0</v>
      </c>
      <c r="F37" s="357">
        <f t="shared" si="21"/>
        <v>0</v>
      </c>
      <c r="G37" s="357">
        <f t="shared" si="22"/>
        <v>0</v>
      </c>
      <c r="H37" s="360"/>
      <c r="I37" s="360"/>
      <c r="J37" s="360"/>
      <c r="K37" s="357">
        <f>'5_Розрахунок тарифів'!O48/1000</f>
        <v>0</v>
      </c>
      <c r="L37" s="360"/>
      <c r="M37" s="360"/>
      <c r="N37" s="360"/>
      <c r="O37" s="357">
        <f>'5_Розрахунок тарифів'!P48/1000</f>
        <v>0</v>
      </c>
      <c r="P37" s="360"/>
      <c r="Q37" s="360"/>
      <c r="R37" s="360"/>
      <c r="S37" s="357">
        <f>'5_Розрахунок тарифів'!Q48/1000</f>
        <v>0</v>
      </c>
      <c r="T37" s="360"/>
      <c r="U37" s="360"/>
      <c r="V37" s="360"/>
      <c r="W37" s="357">
        <f>'5_Розрахунок тарифів'!R48/1000</f>
        <v>0</v>
      </c>
    </row>
    <row r="38" spans="1:23" ht="24">
      <c r="A38" s="143" t="s">
        <v>283</v>
      </c>
      <c r="B38" s="141" t="s">
        <v>548</v>
      </c>
      <c r="C38" s="354" t="s">
        <v>177</v>
      </c>
      <c r="D38" s="357">
        <f>H38+L38+P38+T38</f>
        <v>0</v>
      </c>
      <c r="E38" s="357">
        <f t="shared" si="20"/>
        <v>0</v>
      </c>
      <c r="F38" s="357">
        <f t="shared" si="21"/>
        <v>0</v>
      </c>
      <c r="G38" s="357" t="e">
        <f>K38+O38+S38+W38</f>
        <v>#DIV/0!</v>
      </c>
      <c r="H38" s="360"/>
      <c r="I38" s="360"/>
      <c r="J38" s="359">
        <f>J39+J40+J41</f>
        <v>0</v>
      </c>
      <c r="K38" s="359">
        <f>K39+K40+K41</f>
        <v>0</v>
      </c>
      <c r="L38" s="360"/>
      <c r="M38" s="360"/>
      <c r="N38" s="359">
        <f>N39+N40+N41</f>
        <v>0</v>
      </c>
      <c r="O38" s="357">
        <f>O39+O40+O41</f>
        <v>0</v>
      </c>
      <c r="P38" s="360"/>
      <c r="Q38" s="360"/>
      <c r="R38" s="359">
        <f>R39+R40+R41</f>
        <v>0</v>
      </c>
      <c r="S38" s="357" t="e">
        <f>S39+S40+S41</f>
        <v>#DIV/0!</v>
      </c>
      <c r="T38" s="360"/>
      <c r="U38" s="360"/>
      <c r="V38" s="359">
        <f>V39+V40+V41</f>
        <v>0</v>
      </c>
      <c r="W38" s="357">
        <v>0</v>
      </c>
    </row>
    <row r="39" spans="1:23">
      <c r="A39" s="143" t="s">
        <v>559</v>
      </c>
      <c r="B39" s="142" t="s">
        <v>119</v>
      </c>
      <c r="C39" s="354" t="s">
        <v>177</v>
      </c>
      <c r="D39" s="357" t="s">
        <v>535</v>
      </c>
      <c r="E39" s="357" t="s">
        <v>535</v>
      </c>
      <c r="F39" s="358"/>
      <c r="G39" s="358" t="e">
        <f t="shared" ref="G39:G41" si="23">K39+O39+S39+W39</f>
        <v>#DIV/0!</v>
      </c>
      <c r="H39" s="357" t="s">
        <v>535</v>
      </c>
      <c r="I39" s="357" t="s">
        <v>535</v>
      </c>
      <c r="J39" s="359"/>
      <c r="K39" s="357">
        <f>'5_Розрахунок тарифів'!O26/'5_Розрахунок тарифів'!O7*'Лист 4'!K43/1000</f>
        <v>0</v>
      </c>
      <c r="L39" s="357" t="s">
        <v>535</v>
      </c>
      <c r="M39" s="357" t="s">
        <v>535</v>
      </c>
      <c r="N39" s="359"/>
      <c r="O39" s="357">
        <f>'5_Розрахунок тарифів'!P26/'5_Розрахунок тарифів'!P7*'Лист 4'!O43</f>
        <v>0</v>
      </c>
      <c r="P39" s="357" t="s">
        <v>535</v>
      </c>
      <c r="Q39" s="357" t="s">
        <v>535</v>
      </c>
      <c r="R39" s="359"/>
      <c r="S39" s="357" t="e">
        <f>'5_Розрахунок тарифів'!Q26/'5_Розрахунок тарифів'!Q7*'Лист 4'!S43/1000</f>
        <v>#DIV/0!</v>
      </c>
      <c r="T39" s="357" t="s">
        <v>535</v>
      </c>
      <c r="U39" s="357" t="s">
        <v>535</v>
      </c>
      <c r="V39" s="359"/>
      <c r="W39" s="357">
        <v>0</v>
      </c>
    </row>
    <row r="40" spans="1:23">
      <c r="A40" s="143" t="s">
        <v>560</v>
      </c>
      <c r="B40" s="142" t="s">
        <v>551</v>
      </c>
      <c r="C40" s="354" t="s">
        <v>177</v>
      </c>
      <c r="D40" s="357" t="s">
        <v>535</v>
      </c>
      <c r="E40" s="357" t="s">
        <v>535</v>
      </c>
      <c r="F40" s="358"/>
      <c r="G40" s="358" t="e">
        <f t="shared" si="23"/>
        <v>#DIV/0!</v>
      </c>
      <c r="H40" s="357" t="s">
        <v>535</v>
      </c>
      <c r="I40" s="357" t="s">
        <v>535</v>
      </c>
      <c r="J40" s="359"/>
      <c r="K40" s="357">
        <f>'5_Розрахунок тарифів'!O20/'5_Розрахунок тарифів'!O7*'Лист 4'!K43/1000</f>
        <v>0</v>
      </c>
      <c r="L40" s="357" t="s">
        <v>535</v>
      </c>
      <c r="M40" s="357" t="s">
        <v>535</v>
      </c>
      <c r="N40" s="359"/>
      <c r="O40" s="357">
        <f>'5_Розрахунок тарифів'!P20/'5_Розрахунок тарифів'!P7*'Лист 4'!O43/1000</f>
        <v>0</v>
      </c>
      <c r="P40" s="357" t="s">
        <v>535</v>
      </c>
      <c r="Q40" s="357" t="s">
        <v>535</v>
      </c>
      <c r="R40" s="359"/>
      <c r="S40" s="357" t="e">
        <f>'5_Розрахунок тарифів'!Q20/'5_Розрахунок тарифів'!Q7*'Лист 4'!S43/1000</f>
        <v>#DIV/0!</v>
      </c>
      <c r="T40" s="357" t="s">
        <v>535</v>
      </c>
      <c r="U40" s="357" t="s">
        <v>535</v>
      </c>
      <c r="V40" s="359"/>
      <c r="W40" s="357">
        <v>0</v>
      </c>
    </row>
    <row r="41" spans="1:23">
      <c r="A41" s="143" t="s">
        <v>561</v>
      </c>
      <c r="B41" s="142" t="s">
        <v>372</v>
      </c>
      <c r="C41" s="354" t="s">
        <v>177</v>
      </c>
      <c r="D41" s="357" t="s">
        <v>535</v>
      </c>
      <c r="E41" s="357" t="s">
        <v>535</v>
      </c>
      <c r="F41" s="358"/>
      <c r="G41" s="358">
        <f t="shared" si="23"/>
        <v>0</v>
      </c>
      <c r="H41" s="357" t="s">
        <v>535</v>
      </c>
      <c r="I41" s="357" t="s">
        <v>535</v>
      </c>
      <c r="J41" s="359"/>
      <c r="K41" s="360"/>
      <c r="L41" s="357" t="s">
        <v>535</v>
      </c>
      <c r="M41" s="357" t="s">
        <v>535</v>
      </c>
      <c r="N41" s="359"/>
      <c r="O41" s="360"/>
      <c r="P41" s="357" t="s">
        <v>535</v>
      </c>
      <c r="Q41" s="357" t="s">
        <v>535</v>
      </c>
      <c r="R41" s="359"/>
      <c r="S41" s="360"/>
      <c r="T41" s="357" t="s">
        <v>535</v>
      </c>
      <c r="U41" s="357" t="s">
        <v>535</v>
      </c>
      <c r="V41" s="359"/>
      <c r="W41" s="360"/>
    </row>
    <row r="42" spans="1:23" s="361" customFormat="1" ht="24">
      <c r="A42" s="136" t="s">
        <v>284</v>
      </c>
      <c r="B42" s="145" t="s">
        <v>392</v>
      </c>
      <c r="C42" s="354" t="s">
        <v>177</v>
      </c>
      <c r="D42" s="358">
        <f>D35+D36+D37+D38</f>
        <v>0</v>
      </c>
      <c r="E42" s="358">
        <f>E35+E36+E37+E38</f>
        <v>0</v>
      </c>
      <c r="F42" s="358"/>
      <c r="G42" s="358" t="e">
        <f t="shared" ref="G42:I42" si="24">G35+G36+G37+G38</f>
        <v>#DIV/0!</v>
      </c>
      <c r="H42" s="358">
        <f t="shared" si="24"/>
        <v>0</v>
      </c>
      <c r="I42" s="358">
        <f t="shared" si="24"/>
        <v>0</v>
      </c>
      <c r="J42" s="358"/>
      <c r="K42" s="358">
        <f t="shared" ref="K42:M42" si="25">K35+K36+K37+K38</f>
        <v>0</v>
      </c>
      <c r="L42" s="358">
        <f t="shared" si="25"/>
        <v>0</v>
      </c>
      <c r="M42" s="358">
        <f t="shared" si="25"/>
        <v>0</v>
      </c>
      <c r="N42" s="358"/>
      <c r="O42" s="358">
        <f t="shared" ref="O42:Q42" si="26">O35+O36+O37+O38</f>
        <v>0</v>
      </c>
      <c r="P42" s="358">
        <f t="shared" si="26"/>
        <v>0</v>
      </c>
      <c r="Q42" s="358">
        <f t="shared" si="26"/>
        <v>0</v>
      </c>
      <c r="R42" s="358"/>
      <c r="S42" s="358" t="e">
        <f t="shared" ref="S42:U42" si="27">S35+S36+S37+S38</f>
        <v>#DIV/0!</v>
      </c>
      <c r="T42" s="358">
        <f t="shared" si="27"/>
        <v>0</v>
      </c>
      <c r="U42" s="358">
        <f t="shared" si="27"/>
        <v>0</v>
      </c>
      <c r="V42" s="358"/>
      <c r="W42" s="358">
        <f>W35+W36+W37+W38</f>
        <v>0</v>
      </c>
    </row>
    <row r="43" spans="1:23" s="361" customFormat="1" ht="24">
      <c r="A43" s="136" t="s">
        <v>285</v>
      </c>
      <c r="B43" s="146" t="s">
        <v>393</v>
      </c>
      <c r="C43" s="354" t="s">
        <v>142</v>
      </c>
      <c r="D43" s="358">
        <f>H43+L43+P43+T43</f>
        <v>0</v>
      </c>
      <c r="E43" s="358">
        <f>I43+M43+Q43+U43</f>
        <v>0</v>
      </c>
      <c r="F43" s="358"/>
      <c r="G43" s="358">
        <f>K43+O43+S43+W43</f>
        <v>0</v>
      </c>
      <c r="H43" s="358">
        <v>0</v>
      </c>
      <c r="I43" s="358">
        <v>0</v>
      </c>
      <c r="J43" s="358"/>
      <c r="K43" s="358">
        <v>0</v>
      </c>
      <c r="L43" s="358">
        <v>0</v>
      </c>
      <c r="M43" s="358">
        <v>0</v>
      </c>
      <c r="N43" s="358"/>
      <c r="O43" s="358">
        <v>0</v>
      </c>
      <c r="P43" s="358">
        <v>0</v>
      </c>
      <c r="Q43" s="358">
        <v>0</v>
      </c>
      <c r="R43" s="358"/>
      <c r="S43" s="358">
        <v>0</v>
      </c>
      <c r="T43" s="358">
        <v>0</v>
      </c>
      <c r="U43" s="358">
        <v>0</v>
      </c>
      <c r="V43" s="358"/>
      <c r="W43" s="358">
        <f>Втрати!F27</f>
        <v>0</v>
      </c>
    </row>
    <row r="44" spans="1:23" s="361" customFormat="1" ht="24">
      <c r="A44" s="136" t="s">
        <v>286</v>
      </c>
      <c r="B44" s="146" t="s">
        <v>643</v>
      </c>
      <c r="C44" s="354" t="s">
        <v>204</v>
      </c>
      <c r="D44" s="358">
        <f>IFERROR(D42/D43*1000,0)</f>
        <v>0</v>
      </c>
      <c r="E44" s="358">
        <f>IFERROR(E42/E43*1000,0)</f>
        <v>0</v>
      </c>
      <c r="F44" s="358"/>
      <c r="G44" s="358">
        <f t="shared" ref="G44:I44" si="28">IFERROR(G42/G43*1000,0)</f>
        <v>0</v>
      </c>
      <c r="H44" s="358">
        <f t="shared" si="28"/>
        <v>0</v>
      </c>
      <c r="I44" s="358">
        <f t="shared" si="28"/>
        <v>0</v>
      </c>
      <c r="J44" s="358"/>
      <c r="K44" s="358">
        <f t="shared" ref="K44:M44" si="29">IFERROR(K42/K43*1000,0)</f>
        <v>0</v>
      </c>
      <c r="L44" s="358">
        <f t="shared" si="29"/>
        <v>0</v>
      </c>
      <c r="M44" s="358">
        <f t="shared" si="29"/>
        <v>0</v>
      </c>
      <c r="N44" s="358"/>
      <c r="O44" s="358">
        <f t="shared" ref="O44:Q44" si="30">IFERROR(O42/O43*1000,0)</f>
        <v>0</v>
      </c>
      <c r="P44" s="358">
        <f t="shared" si="30"/>
        <v>0</v>
      </c>
      <c r="Q44" s="358">
        <f t="shared" si="30"/>
        <v>0</v>
      </c>
      <c r="R44" s="358"/>
      <c r="S44" s="358">
        <f t="shared" ref="S44:U44" si="31">IFERROR(S42/S43*1000,0)</f>
        <v>0</v>
      </c>
      <c r="T44" s="358">
        <f t="shared" si="31"/>
        <v>0</v>
      </c>
      <c r="U44" s="358">
        <f t="shared" si="31"/>
        <v>0</v>
      </c>
      <c r="V44" s="358"/>
      <c r="W44" s="358">
        <f>IFERROR(W42/W43*1000,0)</f>
        <v>0</v>
      </c>
    </row>
    <row r="45" spans="1:23" s="361" customFormat="1" ht="24">
      <c r="A45" s="136" t="s">
        <v>304</v>
      </c>
      <c r="B45" s="142" t="s">
        <v>554</v>
      </c>
      <c r="C45" s="354" t="s">
        <v>204</v>
      </c>
      <c r="D45" s="358">
        <f>IFERROR(D33/D43*1000,0)</f>
        <v>0</v>
      </c>
      <c r="E45" s="358">
        <f>IFERROR(E33/E43*1000,0)</f>
        <v>0</v>
      </c>
      <c r="F45" s="358"/>
      <c r="G45" s="358">
        <f t="shared" ref="G45:I45" si="32">IFERROR(G33/G43*1000,0)</f>
        <v>0</v>
      </c>
      <c r="H45" s="358">
        <f t="shared" si="32"/>
        <v>0</v>
      </c>
      <c r="I45" s="358">
        <f t="shared" si="32"/>
        <v>0</v>
      </c>
      <c r="J45" s="358"/>
      <c r="K45" s="358">
        <f t="shared" ref="K45:M45" si="33">IFERROR(K33/K43*1000,0)</f>
        <v>0</v>
      </c>
      <c r="L45" s="358">
        <f t="shared" si="33"/>
        <v>0</v>
      </c>
      <c r="M45" s="358">
        <f t="shared" si="33"/>
        <v>0</v>
      </c>
      <c r="N45" s="358"/>
      <c r="O45" s="358">
        <f t="shared" ref="O45:Q45" si="34">IFERROR(O33/O43*1000,0)</f>
        <v>0</v>
      </c>
      <c r="P45" s="358">
        <f t="shared" si="34"/>
        <v>0</v>
      </c>
      <c r="Q45" s="358">
        <f t="shared" si="34"/>
        <v>0</v>
      </c>
      <c r="R45" s="358"/>
      <c r="S45" s="358">
        <f t="shared" ref="S45:U45" si="35">IFERROR(S33/S43*1000,0)</f>
        <v>0</v>
      </c>
      <c r="T45" s="358">
        <f t="shared" si="35"/>
        <v>0</v>
      </c>
      <c r="U45" s="358">
        <f t="shared" si="35"/>
        <v>0</v>
      </c>
      <c r="V45" s="358"/>
      <c r="W45" s="358">
        <f>IFERROR(W33/W43*1000,0)</f>
        <v>0</v>
      </c>
    </row>
    <row r="46" spans="1:23" s="361" customFormat="1" ht="24">
      <c r="A46" s="136" t="s">
        <v>375</v>
      </c>
      <c r="B46" s="140" t="s">
        <v>555</v>
      </c>
      <c r="C46" s="354" t="s">
        <v>204</v>
      </c>
      <c r="D46" s="358">
        <f>D44-D45</f>
        <v>0</v>
      </c>
      <c r="E46" s="358">
        <f>E44-E45</f>
        <v>0</v>
      </c>
      <c r="F46" s="358"/>
      <c r="G46" s="358">
        <f t="shared" ref="G46:I46" si="36">G44-G45</f>
        <v>0</v>
      </c>
      <c r="H46" s="358">
        <f t="shared" si="36"/>
        <v>0</v>
      </c>
      <c r="I46" s="358">
        <f t="shared" si="36"/>
        <v>0</v>
      </c>
      <c r="J46" s="358"/>
      <c r="K46" s="358">
        <f t="shared" ref="K46:M46" si="37">K44-K45</f>
        <v>0</v>
      </c>
      <c r="L46" s="358">
        <f t="shared" si="37"/>
        <v>0</v>
      </c>
      <c r="M46" s="358">
        <f t="shared" si="37"/>
        <v>0</v>
      </c>
      <c r="N46" s="358"/>
      <c r="O46" s="358">
        <f t="shared" ref="O46:Q46" si="38">O44-O45</f>
        <v>0</v>
      </c>
      <c r="P46" s="358">
        <f t="shared" si="38"/>
        <v>0</v>
      </c>
      <c r="Q46" s="358">
        <f t="shared" si="38"/>
        <v>0</v>
      </c>
      <c r="R46" s="358"/>
      <c r="S46" s="358">
        <f t="shared" ref="S46:U46" si="39">S44-S45</f>
        <v>0</v>
      </c>
      <c r="T46" s="358">
        <f t="shared" si="39"/>
        <v>0</v>
      </c>
      <c r="U46" s="358">
        <f t="shared" si="39"/>
        <v>0</v>
      </c>
      <c r="V46" s="358"/>
      <c r="W46" s="358">
        <f>W44-W45</f>
        <v>0</v>
      </c>
    </row>
    <row r="47" spans="1:23" ht="24">
      <c r="A47" s="136" t="s">
        <v>287</v>
      </c>
      <c r="B47" s="146" t="s">
        <v>394</v>
      </c>
      <c r="C47" s="354" t="s">
        <v>162</v>
      </c>
      <c r="D47" s="359">
        <f>H47+L47+P47+T47</f>
        <v>0</v>
      </c>
      <c r="E47" s="359">
        <f>I47+M47+Q47+U47</f>
        <v>0</v>
      </c>
      <c r="F47" s="359"/>
      <c r="G47" s="359">
        <f>K47+O47+S47+W47</f>
        <v>0</v>
      </c>
      <c r="H47" s="359">
        <v>0</v>
      </c>
      <c r="I47" s="359">
        <v>0</v>
      </c>
      <c r="J47" s="359"/>
      <c r="K47" s="359">
        <v>0</v>
      </c>
      <c r="L47" s="359">
        <v>0</v>
      </c>
      <c r="M47" s="359">
        <v>0</v>
      </c>
      <c r="N47" s="359"/>
      <c r="O47" s="359">
        <v>0</v>
      </c>
      <c r="P47" s="359">
        <v>0</v>
      </c>
      <c r="Q47" s="359">
        <v>0</v>
      </c>
      <c r="R47" s="359"/>
      <c r="S47" s="359">
        <v>0</v>
      </c>
      <c r="T47" s="359">
        <v>0</v>
      </c>
      <c r="U47" s="359">
        <v>0</v>
      </c>
      <c r="V47" s="359"/>
      <c r="W47" s="359">
        <v>0</v>
      </c>
    </row>
    <row r="48" spans="1:23">
      <c r="A48" s="199" t="s">
        <v>384</v>
      </c>
      <c r="B48" s="179"/>
    </row>
    <row r="49" spans="2:13" ht="17.25" customHeight="1">
      <c r="C49" s="1243"/>
      <c r="D49" s="1243"/>
      <c r="E49" s="1243"/>
      <c r="F49" s="1244"/>
      <c r="G49" s="1244"/>
    </row>
    <row r="50" spans="2:13" ht="25.5" customHeight="1">
      <c r="B50" s="363" t="s">
        <v>224</v>
      </c>
      <c r="C50" s="1245" t="s">
        <v>225</v>
      </c>
      <c r="D50" s="1245"/>
      <c r="E50" s="1245"/>
      <c r="F50" s="364"/>
      <c r="G50" s="364"/>
      <c r="H50" s="364"/>
      <c r="I50" s="364"/>
      <c r="J50" s="364"/>
      <c r="K50" s="364"/>
      <c r="L50" s="1245" t="s">
        <v>754</v>
      </c>
      <c r="M50" s="1245"/>
    </row>
    <row r="51" spans="2:13">
      <c r="B51" s="365"/>
      <c r="C51" s="1242" t="s">
        <v>226</v>
      </c>
      <c r="D51" s="1242"/>
      <c r="E51" s="1242"/>
      <c r="F51" s="364"/>
      <c r="G51" s="364"/>
      <c r="H51" s="364"/>
      <c r="I51" s="364"/>
      <c r="J51" s="364"/>
      <c r="K51" s="364"/>
      <c r="L51" s="1242" t="s">
        <v>227</v>
      </c>
      <c r="M51" s="1242"/>
    </row>
    <row r="96" spans="3:3">
      <c r="C96" s="225"/>
    </row>
  </sheetData>
  <mergeCells count="17">
    <mergeCell ref="C51:E51"/>
    <mergeCell ref="L51:M51"/>
    <mergeCell ref="C49:E49"/>
    <mergeCell ref="F49:G49"/>
    <mergeCell ref="C50:E50"/>
    <mergeCell ref="L50:M50"/>
    <mergeCell ref="T1:W1"/>
    <mergeCell ref="I4:M4"/>
    <mergeCell ref="V5:W5"/>
    <mergeCell ref="L6:O6"/>
    <mergeCell ref="P6:S6"/>
    <mergeCell ref="T6:W6"/>
    <mergeCell ref="A6:A7"/>
    <mergeCell ref="B6:B7"/>
    <mergeCell ref="C6:C7"/>
    <mergeCell ref="D6:G6"/>
    <mergeCell ref="H6:K6"/>
  </mergeCells>
  <conditionalFormatting sqref="I3:M3">
    <cfRule type="cellIs" dxfId="50" priority="4" operator="equal">
      <formula>0</formula>
    </cfRule>
  </conditionalFormatting>
  <conditionalFormatting sqref="B1">
    <cfRule type="containsText" dxfId="49" priority="3" operator="containsText" text="Для корек">
      <formula>NOT(ISERROR(SEARCH("Для корек",B1)))</formula>
    </cfRule>
  </conditionalFormatting>
  <conditionalFormatting sqref="D33:W33 D35:W35 D39:W47 D34:G34 H36:W36 H38:W38">
    <cfRule type="expression" dxfId="48" priority="2">
      <formula>D33="ПОМИЛКА"</formula>
    </cfRule>
  </conditionalFormatting>
  <conditionalFormatting sqref="D36:G38">
    <cfRule type="expression" dxfId="47" priority="1">
      <formula>D36="ПОМИЛКА"</formula>
    </cfRule>
  </conditionalFormatting>
  <pageMargins left="0.28125" right="0.26583333333333331" top="0.25666666666666665" bottom="0.23833333333333334" header="0.31496062992125984" footer="0.31496062992125984"/>
  <pageSetup paperSize="9" scale="53" fitToHeight="0" orientation="landscape" r:id="rId1"/>
</worksheet>
</file>

<file path=xl/worksheets/sheet14.xml><?xml version="1.0" encoding="utf-8"?>
<worksheet xmlns="http://schemas.openxmlformats.org/spreadsheetml/2006/main" xmlns:r="http://schemas.openxmlformats.org/officeDocument/2006/relationships">
  <sheetPr>
    <tabColor rgb="FF00B0F0"/>
  </sheetPr>
  <dimension ref="A1:Z51"/>
  <sheetViews>
    <sheetView zoomScale="77" zoomScaleNormal="77" zoomScaleSheetLayoutView="85" workbookViewId="0">
      <pane xSplit="3" ySplit="8" topLeftCell="D39" activePane="bottomRight" state="frozen"/>
      <selection pane="topRight" activeCell="D1" sqref="D1"/>
      <selection pane="bottomLeft" activeCell="A9" sqref="A9"/>
      <selection pane="bottomRight" activeCell="S43" sqref="S43"/>
    </sheetView>
  </sheetViews>
  <sheetFormatPr defaultColWidth="9.140625" defaultRowHeight="12"/>
  <cols>
    <col min="1" max="1" width="5.42578125" style="635" customWidth="1"/>
    <col min="2" max="2" width="48" style="635" customWidth="1"/>
    <col min="3" max="3" width="7.5703125" style="635" customWidth="1"/>
    <col min="4" max="4" width="11.85546875" style="635" customWidth="1"/>
    <col min="5" max="5" width="8.7109375" style="635" bestFit="1" customWidth="1"/>
    <col min="6" max="7" width="10.140625" style="635" customWidth="1"/>
    <col min="8" max="8" width="10.42578125" style="635" customWidth="1"/>
    <col min="9" max="10" width="9.42578125" style="635" customWidth="1"/>
    <col min="11" max="11" width="9.28515625" style="635" customWidth="1"/>
    <col min="12" max="12" width="11.140625" style="635" customWidth="1"/>
    <col min="13" max="13" width="9" style="635" customWidth="1"/>
    <col min="14" max="14" width="10.42578125" style="635" customWidth="1"/>
    <col min="15" max="15" width="9.85546875" style="635" customWidth="1"/>
    <col min="16" max="16" width="10.28515625" style="635" customWidth="1"/>
    <col min="17" max="17" width="8" style="635" customWidth="1"/>
    <col min="18" max="18" width="10" style="635" customWidth="1"/>
    <col min="19" max="19" width="9.28515625" style="635" customWidth="1"/>
    <col min="20" max="20" width="10.7109375" style="635" customWidth="1"/>
    <col min="21" max="21" width="9.140625" style="635"/>
    <col min="22" max="22" width="10.140625" style="635" customWidth="1"/>
    <col min="23" max="24" width="9.140625" style="635"/>
    <col min="25" max="25" width="7.140625" style="635" customWidth="1"/>
    <col min="26" max="16384" width="9.140625" style="635"/>
  </cols>
  <sheetData>
    <row r="1" spans="1:26" ht="83.25" customHeight="1">
      <c r="A1" s="629"/>
      <c r="B1" s="630"/>
      <c r="C1" s="631"/>
      <c r="D1" s="632"/>
      <c r="E1" s="632"/>
      <c r="F1" s="632"/>
      <c r="G1" s="633"/>
      <c r="H1" s="634"/>
      <c r="I1" s="631"/>
      <c r="J1" s="631"/>
      <c r="K1" s="631"/>
      <c r="L1" s="631"/>
      <c r="M1" s="631"/>
      <c r="N1" s="631"/>
      <c r="O1" s="631"/>
      <c r="P1" s="631"/>
      <c r="Q1" s="631"/>
      <c r="R1" s="631"/>
      <c r="S1" s="631"/>
      <c r="T1" s="1249" t="s">
        <v>912</v>
      </c>
      <c r="U1" s="1250"/>
      <c r="V1" s="1250"/>
      <c r="W1" s="1250"/>
      <c r="Y1" s="635" t="s">
        <v>385</v>
      </c>
      <c r="Z1" s="635">
        <v>1</v>
      </c>
    </row>
    <row r="2" spans="1:26" ht="24" customHeight="1">
      <c r="A2" s="629"/>
      <c r="B2" s="1251" t="str">
        <f>"Розрахунок тарифів на постачання теплової енергії на плановий період з  "&amp;ІНСТРУКЦІЯ!B1&amp;" року"</f>
        <v>Розрахунок тарифів на постачання теплової енергії на плановий період з   з 01.10.2021 р.-30.09.2022 р. року</v>
      </c>
      <c r="C2" s="1251"/>
      <c r="D2" s="1251"/>
      <c r="E2" s="1251"/>
      <c r="F2" s="1251"/>
      <c r="G2" s="1251"/>
      <c r="H2" s="1251"/>
      <c r="I2" s="1251"/>
      <c r="J2" s="1251"/>
      <c r="K2" s="1251"/>
      <c r="L2" s="1251"/>
      <c r="M2" s="1251"/>
      <c r="N2" s="1251"/>
      <c r="O2" s="1251"/>
      <c r="P2" s="1251"/>
      <c r="Q2" s="1251"/>
      <c r="R2" s="1251"/>
      <c r="S2" s="1251"/>
      <c r="T2" s="1251"/>
      <c r="U2" s="1251"/>
      <c r="V2" s="1251"/>
      <c r="W2" s="632"/>
    </row>
    <row r="3" spans="1:26">
      <c r="A3" s="629"/>
      <c r="B3" s="636"/>
      <c r="C3" s="636"/>
      <c r="D3" s="1252" t="str">
        <f>'1_Елементи витрат'!A3</f>
        <v>Акціонерне товариство "ОБЛТЕПЛОКОМУНЕНЕРГО" м. Чернігів, смт. Срібне</v>
      </c>
      <c r="E3" s="1252"/>
      <c r="F3" s="1252"/>
      <c r="G3" s="1252"/>
      <c r="H3" s="1252"/>
      <c r="I3" s="1252"/>
      <c r="J3" s="1252"/>
      <c r="K3" s="1252"/>
      <c r="L3" s="1252"/>
      <c r="M3" s="1252"/>
      <c r="N3" s="636"/>
      <c r="O3" s="636"/>
      <c r="P3" s="636"/>
      <c r="Q3" s="636"/>
      <c r="R3" s="636"/>
      <c r="S3" s="636"/>
      <c r="T3" s="636"/>
      <c r="U3" s="636"/>
      <c r="V3" s="636"/>
      <c r="W3" s="632"/>
    </row>
    <row r="4" spans="1:26">
      <c r="A4" s="629"/>
      <c r="C4" s="637"/>
      <c r="D4" s="1254" t="s">
        <v>169</v>
      </c>
      <c r="E4" s="1254"/>
      <c r="F4" s="1254"/>
      <c r="G4" s="1254"/>
      <c r="H4" s="1254"/>
      <c r="I4" s="1254"/>
      <c r="J4" s="1254"/>
      <c r="K4" s="1254"/>
      <c r="L4" s="1254"/>
      <c r="M4" s="1254"/>
      <c r="N4" s="637"/>
      <c r="O4" s="637"/>
      <c r="P4" s="637"/>
      <c r="Q4" s="637"/>
      <c r="R4" s="637"/>
      <c r="S4" s="637"/>
      <c r="T4" s="637"/>
      <c r="U4" s="637"/>
      <c r="V4" s="637"/>
      <c r="W4" s="632"/>
    </row>
    <row r="5" spans="1:26">
      <c r="A5" s="629"/>
      <c r="B5" s="631"/>
      <c r="C5" s="631"/>
      <c r="D5" s="631"/>
      <c r="E5" s="631"/>
      <c r="F5" s="632"/>
      <c r="G5" s="632"/>
      <c r="H5" s="631"/>
      <c r="I5" s="631"/>
      <c r="J5" s="631"/>
      <c r="K5" s="638"/>
      <c r="L5" s="631"/>
      <c r="M5" s="631"/>
      <c r="N5" s="631"/>
      <c r="O5" s="631"/>
      <c r="P5" s="631"/>
      <c r="Q5" s="631"/>
      <c r="R5" s="631"/>
      <c r="S5" s="631"/>
      <c r="T5" s="632"/>
      <c r="U5" s="632"/>
      <c r="V5" s="1253" t="s">
        <v>170</v>
      </c>
      <c r="W5" s="1253"/>
    </row>
    <row r="6" spans="1:26" ht="24.75" customHeight="1">
      <c r="A6" s="1246" t="s">
        <v>127</v>
      </c>
      <c r="B6" s="1247" t="s">
        <v>128</v>
      </c>
      <c r="C6" s="1247" t="s">
        <v>171</v>
      </c>
      <c r="D6" s="1247" t="s">
        <v>206</v>
      </c>
      <c r="E6" s="1247"/>
      <c r="F6" s="1247"/>
      <c r="G6" s="1247"/>
      <c r="H6" s="1247" t="s">
        <v>228</v>
      </c>
      <c r="I6" s="1247"/>
      <c r="J6" s="1247"/>
      <c r="K6" s="1247"/>
      <c r="L6" s="1247" t="s">
        <v>230</v>
      </c>
      <c r="M6" s="1247"/>
      <c r="N6" s="1247"/>
      <c r="O6" s="1247"/>
      <c r="P6" s="1247" t="s">
        <v>231</v>
      </c>
      <c r="Q6" s="1247"/>
      <c r="R6" s="1247"/>
      <c r="S6" s="1247"/>
      <c r="T6" s="1247" t="s">
        <v>229</v>
      </c>
      <c r="U6" s="1247"/>
      <c r="V6" s="1247"/>
      <c r="W6" s="1247"/>
    </row>
    <row r="7" spans="1:26" ht="51.75" customHeight="1">
      <c r="A7" s="1246"/>
      <c r="B7" s="1247"/>
      <c r="C7" s="1247"/>
      <c r="D7" s="639" t="str">
        <f>'Лист 4'!D7</f>
        <v>період, що передує базовому (факт 2019 року)</v>
      </c>
      <c r="E7" s="639" t="str">
        <f>'Лист 4'!E7</f>
        <v>базовий період (факт 2020 року)</v>
      </c>
      <c r="F7" s="639" t="s">
        <v>362</v>
      </c>
      <c r="G7" s="639" t="s">
        <v>363</v>
      </c>
      <c r="H7" s="639" t="str">
        <f>$D$7</f>
        <v>період, що передує базовому (факт 2019 року)</v>
      </c>
      <c r="I7" s="639" t="str">
        <f>$E$7</f>
        <v>базовий період (факт 2020 року)</v>
      </c>
      <c r="J7" s="639" t="s">
        <v>362</v>
      </c>
      <c r="K7" s="639" t="s">
        <v>363</v>
      </c>
      <c r="L7" s="639" t="str">
        <f>$D$7</f>
        <v>період, що передує базовому (факт 2019 року)</v>
      </c>
      <c r="M7" s="639" t="str">
        <f>$E$7</f>
        <v>базовий період (факт 2020 року)</v>
      </c>
      <c r="N7" s="639" t="s">
        <v>362</v>
      </c>
      <c r="O7" s="639" t="s">
        <v>363</v>
      </c>
      <c r="P7" s="639" t="str">
        <f>$D$7</f>
        <v>період, що передує базовому (факт 2019 року)</v>
      </c>
      <c r="Q7" s="639" t="str">
        <f>$E$7</f>
        <v>базовий період (факт 2020 року)</v>
      </c>
      <c r="R7" s="639" t="s">
        <v>362</v>
      </c>
      <c r="S7" s="639" t="s">
        <v>363</v>
      </c>
      <c r="T7" s="639" t="str">
        <f>$D$7</f>
        <v>період, що передує базовому (факт 2019 року)</v>
      </c>
      <c r="U7" s="639" t="str">
        <f>$E$7</f>
        <v>базовий період (факт 2020 року)</v>
      </c>
      <c r="V7" s="639" t="s">
        <v>362</v>
      </c>
      <c r="W7" s="639" t="s">
        <v>363</v>
      </c>
    </row>
    <row r="8" spans="1:26" ht="11.25" customHeight="1">
      <c r="A8" s="639">
        <v>1</v>
      </c>
      <c r="B8" s="639">
        <v>2</v>
      </c>
      <c r="C8" s="639">
        <v>3</v>
      </c>
      <c r="D8" s="639">
        <v>4</v>
      </c>
      <c r="E8" s="639">
        <v>5</v>
      </c>
      <c r="F8" s="639">
        <v>6</v>
      </c>
      <c r="G8" s="639">
        <v>7</v>
      </c>
      <c r="H8" s="639">
        <v>8</v>
      </c>
      <c r="I8" s="639">
        <v>9</v>
      </c>
      <c r="J8" s="639">
        <v>10</v>
      </c>
      <c r="K8" s="639">
        <v>11</v>
      </c>
      <c r="L8" s="639">
        <v>16</v>
      </c>
      <c r="M8" s="639">
        <v>17</v>
      </c>
      <c r="N8" s="639">
        <v>18</v>
      </c>
      <c r="O8" s="639">
        <v>19</v>
      </c>
      <c r="P8" s="639">
        <v>20</v>
      </c>
      <c r="Q8" s="639">
        <v>21</v>
      </c>
      <c r="R8" s="639">
        <v>22</v>
      </c>
      <c r="S8" s="639">
        <v>23</v>
      </c>
      <c r="T8" s="639">
        <v>12</v>
      </c>
      <c r="U8" s="639">
        <v>13</v>
      </c>
      <c r="V8" s="639">
        <v>14</v>
      </c>
      <c r="W8" s="639">
        <v>15</v>
      </c>
    </row>
    <row r="9" spans="1:26">
      <c r="A9" s="640">
        <v>1</v>
      </c>
      <c r="B9" s="641" t="s">
        <v>232</v>
      </c>
      <c r="C9" s="642" t="s">
        <v>177</v>
      </c>
      <c r="D9" s="643">
        <f t="shared" ref="D9:E9" si="0">D10+D11+D12+D17</f>
        <v>6812.430714653653</v>
      </c>
      <c r="E9" s="643">
        <f t="shared" si="0"/>
        <v>7182.9001562056001</v>
      </c>
      <c r="F9" s="644">
        <f>F10+F11+F12+F17</f>
        <v>6071.537287885868</v>
      </c>
      <c r="G9" s="643">
        <f>G10+G11+G12+G17</f>
        <v>36.318582970759877</v>
      </c>
      <c r="H9" s="643">
        <f t="shared" ref="H9:J9" si="1">H10+H11+H12+H17</f>
        <v>5035.1203309144375</v>
      </c>
      <c r="I9" s="643">
        <f t="shared" si="1"/>
        <v>5525.7169301555432</v>
      </c>
      <c r="J9" s="644">
        <f t="shared" si="1"/>
        <v>4526.8337136250138</v>
      </c>
      <c r="K9" s="643">
        <f>K10+K11+K12+K17</f>
        <v>11.557874770379147</v>
      </c>
      <c r="L9" s="643">
        <f t="shared" ref="L9:N9" si="2">L10+L11+L12+L17</f>
        <v>1631.7329991171459</v>
      </c>
      <c r="M9" s="643">
        <f t="shared" si="2"/>
        <v>1507.6844007396471</v>
      </c>
      <c r="N9" s="644">
        <f t="shared" si="2"/>
        <v>1403.4857813420683</v>
      </c>
      <c r="O9" s="643">
        <f>O10+O11+O12+O17</f>
        <v>24.76070820038073</v>
      </c>
      <c r="P9" s="643">
        <f t="shared" ref="P9:R9" si="3">P10+P11+P12+P17</f>
        <v>144.68371867322145</v>
      </c>
      <c r="Q9" s="643">
        <f t="shared" si="3"/>
        <v>148.59437463348084</v>
      </c>
      <c r="R9" s="644">
        <f t="shared" si="3"/>
        <v>139.4702077833694</v>
      </c>
      <c r="S9" s="643">
        <f>S10+S11+S12+S17</f>
        <v>0</v>
      </c>
      <c r="T9" s="643">
        <f t="shared" ref="T9:V9" si="4">T10+T11+T12+T17</f>
        <v>0.89366594884804118</v>
      </c>
      <c r="U9" s="643">
        <f t="shared" si="4"/>
        <v>0.90445067692759307</v>
      </c>
      <c r="V9" s="644">
        <f t="shared" si="4"/>
        <v>1.7475851354150849</v>
      </c>
      <c r="W9" s="643">
        <f>W10+W11+W12+W17</f>
        <v>0</v>
      </c>
      <c r="X9" s="645"/>
      <c r="Y9" s="645"/>
    </row>
    <row r="10" spans="1:26">
      <c r="A10" s="640" t="s">
        <v>143</v>
      </c>
      <c r="B10" s="641" t="s">
        <v>233</v>
      </c>
      <c r="C10" s="642" t="s">
        <v>177</v>
      </c>
      <c r="D10" s="643">
        <f>SUMIF('1_Елементи витрат'!$BO$19:$BO$99,"мат",'1_Елементи витрат'!$M$19:$M$99)/1000</f>
        <v>0</v>
      </c>
      <c r="E10" s="643">
        <f>SUMIF('1_Елементи витрат'!$BO$19:$BO$99,"мат",'1_Елементи витрат'!$Z$19:$Z$99)/1000</f>
        <v>0</v>
      </c>
      <c r="F10" s="646">
        <f>J10+N10+R10+V10</f>
        <v>0</v>
      </c>
      <c r="G10" s="643">
        <f>SUMIF('1_Елементи витрат'!$BO$19:$BO$99,"мат",'1_Елементи витрат'!$BP$19:$BP$99)/1000</f>
        <v>0</v>
      </c>
      <c r="H10" s="643">
        <f>IFERROR(IF($Z$1=1,$D10/$D$38*H$38,$D10/$D$39*H$39),0)</f>
        <v>0</v>
      </c>
      <c r="I10" s="643">
        <f>IFERROR(IF($Z$1=1,$E10/$E$38*I$38,$E10/$E$39*I$39),0)</f>
        <v>0</v>
      </c>
      <c r="J10" s="646">
        <v>0</v>
      </c>
      <c r="K10" s="643">
        <f>IF($Z$1=1,$G10/$G$38*K$38,$G10/$G$39*K$39)</f>
        <v>0</v>
      </c>
      <c r="L10" s="643">
        <f t="shared" ref="L10:L11" si="5">IFERROR(IF($Z$1=1,$D10/$D$38*L$38,$D10/$D$39*L$39),0)</f>
        <v>0</v>
      </c>
      <c r="M10" s="643">
        <f t="shared" ref="M10:M11" si="6">IFERROR(IF($Z$1=1,$E10/$E$38*M$38,$E10/$E$39*M$39),0)</f>
        <v>0</v>
      </c>
      <c r="N10" s="646">
        <v>0</v>
      </c>
      <c r="O10" s="643">
        <f t="shared" ref="O10:O11" si="7">IF($Z$1=1,$G10/$G$38*O$38,$G10/$G$39*O$39)</f>
        <v>0</v>
      </c>
      <c r="P10" s="643">
        <f t="shared" ref="P10:P11" si="8">IFERROR(IF($Z$1=1,$D10/$D$38*P$38,$D10/$D$39*P$39),0)</f>
        <v>0</v>
      </c>
      <c r="Q10" s="643">
        <f t="shared" ref="Q10:Q11" si="9">IFERROR(IF($Z$1=1,$E10/$E$38*Q$38,$E10/$E$39*Q$39),0)</f>
        <v>0</v>
      </c>
      <c r="R10" s="646">
        <v>0</v>
      </c>
      <c r="S10" s="643">
        <f t="shared" ref="S10:S11" si="10">IF($Z$1=1,$G10/$G$38*S$38,$G10/$G$39*S$39)</f>
        <v>0</v>
      </c>
      <c r="T10" s="643">
        <f t="shared" ref="T10:T11" si="11">IFERROR(IF($Z$1=1,$D10/$D$38*T$38,$D10/$D$39*T$39),0)</f>
        <v>0</v>
      </c>
      <c r="U10" s="643">
        <f t="shared" ref="U10:U11" si="12">IFERROR(IF($Z$1=1,$E10/$E$38*U$38,$E10/$E$39*U$39),0)</f>
        <v>0</v>
      </c>
      <c r="V10" s="646">
        <v>0</v>
      </c>
      <c r="W10" s="643">
        <f t="shared" ref="W10:W11" si="13">IF($Z$1=1,$G10/$G$38*W$38,$G10/$G$39*W$39)</f>
        <v>0</v>
      </c>
      <c r="X10" s="645"/>
      <c r="Y10" s="645"/>
    </row>
    <row r="11" spans="1:26">
      <c r="A11" s="640" t="s">
        <v>35</v>
      </c>
      <c r="B11" s="641" t="s">
        <v>644</v>
      </c>
      <c r="C11" s="642" t="s">
        <v>177</v>
      </c>
      <c r="D11" s="643">
        <f>'1_Елементи витрат'!M17/1000</f>
        <v>5033.3224</v>
      </c>
      <c r="E11" s="643">
        <f>'1_Елементи витрат'!Z17/1000</f>
        <v>5532.8126600000005</v>
      </c>
      <c r="F11" s="644">
        <f t="shared" ref="F11" si="14">+IFERROR(J11+N11+R11+V11,"0")</f>
        <v>4737.1511200000004</v>
      </c>
      <c r="G11" s="643">
        <f>'1_Елементи витрат'!BP17/1000</f>
        <v>29.14311</v>
      </c>
      <c r="H11" s="643">
        <f>IFERROR(IF($Z$1=1,$D11/$D$38*H$38,$D11/$D$39*H$39),0)</f>
        <v>3720.1675891944128</v>
      </c>
      <c r="I11" s="643">
        <f>IFERROR(IF($Z$1=1,$E11/$E$38*I$38,$E11/$E$39*I$39),0)</f>
        <v>4256.3248718315936</v>
      </c>
      <c r="J11" s="646">
        <v>3531.9383509904264</v>
      </c>
      <c r="K11" s="643">
        <f>IF($Z$1=1,$G11/$G$38*K$38,$G11/$G$39*K$39)</f>
        <v>9.2743820999450417</v>
      </c>
      <c r="L11" s="643">
        <f t="shared" si="5"/>
        <v>1205.59585840765</v>
      </c>
      <c r="M11" s="643">
        <f t="shared" si="6"/>
        <v>1161.332492209302</v>
      </c>
      <c r="N11" s="646">
        <v>1095.0314435610912</v>
      </c>
      <c r="O11" s="643">
        <f t="shared" si="7"/>
        <v>19.868727900054957</v>
      </c>
      <c r="P11" s="643">
        <f t="shared" si="8"/>
        <v>106.89867282565793</v>
      </c>
      <c r="Q11" s="643">
        <f t="shared" si="9"/>
        <v>114.45861967977119</v>
      </c>
      <c r="R11" s="646">
        <v>108.81781988325339</v>
      </c>
      <c r="S11" s="643">
        <f t="shared" si="10"/>
        <v>0</v>
      </c>
      <c r="T11" s="643">
        <f t="shared" si="11"/>
        <v>0.66027957227933232</v>
      </c>
      <c r="U11" s="643">
        <f t="shared" si="12"/>
        <v>0.69667627933367049</v>
      </c>
      <c r="V11" s="646">
        <v>1.3635055652288604</v>
      </c>
      <c r="W11" s="643">
        <f t="shared" si="13"/>
        <v>0</v>
      </c>
      <c r="X11" s="645"/>
      <c r="Y11" s="645"/>
    </row>
    <row r="12" spans="1:26">
      <c r="A12" s="640" t="s">
        <v>185</v>
      </c>
      <c r="B12" s="641" t="s">
        <v>234</v>
      </c>
      <c r="C12" s="642" t="s">
        <v>177</v>
      </c>
      <c r="D12" s="643">
        <f t="shared" ref="D12:E12" si="15">SUM(D13:D16)</f>
        <v>1381.8710600000002</v>
      </c>
      <c r="E12" s="643">
        <f t="shared" si="15"/>
        <v>1262.5344300000002</v>
      </c>
      <c r="F12" s="644">
        <f t="shared" ref="F12" si="16">SUM(F13:F16)</f>
        <v>1121.1326133715243</v>
      </c>
      <c r="G12" s="643">
        <f>SUM(G13:G16)</f>
        <v>7.1264974899999993</v>
      </c>
      <c r="H12" s="643">
        <f t="shared" ref="H12:I12" si="17">SUM(H13:H16)</f>
        <v>1021.3516086030427</v>
      </c>
      <c r="I12" s="643">
        <f t="shared" si="17"/>
        <v>971.25224116168135</v>
      </c>
      <c r="J12" s="644">
        <f>SUM(J13:J16)</f>
        <v>835.89718237931322</v>
      </c>
      <c r="K12" s="643">
        <f>SUM(K13:K16)</f>
        <v>2.2679069171601545</v>
      </c>
      <c r="L12" s="643">
        <f t="shared" ref="L12:M12" si="18">SUM(L13:L16)</f>
        <v>330.98973091598288</v>
      </c>
      <c r="M12" s="643">
        <f t="shared" si="18"/>
        <v>265.00486211870953</v>
      </c>
      <c r="N12" s="644">
        <f t="shared" ref="N12" si="19">SUM(N13:N16)</f>
        <v>259.15902468478538</v>
      </c>
      <c r="O12" s="643">
        <f>SUM(O13:O16)</f>
        <v>4.8585905728398453</v>
      </c>
      <c r="P12" s="643">
        <f t="shared" ref="P12:Q12" si="20">SUM(P13:P16)</f>
        <v>29.348444345664227</v>
      </c>
      <c r="Q12" s="643">
        <f t="shared" si="20"/>
        <v>26.118351919037625</v>
      </c>
      <c r="R12" s="644">
        <f t="shared" ref="R12" si="21">SUM(R13:R16)</f>
        <v>25.753708019157237</v>
      </c>
      <c r="S12" s="643">
        <f>SUM(S13:S16)</f>
        <v>0</v>
      </c>
      <c r="T12" s="643">
        <f t="shared" ref="T12:U12" si="22">SUM(T13:T16)</f>
        <v>0.18127613531014575</v>
      </c>
      <c r="U12" s="643">
        <f t="shared" si="22"/>
        <v>0.15897480057151553</v>
      </c>
      <c r="V12" s="644">
        <f t="shared" ref="V12" si="23">SUM(V13:V16)</f>
        <v>0.32269828826817104</v>
      </c>
      <c r="W12" s="643">
        <f>SUM(W13:W16)</f>
        <v>0</v>
      </c>
      <c r="X12" s="645"/>
      <c r="Y12" s="645"/>
    </row>
    <row r="13" spans="1:26">
      <c r="A13" s="647" t="s">
        <v>37</v>
      </c>
      <c r="B13" s="648" t="s">
        <v>192</v>
      </c>
      <c r="C13" s="639" t="s">
        <v>177</v>
      </c>
      <c r="D13" s="649">
        <f>'1_Елементи витрат'!M18/1000</f>
        <v>1090.10806</v>
      </c>
      <c r="E13" s="649">
        <f>'1_Елементи витрат'!Z18/1000</f>
        <v>1194.4222400000001</v>
      </c>
      <c r="F13" s="644">
        <f t="shared" ref="F13:F16" si="24">+IFERROR(J13+N13+R13+V13,"0")</f>
        <v>1042.1732464000002</v>
      </c>
      <c r="G13" s="649">
        <f>'1_Елементи витрат'!BP18/1000</f>
        <v>6.4114799999999992</v>
      </c>
      <c r="H13" s="649">
        <f t="shared" ref="H13:H16" si="25">IFERROR(IF($Z$1=1,$D13/$D$38*H$38,$D13/$D$39*H$39),0)</f>
        <v>805.70731442349052</v>
      </c>
      <c r="I13" s="649">
        <f t="shared" ref="I13:I16" si="26">IFERROR(IF($Z$1=1,$E13/$E$38*I$38,$E13/$E$39*I$39),0)</f>
        <v>918.85436937617271</v>
      </c>
      <c r="J13" s="650">
        <v>777.02643721789389</v>
      </c>
      <c r="K13" s="649">
        <f t="shared" ref="K13:K16" si="27">IF($Z$1=1,$G13/$G$38*K$38,$G13/$G$39*K$39)</f>
        <v>2.04036272539738</v>
      </c>
      <c r="L13" s="649">
        <f t="shared" ref="L13:L16" si="28">IFERROR(IF($Z$1=1,$D13/$D$38*L$38,$D13/$D$39*L$39),0)</f>
        <v>261.10581796882275</v>
      </c>
      <c r="M13" s="649">
        <f t="shared" ref="M13:M16" si="29">IFERROR(IF($Z$1=1,$E13/$E$38*M$38,$E13/$E$39*M$39),0)</f>
        <v>250.70817357647837</v>
      </c>
      <c r="N13" s="650">
        <v>240.90691758344005</v>
      </c>
      <c r="O13" s="649">
        <f t="shared" ref="O13:O16" si="30">IF($Z$1=1,$G13/$G$38*O$38,$G13/$G$39*O$39)</f>
        <v>4.3711172746026197</v>
      </c>
      <c r="P13" s="649">
        <f t="shared" ref="P13:P16" si="31">IFERROR(IF($Z$1=1,$D13/$D$38*P$38,$D13/$D$39*P$39),0)</f>
        <v>23.151925426146491</v>
      </c>
      <c r="Q13" s="649">
        <f t="shared" ref="Q13:Q16" si="32">IFERROR(IF($Z$1=1,$E13/$E$38*Q$38,$E13/$E$39*Q$39),0)</f>
        <v>24.709298743041188</v>
      </c>
      <c r="R13" s="650">
        <v>23.939920374315747</v>
      </c>
      <c r="S13" s="649">
        <f t="shared" ref="S13:S16" si="33">IF($Z$1=1,$G13/$G$38*S$38,$G13/$G$39*S$39)</f>
        <v>0</v>
      </c>
      <c r="T13" s="649">
        <f t="shared" ref="T13:T16" si="34">IFERROR(IF($Z$1=1,$D13/$D$38*T$38,$D13/$D$39*T$39),0)</f>
        <v>0.14300218154017963</v>
      </c>
      <c r="U13" s="649">
        <f t="shared" ref="U13:U16" si="35">IFERROR(IF($Z$1=1,$E13/$E$38*U$38,$E13/$E$39*U$39),0)</f>
        <v>0.15039830430777468</v>
      </c>
      <c r="V13" s="650">
        <v>0.29997122435034929</v>
      </c>
      <c r="W13" s="649">
        <f t="shared" ref="W13:W16" si="36">IF($Z$1=1,$G13/$G$38*W$38,$G13/$G$39*W$39)</f>
        <v>0</v>
      </c>
      <c r="X13" s="645"/>
      <c r="Y13" s="645"/>
    </row>
    <row r="14" spans="1:26">
      <c r="A14" s="647" t="s">
        <v>39</v>
      </c>
      <c r="B14" s="648" t="s">
        <v>214</v>
      </c>
      <c r="C14" s="639" t="s">
        <v>177</v>
      </c>
      <c r="D14" s="649">
        <f>'1_Елементи витрат'!M19/1000</f>
        <v>28.037279999999999</v>
      </c>
      <c r="E14" s="649">
        <f>'1_Елементи витрат'!Z19/1000</f>
        <v>28.016269999999999</v>
      </c>
      <c r="F14" s="644">
        <f t="shared" si="24"/>
        <v>27.979710830810426</v>
      </c>
      <c r="G14" s="649">
        <f>'1_Елементи витрат'!BP19/1000</f>
        <v>0.58798000000000006</v>
      </c>
      <c r="H14" s="649">
        <f t="shared" si="25"/>
        <v>20.722570909657744</v>
      </c>
      <c r="I14" s="649">
        <f>IFERROR(IF($Z$1=1,$E14/$E$38*I$38,$E14/$E$39*I$39),0)</f>
        <v>21.552572650625279</v>
      </c>
      <c r="J14" s="650">
        <v>20.861190878149895</v>
      </c>
      <c r="K14" s="649">
        <f t="shared" si="27"/>
        <v>0.18711630938241275</v>
      </c>
      <c r="L14" s="649">
        <f t="shared" si="28"/>
        <v>6.7155699481947817</v>
      </c>
      <c r="M14" s="649">
        <f t="shared" si="29"/>
        <v>5.8805903364002017</v>
      </c>
      <c r="N14" s="650">
        <v>6.4677402863779108</v>
      </c>
      <c r="O14" s="649">
        <f t="shared" si="30"/>
        <v>0.40086369061758736</v>
      </c>
      <c r="P14" s="649">
        <f t="shared" si="31"/>
        <v>0.59546116530134485</v>
      </c>
      <c r="Q14" s="649">
        <f t="shared" si="32"/>
        <v>0.57957928269629544</v>
      </c>
      <c r="R14" s="650">
        <v>0.64272619902669337</v>
      </c>
      <c r="S14" s="649">
        <f t="shared" si="33"/>
        <v>0</v>
      </c>
      <c r="T14" s="649">
        <f t="shared" si="34"/>
        <v>3.67797684612372E-3</v>
      </c>
      <c r="U14" s="649">
        <f t="shared" si="35"/>
        <v>3.5277302782211911E-3</v>
      </c>
      <c r="V14" s="650">
        <v>8.0534672559283357E-3</v>
      </c>
      <c r="W14" s="649">
        <f t="shared" si="36"/>
        <v>0</v>
      </c>
      <c r="X14" s="645"/>
      <c r="Y14" s="645"/>
    </row>
    <row r="15" spans="1:26">
      <c r="A15" s="647" t="s">
        <v>187</v>
      </c>
      <c r="B15" s="648" t="s">
        <v>311</v>
      </c>
      <c r="C15" s="639" t="s">
        <v>177</v>
      </c>
      <c r="D15" s="649">
        <f>'1_Елементи витрат'!M86/1000</f>
        <v>1.32534</v>
      </c>
      <c r="E15" s="649">
        <f>'1_Елементи витрат'!Z86/1000</f>
        <v>1.83938</v>
      </c>
      <c r="F15" s="644">
        <f t="shared" si="24"/>
        <v>4.0523759756175428</v>
      </c>
      <c r="G15" s="649">
        <f>K15+O15+S15+W15</f>
        <v>0</v>
      </c>
      <c r="H15" s="649">
        <f>IFERROR(IF($Z$1=1,$D15/$D$38*H$38,$D15/$D$39*H$39),0)</f>
        <v>0.97956906409629607</v>
      </c>
      <c r="I15" s="649">
        <f>IFERROR(IF($Z$1=1,$E15/$E$38*I$38,$E15/$E$39*I$39),0)</f>
        <v>1.4150124581932972</v>
      </c>
      <c r="J15" s="650">
        <v>3.021381787988187</v>
      </c>
      <c r="K15" s="649">
        <f>(K10+K11+K13+K14+K16+K18+K19+K20+K21+K23+K24+K25+K26)*ІНСТРУКЦІЯ!$H$1</f>
        <v>0</v>
      </c>
      <c r="L15" s="649">
        <f t="shared" si="28"/>
        <v>0.31744924882657921</v>
      </c>
      <c r="M15" s="649">
        <f t="shared" si="29"/>
        <v>0.38608423794344515</v>
      </c>
      <c r="N15" s="650">
        <v>0.93674003679088114</v>
      </c>
      <c r="O15" s="649">
        <f>(O10+O11+O13+O14+O16+O18+O19+O20+O21+O23+O24+O25+O26)*ІНСТРУКЦІЯ!$H$1</f>
        <v>0</v>
      </c>
      <c r="P15" s="649">
        <f t="shared" si="31"/>
        <v>2.8147826779933164E-2</v>
      </c>
      <c r="Q15" s="649">
        <f t="shared" si="32"/>
        <v>3.8051694283568513E-2</v>
      </c>
      <c r="R15" s="650">
        <v>9.3087745744951683E-2</v>
      </c>
      <c r="S15" s="649">
        <f>(S10+S11+S13+S14+S16+S18+S19+S20+S21+S23+S24+S25+S26)*ІНСТРУКЦІЯ!$H$1</f>
        <v>0</v>
      </c>
      <c r="T15" s="649">
        <f t="shared" si="34"/>
        <v>1.7386029719151114E-4</v>
      </c>
      <c r="U15" s="649">
        <f t="shared" si="35"/>
        <v>2.3160957968903405E-4</v>
      </c>
      <c r="V15" s="650">
        <v>1.1664050935225924E-3</v>
      </c>
      <c r="W15" s="649">
        <f>(W10+W11+W13+W14+W16+W18+W19+W20+W21+W23+W24+W25+W26)*ІНСТРУКЦІЯ!$H$1</f>
        <v>0</v>
      </c>
      <c r="X15" s="645"/>
      <c r="Y15" s="645"/>
    </row>
    <row r="16" spans="1:26">
      <c r="A16" s="647" t="s">
        <v>310</v>
      </c>
      <c r="B16" s="648" t="s">
        <v>215</v>
      </c>
      <c r="C16" s="639" t="s">
        <v>177</v>
      </c>
      <c r="D16" s="649">
        <f>SUMIF('1_Елементи витрат'!$BO$11:$BO$99,"іп",'1_Елементи витрат'!$M$11:$M$99)/1000</f>
        <v>262.40037999999998</v>
      </c>
      <c r="E16" s="649">
        <f>SUMIF('1_Елементи витрат'!$BO$11:$BO$99,"іп",'1_Елементи витрат'!$Z$11:$Z$99)/1000</f>
        <v>38.256540000000001</v>
      </c>
      <c r="F16" s="644">
        <f t="shared" si="24"/>
        <v>46.927280165096114</v>
      </c>
      <c r="G16" s="649">
        <f>SUMIF('1_Елементи витрат'!$BO$11:$BO$99,"іп",'1_Елементи витрат'!$BP$11:$BP$99)/1000</f>
        <v>0.12703749</v>
      </c>
      <c r="H16" s="649">
        <f t="shared" si="25"/>
        <v>193.94215420579809</v>
      </c>
      <c r="I16" s="649">
        <f t="shared" si="26"/>
        <v>29.430286676690081</v>
      </c>
      <c r="J16" s="650">
        <v>34.988172495281368</v>
      </c>
      <c r="K16" s="649">
        <f t="shared" si="27"/>
        <v>4.0427882380361851E-2</v>
      </c>
      <c r="L16" s="649">
        <f t="shared" si="28"/>
        <v>62.850893750138788</v>
      </c>
      <c r="M16" s="649">
        <f t="shared" si="29"/>
        <v>8.0300139678875091</v>
      </c>
      <c r="N16" s="650">
        <v>10.847626778176533</v>
      </c>
      <c r="O16" s="649">
        <f t="shared" si="30"/>
        <v>8.6609607619638151E-2</v>
      </c>
      <c r="P16" s="649">
        <f t="shared" si="31"/>
        <v>5.5729099274364602</v>
      </c>
      <c r="Q16" s="649">
        <f t="shared" si="32"/>
        <v>0.79142219901657629</v>
      </c>
      <c r="R16" s="650">
        <v>1.0779737000698426</v>
      </c>
      <c r="S16" s="649">
        <f t="shared" si="33"/>
        <v>0</v>
      </c>
      <c r="T16" s="649">
        <f t="shared" si="34"/>
        <v>3.4422116626650866E-2</v>
      </c>
      <c r="U16" s="649">
        <f t="shared" si="35"/>
        <v>4.817156405830616E-3</v>
      </c>
      <c r="V16" s="650">
        <v>1.3507191568370836E-2</v>
      </c>
      <c r="W16" s="649">
        <f t="shared" si="36"/>
        <v>0</v>
      </c>
      <c r="X16" s="645"/>
      <c r="Y16" s="645"/>
    </row>
    <row r="17" spans="1:25">
      <c r="A17" s="640" t="s">
        <v>188</v>
      </c>
      <c r="B17" s="641" t="s">
        <v>216</v>
      </c>
      <c r="C17" s="642" t="s">
        <v>177</v>
      </c>
      <c r="D17" s="643">
        <f t="shared" ref="D17:F17" si="37">D18+D19+D20+D21</f>
        <v>397.23725465365271</v>
      </c>
      <c r="E17" s="643">
        <f t="shared" si="37"/>
        <v>387.5530662055985</v>
      </c>
      <c r="F17" s="644">
        <f t="shared" si="37"/>
        <v>213.25355451434268</v>
      </c>
      <c r="G17" s="643">
        <f>G18+G19+G20+G21</f>
        <v>4.8975480759879189E-2</v>
      </c>
      <c r="H17" s="643">
        <f t="shared" ref="H17:I17" si="38">SUM(H18:H21)</f>
        <v>293.60113311698183</v>
      </c>
      <c r="I17" s="643">
        <f t="shared" si="38"/>
        <v>298.13981716226863</v>
      </c>
      <c r="J17" s="644">
        <f>SUM(J18:J21)</f>
        <v>158.99818025527429</v>
      </c>
      <c r="K17" s="643">
        <f>SUM(K18:K21)</f>
        <v>1.5585753273951421E-2</v>
      </c>
      <c r="L17" s="643">
        <f t="shared" ref="L17:N17" si="39">SUM(L18:L21)</f>
        <v>95.147409793513077</v>
      </c>
      <c r="M17" s="643">
        <f t="shared" si="39"/>
        <v>81.347046411635461</v>
      </c>
      <c r="N17" s="644">
        <f t="shared" si="39"/>
        <v>49.295313096191563</v>
      </c>
      <c r="O17" s="643">
        <f>SUM(O18:O21)</f>
        <v>3.3389727485927764E-2</v>
      </c>
      <c r="P17" s="643">
        <f t="shared" ref="P17:R17" si="40">SUM(P18:P21)</f>
        <v>8.4366015018992986</v>
      </c>
      <c r="Q17" s="643">
        <f t="shared" si="40"/>
        <v>8.0174030346720215</v>
      </c>
      <c r="R17" s="644">
        <f t="shared" si="40"/>
        <v>4.8986798809587704</v>
      </c>
      <c r="S17" s="643">
        <f>SUM(S18:S21)</f>
        <v>0</v>
      </c>
      <c r="T17" s="643">
        <f t="shared" ref="T17:V17" si="41">SUM(T18:T21)</f>
        <v>5.2110241258563131E-2</v>
      </c>
      <c r="U17" s="643">
        <f t="shared" si="41"/>
        <v>4.8799597022407049E-2</v>
      </c>
      <c r="V17" s="644">
        <f t="shared" si="41"/>
        <v>6.1381281918053407E-2</v>
      </c>
      <c r="W17" s="643">
        <f>SUM(W18:W21)</f>
        <v>0</v>
      </c>
      <c r="X17" s="645"/>
      <c r="Y17" s="645"/>
    </row>
    <row r="18" spans="1:25">
      <c r="A18" s="647" t="s">
        <v>189</v>
      </c>
      <c r="B18" s="648" t="s">
        <v>190</v>
      </c>
      <c r="C18" s="639" t="s">
        <v>177</v>
      </c>
      <c r="D18" s="649">
        <f>'1_Елементи витрат'!E17/'1_Елементи витрат'!$D$17*'1_Елементи витрат'!$M$17/1000</f>
        <v>160.01700513842661</v>
      </c>
      <c r="E18" s="649">
        <f>'1_Елементи витрат'!S17/'1_Елементи витрат'!$R$17*'1_Елементи витрат'!$Z$17/1000</f>
        <v>167.83748824594903</v>
      </c>
      <c r="F18" s="644">
        <f t="shared" ref="F18:F21" si="42">+IFERROR(J18+N18+R18+V18,"0")</f>
        <v>132.81061520626702</v>
      </c>
      <c r="G18" s="649">
        <f>'1_Елементи витрат'!BC17*Лист1!$E$15/100/1000</f>
        <v>2.6350525893247411E-3</v>
      </c>
      <c r="H18" s="649">
        <f t="shared" ref="H18:H21" si="43">IFERROR(IF($Z$1=1,$D18/$D$38*H$38,$D18/$D$39*H$39),0)</f>
        <v>118.26980847400725</v>
      </c>
      <c r="I18" s="649">
        <f t="shared" ref="I18:I21" si="44">IFERROR(IF($Z$1=1,$E18/$E$38*I$38,$E18/$E$39*I$39),0)</f>
        <v>129.11531973811231</v>
      </c>
      <c r="J18" s="650">
        <v>99.021309091284976</v>
      </c>
      <c r="K18" s="649">
        <f t="shared" ref="K18:K21" si="45">IF($Z$1=1,$G18/$G$38*K$38,$G18/$G$39*K$39)</f>
        <v>8.3856817501108195E-4</v>
      </c>
      <c r="L18" s="649">
        <f t="shared" ref="L18:L21" si="46">IFERROR(IF($Z$1=1,$D18/$D$38*L$38,$D18/$D$39*L$39),0)</f>
        <v>38.327733321768299</v>
      </c>
      <c r="M18" s="649">
        <f t="shared" ref="M18:M21" si="47">IFERROR(IF($Z$1=1,$E18/$E$38*M$38,$E18/$E$39*M$39),0)</f>
        <v>35.228940592905857</v>
      </c>
      <c r="N18" s="650">
        <v>30.700266047150127</v>
      </c>
      <c r="O18" s="649">
        <f t="shared" ref="O18:O21" si="48">IF($Z$1=1,$G18/$G$38*O$38,$G18/$G$39*O$39)</f>
        <v>1.796484414313659E-3</v>
      </c>
      <c r="P18" s="649">
        <f t="shared" ref="P18:P21" si="49">IFERROR(IF($Z$1=1,$D18/$D$38*P$38,$D18/$D$39*P$39),0)</f>
        <v>3.3984720467805301</v>
      </c>
      <c r="Q18" s="649">
        <f t="shared" ref="Q18:Q21" si="50">IFERROR(IF($Z$1=1,$E18/$E$38*Q$38,$E18/$E$39*Q$39),0)</f>
        <v>3.4720942883237158</v>
      </c>
      <c r="R18" s="650">
        <v>3.0508128700145081</v>
      </c>
      <c r="S18" s="649">
        <f t="shared" ref="S18:S21" si="51">IF($Z$1=1,$G18/$G$38*S$38,$G18/$G$39*S$39)</f>
        <v>0</v>
      </c>
      <c r="T18" s="649">
        <f t="shared" ref="T18:T21" si="52">IFERROR(IF($Z$1=1,$D18/$D$38*T$38,$D18/$D$39*T$39),0)</f>
        <v>2.0991295870540706E-2</v>
      </c>
      <c r="U18" s="649">
        <f t="shared" ref="U18:U21" si="53">IFERROR(IF($Z$1=1,$E18/$E$38*U$38,$E18/$E$39*U$39),0)</f>
        <v>2.1133626607176034E-2</v>
      </c>
      <c r="V18" s="650">
        <v>3.8227197817411789E-2</v>
      </c>
      <c r="W18" s="649">
        <f t="shared" ref="W18:W21" si="54">IF($Z$1=1,$G18/$G$38*W$38,$G18/$G$39*W$39)</f>
        <v>0</v>
      </c>
      <c r="X18" s="645"/>
      <c r="Y18" s="645"/>
    </row>
    <row r="19" spans="1:25">
      <c r="A19" s="647" t="s">
        <v>191</v>
      </c>
      <c r="B19" s="648" t="s">
        <v>192</v>
      </c>
      <c r="C19" s="639" t="s">
        <v>177</v>
      </c>
      <c r="D19" s="649">
        <f>'1_Елементи витрат'!E18/'1_Елементи витрат'!$D$17*'1_Елементи витрат'!$M$17/1000</f>
        <v>33.086189429778749</v>
      </c>
      <c r="E19" s="649">
        <f>'1_Елементи витрат'!S18/'1_Елементи витрат'!$R$17*'1_Елементи витрат'!$Z$17/1000</f>
        <v>34.454179515659924</v>
      </c>
      <c r="F19" s="644">
        <f t="shared" si="42"/>
        <v>29.21833546606392</v>
      </c>
      <c r="G19" s="649">
        <f>'1_Елементи витрат'!BC18*Лист1!$E$15/100/1000</f>
        <v>5.7971058717438647E-4</v>
      </c>
      <c r="H19" s="649">
        <f t="shared" si="43"/>
        <v>24.45425899334596</v>
      </c>
      <c r="I19" s="649">
        <f t="shared" si="44"/>
        <v>26.505177424723058</v>
      </c>
      <c r="J19" s="650">
        <v>21.784688090063486</v>
      </c>
      <c r="K19" s="649">
        <f t="shared" si="45"/>
        <v>1.8448468584302636E-4</v>
      </c>
      <c r="L19" s="649">
        <f t="shared" si="46"/>
        <v>7.9248992568074375</v>
      </c>
      <c r="M19" s="649">
        <f t="shared" si="47"/>
        <v>7.2319018594690716</v>
      </c>
      <c r="N19" s="650">
        <v>6.7540585582703994</v>
      </c>
      <c r="O19" s="649">
        <f t="shared" si="48"/>
        <v>3.952259013313601E-4</v>
      </c>
      <c r="P19" s="649">
        <f t="shared" si="49"/>
        <v>0.70269087847455591</v>
      </c>
      <c r="Q19" s="649">
        <f t="shared" si="50"/>
        <v>0.71276185764827293</v>
      </c>
      <c r="R19" s="650">
        <v>0.67117883417546931</v>
      </c>
      <c r="S19" s="649">
        <f t="shared" si="51"/>
        <v>0</v>
      </c>
      <c r="T19" s="649">
        <f t="shared" si="52"/>
        <v>4.3403011507959985E-3</v>
      </c>
      <c r="U19" s="649">
        <f t="shared" si="53"/>
        <v>4.3383738195220799E-3</v>
      </c>
      <c r="V19" s="650">
        <v>8.4099835545676984E-3</v>
      </c>
      <c r="W19" s="649">
        <f t="shared" si="54"/>
        <v>0</v>
      </c>
      <c r="X19" s="645"/>
      <c r="Y19" s="645"/>
    </row>
    <row r="20" spans="1:25">
      <c r="A20" s="647" t="s">
        <v>193</v>
      </c>
      <c r="B20" s="648" t="s">
        <v>214</v>
      </c>
      <c r="C20" s="639" t="s">
        <v>177</v>
      </c>
      <c r="D20" s="649">
        <f>'1_Елементи витрат'!E19/'1_Елементи витрат'!$D$17*'1_Елементи витрат'!$M$17/1000</f>
        <v>13.855957215230655</v>
      </c>
      <c r="E20" s="649">
        <f>'1_Елементи витрат'!S19/'1_Елементи витрат'!$R$17*'1_Елементи витрат'!$Z$17/1000</f>
        <v>18.068236890280374</v>
      </c>
      <c r="F20" s="644">
        <f t="shared" si="42"/>
        <v>2.9622265716001293</v>
      </c>
      <c r="G20" s="649">
        <f>'1_Елементи витрат'!BC19*Лист1!$E$15/100/1000</f>
        <v>4.9423508326086791E-4</v>
      </c>
      <c r="H20" s="649">
        <f t="shared" si="43"/>
        <v>10.241045347972454</v>
      </c>
      <c r="I20" s="649">
        <f t="shared" si="44"/>
        <v>13.899672877455691</v>
      </c>
      <c r="J20" s="650">
        <v>2.2085851532972387</v>
      </c>
      <c r="K20" s="649">
        <f t="shared" si="45"/>
        <v>1.5728331702963207E-4</v>
      </c>
      <c r="L20" s="649">
        <f t="shared" si="46"/>
        <v>3.3188187255709414</v>
      </c>
      <c r="M20" s="649">
        <f t="shared" si="47"/>
        <v>3.792506970155999</v>
      </c>
      <c r="N20" s="650">
        <v>0.68474303577934237</v>
      </c>
      <c r="O20" s="649">
        <f t="shared" si="48"/>
        <v>3.3695176623123579E-4</v>
      </c>
      <c r="P20" s="649">
        <f t="shared" si="49"/>
        <v>0.29427549426145561</v>
      </c>
      <c r="Q20" s="649">
        <f t="shared" si="50"/>
        <v>0.37378194086705491</v>
      </c>
      <c r="R20" s="650">
        <v>6.8045757746856533E-2</v>
      </c>
      <c r="S20" s="649">
        <f t="shared" si="51"/>
        <v>0</v>
      </c>
      <c r="T20" s="649">
        <f t="shared" si="52"/>
        <v>1.8176474258023336E-3</v>
      </c>
      <c r="U20" s="649">
        <f t="shared" si="53"/>
        <v>2.275101801628667E-3</v>
      </c>
      <c r="V20" s="650">
        <v>8.5262477669185782E-4</v>
      </c>
      <c r="W20" s="649">
        <f t="shared" si="54"/>
        <v>0</v>
      </c>
      <c r="X20" s="645"/>
      <c r="Y20" s="645"/>
    </row>
    <row r="21" spans="1:25">
      <c r="A21" s="647" t="s">
        <v>369</v>
      </c>
      <c r="B21" s="648" t="s">
        <v>194</v>
      </c>
      <c r="C21" s="639" t="s">
        <v>177</v>
      </c>
      <c r="D21" s="649">
        <f>'1_Елементи витрат'!E2/'1_Елементи витрат'!D17*'1_Елементи витрат'!M17/1000-D18-D19-D20</f>
        <v>190.27810287021669</v>
      </c>
      <c r="E21" s="649">
        <f>'1_Елементи витрат'!S2/'1_Елементи витрат'!R17*'1_Елементи витрат'!Z17/1000-E18-E19-E20</f>
        <v>167.19316155370916</v>
      </c>
      <c r="F21" s="644">
        <f t="shared" si="42"/>
        <v>48.262377270411612</v>
      </c>
      <c r="G21" s="649">
        <f>'1_Елементи витрат'!BC2*Лист1!E15/100/1000-G18-G19-G20</f>
        <v>4.5266482500119193E-2</v>
      </c>
      <c r="H21" s="649">
        <f t="shared" si="43"/>
        <v>140.63602030165612</v>
      </c>
      <c r="I21" s="649">
        <f t="shared" si="44"/>
        <v>128.61964712197758</v>
      </c>
      <c r="J21" s="650">
        <v>35.983597920628597</v>
      </c>
      <c r="K21" s="649">
        <f t="shared" si="45"/>
        <v>1.440541709606768E-2</v>
      </c>
      <c r="L21" s="649">
        <f t="shared" si="46"/>
        <v>45.575958489366393</v>
      </c>
      <c r="M21" s="649">
        <f t="shared" si="47"/>
        <v>35.093696989104544</v>
      </c>
      <c r="N21" s="650">
        <v>11.156245454991696</v>
      </c>
      <c r="O21" s="649">
        <f t="shared" si="48"/>
        <v>3.0861065404051511E-2</v>
      </c>
      <c r="P21" s="649">
        <f t="shared" si="49"/>
        <v>4.0411630823827567</v>
      </c>
      <c r="Q21" s="649">
        <f t="shared" si="50"/>
        <v>3.4587649478329774</v>
      </c>
      <c r="R21" s="650">
        <v>1.1086424190219359</v>
      </c>
      <c r="S21" s="649">
        <f t="shared" si="51"/>
        <v>0</v>
      </c>
      <c r="T21" s="649">
        <f t="shared" si="52"/>
        <v>2.496099681142409E-2</v>
      </c>
      <c r="U21" s="649">
        <f t="shared" si="53"/>
        <v>2.1052494794080261E-2</v>
      </c>
      <c r="V21" s="650">
        <v>1.389147576938206E-2</v>
      </c>
      <c r="W21" s="649">
        <f t="shared" si="54"/>
        <v>0</v>
      </c>
      <c r="X21" s="645"/>
      <c r="Y21" s="645"/>
    </row>
    <row r="22" spans="1:25">
      <c r="A22" s="640">
        <v>2</v>
      </c>
      <c r="B22" s="641" t="s">
        <v>217</v>
      </c>
      <c r="C22" s="642" t="s">
        <v>177</v>
      </c>
      <c r="D22" s="643">
        <f t="shared" ref="D22:F22" si="55">D23+D24+D25+D26</f>
        <v>990.81294285751062</v>
      </c>
      <c r="E22" s="643">
        <f t="shared" si="55"/>
        <v>967.03451135243108</v>
      </c>
      <c r="F22" s="644">
        <f t="shared" si="55"/>
        <v>686.47504745232413</v>
      </c>
      <c r="G22" s="643">
        <f>G23+G24+G25+G26</f>
        <v>0.41459428260196673</v>
      </c>
      <c r="H22" s="643">
        <f t="shared" ref="H22:J22" si="56">SUM(H23:H26)</f>
        <v>732.31752390286908</v>
      </c>
      <c r="I22" s="643">
        <f t="shared" si="56"/>
        <v>743.92778059267664</v>
      </c>
      <c r="J22" s="644">
        <f t="shared" si="56"/>
        <v>511.8239814766215</v>
      </c>
      <c r="K22" s="643">
        <f>SUM(K23:K26)</f>
        <v>0.1319387599094001</v>
      </c>
      <c r="L22" s="643">
        <f t="shared" ref="L22:N22" si="57">SUM(L23:L26)</f>
        <v>237.32236591196909</v>
      </c>
      <c r="M22" s="643">
        <f t="shared" si="57"/>
        <v>202.97969010237972</v>
      </c>
      <c r="N22" s="644">
        <f t="shared" si="57"/>
        <v>158.68435334619159</v>
      </c>
      <c r="O22" s="643">
        <f>SUM(O23:O26)</f>
        <v>0.28265552269256666</v>
      </c>
      <c r="P22" s="643">
        <f t="shared" ref="P22:R22" si="58">SUM(P23:P26)</f>
        <v>21.043076559123715</v>
      </c>
      <c r="Q22" s="643">
        <f t="shared" si="58"/>
        <v>20.005274379216242</v>
      </c>
      <c r="R22" s="644">
        <f t="shared" si="58"/>
        <v>15.769122870628379</v>
      </c>
      <c r="S22" s="643">
        <f>SUM(S23:S26)</f>
        <v>0</v>
      </c>
      <c r="T22" s="643">
        <f t="shared" ref="T22:V22" si="59">SUM(T23:T26)</f>
        <v>0.12997648354867625</v>
      </c>
      <c r="U22" s="643">
        <f t="shared" si="59"/>
        <v>0.12176627815847027</v>
      </c>
      <c r="V22" s="644">
        <f t="shared" si="59"/>
        <v>0.19758975888275865</v>
      </c>
      <c r="W22" s="643">
        <f>SUM(W23:W26)</f>
        <v>0</v>
      </c>
      <c r="X22" s="645"/>
      <c r="Y22" s="645"/>
    </row>
    <row r="23" spans="1:25">
      <c r="A23" s="647" t="s">
        <v>144</v>
      </c>
      <c r="B23" s="648" t="s">
        <v>190</v>
      </c>
      <c r="C23" s="639" t="s">
        <v>177</v>
      </c>
      <c r="D23" s="649">
        <f>'1_Елементи витрат'!F17/'1_Елементи витрат'!$D$17*'1_Елементи витрат'!$M$17/1000</f>
        <v>641.49511637905641</v>
      </c>
      <c r="E23" s="649">
        <f>'1_Елементи витрат'!T17/'1_Елементи витрат'!R17*'1_Елементи витрат'!Z17/1000</f>
        <v>674.14989853153054</v>
      </c>
      <c r="F23" s="644">
        <f t="shared" ref="F23:F28" si="60">+IFERROR(J23+N23+R23+V23,"0")</f>
        <v>484.94256651753437</v>
      </c>
      <c r="G23" s="649">
        <f>'1_Елементи витрат'!BD17*Лист1!$L$15/100/1000</f>
        <v>0.29832105276359333</v>
      </c>
      <c r="H23" s="649">
        <f t="shared" ref="H23:H28" si="61">IFERROR(IF($Z$1=1,$D23/$D$38*H$38,$D23/$D$39*H$39),0)</f>
        <v>474.1340114791501</v>
      </c>
      <c r="I23" s="649">
        <f t="shared" ref="I23:I28" si="62">IFERROR(IF($Z$1=1,$E23/$E$38*I$38,$E23/$E$39*I$39),0)</f>
        <v>518.6152426969212</v>
      </c>
      <c r="J23" s="650">
        <v>361.56483196824968</v>
      </c>
      <c r="K23" s="649">
        <f t="shared" ref="K23:K28" si="63">IF($Z$1=1,$G23/$G$38*K$38,$G23/$G$39*K$39)</f>
        <v>9.4936450906832892E-2</v>
      </c>
      <c r="L23" s="649">
        <f t="shared" ref="L23:L28" si="64">IFERROR(IF($Z$1=1,$D23/$D$38*L$38,$D23/$D$39*L$39),0)</f>
        <v>153.65275538386413</v>
      </c>
      <c r="M23" s="649">
        <f t="shared" ref="M23:M28" si="65">IFERROR(IF($Z$1=1,$E23/$E$38*M$38,$E23/$E$39*M$39),0)</f>
        <v>141.50346846991749</v>
      </c>
      <c r="N23" s="650">
        <v>112.09846281152969</v>
      </c>
      <c r="O23" s="649">
        <f t="shared" ref="O23:O28" si="66">IF($Z$1=1,$G23/$G$38*O$38,$G23/$G$39*O$39)</f>
        <v>0.20338460185676047</v>
      </c>
      <c r="P23" s="649">
        <f t="shared" ref="P23:P28" si="67">IFERROR(IF($Z$1=1,$D23/$D$38*P$38,$D23/$D$39*P$39),0)</f>
        <v>13.624197123765031</v>
      </c>
      <c r="Q23" s="649">
        <f t="shared" ref="Q23:Q28" si="68">IFERROR(IF($Z$1=1,$E23/$E$38*Q$38,$E23/$E$39*Q$39),0)</f>
        <v>13.946300296959048</v>
      </c>
      <c r="R23" s="650">
        <v>11.139689556078103</v>
      </c>
      <c r="S23" s="649">
        <f t="shared" ref="S23:S28" si="69">IF($Z$1=1,$G23/$G$38*S$38,$G23/$G$39*S$39)</f>
        <v>0</v>
      </c>
      <c r="T23" s="649">
        <f t="shared" ref="T23:T28" si="70">IFERROR(IF($Z$1=1,$D23/$D$38*T$38,$D23/$D$39*T$39),0)</f>
        <v>8.4152392277125704E-2</v>
      </c>
      <c r="U23" s="649">
        <f t="shared" ref="U23:U28" si="71">IFERROR(IF($Z$1=1,$E23/$E$38*U$38,$E23/$E$39*U$39),0)</f>
        <v>8.4887067732764721E-2</v>
      </c>
      <c r="V23" s="650">
        <v>0.13958218167695377</v>
      </c>
      <c r="W23" s="649">
        <f t="shared" ref="W23:W28" si="72">IF($Z$1=1,$G23/$G$38*W$38,$G23/$G$39*W$39)</f>
        <v>0</v>
      </c>
      <c r="X23" s="645"/>
      <c r="Y23" s="645"/>
    </row>
    <row r="24" spans="1:25">
      <c r="A24" s="647" t="s">
        <v>145</v>
      </c>
      <c r="B24" s="648" t="s">
        <v>195</v>
      </c>
      <c r="C24" s="639" t="s">
        <v>177</v>
      </c>
      <c r="D24" s="649">
        <f>'1_Елементи витрат'!F18/'1_Елементи витрат'!$D$17*'1_Елементи витрат'!$M$17/1000</f>
        <v>131.1999007835262</v>
      </c>
      <c r="E24" s="649">
        <f>'1_Елементи витрат'!T18/'1_Елементи витрат'!R18*'1_Елементи витрат'!Z18/1000</f>
        <v>141.8850367106117</v>
      </c>
      <c r="F24" s="644">
        <f t="shared" si="60"/>
        <v>106.6873644679155</v>
      </c>
      <c r="G24" s="649">
        <f>'1_Елементи витрат'!BD18*Лист1!$L$15/100/1000</f>
        <v>6.5630646345146385E-2</v>
      </c>
      <c r="H24" s="649">
        <f t="shared" si="61"/>
        <v>96.970863340762122</v>
      </c>
      <c r="I24" s="649">
        <f t="shared" si="62"/>
        <v>109.15041730187829</v>
      </c>
      <c r="J24" s="650">
        <v>79.544262909291376</v>
      </c>
      <c r="K24" s="649">
        <f t="shared" si="63"/>
        <v>2.0886023889394412E-2</v>
      </c>
      <c r="L24" s="649">
        <f t="shared" si="64"/>
        <v>31.425377601107726</v>
      </c>
      <c r="M24" s="649">
        <f t="shared" si="65"/>
        <v>29.781543930016777</v>
      </c>
      <c r="N24" s="650">
        <v>24.661661780177656</v>
      </c>
      <c r="O24" s="649">
        <f t="shared" si="66"/>
        <v>4.4744622455751976E-2</v>
      </c>
      <c r="P24" s="649">
        <f t="shared" si="67"/>
        <v>2.7864488212829261</v>
      </c>
      <c r="Q24" s="649">
        <f t="shared" si="68"/>
        <v>2.935209712144903</v>
      </c>
      <c r="R24" s="650">
        <v>2.4507316985253023</v>
      </c>
      <c r="S24" s="649">
        <f t="shared" si="69"/>
        <v>0</v>
      </c>
      <c r="T24" s="649">
        <f t="shared" si="70"/>
        <v>1.7211020373429191E-2</v>
      </c>
      <c r="U24" s="649">
        <f t="shared" si="71"/>
        <v>1.7865766571729575E-2</v>
      </c>
      <c r="V24" s="650">
        <v>3.0708079921166326E-2</v>
      </c>
      <c r="W24" s="649">
        <f t="shared" si="72"/>
        <v>0</v>
      </c>
      <c r="X24" s="645"/>
      <c r="Y24" s="645"/>
    </row>
    <row r="25" spans="1:25">
      <c r="A25" s="647" t="s">
        <v>196</v>
      </c>
      <c r="B25" s="648" t="s">
        <v>214</v>
      </c>
      <c r="C25" s="639" t="s">
        <v>177</v>
      </c>
      <c r="D25" s="649">
        <f>'1_Елементи витрат'!F19/'1_Елементи витрат'!$D$17*'1_Елементи витрат'!$M$17/1000</f>
        <v>36.881921491317627</v>
      </c>
      <c r="E25" s="649">
        <f>'1_Елементи витрат'!T19/'1_Елементи витрат'!R19*'1_Елементи витрат'!Z19/1000</f>
        <v>0.97619618883445114</v>
      </c>
      <c r="F25" s="644">
        <f t="shared" si="60"/>
        <v>15.879159283661</v>
      </c>
      <c r="G25" s="649">
        <f>'1_Елементи витрат'!BD19*Лист1!$L$15/100/1000</f>
        <v>9.721806969253434E-3</v>
      </c>
      <c r="H25" s="649">
        <f t="shared" si="61"/>
        <v>27.259713973262013</v>
      </c>
      <c r="I25" s="649">
        <f t="shared" si="62"/>
        <v>0.75097574663286804</v>
      </c>
      <c r="J25" s="650">
        <v>11.839227889239885</v>
      </c>
      <c r="K25" s="649">
        <f t="shared" si="63"/>
        <v>3.0938274101413683E-3</v>
      </c>
      <c r="L25" s="649">
        <f t="shared" si="64"/>
        <v>8.8340639177114166</v>
      </c>
      <c r="M25" s="649">
        <f t="shared" si="65"/>
        <v>0.20490271811667221</v>
      </c>
      <c r="N25" s="650">
        <v>3.6705982715036982</v>
      </c>
      <c r="O25" s="649">
        <f t="shared" si="66"/>
        <v>6.6279795591120657E-3</v>
      </c>
      <c r="P25" s="649">
        <f t="shared" si="67"/>
        <v>0.78330536877231716</v>
      </c>
      <c r="Q25" s="649">
        <f t="shared" si="68"/>
        <v>2.0194804193974736E-2</v>
      </c>
      <c r="R25" s="650">
        <v>0.36476258642703252</v>
      </c>
      <c r="S25" s="649">
        <f t="shared" si="69"/>
        <v>0</v>
      </c>
      <c r="T25" s="649">
        <f t="shared" si="70"/>
        <v>4.8382315718792646E-3</v>
      </c>
      <c r="U25" s="649">
        <f t="shared" si="71"/>
        <v>1.2291989093606769E-4</v>
      </c>
      <c r="V25" s="650">
        <v>4.5705364903848161E-3</v>
      </c>
      <c r="W25" s="649">
        <f t="shared" si="72"/>
        <v>0</v>
      </c>
      <c r="X25" s="645"/>
      <c r="Y25" s="645"/>
    </row>
    <row r="26" spans="1:25">
      <c r="A26" s="647" t="s">
        <v>371</v>
      </c>
      <c r="B26" s="648" t="s">
        <v>194</v>
      </c>
      <c r="C26" s="639" t="s">
        <v>177</v>
      </c>
      <c r="D26" s="649">
        <f>'1_Елементи витрат'!F2/'1_Елементи витрат'!D17*'1_Елементи витрат'!M17/1000-D23-D24-D25</f>
        <v>181.23600420361038</v>
      </c>
      <c r="E26" s="649">
        <f>'1_Елементи витрат'!T2/'1_Елементи витрат'!R17*'1_Елементи витрат'!Z17/1000-E23-E24-E25</f>
        <v>150.02337992145439</v>
      </c>
      <c r="F26" s="644">
        <f t="shared" si="60"/>
        <v>78.965957183213249</v>
      </c>
      <c r="G26" s="649">
        <f>'1_Елементи витрат'!BD2*Лист1!L15/100/1000-G23-G24-G25</f>
        <v>4.0920776523973586E-2</v>
      </c>
      <c r="H26" s="649">
        <f t="shared" si="61"/>
        <v>133.95293510969486</v>
      </c>
      <c r="I26" s="649">
        <f t="shared" si="62"/>
        <v>115.41114484724426</v>
      </c>
      <c r="J26" s="650">
        <v>58.875658709840529</v>
      </c>
      <c r="K26" s="649">
        <f t="shared" si="63"/>
        <v>1.3022457703031417E-2</v>
      </c>
      <c r="L26" s="649">
        <f t="shared" si="64"/>
        <v>43.410169009285816</v>
      </c>
      <c r="M26" s="649">
        <f t="shared" si="65"/>
        <v>31.489774984328783</v>
      </c>
      <c r="N26" s="650">
        <v>18.253630482980522</v>
      </c>
      <c r="O26" s="649">
        <f t="shared" si="66"/>
        <v>2.7898318820942167E-2</v>
      </c>
      <c r="P26" s="649">
        <f t="shared" si="67"/>
        <v>3.8491252453034419</v>
      </c>
      <c r="Q26" s="649">
        <f t="shared" si="68"/>
        <v>3.1035695659183169</v>
      </c>
      <c r="R26" s="650">
        <v>1.813939029597941</v>
      </c>
      <c r="S26" s="649">
        <f t="shared" si="69"/>
        <v>0</v>
      </c>
      <c r="T26" s="649">
        <f t="shared" si="70"/>
        <v>2.3774839326242071E-2</v>
      </c>
      <c r="U26" s="649">
        <f t="shared" si="71"/>
        <v>1.8890523963039897E-2</v>
      </c>
      <c r="V26" s="650">
        <v>2.2728960794253735E-2</v>
      </c>
      <c r="W26" s="649">
        <f t="shared" si="72"/>
        <v>0</v>
      </c>
      <c r="X26" s="645"/>
      <c r="Y26" s="645"/>
    </row>
    <row r="27" spans="1:25">
      <c r="A27" s="640" t="s">
        <v>197</v>
      </c>
      <c r="B27" s="641" t="s">
        <v>235</v>
      </c>
      <c r="C27" s="642" t="s">
        <v>177</v>
      </c>
      <c r="D27" s="643">
        <v>0</v>
      </c>
      <c r="E27" s="643">
        <v>0</v>
      </c>
      <c r="F27" s="644">
        <f t="shared" si="60"/>
        <v>0</v>
      </c>
      <c r="G27" s="643">
        <v>0</v>
      </c>
      <c r="H27" s="651">
        <f t="shared" si="61"/>
        <v>0</v>
      </c>
      <c r="I27" s="651">
        <f t="shared" si="62"/>
        <v>0</v>
      </c>
      <c r="J27" s="646">
        <v>0</v>
      </c>
      <c r="K27" s="643">
        <f t="shared" si="63"/>
        <v>0</v>
      </c>
      <c r="L27" s="651">
        <f t="shared" si="64"/>
        <v>0</v>
      </c>
      <c r="M27" s="651">
        <f t="shared" si="65"/>
        <v>0</v>
      </c>
      <c r="N27" s="646">
        <v>0</v>
      </c>
      <c r="O27" s="643">
        <f t="shared" si="66"/>
        <v>0</v>
      </c>
      <c r="P27" s="651">
        <f t="shared" si="67"/>
        <v>0</v>
      </c>
      <c r="Q27" s="651">
        <f t="shared" si="68"/>
        <v>0</v>
      </c>
      <c r="R27" s="646">
        <v>0</v>
      </c>
      <c r="S27" s="643">
        <f t="shared" si="69"/>
        <v>0</v>
      </c>
      <c r="T27" s="651">
        <f t="shared" si="70"/>
        <v>0</v>
      </c>
      <c r="U27" s="651">
        <f t="shared" si="71"/>
        <v>0</v>
      </c>
      <c r="V27" s="646">
        <v>0</v>
      </c>
      <c r="W27" s="643">
        <f t="shared" si="72"/>
        <v>0</v>
      </c>
      <c r="X27" s="645"/>
      <c r="Y27" s="645"/>
    </row>
    <row r="28" spans="1:25">
      <c r="A28" s="640" t="s">
        <v>198</v>
      </c>
      <c r="B28" s="641" t="s">
        <v>111</v>
      </c>
      <c r="C28" s="642" t="s">
        <v>177</v>
      </c>
      <c r="D28" s="643">
        <v>0</v>
      </c>
      <c r="E28" s="643">
        <v>0</v>
      </c>
      <c r="F28" s="646">
        <f t="shared" si="60"/>
        <v>0</v>
      </c>
      <c r="G28" s="643">
        <v>0</v>
      </c>
      <c r="H28" s="651">
        <f t="shared" si="61"/>
        <v>0</v>
      </c>
      <c r="I28" s="651">
        <f t="shared" si="62"/>
        <v>0</v>
      </c>
      <c r="J28" s="646">
        <v>0</v>
      </c>
      <c r="K28" s="643">
        <f t="shared" si="63"/>
        <v>0</v>
      </c>
      <c r="L28" s="651">
        <f t="shared" si="64"/>
        <v>0</v>
      </c>
      <c r="M28" s="651">
        <f t="shared" si="65"/>
        <v>0</v>
      </c>
      <c r="N28" s="646">
        <v>0</v>
      </c>
      <c r="O28" s="643">
        <f t="shared" si="66"/>
        <v>0</v>
      </c>
      <c r="P28" s="651">
        <f t="shared" si="67"/>
        <v>0</v>
      </c>
      <c r="Q28" s="651">
        <f t="shared" si="68"/>
        <v>0</v>
      </c>
      <c r="R28" s="646">
        <v>0</v>
      </c>
      <c r="S28" s="643">
        <f t="shared" si="69"/>
        <v>0</v>
      </c>
      <c r="T28" s="651">
        <f t="shared" si="70"/>
        <v>0</v>
      </c>
      <c r="U28" s="651">
        <f t="shared" si="71"/>
        <v>0</v>
      </c>
      <c r="V28" s="646">
        <v>0</v>
      </c>
      <c r="W28" s="643">
        <f t="shared" si="72"/>
        <v>0</v>
      </c>
      <c r="X28" s="645"/>
      <c r="Y28" s="645"/>
    </row>
    <row r="29" spans="1:25" s="652" customFormat="1">
      <c r="A29" s="640" t="s">
        <v>147</v>
      </c>
      <c r="B29" s="641" t="s">
        <v>219</v>
      </c>
      <c r="C29" s="642" t="s">
        <v>177</v>
      </c>
      <c r="D29" s="643">
        <f>D9+D22+D27+D28</f>
        <v>7803.2436575111633</v>
      </c>
      <c r="E29" s="643">
        <f>E9+E22+E27+E28</f>
        <v>8149.9346675580309</v>
      </c>
      <c r="F29" s="644">
        <f>F9+F22+F27+F28</f>
        <v>6758.0123353381923</v>
      </c>
      <c r="G29" s="643">
        <f>G9+G22+G27+G28</f>
        <v>36.733177253361845</v>
      </c>
      <c r="H29" s="643">
        <f t="shared" ref="H29:J29" si="73">H9+H22+H27+H28</f>
        <v>5767.4378548173063</v>
      </c>
      <c r="I29" s="643">
        <f t="shared" si="73"/>
        <v>6269.6447107482199</v>
      </c>
      <c r="J29" s="644">
        <f t="shared" si="73"/>
        <v>5038.657695101635</v>
      </c>
      <c r="K29" s="643">
        <f>K9+K22+K27+K28</f>
        <v>11.689813530288546</v>
      </c>
      <c r="L29" s="643">
        <f t="shared" ref="L29:N29" si="74">L9+L22+L27+L28</f>
        <v>1869.0553650291149</v>
      </c>
      <c r="M29" s="643">
        <f t="shared" si="74"/>
        <v>1710.6640908420268</v>
      </c>
      <c r="N29" s="644">
        <f t="shared" si="74"/>
        <v>1562.1701346882599</v>
      </c>
      <c r="O29" s="643">
        <f>O9+O22+O27+O28</f>
        <v>25.043363723073298</v>
      </c>
      <c r="P29" s="643">
        <f t="shared" ref="P29:R29" si="75">P9+P22+P27+P28</f>
        <v>165.72679523234515</v>
      </c>
      <c r="Q29" s="643">
        <f t="shared" si="75"/>
        <v>168.59964901269709</v>
      </c>
      <c r="R29" s="644">
        <f t="shared" si="75"/>
        <v>155.2393306539978</v>
      </c>
      <c r="S29" s="643">
        <f>S9+S22+S27+S28</f>
        <v>0</v>
      </c>
      <c r="T29" s="643">
        <f t="shared" ref="T29:V29" si="76">T9+T22+T27+T28</f>
        <v>1.0236424323967175</v>
      </c>
      <c r="U29" s="643">
        <f t="shared" si="76"/>
        <v>1.0262169550860634</v>
      </c>
      <c r="V29" s="644">
        <f t="shared" si="76"/>
        <v>1.9451748942978435</v>
      </c>
      <c r="W29" s="643">
        <f>W9+W22+W27+W28</f>
        <v>0</v>
      </c>
      <c r="X29" s="645"/>
      <c r="Y29" s="645"/>
    </row>
    <row r="30" spans="1:25" s="652" customFormat="1">
      <c r="A30" s="640" t="s">
        <v>148</v>
      </c>
      <c r="B30" s="641" t="s">
        <v>121</v>
      </c>
      <c r="C30" s="642" t="s">
        <v>177</v>
      </c>
      <c r="D30" s="643">
        <v>0</v>
      </c>
      <c r="E30" s="643">
        <v>0</v>
      </c>
      <c r="F30" s="644">
        <f>J30+N30+R30+V30</f>
        <v>264.63517480206144</v>
      </c>
      <c r="G30" s="643">
        <f>K30+O30+S30+W30</f>
        <v>0</v>
      </c>
      <c r="H30" s="643">
        <f>IFERROR(IF($Z$1=1,$D30/$D$38*H$38,$D30/$D$39*H$39),0)</f>
        <v>0</v>
      </c>
      <c r="I30" s="643">
        <f>IFERROR(IF($Z$1=1,$E30/$E$38*I$38,$E30/$E$39*I$39),0)</f>
        <v>0</v>
      </c>
      <c r="J30" s="644">
        <v>206.81057331495367</v>
      </c>
      <c r="K30" s="643">
        <f>'5_Розрахунок тарифів'!T32/1000</f>
        <v>0</v>
      </c>
      <c r="L30" s="643">
        <f>IFERROR(IF($Z$1=1,$D30/$D$38*L$38,$D30/$D$39*L$39),0)</f>
        <v>0</v>
      </c>
      <c r="M30" s="643">
        <f>IFERROR(IF($Z$1=1,$E30/$E$38*M$38,$E30/$E$39*M$39),0)</f>
        <v>0</v>
      </c>
      <c r="N30" s="644">
        <v>52.785275597599984</v>
      </c>
      <c r="O30" s="643">
        <f>'5_Розрахунок тарифів'!U32/1000</f>
        <v>0</v>
      </c>
      <c r="P30" s="643">
        <f>IFERROR(IF($Z$1=1,$D30/$D$38*P$38,$D30/$D$39*P$39),0)</f>
        <v>0</v>
      </c>
      <c r="Q30" s="643">
        <f>IFERROR(IF($Z$1=1,$E30/$E$38*Q$38,$E30/$E$39*Q$39),0)</f>
        <v>0</v>
      </c>
      <c r="R30" s="644">
        <v>5.0393258895077544</v>
      </c>
      <c r="S30" s="643">
        <f>'5_Розрахунок тарифів'!V32/1000</f>
        <v>0</v>
      </c>
      <c r="T30" s="643">
        <f>IFERROR(IF($Z$1=1,$D30/$D$38*T$38,$D30/$D$39*T$39),0)</f>
        <v>0</v>
      </c>
      <c r="U30" s="643">
        <f>IFERROR(IF($Z$1=1,$E30/$E$38*U$38,$E30/$E$39*U$39),0)</f>
        <v>0</v>
      </c>
      <c r="V30" s="644">
        <v>0</v>
      </c>
      <c r="W30" s="643">
        <f>'5_Розрахунок тарифів'!W32/1000</f>
        <v>0</v>
      </c>
      <c r="X30" s="645"/>
      <c r="Y30" s="645"/>
    </row>
    <row r="31" spans="1:25" s="652" customFormat="1">
      <c r="A31" s="640">
        <v>7</v>
      </c>
      <c r="B31" s="641" t="s">
        <v>236</v>
      </c>
      <c r="C31" s="642" t="s">
        <v>177</v>
      </c>
      <c r="D31" s="643">
        <f>H31+L31+P31+T31</f>
        <v>0</v>
      </c>
      <c r="E31" s="643">
        <f>I31+M31+Q31+U31</f>
        <v>0</v>
      </c>
      <c r="F31" s="644">
        <f t="shared" ref="F31:F35" si="77">J31+N31+R31+V31</f>
        <v>164.73073048780489</v>
      </c>
      <c r="G31" s="643">
        <f t="shared" ref="G31:G34" si="78">K31+O31+S31+W31</f>
        <v>1.506744634146342</v>
      </c>
      <c r="H31" s="651">
        <v>0</v>
      </c>
      <c r="I31" s="651">
        <v>0</v>
      </c>
      <c r="J31" s="646">
        <f>J32+J33+J34</f>
        <v>122.82039780487804</v>
      </c>
      <c r="K31" s="643">
        <f>(K34+K33)/0.82</f>
        <v>0.28511731707317078</v>
      </c>
      <c r="L31" s="651">
        <v>0</v>
      </c>
      <c r="M31" s="651">
        <v>0</v>
      </c>
      <c r="N31" s="646">
        <f>N32+N33+N34</f>
        <v>38.078863170731708</v>
      </c>
      <c r="O31" s="643">
        <f>(O34+O33)/0.82</f>
        <v>1.2216273170731711</v>
      </c>
      <c r="P31" s="651">
        <v>0</v>
      </c>
      <c r="Q31" s="651">
        <v>0</v>
      </c>
      <c r="R31" s="646">
        <f>R32+R33+R34</f>
        <v>3.7840546341463415</v>
      </c>
      <c r="S31" s="643">
        <f>(S34+S33)/0.82</f>
        <v>0</v>
      </c>
      <c r="T31" s="651">
        <v>0</v>
      </c>
      <c r="U31" s="651">
        <v>0</v>
      </c>
      <c r="V31" s="646">
        <f>V32+V33+V34</f>
        <v>4.7414878048780494E-2</v>
      </c>
      <c r="W31" s="643">
        <f>(W34+W33)/0.82</f>
        <v>0</v>
      </c>
      <c r="X31" s="645"/>
      <c r="Y31" s="645"/>
    </row>
    <row r="32" spans="1:25">
      <c r="A32" s="647" t="s">
        <v>199</v>
      </c>
      <c r="B32" s="648" t="s">
        <v>119</v>
      </c>
      <c r="C32" s="639" t="s">
        <v>220</v>
      </c>
      <c r="D32" s="649" t="s">
        <v>535</v>
      </c>
      <c r="E32" s="649" t="s">
        <v>535</v>
      </c>
      <c r="F32" s="644">
        <f t="shared" si="77"/>
        <v>29.651531487804878</v>
      </c>
      <c r="G32" s="649">
        <f t="shared" si="78"/>
        <v>0.27121403414634165</v>
      </c>
      <c r="H32" s="649" t="s">
        <v>535</v>
      </c>
      <c r="I32" s="649" t="s">
        <v>535</v>
      </c>
      <c r="J32" s="650">
        <v>22.10767160487805</v>
      </c>
      <c r="K32" s="649">
        <f>'5_Розрахунок тарифів'!T26/1000</f>
        <v>5.132111707317074E-2</v>
      </c>
      <c r="L32" s="649" t="s">
        <v>535</v>
      </c>
      <c r="M32" s="649" t="s">
        <v>535</v>
      </c>
      <c r="N32" s="650">
        <v>6.8541953707317091</v>
      </c>
      <c r="O32" s="649">
        <f>O31-O33-O34</f>
        <v>0.21989291707317093</v>
      </c>
      <c r="P32" s="649" t="s">
        <v>535</v>
      </c>
      <c r="Q32" s="649" t="s">
        <v>535</v>
      </c>
      <c r="R32" s="650">
        <v>0.68112983414634165</v>
      </c>
      <c r="S32" s="649">
        <f>S31-S33-S34</f>
        <v>0</v>
      </c>
      <c r="T32" s="649" t="s">
        <v>535</v>
      </c>
      <c r="U32" s="649" t="s">
        <v>535</v>
      </c>
      <c r="V32" s="650">
        <v>8.5346780487804905E-3</v>
      </c>
      <c r="W32" s="649">
        <f>W31-W33-W34</f>
        <v>0</v>
      </c>
      <c r="X32" s="645"/>
      <c r="Y32" s="645"/>
    </row>
    <row r="33" spans="1:25">
      <c r="A33" s="647" t="s">
        <v>200</v>
      </c>
      <c r="B33" s="648" t="s">
        <v>117</v>
      </c>
      <c r="C33" s="639" t="s">
        <v>177</v>
      </c>
      <c r="D33" s="649" t="s">
        <v>535</v>
      </c>
      <c r="E33" s="649" t="s">
        <v>535</v>
      </c>
      <c r="F33" s="644">
        <f t="shared" si="77"/>
        <v>0</v>
      </c>
      <c r="G33" s="649">
        <f t="shared" si="78"/>
        <v>0</v>
      </c>
      <c r="H33" s="649" t="s">
        <v>535</v>
      </c>
      <c r="I33" s="649" t="s">
        <v>535</v>
      </c>
      <c r="J33" s="650">
        <v>0</v>
      </c>
      <c r="K33" s="649">
        <v>0</v>
      </c>
      <c r="L33" s="649" t="s">
        <v>535</v>
      </c>
      <c r="M33" s="649" t="s">
        <v>535</v>
      </c>
      <c r="N33" s="650">
        <v>0</v>
      </c>
      <c r="O33" s="649">
        <v>0</v>
      </c>
      <c r="P33" s="649" t="s">
        <v>535</v>
      </c>
      <c r="Q33" s="649" t="s">
        <v>535</v>
      </c>
      <c r="R33" s="650">
        <v>0</v>
      </c>
      <c r="S33" s="649">
        <v>0</v>
      </c>
      <c r="T33" s="649" t="s">
        <v>535</v>
      </c>
      <c r="U33" s="649" t="s">
        <v>535</v>
      </c>
      <c r="V33" s="650">
        <v>0</v>
      </c>
      <c r="W33" s="649">
        <v>0</v>
      </c>
      <c r="X33" s="645"/>
      <c r="Y33" s="645"/>
    </row>
    <row r="34" spans="1:25">
      <c r="A34" s="647" t="s">
        <v>201</v>
      </c>
      <c r="B34" s="648" t="s">
        <v>221</v>
      </c>
      <c r="C34" s="639" t="s">
        <v>177</v>
      </c>
      <c r="D34" s="653" t="s">
        <v>535</v>
      </c>
      <c r="E34" s="653" t="s">
        <v>535</v>
      </c>
      <c r="F34" s="644">
        <f t="shared" si="77"/>
        <v>135.07919899999999</v>
      </c>
      <c r="G34" s="653">
        <f t="shared" si="78"/>
        <v>1.2355306000000001</v>
      </c>
      <c r="H34" s="653" t="s">
        <v>535</v>
      </c>
      <c r="I34" s="653" t="s">
        <v>535</v>
      </c>
      <c r="J34" s="650">
        <v>100.71272619999999</v>
      </c>
      <c r="K34" s="653">
        <f>'5_Розрахунок тарифів'!T20/1000</f>
        <v>0.23379620000000001</v>
      </c>
      <c r="L34" s="653" t="s">
        <v>535</v>
      </c>
      <c r="M34" s="653" t="s">
        <v>535</v>
      </c>
      <c r="N34" s="650">
        <v>31.224667799999999</v>
      </c>
      <c r="O34" s="653">
        <f>'5_Розрахунок тарифів'!U20/1000</f>
        <v>1.0017344000000001</v>
      </c>
      <c r="P34" s="653" t="s">
        <v>535</v>
      </c>
      <c r="Q34" s="653" t="s">
        <v>535</v>
      </c>
      <c r="R34" s="650">
        <v>3.1029247999999998</v>
      </c>
      <c r="S34" s="653">
        <f>'5_Розрахунок тарифів'!V20/1000</f>
        <v>0</v>
      </c>
      <c r="T34" s="653" t="s">
        <v>535</v>
      </c>
      <c r="U34" s="653" t="s">
        <v>535</v>
      </c>
      <c r="V34" s="650">
        <v>3.8880200000000004E-2</v>
      </c>
      <c r="W34" s="653">
        <f>'5_Розрахунок тарифів'!W20/1000</f>
        <v>0</v>
      </c>
      <c r="X34" s="645"/>
      <c r="Y34" s="645"/>
    </row>
    <row r="35" spans="1:25">
      <c r="A35" s="640" t="s">
        <v>161</v>
      </c>
      <c r="B35" s="641" t="s">
        <v>373</v>
      </c>
      <c r="C35" s="642" t="s">
        <v>177</v>
      </c>
      <c r="D35" s="643">
        <v>0</v>
      </c>
      <c r="E35" s="643">
        <v>0</v>
      </c>
      <c r="F35" s="644">
        <f t="shared" si="77"/>
        <v>-852.60659965223977</v>
      </c>
      <c r="G35" s="643">
        <f>K35+O35+S35+W35</f>
        <v>0</v>
      </c>
      <c r="H35" s="649">
        <f>IFERROR(IF($Z$1=1,$D35/$D$38*H$38,$D35/$D$39*H$39),0)</f>
        <v>0</v>
      </c>
      <c r="I35" s="649">
        <f>IFERROR(IF($Z$1=1,$E35/$E$38*I$38,$E35/$E$39*I$39),0)</f>
        <v>0</v>
      </c>
      <c r="J35" s="650">
        <v>-635.68880775314733</v>
      </c>
      <c r="K35" s="653">
        <f>'5_Розрахунок тарифів'!T34/1000</f>
        <v>0</v>
      </c>
      <c r="L35" s="649">
        <f>IFERROR(IF($Z$1=1,$D35/$D$38*L$38,$D35/$D$39*L$39),0)</f>
        <v>0</v>
      </c>
      <c r="M35" s="649">
        <f>IFERROR(IF($Z$1=1,$E35/$E$38*M$38,$E35/$E$39*M$39),0)</f>
        <v>0</v>
      </c>
      <c r="N35" s="650">
        <v>-197.08702803783584</v>
      </c>
      <c r="O35" s="653">
        <f>'5_Розрахунок тарифів'!U34/1000</f>
        <v>0</v>
      </c>
      <c r="P35" s="649">
        <f>IFERROR(IF($Z$1=1,$D35/$D$38*P$38,$D35/$D$39*P$39),0)</f>
        <v>0</v>
      </c>
      <c r="Q35" s="649">
        <f>IFERROR(IF($Z$1=1,$E35/$E$38*Q$38,$E35/$E$39*Q$39),0)</f>
        <v>0</v>
      </c>
      <c r="R35" s="650">
        <v>-19.585356059367296</v>
      </c>
      <c r="S35" s="653">
        <f>'5_Розрахунок тарифів'!V34/1000</f>
        <v>0</v>
      </c>
      <c r="T35" s="649">
        <f>IFERROR(IF($Z$1=1,$D35/$D$38*T$38,$D35/$D$39*T$39),0)</f>
        <v>0</v>
      </c>
      <c r="U35" s="649">
        <f>IFERROR(IF($Z$1=1,$E35/$E$38*U$38,$E35/$E$39*U$39),0)</f>
        <v>0</v>
      </c>
      <c r="V35" s="650">
        <v>-0.24540780188931022</v>
      </c>
      <c r="W35" s="653">
        <f>'5_Розрахунок тарифів'!W34/1000</f>
        <v>0</v>
      </c>
      <c r="X35" s="645"/>
      <c r="Y35" s="645"/>
    </row>
    <row r="36" spans="1:25" s="652" customFormat="1">
      <c r="A36" s="640" t="s">
        <v>282</v>
      </c>
      <c r="B36" s="641" t="s">
        <v>395</v>
      </c>
      <c r="C36" s="642" t="s">
        <v>177</v>
      </c>
      <c r="D36" s="643">
        <f t="shared" ref="D36:V36" si="79">D29+D30+D31+D35</f>
        <v>7803.2436575111633</v>
      </c>
      <c r="E36" s="643">
        <f t="shared" si="79"/>
        <v>8149.9346675580309</v>
      </c>
      <c r="F36" s="644">
        <f t="shared" si="79"/>
        <v>6334.7716409758195</v>
      </c>
      <c r="G36" s="643">
        <f t="shared" si="79"/>
        <v>38.239921887508189</v>
      </c>
      <c r="H36" s="643">
        <f t="shared" si="79"/>
        <v>5767.4378548173063</v>
      </c>
      <c r="I36" s="643">
        <f t="shared" si="79"/>
        <v>6269.6447107482199</v>
      </c>
      <c r="J36" s="644">
        <f>J29+J30+J31+J35</f>
        <v>4732.5998584683193</v>
      </c>
      <c r="K36" s="643">
        <f t="shared" si="79"/>
        <v>11.974930847361717</v>
      </c>
      <c r="L36" s="643">
        <f t="shared" si="79"/>
        <v>1869.0553650291149</v>
      </c>
      <c r="M36" s="643">
        <f t="shared" si="79"/>
        <v>1710.6640908420268</v>
      </c>
      <c r="N36" s="644">
        <f>N29+N30+N31+N35</f>
        <v>1455.9472454187558</v>
      </c>
      <c r="O36" s="643">
        <f t="shared" si="79"/>
        <v>26.264991040146469</v>
      </c>
      <c r="P36" s="643">
        <f t="shared" si="79"/>
        <v>165.72679523234515</v>
      </c>
      <c r="Q36" s="643">
        <f t="shared" si="79"/>
        <v>168.59964901269709</v>
      </c>
      <c r="R36" s="644">
        <f t="shared" si="79"/>
        <v>144.47735511828461</v>
      </c>
      <c r="S36" s="643">
        <f>S29+S30+S31+S35</f>
        <v>0</v>
      </c>
      <c r="T36" s="643">
        <f t="shared" si="79"/>
        <v>1.0236424323967175</v>
      </c>
      <c r="U36" s="643">
        <f t="shared" si="79"/>
        <v>1.0262169550860634</v>
      </c>
      <c r="V36" s="644">
        <f t="shared" si="79"/>
        <v>1.7471819704573137</v>
      </c>
      <c r="W36" s="643">
        <f>W29+W30+W35+W31</f>
        <v>0</v>
      </c>
      <c r="X36" s="645"/>
      <c r="Y36" s="645"/>
    </row>
    <row r="37" spans="1:25" s="652" customFormat="1" ht="24">
      <c r="A37" s="640" t="s">
        <v>283</v>
      </c>
      <c r="B37" s="641" t="s">
        <v>396</v>
      </c>
      <c r="C37" s="642" t="s">
        <v>204</v>
      </c>
      <c r="D37" s="643">
        <f>IFERROR(D36/D38*1000,0)</f>
        <v>18.637742931009839</v>
      </c>
      <c r="E37" s="643">
        <f>IFERROR(E36/E38*1000,0)</f>
        <v>20.018558217228069</v>
      </c>
      <c r="F37" s="644">
        <f t="shared" ref="F37" si="80">IFERROR(F36/F38*1000,0)</f>
        <v>12.670206798628957</v>
      </c>
      <c r="G37" s="643">
        <f>IFERROR(G36/G38*1000,0)</f>
        <v>21.969423649556326</v>
      </c>
      <c r="H37" s="643">
        <f>IFERROR(H36/H38*1000,0)</f>
        <v>18.637742931009839</v>
      </c>
      <c r="I37" s="643">
        <f>IFERROR(I36/I38*1000,0)</f>
        <v>20.018558217228069</v>
      </c>
      <c r="J37" s="644">
        <f t="shared" ref="J37" si="81">IFERROR(J36/J38*1000,0)</f>
        <v>12.695699980944287</v>
      </c>
      <c r="K37" s="643">
        <f>IFERROR(K36/K38*1000,0)</f>
        <v>21.618501748293099</v>
      </c>
      <c r="L37" s="643">
        <f>IFERROR(L36/L38*1000,0)</f>
        <v>18.637742931009839</v>
      </c>
      <c r="M37" s="643">
        <f>IFERROR(M36/M38*1000,0)</f>
        <v>20.018558217228069</v>
      </c>
      <c r="N37" s="644">
        <f t="shared" ref="N37" si="82">IFERROR(N36/N38*1000,0)</f>
        <v>12.597635200087058</v>
      </c>
      <c r="O37" s="643">
        <f>IFERROR(O36/O38*1000,0)</f>
        <v>22.133227986498568</v>
      </c>
      <c r="P37" s="643">
        <f>IFERROR(P36/P38*1000,0)</f>
        <v>18.637742931009839</v>
      </c>
      <c r="Q37" s="643">
        <f>IFERROR(Q36/Q38*1000,0)</f>
        <v>20.018558217228069</v>
      </c>
      <c r="R37" s="644">
        <f t="shared" ref="R37" si="83">IFERROR(R36/R38*1000,0)</f>
        <v>12.57968425834688</v>
      </c>
      <c r="S37" s="643">
        <f>IFERROR(S36/S38*1000,0)</f>
        <v>0</v>
      </c>
      <c r="T37" s="643">
        <f>IFERROR(T36/T38*1000,0)</f>
        <v>18.637742931009843</v>
      </c>
      <c r="U37" s="643">
        <f>IFERROR(U36/U38*1000,0)</f>
        <v>20.018558217228069</v>
      </c>
      <c r="V37" s="644">
        <f t="shared" ref="V37" si="84">IFERROR(V36/V38*1000,0)</f>
        <v>12.140908987118987</v>
      </c>
      <c r="W37" s="643">
        <f>IFERROR(W36/W38*1000,0)</f>
        <v>0</v>
      </c>
      <c r="X37" s="645"/>
      <c r="Y37" s="645"/>
    </row>
    <row r="38" spans="1:25">
      <c r="A38" s="647" t="s">
        <v>284</v>
      </c>
      <c r="B38" s="648" t="s">
        <v>397</v>
      </c>
      <c r="C38" s="639" t="s">
        <v>142</v>
      </c>
      <c r="D38" s="654">
        <f t="shared" ref="D38:G39" si="85">H38+L38+P38+T38</f>
        <v>418679.64841000002</v>
      </c>
      <c r="E38" s="654">
        <f t="shared" si="85"/>
        <v>407118.96327000001</v>
      </c>
      <c r="F38" s="654">
        <f t="shared" si="85"/>
        <v>499973.81587025907</v>
      </c>
      <c r="G38" s="654">
        <f t="shared" si="85"/>
        <v>1740.5974092670585</v>
      </c>
      <c r="H38" s="654">
        <f>Д3!H51</f>
        <v>309449.3725</v>
      </c>
      <c r="I38" s="654">
        <f>Д3!I51</f>
        <v>313191.62163000001</v>
      </c>
      <c r="J38" s="654">
        <f>Д3!J51</f>
        <v>372771.87280510354</v>
      </c>
      <c r="K38" s="654">
        <f>Д3!K51</f>
        <v>553.92047917044965</v>
      </c>
      <c r="L38" s="654">
        <f>Д3!L51</f>
        <v>100283.35361999999</v>
      </c>
      <c r="M38" s="654">
        <f>Д3!M51</f>
        <v>85453.910929999998</v>
      </c>
      <c r="N38" s="654">
        <f>Д3!N51</f>
        <v>115573.05972859843</v>
      </c>
      <c r="O38" s="654">
        <f>Д3!O51</f>
        <v>1186.6769300966089</v>
      </c>
      <c r="P38" s="654">
        <f>Д3!P51</f>
        <v>8891.9992000000002</v>
      </c>
      <c r="Q38" s="654">
        <f>Д3!Q51</f>
        <v>8422.1674299999995</v>
      </c>
      <c r="R38" s="654">
        <f>Д3!R51</f>
        <v>11484.97467433818</v>
      </c>
      <c r="S38" s="654">
        <f>Д3!S51</f>
        <v>0</v>
      </c>
      <c r="T38" s="654">
        <f>Д3!T51</f>
        <v>54.923090000000002</v>
      </c>
      <c r="U38" s="654">
        <f>Д3!U51</f>
        <v>51.263280000000002</v>
      </c>
      <c r="V38" s="654">
        <f>Д3!V51</f>
        <v>143.90866221886705</v>
      </c>
      <c r="W38" s="654">
        <f>Д3!W51</f>
        <v>0</v>
      </c>
    </row>
    <row r="39" spans="1:25" ht="24">
      <c r="A39" s="647" t="s">
        <v>285</v>
      </c>
      <c r="B39" s="648" t="s">
        <v>273</v>
      </c>
      <c r="C39" s="639" t="s">
        <v>162</v>
      </c>
      <c r="D39" s="655">
        <f t="shared" si="85"/>
        <v>0</v>
      </c>
      <c r="E39" s="655">
        <f t="shared" si="85"/>
        <v>0</v>
      </c>
      <c r="F39" s="655">
        <f t="shared" si="85"/>
        <v>258.47369569362144</v>
      </c>
      <c r="G39" s="655">
        <f t="shared" si="85"/>
        <v>0.97351266841030226</v>
      </c>
      <c r="H39" s="655">
        <f>Д3!H52</f>
        <v>0</v>
      </c>
      <c r="I39" s="655">
        <f>Д3!I52</f>
        <v>0</v>
      </c>
      <c r="J39" s="655">
        <f>Д3!J52</f>
        <v>188.95840000000001</v>
      </c>
      <c r="K39" s="655">
        <f>Д3!K52</f>
        <v>0.30321266841030226</v>
      </c>
      <c r="L39" s="655">
        <f>Д3!L52</f>
        <v>0</v>
      </c>
      <c r="M39" s="655">
        <f>Д3!M52</f>
        <v>0</v>
      </c>
      <c r="N39" s="655">
        <f>Д3!N52</f>
        <v>62.798695693621418</v>
      </c>
      <c r="O39" s="655">
        <f>Д3!O52</f>
        <v>0.67030000000000001</v>
      </c>
      <c r="P39" s="655">
        <f>Д3!P52</f>
        <v>0</v>
      </c>
      <c r="Q39" s="655">
        <f>Д3!Q52</f>
        <v>0</v>
      </c>
      <c r="R39" s="655">
        <f>Д3!R52</f>
        <v>6.6375999999999999</v>
      </c>
      <c r="S39" s="655">
        <f>Д3!S52</f>
        <v>0</v>
      </c>
      <c r="T39" s="655">
        <f>Д3!T52</f>
        <v>0</v>
      </c>
      <c r="U39" s="655">
        <f>Д3!U52</f>
        <v>0</v>
      </c>
      <c r="V39" s="655">
        <f>Д3!V52</f>
        <v>7.9000000000000001E-2</v>
      </c>
      <c r="W39" s="655">
        <f>Д3!W52</f>
        <v>0</v>
      </c>
    </row>
    <row r="40" spans="1:25">
      <c r="A40" s="656"/>
      <c r="B40" s="657"/>
      <c r="C40" s="658"/>
      <c r="D40" s="659"/>
      <c r="E40" s="659"/>
      <c r="F40" s="660"/>
      <c r="G40" s="659"/>
      <c r="H40" s="660"/>
      <c r="I40" s="660"/>
      <c r="J40" s="660"/>
      <c r="K40" s="660"/>
      <c r="L40" s="660"/>
      <c r="M40" s="660"/>
      <c r="N40" s="660"/>
      <c r="O40" s="660"/>
      <c r="P40" s="660"/>
      <c r="Q40" s="660"/>
      <c r="R40" s="660"/>
      <c r="S40" s="660"/>
    </row>
    <row r="41" spans="1:25">
      <c r="A41" s="661" t="s">
        <v>223</v>
      </c>
      <c r="B41" s="662"/>
      <c r="C41" s="662"/>
      <c r="D41" s="662"/>
      <c r="E41" s="662"/>
      <c r="F41" s="662"/>
      <c r="G41" s="662"/>
      <c r="H41" s="662"/>
      <c r="I41" s="662"/>
      <c r="J41" s="662"/>
      <c r="K41" s="662"/>
      <c r="L41" s="662"/>
      <c r="M41" s="662"/>
      <c r="N41" s="662"/>
      <c r="O41" s="662"/>
      <c r="P41" s="662"/>
      <c r="Q41" s="662"/>
      <c r="R41" s="662"/>
      <c r="S41" s="662"/>
    </row>
    <row r="42" spans="1:25">
      <c r="A42" s="663"/>
      <c r="G42" s="664"/>
      <c r="H42" s="664"/>
    </row>
    <row r="43" spans="1:25" s="978" customFormat="1" ht="17.25" customHeight="1">
      <c r="A43" s="1086"/>
      <c r="B43" s="772" t="s">
        <v>930</v>
      </c>
      <c r="C43" s="1255"/>
      <c r="D43" s="1255"/>
      <c r="E43" s="1255"/>
      <c r="K43" s="1221"/>
      <c r="L43" s="1221"/>
      <c r="S43" s="978" t="s">
        <v>1078</v>
      </c>
    </row>
    <row r="44" spans="1:25" s="978" customFormat="1" ht="25.5" customHeight="1">
      <c r="A44" s="1086"/>
      <c r="B44" s="1087"/>
      <c r="C44" s="1248"/>
      <c r="D44" s="1248"/>
      <c r="E44" s="1248"/>
      <c r="K44" s="1248"/>
      <c r="L44" s="1248"/>
    </row>
    <row r="45" spans="1:25" s="978" customFormat="1"/>
    <row r="46" spans="1:25">
      <c r="D46" s="664">
        <v>0</v>
      </c>
      <c r="E46" s="664">
        <v>0</v>
      </c>
      <c r="F46" s="664">
        <v>0</v>
      </c>
    </row>
    <row r="48" spans="1:25">
      <c r="D48" s="664">
        <f>D36-D15</f>
        <v>7801.918317511163</v>
      </c>
      <c r="E48" s="664">
        <f>E36-E15</f>
        <v>8148.0952875580306</v>
      </c>
    </row>
    <row r="49" spans="4:5">
      <c r="D49" s="664">
        <v>-6.4028427004814148E-10</v>
      </c>
      <c r="E49" s="635">
        <v>0</v>
      </c>
    </row>
    <row r="51" spans="4:5">
      <c r="D51" s="665"/>
    </row>
  </sheetData>
  <autoFilter ref="A8:W39"/>
  <mergeCells count="17">
    <mergeCell ref="C44:E44"/>
    <mergeCell ref="T1:W1"/>
    <mergeCell ref="B2:V2"/>
    <mergeCell ref="D3:M3"/>
    <mergeCell ref="V5:W5"/>
    <mergeCell ref="D4:M4"/>
    <mergeCell ref="L6:O6"/>
    <mergeCell ref="P6:S6"/>
    <mergeCell ref="T6:W6"/>
    <mergeCell ref="C43:E43"/>
    <mergeCell ref="K43:L43"/>
    <mergeCell ref="K44:L44"/>
    <mergeCell ref="A6:A7"/>
    <mergeCell ref="B6:B7"/>
    <mergeCell ref="C6:C7"/>
    <mergeCell ref="D6:G6"/>
    <mergeCell ref="H6:K6"/>
  </mergeCells>
  <conditionalFormatting sqref="B3">
    <cfRule type="cellIs" dxfId="46" priority="24" operator="equal">
      <formula>0</formula>
    </cfRule>
    <cfRule type="cellIs" priority="25" operator="equal">
      <formula>0</formula>
    </cfRule>
  </conditionalFormatting>
  <conditionalFormatting sqref="B1">
    <cfRule type="containsText" dxfId="45" priority="23" operator="containsText" text="Для корек">
      <formula>NOT(ISERROR(SEARCH("Для корек",B1)))</formula>
    </cfRule>
  </conditionalFormatting>
  <conditionalFormatting sqref="F11">
    <cfRule type="expression" dxfId="44" priority="22">
      <formula>F11="ПОМИЛКА"</formula>
    </cfRule>
  </conditionalFormatting>
  <conditionalFormatting sqref="F13:F14 F16">
    <cfRule type="expression" dxfId="43" priority="21">
      <formula>F13="ПОМИЛКА"</formula>
    </cfRule>
  </conditionalFormatting>
  <conditionalFormatting sqref="F18:F21">
    <cfRule type="expression" dxfId="42" priority="20">
      <formula>F18="ПОМИЛКА"</formula>
    </cfRule>
  </conditionalFormatting>
  <conditionalFormatting sqref="F23:F27">
    <cfRule type="expression" dxfId="41" priority="19">
      <formula>F23="ПОМИЛКА"</formula>
    </cfRule>
  </conditionalFormatting>
  <conditionalFormatting sqref="F15">
    <cfRule type="expression" dxfId="40" priority="18">
      <formula>F15="ПОМИЛКА"</formula>
    </cfRule>
  </conditionalFormatting>
  <conditionalFormatting sqref="J11">
    <cfRule type="expression" dxfId="39" priority="17">
      <formula>J11="ПОМИЛКА"</formula>
    </cfRule>
  </conditionalFormatting>
  <conditionalFormatting sqref="J13:J14 J16">
    <cfRule type="expression" dxfId="38" priority="16">
      <formula>J13="ПОМИЛКА"</formula>
    </cfRule>
  </conditionalFormatting>
  <conditionalFormatting sqref="J18:J21">
    <cfRule type="expression" dxfId="37" priority="15">
      <formula>J18="ПОМИЛКА"</formula>
    </cfRule>
  </conditionalFormatting>
  <conditionalFormatting sqref="J23:J26">
    <cfRule type="expression" dxfId="36" priority="14">
      <formula>J23="ПОМИЛКА"</formula>
    </cfRule>
  </conditionalFormatting>
  <conditionalFormatting sqref="J15">
    <cfRule type="expression" dxfId="35" priority="13">
      <formula>J15="ПОМИЛКА"</formula>
    </cfRule>
  </conditionalFormatting>
  <conditionalFormatting sqref="N11">
    <cfRule type="expression" dxfId="34" priority="12">
      <formula>N11="ПОМИЛКА"</formula>
    </cfRule>
  </conditionalFormatting>
  <conditionalFormatting sqref="N13:N16">
    <cfRule type="expression" dxfId="33" priority="11">
      <formula>N13="ПОМИЛКА"</formula>
    </cfRule>
  </conditionalFormatting>
  <conditionalFormatting sqref="N18:N21">
    <cfRule type="expression" dxfId="32" priority="10">
      <formula>N18="ПОМИЛКА"</formula>
    </cfRule>
  </conditionalFormatting>
  <conditionalFormatting sqref="N23:N26">
    <cfRule type="expression" dxfId="31" priority="9">
      <formula>N23="ПОМИЛКА"</formula>
    </cfRule>
  </conditionalFormatting>
  <conditionalFormatting sqref="R11">
    <cfRule type="expression" dxfId="30" priority="8">
      <formula>R11="ПОМИЛКА"</formula>
    </cfRule>
  </conditionalFormatting>
  <conditionalFormatting sqref="R13:R16">
    <cfRule type="expression" dxfId="29" priority="7">
      <formula>R13="ПОМИЛКА"</formula>
    </cfRule>
  </conditionalFormatting>
  <conditionalFormatting sqref="R18:R21">
    <cfRule type="expression" dxfId="28" priority="6">
      <formula>R18="ПОМИЛКА"</formula>
    </cfRule>
  </conditionalFormatting>
  <conditionalFormatting sqref="R23:R26">
    <cfRule type="expression" dxfId="27" priority="5">
      <formula>R23="ПОМИЛКА"</formula>
    </cfRule>
  </conditionalFormatting>
  <conditionalFormatting sqref="V11">
    <cfRule type="expression" dxfId="26" priority="4">
      <formula>V11="ПОМИЛКА"</formula>
    </cfRule>
  </conditionalFormatting>
  <conditionalFormatting sqref="V13:V16">
    <cfRule type="expression" dxfId="25" priority="3">
      <formula>V13="ПОМИЛКА"</formula>
    </cfRule>
  </conditionalFormatting>
  <conditionalFormatting sqref="V18:V21">
    <cfRule type="expression" dxfId="24" priority="2">
      <formula>V18="ПОМИЛКА"</formula>
    </cfRule>
  </conditionalFormatting>
  <conditionalFormatting sqref="V23:V26">
    <cfRule type="expression" dxfId="23" priority="1">
      <formula>V23="ПОМИЛКА"</formula>
    </cfRule>
  </conditionalFormatting>
  <pageMargins left="0.31496062992125984" right="0.27559055118110237" top="0.47244094488188981" bottom="0.23622047244094491" header="0.31496062992125984" footer="0.31496062992125984"/>
  <pageSetup paperSize="9" scale="54" orientation="landscape" r:id="rId1"/>
</worksheet>
</file>

<file path=xl/worksheets/sheet15.xml><?xml version="1.0" encoding="utf-8"?>
<worksheet xmlns="http://schemas.openxmlformats.org/spreadsheetml/2006/main" xmlns:r="http://schemas.openxmlformats.org/officeDocument/2006/relationships">
  <sheetPr>
    <tabColor rgb="FF00B0F0"/>
  </sheetPr>
  <dimension ref="A1:L53"/>
  <sheetViews>
    <sheetView view="pageBreakPreview" zoomScaleNormal="100" zoomScaleSheetLayoutView="100" workbookViewId="0">
      <pane ySplit="9" topLeftCell="A25" activePane="bottomLeft" state="frozen"/>
      <selection activeCell="C96" sqref="A1:XFD1048576"/>
      <selection pane="bottomLeft" activeCell="D10" sqref="D10"/>
    </sheetView>
  </sheetViews>
  <sheetFormatPr defaultColWidth="9.140625" defaultRowHeight="12"/>
  <cols>
    <col min="1" max="1" width="4" style="662" customWidth="1"/>
    <col min="2" max="2" width="42.85546875" style="662" customWidth="1"/>
    <col min="3" max="3" width="9.5703125" style="589" hidden="1" customWidth="1"/>
    <col min="4" max="4" width="11.5703125" style="662" customWidth="1"/>
    <col min="5" max="5" width="10.140625" style="662" customWidth="1"/>
    <col min="6" max="6" width="10.42578125" style="662" customWidth="1"/>
    <col min="7" max="7" width="11" style="662" customWidth="1"/>
    <col min="8" max="8" width="7.7109375" style="662" customWidth="1"/>
    <col min="9" max="9" width="11" style="662" customWidth="1"/>
    <col min="10" max="10" width="9" style="662" customWidth="1"/>
    <col min="11" max="11" width="11" style="662" customWidth="1"/>
    <col min="12" max="12" width="8.140625" style="662" customWidth="1"/>
    <col min="13" max="23" width="3.85546875" style="662" customWidth="1"/>
    <col min="24" max="16384" width="9.140625" style="662"/>
  </cols>
  <sheetData>
    <row r="1" spans="1:12" ht="95.25" customHeight="1">
      <c r="A1" s="629"/>
      <c r="B1" s="630"/>
      <c r="C1" s="631"/>
      <c r="D1" s="666"/>
      <c r="E1" s="631"/>
      <c r="F1" s="667"/>
      <c r="G1" s="668"/>
      <c r="H1" s="668"/>
      <c r="I1" s="668"/>
      <c r="J1" s="1260" t="s">
        <v>913</v>
      </c>
      <c r="K1" s="1260"/>
      <c r="L1" s="1260"/>
    </row>
    <row r="2" spans="1:12" ht="12" customHeight="1">
      <c r="A2" s="629"/>
      <c r="B2" s="1251" t="str">
        <f>"Розрахунок тарифів на теплову енергію на плановий період з  "&amp;ІНСТРУКЦІЯ!B1&amp;" року"</f>
        <v>Розрахунок тарифів на теплову енергію на плановий період з   з 01.10.2021 р.-30.09.2022 р. року</v>
      </c>
      <c r="C2" s="1251"/>
      <c r="D2" s="1251"/>
      <c r="E2" s="1251"/>
      <c r="F2" s="1251"/>
      <c r="G2" s="1251"/>
      <c r="H2" s="1251"/>
      <c r="I2" s="1251"/>
      <c r="J2" s="1251"/>
      <c r="K2" s="1251"/>
      <c r="L2" s="669"/>
    </row>
    <row r="3" spans="1:12" ht="15" customHeight="1">
      <c r="A3" s="629"/>
      <c r="B3" s="1262" t="str">
        <f>'1_Елементи витрат'!A3</f>
        <v>Акціонерне товариство "ОБЛТЕПЛОКОМУНЕНЕРГО" м. Чернігів, смт. Срібне</v>
      </c>
      <c r="C3" s="1262"/>
      <c r="D3" s="1262"/>
      <c r="E3" s="1262"/>
      <c r="F3" s="1262"/>
      <c r="G3" s="1262"/>
      <c r="H3" s="1262"/>
      <c r="I3" s="1262"/>
      <c r="J3" s="1262"/>
      <c r="K3" s="1262"/>
      <c r="L3" s="636"/>
    </row>
    <row r="4" spans="1:12" ht="12.75" customHeight="1">
      <c r="A4" s="629"/>
      <c r="C4" s="637"/>
      <c r="D4" s="1254" t="s">
        <v>169</v>
      </c>
      <c r="E4" s="1254"/>
      <c r="F4" s="1254"/>
      <c r="G4" s="1254"/>
      <c r="H4" s="1254"/>
      <c r="I4" s="637"/>
      <c r="J4" s="637"/>
      <c r="K4" s="637"/>
      <c r="L4" s="670"/>
    </row>
    <row r="5" spans="1:12">
      <c r="A5" s="629"/>
      <c r="B5" s="631"/>
      <c r="C5" s="631"/>
      <c r="D5" s="631"/>
      <c r="E5" s="631"/>
      <c r="F5" s="631"/>
      <c r="G5" s="631"/>
      <c r="H5" s="636"/>
      <c r="I5" s="636"/>
      <c r="J5" s="636"/>
      <c r="K5" s="636"/>
      <c r="L5" s="671" t="s">
        <v>170</v>
      </c>
    </row>
    <row r="6" spans="1:12" ht="20.25" customHeight="1">
      <c r="A6" s="1256" t="s">
        <v>127</v>
      </c>
      <c r="B6" s="1256" t="s">
        <v>237</v>
      </c>
      <c r="C6" s="1256" t="s">
        <v>171</v>
      </c>
      <c r="D6" s="1247" t="s">
        <v>238</v>
      </c>
      <c r="E6" s="1247" t="s">
        <v>239</v>
      </c>
      <c r="F6" s="1247"/>
      <c r="G6" s="1247"/>
      <c r="H6" s="1247"/>
      <c r="I6" s="1247"/>
      <c r="J6" s="1247"/>
      <c r="K6" s="1247"/>
      <c r="L6" s="1247"/>
    </row>
    <row r="7" spans="1:12" ht="27" customHeight="1">
      <c r="A7" s="1257"/>
      <c r="B7" s="1257"/>
      <c r="C7" s="1257"/>
      <c r="D7" s="1247"/>
      <c r="E7" s="1247" t="s">
        <v>102</v>
      </c>
      <c r="F7" s="1247"/>
      <c r="G7" s="1247" t="s">
        <v>158</v>
      </c>
      <c r="H7" s="1247"/>
      <c r="I7" s="1247" t="s">
        <v>160</v>
      </c>
      <c r="J7" s="1247"/>
      <c r="K7" s="1247" t="s">
        <v>222</v>
      </c>
      <c r="L7" s="1247"/>
    </row>
    <row r="8" spans="1:12" ht="27" customHeight="1">
      <c r="A8" s="1258"/>
      <c r="B8" s="1258"/>
      <c r="C8" s="1258"/>
      <c r="D8" s="672" t="s">
        <v>398</v>
      </c>
      <c r="E8" s="639" t="s">
        <v>398</v>
      </c>
      <c r="F8" s="639" t="s">
        <v>204</v>
      </c>
      <c r="G8" s="639" t="s">
        <v>398</v>
      </c>
      <c r="H8" s="639" t="s">
        <v>204</v>
      </c>
      <c r="I8" s="639" t="s">
        <v>398</v>
      </c>
      <c r="J8" s="639" t="s">
        <v>204</v>
      </c>
      <c r="K8" s="639" t="s">
        <v>398</v>
      </c>
      <c r="L8" s="639" t="s">
        <v>204</v>
      </c>
    </row>
    <row r="9" spans="1:12" ht="12.75" customHeight="1">
      <c r="A9" s="639">
        <v>1</v>
      </c>
      <c r="B9" s="639">
        <v>2</v>
      </c>
      <c r="C9" s="639">
        <v>3</v>
      </c>
      <c r="D9" s="639">
        <v>3</v>
      </c>
      <c r="E9" s="639">
        <v>4</v>
      </c>
      <c r="F9" s="639">
        <v>5</v>
      </c>
      <c r="G9" s="639">
        <v>6</v>
      </c>
      <c r="H9" s="639">
        <v>7</v>
      </c>
      <c r="I9" s="639">
        <v>8</v>
      </c>
      <c r="J9" s="639">
        <v>9</v>
      </c>
      <c r="K9" s="639">
        <v>10</v>
      </c>
      <c r="L9" s="639">
        <v>11</v>
      </c>
    </row>
    <row r="10" spans="1:12" s="673" customFormat="1" ht="24">
      <c r="A10" s="640">
        <v>1</v>
      </c>
      <c r="B10" s="641" t="s">
        <v>399</v>
      </c>
      <c r="C10" s="642" t="s">
        <v>400</v>
      </c>
      <c r="D10" s="643">
        <f t="shared" ref="D10:D31" si="0">E10+G10+I10+K10</f>
        <v>7202.7905579337839</v>
      </c>
      <c r="E10" s="643">
        <f t="shared" ref="E10:L10" si="1">SUM(E11:E14)</f>
        <v>1693.9052282283692</v>
      </c>
      <c r="F10" s="643">
        <f t="shared" si="1"/>
        <v>2495.9500000000003</v>
      </c>
      <c r="G10" s="643">
        <f t="shared" si="1"/>
        <v>5508.8853297054147</v>
      </c>
      <c r="H10" s="643">
        <f t="shared" si="1"/>
        <v>3772.3</v>
      </c>
      <c r="I10" s="643">
        <f t="shared" si="1"/>
        <v>0</v>
      </c>
      <c r="J10" s="643">
        <f t="shared" si="1"/>
        <v>0</v>
      </c>
      <c r="K10" s="643">
        <f t="shared" si="1"/>
        <v>0</v>
      </c>
      <c r="L10" s="643">
        <f t="shared" si="1"/>
        <v>0</v>
      </c>
    </row>
    <row r="11" spans="1:12" ht="24">
      <c r="A11" s="647" t="s">
        <v>143</v>
      </c>
      <c r="B11" s="648" t="s">
        <v>645</v>
      </c>
      <c r="C11" s="639" t="s">
        <v>400</v>
      </c>
      <c r="D11" s="649">
        <f t="shared" si="0"/>
        <v>6906.2324116378768</v>
      </c>
      <c r="E11" s="649">
        <f>Д2!L31+Д2!L49+Д2!L39</f>
        <v>1653.5741811925063</v>
      </c>
      <c r="F11" s="649">
        <f>ROUNDUP(IFERROR(E11/E$30*1000,0),2)</f>
        <v>2436.5200000000004</v>
      </c>
      <c r="G11" s="649">
        <f>Д2!P31+Д2!P39+Д2!P49</f>
        <v>5252.6582304453705</v>
      </c>
      <c r="H11" s="649">
        <f>ROUND(IFERROR(G11/G$30*1000,0),2)</f>
        <v>3596.84</v>
      </c>
      <c r="I11" s="649">
        <f>Д2!T31+Д2!T39+Д2!T49</f>
        <v>0</v>
      </c>
      <c r="J11" s="649">
        <f>ROUND(IFERROR(I11/I$30*1000,0),2)</f>
        <v>0</v>
      </c>
      <c r="K11" s="649">
        <f>Д2!X31+Д2!X39+Д2!X49</f>
        <v>0</v>
      </c>
      <c r="L11" s="649">
        <f>ROUND(IFERROR(K11/K$30*1000,0),2)</f>
        <v>0</v>
      </c>
    </row>
    <row r="12" spans="1:12" ht="24">
      <c r="A12" s="647" t="s">
        <v>35</v>
      </c>
      <c r="B12" s="648" t="s">
        <v>240</v>
      </c>
      <c r="C12" s="639" t="s">
        <v>400</v>
      </c>
      <c r="D12" s="649">
        <f t="shared" si="0"/>
        <v>0</v>
      </c>
      <c r="E12" s="649">
        <f>'5_Розрахунок тарифів'!J32/1000</f>
        <v>0</v>
      </c>
      <c r="F12" s="649">
        <f>IFERROR(E12/E$30*1000,0)</f>
        <v>0</v>
      </c>
      <c r="G12" s="649">
        <f>'5_Розрахунок тарифів'!K32/1000</f>
        <v>0</v>
      </c>
      <c r="H12" s="649">
        <f>IFERROR(G12/G$30*1000,0)</f>
        <v>0</v>
      </c>
      <c r="I12" s="649">
        <f>'5_Розрахунок тарифів'!L32/1000</f>
        <v>0</v>
      </c>
      <c r="J12" s="649">
        <f>IFERROR(I12/I$30*1000,0)</f>
        <v>0</v>
      </c>
      <c r="K12" s="649">
        <f>'5_Розрахунок тарифів'!M32/1000</f>
        <v>0</v>
      </c>
      <c r="L12" s="649">
        <f>IFERROR(K12/K$30*1000,0)</f>
        <v>0</v>
      </c>
    </row>
    <row r="13" spans="1:12" ht="24">
      <c r="A13" s="647" t="s">
        <v>185</v>
      </c>
      <c r="B13" s="648" t="s">
        <v>646</v>
      </c>
      <c r="C13" s="639" t="s">
        <v>400</v>
      </c>
      <c r="D13" s="649">
        <f t="shared" si="0"/>
        <v>296.55814629590748</v>
      </c>
      <c r="E13" s="649">
        <f>'5_Розрахунок тарифів'!J29/1000</f>
        <v>40.331047035862959</v>
      </c>
      <c r="F13" s="649">
        <f>ROUND(IFERROR(E13/E$30*1000,0),2)</f>
        <v>59.43</v>
      </c>
      <c r="G13" s="649">
        <f>'5_Розрахунок тарифів'!K29/1000</f>
        <v>256.2270992600445</v>
      </c>
      <c r="H13" s="649">
        <f>ROUND(IFERROR(G13/G$30*1000,0),2)</f>
        <v>175.46</v>
      </c>
      <c r="I13" s="649">
        <f>'5_Розрахунок тарифів'!L29/1000</f>
        <v>0</v>
      </c>
      <c r="J13" s="649">
        <f>ROUND(IFERROR(I13/I$30*1000,0),2)</f>
        <v>0</v>
      </c>
      <c r="K13" s="649">
        <f>'5_Розрахунок тарифів'!M29/1000</f>
        <v>0</v>
      </c>
      <c r="L13" s="649">
        <f>ROUND(IFERROR(K13/K$30*1000,0),2)</f>
        <v>0</v>
      </c>
    </row>
    <row r="14" spans="1:12" ht="24">
      <c r="A14" s="647" t="s">
        <v>188</v>
      </c>
      <c r="B14" s="648" t="s">
        <v>401</v>
      </c>
      <c r="C14" s="639" t="s">
        <v>400</v>
      </c>
      <c r="D14" s="649">
        <f t="shared" si="0"/>
        <v>0</v>
      </c>
      <c r="E14" s="649">
        <f>'5_Розрахунок тарифів'!J34/1000</f>
        <v>0</v>
      </c>
      <c r="F14" s="649">
        <f>IFERROR(E14/E$30*1000,0)</f>
        <v>0</v>
      </c>
      <c r="G14" s="649">
        <f>'5_Розрахунок тарифів'!K34/1000</f>
        <v>0</v>
      </c>
      <c r="H14" s="649">
        <f>IFERROR(G14/G$30*1000,0)</f>
        <v>0</v>
      </c>
      <c r="I14" s="649">
        <f>'5_Розрахунок тарифів'!L34/1000</f>
        <v>0</v>
      </c>
      <c r="J14" s="649">
        <f>IFERROR(I14/I$30*1000,0)</f>
        <v>0</v>
      </c>
      <c r="K14" s="649">
        <f>'5_Розрахунок тарифів'!M34/1000</f>
        <v>0</v>
      </c>
      <c r="L14" s="649">
        <f>IFERROR(K14/K$30*1000,0)</f>
        <v>0</v>
      </c>
    </row>
    <row r="15" spans="1:12" s="673" customFormat="1" ht="24">
      <c r="A15" s="640">
        <v>2</v>
      </c>
      <c r="B15" s="641" t="s">
        <v>402</v>
      </c>
      <c r="C15" s="642" t="s">
        <v>400</v>
      </c>
      <c r="D15" s="643">
        <f t="shared" si="0"/>
        <v>1958.3292953535079</v>
      </c>
      <c r="E15" s="643">
        <f t="shared" ref="E15:K15" si="2">SUM(E16:E19)</f>
        <v>493.25833949249449</v>
      </c>
      <c r="F15" s="643">
        <f>SUM(F16:F19)</f>
        <v>890.48</v>
      </c>
      <c r="G15" s="643">
        <f t="shared" si="2"/>
        <v>1465.0709558610133</v>
      </c>
      <c r="H15" s="643">
        <f>SUM(H16:H19)</f>
        <v>1234.6000000000001</v>
      </c>
      <c r="I15" s="643">
        <f t="shared" si="2"/>
        <v>0</v>
      </c>
      <c r="J15" s="643">
        <f>SUM(J16:J19)</f>
        <v>0</v>
      </c>
      <c r="K15" s="643">
        <f t="shared" si="2"/>
        <v>0</v>
      </c>
      <c r="L15" s="643">
        <f>SUM(L16:L19)</f>
        <v>0</v>
      </c>
    </row>
    <row r="16" spans="1:12" ht="24">
      <c r="A16" s="647" t="s">
        <v>144</v>
      </c>
      <c r="B16" s="648" t="s">
        <v>647</v>
      </c>
      <c r="C16" s="639" t="s">
        <v>400</v>
      </c>
      <c r="D16" s="649">
        <f t="shared" si="0"/>
        <v>1878.4422140187889</v>
      </c>
      <c r="E16" s="649">
        <f>Д3!K40</f>
        <v>481.51409331410179</v>
      </c>
      <c r="F16" s="649">
        <f>ROUND(IFERROR(E16/E$31*1000,0),2)</f>
        <v>869.28</v>
      </c>
      <c r="G16" s="649">
        <f>Д3!O40</f>
        <v>1396.9281207046872</v>
      </c>
      <c r="H16" s="649">
        <f>ROUNDUP(IFERROR(G16/G$31*1000,0),2)</f>
        <v>1177.18</v>
      </c>
      <c r="I16" s="649">
        <f>Д3!S40</f>
        <v>0</v>
      </c>
      <c r="J16" s="649">
        <f>ROUND(IFERROR(I16/I$31*1000,0),2)</f>
        <v>0</v>
      </c>
      <c r="K16" s="649">
        <f>Д3!W40</f>
        <v>0</v>
      </c>
      <c r="L16" s="649">
        <f>ROUND(IFERROR(K16/K$31*1000,0),2)</f>
        <v>0</v>
      </c>
    </row>
    <row r="17" spans="1:12" ht="24">
      <c r="A17" s="647" t="s">
        <v>145</v>
      </c>
      <c r="B17" s="648" t="s">
        <v>240</v>
      </c>
      <c r="C17" s="639" t="s">
        <v>400</v>
      </c>
      <c r="D17" s="649">
        <f t="shared" si="0"/>
        <v>0</v>
      </c>
      <c r="E17" s="674">
        <f>'5_Розрахунок тарифів'!O32/1000</f>
        <v>0</v>
      </c>
      <c r="F17" s="649">
        <f>IFERROR(E17/E$31*1000,0)</f>
        <v>0</v>
      </c>
      <c r="G17" s="649">
        <f>'5_Розрахунок тарифів'!P32/1000</f>
        <v>0</v>
      </c>
      <c r="H17" s="649">
        <f>IFERROR(G17/G$31*1000,0)</f>
        <v>0</v>
      </c>
      <c r="I17" s="649">
        <f>'5_Розрахунок тарифів'!Q32/1000</f>
        <v>0</v>
      </c>
      <c r="J17" s="649">
        <f>IFERROR(I17/I$31*1000,0)</f>
        <v>0</v>
      </c>
      <c r="K17" s="649">
        <f>'5_Розрахунок тарифів'!R32/1000</f>
        <v>0</v>
      </c>
      <c r="L17" s="649">
        <f>IFERROR(K17/K$31*1000,0)</f>
        <v>0</v>
      </c>
    </row>
    <row r="18" spans="1:12" ht="24">
      <c r="A18" s="647" t="s">
        <v>196</v>
      </c>
      <c r="B18" s="648" t="s">
        <v>646</v>
      </c>
      <c r="C18" s="639" t="s">
        <v>400</v>
      </c>
      <c r="D18" s="649">
        <f t="shared" si="0"/>
        <v>79.887081334718943</v>
      </c>
      <c r="E18" s="674">
        <f>'5_Розрахунок тарифів'!O29/1000</f>
        <v>11.744246178392727</v>
      </c>
      <c r="F18" s="649">
        <f>ROUND(IFERROR(E18/E$31*1000,0),2)</f>
        <v>21.2</v>
      </c>
      <c r="G18" s="649">
        <f>'5_Розрахунок тарифів'!P29/1000</f>
        <v>68.142835156326214</v>
      </c>
      <c r="H18" s="649">
        <f>ROUND(IFERROR(G18/G$31*1000,0),2)</f>
        <v>57.42</v>
      </c>
      <c r="I18" s="649">
        <f>'5_Розрахунок тарифів'!Q29/1000</f>
        <v>0</v>
      </c>
      <c r="J18" s="649">
        <f>ROUND(IFERROR(I18/I$31*1000,0),2)</f>
        <v>0</v>
      </c>
      <c r="K18" s="649">
        <f>'5_Розрахунок тарифів'!R29/1000</f>
        <v>0</v>
      </c>
      <c r="L18" s="649">
        <f>ROUND(IFERROR(K18/K$31*1000,0),2)</f>
        <v>0</v>
      </c>
    </row>
    <row r="19" spans="1:12" ht="24">
      <c r="A19" s="647" t="s">
        <v>371</v>
      </c>
      <c r="B19" s="648" t="s">
        <v>401</v>
      </c>
      <c r="C19" s="639" t="s">
        <v>400</v>
      </c>
      <c r="D19" s="649">
        <f t="shared" si="0"/>
        <v>0</v>
      </c>
      <c r="E19" s="674">
        <f>'5_Розрахунок тарифів'!O34/1000</f>
        <v>0</v>
      </c>
      <c r="F19" s="649">
        <f>IFERROR(E19/E$31*1000,0)</f>
        <v>0</v>
      </c>
      <c r="G19" s="649">
        <f>'5_Розрахунок тарифів'!P34/1000</f>
        <v>0</v>
      </c>
      <c r="H19" s="649">
        <f>IFERROR(G19/G$31*1000,0)</f>
        <v>0</v>
      </c>
      <c r="I19" s="649">
        <f>'5_Розрахунок тарифів'!Q34/1000</f>
        <v>0</v>
      </c>
      <c r="J19" s="649">
        <f>IFERROR(I19/I$31*1000,0)</f>
        <v>0</v>
      </c>
      <c r="K19" s="649">
        <f>'5_Розрахунок тарифів'!R34/1000</f>
        <v>0</v>
      </c>
      <c r="L19" s="649">
        <f>IFERROR(K19/K$31*1000,0)</f>
        <v>0</v>
      </c>
    </row>
    <row r="20" spans="1:12" s="673" customFormat="1" ht="24">
      <c r="A20" s="640">
        <v>3</v>
      </c>
      <c r="B20" s="641" t="s">
        <v>648</v>
      </c>
      <c r="C20" s="642" t="s">
        <v>400</v>
      </c>
      <c r="D20" s="643">
        <f t="shared" si="0"/>
        <v>38.239921887508189</v>
      </c>
      <c r="E20" s="643">
        <f t="shared" ref="E20:L20" si="3">SUM(E21:E24)</f>
        <v>11.974930847361717</v>
      </c>
      <c r="F20" s="643">
        <f t="shared" si="3"/>
        <v>21.610000000000003</v>
      </c>
      <c r="G20" s="643">
        <f t="shared" si="3"/>
        <v>26.264991040146469</v>
      </c>
      <c r="H20" s="643">
        <f t="shared" si="3"/>
        <v>22.130000000000003</v>
      </c>
      <c r="I20" s="643">
        <f t="shared" si="3"/>
        <v>0</v>
      </c>
      <c r="J20" s="643">
        <f t="shared" si="3"/>
        <v>0</v>
      </c>
      <c r="K20" s="643">
        <f t="shared" si="3"/>
        <v>0</v>
      </c>
      <c r="L20" s="643">
        <f t="shared" si="3"/>
        <v>0</v>
      </c>
    </row>
    <row r="21" spans="1:12" ht="24">
      <c r="A21" s="647" t="s">
        <v>241</v>
      </c>
      <c r="B21" s="648" t="s">
        <v>649</v>
      </c>
      <c r="C21" s="639" t="s">
        <v>400</v>
      </c>
      <c r="D21" s="649">
        <f t="shared" si="0"/>
        <v>36.733177253361845</v>
      </c>
      <c r="E21" s="649">
        <f>Д4!K29</f>
        <v>11.689813530288546</v>
      </c>
      <c r="F21" s="649">
        <f>ROUND(IFERROR(E21/E$31*1000,0),2)</f>
        <v>21.1</v>
      </c>
      <c r="G21" s="649">
        <f>Д4!O29</f>
        <v>25.043363723073298</v>
      </c>
      <c r="H21" s="649">
        <f>ROUND(IFERROR(G21/G$31*1000,0),2)</f>
        <v>21.1</v>
      </c>
      <c r="I21" s="649">
        <f>Д4!S29</f>
        <v>0</v>
      </c>
      <c r="J21" s="649">
        <f>ROUND(IFERROR(I21/I$31*1000,0),2)</f>
        <v>0</v>
      </c>
      <c r="K21" s="649">
        <f>Д4!W29</f>
        <v>0</v>
      </c>
      <c r="L21" s="649">
        <f>ROUND(IFERROR(K21/K$31*1000,0),2)</f>
        <v>0</v>
      </c>
    </row>
    <row r="22" spans="1:12" ht="24">
      <c r="A22" s="647" t="s">
        <v>242</v>
      </c>
      <c r="B22" s="648" t="s">
        <v>240</v>
      </c>
      <c r="C22" s="639" t="s">
        <v>400</v>
      </c>
      <c r="D22" s="649">
        <f t="shared" si="0"/>
        <v>0</v>
      </c>
      <c r="E22" s="649">
        <f>'5_Розрахунок тарифів'!T32/1000</f>
        <v>0</v>
      </c>
      <c r="F22" s="649">
        <f>IFERROR(E22/E$31*1000,0)</f>
        <v>0</v>
      </c>
      <c r="G22" s="649">
        <f>'5_Розрахунок тарифів'!U32/1000</f>
        <v>0</v>
      </c>
      <c r="H22" s="649">
        <f>IFERROR(G22/G$31*1000,0)</f>
        <v>0</v>
      </c>
      <c r="I22" s="649">
        <f>'5_Розрахунок тарифів'!V32/1000</f>
        <v>0</v>
      </c>
      <c r="J22" s="649">
        <f>IFERROR(I22/I$31*1000,0)</f>
        <v>0</v>
      </c>
      <c r="K22" s="649">
        <f>'5_Розрахунок тарифів'!W32/1000</f>
        <v>0</v>
      </c>
      <c r="L22" s="649">
        <f>IFERROR(K22/K$31*1000,0)</f>
        <v>0</v>
      </c>
    </row>
    <row r="23" spans="1:12" ht="24">
      <c r="A23" s="647" t="s">
        <v>243</v>
      </c>
      <c r="B23" s="648" t="s">
        <v>646</v>
      </c>
      <c r="C23" s="639" t="s">
        <v>400</v>
      </c>
      <c r="D23" s="649">
        <f t="shared" si="0"/>
        <v>1.5067446341463415</v>
      </c>
      <c r="E23" s="649">
        <f>'5_Розрахунок тарифів'!T29/1000</f>
        <v>0.28511731707317073</v>
      </c>
      <c r="F23" s="649">
        <f>ROUND(IFERROR(E23/E$31*1000,0),2)</f>
        <v>0.51</v>
      </c>
      <c r="G23" s="649">
        <f>'5_Розрахунок тарифів'!U29/1000</f>
        <v>1.2216273170731708</v>
      </c>
      <c r="H23" s="649">
        <f>ROUND(IFERROR(G23/G$31*1000,0),2)</f>
        <v>1.03</v>
      </c>
      <c r="I23" s="649">
        <f>'5_Розрахунок тарифів'!V29/1000</f>
        <v>0</v>
      </c>
      <c r="J23" s="649">
        <f>ROUND(IFERROR(I23/I$31*1000,0),2)</f>
        <v>0</v>
      </c>
      <c r="K23" s="649">
        <f>'5_Розрахунок тарифів'!W29/1000</f>
        <v>0</v>
      </c>
      <c r="L23" s="649">
        <f>ROUND(IFERROR(K23/K$31*1000,0),2)</f>
        <v>0</v>
      </c>
    </row>
    <row r="24" spans="1:12" ht="24">
      <c r="A24" s="647" t="s">
        <v>403</v>
      </c>
      <c r="B24" s="648" t="s">
        <v>401</v>
      </c>
      <c r="C24" s="639" t="s">
        <v>400</v>
      </c>
      <c r="D24" s="649">
        <f t="shared" si="0"/>
        <v>0</v>
      </c>
      <c r="E24" s="649">
        <f>'5_Розрахунок тарифів'!T34/1000</f>
        <v>0</v>
      </c>
      <c r="F24" s="649">
        <f>IFERROR(E24/E$31*1000,0)</f>
        <v>0</v>
      </c>
      <c r="G24" s="649">
        <f>'5_Розрахунок тарифів'!U34/1000</f>
        <v>0</v>
      </c>
      <c r="H24" s="649">
        <f>IFERROR(G24/G$31*1000,0)</f>
        <v>0</v>
      </c>
      <c r="I24" s="649">
        <f>'5_Розрахунок тарифів'!V34/1000</f>
        <v>0</v>
      </c>
      <c r="J24" s="649">
        <f>IFERROR(I24/I$31*1000,0)</f>
        <v>0</v>
      </c>
      <c r="K24" s="649">
        <f>'5_Розрахунок тарифів'!W34/1000</f>
        <v>0</v>
      </c>
      <c r="L24" s="649">
        <f>IFERROR(K24/K$31*1000,0)</f>
        <v>0</v>
      </c>
    </row>
    <row r="25" spans="1:12" s="673" customFormat="1" ht="24">
      <c r="A25" s="640">
        <v>4</v>
      </c>
      <c r="B25" s="641" t="s">
        <v>650</v>
      </c>
      <c r="C25" s="642" t="s">
        <v>400</v>
      </c>
      <c r="D25" s="643">
        <f>E25+G25+I25+K25</f>
        <v>9199.3597751748002</v>
      </c>
      <c r="E25" s="643">
        <f>SUM(E26:E29)</f>
        <v>2199.1384985682253</v>
      </c>
      <c r="F25" s="643">
        <f>SUM(F26:F29)</f>
        <v>3408.0400000000004</v>
      </c>
      <c r="G25" s="643">
        <f t="shared" ref="G25:K25" si="4">SUM(G26:G29)</f>
        <v>7000.221276606575</v>
      </c>
      <c r="H25" s="643">
        <f>SUM(H26:H29)</f>
        <v>5029.03</v>
      </c>
      <c r="I25" s="643">
        <f t="shared" si="4"/>
        <v>0</v>
      </c>
      <c r="J25" s="643">
        <f>SUM(J26:J29)</f>
        <v>0</v>
      </c>
      <c r="K25" s="643">
        <f t="shared" si="4"/>
        <v>0</v>
      </c>
      <c r="L25" s="643">
        <f>SUM(L26:L29)</f>
        <v>0</v>
      </c>
    </row>
    <row r="26" spans="1:12" ht="24">
      <c r="A26" s="647" t="s">
        <v>146</v>
      </c>
      <c r="B26" s="648" t="s">
        <v>651</v>
      </c>
      <c r="C26" s="639" t="s">
        <v>400</v>
      </c>
      <c r="D26" s="649">
        <f t="shared" si="0"/>
        <v>8821.4078029100274</v>
      </c>
      <c r="E26" s="649">
        <f t="shared" ref="E26:L29" si="5">E21+E16+E11</f>
        <v>2146.7780880368964</v>
      </c>
      <c r="F26" s="649">
        <f t="shared" si="5"/>
        <v>3326.9000000000005</v>
      </c>
      <c r="G26" s="649">
        <f t="shared" si="5"/>
        <v>6674.629714873131</v>
      </c>
      <c r="H26" s="649">
        <f t="shared" si="5"/>
        <v>4795.12</v>
      </c>
      <c r="I26" s="649">
        <f t="shared" si="5"/>
        <v>0</v>
      </c>
      <c r="J26" s="649">
        <f t="shared" si="5"/>
        <v>0</v>
      </c>
      <c r="K26" s="649">
        <f t="shared" si="5"/>
        <v>0</v>
      </c>
      <c r="L26" s="649">
        <f t="shared" si="5"/>
        <v>0</v>
      </c>
    </row>
    <row r="27" spans="1:12" ht="31.5" customHeight="1">
      <c r="A27" s="647" t="s">
        <v>244</v>
      </c>
      <c r="B27" s="648" t="s">
        <v>240</v>
      </c>
      <c r="C27" s="639" t="s">
        <v>400</v>
      </c>
      <c r="D27" s="649">
        <f>E27+G27+I27+K27</f>
        <v>0</v>
      </c>
      <c r="E27" s="649">
        <f t="shared" ref="E27:G29" si="6">E22+E17+E12</f>
        <v>0</v>
      </c>
      <c r="F27" s="649">
        <f t="shared" si="5"/>
        <v>0</v>
      </c>
      <c r="G27" s="649">
        <f t="shared" si="6"/>
        <v>0</v>
      </c>
      <c r="H27" s="649">
        <f t="shared" si="5"/>
        <v>0</v>
      </c>
      <c r="I27" s="649">
        <f t="shared" ref="I27" si="7">I22+I17+I12</f>
        <v>0</v>
      </c>
      <c r="J27" s="649">
        <f t="shared" si="5"/>
        <v>0</v>
      </c>
      <c r="K27" s="649">
        <f t="shared" ref="K27" si="8">K22+K17+K12</f>
        <v>0</v>
      </c>
      <c r="L27" s="649">
        <f t="shared" si="5"/>
        <v>0</v>
      </c>
    </row>
    <row r="28" spans="1:12" ht="24">
      <c r="A28" s="647" t="s">
        <v>245</v>
      </c>
      <c r="B28" s="648" t="s">
        <v>646</v>
      </c>
      <c r="C28" s="639" t="s">
        <v>400</v>
      </c>
      <c r="D28" s="649">
        <f t="shared" si="0"/>
        <v>377.95197226477273</v>
      </c>
      <c r="E28" s="649">
        <f t="shared" si="6"/>
        <v>52.360410531328853</v>
      </c>
      <c r="F28" s="649">
        <f t="shared" si="5"/>
        <v>81.14</v>
      </c>
      <c r="G28" s="649">
        <f t="shared" si="6"/>
        <v>325.59156173344388</v>
      </c>
      <c r="H28" s="649">
        <f t="shared" si="5"/>
        <v>233.91000000000003</v>
      </c>
      <c r="I28" s="649">
        <f t="shared" ref="I28" si="9">I23+I18+I13</f>
        <v>0</v>
      </c>
      <c r="J28" s="649">
        <f t="shared" si="5"/>
        <v>0</v>
      </c>
      <c r="K28" s="649">
        <f t="shared" ref="K28" si="10">K23+K18+K13</f>
        <v>0</v>
      </c>
      <c r="L28" s="649">
        <f t="shared" si="5"/>
        <v>0</v>
      </c>
    </row>
    <row r="29" spans="1:12" ht="24">
      <c r="A29" s="647" t="s">
        <v>276</v>
      </c>
      <c r="B29" s="648" t="s">
        <v>401</v>
      </c>
      <c r="C29" s="639" t="s">
        <v>400</v>
      </c>
      <c r="D29" s="649">
        <f>E29+G29+I29+K29</f>
        <v>0</v>
      </c>
      <c r="E29" s="649">
        <f t="shared" si="6"/>
        <v>0</v>
      </c>
      <c r="F29" s="649">
        <f t="shared" si="5"/>
        <v>0</v>
      </c>
      <c r="G29" s="649">
        <f t="shared" si="6"/>
        <v>0</v>
      </c>
      <c r="H29" s="649">
        <f t="shared" si="5"/>
        <v>0</v>
      </c>
      <c r="I29" s="649">
        <f t="shared" ref="I29" si="11">I24+I19+I14</f>
        <v>0</v>
      </c>
      <c r="J29" s="649">
        <f t="shared" si="5"/>
        <v>0</v>
      </c>
      <c r="K29" s="649">
        <f t="shared" ref="K29" si="12">K24+K19+K14</f>
        <v>0</v>
      </c>
      <c r="L29" s="649">
        <f t="shared" si="5"/>
        <v>0</v>
      </c>
    </row>
    <row r="30" spans="1:12" ht="60">
      <c r="A30" s="675">
        <v>5</v>
      </c>
      <c r="B30" s="676" t="s">
        <v>652</v>
      </c>
      <c r="C30" s="639" t="s">
        <v>404</v>
      </c>
      <c r="D30" s="649">
        <f t="shared" si="0"/>
        <v>2139.0161966186115</v>
      </c>
      <c r="E30" s="649">
        <f>Д2!L64</f>
        <v>678.6637510274611</v>
      </c>
      <c r="F30" s="649" t="s">
        <v>69</v>
      </c>
      <c r="G30" s="649">
        <f>Д2!P64</f>
        <v>1460.3524455911506</v>
      </c>
      <c r="H30" s="649" t="s">
        <v>69</v>
      </c>
      <c r="I30" s="649">
        <f>Д2!T64</f>
        <v>0</v>
      </c>
      <c r="J30" s="649" t="s">
        <v>69</v>
      </c>
      <c r="K30" s="649">
        <f>Д2!X64</f>
        <v>0</v>
      </c>
      <c r="L30" s="649" t="s">
        <v>69</v>
      </c>
    </row>
    <row r="31" spans="1:12" ht="24">
      <c r="A31" s="675" t="s">
        <v>148</v>
      </c>
      <c r="B31" s="676" t="s">
        <v>653</v>
      </c>
      <c r="C31" s="639" t="s">
        <v>404</v>
      </c>
      <c r="D31" s="649">
        <f t="shared" si="0"/>
        <v>1740.5974092670585</v>
      </c>
      <c r="E31" s="649">
        <f>Д4!K38</f>
        <v>553.92047917044965</v>
      </c>
      <c r="F31" s="649" t="s">
        <v>69</v>
      </c>
      <c r="G31" s="674">
        <f>Д4!O38</f>
        <v>1186.6769300966089</v>
      </c>
      <c r="H31" s="649" t="s">
        <v>69</v>
      </c>
      <c r="I31" s="674">
        <f>Д4!S38</f>
        <v>0</v>
      </c>
      <c r="J31" s="649" t="s">
        <v>69</v>
      </c>
      <c r="K31" s="674">
        <f>Д4!W38</f>
        <v>0</v>
      </c>
      <c r="L31" s="649" t="s">
        <v>69</v>
      </c>
    </row>
    <row r="32" spans="1:12">
      <c r="A32" s="647" t="s">
        <v>150</v>
      </c>
      <c r="B32" s="648" t="s">
        <v>654</v>
      </c>
      <c r="C32" s="639" t="s">
        <v>110</v>
      </c>
      <c r="D32" s="649">
        <f>D28/D26*100</f>
        <v>4.2844858860293593</v>
      </c>
      <c r="E32" s="649" t="s">
        <v>535</v>
      </c>
      <c r="F32" s="649">
        <f>F28/F26*100</f>
        <v>2.4389070906850217</v>
      </c>
      <c r="G32" s="649" t="s">
        <v>535</v>
      </c>
      <c r="H32" s="649">
        <f>H28/H26*100</f>
        <v>4.8780843857922234</v>
      </c>
      <c r="I32" s="649" t="s">
        <v>535</v>
      </c>
      <c r="J32" s="649" t="e">
        <f>J28/J26*100</f>
        <v>#DIV/0!</v>
      </c>
      <c r="K32" s="649" t="s">
        <v>535</v>
      </c>
      <c r="L32" s="649" t="e">
        <f>L28/L26*100</f>
        <v>#DIV/0!</v>
      </c>
    </row>
    <row r="33" spans="1:12" s="673" customFormat="1" ht="24">
      <c r="A33" s="677" t="s">
        <v>161</v>
      </c>
      <c r="B33" s="678" t="s">
        <v>405</v>
      </c>
      <c r="C33" s="642" t="s">
        <v>400</v>
      </c>
      <c r="D33" s="643" t="e">
        <f t="shared" ref="D33:D38" si="13">E33+G33+I33+K33</f>
        <v>#DIV/0!</v>
      </c>
      <c r="E33" s="643">
        <f t="shared" ref="E33:L33" si="14">SUM(E34:E37)</f>
        <v>0</v>
      </c>
      <c r="F33" s="643">
        <f t="shared" si="14"/>
        <v>0</v>
      </c>
      <c r="G33" s="643">
        <f t="shared" si="14"/>
        <v>0</v>
      </c>
      <c r="H33" s="643">
        <f t="shared" si="14"/>
        <v>0</v>
      </c>
      <c r="I33" s="643" t="e">
        <f t="shared" si="14"/>
        <v>#DIV/0!</v>
      </c>
      <c r="J33" s="643">
        <f t="shared" si="14"/>
        <v>0</v>
      </c>
      <c r="K33" s="643">
        <f t="shared" si="14"/>
        <v>0</v>
      </c>
      <c r="L33" s="643">
        <f t="shared" si="14"/>
        <v>0</v>
      </c>
    </row>
    <row r="34" spans="1:12" ht="24">
      <c r="A34" s="647" t="s">
        <v>251</v>
      </c>
      <c r="B34" s="648" t="s">
        <v>647</v>
      </c>
      <c r="C34" s="639" t="s">
        <v>400</v>
      </c>
      <c r="D34" s="649">
        <f t="shared" si="13"/>
        <v>0</v>
      </c>
      <c r="E34" s="649">
        <f>'Лист 4'!K35</f>
        <v>0</v>
      </c>
      <c r="F34" s="649">
        <f>IFERROR(E34/E$38*1000,0)</f>
        <v>0</v>
      </c>
      <c r="G34" s="674">
        <f>'Лист 4'!O35</f>
        <v>0</v>
      </c>
      <c r="H34" s="649">
        <f>IFERROR(G34/G$38*1000,0)</f>
        <v>0</v>
      </c>
      <c r="I34" s="674">
        <f>'Лист 4'!S35</f>
        <v>0</v>
      </c>
      <c r="J34" s="649">
        <f>IFERROR(I34/I$38*1000,0)</f>
        <v>0</v>
      </c>
      <c r="K34" s="674">
        <f>'Лист 4'!W35</f>
        <v>0</v>
      </c>
      <c r="L34" s="649">
        <f>IFERROR(K34/K$38*1000,0)</f>
        <v>0</v>
      </c>
    </row>
    <row r="35" spans="1:12" ht="24">
      <c r="A35" s="647" t="s">
        <v>252</v>
      </c>
      <c r="B35" s="648" t="s">
        <v>240</v>
      </c>
      <c r="C35" s="639" t="s">
        <v>400</v>
      </c>
      <c r="D35" s="649" t="e">
        <f t="shared" si="13"/>
        <v>#DIV/0!</v>
      </c>
      <c r="E35" s="674">
        <f>'Лист 4'!K36</f>
        <v>0</v>
      </c>
      <c r="F35" s="649">
        <f>IFERROR(E35/E$38*1000,0)</f>
        <v>0</v>
      </c>
      <c r="G35" s="674">
        <f>'Лист 4'!O36</f>
        <v>0</v>
      </c>
      <c r="H35" s="649">
        <f>IFERROR(G35/G$38*1000,0)</f>
        <v>0</v>
      </c>
      <c r="I35" s="674" t="e">
        <f>'Лист 4'!S36</f>
        <v>#DIV/0!</v>
      </c>
      <c r="J35" s="649">
        <f>IFERROR(I35/I$38*1000,0)</f>
        <v>0</v>
      </c>
      <c r="K35" s="674">
        <f>'Лист 4'!W36</f>
        <v>0</v>
      </c>
      <c r="L35" s="649">
        <f>IFERROR(K35/K$38*1000,0)</f>
        <v>0</v>
      </c>
    </row>
    <row r="36" spans="1:12" ht="24">
      <c r="A36" s="647" t="s">
        <v>253</v>
      </c>
      <c r="B36" s="648" t="s">
        <v>646</v>
      </c>
      <c r="C36" s="639" t="s">
        <v>400</v>
      </c>
      <c r="D36" s="649" t="e">
        <f t="shared" si="13"/>
        <v>#DIV/0!</v>
      </c>
      <c r="E36" s="674">
        <f>'Лист 4'!K38</f>
        <v>0</v>
      </c>
      <c r="F36" s="649">
        <f>IFERROR(E36/E$38*1000,0)</f>
        <v>0</v>
      </c>
      <c r="G36" s="674">
        <f>'Лист 4'!O38</f>
        <v>0</v>
      </c>
      <c r="H36" s="649">
        <f>IFERROR(G36/G$38*1000,0)</f>
        <v>0</v>
      </c>
      <c r="I36" s="674" t="e">
        <f>'Лист 4'!S38</f>
        <v>#DIV/0!</v>
      </c>
      <c r="J36" s="649">
        <f>IFERROR(I36/I$38*1000,0)</f>
        <v>0</v>
      </c>
      <c r="K36" s="674">
        <f>'Лист 4'!W38</f>
        <v>0</v>
      </c>
      <c r="L36" s="649">
        <f>IFERROR(K36/K$38*1000,0)</f>
        <v>0</v>
      </c>
    </row>
    <row r="37" spans="1:12" ht="24">
      <c r="A37" s="647" t="s">
        <v>254</v>
      </c>
      <c r="B37" s="648" t="s">
        <v>401</v>
      </c>
      <c r="C37" s="639" t="s">
        <v>400</v>
      </c>
      <c r="D37" s="649">
        <f t="shared" si="13"/>
        <v>0</v>
      </c>
      <c r="E37" s="674">
        <f>'Лист 4'!K37</f>
        <v>0</v>
      </c>
      <c r="F37" s="649">
        <f>IFERROR(E37/E$38*1000,0)</f>
        <v>0</v>
      </c>
      <c r="G37" s="674">
        <f>'Лист 4'!O37</f>
        <v>0</v>
      </c>
      <c r="H37" s="649">
        <f>IFERROR(G37/G$38*1000,0)</f>
        <v>0</v>
      </c>
      <c r="I37" s="674">
        <f>'Лист 4'!S37</f>
        <v>0</v>
      </c>
      <c r="J37" s="649">
        <f>IFERROR(I37/I$38*1000,0)</f>
        <v>0</v>
      </c>
      <c r="K37" s="674">
        <f>'Лист 4'!W37</f>
        <v>0</v>
      </c>
      <c r="L37" s="649">
        <f>IFERROR(K37/K$38*1000,0)</f>
        <v>0</v>
      </c>
    </row>
    <row r="38" spans="1:12" ht="24">
      <c r="A38" s="675" t="s">
        <v>282</v>
      </c>
      <c r="B38" s="676" t="s">
        <v>406</v>
      </c>
      <c r="C38" s="639" t="s">
        <v>404</v>
      </c>
      <c r="D38" s="649">
        <f t="shared" si="13"/>
        <v>0</v>
      </c>
      <c r="E38" s="649">
        <f>'Лист 4'!K43</f>
        <v>0</v>
      </c>
      <c r="F38" s="649" t="s">
        <v>69</v>
      </c>
      <c r="G38" s="674">
        <f>'Лист 4'!O43</f>
        <v>0</v>
      </c>
      <c r="H38" s="649" t="s">
        <v>69</v>
      </c>
      <c r="I38" s="674">
        <f>'Лист 4'!S43</f>
        <v>0</v>
      </c>
      <c r="J38" s="649" t="s">
        <v>69</v>
      </c>
      <c r="K38" s="674">
        <f>'Лист 4'!W43</f>
        <v>0</v>
      </c>
      <c r="L38" s="649" t="s">
        <v>69</v>
      </c>
    </row>
    <row r="39" spans="1:12">
      <c r="A39" s="679"/>
      <c r="B39" s="631"/>
      <c r="C39" s="631"/>
      <c r="D39" s="631"/>
      <c r="E39" s="631"/>
      <c r="F39" s="631"/>
      <c r="G39" s="631"/>
      <c r="H39" s="631"/>
      <c r="I39" s="631"/>
      <c r="J39" s="631"/>
      <c r="K39" s="631"/>
      <c r="L39" s="631"/>
    </row>
    <row r="40" spans="1:12" ht="10.5" customHeight="1">
      <c r="A40" s="680"/>
      <c r="C40" s="662"/>
    </row>
    <row r="41" spans="1:12" ht="17.25" customHeight="1">
      <c r="A41" s="680"/>
      <c r="B41" s="763" t="s">
        <v>930</v>
      </c>
      <c r="C41" s="1261"/>
      <c r="D41" s="1261"/>
      <c r="E41" s="1261"/>
      <c r="F41" s="681"/>
      <c r="G41" s="684"/>
      <c r="H41" s="1263" t="s">
        <v>1077</v>
      </c>
      <c r="I41" s="1263"/>
      <c r="J41" s="1263"/>
      <c r="K41" s="684"/>
      <c r="L41" s="681"/>
    </row>
    <row r="42" spans="1:12" ht="25.5" customHeight="1">
      <c r="A42" s="680"/>
      <c r="B42" s="682"/>
      <c r="C42" s="1259"/>
      <c r="D42" s="1259"/>
      <c r="E42" s="1259"/>
      <c r="F42" s="683"/>
      <c r="G42" s="1259"/>
      <c r="H42" s="1259"/>
      <c r="I42" s="1259"/>
      <c r="J42" s="1259"/>
      <c r="K42" s="1259"/>
      <c r="L42" s="683"/>
    </row>
    <row r="48" spans="1:12">
      <c r="D48" s="662">
        <v>574867.75161809381</v>
      </c>
      <c r="E48" s="662">
        <v>428680.24941266596</v>
      </c>
      <c r="F48" s="662">
        <v>132869.30985931732</v>
      </c>
      <c r="G48" s="662">
        <v>13154.27762842375</v>
      </c>
      <c r="H48" s="662">
        <v>163.91471768669456</v>
      </c>
    </row>
    <row r="49" spans="4:8">
      <c r="D49" s="662">
        <v>499973.81587025896</v>
      </c>
      <c r="E49" s="662">
        <v>372771.87280510349</v>
      </c>
      <c r="F49" s="662">
        <v>115573.05972859843</v>
      </c>
      <c r="G49" s="662">
        <v>11484.97467433818</v>
      </c>
      <c r="H49" s="662">
        <v>143.90866221886705</v>
      </c>
    </row>
    <row r="50" spans="4:8">
      <c r="D50" s="662">
        <v>3454769</v>
      </c>
      <c r="E50" s="662">
        <f>$D50/$D$48*E48</f>
        <v>2576229.4587138793</v>
      </c>
      <c r="F50" s="662">
        <f t="shared" ref="F50:H50" si="15">$D50/$D$48*F48</f>
        <v>798501.51876029489</v>
      </c>
      <c r="G50" s="662">
        <f t="shared" si="15"/>
        <v>79052.948160958418</v>
      </c>
      <c r="H50" s="662">
        <f t="shared" si="15"/>
        <v>985.07436486705228</v>
      </c>
    </row>
    <row r="51" spans="4:8">
      <c r="D51" s="662">
        <v>9852744.5399999991</v>
      </c>
      <c r="E51" s="662">
        <f>$D$51/$D$49*E49</f>
        <v>7346036.7680517491</v>
      </c>
      <c r="F51" s="662">
        <f t="shared" ref="F51:H51" si="16">$D$51/$D$49*F49</f>
        <v>2277542.9373836103</v>
      </c>
      <c r="G51" s="662">
        <f t="shared" si="16"/>
        <v>226328.8954795743</v>
      </c>
      <c r="H51" s="662">
        <f t="shared" si="16"/>
        <v>2835.9390850651753</v>
      </c>
    </row>
    <row r="52" spans="4:8">
      <c r="E52" s="662">
        <f>E50+E51</f>
        <v>9922266.2267656289</v>
      </c>
      <c r="F52" s="662">
        <f t="shared" ref="F52:H52" si="17">F50+F51</f>
        <v>3076044.4561439054</v>
      </c>
      <c r="G52" s="662">
        <f t="shared" si="17"/>
        <v>305381.84364053269</v>
      </c>
      <c r="H52" s="662">
        <f t="shared" si="17"/>
        <v>3821.0134499322276</v>
      </c>
    </row>
    <row r="53" spans="4:8">
      <c r="E53" s="662">
        <f>E52/1000</f>
        <v>9922.2662267656287</v>
      </c>
      <c r="F53" s="662">
        <f t="shared" ref="F53:H53" si="18">F52/1000</f>
        <v>3076.0444561439053</v>
      </c>
      <c r="G53" s="662">
        <f t="shared" si="18"/>
        <v>305.38184364053268</v>
      </c>
      <c r="H53" s="662">
        <f t="shared" si="18"/>
        <v>3.8210134499322277</v>
      </c>
    </row>
  </sheetData>
  <mergeCells count="17">
    <mergeCell ref="C42:E42"/>
    <mergeCell ref="G42:K42"/>
    <mergeCell ref="J1:L1"/>
    <mergeCell ref="B2:K2"/>
    <mergeCell ref="D4:H4"/>
    <mergeCell ref="G7:H7"/>
    <mergeCell ref="I7:J7"/>
    <mergeCell ref="K7:L7"/>
    <mergeCell ref="C41:E41"/>
    <mergeCell ref="B3:K3"/>
    <mergeCell ref="H41:J41"/>
    <mergeCell ref="A6:A8"/>
    <mergeCell ref="B6:B8"/>
    <mergeCell ref="C6:C8"/>
    <mergeCell ref="D6:D7"/>
    <mergeCell ref="E6:L6"/>
    <mergeCell ref="E7:F7"/>
  </mergeCells>
  <conditionalFormatting sqref="B1">
    <cfRule type="containsText" dxfId="22" priority="1" operator="containsText" text="Для корек">
      <formula>NOT(ISERROR(SEARCH("Для корек",B1)))</formula>
    </cfRule>
  </conditionalFormatting>
  <pageMargins left="0.39370078740157483" right="0.31496062992125984" top="0.35433070866141736" bottom="0.23622047244094491" header="0.31496062992125984" footer="0.31496062992125984"/>
  <pageSetup paperSize="9" scale="70" orientation="portrait" r:id="rId1"/>
</worksheet>
</file>

<file path=xl/worksheets/sheet16.xml><?xml version="1.0" encoding="utf-8"?>
<worksheet xmlns="http://schemas.openxmlformats.org/spreadsheetml/2006/main" xmlns:r="http://schemas.openxmlformats.org/officeDocument/2006/relationships">
  <sheetPr>
    <tabColor rgb="FF00B0F0"/>
  </sheetPr>
  <dimension ref="A1:S43"/>
  <sheetViews>
    <sheetView view="pageBreakPreview" zoomScaleSheetLayoutView="100" workbookViewId="0">
      <pane ySplit="9" topLeftCell="A10" activePane="bottomLeft" state="frozen"/>
      <selection activeCell="C96" sqref="A1:XFD1048576"/>
      <selection pane="bottomLeft" activeCell="F28" sqref="F28"/>
    </sheetView>
  </sheetViews>
  <sheetFormatPr defaultColWidth="9.140625" defaultRowHeight="12"/>
  <cols>
    <col min="1" max="1" width="5.5703125" style="344" customWidth="1"/>
    <col min="2" max="2" width="40.85546875" style="222" customWidth="1"/>
    <col min="3" max="3" width="9.140625" style="222"/>
    <col min="4" max="8" width="11.7109375" style="222" customWidth="1"/>
    <col min="9" max="9" width="2.85546875" style="222" customWidth="1"/>
    <col min="10" max="14" width="3.5703125" style="222" customWidth="1"/>
    <col min="15" max="19" width="2.42578125" style="222" customWidth="1"/>
    <col min="20" max="26" width="2.85546875" style="222" customWidth="1"/>
    <col min="27" max="16384" width="9.140625" style="222"/>
  </cols>
  <sheetData>
    <row r="1" spans="1:8" ht="63" customHeight="1">
      <c r="A1" s="200"/>
      <c r="B1" s="201"/>
      <c r="C1" s="201"/>
      <c r="D1" s="201"/>
      <c r="F1" s="1272" t="s">
        <v>655</v>
      </c>
      <c r="G1" s="1272"/>
      <c r="H1" s="1272"/>
    </row>
    <row r="2" spans="1:8" ht="9.75" customHeight="1">
      <c r="A2" s="200"/>
      <c r="B2" s="201"/>
      <c r="C2" s="201"/>
      <c r="D2" s="201"/>
      <c r="E2" s="334"/>
      <c r="F2" s="334"/>
      <c r="G2" s="334"/>
      <c r="H2" s="334"/>
    </row>
    <row r="3" spans="1:8" ht="17.25" customHeight="1">
      <c r="A3" s="200"/>
      <c r="B3" s="1268" t="str">
        <f>"Розрахунок двоставкових тарифів на теплову енергію на плановий період з  "&amp;ІНСТРУКЦІЯ!B1&amp;" року"</f>
        <v>Розрахунок двоставкових тарифів на теплову енергію на плановий період з   з 01.10.2021 р.-30.09.2022 р. року</v>
      </c>
      <c r="C3" s="1268"/>
      <c r="D3" s="1268"/>
      <c r="E3" s="1268"/>
      <c r="F3" s="1268"/>
      <c r="G3" s="1268"/>
      <c r="H3" s="201"/>
    </row>
    <row r="4" spans="1:8">
      <c r="A4" s="200"/>
      <c r="B4" s="1269" t="str">
        <f>'1_Елементи витрат'!A3</f>
        <v>Акціонерне товариство "ОБЛТЕПЛОКОМУНЕНЕРГО" м. Чернігів, смт. Срібне</v>
      </c>
      <c r="C4" s="1269"/>
      <c r="D4" s="1269"/>
      <c r="E4" s="1269"/>
      <c r="F4" s="1269"/>
      <c r="G4" s="202"/>
      <c r="H4" s="201"/>
    </row>
    <row r="5" spans="1:8" ht="10.5" customHeight="1">
      <c r="A5" s="200"/>
      <c r="B5" s="1270" t="s">
        <v>169</v>
      </c>
      <c r="C5" s="1270"/>
      <c r="D5" s="1270"/>
      <c r="E5" s="1270"/>
      <c r="F5" s="1270"/>
      <c r="G5" s="203"/>
      <c r="H5" s="201"/>
    </row>
    <row r="6" spans="1:8" ht="13.5" customHeight="1">
      <c r="A6" s="200"/>
      <c r="B6" s="201"/>
      <c r="C6" s="201"/>
      <c r="D6" s="201"/>
      <c r="E6" s="201"/>
      <c r="F6" s="1271" t="s">
        <v>255</v>
      </c>
      <c r="G6" s="1271"/>
      <c r="H6" s="1271"/>
    </row>
    <row r="7" spans="1:8" ht="22.5" customHeight="1">
      <c r="A7" s="1264" t="s">
        <v>127</v>
      </c>
      <c r="B7" s="1265" t="s">
        <v>278</v>
      </c>
      <c r="C7" s="1266" t="s">
        <v>171</v>
      </c>
      <c r="D7" s="1266" t="s">
        <v>279</v>
      </c>
      <c r="E7" s="1265" t="s">
        <v>280</v>
      </c>
      <c r="F7" s="1265"/>
      <c r="G7" s="1265"/>
      <c r="H7" s="1265"/>
    </row>
    <row r="8" spans="1:8" ht="32.25" customHeight="1">
      <c r="A8" s="1264"/>
      <c r="B8" s="1265"/>
      <c r="C8" s="1267"/>
      <c r="D8" s="1267"/>
      <c r="E8" s="204" t="s">
        <v>102</v>
      </c>
      <c r="F8" s="204" t="s">
        <v>281</v>
      </c>
      <c r="G8" s="204" t="s">
        <v>275</v>
      </c>
      <c r="H8" s="204" t="s">
        <v>222</v>
      </c>
    </row>
    <row r="9" spans="1:8" s="335" customFormat="1">
      <c r="A9" s="205">
        <v>1</v>
      </c>
      <c r="B9" s="204">
        <v>2</v>
      </c>
      <c r="C9" s="204">
        <v>3</v>
      </c>
      <c r="D9" s="204">
        <v>4</v>
      </c>
      <c r="E9" s="204">
        <v>5</v>
      </c>
      <c r="F9" s="204">
        <v>6</v>
      </c>
      <c r="G9" s="204">
        <v>7</v>
      </c>
      <c r="H9" s="204">
        <v>8</v>
      </c>
    </row>
    <row r="10" spans="1:8" s="335" customFormat="1" ht="60">
      <c r="A10" s="205" t="s">
        <v>300</v>
      </c>
      <c r="B10" s="206" t="s">
        <v>656</v>
      </c>
      <c r="C10" s="204" t="s">
        <v>142</v>
      </c>
      <c r="D10" s="207">
        <f>E10+F10+G10+H10</f>
        <v>2139.0161966186115</v>
      </c>
      <c r="E10" s="207">
        <f>Д5!E30</f>
        <v>678.6637510274611</v>
      </c>
      <c r="F10" s="207">
        <f>Д5!G30</f>
        <v>1460.3524455911506</v>
      </c>
      <c r="G10" s="207">
        <f>Д5!I30</f>
        <v>0</v>
      </c>
      <c r="H10" s="207">
        <f>Д5!K30</f>
        <v>0</v>
      </c>
    </row>
    <row r="11" spans="1:8" ht="24">
      <c r="A11" s="205" t="s">
        <v>301</v>
      </c>
      <c r="B11" s="208" t="s">
        <v>657</v>
      </c>
      <c r="C11" s="204" t="s">
        <v>142</v>
      </c>
      <c r="D11" s="207">
        <f>E11+F11+G11+H11</f>
        <v>1740.5974092670585</v>
      </c>
      <c r="E11" s="207">
        <f>Д5!E31</f>
        <v>553.92047917044965</v>
      </c>
      <c r="F11" s="207">
        <f>Д5!G31</f>
        <v>1186.6769300966089</v>
      </c>
      <c r="G11" s="207">
        <f>Д5!I31</f>
        <v>0</v>
      </c>
      <c r="H11" s="207">
        <f>Д5!K31</f>
        <v>0</v>
      </c>
    </row>
    <row r="12" spans="1:8" ht="24">
      <c r="A12" s="205" t="s">
        <v>197</v>
      </c>
      <c r="B12" s="209" t="s">
        <v>273</v>
      </c>
      <c r="C12" s="204" t="s">
        <v>162</v>
      </c>
      <c r="D12" s="207">
        <f>E12+F12+G12+H12</f>
        <v>0</v>
      </c>
      <c r="E12" s="207"/>
      <c r="F12" s="207"/>
      <c r="G12" s="207"/>
      <c r="H12" s="207"/>
    </row>
    <row r="13" spans="1:8">
      <c r="A13" s="1275" t="s">
        <v>407</v>
      </c>
      <c r="B13" s="1276"/>
      <c r="C13" s="1276"/>
      <c r="D13" s="1276"/>
      <c r="E13" s="1276"/>
      <c r="F13" s="1276"/>
      <c r="G13" s="1276"/>
      <c r="H13" s="1277"/>
    </row>
    <row r="14" spans="1:8" ht="24">
      <c r="A14" s="205" t="s">
        <v>198</v>
      </c>
      <c r="B14" s="209" t="s">
        <v>658</v>
      </c>
      <c r="C14" s="204" t="s">
        <v>177</v>
      </c>
      <c r="D14" s="207">
        <f t="shared" ref="D14:D23" si="0">E14+F14+G14+H14</f>
        <v>0</v>
      </c>
      <c r="E14" s="207">
        <f>E15+E16+E17</f>
        <v>0</v>
      </c>
      <c r="F14" s="207">
        <f>F15+F16+F17</f>
        <v>0</v>
      </c>
      <c r="G14" s="207">
        <f>G15+G16+G17</f>
        <v>0</v>
      </c>
      <c r="H14" s="207">
        <f>H15+H16+H17</f>
        <v>0</v>
      </c>
    </row>
    <row r="15" spans="1:8" ht="24">
      <c r="A15" s="205" t="s">
        <v>146</v>
      </c>
      <c r="B15" s="209" t="s">
        <v>659</v>
      </c>
      <c r="C15" s="204" t="s">
        <v>177</v>
      </c>
      <c r="D15" s="210">
        <f t="shared" si="0"/>
        <v>0</v>
      </c>
      <c r="E15" s="210"/>
      <c r="F15" s="210"/>
      <c r="G15" s="210"/>
      <c r="H15" s="210"/>
    </row>
    <row r="16" spans="1:8" ht="24">
      <c r="A16" s="205" t="s">
        <v>244</v>
      </c>
      <c r="B16" s="209" t="s">
        <v>660</v>
      </c>
      <c r="C16" s="204" t="s">
        <v>177</v>
      </c>
      <c r="D16" s="210">
        <f t="shared" si="0"/>
        <v>0</v>
      </c>
      <c r="E16" s="211">
        <v>0</v>
      </c>
      <c r="F16" s="211">
        <v>0</v>
      </c>
      <c r="G16" s="211">
        <v>0</v>
      </c>
      <c r="H16" s="211">
        <v>0</v>
      </c>
    </row>
    <row r="17" spans="1:8">
      <c r="A17" s="205" t="s">
        <v>245</v>
      </c>
      <c r="B17" s="209" t="s">
        <v>408</v>
      </c>
      <c r="C17" s="204" t="s">
        <v>177</v>
      </c>
      <c r="D17" s="210">
        <f t="shared" si="0"/>
        <v>0</v>
      </c>
      <c r="E17" s="211"/>
      <c r="F17" s="212"/>
      <c r="G17" s="212"/>
      <c r="H17" s="212">
        <v>0</v>
      </c>
    </row>
    <row r="18" spans="1:8">
      <c r="A18" s="205" t="s">
        <v>147</v>
      </c>
      <c r="B18" s="209" t="s">
        <v>121</v>
      </c>
      <c r="C18" s="204" t="s">
        <v>177</v>
      </c>
      <c r="D18" s="210">
        <f t="shared" si="0"/>
        <v>0</v>
      </c>
      <c r="E18" s="210">
        <v>0</v>
      </c>
      <c r="F18" s="213">
        <v>0</v>
      </c>
      <c r="G18" s="213">
        <v>0</v>
      </c>
      <c r="H18" s="213">
        <v>0</v>
      </c>
    </row>
    <row r="19" spans="1:8" ht="24">
      <c r="A19" s="205" t="s">
        <v>148</v>
      </c>
      <c r="B19" s="209" t="s">
        <v>661</v>
      </c>
      <c r="C19" s="204" t="s">
        <v>177</v>
      </c>
      <c r="D19" s="210">
        <f t="shared" si="0"/>
        <v>0</v>
      </c>
      <c r="E19" s="210">
        <f>E20+E21</f>
        <v>0</v>
      </c>
      <c r="F19" s="210">
        <f>F20+F21</f>
        <v>0</v>
      </c>
      <c r="G19" s="210">
        <f>G20+G21</f>
        <v>0</v>
      </c>
      <c r="H19" s="210">
        <f>H20+H21</f>
        <v>0</v>
      </c>
    </row>
    <row r="20" spans="1:8">
      <c r="A20" s="205" t="s">
        <v>248</v>
      </c>
      <c r="B20" s="209" t="s">
        <v>117</v>
      </c>
      <c r="C20" s="204" t="s">
        <v>177</v>
      </c>
      <c r="D20" s="210">
        <f t="shared" si="0"/>
        <v>0</v>
      </c>
      <c r="E20" s="210">
        <v>0</v>
      </c>
      <c r="F20" s="213">
        <v>0</v>
      </c>
      <c r="G20" s="213">
        <v>0</v>
      </c>
      <c r="H20" s="213">
        <v>0</v>
      </c>
    </row>
    <row r="21" spans="1:8" ht="24">
      <c r="A21" s="205" t="s">
        <v>249</v>
      </c>
      <c r="B21" s="209" t="s">
        <v>662</v>
      </c>
      <c r="C21" s="204" t="s">
        <v>177</v>
      </c>
      <c r="D21" s="210">
        <f t="shared" si="0"/>
        <v>0</v>
      </c>
      <c r="E21" s="210">
        <v>0</v>
      </c>
      <c r="F21" s="213">
        <v>0</v>
      </c>
      <c r="G21" s="213">
        <v>0</v>
      </c>
      <c r="H21" s="213">
        <v>0</v>
      </c>
    </row>
    <row r="22" spans="1:8">
      <c r="A22" s="205" t="s">
        <v>150</v>
      </c>
      <c r="B22" s="209" t="s">
        <v>373</v>
      </c>
      <c r="C22" s="204" t="s">
        <v>177</v>
      </c>
      <c r="D22" s="210">
        <f t="shared" si="0"/>
        <v>0</v>
      </c>
      <c r="E22" s="210">
        <v>0</v>
      </c>
      <c r="F22" s="213">
        <v>0</v>
      </c>
      <c r="G22" s="213">
        <v>0</v>
      </c>
      <c r="H22" s="213">
        <v>0</v>
      </c>
    </row>
    <row r="23" spans="1:8">
      <c r="A23" s="205" t="s">
        <v>161</v>
      </c>
      <c r="B23" s="209" t="s">
        <v>409</v>
      </c>
      <c r="C23" s="204" t="s">
        <v>177</v>
      </c>
      <c r="D23" s="210">
        <f t="shared" si="0"/>
        <v>0</v>
      </c>
      <c r="E23" s="210">
        <f>E14+E18+E19+E22</f>
        <v>0</v>
      </c>
      <c r="F23" s="210">
        <f>F14+F18+F19+F22</f>
        <v>0</v>
      </c>
      <c r="G23" s="210">
        <f>G14+G18+G19+G22</f>
        <v>0</v>
      </c>
      <c r="H23" s="210">
        <f>H14+H18+H19+H22</f>
        <v>0</v>
      </c>
    </row>
    <row r="24" spans="1:8">
      <c r="A24" s="205" t="s">
        <v>282</v>
      </c>
      <c r="B24" s="209" t="s">
        <v>663</v>
      </c>
      <c r="C24" s="204" t="s">
        <v>410</v>
      </c>
      <c r="D24" s="210">
        <f>IFERROR(D23/D10*1000,0)</f>
        <v>0</v>
      </c>
      <c r="E24" s="210">
        <f>IFERROR(E23/E10*1000,0)</f>
        <v>0</v>
      </c>
      <c r="F24" s="210">
        <f>IFERROR(F23/F10*1000,0)</f>
        <v>0</v>
      </c>
      <c r="G24" s="210">
        <f>IFERROR(G23/G10*1000,0)</f>
        <v>0</v>
      </c>
      <c r="H24" s="210">
        <f>IFERROR(H23/H10*1000,0)</f>
        <v>0</v>
      </c>
    </row>
    <row r="25" spans="1:8">
      <c r="A25" s="1275" t="s">
        <v>411</v>
      </c>
      <c r="B25" s="1276"/>
      <c r="C25" s="1276"/>
      <c r="D25" s="1276"/>
      <c r="E25" s="1276"/>
      <c r="F25" s="1276"/>
      <c r="G25" s="1276"/>
      <c r="H25" s="1277"/>
    </row>
    <row r="26" spans="1:8" ht="24">
      <c r="A26" s="205" t="s">
        <v>283</v>
      </c>
      <c r="B26" s="209" t="s">
        <v>664</v>
      </c>
      <c r="C26" s="204" t="s">
        <v>177</v>
      </c>
      <c r="D26" s="207">
        <f>E26+F26+G26+H26</f>
        <v>1878.4422140187889</v>
      </c>
      <c r="E26" s="207">
        <f>Д5!E16</f>
        <v>481.51409331410179</v>
      </c>
      <c r="F26" s="207">
        <f>Д5!G16</f>
        <v>1396.9281207046872</v>
      </c>
      <c r="G26" s="207">
        <f>Д5!I16</f>
        <v>0</v>
      </c>
      <c r="H26" s="207">
        <f>Д5!K16</f>
        <v>0</v>
      </c>
    </row>
    <row r="27" spans="1:8">
      <c r="A27" s="205" t="s">
        <v>284</v>
      </c>
      <c r="B27" s="209" t="s">
        <v>121</v>
      </c>
      <c r="C27" s="204" t="s">
        <v>177</v>
      </c>
      <c r="D27" s="207">
        <f>E27+F27+G27+H27</f>
        <v>0</v>
      </c>
      <c r="E27" s="207">
        <f>Д5!E17</f>
        <v>0</v>
      </c>
      <c r="F27" s="207">
        <f>Д5!G17</f>
        <v>0</v>
      </c>
      <c r="G27" s="207">
        <f>Д5!I17</f>
        <v>0</v>
      </c>
      <c r="H27" s="207">
        <f>Д5!K17</f>
        <v>0</v>
      </c>
    </row>
    <row r="28" spans="1:8" ht="24">
      <c r="A28" s="205" t="s">
        <v>285</v>
      </c>
      <c r="B28" s="209" t="s">
        <v>665</v>
      </c>
      <c r="C28" s="204" t="s">
        <v>177</v>
      </c>
      <c r="D28" s="207">
        <f>E28+F28+G28+H28</f>
        <v>79.887081334718943</v>
      </c>
      <c r="E28" s="207">
        <f>Д5!E18</f>
        <v>11.744246178392727</v>
      </c>
      <c r="F28" s="207">
        <f>Д5!G18</f>
        <v>68.142835156326214</v>
      </c>
      <c r="G28" s="207">
        <f>Д5!I18</f>
        <v>0</v>
      </c>
      <c r="H28" s="207">
        <f>Д5!K18</f>
        <v>0</v>
      </c>
    </row>
    <row r="29" spans="1:8">
      <c r="A29" s="205" t="s">
        <v>286</v>
      </c>
      <c r="B29" s="209" t="s">
        <v>373</v>
      </c>
      <c r="C29" s="204" t="s">
        <v>177</v>
      </c>
      <c r="D29" s="207">
        <f>E29+F29+G29+H29</f>
        <v>0</v>
      </c>
      <c r="E29" s="207">
        <f>Д5!E19</f>
        <v>0</v>
      </c>
      <c r="F29" s="207">
        <f>Д5!G19</f>
        <v>0</v>
      </c>
      <c r="G29" s="207">
        <f>Д5!I19</f>
        <v>0</v>
      </c>
      <c r="H29" s="207">
        <f>Д5!K19</f>
        <v>0</v>
      </c>
    </row>
    <row r="30" spans="1:8" ht="36">
      <c r="A30" s="214" t="s">
        <v>287</v>
      </c>
      <c r="B30" s="215" t="s">
        <v>412</v>
      </c>
      <c r="C30" s="216" t="s">
        <v>666</v>
      </c>
      <c r="D30" s="217">
        <f>IFERROR(SUM(D26:D29)/D12/12*1000,0)</f>
        <v>0</v>
      </c>
      <c r="E30" s="217">
        <f>IFERROR(SUM(E26:E29)/E12/12*1000,0)</f>
        <v>0</v>
      </c>
      <c r="F30" s="217">
        <f>IFERROR(SUM(F26:F29)/F12/12*1000,0)</f>
        <v>0</v>
      </c>
      <c r="G30" s="217">
        <f>IFERROR(SUM(G26:G29)/G12/12*1000,0)</f>
        <v>0</v>
      </c>
      <c r="H30" s="217">
        <f>IFERROR(SUM(H26:H29)/H12/12*1000,0)</f>
        <v>0</v>
      </c>
    </row>
    <row r="31" spans="1:8">
      <c r="A31" s="1275" t="s">
        <v>413</v>
      </c>
      <c r="B31" s="1276"/>
      <c r="C31" s="1276"/>
      <c r="D31" s="1276"/>
      <c r="E31" s="1276"/>
      <c r="F31" s="1276"/>
      <c r="G31" s="1276"/>
      <c r="H31" s="1277"/>
    </row>
    <row r="32" spans="1:8" ht="24">
      <c r="A32" s="205" t="s">
        <v>288</v>
      </c>
      <c r="B32" s="209" t="s">
        <v>667</v>
      </c>
      <c r="C32" s="204" t="s">
        <v>177</v>
      </c>
      <c r="D32" s="207">
        <f>E32+F32+G32+H32</f>
        <v>36.733177253361845</v>
      </c>
      <c r="E32" s="207">
        <f>Д5!E21</f>
        <v>11.689813530288546</v>
      </c>
      <c r="F32" s="207">
        <f>Д5!G21</f>
        <v>25.043363723073298</v>
      </c>
      <c r="G32" s="207">
        <f>Д5!I21</f>
        <v>0</v>
      </c>
      <c r="H32" s="207">
        <f>Д5!K21</f>
        <v>0</v>
      </c>
    </row>
    <row r="33" spans="1:19">
      <c r="A33" s="205" t="s">
        <v>289</v>
      </c>
      <c r="B33" s="209" t="s">
        <v>121</v>
      </c>
      <c r="C33" s="204" t="s">
        <v>177</v>
      </c>
      <c r="D33" s="207">
        <f>E33+F33+G33+H33</f>
        <v>0</v>
      </c>
      <c r="E33" s="207">
        <f>Д5!E22</f>
        <v>0</v>
      </c>
      <c r="F33" s="207">
        <f>Д5!G22</f>
        <v>0</v>
      </c>
      <c r="G33" s="207">
        <f>Д5!I22</f>
        <v>0</v>
      </c>
      <c r="H33" s="207">
        <f>Д5!K22</f>
        <v>0</v>
      </c>
    </row>
    <row r="34" spans="1:19" ht="24">
      <c r="A34" s="205" t="s">
        <v>291</v>
      </c>
      <c r="B34" s="209" t="s">
        <v>668</v>
      </c>
      <c r="C34" s="204" t="s">
        <v>177</v>
      </c>
      <c r="D34" s="207">
        <f>E34+F34+G34+H34</f>
        <v>1.5067446341463415</v>
      </c>
      <c r="E34" s="207">
        <f>Д5!E23</f>
        <v>0.28511731707317073</v>
      </c>
      <c r="F34" s="207">
        <f>Д5!G23</f>
        <v>1.2216273170731708</v>
      </c>
      <c r="G34" s="207">
        <f>Д5!I23</f>
        <v>0</v>
      </c>
      <c r="H34" s="207">
        <f>Д5!K23</f>
        <v>0</v>
      </c>
    </row>
    <row r="35" spans="1:19">
      <c r="A35" s="205" t="s">
        <v>292</v>
      </c>
      <c r="B35" s="209" t="s">
        <v>373</v>
      </c>
      <c r="C35" s="204" t="s">
        <v>177</v>
      </c>
      <c r="D35" s="207">
        <f>E35+F35+G35+H35</f>
        <v>0</v>
      </c>
      <c r="E35" s="207">
        <f>Д5!E24</f>
        <v>0</v>
      </c>
      <c r="F35" s="207">
        <f>Д5!G24</f>
        <v>0</v>
      </c>
      <c r="G35" s="207">
        <f>Д5!I24</f>
        <v>0</v>
      </c>
      <c r="H35" s="207">
        <f>Д5!K24</f>
        <v>0</v>
      </c>
    </row>
    <row r="36" spans="1:19" ht="36">
      <c r="A36" s="214" t="s">
        <v>305</v>
      </c>
      <c r="B36" s="215" t="s">
        <v>669</v>
      </c>
      <c r="C36" s="216" t="s">
        <v>666</v>
      </c>
      <c r="D36" s="217">
        <f>IFERROR(SUM(D32:D35)/D12/12*1000,0)</f>
        <v>0</v>
      </c>
      <c r="E36" s="217">
        <f>IFERROR(SUM(E32:E35)/E12/12*1000,0)</f>
        <v>0</v>
      </c>
      <c r="F36" s="217">
        <f>IFERROR(SUM(F32:F35)/F12/12*1000,0)</f>
        <v>0</v>
      </c>
      <c r="G36" s="217">
        <f>IFERROR(SUM(G32:G35)/G12/12*1000,0)</f>
        <v>0</v>
      </c>
      <c r="H36" s="217">
        <f>IFERROR(SUM(H32:H35)/H12/12*1000,0)</f>
        <v>0</v>
      </c>
    </row>
    <row r="37" spans="1:19" ht="15" customHeight="1">
      <c r="A37" s="1275" t="s">
        <v>290</v>
      </c>
      <c r="B37" s="1276"/>
      <c r="C37" s="1276"/>
      <c r="D37" s="1276"/>
      <c r="E37" s="1276"/>
      <c r="F37" s="1276"/>
      <c r="G37" s="1276"/>
      <c r="H37" s="1277"/>
    </row>
    <row r="38" spans="1:19" ht="24">
      <c r="A38" s="214" t="s">
        <v>306</v>
      </c>
      <c r="B38" s="215" t="s">
        <v>414</v>
      </c>
      <c r="C38" s="216" t="s">
        <v>204</v>
      </c>
      <c r="D38" s="217">
        <f>D24</f>
        <v>0</v>
      </c>
      <c r="E38" s="217">
        <f>E24</f>
        <v>0</v>
      </c>
      <c r="F38" s="217">
        <f>F24</f>
        <v>0</v>
      </c>
      <c r="G38" s="217">
        <f>G24</f>
        <v>0</v>
      </c>
      <c r="H38" s="217">
        <f>H24</f>
        <v>0</v>
      </c>
    </row>
    <row r="39" spans="1:19" ht="60">
      <c r="A39" s="214" t="s">
        <v>307</v>
      </c>
      <c r="B39" s="215" t="s">
        <v>670</v>
      </c>
      <c r="C39" s="216" t="s">
        <v>666</v>
      </c>
      <c r="D39" s="217">
        <f>D36+D30</f>
        <v>0</v>
      </c>
      <c r="E39" s="217">
        <f>E36+E30</f>
        <v>0</v>
      </c>
      <c r="F39" s="217">
        <f>F36+F30</f>
        <v>0</v>
      </c>
      <c r="G39" s="217">
        <f>G36+G30</f>
        <v>0</v>
      </c>
      <c r="H39" s="217">
        <f>H36+H30</f>
        <v>0</v>
      </c>
      <c r="J39" s="336"/>
      <c r="K39" s="336"/>
      <c r="L39" s="336"/>
      <c r="M39" s="336"/>
      <c r="N39" s="336"/>
      <c r="O39" s="336"/>
      <c r="P39" s="336"/>
      <c r="Q39" s="336"/>
      <c r="R39" s="336"/>
      <c r="S39" s="336"/>
    </row>
    <row r="40" spans="1:19">
      <c r="A40" s="337"/>
      <c r="B40" s="338"/>
      <c r="C40" s="339"/>
      <c r="D40" s="340"/>
      <c r="E40" s="340"/>
      <c r="F40" s="340"/>
      <c r="G40" s="340"/>
      <c r="H40" s="340"/>
      <c r="J40" s="336"/>
      <c r="K40" s="336"/>
      <c r="L40" s="336"/>
      <c r="M40" s="336"/>
      <c r="N40" s="336"/>
      <c r="O40" s="336"/>
      <c r="P40" s="336"/>
      <c r="Q40" s="336"/>
      <c r="R40" s="336"/>
      <c r="S40" s="336"/>
    </row>
    <row r="41" spans="1:19" ht="15" customHeight="1">
      <c r="A41" s="341"/>
      <c r="B41" s="342" t="s">
        <v>224</v>
      </c>
      <c r="C41" s="1278" t="s">
        <v>225</v>
      </c>
      <c r="D41" s="1278"/>
      <c r="E41" s="1278"/>
      <c r="F41" s="1279" t="s">
        <v>225</v>
      </c>
      <c r="G41" s="1279"/>
      <c r="H41" s="1279"/>
    </row>
    <row r="42" spans="1:19" ht="15" customHeight="1">
      <c r="A42" s="341"/>
      <c r="B42" s="343"/>
      <c r="C42" s="1273" t="s">
        <v>293</v>
      </c>
      <c r="D42" s="1273"/>
      <c r="E42" s="1273"/>
      <c r="F42" s="1274" t="s">
        <v>227</v>
      </c>
      <c r="G42" s="1274"/>
      <c r="H42" s="1274"/>
    </row>
    <row r="43" spans="1:19">
      <c r="B43" s="343"/>
      <c r="C43" s="1274"/>
      <c r="D43" s="1274"/>
      <c r="E43" s="1274"/>
      <c r="F43" s="1274"/>
      <c r="G43" s="1274"/>
      <c r="H43" s="1274"/>
    </row>
  </sheetData>
  <mergeCells count="20">
    <mergeCell ref="C42:E42"/>
    <mergeCell ref="F42:H42"/>
    <mergeCell ref="C43:E43"/>
    <mergeCell ref="F43:H43"/>
    <mergeCell ref="A13:H13"/>
    <mergeCell ref="A25:H25"/>
    <mergeCell ref="A31:H31"/>
    <mergeCell ref="A37:H37"/>
    <mergeCell ref="C41:E41"/>
    <mergeCell ref="F41:H41"/>
    <mergeCell ref="B3:G3"/>
    <mergeCell ref="B4:F4"/>
    <mergeCell ref="B5:F5"/>
    <mergeCell ref="F6:H6"/>
    <mergeCell ref="F1:H1"/>
    <mergeCell ref="A7:A8"/>
    <mergeCell ref="B7:B8"/>
    <mergeCell ref="C7:C8"/>
    <mergeCell ref="D7:D8"/>
    <mergeCell ref="E7:H7"/>
  </mergeCells>
  <conditionalFormatting sqref="B4:G4">
    <cfRule type="cellIs" dxfId="21" priority="1" operator="equal">
      <formula>0</formula>
    </cfRule>
  </conditionalFormatting>
  <printOptions horizontalCentered="1"/>
  <pageMargins left="0.23622047244094491" right="0.23622047244094491" top="0.23622047244094491" bottom="0.31496062992125984" header="0.31496062992125984" footer="0.31496062992125984"/>
  <pageSetup paperSize="9" scale="84" orientation="portrait" r:id="rId1"/>
</worksheet>
</file>

<file path=xl/worksheets/sheet17.xml><?xml version="1.0" encoding="utf-8"?>
<worksheet xmlns="http://schemas.openxmlformats.org/spreadsheetml/2006/main" xmlns:r="http://schemas.openxmlformats.org/officeDocument/2006/relationships">
  <sheetPr>
    <tabColor rgb="FFFFFF00"/>
    <pageSetUpPr fitToPage="1"/>
  </sheetPr>
  <dimension ref="A2:WVC96"/>
  <sheetViews>
    <sheetView view="pageBreakPreview" zoomScale="90" zoomScaleNormal="90" zoomScaleSheetLayoutView="90" workbookViewId="0">
      <selection activeCell="C11" sqref="C11"/>
    </sheetView>
  </sheetViews>
  <sheetFormatPr defaultRowHeight="12"/>
  <cols>
    <col min="1" max="1" width="5.42578125" style="227" customWidth="1"/>
    <col min="2" max="2" width="49.5703125" style="227" customWidth="1"/>
    <col min="3" max="3" width="18" style="227" customWidth="1"/>
    <col min="4" max="4" width="17.85546875" style="227" customWidth="1"/>
    <col min="5" max="5" width="31.42578125" style="227" customWidth="1"/>
    <col min="6" max="6" width="31.28515625" style="227" customWidth="1"/>
    <col min="7" max="7" width="18.28515625" style="227" customWidth="1"/>
    <col min="8" max="237" width="9.140625" style="227"/>
    <col min="238" max="238" width="4.85546875" style="227" customWidth="1"/>
    <col min="239" max="239" width="31" style="227" customWidth="1"/>
    <col min="240" max="240" width="12.28515625" style="227" customWidth="1"/>
    <col min="241" max="241" width="11.5703125" style="227" customWidth="1"/>
    <col min="242" max="242" width="13.7109375" style="227" customWidth="1"/>
    <col min="243" max="243" width="12.7109375" style="227" customWidth="1"/>
    <col min="244" max="244" width="13.7109375" style="227" customWidth="1"/>
    <col min="245" max="245" width="14.42578125" style="227" customWidth="1"/>
    <col min="246" max="246" width="13" style="227" customWidth="1"/>
    <col min="247" max="247" width="12" style="227" customWidth="1"/>
    <col min="248" max="248" width="14.140625" style="227" customWidth="1"/>
    <col min="249" max="249" width="13.85546875" style="227" customWidth="1"/>
    <col min="250" max="250" width="9.140625" style="227"/>
    <col min="251" max="251" width="10.28515625" style="227" bestFit="1" customWidth="1"/>
    <col min="252" max="493" width="9.140625" style="227"/>
    <col min="494" max="494" width="4.85546875" style="227" customWidth="1"/>
    <col min="495" max="495" width="31" style="227" customWidth="1"/>
    <col min="496" max="496" width="12.28515625" style="227" customWidth="1"/>
    <col min="497" max="497" width="11.5703125" style="227" customWidth="1"/>
    <col min="498" max="498" width="13.7109375" style="227" customWidth="1"/>
    <col min="499" max="499" width="12.7109375" style="227" customWidth="1"/>
    <col min="500" max="500" width="13.7109375" style="227" customWidth="1"/>
    <col min="501" max="501" width="14.42578125" style="227" customWidth="1"/>
    <col min="502" max="502" width="13" style="227" customWidth="1"/>
    <col min="503" max="503" width="12" style="227" customWidth="1"/>
    <col min="504" max="504" width="14.140625" style="227" customWidth="1"/>
    <col min="505" max="505" width="13.85546875" style="227" customWidth="1"/>
    <col min="506" max="506" width="9.140625" style="227"/>
    <col min="507" max="507" width="10.28515625" style="227" bestFit="1" customWidth="1"/>
    <col min="508" max="749" width="9.140625" style="227"/>
    <col min="750" max="750" width="4.85546875" style="227" customWidth="1"/>
    <col min="751" max="751" width="31" style="227" customWidth="1"/>
    <col min="752" max="752" width="12.28515625" style="227" customWidth="1"/>
    <col min="753" max="753" width="11.5703125" style="227" customWidth="1"/>
    <col min="754" max="754" width="13.7109375" style="227" customWidth="1"/>
    <col min="755" max="755" width="12.7109375" style="227" customWidth="1"/>
    <col min="756" max="756" width="13.7109375" style="227" customWidth="1"/>
    <col min="757" max="757" width="14.42578125" style="227" customWidth="1"/>
    <col min="758" max="758" width="13" style="227" customWidth="1"/>
    <col min="759" max="759" width="12" style="227" customWidth="1"/>
    <col min="760" max="760" width="14.140625" style="227" customWidth="1"/>
    <col min="761" max="761" width="13.85546875" style="227" customWidth="1"/>
    <col min="762" max="762" width="9.140625" style="227"/>
    <col min="763" max="763" width="10.28515625" style="227" bestFit="1" customWidth="1"/>
    <col min="764" max="1005" width="9.140625" style="227"/>
    <col min="1006" max="1006" width="4.85546875" style="227" customWidth="1"/>
    <col min="1007" max="1007" width="31" style="227" customWidth="1"/>
    <col min="1008" max="1008" width="12.28515625" style="227" customWidth="1"/>
    <col min="1009" max="1009" width="11.5703125" style="227" customWidth="1"/>
    <col min="1010" max="1010" width="13.7109375" style="227" customWidth="1"/>
    <col min="1011" max="1011" width="12.7109375" style="227" customWidth="1"/>
    <col min="1012" max="1012" width="13.7109375" style="227" customWidth="1"/>
    <col min="1013" max="1013" width="14.42578125" style="227" customWidth="1"/>
    <col min="1014" max="1014" width="13" style="227" customWidth="1"/>
    <col min="1015" max="1015" width="12" style="227" customWidth="1"/>
    <col min="1016" max="1016" width="14.140625" style="227" customWidth="1"/>
    <col min="1017" max="1017" width="13.85546875" style="227" customWidth="1"/>
    <col min="1018" max="1018" width="9.140625" style="227"/>
    <col min="1019" max="1019" width="10.28515625" style="227" bestFit="1" customWidth="1"/>
    <col min="1020" max="1261" width="9.140625" style="227"/>
    <col min="1262" max="1262" width="4.85546875" style="227" customWidth="1"/>
    <col min="1263" max="1263" width="31" style="227" customWidth="1"/>
    <col min="1264" max="1264" width="12.28515625" style="227" customWidth="1"/>
    <col min="1265" max="1265" width="11.5703125" style="227" customWidth="1"/>
    <col min="1266" max="1266" width="13.7109375" style="227" customWidth="1"/>
    <col min="1267" max="1267" width="12.7109375" style="227" customWidth="1"/>
    <col min="1268" max="1268" width="13.7109375" style="227" customWidth="1"/>
    <col min="1269" max="1269" width="14.42578125" style="227" customWidth="1"/>
    <col min="1270" max="1270" width="13" style="227" customWidth="1"/>
    <col min="1271" max="1271" width="12" style="227" customWidth="1"/>
    <col min="1272" max="1272" width="14.140625" style="227" customWidth="1"/>
    <col min="1273" max="1273" width="13.85546875" style="227" customWidth="1"/>
    <col min="1274" max="1274" width="9.140625" style="227"/>
    <col min="1275" max="1275" width="10.28515625" style="227" bestFit="1" customWidth="1"/>
    <col min="1276" max="1517" width="9.140625" style="227"/>
    <col min="1518" max="1518" width="4.85546875" style="227" customWidth="1"/>
    <col min="1519" max="1519" width="31" style="227" customWidth="1"/>
    <col min="1520" max="1520" width="12.28515625" style="227" customWidth="1"/>
    <col min="1521" max="1521" width="11.5703125" style="227" customWidth="1"/>
    <col min="1522" max="1522" width="13.7109375" style="227" customWidth="1"/>
    <col min="1523" max="1523" width="12.7109375" style="227" customWidth="1"/>
    <col min="1524" max="1524" width="13.7109375" style="227" customWidth="1"/>
    <col min="1525" max="1525" width="14.42578125" style="227" customWidth="1"/>
    <col min="1526" max="1526" width="13" style="227" customWidth="1"/>
    <col min="1527" max="1527" width="12" style="227" customWidth="1"/>
    <col min="1528" max="1528" width="14.140625" style="227" customWidth="1"/>
    <col min="1529" max="1529" width="13.85546875" style="227" customWidth="1"/>
    <col min="1530" max="1530" width="9.140625" style="227"/>
    <col min="1531" max="1531" width="10.28515625" style="227" bestFit="1" customWidth="1"/>
    <col min="1532" max="1773" width="9.140625" style="227"/>
    <col min="1774" max="1774" width="4.85546875" style="227" customWidth="1"/>
    <col min="1775" max="1775" width="31" style="227" customWidth="1"/>
    <col min="1776" max="1776" width="12.28515625" style="227" customWidth="1"/>
    <col min="1777" max="1777" width="11.5703125" style="227" customWidth="1"/>
    <col min="1778" max="1778" width="13.7109375" style="227" customWidth="1"/>
    <col min="1779" max="1779" width="12.7109375" style="227" customWidth="1"/>
    <col min="1780" max="1780" width="13.7109375" style="227" customWidth="1"/>
    <col min="1781" max="1781" width="14.42578125" style="227" customWidth="1"/>
    <col min="1782" max="1782" width="13" style="227" customWidth="1"/>
    <col min="1783" max="1783" width="12" style="227" customWidth="1"/>
    <col min="1784" max="1784" width="14.140625" style="227" customWidth="1"/>
    <col min="1785" max="1785" width="13.85546875" style="227" customWidth="1"/>
    <col min="1786" max="1786" width="9.140625" style="227"/>
    <col min="1787" max="1787" width="10.28515625" style="227" bestFit="1" customWidth="1"/>
    <col min="1788" max="2029" width="9.140625" style="227"/>
    <col min="2030" max="2030" width="4.85546875" style="227" customWidth="1"/>
    <col min="2031" max="2031" width="31" style="227" customWidth="1"/>
    <col min="2032" max="2032" width="12.28515625" style="227" customWidth="1"/>
    <col min="2033" max="2033" width="11.5703125" style="227" customWidth="1"/>
    <col min="2034" max="2034" width="13.7109375" style="227" customWidth="1"/>
    <col min="2035" max="2035" width="12.7109375" style="227" customWidth="1"/>
    <col min="2036" max="2036" width="13.7109375" style="227" customWidth="1"/>
    <col min="2037" max="2037" width="14.42578125" style="227" customWidth="1"/>
    <col min="2038" max="2038" width="13" style="227" customWidth="1"/>
    <col min="2039" max="2039" width="12" style="227" customWidth="1"/>
    <col min="2040" max="2040" width="14.140625" style="227" customWidth="1"/>
    <col min="2041" max="2041" width="13.85546875" style="227" customWidth="1"/>
    <col min="2042" max="2042" width="9.140625" style="227"/>
    <col min="2043" max="2043" width="10.28515625" style="227" bestFit="1" customWidth="1"/>
    <col min="2044" max="2285" width="9.140625" style="227"/>
    <col min="2286" max="2286" width="4.85546875" style="227" customWidth="1"/>
    <col min="2287" max="2287" width="31" style="227" customWidth="1"/>
    <col min="2288" max="2288" width="12.28515625" style="227" customWidth="1"/>
    <col min="2289" max="2289" width="11.5703125" style="227" customWidth="1"/>
    <col min="2290" max="2290" width="13.7109375" style="227" customWidth="1"/>
    <col min="2291" max="2291" width="12.7109375" style="227" customWidth="1"/>
    <col min="2292" max="2292" width="13.7109375" style="227" customWidth="1"/>
    <col min="2293" max="2293" width="14.42578125" style="227" customWidth="1"/>
    <col min="2294" max="2294" width="13" style="227" customWidth="1"/>
    <col min="2295" max="2295" width="12" style="227" customWidth="1"/>
    <col min="2296" max="2296" width="14.140625" style="227" customWidth="1"/>
    <col min="2297" max="2297" width="13.85546875" style="227" customWidth="1"/>
    <col min="2298" max="2298" width="9.140625" style="227"/>
    <col min="2299" max="2299" width="10.28515625" style="227" bestFit="1" customWidth="1"/>
    <col min="2300" max="2541" width="9.140625" style="227"/>
    <col min="2542" max="2542" width="4.85546875" style="227" customWidth="1"/>
    <col min="2543" max="2543" width="31" style="227" customWidth="1"/>
    <col min="2544" max="2544" width="12.28515625" style="227" customWidth="1"/>
    <col min="2545" max="2545" width="11.5703125" style="227" customWidth="1"/>
    <col min="2546" max="2546" width="13.7109375" style="227" customWidth="1"/>
    <col min="2547" max="2547" width="12.7109375" style="227" customWidth="1"/>
    <col min="2548" max="2548" width="13.7109375" style="227" customWidth="1"/>
    <col min="2549" max="2549" width="14.42578125" style="227" customWidth="1"/>
    <col min="2550" max="2550" width="13" style="227" customWidth="1"/>
    <col min="2551" max="2551" width="12" style="227" customWidth="1"/>
    <col min="2552" max="2552" width="14.140625" style="227" customWidth="1"/>
    <col min="2553" max="2553" width="13.85546875" style="227" customWidth="1"/>
    <col min="2554" max="2554" width="9.140625" style="227"/>
    <col min="2555" max="2555" width="10.28515625" style="227" bestFit="1" customWidth="1"/>
    <col min="2556" max="2797" width="9.140625" style="227"/>
    <col min="2798" max="2798" width="4.85546875" style="227" customWidth="1"/>
    <col min="2799" max="2799" width="31" style="227" customWidth="1"/>
    <col min="2800" max="2800" width="12.28515625" style="227" customWidth="1"/>
    <col min="2801" max="2801" width="11.5703125" style="227" customWidth="1"/>
    <col min="2802" max="2802" width="13.7109375" style="227" customWidth="1"/>
    <col min="2803" max="2803" width="12.7109375" style="227" customWidth="1"/>
    <col min="2804" max="2804" width="13.7109375" style="227" customWidth="1"/>
    <col min="2805" max="2805" width="14.42578125" style="227" customWidth="1"/>
    <col min="2806" max="2806" width="13" style="227" customWidth="1"/>
    <col min="2807" max="2807" width="12" style="227" customWidth="1"/>
    <col min="2808" max="2808" width="14.140625" style="227" customWidth="1"/>
    <col min="2809" max="2809" width="13.85546875" style="227" customWidth="1"/>
    <col min="2810" max="2810" width="9.140625" style="227"/>
    <col min="2811" max="2811" width="10.28515625" style="227" bestFit="1" customWidth="1"/>
    <col min="2812" max="3053" width="9.140625" style="227"/>
    <col min="3054" max="3054" width="4.85546875" style="227" customWidth="1"/>
    <col min="3055" max="3055" width="31" style="227" customWidth="1"/>
    <col min="3056" max="3056" width="12.28515625" style="227" customWidth="1"/>
    <col min="3057" max="3057" width="11.5703125" style="227" customWidth="1"/>
    <col min="3058" max="3058" width="13.7109375" style="227" customWidth="1"/>
    <col min="3059" max="3059" width="12.7109375" style="227" customWidth="1"/>
    <col min="3060" max="3060" width="13.7109375" style="227" customWidth="1"/>
    <col min="3061" max="3061" width="14.42578125" style="227" customWidth="1"/>
    <col min="3062" max="3062" width="13" style="227" customWidth="1"/>
    <col min="3063" max="3063" width="12" style="227" customWidth="1"/>
    <col min="3064" max="3064" width="14.140625" style="227" customWidth="1"/>
    <col min="3065" max="3065" width="13.85546875" style="227" customWidth="1"/>
    <col min="3066" max="3066" width="9.140625" style="227"/>
    <col min="3067" max="3067" width="10.28515625" style="227" bestFit="1" customWidth="1"/>
    <col min="3068" max="3309" width="9.140625" style="227"/>
    <col min="3310" max="3310" width="4.85546875" style="227" customWidth="1"/>
    <col min="3311" max="3311" width="31" style="227" customWidth="1"/>
    <col min="3312" max="3312" width="12.28515625" style="227" customWidth="1"/>
    <col min="3313" max="3313" width="11.5703125" style="227" customWidth="1"/>
    <col min="3314" max="3314" width="13.7109375" style="227" customWidth="1"/>
    <col min="3315" max="3315" width="12.7109375" style="227" customWidth="1"/>
    <col min="3316" max="3316" width="13.7109375" style="227" customWidth="1"/>
    <col min="3317" max="3317" width="14.42578125" style="227" customWidth="1"/>
    <col min="3318" max="3318" width="13" style="227" customWidth="1"/>
    <col min="3319" max="3319" width="12" style="227" customWidth="1"/>
    <col min="3320" max="3320" width="14.140625" style="227" customWidth="1"/>
    <col min="3321" max="3321" width="13.85546875" style="227" customWidth="1"/>
    <col min="3322" max="3322" width="9.140625" style="227"/>
    <col min="3323" max="3323" width="10.28515625" style="227" bestFit="1" customWidth="1"/>
    <col min="3324" max="3565" width="9.140625" style="227"/>
    <col min="3566" max="3566" width="4.85546875" style="227" customWidth="1"/>
    <col min="3567" max="3567" width="31" style="227" customWidth="1"/>
    <col min="3568" max="3568" width="12.28515625" style="227" customWidth="1"/>
    <col min="3569" max="3569" width="11.5703125" style="227" customWidth="1"/>
    <col min="3570" max="3570" width="13.7109375" style="227" customWidth="1"/>
    <col min="3571" max="3571" width="12.7109375" style="227" customWidth="1"/>
    <col min="3572" max="3572" width="13.7109375" style="227" customWidth="1"/>
    <col min="3573" max="3573" width="14.42578125" style="227" customWidth="1"/>
    <col min="3574" max="3574" width="13" style="227" customWidth="1"/>
    <col min="3575" max="3575" width="12" style="227" customWidth="1"/>
    <col min="3576" max="3576" width="14.140625" style="227" customWidth="1"/>
    <col min="3577" max="3577" width="13.85546875" style="227" customWidth="1"/>
    <col min="3578" max="3578" width="9.140625" style="227"/>
    <col min="3579" max="3579" width="10.28515625" style="227" bestFit="1" customWidth="1"/>
    <col min="3580" max="3821" width="9.140625" style="227"/>
    <col min="3822" max="3822" width="4.85546875" style="227" customWidth="1"/>
    <col min="3823" max="3823" width="31" style="227" customWidth="1"/>
    <col min="3824" max="3824" width="12.28515625" style="227" customWidth="1"/>
    <col min="3825" max="3825" width="11.5703125" style="227" customWidth="1"/>
    <col min="3826" max="3826" width="13.7109375" style="227" customWidth="1"/>
    <col min="3827" max="3827" width="12.7109375" style="227" customWidth="1"/>
    <col min="3828" max="3828" width="13.7109375" style="227" customWidth="1"/>
    <col min="3829" max="3829" width="14.42578125" style="227" customWidth="1"/>
    <col min="3830" max="3830" width="13" style="227" customWidth="1"/>
    <col min="3831" max="3831" width="12" style="227" customWidth="1"/>
    <col min="3832" max="3832" width="14.140625" style="227" customWidth="1"/>
    <col min="3833" max="3833" width="13.85546875" style="227" customWidth="1"/>
    <col min="3834" max="3834" width="9.140625" style="227"/>
    <col min="3835" max="3835" width="10.28515625" style="227" bestFit="1" customWidth="1"/>
    <col min="3836" max="4077" width="9.140625" style="227"/>
    <col min="4078" max="4078" width="4.85546875" style="227" customWidth="1"/>
    <col min="4079" max="4079" width="31" style="227" customWidth="1"/>
    <col min="4080" max="4080" width="12.28515625" style="227" customWidth="1"/>
    <col min="4081" max="4081" width="11.5703125" style="227" customWidth="1"/>
    <col min="4082" max="4082" width="13.7109375" style="227" customWidth="1"/>
    <col min="4083" max="4083" width="12.7109375" style="227" customWidth="1"/>
    <col min="4084" max="4084" width="13.7109375" style="227" customWidth="1"/>
    <col min="4085" max="4085" width="14.42578125" style="227" customWidth="1"/>
    <col min="4086" max="4086" width="13" style="227" customWidth="1"/>
    <col min="4087" max="4087" width="12" style="227" customWidth="1"/>
    <col min="4088" max="4088" width="14.140625" style="227" customWidth="1"/>
    <col min="4089" max="4089" width="13.85546875" style="227" customWidth="1"/>
    <col min="4090" max="4090" width="9.140625" style="227"/>
    <col min="4091" max="4091" width="10.28515625" style="227" bestFit="1" customWidth="1"/>
    <col min="4092" max="4333" width="9.140625" style="227"/>
    <col min="4334" max="4334" width="4.85546875" style="227" customWidth="1"/>
    <col min="4335" max="4335" width="31" style="227" customWidth="1"/>
    <col min="4336" max="4336" width="12.28515625" style="227" customWidth="1"/>
    <col min="4337" max="4337" width="11.5703125" style="227" customWidth="1"/>
    <col min="4338" max="4338" width="13.7109375" style="227" customWidth="1"/>
    <col min="4339" max="4339" width="12.7109375" style="227" customWidth="1"/>
    <col min="4340" max="4340" width="13.7109375" style="227" customWidth="1"/>
    <col min="4341" max="4341" width="14.42578125" style="227" customWidth="1"/>
    <col min="4342" max="4342" width="13" style="227" customWidth="1"/>
    <col min="4343" max="4343" width="12" style="227" customWidth="1"/>
    <col min="4344" max="4344" width="14.140625" style="227" customWidth="1"/>
    <col min="4345" max="4345" width="13.85546875" style="227" customWidth="1"/>
    <col min="4346" max="4346" width="9.140625" style="227"/>
    <col min="4347" max="4347" width="10.28515625" style="227" bestFit="1" customWidth="1"/>
    <col min="4348" max="4589" width="9.140625" style="227"/>
    <col min="4590" max="4590" width="4.85546875" style="227" customWidth="1"/>
    <col min="4591" max="4591" width="31" style="227" customWidth="1"/>
    <col min="4592" max="4592" width="12.28515625" style="227" customWidth="1"/>
    <col min="4593" max="4593" width="11.5703125" style="227" customWidth="1"/>
    <col min="4594" max="4594" width="13.7109375" style="227" customWidth="1"/>
    <col min="4595" max="4595" width="12.7109375" style="227" customWidth="1"/>
    <col min="4596" max="4596" width="13.7109375" style="227" customWidth="1"/>
    <col min="4597" max="4597" width="14.42578125" style="227" customWidth="1"/>
    <col min="4598" max="4598" width="13" style="227" customWidth="1"/>
    <col min="4599" max="4599" width="12" style="227" customWidth="1"/>
    <col min="4600" max="4600" width="14.140625" style="227" customWidth="1"/>
    <col min="4601" max="4601" width="13.85546875" style="227" customWidth="1"/>
    <col min="4602" max="4602" width="9.140625" style="227"/>
    <col min="4603" max="4603" width="10.28515625" style="227" bestFit="1" customWidth="1"/>
    <col min="4604" max="4845" width="9.140625" style="227"/>
    <col min="4846" max="4846" width="4.85546875" style="227" customWidth="1"/>
    <col min="4847" max="4847" width="31" style="227" customWidth="1"/>
    <col min="4848" max="4848" width="12.28515625" style="227" customWidth="1"/>
    <col min="4849" max="4849" width="11.5703125" style="227" customWidth="1"/>
    <col min="4850" max="4850" width="13.7109375" style="227" customWidth="1"/>
    <col min="4851" max="4851" width="12.7109375" style="227" customWidth="1"/>
    <col min="4852" max="4852" width="13.7109375" style="227" customWidth="1"/>
    <col min="4853" max="4853" width="14.42578125" style="227" customWidth="1"/>
    <col min="4854" max="4854" width="13" style="227" customWidth="1"/>
    <col min="4855" max="4855" width="12" style="227" customWidth="1"/>
    <col min="4856" max="4856" width="14.140625" style="227" customWidth="1"/>
    <col min="4857" max="4857" width="13.85546875" style="227" customWidth="1"/>
    <col min="4858" max="4858" width="9.140625" style="227"/>
    <col min="4859" max="4859" width="10.28515625" style="227" bestFit="1" customWidth="1"/>
    <col min="4860" max="5101" width="9.140625" style="227"/>
    <col min="5102" max="5102" width="4.85546875" style="227" customWidth="1"/>
    <col min="5103" max="5103" width="31" style="227" customWidth="1"/>
    <col min="5104" max="5104" width="12.28515625" style="227" customWidth="1"/>
    <col min="5105" max="5105" width="11.5703125" style="227" customWidth="1"/>
    <col min="5106" max="5106" width="13.7109375" style="227" customWidth="1"/>
    <col min="5107" max="5107" width="12.7109375" style="227" customWidth="1"/>
    <col min="5108" max="5108" width="13.7109375" style="227" customWidth="1"/>
    <col min="5109" max="5109" width="14.42578125" style="227" customWidth="1"/>
    <col min="5110" max="5110" width="13" style="227" customWidth="1"/>
    <col min="5111" max="5111" width="12" style="227" customWidth="1"/>
    <col min="5112" max="5112" width="14.140625" style="227" customWidth="1"/>
    <col min="5113" max="5113" width="13.85546875" style="227" customWidth="1"/>
    <col min="5114" max="5114" width="9.140625" style="227"/>
    <col min="5115" max="5115" width="10.28515625" style="227" bestFit="1" customWidth="1"/>
    <col min="5116" max="5357" width="9.140625" style="227"/>
    <col min="5358" max="5358" width="4.85546875" style="227" customWidth="1"/>
    <col min="5359" max="5359" width="31" style="227" customWidth="1"/>
    <col min="5360" max="5360" width="12.28515625" style="227" customWidth="1"/>
    <col min="5361" max="5361" width="11.5703125" style="227" customWidth="1"/>
    <col min="5362" max="5362" width="13.7109375" style="227" customWidth="1"/>
    <col min="5363" max="5363" width="12.7109375" style="227" customWidth="1"/>
    <col min="5364" max="5364" width="13.7109375" style="227" customWidth="1"/>
    <col min="5365" max="5365" width="14.42578125" style="227" customWidth="1"/>
    <col min="5366" max="5366" width="13" style="227" customWidth="1"/>
    <col min="5367" max="5367" width="12" style="227" customWidth="1"/>
    <col min="5368" max="5368" width="14.140625" style="227" customWidth="1"/>
    <col min="5369" max="5369" width="13.85546875" style="227" customWidth="1"/>
    <col min="5370" max="5370" width="9.140625" style="227"/>
    <col min="5371" max="5371" width="10.28515625" style="227" bestFit="1" customWidth="1"/>
    <col min="5372" max="5613" width="9.140625" style="227"/>
    <col min="5614" max="5614" width="4.85546875" style="227" customWidth="1"/>
    <col min="5615" max="5615" width="31" style="227" customWidth="1"/>
    <col min="5616" max="5616" width="12.28515625" style="227" customWidth="1"/>
    <col min="5617" max="5617" width="11.5703125" style="227" customWidth="1"/>
    <col min="5618" max="5618" width="13.7109375" style="227" customWidth="1"/>
    <col min="5619" max="5619" width="12.7109375" style="227" customWidth="1"/>
    <col min="5620" max="5620" width="13.7109375" style="227" customWidth="1"/>
    <col min="5621" max="5621" width="14.42578125" style="227" customWidth="1"/>
    <col min="5622" max="5622" width="13" style="227" customWidth="1"/>
    <col min="5623" max="5623" width="12" style="227" customWidth="1"/>
    <col min="5624" max="5624" width="14.140625" style="227" customWidth="1"/>
    <col min="5625" max="5625" width="13.85546875" style="227" customWidth="1"/>
    <col min="5626" max="5626" width="9.140625" style="227"/>
    <col min="5627" max="5627" width="10.28515625" style="227" bestFit="1" customWidth="1"/>
    <col min="5628" max="5869" width="9.140625" style="227"/>
    <col min="5870" max="5870" width="4.85546875" style="227" customWidth="1"/>
    <col min="5871" max="5871" width="31" style="227" customWidth="1"/>
    <col min="5872" max="5872" width="12.28515625" style="227" customWidth="1"/>
    <col min="5873" max="5873" width="11.5703125" style="227" customWidth="1"/>
    <col min="5874" max="5874" width="13.7109375" style="227" customWidth="1"/>
    <col min="5875" max="5875" width="12.7109375" style="227" customWidth="1"/>
    <col min="5876" max="5876" width="13.7109375" style="227" customWidth="1"/>
    <col min="5877" max="5877" width="14.42578125" style="227" customWidth="1"/>
    <col min="5878" max="5878" width="13" style="227" customWidth="1"/>
    <col min="5879" max="5879" width="12" style="227" customWidth="1"/>
    <col min="5880" max="5880" width="14.140625" style="227" customWidth="1"/>
    <col min="5881" max="5881" width="13.85546875" style="227" customWidth="1"/>
    <col min="5882" max="5882" width="9.140625" style="227"/>
    <col min="5883" max="5883" width="10.28515625" style="227" bestFit="1" customWidth="1"/>
    <col min="5884" max="6125" width="9.140625" style="227"/>
    <col min="6126" max="6126" width="4.85546875" style="227" customWidth="1"/>
    <col min="6127" max="6127" width="31" style="227" customWidth="1"/>
    <col min="6128" max="6128" width="12.28515625" style="227" customWidth="1"/>
    <col min="6129" max="6129" width="11.5703125" style="227" customWidth="1"/>
    <col min="6130" max="6130" width="13.7109375" style="227" customWidth="1"/>
    <col min="6131" max="6131" width="12.7109375" style="227" customWidth="1"/>
    <col min="6132" max="6132" width="13.7109375" style="227" customWidth="1"/>
    <col min="6133" max="6133" width="14.42578125" style="227" customWidth="1"/>
    <col min="6134" max="6134" width="13" style="227" customWidth="1"/>
    <col min="6135" max="6135" width="12" style="227" customWidth="1"/>
    <col min="6136" max="6136" width="14.140625" style="227" customWidth="1"/>
    <col min="6137" max="6137" width="13.85546875" style="227" customWidth="1"/>
    <col min="6138" max="6138" width="9.140625" style="227"/>
    <col min="6139" max="6139" width="10.28515625" style="227" bestFit="1" customWidth="1"/>
    <col min="6140" max="6381" width="9.140625" style="227"/>
    <col min="6382" max="6382" width="4.85546875" style="227" customWidth="1"/>
    <col min="6383" max="6383" width="31" style="227" customWidth="1"/>
    <col min="6384" max="6384" width="12.28515625" style="227" customWidth="1"/>
    <col min="6385" max="6385" width="11.5703125" style="227" customWidth="1"/>
    <col min="6386" max="6386" width="13.7109375" style="227" customWidth="1"/>
    <col min="6387" max="6387" width="12.7109375" style="227" customWidth="1"/>
    <col min="6388" max="6388" width="13.7109375" style="227" customWidth="1"/>
    <col min="6389" max="6389" width="14.42578125" style="227" customWidth="1"/>
    <col min="6390" max="6390" width="13" style="227" customWidth="1"/>
    <col min="6391" max="6391" width="12" style="227" customWidth="1"/>
    <col min="6392" max="6392" width="14.140625" style="227" customWidth="1"/>
    <col min="6393" max="6393" width="13.85546875" style="227" customWidth="1"/>
    <col min="6394" max="6394" width="9.140625" style="227"/>
    <col min="6395" max="6395" width="10.28515625" style="227" bestFit="1" customWidth="1"/>
    <col min="6396" max="6637" width="9.140625" style="227"/>
    <col min="6638" max="6638" width="4.85546875" style="227" customWidth="1"/>
    <col min="6639" max="6639" width="31" style="227" customWidth="1"/>
    <col min="6640" max="6640" width="12.28515625" style="227" customWidth="1"/>
    <col min="6641" max="6641" width="11.5703125" style="227" customWidth="1"/>
    <col min="6642" max="6642" width="13.7109375" style="227" customWidth="1"/>
    <col min="6643" max="6643" width="12.7109375" style="227" customWidth="1"/>
    <col min="6644" max="6644" width="13.7109375" style="227" customWidth="1"/>
    <col min="6645" max="6645" width="14.42578125" style="227" customWidth="1"/>
    <col min="6646" max="6646" width="13" style="227" customWidth="1"/>
    <col min="6647" max="6647" width="12" style="227" customWidth="1"/>
    <col min="6648" max="6648" width="14.140625" style="227" customWidth="1"/>
    <col min="6649" max="6649" width="13.85546875" style="227" customWidth="1"/>
    <col min="6650" max="6650" width="9.140625" style="227"/>
    <col min="6651" max="6651" width="10.28515625" style="227" bestFit="1" customWidth="1"/>
    <col min="6652" max="6893" width="9.140625" style="227"/>
    <col min="6894" max="6894" width="4.85546875" style="227" customWidth="1"/>
    <col min="6895" max="6895" width="31" style="227" customWidth="1"/>
    <col min="6896" max="6896" width="12.28515625" style="227" customWidth="1"/>
    <col min="6897" max="6897" width="11.5703125" style="227" customWidth="1"/>
    <col min="6898" max="6898" width="13.7109375" style="227" customWidth="1"/>
    <col min="6899" max="6899" width="12.7109375" style="227" customWidth="1"/>
    <col min="6900" max="6900" width="13.7109375" style="227" customWidth="1"/>
    <col min="6901" max="6901" width="14.42578125" style="227" customWidth="1"/>
    <col min="6902" max="6902" width="13" style="227" customWidth="1"/>
    <col min="6903" max="6903" width="12" style="227" customWidth="1"/>
    <col min="6904" max="6904" width="14.140625" style="227" customWidth="1"/>
    <col min="6905" max="6905" width="13.85546875" style="227" customWidth="1"/>
    <col min="6906" max="6906" width="9.140625" style="227"/>
    <col min="6907" max="6907" width="10.28515625" style="227" bestFit="1" customWidth="1"/>
    <col min="6908" max="7149" width="9.140625" style="227"/>
    <col min="7150" max="7150" width="4.85546875" style="227" customWidth="1"/>
    <col min="7151" max="7151" width="31" style="227" customWidth="1"/>
    <col min="7152" max="7152" width="12.28515625" style="227" customWidth="1"/>
    <col min="7153" max="7153" width="11.5703125" style="227" customWidth="1"/>
    <col min="7154" max="7154" width="13.7109375" style="227" customWidth="1"/>
    <col min="7155" max="7155" width="12.7109375" style="227" customWidth="1"/>
    <col min="7156" max="7156" width="13.7109375" style="227" customWidth="1"/>
    <col min="7157" max="7157" width="14.42578125" style="227" customWidth="1"/>
    <col min="7158" max="7158" width="13" style="227" customWidth="1"/>
    <col min="7159" max="7159" width="12" style="227" customWidth="1"/>
    <col min="7160" max="7160" width="14.140625" style="227" customWidth="1"/>
    <col min="7161" max="7161" width="13.85546875" style="227" customWidth="1"/>
    <col min="7162" max="7162" width="9.140625" style="227"/>
    <col min="7163" max="7163" width="10.28515625" style="227" bestFit="1" customWidth="1"/>
    <col min="7164" max="7405" width="9.140625" style="227"/>
    <col min="7406" max="7406" width="4.85546875" style="227" customWidth="1"/>
    <col min="7407" max="7407" width="31" style="227" customWidth="1"/>
    <col min="7408" max="7408" width="12.28515625" style="227" customWidth="1"/>
    <col min="7409" max="7409" width="11.5703125" style="227" customWidth="1"/>
    <col min="7410" max="7410" width="13.7109375" style="227" customWidth="1"/>
    <col min="7411" max="7411" width="12.7109375" style="227" customWidth="1"/>
    <col min="7412" max="7412" width="13.7109375" style="227" customWidth="1"/>
    <col min="7413" max="7413" width="14.42578125" style="227" customWidth="1"/>
    <col min="7414" max="7414" width="13" style="227" customWidth="1"/>
    <col min="7415" max="7415" width="12" style="227" customWidth="1"/>
    <col min="7416" max="7416" width="14.140625" style="227" customWidth="1"/>
    <col min="7417" max="7417" width="13.85546875" style="227" customWidth="1"/>
    <col min="7418" max="7418" width="9.140625" style="227"/>
    <col min="7419" max="7419" width="10.28515625" style="227" bestFit="1" customWidth="1"/>
    <col min="7420" max="7661" width="9.140625" style="227"/>
    <col min="7662" max="7662" width="4.85546875" style="227" customWidth="1"/>
    <col min="7663" max="7663" width="31" style="227" customWidth="1"/>
    <col min="7664" max="7664" width="12.28515625" style="227" customWidth="1"/>
    <col min="7665" max="7665" width="11.5703125" style="227" customWidth="1"/>
    <col min="7666" max="7666" width="13.7109375" style="227" customWidth="1"/>
    <col min="7667" max="7667" width="12.7109375" style="227" customWidth="1"/>
    <col min="7668" max="7668" width="13.7109375" style="227" customWidth="1"/>
    <col min="7669" max="7669" width="14.42578125" style="227" customWidth="1"/>
    <col min="7670" max="7670" width="13" style="227" customWidth="1"/>
    <col min="7671" max="7671" width="12" style="227" customWidth="1"/>
    <col min="7672" max="7672" width="14.140625" style="227" customWidth="1"/>
    <col min="7673" max="7673" width="13.85546875" style="227" customWidth="1"/>
    <col min="7674" max="7674" width="9.140625" style="227"/>
    <col min="7675" max="7675" width="10.28515625" style="227" bestFit="1" customWidth="1"/>
    <col min="7676" max="7917" width="9.140625" style="227"/>
    <col min="7918" max="7918" width="4.85546875" style="227" customWidth="1"/>
    <col min="7919" max="7919" width="31" style="227" customWidth="1"/>
    <col min="7920" max="7920" width="12.28515625" style="227" customWidth="1"/>
    <col min="7921" max="7921" width="11.5703125" style="227" customWidth="1"/>
    <col min="7922" max="7922" width="13.7109375" style="227" customWidth="1"/>
    <col min="7923" max="7923" width="12.7109375" style="227" customWidth="1"/>
    <col min="7924" max="7924" width="13.7109375" style="227" customWidth="1"/>
    <col min="7925" max="7925" width="14.42578125" style="227" customWidth="1"/>
    <col min="7926" max="7926" width="13" style="227" customWidth="1"/>
    <col min="7927" max="7927" width="12" style="227" customWidth="1"/>
    <col min="7928" max="7928" width="14.140625" style="227" customWidth="1"/>
    <col min="7929" max="7929" width="13.85546875" style="227" customWidth="1"/>
    <col min="7930" max="7930" width="9.140625" style="227"/>
    <col min="7931" max="7931" width="10.28515625" style="227" bestFit="1" customWidth="1"/>
    <col min="7932" max="8173" width="9.140625" style="227"/>
    <col min="8174" max="8174" width="4.85546875" style="227" customWidth="1"/>
    <col min="8175" max="8175" width="31" style="227" customWidth="1"/>
    <col min="8176" max="8176" width="12.28515625" style="227" customWidth="1"/>
    <col min="8177" max="8177" width="11.5703125" style="227" customWidth="1"/>
    <col min="8178" max="8178" width="13.7109375" style="227" customWidth="1"/>
    <col min="8179" max="8179" width="12.7109375" style="227" customWidth="1"/>
    <col min="8180" max="8180" width="13.7109375" style="227" customWidth="1"/>
    <col min="8181" max="8181" width="14.42578125" style="227" customWidth="1"/>
    <col min="8182" max="8182" width="13" style="227" customWidth="1"/>
    <col min="8183" max="8183" width="12" style="227" customWidth="1"/>
    <col min="8184" max="8184" width="14.140625" style="227" customWidth="1"/>
    <col min="8185" max="8185" width="13.85546875" style="227" customWidth="1"/>
    <col min="8186" max="8186" width="9.140625" style="227"/>
    <col min="8187" max="8187" width="10.28515625" style="227" bestFit="1" customWidth="1"/>
    <col min="8188" max="8429" width="9.140625" style="227"/>
    <col min="8430" max="8430" width="4.85546875" style="227" customWidth="1"/>
    <col min="8431" max="8431" width="31" style="227" customWidth="1"/>
    <col min="8432" max="8432" width="12.28515625" style="227" customWidth="1"/>
    <col min="8433" max="8433" width="11.5703125" style="227" customWidth="1"/>
    <col min="8434" max="8434" width="13.7109375" style="227" customWidth="1"/>
    <col min="8435" max="8435" width="12.7109375" style="227" customWidth="1"/>
    <col min="8436" max="8436" width="13.7109375" style="227" customWidth="1"/>
    <col min="8437" max="8437" width="14.42578125" style="227" customWidth="1"/>
    <col min="8438" max="8438" width="13" style="227" customWidth="1"/>
    <col min="8439" max="8439" width="12" style="227" customWidth="1"/>
    <col min="8440" max="8440" width="14.140625" style="227" customWidth="1"/>
    <col min="8441" max="8441" width="13.85546875" style="227" customWidth="1"/>
    <col min="8442" max="8442" width="9.140625" style="227"/>
    <col min="8443" max="8443" width="10.28515625" style="227" bestFit="1" customWidth="1"/>
    <col min="8444" max="8685" width="9.140625" style="227"/>
    <col min="8686" max="8686" width="4.85546875" style="227" customWidth="1"/>
    <col min="8687" max="8687" width="31" style="227" customWidth="1"/>
    <col min="8688" max="8688" width="12.28515625" style="227" customWidth="1"/>
    <col min="8689" max="8689" width="11.5703125" style="227" customWidth="1"/>
    <col min="8690" max="8690" width="13.7109375" style="227" customWidth="1"/>
    <col min="8691" max="8691" width="12.7109375" style="227" customWidth="1"/>
    <col min="8692" max="8692" width="13.7109375" style="227" customWidth="1"/>
    <col min="8693" max="8693" width="14.42578125" style="227" customWidth="1"/>
    <col min="8694" max="8694" width="13" style="227" customWidth="1"/>
    <col min="8695" max="8695" width="12" style="227" customWidth="1"/>
    <col min="8696" max="8696" width="14.140625" style="227" customWidth="1"/>
    <col min="8697" max="8697" width="13.85546875" style="227" customWidth="1"/>
    <col min="8698" max="8698" width="9.140625" style="227"/>
    <col min="8699" max="8699" width="10.28515625" style="227" bestFit="1" customWidth="1"/>
    <col min="8700" max="8941" width="9.140625" style="227"/>
    <col min="8942" max="8942" width="4.85546875" style="227" customWidth="1"/>
    <col min="8943" max="8943" width="31" style="227" customWidth="1"/>
    <col min="8944" max="8944" width="12.28515625" style="227" customWidth="1"/>
    <col min="8945" max="8945" width="11.5703125" style="227" customWidth="1"/>
    <col min="8946" max="8946" width="13.7109375" style="227" customWidth="1"/>
    <col min="8947" max="8947" width="12.7109375" style="227" customWidth="1"/>
    <col min="8948" max="8948" width="13.7109375" style="227" customWidth="1"/>
    <col min="8949" max="8949" width="14.42578125" style="227" customWidth="1"/>
    <col min="8950" max="8950" width="13" style="227" customWidth="1"/>
    <col min="8951" max="8951" width="12" style="227" customWidth="1"/>
    <col min="8952" max="8952" width="14.140625" style="227" customWidth="1"/>
    <col min="8953" max="8953" width="13.85546875" style="227" customWidth="1"/>
    <col min="8954" max="8954" width="9.140625" style="227"/>
    <col min="8955" max="8955" width="10.28515625" style="227" bestFit="1" customWidth="1"/>
    <col min="8956" max="9197" width="9.140625" style="227"/>
    <col min="9198" max="9198" width="4.85546875" style="227" customWidth="1"/>
    <col min="9199" max="9199" width="31" style="227" customWidth="1"/>
    <col min="9200" max="9200" width="12.28515625" style="227" customWidth="1"/>
    <col min="9201" max="9201" width="11.5703125" style="227" customWidth="1"/>
    <col min="9202" max="9202" width="13.7109375" style="227" customWidth="1"/>
    <col min="9203" max="9203" width="12.7109375" style="227" customWidth="1"/>
    <col min="9204" max="9204" width="13.7109375" style="227" customWidth="1"/>
    <col min="9205" max="9205" width="14.42578125" style="227" customWidth="1"/>
    <col min="9206" max="9206" width="13" style="227" customWidth="1"/>
    <col min="9207" max="9207" width="12" style="227" customWidth="1"/>
    <col min="9208" max="9208" width="14.140625" style="227" customWidth="1"/>
    <col min="9209" max="9209" width="13.85546875" style="227" customWidth="1"/>
    <col min="9210" max="9210" width="9.140625" style="227"/>
    <col min="9211" max="9211" width="10.28515625" style="227" bestFit="1" customWidth="1"/>
    <col min="9212" max="9453" width="9.140625" style="227"/>
    <col min="9454" max="9454" width="4.85546875" style="227" customWidth="1"/>
    <col min="9455" max="9455" width="31" style="227" customWidth="1"/>
    <col min="9456" max="9456" width="12.28515625" style="227" customWidth="1"/>
    <col min="9457" max="9457" width="11.5703125" style="227" customWidth="1"/>
    <col min="9458" max="9458" width="13.7109375" style="227" customWidth="1"/>
    <col min="9459" max="9459" width="12.7109375" style="227" customWidth="1"/>
    <col min="9460" max="9460" width="13.7109375" style="227" customWidth="1"/>
    <col min="9461" max="9461" width="14.42578125" style="227" customWidth="1"/>
    <col min="9462" max="9462" width="13" style="227" customWidth="1"/>
    <col min="9463" max="9463" width="12" style="227" customWidth="1"/>
    <col min="9464" max="9464" width="14.140625" style="227" customWidth="1"/>
    <col min="9465" max="9465" width="13.85546875" style="227" customWidth="1"/>
    <col min="9466" max="9466" width="9.140625" style="227"/>
    <col min="9467" max="9467" width="10.28515625" style="227" bestFit="1" customWidth="1"/>
    <col min="9468" max="9709" width="9.140625" style="227"/>
    <col min="9710" max="9710" width="4.85546875" style="227" customWidth="1"/>
    <col min="9711" max="9711" width="31" style="227" customWidth="1"/>
    <col min="9712" max="9712" width="12.28515625" style="227" customWidth="1"/>
    <col min="9713" max="9713" width="11.5703125" style="227" customWidth="1"/>
    <col min="9714" max="9714" width="13.7109375" style="227" customWidth="1"/>
    <col min="9715" max="9715" width="12.7109375" style="227" customWidth="1"/>
    <col min="9716" max="9716" width="13.7109375" style="227" customWidth="1"/>
    <col min="9717" max="9717" width="14.42578125" style="227" customWidth="1"/>
    <col min="9718" max="9718" width="13" style="227" customWidth="1"/>
    <col min="9719" max="9719" width="12" style="227" customWidth="1"/>
    <col min="9720" max="9720" width="14.140625" style="227" customWidth="1"/>
    <col min="9721" max="9721" width="13.85546875" style="227" customWidth="1"/>
    <col min="9722" max="9722" width="9.140625" style="227"/>
    <col min="9723" max="9723" width="10.28515625" style="227" bestFit="1" customWidth="1"/>
    <col min="9724" max="9965" width="9.140625" style="227"/>
    <col min="9966" max="9966" width="4.85546875" style="227" customWidth="1"/>
    <col min="9967" max="9967" width="31" style="227" customWidth="1"/>
    <col min="9968" max="9968" width="12.28515625" style="227" customWidth="1"/>
    <col min="9969" max="9969" width="11.5703125" style="227" customWidth="1"/>
    <col min="9970" max="9970" width="13.7109375" style="227" customWidth="1"/>
    <col min="9971" max="9971" width="12.7109375" style="227" customWidth="1"/>
    <col min="9972" max="9972" width="13.7109375" style="227" customWidth="1"/>
    <col min="9973" max="9973" width="14.42578125" style="227" customWidth="1"/>
    <col min="9974" max="9974" width="13" style="227" customWidth="1"/>
    <col min="9975" max="9975" width="12" style="227" customWidth="1"/>
    <col min="9976" max="9976" width="14.140625" style="227" customWidth="1"/>
    <col min="9977" max="9977" width="13.85546875" style="227" customWidth="1"/>
    <col min="9978" max="9978" width="9.140625" style="227"/>
    <col min="9979" max="9979" width="10.28515625" style="227" bestFit="1" customWidth="1"/>
    <col min="9980" max="10221" width="9.140625" style="227"/>
    <col min="10222" max="10222" width="4.85546875" style="227" customWidth="1"/>
    <col min="10223" max="10223" width="31" style="227" customWidth="1"/>
    <col min="10224" max="10224" width="12.28515625" style="227" customWidth="1"/>
    <col min="10225" max="10225" width="11.5703125" style="227" customWidth="1"/>
    <col min="10226" max="10226" width="13.7109375" style="227" customWidth="1"/>
    <col min="10227" max="10227" width="12.7109375" style="227" customWidth="1"/>
    <col min="10228" max="10228" width="13.7109375" style="227" customWidth="1"/>
    <col min="10229" max="10229" width="14.42578125" style="227" customWidth="1"/>
    <col min="10230" max="10230" width="13" style="227" customWidth="1"/>
    <col min="10231" max="10231" width="12" style="227" customWidth="1"/>
    <col min="10232" max="10232" width="14.140625" style="227" customWidth="1"/>
    <col min="10233" max="10233" width="13.85546875" style="227" customWidth="1"/>
    <col min="10234" max="10234" width="9.140625" style="227"/>
    <col min="10235" max="10235" width="10.28515625" style="227" bestFit="1" customWidth="1"/>
    <col min="10236" max="10477" width="9.140625" style="227"/>
    <col min="10478" max="10478" width="4.85546875" style="227" customWidth="1"/>
    <col min="10479" max="10479" width="31" style="227" customWidth="1"/>
    <col min="10480" max="10480" width="12.28515625" style="227" customWidth="1"/>
    <col min="10481" max="10481" width="11.5703125" style="227" customWidth="1"/>
    <col min="10482" max="10482" width="13.7109375" style="227" customWidth="1"/>
    <col min="10483" max="10483" width="12.7109375" style="227" customWidth="1"/>
    <col min="10484" max="10484" width="13.7109375" style="227" customWidth="1"/>
    <col min="10485" max="10485" width="14.42578125" style="227" customWidth="1"/>
    <col min="10486" max="10486" width="13" style="227" customWidth="1"/>
    <col min="10487" max="10487" width="12" style="227" customWidth="1"/>
    <col min="10488" max="10488" width="14.140625" style="227" customWidth="1"/>
    <col min="10489" max="10489" width="13.85546875" style="227" customWidth="1"/>
    <col min="10490" max="10490" width="9.140625" style="227"/>
    <col min="10491" max="10491" width="10.28515625" style="227" bestFit="1" customWidth="1"/>
    <col min="10492" max="10733" width="9.140625" style="227"/>
    <col min="10734" max="10734" width="4.85546875" style="227" customWidth="1"/>
    <col min="10735" max="10735" width="31" style="227" customWidth="1"/>
    <col min="10736" max="10736" width="12.28515625" style="227" customWidth="1"/>
    <col min="10737" max="10737" width="11.5703125" style="227" customWidth="1"/>
    <col min="10738" max="10738" width="13.7109375" style="227" customWidth="1"/>
    <col min="10739" max="10739" width="12.7109375" style="227" customWidth="1"/>
    <col min="10740" max="10740" width="13.7109375" style="227" customWidth="1"/>
    <col min="10741" max="10741" width="14.42578125" style="227" customWidth="1"/>
    <col min="10742" max="10742" width="13" style="227" customWidth="1"/>
    <col min="10743" max="10743" width="12" style="227" customWidth="1"/>
    <col min="10744" max="10744" width="14.140625" style="227" customWidth="1"/>
    <col min="10745" max="10745" width="13.85546875" style="227" customWidth="1"/>
    <col min="10746" max="10746" width="9.140625" style="227"/>
    <col min="10747" max="10747" width="10.28515625" style="227" bestFit="1" customWidth="1"/>
    <col min="10748" max="10989" width="9.140625" style="227"/>
    <col min="10990" max="10990" width="4.85546875" style="227" customWidth="1"/>
    <col min="10991" max="10991" width="31" style="227" customWidth="1"/>
    <col min="10992" max="10992" width="12.28515625" style="227" customWidth="1"/>
    <col min="10993" max="10993" width="11.5703125" style="227" customWidth="1"/>
    <col min="10994" max="10994" width="13.7109375" style="227" customWidth="1"/>
    <col min="10995" max="10995" width="12.7109375" style="227" customWidth="1"/>
    <col min="10996" max="10996" width="13.7109375" style="227" customWidth="1"/>
    <col min="10997" max="10997" width="14.42578125" style="227" customWidth="1"/>
    <col min="10998" max="10998" width="13" style="227" customWidth="1"/>
    <col min="10999" max="10999" width="12" style="227" customWidth="1"/>
    <col min="11000" max="11000" width="14.140625" style="227" customWidth="1"/>
    <col min="11001" max="11001" width="13.85546875" style="227" customWidth="1"/>
    <col min="11002" max="11002" width="9.140625" style="227"/>
    <col min="11003" max="11003" width="10.28515625" style="227" bestFit="1" customWidth="1"/>
    <col min="11004" max="11245" width="9.140625" style="227"/>
    <col min="11246" max="11246" width="4.85546875" style="227" customWidth="1"/>
    <col min="11247" max="11247" width="31" style="227" customWidth="1"/>
    <col min="11248" max="11248" width="12.28515625" style="227" customWidth="1"/>
    <col min="11249" max="11249" width="11.5703125" style="227" customWidth="1"/>
    <col min="11250" max="11250" width="13.7109375" style="227" customWidth="1"/>
    <col min="11251" max="11251" width="12.7109375" style="227" customWidth="1"/>
    <col min="11252" max="11252" width="13.7109375" style="227" customWidth="1"/>
    <col min="11253" max="11253" width="14.42578125" style="227" customWidth="1"/>
    <col min="11254" max="11254" width="13" style="227" customWidth="1"/>
    <col min="11255" max="11255" width="12" style="227" customWidth="1"/>
    <col min="11256" max="11256" width="14.140625" style="227" customWidth="1"/>
    <col min="11257" max="11257" width="13.85546875" style="227" customWidth="1"/>
    <col min="11258" max="11258" width="9.140625" style="227"/>
    <col min="11259" max="11259" width="10.28515625" style="227" bestFit="1" customWidth="1"/>
    <col min="11260" max="11501" width="9.140625" style="227"/>
    <col min="11502" max="11502" width="4.85546875" style="227" customWidth="1"/>
    <col min="11503" max="11503" width="31" style="227" customWidth="1"/>
    <col min="11504" max="11504" width="12.28515625" style="227" customWidth="1"/>
    <col min="11505" max="11505" width="11.5703125" style="227" customWidth="1"/>
    <col min="11506" max="11506" width="13.7109375" style="227" customWidth="1"/>
    <col min="11507" max="11507" width="12.7109375" style="227" customWidth="1"/>
    <col min="11508" max="11508" width="13.7109375" style="227" customWidth="1"/>
    <col min="11509" max="11509" width="14.42578125" style="227" customWidth="1"/>
    <col min="11510" max="11510" width="13" style="227" customWidth="1"/>
    <col min="11511" max="11511" width="12" style="227" customWidth="1"/>
    <col min="11512" max="11512" width="14.140625" style="227" customWidth="1"/>
    <col min="11513" max="11513" width="13.85546875" style="227" customWidth="1"/>
    <col min="11514" max="11514" width="9.140625" style="227"/>
    <col min="11515" max="11515" width="10.28515625" style="227" bestFit="1" customWidth="1"/>
    <col min="11516" max="11757" width="9.140625" style="227"/>
    <col min="11758" max="11758" width="4.85546875" style="227" customWidth="1"/>
    <col min="11759" max="11759" width="31" style="227" customWidth="1"/>
    <col min="11760" max="11760" width="12.28515625" style="227" customWidth="1"/>
    <col min="11761" max="11761" width="11.5703125" style="227" customWidth="1"/>
    <col min="11762" max="11762" width="13.7109375" style="227" customWidth="1"/>
    <col min="11763" max="11763" width="12.7109375" style="227" customWidth="1"/>
    <col min="11764" max="11764" width="13.7109375" style="227" customWidth="1"/>
    <col min="11765" max="11765" width="14.42578125" style="227" customWidth="1"/>
    <col min="11766" max="11766" width="13" style="227" customWidth="1"/>
    <col min="11767" max="11767" width="12" style="227" customWidth="1"/>
    <col min="11768" max="11768" width="14.140625" style="227" customWidth="1"/>
    <col min="11769" max="11769" width="13.85546875" style="227" customWidth="1"/>
    <col min="11770" max="11770" width="9.140625" style="227"/>
    <col min="11771" max="11771" width="10.28515625" style="227" bestFit="1" customWidth="1"/>
    <col min="11772" max="12013" width="9.140625" style="227"/>
    <col min="12014" max="12014" width="4.85546875" style="227" customWidth="1"/>
    <col min="12015" max="12015" width="31" style="227" customWidth="1"/>
    <col min="12016" max="12016" width="12.28515625" style="227" customWidth="1"/>
    <col min="12017" max="12017" width="11.5703125" style="227" customWidth="1"/>
    <col min="12018" max="12018" width="13.7109375" style="227" customWidth="1"/>
    <col min="12019" max="12019" width="12.7109375" style="227" customWidth="1"/>
    <col min="12020" max="12020" width="13.7109375" style="227" customWidth="1"/>
    <col min="12021" max="12021" width="14.42578125" style="227" customWidth="1"/>
    <col min="12022" max="12022" width="13" style="227" customWidth="1"/>
    <col min="12023" max="12023" width="12" style="227" customWidth="1"/>
    <col min="12024" max="12024" width="14.140625" style="227" customWidth="1"/>
    <col min="12025" max="12025" width="13.85546875" style="227" customWidth="1"/>
    <col min="12026" max="12026" width="9.140625" style="227"/>
    <col min="12027" max="12027" width="10.28515625" style="227" bestFit="1" customWidth="1"/>
    <col min="12028" max="12269" width="9.140625" style="227"/>
    <col min="12270" max="12270" width="4.85546875" style="227" customWidth="1"/>
    <col min="12271" max="12271" width="31" style="227" customWidth="1"/>
    <col min="12272" max="12272" width="12.28515625" style="227" customWidth="1"/>
    <col min="12273" max="12273" width="11.5703125" style="227" customWidth="1"/>
    <col min="12274" max="12274" width="13.7109375" style="227" customWidth="1"/>
    <col min="12275" max="12275" width="12.7109375" style="227" customWidth="1"/>
    <col min="12276" max="12276" width="13.7109375" style="227" customWidth="1"/>
    <col min="12277" max="12277" width="14.42578125" style="227" customWidth="1"/>
    <col min="12278" max="12278" width="13" style="227" customWidth="1"/>
    <col min="12279" max="12279" width="12" style="227" customWidth="1"/>
    <col min="12280" max="12280" width="14.140625" style="227" customWidth="1"/>
    <col min="12281" max="12281" width="13.85546875" style="227" customWidth="1"/>
    <col min="12282" max="12282" width="9.140625" style="227"/>
    <col min="12283" max="12283" width="10.28515625" style="227" bestFit="1" customWidth="1"/>
    <col min="12284" max="12525" width="9.140625" style="227"/>
    <col min="12526" max="12526" width="4.85546875" style="227" customWidth="1"/>
    <col min="12527" max="12527" width="31" style="227" customWidth="1"/>
    <col min="12528" max="12528" width="12.28515625" style="227" customWidth="1"/>
    <col min="12529" max="12529" width="11.5703125" style="227" customWidth="1"/>
    <col min="12530" max="12530" width="13.7109375" style="227" customWidth="1"/>
    <col min="12531" max="12531" width="12.7109375" style="227" customWidth="1"/>
    <col min="12532" max="12532" width="13.7109375" style="227" customWidth="1"/>
    <col min="12533" max="12533" width="14.42578125" style="227" customWidth="1"/>
    <col min="12534" max="12534" width="13" style="227" customWidth="1"/>
    <col min="12535" max="12535" width="12" style="227" customWidth="1"/>
    <col min="12536" max="12536" width="14.140625" style="227" customWidth="1"/>
    <col min="12537" max="12537" width="13.85546875" style="227" customWidth="1"/>
    <col min="12538" max="12538" width="9.140625" style="227"/>
    <col min="12539" max="12539" width="10.28515625" style="227" bestFit="1" customWidth="1"/>
    <col min="12540" max="12781" width="9.140625" style="227"/>
    <col min="12782" max="12782" width="4.85546875" style="227" customWidth="1"/>
    <col min="12783" max="12783" width="31" style="227" customWidth="1"/>
    <col min="12784" max="12784" width="12.28515625" style="227" customWidth="1"/>
    <col min="12785" max="12785" width="11.5703125" style="227" customWidth="1"/>
    <col min="12786" max="12786" width="13.7109375" style="227" customWidth="1"/>
    <col min="12787" max="12787" width="12.7109375" style="227" customWidth="1"/>
    <col min="12788" max="12788" width="13.7109375" style="227" customWidth="1"/>
    <col min="12789" max="12789" width="14.42578125" style="227" customWidth="1"/>
    <col min="12790" max="12790" width="13" style="227" customWidth="1"/>
    <col min="12791" max="12791" width="12" style="227" customWidth="1"/>
    <col min="12792" max="12792" width="14.140625" style="227" customWidth="1"/>
    <col min="12793" max="12793" width="13.85546875" style="227" customWidth="1"/>
    <col min="12794" max="12794" width="9.140625" style="227"/>
    <col min="12795" max="12795" width="10.28515625" style="227" bestFit="1" customWidth="1"/>
    <col min="12796" max="13037" width="9.140625" style="227"/>
    <col min="13038" max="13038" width="4.85546875" style="227" customWidth="1"/>
    <col min="13039" max="13039" width="31" style="227" customWidth="1"/>
    <col min="13040" max="13040" width="12.28515625" style="227" customWidth="1"/>
    <col min="13041" max="13041" width="11.5703125" style="227" customWidth="1"/>
    <col min="13042" max="13042" width="13.7109375" style="227" customWidth="1"/>
    <col min="13043" max="13043" width="12.7109375" style="227" customWidth="1"/>
    <col min="13044" max="13044" width="13.7109375" style="227" customWidth="1"/>
    <col min="13045" max="13045" width="14.42578125" style="227" customWidth="1"/>
    <col min="13046" max="13046" width="13" style="227" customWidth="1"/>
    <col min="13047" max="13047" width="12" style="227" customWidth="1"/>
    <col min="13048" max="13048" width="14.140625" style="227" customWidth="1"/>
    <col min="13049" max="13049" width="13.85546875" style="227" customWidth="1"/>
    <col min="13050" max="13050" width="9.140625" style="227"/>
    <col min="13051" max="13051" width="10.28515625" style="227" bestFit="1" customWidth="1"/>
    <col min="13052" max="13293" width="9.140625" style="227"/>
    <col min="13294" max="13294" width="4.85546875" style="227" customWidth="1"/>
    <col min="13295" max="13295" width="31" style="227" customWidth="1"/>
    <col min="13296" max="13296" width="12.28515625" style="227" customWidth="1"/>
    <col min="13297" max="13297" width="11.5703125" style="227" customWidth="1"/>
    <col min="13298" max="13298" width="13.7109375" style="227" customWidth="1"/>
    <col min="13299" max="13299" width="12.7109375" style="227" customWidth="1"/>
    <col min="13300" max="13300" width="13.7109375" style="227" customWidth="1"/>
    <col min="13301" max="13301" width="14.42578125" style="227" customWidth="1"/>
    <col min="13302" max="13302" width="13" style="227" customWidth="1"/>
    <col min="13303" max="13303" width="12" style="227" customWidth="1"/>
    <col min="13304" max="13304" width="14.140625" style="227" customWidth="1"/>
    <col min="13305" max="13305" width="13.85546875" style="227" customWidth="1"/>
    <col min="13306" max="13306" width="9.140625" style="227"/>
    <col min="13307" max="13307" width="10.28515625" style="227" bestFit="1" customWidth="1"/>
    <col min="13308" max="13549" width="9.140625" style="227"/>
    <col min="13550" max="13550" width="4.85546875" style="227" customWidth="1"/>
    <col min="13551" max="13551" width="31" style="227" customWidth="1"/>
    <col min="13552" max="13552" width="12.28515625" style="227" customWidth="1"/>
    <col min="13553" max="13553" width="11.5703125" style="227" customWidth="1"/>
    <col min="13554" max="13554" width="13.7109375" style="227" customWidth="1"/>
    <col min="13555" max="13555" width="12.7109375" style="227" customWidth="1"/>
    <col min="13556" max="13556" width="13.7109375" style="227" customWidth="1"/>
    <col min="13557" max="13557" width="14.42578125" style="227" customWidth="1"/>
    <col min="13558" max="13558" width="13" style="227" customWidth="1"/>
    <col min="13559" max="13559" width="12" style="227" customWidth="1"/>
    <col min="13560" max="13560" width="14.140625" style="227" customWidth="1"/>
    <col min="13561" max="13561" width="13.85546875" style="227" customWidth="1"/>
    <col min="13562" max="13562" width="9.140625" style="227"/>
    <col min="13563" max="13563" width="10.28515625" style="227" bestFit="1" customWidth="1"/>
    <col min="13564" max="13805" width="9.140625" style="227"/>
    <col min="13806" max="13806" width="4.85546875" style="227" customWidth="1"/>
    <col min="13807" max="13807" width="31" style="227" customWidth="1"/>
    <col min="13808" max="13808" width="12.28515625" style="227" customWidth="1"/>
    <col min="13809" max="13809" width="11.5703125" style="227" customWidth="1"/>
    <col min="13810" max="13810" width="13.7109375" style="227" customWidth="1"/>
    <col min="13811" max="13811" width="12.7109375" style="227" customWidth="1"/>
    <col min="13812" max="13812" width="13.7109375" style="227" customWidth="1"/>
    <col min="13813" max="13813" width="14.42578125" style="227" customWidth="1"/>
    <col min="13814" max="13814" width="13" style="227" customWidth="1"/>
    <col min="13815" max="13815" width="12" style="227" customWidth="1"/>
    <col min="13816" max="13816" width="14.140625" style="227" customWidth="1"/>
    <col min="13817" max="13817" width="13.85546875" style="227" customWidth="1"/>
    <col min="13818" max="13818" width="9.140625" style="227"/>
    <col min="13819" max="13819" width="10.28515625" style="227" bestFit="1" customWidth="1"/>
    <col min="13820" max="14061" width="9.140625" style="227"/>
    <col min="14062" max="14062" width="4.85546875" style="227" customWidth="1"/>
    <col min="14063" max="14063" width="31" style="227" customWidth="1"/>
    <col min="14064" max="14064" width="12.28515625" style="227" customWidth="1"/>
    <col min="14065" max="14065" width="11.5703125" style="227" customWidth="1"/>
    <col min="14066" max="14066" width="13.7109375" style="227" customWidth="1"/>
    <col min="14067" max="14067" width="12.7109375" style="227" customWidth="1"/>
    <col min="14068" max="14068" width="13.7109375" style="227" customWidth="1"/>
    <col min="14069" max="14069" width="14.42578125" style="227" customWidth="1"/>
    <col min="14070" max="14070" width="13" style="227" customWidth="1"/>
    <col min="14071" max="14071" width="12" style="227" customWidth="1"/>
    <col min="14072" max="14072" width="14.140625" style="227" customWidth="1"/>
    <col min="14073" max="14073" width="13.85546875" style="227" customWidth="1"/>
    <col min="14074" max="14074" width="9.140625" style="227"/>
    <col min="14075" max="14075" width="10.28515625" style="227" bestFit="1" customWidth="1"/>
    <col min="14076" max="14317" width="9.140625" style="227"/>
    <col min="14318" max="14318" width="4.85546875" style="227" customWidth="1"/>
    <col min="14319" max="14319" width="31" style="227" customWidth="1"/>
    <col min="14320" max="14320" width="12.28515625" style="227" customWidth="1"/>
    <col min="14321" max="14321" width="11.5703125" style="227" customWidth="1"/>
    <col min="14322" max="14322" width="13.7109375" style="227" customWidth="1"/>
    <col min="14323" max="14323" width="12.7109375" style="227" customWidth="1"/>
    <col min="14324" max="14324" width="13.7109375" style="227" customWidth="1"/>
    <col min="14325" max="14325" width="14.42578125" style="227" customWidth="1"/>
    <col min="14326" max="14326" width="13" style="227" customWidth="1"/>
    <col min="14327" max="14327" width="12" style="227" customWidth="1"/>
    <col min="14328" max="14328" width="14.140625" style="227" customWidth="1"/>
    <col min="14329" max="14329" width="13.85546875" style="227" customWidth="1"/>
    <col min="14330" max="14330" width="9.140625" style="227"/>
    <col min="14331" max="14331" width="10.28515625" style="227" bestFit="1" customWidth="1"/>
    <col min="14332" max="14573" width="9.140625" style="227"/>
    <col min="14574" max="14574" width="4.85546875" style="227" customWidth="1"/>
    <col min="14575" max="14575" width="31" style="227" customWidth="1"/>
    <col min="14576" max="14576" width="12.28515625" style="227" customWidth="1"/>
    <col min="14577" max="14577" width="11.5703125" style="227" customWidth="1"/>
    <col min="14578" max="14578" width="13.7109375" style="227" customWidth="1"/>
    <col min="14579" max="14579" width="12.7109375" style="227" customWidth="1"/>
    <col min="14580" max="14580" width="13.7109375" style="227" customWidth="1"/>
    <col min="14581" max="14581" width="14.42578125" style="227" customWidth="1"/>
    <col min="14582" max="14582" width="13" style="227" customWidth="1"/>
    <col min="14583" max="14583" width="12" style="227" customWidth="1"/>
    <col min="14584" max="14584" width="14.140625" style="227" customWidth="1"/>
    <col min="14585" max="14585" width="13.85546875" style="227" customWidth="1"/>
    <col min="14586" max="14586" width="9.140625" style="227"/>
    <col min="14587" max="14587" width="10.28515625" style="227" bestFit="1" customWidth="1"/>
    <col min="14588" max="14829" width="9.140625" style="227"/>
    <col min="14830" max="14830" width="4.85546875" style="227" customWidth="1"/>
    <col min="14831" max="14831" width="31" style="227" customWidth="1"/>
    <col min="14832" max="14832" width="12.28515625" style="227" customWidth="1"/>
    <col min="14833" max="14833" width="11.5703125" style="227" customWidth="1"/>
    <col min="14834" max="14834" width="13.7109375" style="227" customWidth="1"/>
    <col min="14835" max="14835" width="12.7109375" style="227" customWidth="1"/>
    <col min="14836" max="14836" width="13.7109375" style="227" customWidth="1"/>
    <col min="14837" max="14837" width="14.42578125" style="227" customWidth="1"/>
    <col min="14838" max="14838" width="13" style="227" customWidth="1"/>
    <col min="14839" max="14839" width="12" style="227" customWidth="1"/>
    <col min="14840" max="14840" width="14.140625" style="227" customWidth="1"/>
    <col min="14841" max="14841" width="13.85546875" style="227" customWidth="1"/>
    <col min="14842" max="14842" width="9.140625" style="227"/>
    <col min="14843" max="14843" width="10.28515625" style="227" bestFit="1" customWidth="1"/>
    <col min="14844" max="15085" width="9.140625" style="227"/>
    <col min="15086" max="15086" width="4.85546875" style="227" customWidth="1"/>
    <col min="15087" max="15087" width="31" style="227" customWidth="1"/>
    <col min="15088" max="15088" width="12.28515625" style="227" customWidth="1"/>
    <col min="15089" max="15089" width="11.5703125" style="227" customWidth="1"/>
    <col min="15090" max="15090" width="13.7109375" style="227" customWidth="1"/>
    <col min="15091" max="15091" width="12.7109375" style="227" customWidth="1"/>
    <col min="15092" max="15092" width="13.7109375" style="227" customWidth="1"/>
    <col min="15093" max="15093" width="14.42578125" style="227" customWidth="1"/>
    <col min="15094" max="15094" width="13" style="227" customWidth="1"/>
    <col min="15095" max="15095" width="12" style="227" customWidth="1"/>
    <col min="15096" max="15096" width="14.140625" style="227" customWidth="1"/>
    <col min="15097" max="15097" width="13.85546875" style="227" customWidth="1"/>
    <col min="15098" max="15098" width="9.140625" style="227"/>
    <col min="15099" max="15099" width="10.28515625" style="227" bestFit="1" customWidth="1"/>
    <col min="15100" max="15341" width="9.140625" style="227"/>
    <col min="15342" max="15342" width="4.85546875" style="227" customWidth="1"/>
    <col min="15343" max="15343" width="31" style="227" customWidth="1"/>
    <col min="15344" max="15344" width="12.28515625" style="227" customWidth="1"/>
    <col min="15345" max="15345" width="11.5703125" style="227" customWidth="1"/>
    <col min="15346" max="15346" width="13.7109375" style="227" customWidth="1"/>
    <col min="15347" max="15347" width="12.7109375" style="227" customWidth="1"/>
    <col min="15348" max="15348" width="13.7109375" style="227" customWidth="1"/>
    <col min="15349" max="15349" width="14.42578125" style="227" customWidth="1"/>
    <col min="15350" max="15350" width="13" style="227" customWidth="1"/>
    <col min="15351" max="15351" width="12" style="227" customWidth="1"/>
    <col min="15352" max="15352" width="14.140625" style="227" customWidth="1"/>
    <col min="15353" max="15353" width="13.85546875" style="227" customWidth="1"/>
    <col min="15354" max="15354" width="9.140625" style="227"/>
    <col min="15355" max="15355" width="10.28515625" style="227" bestFit="1" customWidth="1"/>
    <col min="15356" max="15597" width="9.140625" style="227"/>
    <col min="15598" max="15598" width="4.85546875" style="227" customWidth="1"/>
    <col min="15599" max="15599" width="31" style="227" customWidth="1"/>
    <col min="15600" max="15600" width="12.28515625" style="227" customWidth="1"/>
    <col min="15601" max="15601" width="11.5703125" style="227" customWidth="1"/>
    <col min="15602" max="15602" width="13.7109375" style="227" customWidth="1"/>
    <col min="15603" max="15603" width="12.7109375" style="227" customWidth="1"/>
    <col min="15604" max="15604" width="13.7109375" style="227" customWidth="1"/>
    <col min="15605" max="15605" width="14.42578125" style="227" customWidth="1"/>
    <col min="15606" max="15606" width="13" style="227" customWidth="1"/>
    <col min="15607" max="15607" width="12" style="227" customWidth="1"/>
    <col min="15608" max="15608" width="14.140625" style="227" customWidth="1"/>
    <col min="15609" max="15609" width="13.85546875" style="227" customWidth="1"/>
    <col min="15610" max="15610" width="9.140625" style="227"/>
    <col min="15611" max="15611" width="10.28515625" style="227" bestFit="1" customWidth="1"/>
    <col min="15612" max="15853" width="9.140625" style="227"/>
    <col min="15854" max="15854" width="4.85546875" style="227" customWidth="1"/>
    <col min="15855" max="15855" width="31" style="227" customWidth="1"/>
    <col min="15856" max="15856" width="12.28515625" style="227" customWidth="1"/>
    <col min="15857" max="15857" width="11.5703125" style="227" customWidth="1"/>
    <col min="15858" max="15858" width="13.7109375" style="227" customWidth="1"/>
    <col min="15859" max="15859" width="12.7109375" style="227" customWidth="1"/>
    <col min="15860" max="15860" width="13.7109375" style="227" customWidth="1"/>
    <col min="15861" max="15861" width="14.42578125" style="227" customWidth="1"/>
    <col min="15862" max="15862" width="13" style="227" customWidth="1"/>
    <col min="15863" max="15863" width="12" style="227" customWidth="1"/>
    <col min="15864" max="15864" width="14.140625" style="227" customWidth="1"/>
    <col min="15865" max="15865" width="13.85546875" style="227" customWidth="1"/>
    <col min="15866" max="15866" width="9.140625" style="227"/>
    <col min="15867" max="15867" width="10.28515625" style="227" bestFit="1" customWidth="1"/>
    <col min="15868" max="16109" width="9.140625" style="227"/>
    <col min="16110" max="16110" width="4.85546875" style="227" customWidth="1"/>
    <col min="16111" max="16111" width="31" style="227" customWidth="1"/>
    <col min="16112" max="16112" width="12.28515625" style="227" customWidth="1"/>
    <col min="16113" max="16113" width="11.5703125" style="227" customWidth="1"/>
    <col min="16114" max="16114" width="13.7109375" style="227" customWidth="1"/>
    <col min="16115" max="16115" width="12.7109375" style="227" customWidth="1"/>
    <col min="16116" max="16116" width="13.7109375" style="227" customWidth="1"/>
    <col min="16117" max="16117" width="14.42578125" style="227" customWidth="1"/>
    <col min="16118" max="16118" width="13" style="227" customWidth="1"/>
    <col min="16119" max="16119" width="12" style="227" customWidth="1"/>
    <col min="16120" max="16120" width="14.140625" style="227" customWidth="1"/>
    <col min="16121" max="16121" width="13.85546875" style="227" customWidth="1"/>
    <col min="16122" max="16122" width="9.140625" style="227"/>
    <col min="16123" max="16123" width="10.28515625" style="227" bestFit="1" customWidth="1"/>
    <col min="16124" max="16384" width="9.140625" style="227"/>
  </cols>
  <sheetData>
    <row r="2" spans="1:8" ht="77.25" customHeight="1">
      <c r="F2" s="1284" t="s">
        <v>914</v>
      </c>
      <c r="G2" s="1284"/>
    </row>
    <row r="3" spans="1:8" ht="44.25" customHeight="1">
      <c r="B3" s="1280" t="str">
        <f>"Розрахунок загальної вартості технологічного палива на виробництво теплової енергії котельнями, включаючи вартість транспортування і розподілу природного газу, на планований період з  "&amp;ІНСТРУКЦІЯ!$B$1&amp;" року"</f>
        <v>Розрахунок загальної вартості технологічного палива на виробництво теплової енергії котельнями, включаючи вартість транспортування і розподілу природного газу, на планований період з   з 01.10.2021 р.-30.09.2022 р. року</v>
      </c>
      <c r="C3" s="1281"/>
      <c r="D3" s="1281"/>
      <c r="E3" s="1281"/>
      <c r="F3" s="1281"/>
    </row>
    <row r="4" spans="1:8" ht="20.45" customHeight="1">
      <c r="B4" s="265"/>
      <c r="C4" s="1282" t="str">
        <f>'1_Елементи витрат'!A3</f>
        <v>Акціонерне товариство "ОБЛТЕПЛОКОМУНЕНЕРГО" м. Чернігів, смт. Срібне</v>
      </c>
      <c r="D4" s="1282"/>
      <c r="E4" s="1282"/>
      <c r="F4" s="298"/>
    </row>
    <row r="5" spans="1:8">
      <c r="C5" s="1283" t="s">
        <v>126</v>
      </c>
      <c r="D5" s="1283"/>
      <c r="E5" s="1283"/>
      <c r="F5" s="258"/>
    </row>
    <row r="6" spans="1:8">
      <c r="D6" s="229"/>
      <c r="E6" s="298"/>
      <c r="F6" s="230"/>
      <c r="G6" s="230" t="s">
        <v>255</v>
      </c>
    </row>
    <row r="7" spans="1:8" ht="82.5" customHeight="1">
      <c r="A7" s="299" t="s">
        <v>127</v>
      </c>
      <c r="B7" s="231" t="s">
        <v>415</v>
      </c>
      <c r="C7" s="231" t="s">
        <v>419</v>
      </c>
      <c r="D7" s="231" t="s">
        <v>675</v>
      </c>
      <c r="E7" s="231" t="s">
        <v>676</v>
      </c>
      <c r="F7" s="231" t="s">
        <v>564</v>
      </c>
      <c r="G7" s="231" t="s">
        <v>582</v>
      </c>
      <c r="H7" s="246"/>
    </row>
    <row r="8" spans="1:8">
      <c r="A8" s="232">
        <v>1</v>
      </c>
      <c r="B8" s="232">
        <v>2</v>
      </c>
      <c r="C8" s="232">
        <v>3</v>
      </c>
      <c r="D8" s="232">
        <v>4</v>
      </c>
      <c r="E8" s="232">
        <v>5</v>
      </c>
      <c r="F8" s="232">
        <v>6</v>
      </c>
      <c r="G8" s="232" t="s">
        <v>391</v>
      </c>
      <c r="H8" s="300"/>
    </row>
    <row r="9" spans="1:8" ht="24">
      <c r="A9" s="320" t="s">
        <v>300</v>
      </c>
      <c r="B9" s="234" t="s">
        <v>671</v>
      </c>
      <c r="C9" s="329">
        <f>C10+C11+C12+C13</f>
        <v>3688.1897314308753</v>
      </c>
      <c r="D9" s="329">
        <f t="shared" ref="D9" si="0">D10+D11+D12+D13</f>
        <v>3688.1897314308753</v>
      </c>
      <c r="E9" s="329">
        <f t="shared" ref="E9" si="1">E10+E11+E12+E13</f>
        <v>2.1390161966186119</v>
      </c>
      <c r="F9" s="329">
        <f t="shared" ref="F9:F28" si="2">C9/E9</f>
        <v>1724.2458178957315</v>
      </c>
      <c r="G9" s="329">
        <f t="shared" ref="G9:G28" si="3">D9/E9</f>
        <v>1724.2458178957315</v>
      </c>
      <c r="H9" s="300"/>
    </row>
    <row r="10" spans="1:8">
      <c r="A10" s="320" t="s">
        <v>143</v>
      </c>
      <c r="B10" s="234" t="s">
        <v>102</v>
      </c>
      <c r="C10" s="330">
        <f>Д8.1!I51</f>
        <v>633.32062900837786</v>
      </c>
      <c r="D10" s="330">
        <f>Д8.1!I10+Д8.1!I15</f>
        <v>633.32062900837786</v>
      </c>
      <c r="E10" s="330">
        <f>Д8.1!C10/1000</f>
        <v>0.67866375102746113</v>
      </c>
      <c r="F10" s="330">
        <f t="shared" si="2"/>
        <v>933.18764712210407</v>
      </c>
      <c r="G10" s="330">
        <f t="shared" si="3"/>
        <v>933.18764712210407</v>
      </c>
      <c r="H10" s="300"/>
    </row>
    <row r="11" spans="1:8">
      <c r="A11" s="320" t="s">
        <v>35</v>
      </c>
      <c r="B11" s="234" t="s">
        <v>158</v>
      </c>
      <c r="C11" s="330">
        <f>Д8.1!I52</f>
        <v>3054.8691024224977</v>
      </c>
      <c r="D11" s="330">
        <f>Д8.1!I11+Д8.1!I16</f>
        <v>3054.8691024224977</v>
      </c>
      <c r="E11" s="330">
        <f>Д8.1!C11/1000</f>
        <v>1.4603524455911505</v>
      </c>
      <c r="F11" s="330">
        <f t="shared" si="2"/>
        <v>2091.8711175820895</v>
      </c>
      <c r="G11" s="330">
        <f t="shared" si="3"/>
        <v>2091.8711175820895</v>
      </c>
      <c r="H11" s="300"/>
    </row>
    <row r="12" spans="1:8">
      <c r="A12" s="320" t="s">
        <v>185</v>
      </c>
      <c r="B12" s="234" t="s">
        <v>160</v>
      </c>
      <c r="C12" s="330">
        <f>Д8.1!I53</f>
        <v>0</v>
      </c>
      <c r="D12" s="330">
        <f>Д8.1!I12+Д8.1!I17</f>
        <v>0</v>
      </c>
      <c r="E12" s="330">
        <f>Д8.1!C12/1000</f>
        <v>0</v>
      </c>
      <c r="F12" s="330" t="e">
        <f t="shared" si="2"/>
        <v>#DIV/0!</v>
      </c>
      <c r="G12" s="330" t="e">
        <f t="shared" si="3"/>
        <v>#DIV/0!</v>
      </c>
      <c r="H12" s="300"/>
    </row>
    <row r="13" spans="1:8">
      <c r="A13" s="320" t="s">
        <v>188</v>
      </c>
      <c r="B13" s="234" t="s">
        <v>156</v>
      </c>
      <c r="C13" s="330">
        <f>Д8.1!I54</f>
        <v>0</v>
      </c>
      <c r="D13" s="330">
        <f>Д8.1!I13+Д8.1!I18</f>
        <v>0</v>
      </c>
      <c r="E13" s="330">
        <f>Д8.1!C13/1000</f>
        <v>0</v>
      </c>
      <c r="F13" s="330" t="e">
        <f t="shared" si="2"/>
        <v>#DIV/0!</v>
      </c>
      <c r="G13" s="330" t="e">
        <f t="shared" si="3"/>
        <v>#DIV/0!</v>
      </c>
      <c r="H13" s="300"/>
    </row>
    <row r="14" spans="1:8" ht="31.5" customHeight="1">
      <c r="A14" s="232" t="s">
        <v>299</v>
      </c>
      <c r="B14" s="234" t="s">
        <v>672</v>
      </c>
      <c r="C14" s="329">
        <f>C15+C16+C17+C18</f>
        <v>44.291050495999997</v>
      </c>
      <c r="D14" s="329">
        <f t="shared" ref="D14" si="4">D15+D16+D17+D18</f>
        <v>44.291050495999997</v>
      </c>
      <c r="E14" s="329">
        <f t="shared" ref="E14" si="5">E15+E16+E17+E18</f>
        <v>2.1390161966186119</v>
      </c>
      <c r="F14" s="329">
        <f t="shared" si="2"/>
        <v>20.706271680418286</v>
      </c>
      <c r="G14" s="329">
        <f t="shared" si="3"/>
        <v>20.706271680418286</v>
      </c>
      <c r="H14" s="300"/>
    </row>
    <row r="15" spans="1:8" s="245" customFormat="1">
      <c r="A15" s="303" t="s">
        <v>144</v>
      </c>
      <c r="B15" s="240" t="s">
        <v>102</v>
      </c>
      <c r="C15" s="236">
        <f>Д8.2!E10+Д8.2!E15</f>
        <v>13.988643372979967</v>
      </c>
      <c r="D15" s="331">
        <f>Д8!C15</f>
        <v>13.988643372979967</v>
      </c>
      <c r="E15" s="236">
        <f>E10</f>
        <v>0.67866375102746113</v>
      </c>
      <c r="F15" s="236">
        <f t="shared" si="2"/>
        <v>20.612038512152591</v>
      </c>
      <c r="G15" s="236">
        <f t="shared" si="3"/>
        <v>20.612038512152591</v>
      </c>
    </row>
    <row r="16" spans="1:8" s="245" customFormat="1">
      <c r="A16" s="303" t="s">
        <v>145</v>
      </c>
      <c r="B16" s="240" t="s">
        <v>158</v>
      </c>
      <c r="C16" s="236">
        <f>Д8.2!E11+Д8.2!E16</f>
        <v>30.302407123020028</v>
      </c>
      <c r="D16" s="331">
        <f>Д8!C16</f>
        <v>30.302407123020028</v>
      </c>
      <c r="E16" s="236">
        <f t="shared" ref="E16:E18" si="6">E11</f>
        <v>1.4603524455911505</v>
      </c>
      <c r="F16" s="236">
        <f t="shared" si="2"/>
        <v>20.750064283799393</v>
      </c>
      <c r="G16" s="236">
        <f t="shared" si="3"/>
        <v>20.750064283799393</v>
      </c>
    </row>
    <row r="17" spans="1:8" s="245" customFormat="1">
      <c r="A17" s="303" t="s">
        <v>196</v>
      </c>
      <c r="B17" s="240" t="s">
        <v>160</v>
      </c>
      <c r="C17" s="236">
        <f>Д8.2!E12+Д8.2!E17</f>
        <v>0</v>
      </c>
      <c r="D17" s="331">
        <f>Д8!C17</f>
        <v>0</v>
      </c>
      <c r="E17" s="236">
        <f t="shared" si="6"/>
        <v>0</v>
      </c>
      <c r="F17" s="236" t="e">
        <f t="shared" si="2"/>
        <v>#DIV/0!</v>
      </c>
      <c r="G17" s="236" t="e">
        <f t="shared" si="3"/>
        <v>#DIV/0!</v>
      </c>
    </row>
    <row r="18" spans="1:8" s="245" customFormat="1">
      <c r="A18" s="303" t="s">
        <v>371</v>
      </c>
      <c r="B18" s="240" t="s">
        <v>156</v>
      </c>
      <c r="C18" s="236">
        <f>Д8.2!E13+Д8.2!E18</f>
        <v>0</v>
      </c>
      <c r="D18" s="331">
        <f>Д8!C18</f>
        <v>0</v>
      </c>
      <c r="E18" s="236">
        <f t="shared" si="6"/>
        <v>0</v>
      </c>
      <c r="F18" s="236" t="e">
        <f t="shared" si="2"/>
        <v>#DIV/0!</v>
      </c>
      <c r="G18" s="236" t="e">
        <f t="shared" si="3"/>
        <v>#DIV/0!</v>
      </c>
    </row>
    <row r="19" spans="1:8" s="245" customFormat="1" ht="27.75" customHeight="1">
      <c r="A19" s="320" t="s">
        <v>197</v>
      </c>
      <c r="B19" s="234" t="s">
        <v>673</v>
      </c>
      <c r="C19" s="262">
        <f>C20+C21+C22+C23</f>
        <v>483.47647740000002</v>
      </c>
      <c r="D19" s="262">
        <f t="shared" ref="D19" si="7">D20+D21+D22+D23</f>
        <v>483.47647740000002</v>
      </c>
      <c r="E19" s="262">
        <f t="shared" ref="E19" si="8">E20+E21+E22+E23</f>
        <v>2.1390161966186119</v>
      </c>
      <c r="F19" s="262">
        <f t="shared" si="2"/>
        <v>226.02749720375505</v>
      </c>
      <c r="G19" s="262">
        <f t="shared" si="3"/>
        <v>226.02749720375505</v>
      </c>
    </row>
    <row r="20" spans="1:8" s="245" customFormat="1">
      <c r="A20" s="303" t="s">
        <v>241</v>
      </c>
      <c r="B20" s="240" t="s">
        <v>102</v>
      </c>
      <c r="C20" s="236">
        <f>Д8.3!F24</f>
        <v>152.69856880418772</v>
      </c>
      <c r="D20" s="236">
        <f>C20</f>
        <v>152.69856880418772</v>
      </c>
      <c r="E20" s="236">
        <f>E15</f>
        <v>0.67866375102746113</v>
      </c>
      <c r="F20" s="236">
        <f t="shared" si="2"/>
        <v>224.99885778931045</v>
      </c>
      <c r="G20" s="236">
        <f t="shared" si="3"/>
        <v>224.99885778931045</v>
      </c>
    </row>
    <row r="21" spans="1:8" s="245" customFormat="1">
      <c r="A21" s="303" t="s">
        <v>242</v>
      </c>
      <c r="B21" s="240" t="s">
        <v>158</v>
      </c>
      <c r="C21" s="236">
        <f>Д8.3!F25</f>
        <v>330.77790859581228</v>
      </c>
      <c r="D21" s="236">
        <f t="shared" ref="D21:D23" si="9">C21</f>
        <v>330.77790859581228</v>
      </c>
      <c r="E21" s="236">
        <f t="shared" ref="E21:E23" si="10">E16</f>
        <v>1.4603524455911505</v>
      </c>
      <c r="F21" s="236">
        <f t="shared" si="2"/>
        <v>226.50553268455232</v>
      </c>
      <c r="G21" s="236">
        <f t="shared" si="3"/>
        <v>226.50553268455232</v>
      </c>
    </row>
    <row r="22" spans="1:8" s="245" customFormat="1" ht="15.75" customHeight="1">
      <c r="A22" s="303" t="s">
        <v>243</v>
      </c>
      <c r="B22" s="240" t="s">
        <v>749</v>
      </c>
      <c r="C22" s="236">
        <f>Д8.3!F26</f>
        <v>0</v>
      </c>
      <c r="D22" s="236">
        <f t="shared" si="9"/>
        <v>0</v>
      </c>
      <c r="E22" s="236">
        <f t="shared" si="10"/>
        <v>0</v>
      </c>
      <c r="F22" s="236" t="e">
        <f t="shared" si="2"/>
        <v>#DIV/0!</v>
      </c>
      <c r="G22" s="236" t="e">
        <f t="shared" si="3"/>
        <v>#DIV/0!</v>
      </c>
    </row>
    <row r="23" spans="1:8" s="245" customFormat="1" ht="15.75" customHeight="1">
      <c r="A23" s="303" t="s">
        <v>403</v>
      </c>
      <c r="B23" s="240" t="s">
        <v>156</v>
      </c>
      <c r="C23" s="236">
        <f>Д8.3!F27</f>
        <v>0</v>
      </c>
      <c r="D23" s="236">
        <f t="shared" si="9"/>
        <v>0</v>
      </c>
      <c r="E23" s="236">
        <f t="shared" si="10"/>
        <v>0</v>
      </c>
      <c r="F23" s="236" t="e">
        <f t="shared" si="2"/>
        <v>#DIV/0!</v>
      </c>
      <c r="G23" s="236" t="e">
        <f t="shared" si="3"/>
        <v>#DIV/0!</v>
      </c>
    </row>
    <row r="24" spans="1:8" s="245" customFormat="1" ht="37.5" customHeight="1">
      <c r="A24" s="320" t="s">
        <v>198</v>
      </c>
      <c r="B24" s="234" t="s">
        <v>674</v>
      </c>
      <c r="C24" s="262">
        <f>C25+C26+C27+C28</f>
        <v>4215.9572593268758</v>
      </c>
      <c r="D24" s="262">
        <f t="shared" ref="D24:E24" si="11">D25+D26+D27+D28</f>
        <v>4215.9572593268758</v>
      </c>
      <c r="E24" s="262">
        <f t="shared" si="11"/>
        <v>2.1390161966186119</v>
      </c>
      <c r="F24" s="262">
        <f t="shared" si="2"/>
        <v>1970.979586779905</v>
      </c>
      <c r="G24" s="262">
        <f t="shared" si="3"/>
        <v>1970.979586779905</v>
      </c>
      <c r="H24" s="398"/>
    </row>
    <row r="25" spans="1:8" s="245" customFormat="1">
      <c r="A25" s="320" t="s">
        <v>146</v>
      </c>
      <c r="B25" s="234" t="s">
        <v>102</v>
      </c>
      <c r="C25" s="236">
        <f>C10+C15+C20</f>
        <v>800.00784118554554</v>
      </c>
      <c r="D25" s="236">
        <f>D10+D15+D20</f>
        <v>800.00784118554554</v>
      </c>
      <c r="E25" s="236">
        <f>E20</f>
        <v>0.67866375102746113</v>
      </c>
      <c r="F25" s="236">
        <f t="shared" si="2"/>
        <v>1178.798543423567</v>
      </c>
      <c r="G25" s="236">
        <f t="shared" si="3"/>
        <v>1178.798543423567</v>
      </c>
      <c r="H25" s="398"/>
    </row>
    <row r="26" spans="1:8" s="245" customFormat="1">
      <c r="A26" s="320" t="s">
        <v>244</v>
      </c>
      <c r="B26" s="234" t="s">
        <v>158</v>
      </c>
      <c r="C26" s="236">
        <f t="shared" ref="C26:C28" si="12">C11+C16+C21</f>
        <v>3415.9494181413302</v>
      </c>
      <c r="D26" s="236">
        <f>D11+D16+D21</f>
        <v>3415.9494181413302</v>
      </c>
      <c r="E26" s="236">
        <f>E21</f>
        <v>1.4603524455911505</v>
      </c>
      <c r="F26" s="236">
        <f t="shared" si="2"/>
        <v>2339.1267145504416</v>
      </c>
      <c r="G26" s="236">
        <f t="shared" si="3"/>
        <v>2339.1267145504416</v>
      </c>
      <c r="H26" s="398"/>
    </row>
    <row r="27" spans="1:8" s="245" customFormat="1" ht="17.25" customHeight="1">
      <c r="A27" s="320" t="s">
        <v>245</v>
      </c>
      <c r="B27" s="234" t="s">
        <v>160</v>
      </c>
      <c r="C27" s="236">
        <f t="shared" si="12"/>
        <v>0</v>
      </c>
      <c r="D27" s="236">
        <f>D12+D17+D22</f>
        <v>0</v>
      </c>
      <c r="E27" s="236">
        <f>E22</f>
        <v>0</v>
      </c>
      <c r="F27" s="236" t="e">
        <f t="shared" si="2"/>
        <v>#DIV/0!</v>
      </c>
      <c r="G27" s="236" t="e">
        <f t="shared" si="3"/>
        <v>#DIV/0!</v>
      </c>
      <c r="H27" s="398"/>
    </row>
    <row r="28" spans="1:8" s="245" customFormat="1" ht="16.5" customHeight="1">
      <c r="A28" s="320" t="s">
        <v>276</v>
      </c>
      <c r="B28" s="234" t="s">
        <v>156</v>
      </c>
      <c r="C28" s="236">
        <f t="shared" si="12"/>
        <v>0</v>
      </c>
      <c r="D28" s="236">
        <f>D13+D18+D23</f>
        <v>0</v>
      </c>
      <c r="E28" s="236">
        <f>E23</f>
        <v>0</v>
      </c>
      <c r="F28" s="236" t="e">
        <f t="shared" si="2"/>
        <v>#DIV/0!</v>
      </c>
      <c r="G28" s="236" t="e">
        <f t="shared" si="3"/>
        <v>#DIV/0!</v>
      </c>
      <c r="H28" s="398"/>
    </row>
    <row r="29" spans="1:8" s="245" customFormat="1" ht="10.5" customHeight="1">
      <c r="A29" s="311"/>
      <c r="B29" s="263"/>
      <c r="C29" s="328"/>
      <c r="D29" s="312"/>
      <c r="E29" s="313"/>
      <c r="F29" s="312"/>
      <c r="H29" s="398"/>
    </row>
    <row r="30" spans="1:8" s="245" customFormat="1" ht="16.5" hidden="1" customHeight="1">
      <c r="A30" s="311"/>
      <c r="B30" s="263"/>
      <c r="C30" s="328"/>
      <c r="D30" s="312"/>
      <c r="E30" s="313"/>
      <c r="F30" s="312"/>
      <c r="H30" s="398"/>
    </row>
    <row r="31" spans="1:8" ht="15" customHeight="1">
      <c r="B31" s="253" t="s">
        <v>891</v>
      </c>
      <c r="C31" s="253"/>
      <c r="D31" s="332"/>
      <c r="E31" s="332"/>
      <c r="F31" s="1088" t="s">
        <v>1077</v>
      </c>
      <c r="H31" s="399"/>
    </row>
    <row r="32" spans="1:8" ht="15" customHeight="1">
      <c r="B32" s="254"/>
      <c r="C32" s="255"/>
      <c r="D32" s="256"/>
      <c r="E32" s="256"/>
      <c r="F32" s="333"/>
      <c r="H32" s="399"/>
    </row>
    <row r="40" spans="1:16123" s="251" customFormat="1">
      <c r="A40" s="227"/>
      <c r="B40" s="227"/>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c r="DK40" s="227"/>
      <c r="DL40" s="227"/>
      <c r="DM40" s="227"/>
      <c r="DN40" s="227"/>
      <c r="DO40" s="227"/>
      <c r="DP40" s="227"/>
      <c r="DQ40" s="227"/>
      <c r="DR40" s="227"/>
      <c r="DS40" s="227"/>
      <c r="DT40" s="227"/>
      <c r="DU40" s="227"/>
      <c r="DV40" s="227"/>
      <c r="DW40" s="227"/>
      <c r="DX40" s="227"/>
      <c r="DY40" s="227"/>
      <c r="DZ40" s="227"/>
      <c r="EA40" s="227"/>
      <c r="EB40" s="227"/>
      <c r="EC40" s="227"/>
      <c r="ED40" s="227"/>
      <c r="EE40" s="227"/>
      <c r="EF40" s="227"/>
      <c r="EG40" s="227"/>
      <c r="EH40" s="227"/>
      <c r="EI40" s="227"/>
      <c r="EJ40" s="227"/>
      <c r="EK40" s="227"/>
      <c r="EL40" s="227"/>
      <c r="EM40" s="227"/>
      <c r="EN40" s="227"/>
      <c r="EO40" s="227"/>
      <c r="EP40" s="227"/>
      <c r="EQ40" s="227"/>
      <c r="ER40" s="227"/>
      <c r="ES40" s="227"/>
      <c r="ET40" s="227"/>
      <c r="EU40" s="227"/>
      <c r="EV40" s="227"/>
      <c r="EW40" s="227"/>
      <c r="EX40" s="227"/>
      <c r="EY40" s="227"/>
      <c r="EZ40" s="227"/>
      <c r="FA40" s="227"/>
      <c r="FB40" s="227"/>
      <c r="FC40" s="227"/>
      <c r="FD40" s="227"/>
      <c r="FE40" s="227"/>
      <c r="FF40" s="227"/>
      <c r="FG40" s="227"/>
      <c r="FH40" s="227"/>
      <c r="FI40" s="227"/>
      <c r="FJ40" s="227"/>
      <c r="FK40" s="227"/>
      <c r="FL40" s="227"/>
      <c r="FM40" s="227"/>
      <c r="FN40" s="227"/>
      <c r="FO40" s="227"/>
      <c r="FP40" s="227"/>
      <c r="FQ40" s="227"/>
      <c r="FR40" s="227"/>
      <c r="FS40" s="227"/>
      <c r="FT40" s="227"/>
      <c r="FU40" s="227"/>
      <c r="FV40" s="227"/>
      <c r="FW40" s="227"/>
      <c r="FX40" s="227"/>
      <c r="FY40" s="227"/>
      <c r="FZ40" s="227"/>
      <c r="GA40" s="227"/>
      <c r="GB40" s="227"/>
      <c r="GC40" s="227"/>
      <c r="GD40" s="227"/>
      <c r="GE40" s="227"/>
      <c r="GF40" s="227"/>
      <c r="GG40" s="227"/>
      <c r="GH40" s="227"/>
      <c r="GI40" s="227"/>
      <c r="GJ40" s="227"/>
      <c r="GK40" s="227"/>
      <c r="GL40" s="227"/>
      <c r="GM40" s="227"/>
      <c r="GN40" s="227"/>
      <c r="GO40" s="227"/>
      <c r="GP40" s="227"/>
      <c r="GQ40" s="227"/>
      <c r="GR40" s="227"/>
      <c r="GS40" s="227"/>
      <c r="GT40" s="227"/>
      <c r="GU40" s="227"/>
      <c r="GV40" s="227"/>
      <c r="GW40" s="227"/>
      <c r="GX40" s="227"/>
      <c r="GY40" s="227"/>
      <c r="GZ40" s="227"/>
      <c r="HA40" s="227"/>
      <c r="HB40" s="227"/>
      <c r="HC40" s="227"/>
      <c r="HD40" s="227"/>
      <c r="HE40" s="227"/>
      <c r="HF40" s="227"/>
      <c r="HG40" s="227"/>
      <c r="HH40" s="227"/>
      <c r="HI40" s="227"/>
      <c r="HJ40" s="227"/>
      <c r="HK40" s="227"/>
      <c r="HL40" s="227"/>
      <c r="HM40" s="227"/>
      <c r="HN40" s="227"/>
      <c r="HO40" s="227"/>
      <c r="HP40" s="227"/>
      <c r="HQ40" s="227"/>
      <c r="HR40" s="227"/>
      <c r="HS40" s="227"/>
      <c r="HT40" s="227"/>
      <c r="HU40" s="227"/>
      <c r="HV40" s="227"/>
      <c r="HW40" s="227"/>
      <c r="HX40" s="227"/>
      <c r="HY40" s="227"/>
      <c r="HZ40" s="227"/>
      <c r="IA40" s="227"/>
      <c r="IB40" s="227"/>
      <c r="IC40" s="227"/>
      <c r="ID40" s="227"/>
      <c r="IE40" s="227"/>
      <c r="IF40" s="227"/>
      <c r="IG40" s="227"/>
      <c r="IH40" s="227"/>
      <c r="II40" s="227"/>
      <c r="IJ40" s="227"/>
      <c r="IK40" s="227"/>
      <c r="IL40" s="227"/>
      <c r="IM40" s="227"/>
      <c r="IN40" s="227"/>
      <c r="IO40" s="227"/>
      <c r="IP40" s="227"/>
      <c r="IQ40" s="227"/>
      <c r="IR40" s="227"/>
      <c r="IS40" s="227"/>
      <c r="IT40" s="227"/>
      <c r="IU40" s="227"/>
      <c r="IV40" s="227"/>
      <c r="IW40" s="227"/>
      <c r="IX40" s="227"/>
      <c r="IY40" s="227"/>
      <c r="IZ40" s="227"/>
      <c r="JA40" s="227"/>
      <c r="JB40" s="227"/>
      <c r="JC40" s="227"/>
      <c r="JD40" s="227"/>
      <c r="JE40" s="227"/>
      <c r="JF40" s="227"/>
      <c r="JG40" s="227"/>
      <c r="JH40" s="227"/>
      <c r="JI40" s="227"/>
      <c r="JJ40" s="227"/>
      <c r="JK40" s="227"/>
      <c r="JL40" s="227"/>
      <c r="JM40" s="227"/>
      <c r="JN40" s="227"/>
      <c r="JO40" s="227"/>
      <c r="JP40" s="227"/>
      <c r="JQ40" s="227"/>
      <c r="JR40" s="227"/>
      <c r="JS40" s="227"/>
      <c r="JT40" s="227"/>
      <c r="JU40" s="227"/>
      <c r="JV40" s="227"/>
      <c r="JW40" s="227"/>
      <c r="JX40" s="227"/>
      <c r="JY40" s="227"/>
      <c r="JZ40" s="227"/>
      <c r="KA40" s="227"/>
      <c r="KB40" s="227"/>
      <c r="KC40" s="227"/>
      <c r="KD40" s="227"/>
      <c r="KE40" s="227"/>
      <c r="KF40" s="227"/>
      <c r="KG40" s="227"/>
      <c r="KH40" s="227"/>
      <c r="KI40" s="227"/>
      <c r="KJ40" s="227"/>
      <c r="KK40" s="227"/>
      <c r="KL40" s="227"/>
      <c r="KM40" s="227"/>
      <c r="KN40" s="227"/>
      <c r="KO40" s="227"/>
      <c r="KP40" s="227"/>
      <c r="KQ40" s="227"/>
      <c r="KR40" s="227"/>
      <c r="KS40" s="227"/>
      <c r="KT40" s="227"/>
      <c r="KU40" s="227"/>
      <c r="KV40" s="227"/>
      <c r="KW40" s="227"/>
      <c r="KX40" s="227"/>
      <c r="KY40" s="227"/>
      <c r="KZ40" s="227"/>
      <c r="LA40" s="227"/>
      <c r="LB40" s="227"/>
      <c r="LC40" s="227"/>
      <c r="LD40" s="227"/>
      <c r="LE40" s="227"/>
      <c r="LF40" s="227"/>
      <c r="LG40" s="227"/>
      <c r="LH40" s="227"/>
      <c r="LI40" s="227"/>
      <c r="LJ40" s="227"/>
      <c r="LK40" s="227"/>
      <c r="LL40" s="227"/>
      <c r="LM40" s="227"/>
      <c r="LN40" s="227"/>
      <c r="LO40" s="227"/>
      <c r="LP40" s="227"/>
      <c r="LQ40" s="227"/>
      <c r="LR40" s="227"/>
      <c r="LS40" s="227"/>
      <c r="LT40" s="227"/>
      <c r="LU40" s="227"/>
      <c r="LV40" s="227"/>
      <c r="LW40" s="227"/>
      <c r="LX40" s="227"/>
      <c r="LY40" s="227"/>
      <c r="LZ40" s="227"/>
      <c r="MA40" s="227"/>
      <c r="MB40" s="227"/>
      <c r="MC40" s="227"/>
      <c r="MD40" s="227"/>
      <c r="ME40" s="227"/>
      <c r="MF40" s="227"/>
      <c r="MG40" s="227"/>
      <c r="MH40" s="227"/>
      <c r="MI40" s="227"/>
      <c r="MJ40" s="227"/>
      <c r="MK40" s="227"/>
      <c r="ML40" s="227"/>
      <c r="MM40" s="227"/>
      <c r="MN40" s="227"/>
      <c r="MO40" s="227"/>
      <c r="MP40" s="227"/>
      <c r="MQ40" s="227"/>
      <c r="MR40" s="227"/>
      <c r="MS40" s="227"/>
      <c r="MT40" s="227"/>
      <c r="MU40" s="227"/>
      <c r="MV40" s="227"/>
      <c r="MW40" s="227"/>
      <c r="MX40" s="227"/>
      <c r="MY40" s="227"/>
      <c r="MZ40" s="227"/>
      <c r="NA40" s="227"/>
      <c r="NB40" s="227"/>
      <c r="NC40" s="227"/>
      <c r="ND40" s="227"/>
      <c r="NE40" s="227"/>
      <c r="NF40" s="227"/>
      <c r="NG40" s="227"/>
      <c r="NH40" s="227"/>
      <c r="NI40" s="227"/>
      <c r="NJ40" s="227"/>
      <c r="NK40" s="227"/>
      <c r="NL40" s="227"/>
      <c r="NM40" s="227"/>
      <c r="NN40" s="227"/>
      <c r="NO40" s="227"/>
      <c r="NP40" s="227"/>
      <c r="NQ40" s="227"/>
      <c r="NR40" s="227"/>
      <c r="NS40" s="227"/>
      <c r="NT40" s="227"/>
      <c r="NU40" s="227"/>
      <c r="NV40" s="227"/>
      <c r="NW40" s="227"/>
      <c r="NX40" s="227"/>
      <c r="NY40" s="227"/>
      <c r="NZ40" s="227"/>
      <c r="OA40" s="227"/>
      <c r="OB40" s="227"/>
      <c r="OC40" s="227"/>
      <c r="OD40" s="227"/>
      <c r="OE40" s="227"/>
      <c r="OF40" s="227"/>
      <c r="OG40" s="227"/>
      <c r="OH40" s="227"/>
      <c r="OI40" s="227"/>
      <c r="OJ40" s="227"/>
      <c r="OK40" s="227"/>
      <c r="OL40" s="227"/>
      <c r="OM40" s="227"/>
      <c r="ON40" s="227"/>
      <c r="OO40" s="227"/>
      <c r="OP40" s="227"/>
      <c r="OQ40" s="227"/>
      <c r="OR40" s="227"/>
      <c r="OS40" s="227"/>
      <c r="OT40" s="227"/>
      <c r="OU40" s="227"/>
      <c r="OV40" s="227"/>
      <c r="OW40" s="227"/>
      <c r="OX40" s="227"/>
      <c r="OY40" s="227"/>
      <c r="OZ40" s="227"/>
      <c r="PA40" s="227"/>
      <c r="PB40" s="227"/>
      <c r="PC40" s="227"/>
      <c r="PD40" s="227"/>
      <c r="PE40" s="227"/>
      <c r="PF40" s="227"/>
      <c r="PG40" s="227"/>
      <c r="PH40" s="227"/>
      <c r="PI40" s="227"/>
      <c r="PJ40" s="227"/>
      <c r="PK40" s="227"/>
      <c r="PL40" s="227"/>
      <c r="PM40" s="227"/>
      <c r="PN40" s="227"/>
      <c r="PO40" s="227"/>
      <c r="PP40" s="227"/>
      <c r="PQ40" s="227"/>
      <c r="PR40" s="227"/>
      <c r="PS40" s="227"/>
      <c r="PT40" s="227"/>
      <c r="PU40" s="227"/>
      <c r="PV40" s="227"/>
      <c r="PW40" s="227"/>
      <c r="PX40" s="227"/>
      <c r="PY40" s="227"/>
      <c r="PZ40" s="227"/>
      <c r="QA40" s="227"/>
      <c r="QB40" s="227"/>
      <c r="QC40" s="227"/>
      <c r="QD40" s="227"/>
      <c r="QE40" s="227"/>
      <c r="QF40" s="227"/>
      <c r="QG40" s="227"/>
      <c r="QH40" s="227"/>
      <c r="QI40" s="227"/>
      <c r="QJ40" s="227"/>
      <c r="QK40" s="227"/>
      <c r="QL40" s="227"/>
      <c r="QM40" s="227"/>
      <c r="QN40" s="227"/>
      <c r="QO40" s="227"/>
      <c r="QP40" s="227"/>
      <c r="QQ40" s="227"/>
      <c r="QR40" s="227"/>
      <c r="QS40" s="227"/>
      <c r="QT40" s="227"/>
      <c r="QU40" s="227"/>
      <c r="QV40" s="227"/>
      <c r="QW40" s="227"/>
      <c r="QX40" s="227"/>
      <c r="QY40" s="227"/>
      <c r="QZ40" s="227"/>
      <c r="RA40" s="227"/>
      <c r="RB40" s="227"/>
      <c r="RC40" s="227"/>
      <c r="RD40" s="227"/>
      <c r="RE40" s="227"/>
      <c r="RF40" s="227"/>
      <c r="RG40" s="227"/>
      <c r="RH40" s="227"/>
      <c r="RI40" s="227"/>
      <c r="RJ40" s="227"/>
      <c r="RK40" s="227"/>
      <c r="RL40" s="227"/>
      <c r="RM40" s="227"/>
      <c r="RN40" s="227"/>
      <c r="RO40" s="227"/>
      <c r="RP40" s="227"/>
      <c r="RQ40" s="227"/>
      <c r="RR40" s="227"/>
      <c r="RS40" s="227"/>
      <c r="RT40" s="227"/>
      <c r="RU40" s="227"/>
      <c r="RV40" s="227"/>
      <c r="RW40" s="227"/>
      <c r="RX40" s="227"/>
      <c r="RY40" s="227"/>
      <c r="RZ40" s="227"/>
      <c r="SA40" s="227"/>
      <c r="SB40" s="227"/>
      <c r="SC40" s="227"/>
      <c r="SD40" s="227"/>
      <c r="SE40" s="227"/>
      <c r="SF40" s="227"/>
      <c r="SG40" s="227"/>
      <c r="SH40" s="227"/>
      <c r="SI40" s="227"/>
      <c r="SJ40" s="227"/>
      <c r="SK40" s="227"/>
      <c r="SL40" s="227"/>
      <c r="SM40" s="227"/>
      <c r="SN40" s="227"/>
      <c r="SO40" s="227"/>
      <c r="SP40" s="227"/>
      <c r="SQ40" s="227"/>
      <c r="SR40" s="227"/>
      <c r="SS40" s="227"/>
      <c r="ST40" s="227"/>
      <c r="SU40" s="227"/>
      <c r="SV40" s="227"/>
      <c r="SW40" s="227"/>
      <c r="SX40" s="227"/>
      <c r="SY40" s="227"/>
      <c r="SZ40" s="227"/>
      <c r="TA40" s="227"/>
      <c r="TB40" s="227"/>
      <c r="TC40" s="227"/>
      <c r="TD40" s="227"/>
      <c r="TE40" s="227"/>
      <c r="TF40" s="227"/>
      <c r="TG40" s="227"/>
      <c r="TH40" s="227"/>
      <c r="TI40" s="227"/>
      <c r="TJ40" s="227"/>
      <c r="TK40" s="227"/>
      <c r="TL40" s="227"/>
      <c r="TM40" s="227"/>
      <c r="TN40" s="227"/>
      <c r="TO40" s="227"/>
      <c r="TP40" s="227"/>
      <c r="TQ40" s="227"/>
      <c r="TR40" s="227"/>
      <c r="TS40" s="227"/>
      <c r="TT40" s="227"/>
      <c r="TU40" s="227"/>
      <c r="TV40" s="227"/>
      <c r="TW40" s="227"/>
      <c r="TX40" s="227"/>
      <c r="TY40" s="227"/>
      <c r="TZ40" s="227"/>
      <c r="UA40" s="227"/>
      <c r="UB40" s="227"/>
      <c r="UC40" s="227"/>
      <c r="UD40" s="227"/>
      <c r="UE40" s="227"/>
      <c r="UF40" s="227"/>
      <c r="UG40" s="227"/>
      <c r="UH40" s="227"/>
      <c r="UI40" s="227"/>
      <c r="UJ40" s="227"/>
      <c r="UK40" s="227"/>
      <c r="UL40" s="227"/>
      <c r="UM40" s="227"/>
      <c r="UN40" s="227"/>
      <c r="UO40" s="227"/>
      <c r="UP40" s="227"/>
      <c r="UQ40" s="227"/>
      <c r="UR40" s="227"/>
      <c r="US40" s="227"/>
      <c r="UT40" s="227"/>
      <c r="UU40" s="227"/>
      <c r="UV40" s="227"/>
      <c r="UW40" s="227"/>
      <c r="UX40" s="227"/>
      <c r="UY40" s="227"/>
      <c r="UZ40" s="227"/>
      <c r="VA40" s="227"/>
      <c r="VB40" s="227"/>
      <c r="VC40" s="227"/>
      <c r="VD40" s="227"/>
      <c r="VE40" s="227"/>
      <c r="VF40" s="227"/>
      <c r="VG40" s="227"/>
      <c r="VH40" s="227"/>
      <c r="VI40" s="227"/>
      <c r="VJ40" s="227"/>
      <c r="VK40" s="227"/>
      <c r="VL40" s="227"/>
      <c r="VM40" s="227"/>
      <c r="VN40" s="227"/>
      <c r="VO40" s="227"/>
      <c r="VP40" s="227"/>
      <c r="VQ40" s="227"/>
      <c r="VR40" s="227"/>
      <c r="VS40" s="227"/>
      <c r="VT40" s="227"/>
      <c r="VU40" s="227"/>
      <c r="VV40" s="227"/>
      <c r="VW40" s="227"/>
      <c r="VX40" s="227"/>
      <c r="VY40" s="227"/>
      <c r="VZ40" s="227"/>
      <c r="WA40" s="227"/>
      <c r="WB40" s="227"/>
      <c r="WC40" s="227"/>
      <c r="WD40" s="227"/>
      <c r="WE40" s="227"/>
      <c r="WF40" s="227"/>
      <c r="WG40" s="227"/>
      <c r="WH40" s="227"/>
      <c r="WI40" s="227"/>
      <c r="WJ40" s="227"/>
      <c r="WK40" s="227"/>
      <c r="WL40" s="227"/>
      <c r="WM40" s="227"/>
      <c r="WN40" s="227"/>
      <c r="WO40" s="227"/>
      <c r="WP40" s="227"/>
      <c r="WQ40" s="227"/>
      <c r="WR40" s="227"/>
      <c r="WS40" s="227"/>
      <c r="WT40" s="227"/>
      <c r="WU40" s="227"/>
      <c r="WV40" s="227"/>
      <c r="WW40" s="227"/>
      <c r="WX40" s="227"/>
      <c r="WY40" s="227"/>
      <c r="WZ40" s="227"/>
      <c r="XA40" s="227"/>
      <c r="XB40" s="227"/>
      <c r="XC40" s="227"/>
      <c r="XD40" s="227"/>
      <c r="XE40" s="227"/>
      <c r="XF40" s="227"/>
      <c r="XG40" s="227"/>
      <c r="XH40" s="227"/>
      <c r="XI40" s="227"/>
      <c r="XJ40" s="227"/>
      <c r="XK40" s="227"/>
      <c r="XL40" s="227"/>
      <c r="XM40" s="227"/>
      <c r="XN40" s="227"/>
      <c r="XO40" s="227"/>
      <c r="XP40" s="227"/>
      <c r="XQ40" s="227"/>
      <c r="XR40" s="227"/>
      <c r="XS40" s="227"/>
      <c r="XT40" s="227"/>
      <c r="XU40" s="227"/>
      <c r="XV40" s="227"/>
      <c r="XW40" s="227"/>
      <c r="XX40" s="227"/>
      <c r="XY40" s="227"/>
      <c r="XZ40" s="227"/>
      <c r="YA40" s="227"/>
      <c r="YB40" s="227"/>
      <c r="YC40" s="227"/>
      <c r="YD40" s="227"/>
      <c r="YE40" s="227"/>
      <c r="YF40" s="227"/>
      <c r="YG40" s="227"/>
      <c r="YH40" s="227"/>
      <c r="YI40" s="227"/>
      <c r="YJ40" s="227"/>
      <c r="YK40" s="227"/>
      <c r="YL40" s="227"/>
      <c r="YM40" s="227"/>
      <c r="YN40" s="227"/>
      <c r="YO40" s="227"/>
      <c r="YP40" s="227"/>
      <c r="YQ40" s="227"/>
      <c r="YR40" s="227"/>
      <c r="YS40" s="227"/>
      <c r="YT40" s="227"/>
      <c r="YU40" s="227"/>
      <c r="YV40" s="227"/>
      <c r="YW40" s="227"/>
      <c r="YX40" s="227"/>
      <c r="YY40" s="227"/>
      <c r="YZ40" s="227"/>
      <c r="ZA40" s="227"/>
      <c r="ZB40" s="227"/>
      <c r="ZC40" s="227"/>
      <c r="ZD40" s="227"/>
      <c r="ZE40" s="227"/>
      <c r="ZF40" s="227"/>
      <c r="ZG40" s="227"/>
      <c r="ZH40" s="227"/>
      <c r="ZI40" s="227"/>
      <c r="ZJ40" s="227"/>
      <c r="ZK40" s="227"/>
      <c r="ZL40" s="227"/>
      <c r="ZM40" s="227"/>
      <c r="ZN40" s="227"/>
      <c r="ZO40" s="227"/>
      <c r="ZP40" s="227"/>
      <c r="ZQ40" s="227"/>
      <c r="ZR40" s="227"/>
      <c r="ZS40" s="227"/>
      <c r="ZT40" s="227"/>
      <c r="ZU40" s="227"/>
      <c r="ZV40" s="227"/>
      <c r="ZW40" s="227"/>
      <c r="ZX40" s="227"/>
      <c r="ZY40" s="227"/>
      <c r="ZZ40" s="227"/>
      <c r="AAA40" s="227"/>
      <c r="AAB40" s="227"/>
      <c r="AAC40" s="227"/>
      <c r="AAD40" s="227"/>
      <c r="AAE40" s="227"/>
      <c r="AAF40" s="227"/>
      <c r="AAG40" s="227"/>
      <c r="AAH40" s="227"/>
      <c r="AAI40" s="227"/>
      <c r="AAJ40" s="227"/>
      <c r="AAK40" s="227"/>
      <c r="AAL40" s="227"/>
      <c r="AAM40" s="227"/>
      <c r="AAN40" s="227"/>
      <c r="AAO40" s="227"/>
      <c r="AAP40" s="227"/>
      <c r="AAQ40" s="227"/>
      <c r="AAR40" s="227"/>
      <c r="AAS40" s="227"/>
      <c r="AAT40" s="227"/>
      <c r="AAU40" s="227"/>
      <c r="AAV40" s="227"/>
      <c r="AAW40" s="227"/>
      <c r="AAX40" s="227"/>
      <c r="AAY40" s="227"/>
      <c r="AAZ40" s="227"/>
      <c r="ABA40" s="227"/>
      <c r="ABB40" s="227"/>
      <c r="ABC40" s="227"/>
      <c r="ABD40" s="227"/>
      <c r="ABE40" s="227"/>
      <c r="ABF40" s="227"/>
      <c r="ABG40" s="227"/>
      <c r="ABH40" s="227"/>
      <c r="ABI40" s="227"/>
      <c r="ABJ40" s="227"/>
      <c r="ABK40" s="227"/>
      <c r="ABL40" s="227"/>
      <c r="ABM40" s="227"/>
      <c r="ABN40" s="227"/>
      <c r="ABO40" s="227"/>
      <c r="ABP40" s="227"/>
      <c r="ABQ40" s="227"/>
      <c r="ABR40" s="227"/>
      <c r="ABS40" s="227"/>
      <c r="ABT40" s="227"/>
      <c r="ABU40" s="227"/>
      <c r="ABV40" s="227"/>
      <c r="ABW40" s="227"/>
      <c r="ABX40" s="227"/>
      <c r="ABY40" s="227"/>
      <c r="ABZ40" s="227"/>
      <c r="ACA40" s="227"/>
      <c r="ACB40" s="227"/>
      <c r="ACC40" s="227"/>
      <c r="ACD40" s="227"/>
      <c r="ACE40" s="227"/>
      <c r="ACF40" s="227"/>
      <c r="ACG40" s="227"/>
      <c r="ACH40" s="227"/>
      <c r="ACI40" s="227"/>
      <c r="ACJ40" s="227"/>
      <c r="ACK40" s="227"/>
      <c r="ACL40" s="227"/>
      <c r="ACM40" s="227"/>
      <c r="ACN40" s="227"/>
      <c r="ACO40" s="227"/>
      <c r="ACP40" s="227"/>
      <c r="ACQ40" s="227"/>
      <c r="ACR40" s="227"/>
      <c r="ACS40" s="227"/>
      <c r="ACT40" s="227"/>
      <c r="ACU40" s="227"/>
      <c r="ACV40" s="227"/>
      <c r="ACW40" s="227"/>
      <c r="ACX40" s="227"/>
      <c r="ACY40" s="227"/>
      <c r="ACZ40" s="227"/>
      <c r="ADA40" s="227"/>
      <c r="ADB40" s="227"/>
      <c r="ADC40" s="227"/>
      <c r="ADD40" s="227"/>
      <c r="ADE40" s="227"/>
      <c r="ADF40" s="227"/>
      <c r="ADG40" s="227"/>
      <c r="ADH40" s="227"/>
      <c r="ADI40" s="227"/>
      <c r="ADJ40" s="227"/>
      <c r="ADK40" s="227"/>
      <c r="ADL40" s="227"/>
      <c r="ADM40" s="227"/>
      <c r="ADN40" s="227"/>
      <c r="ADO40" s="227"/>
      <c r="ADP40" s="227"/>
      <c r="ADQ40" s="227"/>
      <c r="ADR40" s="227"/>
      <c r="ADS40" s="227"/>
      <c r="ADT40" s="227"/>
      <c r="ADU40" s="227"/>
      <c r="ADV40" s="227"/>
      <c r="ADW40" s="227"/>
      <c r="ADX40" s="227"/>
      <c r="ADY40" s="227"/>
      <c r="ADZ40" s="227"/>
      <c r="AEA40" s="227"/>
      <c r="AEB40" s="227"/>
      <c r="AEC40" s="227"/>
      <c r="AED40" s="227"/>
      <c r="AEE40" s="227"/>
      <c r="AEF40" s="227"/>
      <c r="AEG40" s="227"/>
      <c r="AEH40" s="227"/>
      <c r="AEI40" s="227"/>
      <c r="AEJ40" s="227"/>
      <c r="AEK40" s="227"/>
      <c r="AEL40" s="227"/>
      <c r="AEM40" s="227"/>
      <c r="AEN40" s="227"/>
      <c r="AEO40" s="227"/>
      <c r="AEP40" s="227"/>
      <c r="AEQ40" s="227"/>
      <c r="AER40" s="227"/>
      <c r="AES40" s="227"/>
      <c r="AET40" s="227"/>
      <c r="AEU40" s="227"/>
      <c r="AEV40" s="227"/>
      <c r="AEW40" s="227"/>
      <c r="AEX40" s="227"/>
      <c r="AEY40" s="227"/>
      <c r="AEZ40" s="227"/>
      <c r="AFA40" s="227"/>
      <c r="AFB40" s="227"/>
      <c r="AFC40" s="227"/>
      <c r="AFD40" s="227"/>
      <c r="AFE40" s="227"/>
      <c r="AFF40" s="227"/>
      <c r="AFG40" s="227"/>
      <c r="AFH40" s="227"/>
      <c r="AFI40" s="227"/>
      <c r="AFJ40" s="227"/>
      <c r="AFK40" s="227"/>
      <c r="AFL40" s="227"/>
      <c r="AFM40" s="227"/>
      <c r="AFN40" s="227"/>
      <c r="AFO40" s="227"/>
      <c r="AFP40" s="227"/>
      <c r="AFQ40" s="227"/>
      <c r="AFR40" s="227"/>
      <c r="AFS40" s="227"/>
      <c r="AFT40" s="227"/>
      <c r="AFU40" s="227"/>
      <c r="AFV40" s="227"/>
      <c r="AFW40" s="227"/>
      <c r="AFX40" s="227"/>
      <c r="AFY40" s="227"/>
      <c r="AFZ40" s="227"/>
      <c r="AGA40" s="227"/>
      <c r="AGB40" s="227"/>
      <c r="AGC40" s="227"/>
      <c r="AGD40" s="227"/>
      <c r="AGE40" s="227"/>
      <c r="AGF40" s="227"/>
      <c r="AGG40" s="227"/>
      <c r="AGH40" s="227"/>
      <c r="AGI40" s="227"/>
      <c r="AGJ40" s="227"/>
      <c r="AGK40" s="227"/>
      <c r="AGL40" s="227"/>
      <c r="AGM40" s="227"/>
      <c r="AGN40" s="227"/>
      <c r="AGO40" s="227"/>
      <c r="AGP40" s="227"/>
      <c r="AGQ40" s="227"/>
      <c r="AGR40" s="227"/>
      <c r="AGS40" s="227"/>
      <c r="AGT40" s="227"/>
      <c r="AGU40" s="227"/>
      <c r="AGV40" s="227"/>
      <c r="AGW40" s="227"/>
      <c r="AGX40" s="227"/>
      <c r="AGY40" s="227"/>
      <c r="AGZ40" s="227"/>
      <c r="AHA40" s="227"/>
      <c r="AHB40" s="227"/>
      <c r="AHC40" s="227"/>
      <c r="AHD40" s="227"/>
      <c r="AHE40" s="227"/>
      <c r="AHF40" s="227"/>
      <c r="AHG40" s="227"/>
      <c r="AHH40" s="227"/>
      <c r="AHI40" s="227"/>
      <c r="AHJ40" s="227"/>
      <c r="AHK40" s="227"/>
      <c r="AHL40" s="227"/>
      <c r="AHM40" s="227"/>
      <c r="AHN40" s="227"/>
      <c r="AHO40" s="227"/>
      <c r="AHP40" s="227"/>
      <c r="AHQ40" s="227"/>
      <c r="AHR40" s="227"/>
      <c r="AHS40" s="227"/>
      <c r="AHT40" s="227"/>
      <c r="AHU40" s="227"/>
      <c r="AHV40" s="227"/>
      <c r="AHW40" s="227"/>
      <c r="AHX40" s="227"/>
      <c r="AHY40" s="227"/>
      <c r="AHZ40" s="227"/>
      <c r="AIA40" s="227"/>
      <c r="AIB40" s="227"/>
      <c r="AIC40" s="227"/>
      <c r="AID40" s="227"/>
      <c r="AIE40" s="227"/>
      <c r="AIF40" s="227"/>
      <c r="AIG40" s="227"/>
      <c r="AIH40" s="227"/>
      <c r="AII40" s="227"/>
      <c r="AIJ40" s="227"/>
      <c r="AIK40" s="227"/>
      <c r="AIL40" s="227"/>
      <c r="AIM40" s="227"/>
      <c r="AIN40" s="227"/>
      <c r="AIO40" s="227"/>
      <c r="AIP40" s="227"/>
      <c r="AIQ40" s="227"/>
      <c r="AIR40" s="227"/>
      <c r="AIS40" s="227"/>
      <c r="AIT40" s="227"/>
      <c r="AIU40" s="227"/>
      <c r="AIV40" s="227"/>
      <c r="AIW40" s="227"/>
      <c r="AIX40" s="227"/>
      <c r="AIY40" s="227"/>
      <c r="AIZ40" s="227"/>
      <c r="AJA40" s="227"/>
      <c r="AJB40" s="227"/>
      <c r="AJC40" s="227"/>
      <c r="AJD40" s="227"/>
      <c r="AJE40" s="227"/>
      <c r="AJF40" s="227"/>
      <c r="AJG40" s="227"/>
      <c r="AJH40" s="227"/>
      <c r="AJI40" s="227"/>
      <c r="AJJ40" s="227"/>
      <c r="AJK40" s="227"/>
      <c r="AJL40" s="227"/>
      <c r="AJM40" s="227"/>
      <c r="AJN40" s="227"/>
      <c r="AJO40" s="227"/>
      <c r="AJP40" s="227"/>
      <c r="AJQ40" s="227"/>
      <c r="AJR40" s="227"/>
      <c r="AJS40" s="227"/>
      <c r="AJT40" s="227"/>
      <c r="AJU40" s="227"/>
      <c r="AJV40" s="227"/>
      <c r="AJW40" s="227"/>
      <c r="AJX40" s="227"/>
      <c r="AJY40" s="227"/>
      <c r="AJZ40" s="227"/>
      <c r="AKA40" s="227"/>
      <c r="AKB40" s="227"/>
      <c r="AKC40" s="227"/>
      <c r="AKD40" s="227"/>
      <c r="AKE40" s="227"/>
      <c r="AKF40" s="227"/>
      <c r="AKG40" s="227"/>
      <c r="AKH40" s="227"/>
      <c r="AKI40" s="227"/>
      <c r="AKJ40" s="227"/>
      <c r="AKK40" s="227"/>
      <c r="AKL40" s="227"/>
      <c r="AKM40" s="227"/>
      <c r="AKN40" s="227"/>
      <c r="AKO40" s="227"/>
      <c r="AKP40" s="227"/>
      <c r="AKQ40" s="227"/>
      <c r="AKR40" s="227"/>
      <c r="AKS40" s="227"/>
      <c r="AKT40" s="227"/>
      <c r="AKU40" s="227"/>
      <c r="AKV40" s="227"/>
      <c r="AKW40" s="227"/>
      <c r="AKX40" s="227"/>
      <c r="AKY40" s="227"/>
      <c r="AKZ40" s="227"/>
      <c r="ALA40" s="227"/>
      <c r="ALB40" s="227"/>
      <c r="ALC40" s="227"/>
      <c r="ALD40" s="227"/>
      <c r="ALE40" s="227"/>
      <c r="ALF40" s="227"/>
      <c r="ALG40" s="227"/>
      <c r="ALH40" s="227"/>
      <c r="ALI40" s="227"/>
      <c r="ALJ40" s="227"/>
      <c r="ALK40" s="227"/>
      <c r="ALL40" s="227"/>
      <c r="ALM40" s="227"/>
      <c r="ALN40" s="227"/>
      <c r="ALO40" s="227"/>
      <c r="ALP40" s="227"/>
      <c r="ALQ40" s="227"/>
      <c r="ALR40" s="227"/>
      <c r="ALS40" s="227"/>
      <c r="ALT40" s="227"/>
      <c r="ALU40" s="227"/>
      <c r="ALV40" s="227"/>
      <c r="ALW40" s="227"/>
      <c r="ALX40" s="227"/>
      <c r="ALY40" s="227"/>
      <c r="ALZ40" s="227"/>
      <c r="AMA40" s="227"/>
      <c r="AMB40" s="227"/>
      <c r="AMC40" s="227"/>
      <c r="AMD40" s="227"/>
      <c r="AME40" s="227"/>
      <c r="AMF40" s="227"/>
      <c r="AMG40" s="227"/>
      <c r="AMH40" s="227"/>
      <c r="AMI40" s="227"/>
      <c r="AMJ40" s="227"/>
      <c r="AMK40" s="227"/>
      <c r="AML40" s="227"/>
      <c r="AMM40" s="227"/>
      <c r="AMN40" s="227"/>
      <c r="AMO40" s="227"/>
      <c r="AMP40" s="227"/>
      <c r="AMQ40" s="227"/>
      <c r="AMR40" s="227"/>
      <c r="AMS40" s="227"/>
      <c r="AMT40" s="227"/>
      <c r="AMU40" s="227"/>
      <c r="AMV40" s="227"/>
      <c r="AMW40" s="227"/>
      <c r="AMX40" s="227"/>
      <c r="AMY40" s="227"/>
      <c r="AMZ40" s="227"/>
      <c r="ANA40" s="227"/>
      <c r="ANB40" s="227"/>
      <c r="ANC40" s="227"/>
      <c r="AND40" s="227"/>
      <c r="ANE40" s="227"/>
      <c r="ANF40" s="227"/>
      <c r="ANG40" s="227"/>
      <c r="ANH40" s="227"/>
      <c r="ANI40" s="227"/>
      <c r="ANJ40" s="227"/>
      <c r="ANK40" s="227"/>
      <c r="ANL40" s="227"/>
      <c r="ANM40" s="227"/>
      <c r="ANN40" s="227"/>
      <c r="ANO40" s="227"/>
      <c r="ANP40" s="227"/>
      <c r="ANQ40" s="227"/>
      <c r="ANR40" s="227"/>
      <c r="ANS40" s="227"/>
      <c r="ANT40" s="227"/>
      <c r="ANU40" s="227"/>
      <c r="ANV40" s="227"/>
      <c r="ANW40" s="227"/>
      <c r="ANX40" s="227"/>
      <c r="ANY40" s="227"/>
      <c r="ANZ40" s="227"/>
      <c r="AOA40" s="227"/>
      <c r="AOB40" s="227"/>
      <c r="AOC40" s="227"/>
      <c r="AOD40" s="227"/>
      <c r="AOE40" s="227"/>
      <c r="AOF40" s="227"/>
      <c r="AOG40" s="227"/>
      <c r="AOH40" s="227"/>
      <c r="AOI40" s="227"/>
      <c r="AOJ40" s="227"/>
      <c r="AOK40" s="227"/>
      <c r="AOL40" s="227"/>
      <c r="AOM40" s="227"/>
      <c r="AON40" s="227"/>
      <c r="AOO40" s="227"/>
      <c r="AOP40" s="227"/>
      <c r="AOQ40" s="227"/>
      <c r="AOR40" s="227"/>
      <c r="AOS40" s="227"/>
      <c r="AOT40" s="227"/>
      <c r="AOU40" s="227"/>
      <c r="AOV40" s="227"/>
      <c r="AOW40" s="227"/>
      <c r="AOX40" s="227"/>
      <c r="AOY40" s="227"/>
      <c r="AOZ40" s="227"/>
      <c r="APA40" s="227"/>
      <c r="APB40" s="227"/>
      <c r="APC40" s="227"/>
      <c r="APD40" s="227"/>
      <c r="APE40" s="227"/>
      <c r="APF40" s="227"/>
      <c r="APG40" s="227"/>
      <c r="APH40" s="227"/>
      <c r="API40" s="227"/>
      <c r="APJ40" s="227"/>
      <c r="APK40" s="227"/>
      <c r="APL40" s="227"/>
      <c r="APM40" s="227"/>
      <c r="APN40" s="227"/>
      <c r="APO40" s="227"/>
      <c r="APP40" s="227"/>
      <c r="APQ40" s="227"/>
      <c r="APR40" s="227"/>
      <c r="APS40" s="227"/>
      <c r="APT40" s="227"/>
      <c r="APU40" s="227"/>
      <c r="APV40" s="227"/>
      <c r="APW40" s="227"/>
      <c r="APX40" s="227"/>
      <c r="APY40" s="227"/>
      <c r="APZ40" s="227"/>
      <c r="AQA40" s="227"/>
      <c r="AQB40" s="227"/>
      <c r="AQC40" s="227"/>
      <c r="AQD40" s="227"/>
      <c r="AQE40" s="227"/>
      <c r="AQF40" s="227"/>
      <c r="AQG40" s="227"/>
      <c r="AQH40" s="227"/>
      <c r="AQI40" s="227"/>
      <c r="AQJ40" s="227"/>
      <c r="AQK40" s="227"/>
      <c r="AQL40" s="227"/>
      <c r="AQM40" s="227"/>
      <c r="AQN40" s="227"/>
      <c r="AQO40" s="227"/>
      <c r="AQP40" s="227"/>
      <c r="AQQ40" s="227"/>
      <c r="AQR40" s="227"/>
      <c r="AQS40" s="227"/>
      <c r="AQT40" s="227"/>
      <c r="AQU40" s="227"/>
      <c r="AQV40" s="227"/>
      <c r="AQW40" s="227"/>
      <c r="AQX40" s="227"/>
      <c r="AQY40" s="227"/>
      <c r="AQZ40" s="227"/>
      <c r="ARA40" s="227"/>
      <c r="ARB40" s="227"/>
      <c r="ARC40" s="227"/>
      <c r="ARD40" s="227"/>
      <c r="ARE40" s="227"/>
      <c r="ARF40" s="227"/>
      <c r="ARG40" s="227"/>
      <c r="ARH40" s="227"/>
      <c r="ARI40" s="227"/>
      <c r="ARJ40" s="227"/>
      <c r="ARK40" s="227"/>
      <c r="ARL40" s="227"/>
      <c r="ARM40" s="227"/>
      <c r="ARN40" s="227"/>
      <c r="ARO40" s="227"/>
      <c r="ARP40" s="227"/>
      <c r="ARQ40" s="227"/>
      <c r="ARR40" s="227"/>
      <c r="ARS40" s="227"/>
      <c r="ART40" s="227"/>
      <c r="ARU40" s="227"/>
      <c r="ARV40" s="227"/>
      <c r="ARW40" s="227"/>
      <c r="ARX40" s="227"/>
      <c r="ARY40" s="227"/>
      <c r="ARZ40" s="227"/>
      <c r="ASA40" s="227"/>
      <c r="ASB40" s="227"/>
      <c r="ASC40" s="227"/>
      <c r="ASD40" s="227"/>
      <c r="ASE40" s="227"/>
      <c r="ASF40" s="227"/>
      <c r="ASG40" s="227"/>
      <c r="ASH40" s="227"/>
      <c r="ASI40" s="227"/>
      <c r="ASJ40" s="227"/>
      <c r="ASK40" s="227"/>
      <c r="ASL40" s="227"/>
      <c r="ASM40" s="227"/>
      <c r="ASN40" s="227"/>
      <c r="ASO40" s="227"/>
      <c r="ASP40" s="227"/>
      <c r="ASQ40" s="227"/>
      <c r="ASR40" s="227"/>
      <c r="ASS40" s="227"/>
      <c r="AST40" s="227"/>
      <c r="ASU40" s="227"/>
      <c r="ASV40" s="227"/>
      <c r="ASW40" s="227"/>
      <c r="ASX40" s="227"/>
      <c r="ASY40" s="227"/>
      <c r="ASZ40" s="227"/>
      <c r="ATA40" s="227"/>
      <c r="ATB40" s="227"/>
      <c r="ATC40" s="227"/>
      <c r="ATD40" s="227"/>
      <c r="ATE40" s="227"/>
      <c r="ATF40" s="227"/>
      <c r="ATG40" s="227"/>
      <c r="ATH40" s="227"/>
      <c r="ATI40" s="227"/>
      <c r="ATJ40" s="227"/>
      <c r="ATK40" s="227"/>
      <c r="ATL40" s="227"/>
      <c r="ATM40" s="227"/>
      <c r="ATN40" s="227"/>
      <c r="ATO40" s="227"/>
      <c r="ATP40" s="227"/>
      <c r="ATQ40" s="227"/>
      <c r="ATR40" s="227"/>
      <c r="ATS40" s="227"/>
      <c r="ATT40" s="227"/>
      <c r="ATU40" s="227"/>
      <c r="ATV40" s="227"/>
      <c r="ATW40" s="227"/>
      <c r="ATX40" s="227"/>
      <c r="ATY40" s="227"/>
      <c r="ATZ40" s="227"/>
      <c r="AUA40" s="227"/>
      <c r="AUB40" s="227"/>
      <c r="AUC40" s="227"/>
      <c r="AUD40" s="227"/>
      <c r="AUE40" s="227"/>
      <c r="AUF40" s="227"/>
      <c r="AUG40" s="227"/>
      <c r="AUH40" s="227"/>
      <c r="AUI40" s="227"/>
      <c r="AUJ40" s="227"/>
      <c r="AUK40" s="227"/>
      <c r="AUL40" s="227"/>
      <c r="AUM40" s="227"/>
      <c r="AUN40" s="227"/>
      <c r="AUO40" s="227"/>
      <c r="AUP40" s="227"/>
      <c r="AUQ40" s="227"/>
      <c r="AUR40" s="227"/>
      <c r="AUS40" s="227"/>
      <c r="AUT40" s="227"/>
      <c r="AUU40" s="227"/>
      <c r="AUV40" s="227"/>
      <c r="AUW40" s="227"/>
      <c r="AUX40" s="227"/>
      <c r="AUY40" s="227"/>
      <c r="AUZ40" s="227"/>
      <c r="AVA40" s="227"/>
      <c r="AVB40" s="227"/>
      <c r="AVC40" s="227"/>
      <c r="AVD40" s="227"/>
      <c r="AVE40" s="227"/>
      <c r="AVF40" s="227"/>
      <c r="AVG40" s="227"/>
      <c r="AVH40" s="227"/>
      <c r="AVI40" s="227"/>
      <c r="AVJ40" s="227"/>
      <c r="AVK40" s="227"/>
      <c r="AVL40" s="227"/>
      <c r="AVM40" s="227"/>
      <c r="AVN40" s="227"/>
      <c r="AVO40" s="227"/>
      <c r="AVP40" s="227"/>
      <c r="AVQ40" s="227"/>
      <c r="AVR40" s="227"/>
      <c r="AVS40" s="227"/>
      <c r="AVT40" s="227"/>
      <c r="AVU40" s="227"/>
      <c r="AVV40" s="227"/>
      <c r="AVW40" s="227"/>
      <c r="AVX40" s="227"/>
      <c r="AVY40" s="227"/>
      <c r="AVZ40" s="227"/>
      <c r="AWA40" s="227"/>
      <c r="AWB40" s="227"/>
      <c r="AWC40" s="227"/>
      <c r="AWD40" s="227"/>
      <c r="AWE40" s="227"/>
      <c r="AWF40" s="227"/>
      <c r="AWG40" s="227"/>
      <c r="AWH40" s="227"/>
      <c r="AWI40" s="227"/>
      <c r="AWJ40" s="227"/>
      <c r="AWK40" s="227"/>
      <c r="AWL40" s="227"/>
      <c r="AWM40" s="227"/>
      <c r="AWN40" s="227"/>
      <c r="AWO40" s="227"/>
      <c r="AWP40" s="227"/>
      <c r="AWQ40" s="227"/>
      <c r="AWR40" s="227"/>
      <c r="AWS40" s="227"/>
      <c r="AWT40" s="227"/>
      <c r="AWU40" s="227"/>
      <c r="AWV40" s="227"/>
      <c r="AWW40" s="227"/>
      <c r="AWX40" s="227"/>
      <c r="AWY40" s="227"/>
      <c r="AWZ40" s="227"/>
      <c r="AXA40" s="227"/>
      <c r="AXB40" s="227"/>
      <c r="AXC40" s="227"/>
      <c r="AXD40" s="227"/>
      <c r="AXE40" s="227"/>
      <c r="AXF40" s="227"/>
      <c r="AXG40" s="227"/>
      <c r="AXH40" s="227"/>
      <c r="AXI40" s="227"/>
      <c r="AXJ40" s="227"/>
      <c r="AXK40" s="227"/>
      <c r="AXL40" s="227"/>
      <c r="AXM40" s="227"/>
      <c r="AXN40" s="227"/>
      <c r="AXO40" s="227"/>
      <c r="AXP40" s="227"/>
      <c r="AXQ40" s="227"/>
      <c r="AXR40" s="227"/>
      <c r="AXS40" s="227"/>
      <c r="AXT40" s="227"/>
      <c r="AXU40" s="227"/>
      <c r="AXV40" s="227"/>
      <c r="AXW40" s="227"/>
      <c r="AXX40" s="227"/>
      <c r="AXY40" s="227"/>
      <c r="AXZ40" s="227"/>
      <c r="AYA40" s="227"/>
      <c r="AYB40" s="227"/>
      <c r="AYC40" s="227"/>
      <c r="AYD40" s="227"/>
      <c r="AYE40" s="227"/>
      <c r="AYF40" s="227"/>
      <c r="AYG40" s="227"/>
      <c r="AYH40" s="227"/>
      <c r="AYI40" s="227"/>
      <c r="AYJ40" s="227"/>
      <c r="AYK40" s="227"/>
      <c r="AYL40" s="227"/>
      <c r="AYM40" s="227"/>
      <c r="AYN40" s="227"/>
      <c r="AYO40" s="227"/>
      <c r="AYP40" s="227"/>
      <c r="AYQ40" s="227"/>
      <c r="AYR40" s="227"/>
      <c r="AYS40" s="227"/>
      <c r="AYT40" s="227"/>
      <c r="AYU40" s="227"/>
      <c r="AYV40" s="227"/>
      <c r="AYW40" s="227"/>
      <c r="AYX40" s="227"/>
      <c r="AYY40" s="227"/>
      <c r="AYZ40" s="227"/>
      <c r="AZA40" s="227"/>
      <c r="AZB40" s="227"/>
      <c r="AZC40" s="227"/>
      <c r="AZD40" s="227"/>
      <c r="AZE40" s="227"/>
      <c r="AZF40" s="227"/>
      <c r="AZG40" s="227"/>
      <c r="AZH40" s="227"/>
      <c r="AZI40" s="227"/>
      <c r="AZJ40" s="227"/>
      <c r="AZK40" s="227"/>
      <c r="AZL40" s="227"/>
      <c r="AZM40" s="227"/>
      <c r="AZN40" s="227"/>
      <c r="AZO40" s="227"/>
      <c r="AZP40" s="227"/>
      <c r="AZQ40" s="227"/>
      <c r="AZR40" s="227"/>
      <c r="AZS40" s="227"/>
      <c r="AZT40" s="227"/>
      <c r="AZU40" s="227"/>
      <c r="AZV40" s="227"/>
      <c r="AZW40" s="227"/>
      <c r="AZX40" s="227"/>
      <c r="AZY40" s="227"/>
      <c r="AZZ40" s="227"/>
      <c r="BAA40" s="227"/>
      <c r="BAB40" s="227"/>
      <c r="BAC40" s="227"/>
      <c r="BAD40" s="227"/>
      <c r="BAE40" s="227"/>
      <c r="BAF40" s="227"/>
      <c r="BAG40" s="227"/>
      <c r="BAH40" s="227"/>
      <c r="BAI40" s="227"/>
      <c r="BAJ40" s="227"/>
      <c r="BAK40" s="227"/>
      <c r="BAL40" s="227"/>
      <c r="BAM40" s="227"/>
      <c r="BAN40" s="227"/>
      <c r="BAO40" s="227"/>
      <c r="BAP40" s="227"/>
      <c r="BAQ40" s="227"/>
      <c r="BAR40" s="227"/>
      <c r="BAS40" s="227"/>
      <c r="BAT40" s="227"/>
      <c r="BAU40" s="227"/>
      <c r="BAV40" s="227"/>
      <c r="BAW40" s="227"/>
      <c r="BAX40" s="227"/>
      <c r="BAY40" s="227"/>
      <c r="BAZ40" s="227"/>
      <c r="BBA40" s="227"/>
      <c r="BBB40" s="227"/>
      <c r="BBC40" s="227"/>
      <c r="BBD40" s="227"/>
      <c r="BBE40" s="227"/>
      <c r="BBF40" s="227"/>
      <c r="BBG40" s="227"/>
      <c r="BBH40" s="227"/>
      <c r="BBI40" s="227"/>
      <c r="BBJ40" s="227"/>
      <c r="BBK40" s="227"/>
      <c r="BBL40" s="227"/>
      <c r="BBM40" s="227"/>
      <c r="BBN40" s="227"/>
      <c r="BBO40" s="227"/>
      <c r="BBP40" s="227"/>
      <c r="BBQ40" s="227"/>
      <c r="BBR40" s="227"/>
      <c r="BBS40" s="227"/>
      <c r="BBT40" s="227"/>
      <c r="BBU40" s="227"/>
      <c r="BBV40" s="227"/>
      <c r="BBW40" s="227"/>
      <c r="BBX40" s="227"/>
      <c r="BBY40" s="227"/>
      <c r="BBZ40" s="227"/>
      <c r="BCA40" s="227"/>
      <c r="BCB40" s="227"/>
      <c r="BCC40" s="227"/>
      <c r="BCD40" s="227"/>
      <c r="BCE40" s="227"/>
      <c r="BCF40" s="227"/>
      <c r="BCG40" s="227"/>
      <c r="BCH40" s="227"/>
      <c r="BCI40" s="227"/>
      <c r="BCJ40" s="227"/>
      <c r="BCK40" s="227"/>
      <c r="BCL40" s="227"/>
      <c r="BCM40" s="227"/>
      <c r="BCN40" s="227"/>
      <c r="BCO40" s="227"/>
      <c r="BCP40" s="227"/>
      <c r="BCQ40" s="227"/>
      <c r="BCR40" s="227"/>
      <c r="BCS40" s="227"/>
      <c r="BCT40" s="227"/>
      <c r="BCU40" s="227"/>
      <c r="BCV40" s="227"/>
      <c r="BCW40" s="227"/>
      <c r="BCX40" s="227"/>
      <c r="BCY40" s="227"/>
      <c r="BCZ40" s="227"/>
      <c r="BDA40" s="227"/>
      <c r="BDB40" s="227"/>
      <c r="BDC40" s="227"/>
      <c r="BDD40" s="227"/>
      <c r="BDE40" s="227"/>
      <c r="BDF40" s="227"/>
      <c r="BDG40" s="227"/>
      <c r="BDH40" s="227"/>
      <c r="BDI40" s="227"/>
      <c r="BDJ40" s="227"/>
      <c r="BDK40" s="227"/>
      <c r="BDL40" s="227"/>
      <c r="BDM40" s="227"/>
      <c r="BDN40" s="227"/>
      <c r="BDO40" s="227"/>
      <c r="BDP40" s="227"/>
      <c r="BDQ40" s="227"/>
      <c r="BDR40" s="227"/>
      <c r="BDS40" s="227"/>
      <c r="BDT40" s="227"/>
      <c r="BDU40" s="227"/>
      <c r="BDV40" s="227"/>
      <c r="BDW40" s="227"/>
      <c r="BDX40" s="227"/>
      <c r="BDY40" s="227"/>
      <c r="BDZ40" s="227"/>
      <c r="BEA40" s="227"/>
      <c r="BEB40" s="227"/>
      <c r="BEC40" s="227"/>
      <c r="BED40" s="227"/>
      <c r="BEE40" s="227"/>
      <c r="BEF40" s="227"/>
      <c r="BEG40" s="227"/>
      <c r="BEH40" s="227"/>
      <c r="BEI40" s="227"/>
      <c r="BEJ40" s="227"/>
      <c r="BEK40" s="227"/>
      <c r="BEL40" s="227"/>
      <c r="BEM40" s="227"/>
      <c r="BEN40" s="227"/>
      <c r="BEO40" s="227"/>
      <c r="BEP40" s="227"/>
      <c r="BEQ40" s="227"/>
      <c r="BER40" s="227"/>
      <c r="BES40" s="227"/>
      <c r="BET40" s="227"/>
      <c r="BEU40" s="227"/>
      <c r="BEV40" s="227"/>
      <c r="BEW40" s="227"/>
      <c r="BEX40" s="227"/>
      <c r="BEY40" s="227"/>
      <c r="BEZ40" s="227"/>
      <c r="BFA40" s="227"/>
      <c r="BFB40" s="227"/>
      <c r="BFC40" s="227"/>
      <c r="BFD40" s="227"/>
      <c r="BFE40" s="227"/>
      <c r="BFF40" s="227"/>
      <c r="BFG40" s="227"/>
      <c r="BFH40" s="227"/>
      <c r="BFI40" s="227"/>
      <c r="BFJ40" s="227"/>
      <c r="BFK40" s="227"/>
      <c r="BFL40" s="227"/>
      <c r="BFM40" s="227"/>
      <c r="BFN40" s="227"/>
      <c r="BFO40" s="227"/>
      <c r="BFP40" s="227"/>
      <c r="BFQ40" s="227"/>
      <c r="BFR40" s="227"/>
      <c r="BFS40" s="227"/>
      <c r="BFT40" s="227"/>
      <c r="BFU40" s="227"/>
      <c r="BFV40" s="227"/>
      <c r="BFW40" s="227"/>
      <c r="BFX40" s="227"/>
      <c r="BFY40" s="227"/>
      <c r="BFZ40" s="227"/>
      <c r="BGA40" s="227"/>
      <c r="BGB40" s="227"/>
      <c r="BGC40" s="227"/>
      <c r="BGD40" s="227"/>
      <c r="BGE40" s="227"/>
      <c r="BGF40" s="227"/>
      <c r="BGG40" s="227"/>
      <c r="BGH40" s="227"/>
      <c r="BGI40" s="227"/>
      <c r="BGJ40" s="227"/>
      <c r="BGK40" s="227"/>
      <c r="BGL40" s="227"/>
      <c r="BGM40" s="227"/>
      <c r="BGN40" s="227"/>
      <c r="BGO40" s="227"/>
      <c r="BGP40" s="227"/>
      <c r="BGQ40" s="227"/>
      <c r="BGR40" s="227"/>
      <c r="BGS40" s="227"/>
      <c r="BGT40" s="227"/>
      <c r="BGU40" s="227"/>
      <c r="BGV40" s="227"/>
      <c r="BGW40" s="227"/>
      <c r="BGX40" s="227"/>
      <c r="BGY40" s="227"/>
      <c r="BGZ40" s="227"/>
      <c r="BHA40" s="227"/>
      <c r="BHB40" s="227"/>
      <c r="BHC40" s="227"/>
      <c r="BHD40" s="227"/>
      <c r="BHE40" s="227"/>
      <c r="BHF40" s="227"/>
      <c r="BHG40" s="227"/>
      <c r="BHH40" s="227"/>
      <c r="BHI40" s="227"/>
      <c r="BHJ40" s="227"/>
      <c r="BHK40" s="227"/>
      <c r="BHL40" s="227"/>
      <c r="BHM40" s="227"/>
      <c r="BHN40" s="227"/>
      <c r="BHO40" s="227"/>
      <c r="BHP40" s="227"/>
      <c r="BHQ40" s="227"/>
      <c r="BHR40" s="227"/>
      <c r="BHS40" s="227"/>
      <c r="BHT40" s="227"/>
      <c r="BHU40" s="227"/>
      <c r="BHV40" s="227"/>
      <c r="BHW40" s="227"/>
      <c r="BHX40" s="227"/>
      <c r="BHY40" s="227"/>
      <c r="BHZ40" s="227"/>
      <c r="BIA40" s="227"/>
      <c r="BIB40" s="227"/>
      <c r="BIC40" s="227"/>
      <c r="BID40" s="227"/>
      <c r="BIE40" s="227"/>
      <c r="BIF40" s="227"/>
      <c r="BIG40" s="227"/>
      <c r="BIH40" s="227"/>
      <c r="BII40" s="227"/>
      <c r="BIJ40" s="227"/>
      <c r="BIK40" s="227"/>
      <c r="BIL40" s="227"/>
      <c r="BIM40" s="227"/>
      <c r="BIN40" s="227"/>
      <c r="BIO40" s="227"/>
      <c r="BIP40" s="227"/>
      <c r="BIQ40" s="227"/>
      <c r="BIR40" s="227"/>
      <c r="BIS40" s="227"/>
      <c r="BIT40" s="227"/>
      <c r="BIU40" s="227"/>
      <c r="BIV40" s="227"/>
      <c r="BIW40" s="227"/>
      <c r="BIX40" s="227"/>
      <c r="BIY40" s="227"/>
      <c r="BIZ40" s="227"/>
      <c r="BJA40" s="227"/>
      <c r="BJB40" s="227"/>
      <c r="BJC40" s="227"/>
      <c r="BJD40" s="227"/>
      <c r="BJE40" s="227"/>
      <c r="BJF40" s="227"/>
      <c r="BJG40" s="227"/>
      <c r="BJH40" s="227"/>
      <c r="BJI40" s="227"/>
      <c r="BJJ40" s="227"/>
      <c r="BJK40" s="227"/>
      <c r="BJL40" s="227"/>
      <c r="BJM40" s="227"/>
      <c r="BJN40" s="227"/>
      <c r="BJO40" s="227"/>
      <c r="BJP40" s="227"/>
      <c r="BJQ40" s="227"/>
      <c r="BJR40" s="227"/>
      <c r="BJS40" s="227"/>
      <c r="BJT40" s="227"/>
      <c r="BJU40" s="227"/>
      <c r="BJV40" s="227"/>
      <c r="BJW40" s="227"/>
      <c r="BJX40" s="227"/>
      <c r="BJY40" s="227"/>
      <c r="BJZ40" s="227"/>
      <c r="BKA40" s="227"/>
      <c r="BKB40" s="227"/>
      <c r="BKC40" s="227"/>
      <c r="BKD40" s="227"/>
      <c r="BKE40" s="227"/>
      <c r="BKF40" s="227"/>
      <c r="BKG40" s="227"/>
      <c r="BKH40" s="227"/>
      <c r="BKI40" s="227"/>
      <c r="BKJ40" s="227"/>
      <c r="BKK40" s="227"/>
      <c r="BKL40" s="227"/>
      <c r="BKM40" s="227"/>
      <c r="BKN40" s="227"/>
      <c r="BKO40" s="227"/>
      <c r="BKP40" s="227"/>
      <c r="BKQ40" s="227"/>
      <c r="BKR40" s="227"/>
      <c r="BKS40" s="227"/>
      <c r="BKT40" s="227"/>
      <c r="BKU40" s="227"/>
      <c r="BKV40" s="227"/>
      <c r="BKW40" s="227"/>
      <c r="BKX40" s="227"/>
      <c r="BKY40" s="227"/>
      <c r="BKZ40" s="227"/>
      <c r="BLA40" s="227"/>
      <c r="BLB40" s="227"/>
      <c r="BLC40" s="227"/>
      <c r="BLD40" s="227"/>
      <c r="BLE40" s="227"/>
      <c r="BLF40" s="227"/>
      <c r="BLG40" s="227"/>
      <c r="BLH40" s="227"/>
      <c r="BLI40" s="227"/>
      <c r="BLJ40" s="227"/>
      <c r="BLK40" s="227"/>
      <c r="BLL40" s="227"/>
      <c r="BLM40" s="227"/>
      <c r="BLN40" s="227"/>
      <c r="BLO40" s="227"/>
      <c r="BLP40" s="227"/>
      <c r="BLQ40" s="227"/>
      <c r="BLR40" s="227"/>
      <c r="BLS40" s="227"/>
      <c r="BLT40" s="227"/>
      <c r="BLU40" s="227"/>
      <c r="BLV40" s="227"/>
      <c r="BLW40" s="227"/>
      <c r="BLX40" s="227"/>
      <c r="BLY40" s="227"/>
      <c r="BLZ40" s="227"/>
      <c r="BMA40" s="227"/>
      <c r="BMB40" s="227"/>
      <c r="BMC40" s="227"/>
      <c r="BMD40" s="227"/>
      <c r="BME40" s="227"/>
      <c r="BMF40" s="227"/>
      <c r="BMG40" s="227"/>
      <c r="BMH40" s="227"/>
      <c r="BMI40" s="227"/>
      <c r="BMJ40" s="227"/>
      <c r="BMK40" s="227"/>
      <c r="BML40" s="227"/>
      <c r="BMM40" s="227"/>
      <c r="BMN40" s="227"/>
      <c r="BMO40" s="227"/>
      <c r="BMP40" s="227"/>
      <c r="BMQ40" s="227"/>
      <c r="BMR40" s="227"/>
      <c r="BMS40" s="227"/>
      <c r="BMT40" s="227"/>
      <c r="BMU40" s="227"/>
      <c r="BMV40" s="227"/>
      <c r="BMW40" s="227"/>
      <c r="BMX40" s="227"/>
      <c r="BMY40" s="227"/>
      <c r="BMZ40" s="227"/>
      <c r="BNA40" s="227"/>
      <c r="BNB40" s="227"/>
      <c r="BNC40" s="227"/>
      <c r="BND40" s="227"/>
      <c r="BNE40" s="227"/>
      <c r="BNF40" s="227"/>
      <c r="BNG40" s="227"/>
      <c r="BNH40" s="227"/>
      <c r="BNI40" s="227"/>
      <c r="BNJ40" s="227"/>
      <c r="BNK40" s="227"/>
      <c r="BNL40" s="227"/>
      <c r="BNM40" s="227"/>
      <c r="BNN40" s="227"/>
      <c r="BNO40" s="227"/>
      <c r="BNP40" s="227"/>
      <c r="BNQ40" s="227"/>
      <c r="BNR40" s="227"/>
      <c r="BNS40" s="227"/>
      <c r="BNT40" s="227"/>
      <c r="BNU40" s="227"/>
      <c r="BNV40" s="227"/>
      <c r="BNW40" s="227"/>
      <c r="BNX40" s="227"/>
      <c r="BNY40" s="227"/>
      <c r="BNZ40" s="227"/>
      <c r="BOA40" s="227"/>
      <c r="BOB40" s="227"/>
      <c r="BOC40" s="227"/>
      <c r="BOD40" s="227"/>
      <c r="BOE40" s="227"/>
      <c r="BOF40" s="227"/>
      <c r="BOG40" s="227"/>
      <c r="BOH40" s="227"/>
      <c r="BOI40" s="227"/>
      <c r="BOJ40" s="227"/>
      <c r="BOK40" s="227"/>
      <c r="BOL40" s="227"/>
      <c r="BOM40" s="227"/>
      <c r="BON40" s="227"/>
      <c r="BOO40" s="227"/>
      <c r="BOP40" s="227"/>
      <c r="BOQ40" s="227"/>
      <c r="BOR40" s="227"/>
      <c r="BOS40" s="227"/>
      <c r="BOT40" s="227"/>
      <c r="BOU40" s="227"/>
      <c r="BOV40" s="227"/>
      <c r="BOW40" s="227"/>
      <c r="BOX40" s="227"/>
      <c r="BOY40" s="227"/>
      <c r="BOZ40" s="227"/>
      <c r="BPA40" s="227"/>
      <c r="BPB40" s="227"/>
      <c r="BPC40" s="227"/>
      <c r="BPD40" s="227"/>
      <c r="BPE40" s="227"/>
      <c r="BPF40" s="227"/>
      <c r="BPG40" s="227"/>
      <c r="BPH40" s="227"/>
      <c r="BPI40" s="227"/>
      <c r="BPJ40" s="227"/>
      <c r="BPK40" s="227"/>
      <c r="BPL40" s="227"/>
      <c r="BPM40" s="227"/>
      <c r="BPN40" s="227"/>
      <c r="BPO40" s="227"/>
      <c r="BPP40" s="227"/>
      <c r="BPQ40" s="227"/>
      <c r="BPR40" s="227"/>
      <c r="BPS40" s="227"/>
      <c r="BPT40" s="227"/>
      <c r="BPU40" s="227"/>
      <c r="BPV40" s="227"/>
      <c r="BPW40" s="227"/>
      <c r="BPX40" s="227"/>
      <c r="BPY40" s="227"/>
      <c r="BPZ40" s="227"/>
      <c r="BQA40" s="227"/>
      <c r="BQB40" s="227"/>
      <c r="BQC40" s="227"/>
      <c r="BQD40" s="227"/>
      <c r="BQE40" s="227"/>
      <c r="BQF40" s="227"/>
      <c r="BQG40" s="227"/>
      <c r="BQH40" s="227"/>
      <c r="BQI40" s="227"/>
      <c r="BQJ40" s="227"/>
      <c r="BQK40" s="227"/>
      <c r="BQL40" s="227"/>
      <c r="BQM40" s="227"/>
      <c r="BQN40" s="227"/>
      <c r="BQO40" s="227"/>
      <c r="BQP40" s="227"/>
      <c r="BQQ40" s="227"/>
      <c r="BQR40" s="227"/>
      <c r="BQS40" s="227"/>
      <c r="BQT40" s="227"/>
      <c r="BQU40" s="227"/>
      <c r="BQV40" s="227"/>
      <c r="BQW40" s="227"/>
      <c r="BQX40" s="227"/>
      <c r="BQY40" s="227"/>
      <c r="BQZ40" s="227"/>
      <c r="BRA40" s="227"/>
      <c r="BRB40" s="227"/>
      <c r="BRC40" s="227"/>
      <c r="BRD40" s="227"/>
      <c r="BRE40" s="227"/>
      <c r="BRF40" s="227"/>
      <c r="BRG40" s="227"/>
      <c r="BRH40" s="227"/>
      <c r="BRI40" s="227"/>
      <c r="BRJ40" s="227"/>
      <c r="BRK40" s="227"/>
      <c r="BRL40" s="227"/>
      <c r="BRM40" s="227"/>
      <c r="BRN40" s="227"/>
      <c r="BRO40" s="227"/>
      <c r="BRP40" s="227"/>
      <c r="BRQ40" s="227"/>
      <c r="BRR40" s="227"/>
      <c r="BRS40" s="227"/>
      <c r="BRT40" s="227"/>
      <c r="BRU40" s="227"/>
      <c r="BRV40" s="227"/>
      <c r="BRW40" s="227"/>
      <c r="BRX40" s="227"/>
      <c r="BRY40" s="227"/>
      <c r="BRZ40" s="227"/>
      <c r="BSA40" s="227"/>
      <c r="BSB40" s="227"/>
      <c r="BSC40" s="227"/>
      <c r="BSD40" s="227"/>
      <c r="BSE40" s="227"/>
      <c r="BSF40" s="227"/>
      <c r="BSG40" s="227"/>
      <c r="BSH40" s="227"/>
      <c r="BSI40" s="227"/>
      <c r="BSJ40" s="227"/>
      <c r="BSK40" s="227"/>
      <c r="BSL40" s="227"/>
      <c r="BSM40" s="227"/>
      <c r="BSN40" s="227"/>
      <c r="BSO40" s="227"/>
      <c r="BSP40" s="227"/>
      <c r="BSQ40" s="227"/>
      <c r="BSR40" s="227"/>
      <c r="BSS40" s="227"/>
      <c r="BST40" s="227"/>
      <c r="BSU40" s="227"/>
      <c r="BSV40" s="227"/>
      <c r="BSW40" s="227"/>
      <c r="BSX40" s="227"/>
      <c r="BSY40" s="227"/>
      <c r="BSZ40" s="227"/>
      <c r="BTA40" s="227"/>
      <c r="BTB40" s="227"/>
      <c r="BTC40" s="227"/>
      <c r="BTD40" s="227"/>
      <c r="BTE40" s="227"/>
      <c r="BTF40" s="227"/>
      <c r="BTG40" s="227"/>
      <c r="BTH40" s="227"/>
      <c r="BTI40" s="227"/>
      <c r="BTJ40" s="227"/>
      <c r="BTK40" s="227"/>
      <c r="BTL40" s="227"/>
      <c r="BTM40" s="227"/>
      <c r="BTN40" s="227"/>
      <c r="BTO40" s="227"/>
      <c r="BTP40" s="227"/>
      <c r="BTQ40" s="227"/>
      <c r="BTR40" s="227"/>
      <c r="BTS40" s="227"/>
      <c r="BTT40" s="227"/>
      <c r="BTU40" s="227"/>
      <c r="BTV40" s="227"/>
      <c r="BTW40" s="227"/>
      <c r="BTX40" s="227"/>
      <c r="BTY40" s="227"/>
      <c r="BTZ40" s="227"/>
      <c r="BUA40" s="227"/>
      <c r="BUB40" s="227"/>
      <c r="BUC40" s="227"/>
      <c r="BUD40" s="227"/>
      <c r="BUE40" s="227"/>
      <c r="BUF40" s="227"/>
      <c r="BUG40" s="227"/>
      <c r="BUH40" s="227"/>
      <c r="BUI40" s="227"/>
      <c r="BUJ40" s="227"/>
      <c r="BUK40" s="227"/>
      <c r="BUL40" s="227"/>
      <c r="BUM40" s="227"/>
      <c r="BUN40" s="227"/>
      <c r="BUO40" s="227"/>
      <c r="BUP40" s="227"/>
      <c r="BUQ40" s="227"/>
      <c r="BUR40" s="227"/>
      <c r="BUS40" s="227"/>
      <c r="BUT40" s="227"/>
      <c r="BUU40" s="227"/>
      <c r="BUV40" s="227"/>
      <c r="BUW40" s="227"/>
      <c r="BUX40" s="227"/>
      <c r="BUY40" s="227"/>
      <c r="BUZ40" s="227"/>
      <c r="BVA40" s="227"/>
      <c r="BVB40" s="227"/>
      <c r="BVC40" s="227"/>
      <c r="BVD40" s="227"/>
      <c r="BVE40" s="227"/>
      <c r="BVF40" s="227"/>
      <c r="BVG40" s="227"/>
      <c r="BVH40" s="227"/>
      <c r="BVI40" s="227"/>
      <c r="BVJ40" s="227"/>
      <c r="BVK40" s="227"/>
      <c r="BVL40" s="227"/>
      <c r="BVM40" s="227"/>
      <c r="BVN40" s="227"/>
      <c r="BVO40" s="227"/>
      <c r="BVP40" s="227"/>
      <c r="BVQ40" s="227"/>
      <c r="BVR40" s="227"/>
      <c r="BVS40" s="227"/>
      <c r="BVT40" s="227"/>
      <c r="BVU40" s="227"/>
      <c r="BVV40" s="227"/>
      <c r="BVW40" s="227"/>
      <c r="BVX40" s="227"/>
      <c r="BVY40" s="227"/>
      <c r="BVZ40" s="227"/>
      <c r="BWA40" s="227"/>
      <c r="BWB40" s="227"/>
      <c r="BWC40" s="227"/>
      <c r="BWD40" s="227"/>
      <c r="BWE40" s="227"/>
      <c r="BWF40" s="227"/>
      <c r="BWG40" s="227"/>
      <c r="BWH40" s="227"/>
      <c r="BWI40" s="227"/>
      <c r="BWJ40" s="227"/>
      <c r="BWK40" s="227"/>
      <c r="BWL40" s="227"/>
      <c r="BWM40" s="227"/>
      <c r="BWN40" s="227"/>
      <c r="BWO40" s="227"/>
      <c r="BWP40" s="227"/>
      <c r="BWQ40" s="227"/>
      <c r="BWR40" s="227"/>
      <c r="BWS40" s="227"/>
      <c r="BWT40" s="227"/>
      <c r="BWU40" s="227"/>
      <c r="BWV40" s="227"/>
      <c r="BWW40" s="227"/>
      <c r="BWX40" s="227"/>
      <c r="BWY40" s="227"/>
      <c r="BWZ40" s="227"/>
      <c r="BXA40" s="227"/>
      <c r="BXB40" s="227"/>
      <c r="BXC40" s="227"/>
      <c r="BXD40" s="227"/>
      <c r="BXE40" s="227"/>
      <c r="BXF40" s="227"/>
      <c r="BXG40" s="227"/>
      <c r="BXH40" s="227"/>
      <c r="BXI40" s="227"/>
      <c r="BXJ40" s="227"/>
      <c r="BXK40" s="227"/>
      <c r="BXL40" s="227"/>
      <c r="BXM40" s="227"/>
      <c r="BXN40" s="227"/>
      <c r="BXO40" s="227"/>
      <c r="BXP40" s="227"/>
      <c r="BXQ40" s="227"/>
      <c r="BXR40" s="227"/>
      <c r="BXS40" s="227"/>
      <c r="BXT40" s="227"/>
      <c r="BXU40" s="227"/>
      <c r="BXV40" s="227"/>
      <c r="BXW40" s="227"/>
      <c r="BXX40" s="227"/>
      <c r="BXY40" s="227"/>
      <c r="BXZ40" s="227"/>
      <c r="BYA40" s="227"/>
      <c r="BYB40" s="227"/>
      <c r="BYC40" s="227"/>
      <c r="BYD40" s="227"/>
      <c r="BYE40" s="227"/>
      <c r="BYF40" s="227"/>
      <c r="BYG40" s="227"/>
      <c r="BYH40" s="227"/>
      <c r="BYI40" s="227"/>
      <c r="BYJ40" s="227"/>
      <c r="BYK40" s="227"/>
      <c r="BYL40" s="227"/>
      <c r="BYM40" s="227"/>
      <c r="BYN40" s="227"/>
      <c r="BYO40" s="227"/>
      <c r="BYP40" s="227"/>
      <c r="BYQ40" s="227"/>
      <c r="BYR40" s="227"/>
      <c r="BYS40" s="227"/>
      <c r="BYT40" s="227"/>
      <c r="BYU40" s="227"/>
      <c r="BYV40" s="227"/>
      <c r="BYW40" s="227"/>
      <c r="BYX40" s="227"/>
      <c r="BYY40" s="227"/>
      <c r="BYZ40" s="227"/>
      <c r="BZA40" s="227"/>
      <c r="BZB40" s="227"/>
      <c r="BZC40" s="227"/>
      <c r="BZD40" s="227"/>
      <c r="BZE40" s="227"/>
      <c r="BZF40" s="227"/>
      <c r="BZG40" s="227"/>
      <c r="BZH40" s="227"/>
      <c r="BZI40" s="227"/>
      <c r="BZJ40" s="227"/>
      <c r="BZK40" s="227"/>
      <c r="BZL40" s="227"/>
      <c r="BZM40" s="227"/>
      <c r="BZN40" s="227"/>
      <c r="BZO40" s="227"/>
      <c r="BZP40" s="227"/>
      <c r="BZQ40" s="227"/>
      <c r="BZR40" s="227"/>
      <c r="BZS40" s="227"/>
      <c r="BZT40" s="227"/>
      <c r="BZU40" s="227"/>
      <c r="BZV40" s="227"/>
      <c r="BZW40" s="227"/>
      <c r="BZX40" s="227"/>
      <c r="BZY40" s="227"/>
      <c r="BZZ40" s="227"/>
      <c r="CAA40" s="227"/>
      <c r="CAB40" s="227"/>
      <c r="CAC40" s="227"/>
      <c r="CAD40" s="227"/>
      <c r="CAE40" s="227"/>
      <c r="CAF40" s="227"/>
      <c r="CAG40" s="227"/>
      <c r="CAH40" s="227"/>
      <c r="CAI40" s="227"/>
      <c r="CAJ40" s="227"/>
      <c r="CAK40" s="227"/>
      <c r="CAL40" s="227"/>
      <c r="CAM40" s="227"/>
      <c r="CAN40" s="227"/>
      <c r="CAO40" s="227"/>
      <c r="CAP40" s="227"/>
      <c r="CAQ40" s="227"/>
      <c r="CAR40" s="227"/>
      <c r="CAS40" s="227"/>
      <c r="CAT40" s="227"/>
      <c r="CAU40" s="227"/>
      <c r="CAV40" s="227"/>
      <c r="CAW40" s="227"/>
      <c r="CAX40" s="227"/>
      <c r="CAY40" s="227"/>
      <c r="CAZ40" s="227"/>
      <c r="CBA40" s="227"/>
      <c r="CBB40" s="227"/>
      <c r="CBC40" s="227"/>
      <c r="CBD40" s="227"/>
      <c r="CBE40" s="227"/>
      <c r="CBF40" s="227"/>
      <c r="CBG40" s="227"/>
      <c r="CBH40" s="227"/>
      <c r="CBI40" s="227"/>
      <c r="CBJ40" s="227"/>
      <c r="CBK40" s="227"/>
      <c r="CBL40" s="227"/>
      <c r="CBM40" s="227"/>
      <c r="CBN40" s="227"/>
      <c r="CBO40" s="227"/>
      <c r="CBP40" s="227"/>
      <c r="CBQ40" s="227"/>
      <c r="CBR40" s="227"/>
      <c r="CBS40" s="227"/>
      <c r="CBT40" s="227"/>
      <c r="CBU40" s="227"/>
      <c r="CBV40" s="227"/>
      <c r="CBW40" s="227"/>
      <c r="CBX40" s="227"/>
      <c r="CBY40" s="227"/>
      <c r="CBZ40" s="227"/>
      <c r="CCA40" s="227"/>
      <c r="CCB40" s="227"/>
      <c r="CCC40" s="227"/>
      <c r="CCD40" s="227"/>
      <c r="CCE40" s="227"/>
      <c r="CCF40" s="227"/>
      <c r="CCG40" s="227"/>
      <c r="CCH40" s="227"/>
      <c r="CCI40" s="227"/>
      <c r="CCJ40" s="227"/>
      <c r="CCK40" s="227"/>
      <c r="CCL40" s="227"/>
      <c r="CCM40" s="227"/>
      <c r="CCN40" s="227"/>
      <c r="CCO40" s="227"/>
      <c r="CCP40" s="227"/>
      <c r="CCQ40" s="227"/>
      <c r="CCR40" s="227"/>
      <c r="CCS40" s="227"/>
      <c r="CCT40" s="227"/>
      <c r="CCU40" s="227"/>
      <c r="CCV40" s="227"/>
      <c r="CCW40" s="227"/>
      <c r="CCX40" s="227"/>
      <c r="CCY40" s="227"/>
      <c r="CCZ40" s="227"/>
      <c r="CDA40" s="227"/>
      <c r="CDB40" s="227"/>
      <c r="CDC40" s="227"/>
      <c r="CDD40" s="227"/>
      <c r="CDE40" s="227"/>
      <c r="CDF40" s="227"/>
      <c r="CDG40" s="227"/>
      <c r="CDH40" s="227"/>
      <c r="CDI40" s="227"/>
      <c r="CDJ40" s="227"/>
      <c r="CDK40" s="227"/>
      <c r="CDL40" s="227"/>
      <c r="CDM40" s="227"/>
      <c r="CDN40" s="227"/>
      <c r="CDO40" s="227"/>
      <c r="CDP40" s="227"/>
      <c r="CDQ40" s="227"/>
      <c r="CDR40" s="227"/>
      <c r="CDS40" s="227"/>
      <c r="CDT40" s="227"/>
      <c r="CDU40" s="227"/>
      <c r="CDV40" s="227"/>
      <c r="CDW40" s="227"/>
      <c r="CDX40" s="227"/>
      <c r="CDY40" s="227"/>
      <c r="CDZ40" s="227"/>
      <c r="CEA40" s="227"/>
      <c r="CEB40" s="227"/>
      <c r="CEC40" s="227"/>
      <c r="CED40" s="227"/>
      <c r="CEE40" s="227"/>
      <c r="CEF40" s="227"/>
      <c r="CEG40" s="227"/>
      <c r="CEH40" s="227"/>
      <c r="CEI40" s="227"/>
      <c r="CEJ40" s="227"/>
      <c r="CEK40" s="227"/>
      <c r="CEL40" s="227"/>
      <c r="CEM40" s="227"/>
      <c r="CEN40" s="227"/>
      <c r="CEO40" s="227"/>
      <c r="CEP40" s="227"/>
      <c r="CEQ40" s="227"/>
      <c r="CER40" s="227"/>
      <c r="CES40" s="227"/>
      <c r="CET40" s="227"/>
      <c r="CEU40" s="227"/>
      <c r="CEV40" s="227"/>
      <c r="CEW40" s="227"/>
      <c r="CEX40" s="227"/>
      <c r="CEY40" s="227"/>
      <c r="CEZ40" s="227"/>
      <c r="CFA40" s="227"/>
      <c r="CFB40" s="227"/>
      <c r="CFC40" s="227"/>
      <c r="CFD40" s="227"/>
      <c r="CFE40" s="227"/>
      <c r="CFF40" s="227"/>
      <c r="CFG40" s="227"/>
      <c r="CFH40" s="227"/>
      <c r="CFI40" s="227"/>
      <c r="CFJ40" s="227"/>
      <c r="CFK40" s="227"/>
      <c r="CFL40" s="227"/>
      <c r="CFM40" s="227"/>
      <c r="CFN40" s="227"/>
      <c r="CFO40" s="227"/>
      <c r="CFP40" s="227"/>
      <c r="CFQ40" s="227"/>
      <c r="CFR40" s="227"/>
      <c r="CFS40" s="227"/>
      <c r="CFT40" s="227"/>
      <c r="CFU40" s="227"/>
      <c r="CFV40" s="227"/>
      <c r="CFW40" s="227"/>
      <c r="CFX40" s="227"/>
      <c r="CFY40" s="227"/>
      <c r="CFZ40" s="227"/>
      <c r="CGA40" s="227"/>
      <c r="CGB40" s="227"/>
      <c r="CGC40" s="227"/>
      <c r="CGD40" s="227"/>
      <c r="CGE40" s="227"/>
      <c r="CGF40" s="227"/>
      <c r="CGG40" s="227"/>
      <c r="CGH40" s="227"/>
      <c r="CGI40" s="227"/>
      <c r="CGJ40" s="227"/>
      <c r="CGK40" s="227"/>
      <c r="CGL40" s="227"/>
      <c r="CGM40" s="227"/>
      <c r="CGN40" s="227"/>
      <c r="CGO40" s="227"/>
      <c r="CGP40" s="227"/>
      <c r="CGQ40" s="227"/>
      <c r="CGR40" s="227"/>
      <c r="CGS40" s="227"/>
      <c r="CGT40" s="227"/>
      <c r="CGU40" s="227"/>
      <c r="CGV40" s="227"/>
      <c r="CGW40" s="227"/>
      <c r="CGX40" s="227"/>
      <c r="CGY40" s="227"/>
      <c r="CGZ40" s="227"/>
      <c r="CHA40" s="227"/>
      <c r="CHB40" s="227"/>
      <c r="CHC40" s="227"/>
      <c r="CHD40" s="227"/>
      <c r="CHE40" s="227"/>
      <c r="CHF40" s="227"/>
      <c r="CHG40" s="227"/>
      <c r="CHH40" s="227"/>
      <c r="CHI40" s="227"/>
      <c r="CHJ40" s="227"/>
      <c r="CHK40" s="227"/>
      <c r="CHL40" s="227"/>
      <c r="CHM40" s="227"/>
      <c r="CHN40" s="227"/>
      <c r="CHO40" s="227"/>
      <c r="CHP40" s="227"/>
      <c r="CHQ40" s="227"/>
      <c r="CHR40" s="227"/>
      <c r="CHS40" s="227"/>
      <c r="CHT40" s="227"/>
      <c r="CHU40" s="227"/>
      <c r="CHV40" s="227"/>
      <c r="CHW40" s="227"/>
      <c r="CHX40" s="227"/>
      <c r="CHY40" s="227"/>
      <c r="CHZ40" s="227"/>
      <c r="CIA40" s="227"/>
      <c r="CIB40" s="227"/>
      <c r="CIC40" s="227"/>
      <c r="CID40" s="227"/>
      <c r="CIE40" s="227"/>
      <c r="CIF40" s="227"/>
      <c r="CIG40" s="227"/>
      <c r="CIH40" s="227"/>
      <c r="CII40" s="227"/>
      <c r="CIJ40" s="227"/>
      <c r="CIK40" s="227"/>
      <c r="CIL40" s="227"/>
      <c r="CIM40" s="227"/>
      <c r="CIN40" s="227"/>
      <c r="CIO40" s="227"/>
      <c r="CIP40" s="227"/>
      <c r="CIQ40" s="227"/>
      <c r="CIR40" s="227"/>
      <c r="CIS40" s="227"/>
      <c r="CIT40" s="227"/>
      <c r="CIU40" s="227"/>
      <c r="CIV40" s="227"/>
      <c r="CIW40" s="227"/>
      <c r="CIX40" s="227"/>
      <c r="CIY40" s="227"/>
      <c r="CIZ40" s="227"/>
      <c r="CJA40" s="227"/>
      <c r="CJB40" s="227"/>
      <c r="CJC40" s="227"/>
      <c r="CJD40" s="227"/>
      <c r="CJE40" s="227"/>
      <c r="CJF40" s="227"/>
      <c r="CJG40" s="227"/>
      <c r="CJH40" s="227"/>
      <c r="CJI40" s="227"/>
      <c r="CJJ40" s="227"/>
      <c r="CJK40" s="227"/>
      <c r="CJL40" s="227"/>
      <c r="CJM40" s="227"/>
      <c r="CJN40" s="227"/>
      <c r="CJO40" s="227"/>
      <c r="CJP40" s="227"/>
      <c r="CJQ40" s="227"/>
      <c r="CJR40" s="227"/>
      <c r="CJS40" s="227"/>
      <c r="CJT40" s="227"/>
      <c r="CJU40" s="227"/>
      <c r="CJV40" s="227"/>
      <c r="CJW40" s="227"/>
      <c r="CJX40" s="227"/>
      <c r="CJY40" s="227"/>
      <c r="CJZ40" s="227"/>
      <c r="CKA40" s="227"/>
      <c r="CKB40" s="227"/>
      <c r="CKC40" s="227"/>
      <c r="CKD40" s="227"/>
      <c r="CKE40" s="227"/>
      <c r="CKF40" s="227"/>
      <c r="CKG40" s="227"/>
      <c r="CKH40" s="227"/>
      <c r="CKI40" s="227"/>
      <c r="CKJ40" s="227"/>
      <c r="CKK40" s="227"/>
      <c r="CKL40" s="227"/>
      <c r="CKM40" s="227"/>
      <c r="CKN40" s="227"/>
      <c r="CKO40" s="227"/>
      <c r="CKP40" s="227"/>
      <c r="CKQ40" s="227"/>
      <c r="CKR40" s="227"/>
      <c r="CKS40" s="227"/>
      <c r="CKT40" s="227"/>
      <c r="CKU40" s="227"/>
      <c r="CKV40" s="227"/>
      <c r="CKW40" s="227"/>
      <c r="CKX40" s="227"/>
      <c r="CKY40" s="227"/>
      <c r="CKZ40" s="227"/>
      <c r="CLA40" s="227"/>
      <c r="CLB40" s="227"/>
      <c r="CLC40" s="227"/>
      <c r="CLD40" s="227"/>
      <c r="CLE40" s="227"/>
      <c r="CLF40" s="227"/>
      <c r="CLG40" s="227"/>
      <c r="CLH40" s="227"/>
      <c r="CLI40" s="227"/>
      <c r="CLJ40" s="227"/>
      <c r="CLK40" s="227"/>
      <c r="CLL40" s="227"/>
      <c r="CLM40" s="227"/>
      <c r="CLN40" s="227"/>
      <c r="CLO40" s="227"/>
      <c r="CLP40" s="227"/>
      <c r="CLQ40" s="227"/>
      <c r="CLR40" s="227"/>
      <c r="CLS40" s="227"/>
      <c r="CLT40" s="227"/>
      <c r="CLU40" s="227"/>
      <c r="CLV40" s="227"/>
      <c r="CLW40" s="227"/>
      <c r="CLX40" s="227"/>
      <c r="CLY40" s="227"/>
      <c r="CLZ40" s="227"/>
      <c r="CMA40" s="227"/>
      <c r="CMB40" s="227"/>
      <c r="CMC40" s="227"/>
      <c r="CMD40" s="227"/>
      <c r="CME40" s="227"/>
      <c r="CMF40" s="227"/>
      <c r="CMG40" s="227"/>
      <c r="CMH40" s="227"/>
      <c r="CMI40" s="227"/>
      <c r="CMJ40" s="227"/>
      <c r="CMK40" s="227"/>
      <c r="CML40" s="227"/>
      <c r="CMM40" s="227"/>
      <c r="CMN40" s="227"/>
      <c r="CMO40" s="227"/>
      <c r="CMP40" s="227"/>
      <c r="CMQ40" s="227"/>
      <c r="CMR40" s="227"/>
      <c r="CMS40" s="227"/>
      <c r="CMT40" s="227"/>
      <c r="CMU40" s="227"/>
      <c r="CMV40" s="227"/>
      <c r="CMW40" s="227"/>
      <c r="CMX40" s="227"/>
      <c r="CMY40" s="227"/>
      <c r="CMZ40" s="227"/>
      <c r="CNA40" s="227"/>
      <c r="CNB40" s="227"/>
      <c r="CNC40" s="227"/>
      <c r="CND40" s="227"/>
      <c r="CNE40" s="227"/>
      <c r="CNF40" s="227"/>
      <c r="CNG40" s="227"/>
      <c r="CNH40" s="227"/>
      <c r="CNI40" s="227"/>
      <c r="CNJ40" s="227"/>
      <c r="CNK40" s="227"/>
      <c r="CNL40" s="227"/>
      <c r="CNM40" s="227"/>
      <c r="CNN40" s="227"/>
      <c r="CNO40" s="227"/>
      <c r="CNP40" s="227"/>
      <c r="CNQ40" s="227"/>
      <c r="CNR40" s="227"/>
      <c r="CNS40" s="227"/>
      <c r="CNT40" s="227"/>
      <c r="CNU40" s="227"/>
      <c r="CNV40" s="227"/>
      <c r="CNW40" s="227"/>
      <c r="CNX40" s="227"/>
      <c r="CNY40" s="227"/>
      <c r="CNZ40" s="227"/>
      <c r="COA40" s="227"/>
      <c r="COB40" s="227"/>
      <c r="COC40" s="227"/>
      <c r="COD40" s="227"/>
      <c r="COE40" s="227"/>
      <c r="COF40" s="227"/>
      <c r="COG40" s="227"/>
      <c r="COH40" s="227"/>
      <c r="COI40" s="227"/>
      <c r="COJ40" s="227"/>
      <c r="COK40" s="227"/>
      <c r="COL40" s="227"/>
      <c r="COM40" s="227"/>
      <c r="CON40" s="227"/>
      <c r="COO40" s="227"/>
      <c r="COP40" s="227"/>
      <c r="COQ40" s="227"/>
      <c r="COR40" s="227"/>
      <c r="COS40" s="227"/>
      <c r="COT40" s="227"/>
      <c r="COU40" s="227"/>
      <c r="COV40" s="227"/>
      <c r="COW40" s="227"/>
      <c r="COX40" s="227"/>
      <c r="COY40" s="227"/>
      <c r="COZ40" s="227"/>
      <c r="CPA40" s="227"/>
      <c r="CPB40" s="227"/>
      <c r="CPC40" s="227"/>
      <c r="CPD40" s="227"/>
      <c r="CPE40" s="227"/>
      <c r="CPF40" s="227"/>
      <c r="CPG40" s="227"/>
      <c r="CPH40" s="227"/>
      <c r="CPI40" s="227"/>
      <c r="CPJ40" s="227"/>
      <c r="CPK40" s="227"/>
      <c r="CPL40" s="227"/>
      <c r="CPM40" s="227"/>
      <c r="CPN40" s="227"/>
      <c r="CPO40" s="227"/>
      <c r="CPP40" s="227"/>
      <c r="CPQ40" s="227"/>
      <c r="CPR40" s="227"/>
      <c r="CPS40" s="227"/>
      <c r="CPT40" s="227"/>
      <c r="CPU40" s="227"/>
      <c r="CPV40" s="227"/>
      <c r="CPW40" s="227"/>
      <c r="CPX40" s="227"/>
      <c r="CPY40" s="227"/>
      <c r="CPZ40" s="227"/>
      <c r="CQA40" s="227"/>
      <c r="CQB40" s="227"/>
      <c r="CQC40" s="227"/>
      <c r="CQD40" s="227"/>
      <c r="CQE40" s="227"/>
      <c r="CQF40" s="227"/>
      <c r="CQG40" s="227"/>
      <c r="CQH40" s="227"/>
      <c r="CQI40" s="227"/>
      <c r="CQJ40" s="227"/>
      <c r="CQK40" s="227"/>
      <c r="CQL40" s="227"/>
      <c r="CQM40" s="227"/>
      <c r="CQN40" s="227"/>
      <c r="CQO40" s="227"/>
      <c r="CQP40" s="227"/>
      <c r="CQQ40" s="227"/>
      <c r="CQR40" s="227"/>
      <c r="CQS40" s="227"/>
      <c r="CQT40" s="227"/>
      <c r="CQU40" s="227"/>
      <c r="CQV40" s="227"/>
      <c r="CQW40" s="227"/>
      <c r="CQX40" s="227"/>
      <c r="CQY40" s="227"/>
      <c r="CQZ40" s="227"/>
      <c r="CRA40" s="227"/>
      <c r="CRB40" s="227"/>
      <c r="CRC40" s="227"/>
      <c r="CRD40" s="227"/>
      <c r="CRE40" s="227"/>
      <c r="CRF40" s="227"/>
      <c r="CRG40" s="227"/>
      <c r="CRH40" s="227"/>
      <c r="CRI40" s="227"/>
      <c r="CRJ40" s="227"/>
      <c r="CRK40" s="227"/>
      <c r="CRL40" s="227"/>
      <c r="CRM40" s="227"/>
      <c r="CRN40" s="227"/>
      <c r="CRO40" s="227"/>
      <c r="CRP40" s="227"/>
      <c r="CRQ40" s="227"/>
      <c r="CRR40" s="227"/>
      <c r="CRS40" s="227"/>
      <c r="CRT40" s="227"/>
      <c r="CRU40" s="227"/>
      <c r="CRV40" s="227"/>
      <c r="CRW40" s="227"/>
      <c r="CRX40" s="227"/>
      <c r="CRY40" s="227"/>
      <c r="CRZ40" s="227"/>
      <c r="CSA40" s="227"/>
      <c r="CSB40" s="227"/>
      <c r="CSC40" s="227"/>
      <c r="CSD40" s="227"/>
      <c r="CSE40" s="227"/>
      <c r="CSF40" s="227"/>
      <c r="CSG40" s="227"/>
      <c r="CSH40" s="227"/>
      <c r="CSI40" s="227"/>
      <c r="CSJ40" s="227"/>
      <c r="CSK40" s="227"/>
      <c r="CSL40" s="227"/>
      <c r="CSM40" s="227"/>
      <c r="CSN40" s="227"/>
      <c r="CSO40" s="227"/>
      <c r="CSP40" s="227"/>
      <c r="CSQ40" s="227"/>
      <c r="CSR40" s="227"/>
      <c r="CSS40" s="227"/>
      <c r="CST40" s="227"/>
      <c r="CSU40" s="227"/>
      <c r="CSV40" s="227"/>
      <c r="CSW40" s="227"/>
      <c r="CSX40" s="227"/>
      <c r="CSY40" s="227"/>
      <c r="CSZ40" s="227"/>
      <c r="CTA40" s="227"/>
      <c r="CTB40" s="227"/>
      <c r="CTC40" s="227"/>
      <c r="CTD40" s="227"/>
      <c r="CTE40" s="227"/>
      <c r="CTF40" s="227"/>
      <c r="CTG40" s="227"/>
      <c r="CTH40" s="227"/>
      <c r="CTI40" s="227"/>
      <c r="CTJ40" s="227"/>
      <c r="CTK40" s="227"/>
      <c r="CTL40" s="227"/>
      <c r="CTM40" s="227"/>
      <c r="CTN40" s="227"/>
      <c r="CTO40" s="227"/>
      <c r="CTP40" s="227"/>
      <c r="CTQ40" s="227"/>
      <c r="CTR40" s="227"/>
      <c r="CTS40" s="227"/>
      <c r="CTT40" s="227"/>
      <c r="CTU40" s="227"/>
      <c r="CTV40" s="227"/>
      <c r="CTW40" s="227"/>
      <c r="CTX40" s="227"/>
      <c r="CTY40" s="227"/>
      <c r="CTZ40" s="227"/>
      <c r="CUA40" s="227"/>
      <c r="CUB40" s="227"/>
      <c r="CUC40" s="227"/>
      <c r="CUD40" s="227"/>
      <c r="CUE40" s="227"/>
      <c r="CUF40" s="227"/>
      <c r="CUG40" s="227"/>
      <c r="CUH40" s="227"/>
      <c r="CUI40" s="227"/>
      <c r="CUJ40" s="227"/>
      <c r="CUK40" s="227"/>
      <c r="CUL40" s="227"/>
      <c r="CUM40" s="227"/>
      <c r="CUN40" s="227"/>
      <c r="CUO40" s="227"/>
      <c r="CUP40" s="227"/>
      <c r="CUQ40" s="227"/>
      <c r="CUR40" s="227"/>
      <c r="CUS40" s="227"/>
      <c r="CUT40" s="227"/>
      <c r="CUU40" s="227"/>
      <c r="CUV40" s="227"/>
      <c r="CUW40" s="227"/>
      <c r="CUX40" s="227"/>
      <c r="CUY40" s="227"/>
      <c r="CUZ40" s="227"/>
      <c r="CVA40" s="227"/>
      <c r="CVB40" s="227"/>
      <c r="CVC40" s="227"/>
      <c r="CVD40" s="227"/>
      <c r="CVE40" s="227"/>
      <c r="CVF40" s="227"/>
      <c r="CVG40" s="227"/>
      <c r="CVH40" s="227"/>
      <c r="CVI40" s="227"/>
      <c r="CVJ40" s="227"/>
      <c r="CVK40" s="227"/>
      <c r="CVL40" s="227"/>
      <c r="CVM40" s="227"/>
      <c r="CVN40" s="227"/>
      <c r="CVO40" s="227"/>
      <c r="CVP40" s="227"/>
      <c r="CVQ40" s="227"/>
      <c r="CVR40" s="227"/>
      <c r="CVS40" s="227"/>
      <c r="CVT40" s="227"/>
      <c r="CVU40" s="227"/>
      <c r="CVV40" s="227"/>
      <c r="CVW40" s="227"/>
      <c r="CVX40" s="227"/>
      <c r="CVY40" s="227"/>
      <c r="CVZ40" s="227"/>
      <c r="CWA40" s="227"/>
      <c r="CWB40" s="227"/>
      <c r="CWC40" s="227"/>
      <c r="CWD40" s="227"/>
      <c r="CWE40" s="227"/>
      <c r="CWF40" s="227"/>
      <c r="CWG40" s="227"/>
      <c r="CWH40" s="227"/>
      <c r="CWI40" s="227"/>
      <c r="CWJ40" s="227"/>
      <c r="CWK40" s="227"/>
      <c r="CWL40" s="227"/>
      <c r="CWM40" s="227"/>
      <c r="CWN40" s="227"/>
      <c r="CWO40" s="227"/>
      <c r="CWP40" s="227"/>
      <c r="CWQ40" s="227"/>
      <c r="CWR40" s="227"/>
      <c r="CWS40" s="227"/>
      <c r="CWT40" s="227"/>
      <c r="CWU40" s="227"/>
      <c r="CWV40" s="227"/>
      <c r="CWW40" s="227"/>
      <c r="CWX40" s="227"/>
      <c r="CWY40" s="227"/>
      <c r="CWZ40" s="227"/>
      <c r="CXA40" s="227"/>
      <c r="CXB40" s="227"/>
      <c r="CXC40" s="227"/>
      <c r="CXD40" s="227"/>
      <c r="CXE40" s="227"/>
      <c r="CXF40" s="227"/>
      <c r="CXG40" s="227"/>
      <c r="CXH40" s="227"/>
      <c r="CXI40" s="227"/>
      <c r="CXJ40" s="227"/>
      <c r="CXK40" s="227"/>
      <c r="CXL40" s="227"/>
      <c r="CXM40" s="227"/>
      <c r="CXN40" s="227"/>
      <c r="CXO40" s="227"/>
      <c r="CXP40" s="227"/>
      <c r="CXQ40" s="227"/>
      <c r="CXR40" s="227"/>
      <c r="CXS40" s="227"/>
      <c r="CXT40" s="227"/>
      <c r="CXU40" s="227"/>
      <c r="CXV40" s="227"/>
      <c r="CXW40" s="227"/>
      <c r="CXX40" s="227"/>
      <c r="CXY40" s="227"/>
      <c r="CXZ40" s="227"/>
      <c r="CYA40" s="227"/>
      <c r="CYB40" s="227"/>
      <c r="CYC40" s="227"/>
      <c r="CYD40" s="227"/>
      <c r="CYE40" s="227"/>
      <c r="CYF40" s="227"/>
      <c r="CYG40" s="227"/>
      <c r="CYH40" s="227"/>
      <c r="CYI40" s="227"/>
      <c r="CYJ40" s="227"/>
      <c r="CYK40" s="227"/>
      <c r="CYL40" s="227"/>
      <c r="CYM40" s="227"/>
      <c r="CYN40" s="227"/>
      <c r="CYO40" s="227"/>
      <c r="CYP40" s="227"/>
      <c r="CYQ40" s="227"/>
      <c r="CYR40" s="227"/>
      <c r="CYS40" s="227"/>
      <c r="CYT40" s="227"/>
      <c r="CYU40" s="227"/>
      <c r="CYV40" s="227"/>
      <c r="CYW40" s="227"/>
      <c r="CYX40" s="227"/>
      <c r="CYY40" s="227"/>
      <c r="CYZ40" s="227"/>
      <c r="CZA40" s="227"/>
      <c r="CZB40" s="227"/>
      <c r="CZC40" s="227"/>
      <c r="CZD40" s="227"/>
      <c r="CZE40" s="227"/>
      <c r="CZF40" s="227"/>
      <c r="CZG40" s="227"/>
      <c r="CZH40" s="227"/>
      <c r="CZI40" s="227"/>
      <c r="CZJ40" s="227"/>
      <c r="CZK40" s="227"/>
      <c r="CZL40" s="227"/>
      <c r="CZM40" s="227"/>
      <c r="CZN40" s="227"/>
      <c r="CZO40" s="227"/>
      <c r="CZP40" s="227"/>
      <c r="CZQ40" s="227"/>
      <c r="CZR40" s="227"/>
      <c r="CZS40" s="227"/>
      <c r="CZT40" s="227"/>
      <c r="CZU40" s="227"/>
      <c r="CZV40" s="227"/>
      <c r="CZW40" s="227"/>
      <c r="CZX40" s="227"/>
      <c r="CZY40" s="227"/>
      <c r="CZZ40" s="227"/>
      <c r="DAA40" s="227"/>
      <c r="DAB40" s="227"/>
      <c r="DAC40" s="227"/>
      <c r="DAD40" s="227"/>
      <c r="DAE40" s="227"/>
      <c r="DAF40" s="227"/>
      <c r="DAG40" s="227"/>
      <c r="DAH40" s="227"/>
      <c r="DAI40" s="227"/>
      <c r="DAJ40" s="227"/>
      <c r="DAK40" s="227"/>
      <c r="DAL40" s="227"/>
      <c r="DAM40" s="227"/>
      <c r="DAN40" s="227"/>
      <c r="DAO40" s="227"/>
      <c r="DAP40" s="227"/>
      <c r="DAQ40" s="227"/>
      <c r="DAR40" s="227"/>
      <c r="DAS40" s="227"/>
      <c r="DAT40" s="227"/>
      <c r="DAU40" s="227"/>
      <c r="DAV40" s="227"/>
      <c r="DAW40" s="227"/>
      <c r="DAX40" s="227"/>
      <c r="DAY40" s="227"/>
      <c r="DAZ40" s="227"/>
      <c r="DBA40" s="227"/>
      <c r="DBB40" s="227"/>
      <c r="DBC40" s="227"/>
      <c r="DBD40" s="227"/>
      <c r="DBE40" s="227"/>
      <c r="DBF40" s="227"/>
      <c r="DBG40" s="227"/>
      <c r="DBH40" s="227"/>
      <c r="DBI40" s="227"/>
      <c r="DBJ40" s="227"/>
      <c r="DBK40" s="227"/>
      <c r="DBL40" s="227"/>
      <c r="DBM40" s="227"/>
      <c r="DBN40" s="227"/>
      <c r="DBO40" s="227"/>
      <c r="DBP40" s="227"/>
      <c r="DBQ40" s="227"/>
      <c r="DBR40" s="227"/>
      <c r="DBS40" s="227"/>
      <c r="DBT40" s="227"/>
      <c r="DBU40" s="227"/>
      <c r="DBV40" s="227"/>
      <c r="DBW40" s="227"/>
      <c r="DBX40" s="227"/>
      <c r="DBY40" s="227"/>
      <c r="DBZ40" s="227"/>
      <c r="DCA40" s="227"/>
      <c r="DCB40" s="227"/>
      <c r="DCC40" s="227"/>
      <c r="DCD40" s="227"/>
      <c r="DCE40" s="227"/>
      <c r="DCF40" s="227"/>
      <c r="DCG40" s="227"/>
      <c r="DCH40" s="227"/>
      <c r="DCI40" s="227"/>
      <c r="DCJ40" s="227"/>
      <c r="DCK40" s="227"/>
      <c r="DCL40" s="227"/>
      <c r="DCM40" s="227"/>
      <c r="DCN40" s="227"/>
      <c r="DCO40" s="227"/>
      <c r="DCP40" s="227"/>
      <c r="DCQ40" s="227"/>
      <c r="DCR40" s="227"/>
      <c r="DCS40" s="227"/>
      <c r="DCT40" s="227"/>
      <c r="DCU40" s="227"/>
      <c r="DCV40" s="227"/>
      <c r="DCW40" s="227"/>
      <c r="DCX40" s="227"/>
      <c r="DCY40" s="227"/>
      <c r="DCZ40" s="227"/>
      <c r="DDA40" s="227"/>
      <c r="DDB40" s="227"/>
      <c r="DDC40" s="227"/>
      <c r="DDD40" s="227"/>
      <c r="DDE40" s="227"/>
      <c r="DDF40" s="227"/>
      <c r="DDG40" s="227"/>
      <c r="DDH40" s="227"/>
      <c r="DDI40" s="227"/>
      <c r="DDJ40" s="227"/>
      <c r="DDK40" s="227"/>
      <c r="DDL40" s="227"/>
      <c r="DDM40" s="227"/>
      <c r="DDN40" s="227"/>
      <c r="DDO40" s="227"/>
      <c r="DDP40" s="227"/>
      <c r="DDQ40" s="227"/>
      <c r="DDR40" s="227"/>
      <c r="DDS40" s="227"/>
      <c r="DDT40" s="227"/>
      <c r="DDU40" s="227"/>
      <c r="DDV40" s="227"/>
      <c r="DDW40" s="227"/>
      <c r="DDX40" s="227"/>
      <c r="DDY40" s="227"/>
      <c r="DDZ40" s="227"/>
      <c r="DEA40" s="227"/>
      <c r="DEB40" s="227"/>
      <c r="DEC40" s="227"/>
      <c r="DED40" s="227"/>
      <c r="DEE40" s="227"/>
      <c r="DEF40" s="227"/>
      <c r="DEG40" s="227"/>
      <c r="DEH40" s="227"/>
      <c r="DEI40" s="227"/>
      <c r="DEJ40" s="227"/>
      <c r="DEK40" s="227"/>
      <c r="DEL40" s="227"/>
      <c r="DEM40" s="227"/>
      <c r="DEN40" s="227"/>
      <c r="DEO40" s="227"/>
      <c r="DEP40" s="227"/>
      <c r="DEQ40" s="227"/>
      <c r="DER40" s="227"/>
      <c r="DES40" s="227"/>
      <c r="DET40" s="227"/>
      <c r="DEU40" s="227"/>
      <c r="DEV40" s="227"/>
      <c r="DEW40" s="227"/>
      <c r="DEX40" s="227"/>
      <c r="DEY40" s="227"/>
      <c r="DEZ40" s="227"/>
      <c r="DFA40" s="227"/>
      <c r="DFB40" s="227"/>
      <c r="DFC40" s="227"/>
      <c r="DFD40" s="227"/>
      <c r="DFE40" s="227"/>
      <c r="DFF40" s="227"/>
      <c r="DFG40" s="227"/>
      <c r="DFH40" s="227"/>
      <c r="DFI40" s="227"/>
      <c r="DFJ40" s="227"/>
      <c r="DFK40" s="227"/>
      <c r="DFL40" s="227"/>
      <c r="DFM40" s="227"/>
      <c r="DFN40" s="227"/>
      <c r="DFO40" s="227"/>
      <c r="DFP40" s="227"/>
      <c r="DFQ40" s="227"/>
      <c r="DFR40" s="227"/>
      <c r="DFS40" s="227"/>
      <c r="DFT40" s="227"/>
      <c r="DFU40" s="227"/>
      <c r="DFV40" s="227"/>
      <c r="DFW40" s="227"/>
      <c r="DFX40" s="227"/>
      <c r="DFY40" s="227"/>
      <c r="DFZ40" s="227"/>
      <c r="DGA40" s="227"/>
      <c r="DGB40" s="227"/>
      <c r="DGC40" s="227"/>
      <c r="DGD40" s="227"/>
      <c r="DGE40" s="227"/>
      <c r="DGF40" s="227"/>
      <c r="DGG40" s="227"/>
      <c r="DGH40" s="227"/>
      <c r="DGI40" s="227"/>
      <c r="DGJ40" s="227"/>
      <c r="DGK40" s="227"/>
      <c r="DGL40" s="227"/>
      <c r="DGM40" s="227"/>
      <c r="DGN40" s="227"/>
      <c r="DGO40" s="227"/>
      <c r="DGP40" s="227"/>
      <c r="DGQ40" s="227"/>
      <c r="DGR40" s="227"/>
      <c r="DGS40" s="227"/>
      <c r="DGT40" s="227"/>
      <c r="DGU40" s="227"/>
      <c r="DGV40" s="227"/>
      <c r="DGW40" s="227"/>
      <c r="DGX40" s="227"/>
      <c r="DGY40" s="227"/>
      <c r="DGZ40" s="227"/>
      <c r="DHA40" s="227"/>
      <c r="DHB40" s="227"/>
      <c r="DHC40" s="227"/>
      <c r="DHD40" s="227"/>
      <c r="DHE40" s="227"/>
      <c r="DHF40" s="227"/>
      <c r="DHG40" s="227"/>
      <c r="DHH40" s="227"/>
      <c r="DHI40" s="227"/>
      <c r="DHJ40" s="227"/>
      <c r="DHK40" s="227"/>
      <c r="DHL40" s="227"/>
      <c r="DHM40" s="227"/>
      <c r="DHN40" s="227"/>
      <c r="DHO40" s="227"/>
      <c r="DHP40" s="227"/>
      <c r="DHQ40" s="227"/>
      <c r="DHR40" s="227"/>
      <c r="DHS40" s="227"/>
      <c r="DHT40" s="227"/>
      <c r="DHU40" s="227"/>
      <c r="DHV40" s="227"/>
      <c r="DHW40" s="227"/>
      <c r="DHX40" s="227"/>
      <c r="DHY40" s="227"/>
      <c r="DHZ40" s="227"/>
      <c r="DIA40" s="227"/>
      <c r="DIB40" s="227"/>
      <c r="DIC40" s="227"/>
      <c r="DID40" s="227"/>
      <c r="DIE40" s="227"/>
      <c r="DIF40" s="227"/>
      <c r="DIG40" s="227"/>
      <c r="DIH40" s="227"/>
      <c r="DII40" s="227"/>
      <c r="DIJ40" s="227"/>
      <c r="DIK40" s="227"/>
      <c r="DIL40" s="227"/>
      <c r="DIM40" s="227"/>
      <c r="DIN40" s="227"/>
      <c r="DIO40" s="227"/>
      <c r="DIP40" s="227"/>
      <c r="DIQ40" s="227"/>
      <c r="DIR40" s="227"/>
      <c r="DIS40" s="227"/>
      <c r="DIT40" s="227"/>
      <c r="DIU40" s="227"/>
      <c r="DIV40" s="227"/>
      <c r="DIW40" s="227"/>
      <c r="DIX40" s="227"/>
      <c r="DIY40" s="227"/>
      <c r="DIZ40" s="227"/>
      <c r="DJA40" s="227"/>
      <c r="DJB40" s="227"/>
      <c r="DJC40" s="227"/>
      <c r="DJD40" s="227"/>
      <c r="DJE40" s="227"/>
      <c r="DJF40" s="227"/>
      <c r="DJG40" s="227"/>
      <c r="DJH40" s="227"/>
      <c r="DJI40" s="227"/>
      <c r="DJJ40" s="227"/>
      <c r="DJK40" s="227"/>
      <c r="DJL40" s="227"/>
      <c r="DJM40" s="227"/>
      <c r="DJN40" s="227"/>
      <c r="DJO40" s="227"/>
      <c r="DJP40" s="227"/>
      <c r="DJQ40" s="227"/>
      <c r="DJR40" s="227"/>
      <c r="DJS40" s="227"/>
      <c r="DJT40" s="227"/>
      <c r="DJU40" s="227"/>
      <c r="DJV40" s="227"/>
      <c r="DJW40" s="227"/>
      <c r="DJX40" s="227"/>
      <c r="DJY40" s="227"/>
      <c r="DJZ40" s="227"/>
      <c r="DKA40" s="227"/>
      <c r="DKB40" s="227"/>
      <c r="DKC40" s="227"/>
      <c r="DKD40" s="227"/>
      <c r="DKE40" s="227"/>
      <c r="DKF40" s="227"/>
      <c r="DKG40" s="227"/>
      <c r="DKH40" s="227"/>
      <c r="DKI40" s="227"/>
      <c r="DKJ40" s="227"/>
      <c r="DKK40" s="227"/>
      <c r="DKL40" s="227"/>
      <c r="DKM40" s="227"/>
      <c r="DKN40" s="227"/>
      <c r="DKO40" s="227"/>
      <c r="DKP40" s="227"/>
      <c r="DKQ40" s="227"/>
      <c r="DKR40" s="227"/>
      <c r="DKS40" s="227"/>
      <c r="DKT40" s="227"/>
      <c r="DKU40" s="227"/>
      <c r="DKV40" s="227"/>
      <c r="DKW40" s="227"/>
      <c r="DKX40" s="227"/>
      <c r="DKY40" s="227"/>
      <c r="DKZ40" s="227"/>
      <c r="DLA40" s="227"/>
      <c r="DLB40" s="227"/>
      <c r="DLC40" s="227"/>
      <c r="DLD40" s="227"/>
      <c r="DLE40" s="227"/>
      <c r="DLF40" s="227"/>
      <c r="DLG40" s="227"/>
      <c r="DLH40" s="227"/>
      <c r="DLI40" s="227"/>
      <c r="DLJ40" s="227"/>
      <c r="DLK40" s="227"/>
      <c r="DLL40" s="227"/>
      <c r="DLM40" s="227"/>
      <c r="DLN40" s="227"/>
      <c r="DLO40" s="227"/>
      <c r="DLP40" s="227"/>
      <c r="DLQ40" s="227"/>
      <c r="DLR40" s="227"/>
      <c r="DLS40" s="227"/>
      <c r="DLT40" s="227"/>
      <c r="DLU40" s="227"/>
      <c r="DLV40" s="227"/>
      <c r="DLW40" s="227"/>
      <c r="DLX40" s="227"/>
      <c r="DLY40" s="227"/>
      <c r="DLZ40" s="227"/>
      <c r="DMA40" s="227"/>
      <c r="DMB40" s="227"/>
      <c r="DMC40" s="227"/>
      <c r="DMD40" s="227"/>
      <c r="DME40" s="227"/>
      <c r="DMF40" s="227"/>
      <c r="DMG40" s="227"/>
      <c r="DMH40" s="227"/>
      <c r="DMI40" s="227"/>
      <c r="DMJ40" s="227"/>
      <c r="DMK40" s="227"/>
      <c r="DML40" s="227"/>
      <c r="DMM40" s="227"/>
      <c r="DMN40" s="227"/>
      <c r="DMO40" s="227"/>
      <c r="DMP40" s="227"/>
      <c r="DMQ40" s="227"/>
      <c r="DMR40" s="227"/>
      <c r="DMS40" s="227"/>
      <c r="DMT40" s="227"/>
      <c r="DMU40" s="227"/>
      <c r="DMV40" s="227"/>
      <c r="DMW40" s="227"/>
      <c r="DMX40" s="227"/>
      <c r="DMY40" s="227"/>
      <c r="DMZ40" s="227"/>
      <c r="DNA40" s="227"/>
      <c r="DNB40" s="227"/>
      <c r="DNC40" s="227"/>
      <c r="DND40" s="227"/>
      <c r="DNE40" s="227"/>
      <c r="DNF40" s="227"/>
      <c r="DNG40" s="227"/>
      <c r="DNH40" s="227"/>
      <c r="DNI40" s="227"/>
      <c r="DNJ40" s="227"/>
      <c r="DNK40" s="227"/>
      <c r="DNL40" s="227"/>
      <c r="DNM40" s="227"/>
      <c r="DNN40" s="227"/>
      <c r="DNO40" s="227"/>
      <c r="DNP40" s="227"/>
      <c r="DNQ40" s="227"/>
      <c r="DNR40" s="227"/>
      <c r="DNS40" s="227"/>
      <c r="DNT40" s="227"/>
      <c r="DNU40" s="227"/>
      <c r="DNV40" s="227"/>
      <c r="DNW40" s="227"/>
      <c r="DNX40" s="227"/>
      <c r="DNY40" s="227"/>
      <c r="DNZ40" s="227"/>
      <c r="DOA40" s="227"/>
      <c r="DOB40" s="227"/>
      <c r="DOC40" s="227"/>
      <c r="DOD40" s="227"/>
      <c r="DOE40" s="227"/>
      <c r="DOF40" s="227"/>
      <c r="DOG40" s="227"/>
      <c r="DOH40" s="227"/>
      <c r="DOI40" s="227"/>
      <c r="DOJ40" s="227"/>
      <c r="DOK40" s="227"/>
      <c r="DOL40" s="227"/>
      <c r="DOM40" s="227"/>
      <c r="DON40" s="227"/>
      <c r="DOO40" s="227"/>
      <c r="DOP40" s="227"/>
      <c r="DOQ40" s="227"/>
      <c r="DOR40" s="227"/>
      <c r="DOS40" s="227"/>
      <c r="DOT40" s="227"/>
      <c r="DOU40" s="227"/>
      <c r="DOV40" s="227"/>
      <c r="DOW40" s="227"/>
      <c r="DOX40" s="227"/>
      <c r="DOY40" s="227"/>
      <c r="DOZ40" s="227"/>
      <c r="DPA40" s="227"/>
      <c r="DPB40" s="227"/>
      <c r="DPC40" s="227"/>
      <c r="DPD40" s="227"/>
      <c r="DPE40" s="227"/>
      <c r="DPF40" s="227"/>
      <c r="DPG40" s="227"/>
      <c r="DPH40" s="227"/>
      <c r="DPI40" s="227"/>
      <c r="DPJ40" s="227"/>
      <c r="DPK40" s="227"/>
      <c r="DPL40" s="227"/>
      <c r="DPM40" s="227"/>
      <c r="DPN40" s="227"/>
      <c r="DPO40" s="227"/>
      <c r="DPP40" s="227"/>
      <c r="DPQ40" s="227"/>
      <c r="DPR40" s="227"/>
      <c r="DPS40" s="227"/>
      <c r="DPT40" s="227"/>
      <c r="DPU40" s="227"/>
      <c r="DPV40" s="227"/>
      <c r="DPW40" s="227"/>
      <c r="DPX40" s="227"/>
      <c r="DPY40" s="227"/>
      <c r="DPZ40" s="227"/>
      <c r="DQA40" s="227"/>
      <c r="DQB40" s="227"/>
      <c r="DQC40" s="227"/>
      <c r="DQD40" s="227"/>
      <c r="DQE40" s="227"/>
      <c r="DQF40" s="227"/>
      <c r="DQG40" s="227"/>
      <c r="DQH40" s="227"/>
      <c r="DQI40" s="227"/>
      <c r="DQJ40" s="227"/>
      <c r="DQK40" s="227"/>
      <c r="DQL40" s="227"/>
      <c r="DQM40" s="227"/>
      <c r="DQN40" s="227"/>
      <c r="DQO40" s="227"/>
      <c r="DQP40" s="227"/>
      <c r="DQQ40" s="227"/>
      <c r="DQR40" s="227"/>
      <c r="DQS40" s="227"/>
      <c r="DQT40" s="227"/>
      <c r="DQU40" s="227"/>
      <c r="DQV40" s="227"/>
      <c r="DQW40" s="227"/>
      <c r="DQX40" s="227"/>
      <c r="DQY40" s="227"/>
      <c r="DQZ40" s="227"/>
      <c r="DRA40" s="227"/>
      <c r="DRB40" s="227"/>
      <c r="DRC40" s="227"/>
      <c r="DRD40" s="227"/>
      <c r="DRE40" s="227"/>
      <c r="DRF40" s="227"/>
      <c r="DRG40" s="227"/>
      <c r="DRH40" s="227"/>
      <c r="DRI40" s="227"/>
      <c r="DRJ40" s="227"/>
      <c r="DRK40" s="227"/>
      <c r="DRL40" s="227"/>
      <c r="DRM40" s="227"/>
      <c r="DRN40" s="227"/>
      <c r="DRO40" s="227"/>
      <c r="DRP40" s="227"/>
      <c r="DRQ40" s="227"/>
      <c r="DRR40" s="227"/>
      <c r="DRS40" s="227"/>
      <c r="DRT40" s="227"/>
      <c r="DRU40" s="227"/>
      <c r="DRV40" s="227"/>
      <c r="DRW40" s="227"/>
      <c r="DRX40" s="227"/>
      <c r="DRY40" s="227"/>
      <c r="DRZ40" s="227"/>
      <c r="DSA40" s="227"/>
      <c r="DSB40" s="227"/>
      <c r="DSC40" s="227"/>
      <c r="DSD40" s="227"/>
      <c r="DSE40" s="227"/>
      <c r="DSF40" s="227"/>
      <c r="DSG40" s="227"/>
      <c r="DSH40" s="227"/>
      <c r="DSI40" s="227"/>
      <c r="DSJ40" s="227"/>
      <c r="DSK40" s="227"/>
      <c r="DSL40" s="227"/>
      <c r="DSM40" s="227"/>
      <c r="DSN40" s="227"/>
      <c r="DSO40" s="227"/>
      <c r="DSP40" s="227"/>
      <c r="DSQ40" s="227"/>
      <c r="DSR40" s="227"/>
      <c r="DSS40" s="227"/>
      <c r="DST40" s="227"/>
      <c r="DSU40" s="227"/>
      <c r="DSV40" s="227"/>
      <c r="DSW40" s="227"/>
      <c r="DSX40" s="227"/>
      <c r="DSY40" s="227"/>
      <c r="DSZ40" s="227"/>
      <c r="DTA40" s="227"/>
      <c r="DTB40" s="227"/>
      <c r="DTC40" s="227"/>
      <c r="DTD40" s="227"/>
      <c r="DTE40" s="227"/>
      <c r="DTF40" s="227"/>
      <c r="DTG40" s="227"/>
      <c r="DTH40" s="227"/>
      <c r="DTI40" s="227"/>
      <c r="DTJ40" s="227"/>
      <c r="DTK40" s="227"/>
      <c r="DTL40" s="227"/>
      <c r="DTM40" s="227"/>
      <c r="DTN40" s="227"/>
      <c r="DTO40" s="227"/>
      <c r="DTP40" s="227"/>
      <c r="DTQ40" s="227"/>
      <c r="DTR40" s="227"/>
      <c r="DTS40" s="227"/>
      <c r="DTT40" s="227"/>
      <c r="DTU40" s="227"/>
      <c r="DTV40" s="227"/>
      <c r="DTW40" s="227"/>
      <c r="DTX40" s="227"/>
      <c r="DTY40" s="227"/>
      <c r="DTZ40" s="227"/>
      <c r="DUA40" s="227"/>
      <c r="DUB40" s="227"/>
      <c r="DUC40" s="227"/>
      <c r="DUD40" s="227"/>
      <c r="DUE40" s="227"/>
      <c r="DUF40" s="227"/>
      <c r="DUG40" s="227"/>
      <c r="DUH40" s="227"/>
      <c r="DUI40" s="227"/>
      <c r="DUJ40" s="227"/>
      <c r="DUK40" s="227"/>
      <c r="DUL40" s="227"/>
      <c r="DUM40" s="227"/>
      <c r="DUN40" s="227"/>
      <c r="DUO40" s="227"/>
      <c r="DUP40" s="227"/>
      <c r="DUQ40" s="227"/>
      <c r="DUR40" s="227"/>
      <c r="DUS40" s="227"/>
      <c r="DUT40" s="227"/>
      <c r="DUU40" s="227"/>
      <c r="DUV40" s="227"/>
      <c r="DUW40" s="227"/>
      <c r="DUX40" s="227"/>
      <c r="DUY40" s="227"/>
      <c r="DUZ40" s="227"/>
      <c r="DVA40" s="227"/>
      <c r="DVB40" s="227"/>
      <c r="DVC40" s="227"/>
      <c r="DVD40" s="227"/>
      <c r="DVE40" s="227"/>
      <c r="DVF40" s="227"/>
      <c r="DVG40" s="227"/>
      <c r="DVH40" s="227"/>
      <c r="DVI40" s="227"/>
      <c r="DVJ40" s="227"/>
      <c r="DVK40" s="227"/>
      <c r="DVL40" s="227"/>
      <c r="DVM40" s="227"/>
      <c r="DVN40" s="227"/>
      <c r="DVO40" s="227"/>
      <c r="DVP40" s="227"/>
      <c r="DVQ40" s="227"/>
      <c r="DVR40" s="227"/>
      <c r="DVS40" s="227"/>
      <c r="DVT40" s="227"/>
      <c r="DVU40" s="227"/>
      <c r="DVV40" s="227"/>
      <c r="DVW40" s="227"/>
      <c r="DVX40" s="227"/>
      <c r="DVY40" s="227"/>
      <c r="DVZ40" s="227"/>
      <c r="DWA40" s="227"/>
      <c r="DWB40" s="227"/>
      <c r="DWC40" s="227"/>
      <c r="DWD40" s="227"/>
      <c r="DWE40" s="227"/>
      <c r="DWF40" s="227"/>
      <c r="DWG40" s="227"/>
      <c r="DWH40" s="227"/>
      <c r="DWI40" s="227"/>
      <c r="DWJ40" s="227"/>
      <c r="DWK40" s="227"/>
      <c r="DWL40" s="227"/>
      <c r="DWM40" s="227"/>
      <c r="DWN40" s="227"/>
      <c r="DWO40" s="227"/>
      <c r="DWP40" s="227"/>
      <c r="DWQ40" s="227"/>
      <c r="DWR40" s="227"/>
      <c r="DWS40" s="227"/>
      <c r="DWT40" s="227"/>
      <c r="DWU40" s="227"/>
      <c r="DWV40" s="227"/>
      <c r="DWW40" s="227"/>
      <c r="DWX40" s="227"/>
      <c r="DWY40" s="227"/>
      <c r="DWZ40" s="227"/>
      <c r="DXA40" s="227"/>
      <c r="DXB40" s="227"/>
      <c r="DXC40" s="227"/>
      <c r="DXD40" s="227"/>
      <c r="DXE40" s="227"/>
      <c r="DXF40" s="227"/>
      <c r="DXG40" s="227"/>
      <c r="DXH40" s="227"/>
      <c r="DXI40" s="227"/>
      <c r="DXJ40" s="227"/>
      <c r="DXK40" s="227"/>
      <c r="DXL40" s="227"/>
      <c r="DXM40" s="227"/>
      <c r="DXN40" s="227"/>
      <c r="DXO40" s="227"/>
      <c r="DXP40" s="227"/>
      <c r="DXQ40" s="227"/>
      <c r="DXR40" s="227"/>
      <c r="DXS40" s="227"/>
      <c r="DXT40" s="227"/>
      <c r="DXU40" s="227"/>
      <c r="DXV40" s="227"/>
      <c r="DXW40" s="227"/>
      <c r="DXX40" s="227"/>
      <c r="DXY40" s="227"/>
      <c r="DXZ40" s="227"/>
      <c r="DYA40" s="227"/>
      <c r="DYB40" s="227"/>
      <c r="DYC40" s="227"/>
      <c r="DYD40" s="227"/>
      <c r="DYE40" s="227"/>
      <c r="DYF40" s="227"/>
      <c r="DYG40" s="227"/>
      <c r="DYH40" s="227"/>
      <c r="DYI40" s="227"/>
      <c r="DYJ40" s="227"/>
      <c r="DYK40" s="227"/>
      <c r="DYL40" s="227"/>
      <c r="DYM40" s="227"/>
      <c r="DYN40" s="227"/>
      <c r="DYO40" s="227"/>
      <c r="DYP40" s="227"/>
      <c r="DYQ40" s="227"/>
      <c r="DYR40" s="227"/>
      <c r="DYS40" s="227"/>
      <c r="DYT40" s="227"/>
      <c r="DYU40" s="227"/>
      <c r="DYV40" s="227"/>
      <c r="DYW40" s="227"/>
      <c r="DYX40" s="227"/>
      <c r="DYY40" s="227"/>
      <c r="DYZ40" s="227"/>
      <c r="DZA40" s="227"/>
      <c r="DZB40" s="227"/>
      <c r="DZC40" s="227"/>
      <c r="DZD40" s="227"/>
      <c r="DZE40" s="227"/>
      <c r="DZF40" s="227"/>
      <c r="DZG40" s="227"/>
      <c r="DZH40" s="227"/>
      <c r="DZI40" s="227"/>
      <c r="DZJ40" s="227"/>
      <c r="DZK40" s="227"/>
      <c r="DZL40" s="227"/>
      <c r="DZM40" s="227"/>
      <c r="DZN40" s="227"/>
      <c r="DZO40" s="227"/>
      <c r="DZP40" s="227"/>
      <c r="DZQ40" s="227"/>
      <c r="DZR40" s="227"/>
      <c r="DZS40" s="227"/>
      <c r="DZT40" s="227"/>
      <c r="DZU40" s="227"/>
      <c r="DZV40" s="227"/>
      <c r="DZW40" s="227"/>
      <c r="DZX40" s="227"/>
      <c r="DZY40" s="227"/>
      <c r="DZZ40" s="227"/>
      <c r="EAA40" s="227"/>
      <c r="EAB40" s="227"/>
      <c r="EAC40" s="227"/>
      <c r="EAD40" s="227"/>
      <c r="EAE40" s="227"/>
      <c r="EAF40" s="227"/>
      <c r="EAG40" s="227"/>
      <c r="EAH40" s="227"/>
      <c r="EAI40" s="227"/>
      <c r="EAJ40" s="227"/>
      <c r="EAK40" s="227"/>
      <c r="EAL40" s="227"/>
      <c r="EAM40" s="227"/>
      <c r="EAN40" s="227"/>
      <c r="EAO40" s="227"/>
      <c r="EAP40" s="227"/>
      <c r="EAQ40" s="227"/>
      <c r="EAR40" s="227"/>
      <c r="EAS40" s="227"/>
      <c r="EAT40" s="227"/>
      <c r="EAU40" s="227"/>
      <c r="EAV40" s="227"/>
      <c r="EAW40" s="227"/>
      <c r="EAX40" s="227"/>
      <c r="EAY40" s="227"/>
      <c r="EAZ40" s="227"/>
      <c r="EBA40" s="227"/>
      <c r="EBB40" s="227"/>
      <c r="EBC40" s="227"/>
      <c r="EBD40" s="227"/>
      <c r="EBE40" s="227"/>
      <c r="EBF40" s="227"/>
      <c r="EBG40" s="227"/>
      <c r="EBH40" s="227"/>
      <c r="EBI40" s="227"/>
      <c r="EBJ40" s="227"/>
      <c r="EBK40" s="227"/>
      <c r="EBL40" s="227"/>
      <c r="EBM40" s="227"/>
      <c r="EBN40" s="227"/>
      <c r="EBO40" s="227"/>
      <c r="EBP40" s="227"/>
      <c r="EBQ40" s="227"/>
      <c r="EBR40" s="227"/>
      <c r="EBS40" s="227"/>
      <c r="EBT40" s="227"/>
      <c r="EBU40" s="227"/>
      <c r="EBV40" s="227"/>
      <c r="EBW40" s="227"/>
      <c r="EBX40" s="227"/>
      <c r="EBY40" s="227"/>
      <c r="EBZ40" s="227"/>
      <c r="ECA40" s="227"/>
      <c r="ECB40" s="227"/>
      <c r="ECC40" s="227"/>
      <c r="ECD40" s="227"/>
      <c r="ECE40" s="227"/>
      <c r="ECF40" s="227"/>
      <c r="ECG40" s="227"/>
      <c r="ECH40" s="227"/>
      <c r="ECI40" s="227"/>
      <c r="ECJ40" s="227"/>
      <c r="ECK40" s="227"/>
      <c r="ECL40" s="227"/>
      <c r="ECM40" s="227"/>
      <c r="ECN40" s="227"/>
      <c r="ECO40" s="227"/>
      <c r="ECP40" s="227"/>
      <c r="ECQ40" s="227"/>
      <c r="ECR40" s="227"/>
      <c r="ECS40" s="227"/>
      <c r="ECT40" s="227"/>
      <c r="ECU40" s="227"/>
      <c r="ECV40" s="227"/>
      <c r="ECW40" s="227"/>
      <c r="ECX40" s="227"/>
      <c r="ECY40" s="227"/>
      <c r="ECZ40" s="227"/>
      <c r="EDA40" s="227"/>
      <c r="EDB40" s="227"/>
      <c r="EDC40" s="227"/>
      <c r="EDD40" s="227"/>
      <c r="EDE40" s="227"/>
      <c r="EDF40" s="227"/>
      <c r="EDG40" s="227"/>
      <c r="EDH40" s="227"/>
      <c r="EDI40" s="227"/>
      <c r="EDJ40" s="227"/>
      <c r="EDK40" s="227"/>
      <c r="EDL40" s="227"/>
      <c r="EDM40" s="227"/>
      <c r="EDN40" s="227"/>
      <c r="EDO40" s="227"/>
      <c r="EDP40" s="227"/>
      <c r="EDQ40" s="227"/>
      <c r="EDR40" s="227"/>
      <c r="EDS40" s="227"/>
      <c r="EDT40" s="227"/>
      <c r="EDU40" s="227"/>
      <c r="EDV40" s="227"/>
      <c r="EDW40" s="227"/>
      <c r="EDX40" s="227"/>
      <c r="EDY40" s="227"/>
      <c r="EDZ40" s="227"/>
      <c r="EEA40" s="227"/>
      <c r="EEB40" s="227"/>
      <c r="EEC40" s="227"/>
      <c r="EED40" s="227"/>
      <c r="EEE40" s="227"/>
      <c r="EEF40" s="227"/>
      <c r="EEG40" s="227"/>
      <c r="EEH40" s="227"/>
      <c r="EEI40" s="227"/>
      <c r="EEJ40" s="227"/>
      <c r="EEK40" s="227"/>
      <c r="EEL40" s="227"/>
      <c r="EEM40" s="227"/>
      <c r="EEN40" s="227"/>
      <c r="EEO40" s="227"/>
      <c r="EEP40" s="227"/>
      <c r="EEQ40" s="227"/>
      <c r="EER40" s="227"/>
      <c r="EES40" s="227"/>
      <c r="EET40" s="227"/>
      <c r="EEU40" s="227"/>
      <c r="EEV40" s="227"/>
      <c r="EEW40" s="227"/>
      <c r="EEX40" s="227"/>
      <c r="EEY40" s="227"/>
      <c r="EEZ40" s="227"/>
      <c r="EFA40" s="227"/>
      <c r="EFB40" s="227"/>
      <c r="EFC40" s="227"/>
      <c r="EFD40" s="227"/>
      <c r="EFE40" s="227"/>
      <c r="EFF40" s="227"/>
      <c r="EFG40" s="227"/>
      <c r="EFH40" s="227"/>
      <c r="EFI40" s="227"/>
      <c r="EFJ40" s="227"/>
      <c r="EFK40" s="227"/>
      <c r="EFL40" s="227"/>
      <c r="EFM40" s="227"/>
      <c r="EFN40" s="227"/>
      <c r="EFO40" s="227"/>
      <c r="EFP40" s="227"/>
      <c r="EFQ40" s="227"/>
      <c r="EFR40" s="227"/>
      <c r="EFS40" s="227"/>
      <c r="EFT40" s="227"/>
      <c r="EFU40" s="227"/>
      <c r="EFV40" s="227"/>
      <c r="EFW40" s="227"/>
      <c r="EFX40" s="227"/>
      <c r="EFY40" s="227"/>
      <c r="EFZ40" s="227"/>
      <c r="EGA40" s="227"/>
      <c r="EGB40" s="227"/>
      <c r="EGC40" s="227"/>
      <c r="EGD40" s="227"/>
      <c r="EGE40" s="227"/>
      <c r="EGF40" s="227"/>
      <c r="EGG40" s="227"/>
      <c r="EGH40" s="227"/>
      <c r="EGI40" s="227"/>
      <c r="EGJ40" s="227"/>
      <c r="EGK40" s="227"/>
      <c r="EGL40" s="227"/>
      <c r="EGM40" s="227"/>
      <c r="EGN40" s="227"/>
      <c r="EGO40" s="227"/>
      <c r="EGP40" s="227"/>
      <c r="EGQ40" s="227"/>
      <c r="EGR40" s="227"/>
      <c r="EGS40" s="227"/>
      <c r="EGT40" s="227"/>
      <c r="EGU40" s="227"/>
      <c r="EGV40" s="227"/>
      <c r="EGW40" s="227"/>
      <c r="EGX40" s="227"/>
      <c r="EGY40" s="227"/>
      <c r="EGZ40" s="227"/>
      <c r="EHA40" s="227"/>
      <c r="EHB40" s="227"/>
      <c r="EHC40" s="227"/>
      <c r="EHD40" s="227"/>
      <c r="EHE40" s="227"/>
      <c r="EHF40" s="227"/>
      <c r="EHG40" s="227"/>
      <c r="EHH40" s="227"/>
      <c r="EHI40" s="227"/>
      <c r="EHJ40" s="227"/>
      <c r="EHK40" s="227"/>
      <c r="EHL40" s="227"/>
      <c r="EHM40" s="227"/>
      <c r="EHN40" s="227"/>
      <c r="EHO40" s="227"/>
      <c r="EHP40" s="227"/>
      <c r="EHQ40" s="227"/>
      <c r="EHR40" s="227"/>
      <c r="EHS40" s="227"/>
      <c r="EHT40" s="227"/>
      <c r="EHU40" s="227"/>
      <c r="EHV40" s="227"/>
      <c r="EHW40" s="227"/>
      <c r="EHX40" s="227"/>
      <c r="EHY40" s="227"/>
      <c r="EHZ40" s="227"/>
      <c r="EIA40" s="227"/>
      <c r="EIB40" s="227"/>
      <c r="EIC40" s="227"/>
      <c r="EID40" s="227"/>
      <c r="EIE40" s="227"/>
      <c r="EIF40" s="227"/>
      <c r="EIG40" s="227"/>
      <c r="EIH40" s="227"/>
      <c r="EII40" s="227"/>
      <c r="EIJ40" s="227"/>
      <c r="EIK40" s="227"/>
      <c r="EIL40" s="227"/>
      <c r="EIM40" s="227"/>
      <c r="EIN40" s="227"/>
      <c r="EIO40" s="227"/>
      <c r="EIP40" s="227"/>
      <c r="EIQ40" s="227"/>
      <c r="EIR40" s="227"/>
      <c r="EIS40" s="227"/>
      <c r="EIT40" s="227"/>
      <c r="EIU40" s="227"/>
      <c r="EIV40" s="227"/>
      <c r="EIW40" s="227"/>
      <c r="EIX40" s="227"/>
      <c r="EIY40" s="227"/>
      <c r="EIZ40" s="227"/>
      <c r="EJA40" s="227"/>
      <c r="EJB40" s="227"/>
      <c r="EJC40" s="227"/>
      <c r="EJD40" s="227"/>
      <c r="EJE40" s="227"/>
      <c r="EJF40" s="227"/>
      <c r="EJG40" s="227"/>
      <c r="EJH40" s="227"/>
      <c r="EJI40" s="227"/>
      <c r="EJJ40" s="227"/>
      <c r="EJK40" s="227"/>
      <c r="EJL40" s="227"/>
      <c r="EJM40" s="227"/>
      <c r="EJN40" s="227"/>
      <c r="EJO40" s="227"/>
      <c r="EJP40" s="227"/>
      <c r="EJQ40" s="227"/>
      <c r="EJR40" s="227"/>
      <c r="EJS40" s="227"/>
      <c r="EJT40" s="227"/>
      <c r="EJU40" s="227"/>
      <c r="EJV40" s="227"/>
      <c r="EJW40" s="227"/>
      <c r="EJX40" s="227"/>
      <c r="EJY40" s="227"/>
      <c r="EJZ40" s="227"/>
      <c r="EKA40" s="227"/>
      <c r="EKB40" s="227"/>
      <c r="EKC40" s="227"/>
      <c r="EKD40" s="227"/>
      <c r="EKE40" s="227"/>
      <c r="EKF40" s="227"/>
      <c r="EKG40" s="227"/>
      <c r="EKH40" s="227"/>
      <c r="EKI40" s="227"/>
      <c r="EKJ40" s="227"/>
      <c r="EKK40" s="227"/>
      <c r="EKL40" s="227"/>
      <c r="EKM40" s="227"/>
      <c r="EKN40" s="227"/>
      <c r="EKO40" s="227"/>
      <c r="EKP40" s="227"/>
      <c r="EKQ40" s="227"/>
      <c r="EKR40" s="227"/>
      <c r="EKS40" s="227"/>
      <c r="EKT40" s="227"/>
      <c r="EKU40" s="227"/>
      <c r="EKV40" s="227"/>
      <c r="EKW40" s="227"/>
      <c r="EKX40" s="227"/>
      <c r="EKY40" s="227"/>
      <c r="EKZ40" s="227"/>
      <c r="ELA40" s="227"/>
      <c r="ELB40" s="227"/>
      <c r="ELC40" s="227"/>
      <c r="ELD40" s="227"/>
      <c r="ELE40" s="227"/>
      <c r="ELF40" s="227"/>
      <c r="ELG40" s="227"/>
      <c r="ELH40" s="227"/>
      <c r="ELI40" s="227"/>
      <c r="ELJ40" s="227"/>
      <c r="ELK40" s="227"/>
      <c r="ELL40" s="227"/>
      <c r="ELM40" s="227"/>
      <c r="ELN40" s="227"/>
      <c r="ELO40" s="227"/>
      <c r="ELP40" s="227"/>
      <c r="ELQ40" s="227"/>
      <c r="ELR40" s="227"/>
      <c r="ELS40" s="227"/>
      <c r="ELT40" s="227"/>
      <c r="ELU40" s="227"/>
      <c r="ELV40" s="227"/>
      <c r="ELW40" s="227"/>
      <c r="ELX40" s="227"/>
      <c r="ELY40" s="227"/>
      <c r="ELZ40" s="227"/>
      <c r="EMA40" s="227"/>
      <c r="EMB40" s="227"/>
      <c r="EMC40" s="227"/>
      <c r="EMD40" s="227"/>
      <c r="EME40" s="227"/>
      <c r="EMF40" s="227"/>
      <c r="EMG40" s="227"/>
      <c r="EMH40" s="227"/>
      <c r="EMI40" s="227"/>
      <c r="EMJ40" s="227"/>
      <c r="EMK40" s="227"/>
      <c r="EML40" s="227"/>
      <c r="EMM40" s="227"/>
      <c r="EMN40" s="227"/>
      <c r="EMO40" s="227"/>
      <c r="EMP40" s="227"/>
      <c r="EMQ40" s="227"/>
      <c r="EMR40" s="227"/>
      <c r="EMS40" s="227"/>
      <c r="EMT40" s="227"/>
      <c r="EMU40" s="227"/>
      <c r="EMV40" s="227"/>
      <c r="EMW40" s="227"/>
      <c r="EMX40" s="227"/>
      <c r="EMY40" s="227"/>
      <c r="EMZ40" s="227"/>
      <c r="ENA40" s="227"/>
      <c r="ENB40" s="227"/>
      <c r="ENC40" s="227"/>
      <c r="END40" s="227"/>
      <c r="ENE40" s="227"/>
      <c r="ENF40" s="227"/>
      <c r="ENG40" s="227"/>
      <c r="ENH40" s="227"/>
      <c r="ENI40" s="227"/>
      <c r="ENJ40" s="227"/>
      <c r="ENK40" s="227"/>
      <c r="ENL40" s="227"/>
      <c r="ENM40" s="227"/>
      <c r="ENN40" s="227"/>
      <c r="ENO40" s="227"/>
      <c r="ENP40" s="227"/>
      <c r="ENQ40" s="227"/>
      <c r="ENR40" s="227"/>
      <c r="ENS40" s="227"/>
      <c r="ENT40" s="227"/>
      <c r="ENU40" s="227"/>
      <c r="ENV40" s="227"/>
      <c r="ENW40" s="227"/>
      <c r="ENX40" s="227"/>
      <c r="ENY40" s="227"/>
      <c r="ENZ40" s="227"/>
      <c r="EOA40" s="227"/>
      <c r="EOB40" s="227"/>
      <c r="EOC40" s="227"/>
      <c r="EOD40" s="227"/>
      <c r="EOE40" s="227"/>
      <c r="EOF40" s="227"/>
      <c r="EOG40" s="227"/>
      <c r="EOH40" s="227"/>
      <c r="EOI40" s="227"/>
      <c r="EOJ40" s="227"/>
      <c r="EOK40" s="227"/>
      <c r="EOL40" s="227"/>
      <c r="EOM40" s="227"/>
      <c r="EON40" s="227"/>
      <c r="EOO40" s="227"/>
      <c r="EOP40" s="227"/>
      <c r="EOQ40" s="227"/>
      <c r="EOR40" s="227"/>
      <c r="EOS40" s="227"/>
      <c r="EOT40" s="227"/>
      <c r="EOU40" s="227"/>
      <c r="EOV40" s="227"/>
      <c r="EOW40" s="227"/>
      <c r="EOX40" s="227"/>
      <c r="EOY40" s="227"/>
      <c r="EOZ40" s="227"/>
      <c r="EPA40" s="227"/>
      <c r="EPB40" s="227"/>
      <c r="EPC40" s="227"/>
      <c r="EPD40" s="227"/>
      <c r="EPE40" s="227"/>
      <c r="EPF40" s="227"/>
      <c r="EPG40" s="227"/>
      <c r="EPH40" s="227"/>
      <c r="EPI40" s="227"/>
      <c r="EPJ40" s="227"/>
      <c r="EPK40" s="227"/>
      <c r="EPL40" s="227"/>
      <c r="EPM40" s="227"/>
      <c r="EPN40" s="227"/>
      <c r="EPO40" s="227"/>
      <c r="EPP40" s="227"/>
      <c r="EPQ40" s="227"/>
      <c r="EPR40" s="227"/>
      <c r="EPS40" s="227"/>
      <c r="EPT40" s="227"/>
      <c r="EPU40" s="227"/>
      <c r="EPV40" s="227"/>
      <c r="EPW40" s="227"/>
      <c r="EPX40" s="227"/>
      <c r="EPY40" s="227"/>
      <c r="EPZ40" s="227"/>
      <c r="EQA40" s="227"/>
      <c r="EQB40" s="227"/>
      <c r="EQC40" s="227"/>
      <c r="EQD40" s="227"/>
      <c r="EQE40" s="227"/>
      <c r="EQF40" s="227"/>
      <c r="EQG40" s="227"/>
      <c r="EQH40" s="227"/>
      <c r="EQI40" s="227"/>
      <c r="EQJ40" s="227"/>
      <c r="EQK40" s="227"/>
      <c r="EQL40" s="227"/>
      <c r="EQM40" s="227"/>
      <c r="EQN40" s="227"/>
      <c r="EQO40" s="227"/>
      <c r="EQP40" s="227"/>
      <c r="EQQ40" s="227"/>
      <c r="EQR40" s="227"/>
      <c r="EQS40" s="227"/>
      <c r="EQT40" s="227"/>
      <c r="EQU40" s="227"/>
      <c r="EQV40" s="227"/>
      <c r="EQW40" s="227"/>
      <c r="EQX40" s="227"/>
      <c r="EQY40" s="227"/>
      <c r="EQZ40" s="227"/>
      <c r="ERA40" s="227"/>
      <c r="ERB40" s="227"/>
      <c r="ERC40" s="227"/>
      <c r="ERD40" s="227"/>
      <c r="ERE40" s="227"/>
      <c r="ERF40" s="227"/>
      <c r="ERG40" s="227"/>
      <c r="ERH40" s="227"/>
      <c r="ERI40" s="227"/>
      <c r="ERJ40" s="227"/>
      <c r="ERK40" s="227"/>
      <c r="ERL40" s="227"/>
      <c r="ERM40" s="227"/>
      <c r="ERN40" s="227"/>
      <c r="ERO40" s="227"/>
      <c r="ERP40" s="227"/>
      <c r="ERQ40" s="227"/>
      <c r="ERR40" s="227"/>
      <c r="ERS40" s="227"/>
      <c r="ERT40" s="227"/>
      <c r="ERU40" s="227"/>
      <c r="ERV40" s="227"/>
      <c r="ERW40" s="227"/>
      <c r="ERX40" s="227"/>
      <c r="ERY40" s="227"/>
      <c r="ERZ40" s="227"/>
      <c r="ESA40" s="227"/>
      <c r="ESB40" s="227"/>
      <c r="ESC40" s="227"/>
      <c r="ESD40" s="227"/>
      <c r="ESE40" s="227"/>
      <c r="ESF40" s="227"/>
      <c r="ESG40" s="227"/>
      <c r="ESH40" s="227"/>
      <c r="ESI40" s="227"/>
      <c r="ESJ40" s="227"/>
      <c r="ESK40" s="227"/>
      <c r="ESL40" s="227"/>
      <c r="ESM40" s="227"/>
      <c r="ESN40" s="227"/>
      <c r="ESO40" s="227"/>
      <c r="ESP40" s="227"/>
      <c r="ESQ40" s="227"/>
      <c r="ESR40" s="227"/>
      <c r="ESS40" s="227"/>
      <c r="EST40" s="227"/>
      <c r="ESU40" s="227"/>
      <c r="ESV40" s="227"/>
      <c r="ESW40" s="227"/>
      <c r="ESX40" s="227"/>
      <c r="ESY40" s="227"/>
      <c r="ESZ40" s="227"/>
      <c r="ETA40" s="227"/>
      <c r="ETB40" s="227"/>
      <c r="ETC40" s="227"/>
      <c r="ETD40" s="227"/>
      <c r="ETE40" s="227"/>
      <c r="ETF40" s="227"/>
      <c r="ETG40" s="227"/>
      <c r="ETH40" s="227"/>
      <c r="ETI40" s="227"/>
      <c r="ETJ40" s="227"/>
      <c r="ETK40" s="227"/>
      <c r="ETL40" s="227"/>
      <c r="ETM40" s="227"/>
      <c r="ETN40" s="227"/>
      <c r="ETO40" s="227"/>
      <c r="ETP40" s="227"/>
      <c r="ETQ40" s="227"/>
      <c r="ETR40" s="227"/>
      <c r="ETS40" s="227"/>
      <c r="ETT40" s="227"/>
      <c r="ETU40" s="227"/>
      <c r="ETV40" s="227"/>
      <c r="ETW40" s="227"/>
      <c r="ETX40" s="227"/>
      <c r="ETY40" s="227"/>
      <c r="ETZ40" s="227"/>
      <c r="EUA40" s="227"/>
      <c r="EUB40" s="227"/>
      <c r="EUC40" s="227"/>
      <c r="EUD40" s="227"/>
      <c r="EUE40" s="227"/>
      <c r="EUF40" s="227"/>
      <c r="EUG40" s="227"/>
      <c r="EUH40" s="227"/>
      <c r="EUI40" s="227"/>
      <c r="EUJ40" s="227"/>
      <c r="EUK40" s="227"/>
      <c r="EUL40" s="227"/>
      <c r="EUM40" s="227"/>
      <c r="EUN40" s="227"/>
      <c r="EUO40" s="227"/>
      <c r="EUP40" s="227"/>
      <c r="EUQ40" s="227"/>
      <c r="EUR40" s="227"/>
      <c r="EUS40" s="227"/>
      <c r="EUT40" s="227"/>
      <c r="EUU40" s="227"/>
      <c r="EUV40" s="227"/>
      <c r="EUW40" s="227"/>
      <c r="EUX40" s="227"/>
      <c r="EUY40" s="227"/>
      <c r="EUZ40" s="227"/>
      <c r="EVA40" s="227"/>
      <c r="EVB40" s="227"/>
      <c r="EVC40" s="227"/>
      <c r="EVD40" s="227"/>
      <c r="EVE40" s="227"/>
      <c r="EVF40" s="227"/>
      <c r="EVG40" s="227"/>
      <c r="EVH40" s="227"/>
      <c r="EVI40" s="227"/>
      <c r="EVJ40" s="227"/>
      <c r="EVK40" s="227"/>
      <c r="EVL40" s="227"/>
      <c r="EVM40" s="227"/>
      <c r="EVN40" s="227"/>
      <c r="EVO40" s="227"/>
      <c r="EVP40" s="227"/>
      <c r="EVQ40" s="227"/>
      <c r="EVR40" s="227"/>
      <c r="EVS40" s="227"/>
      <c r="EVT40" s="227"/>
      <c r="EVU40" s="227"/>
      <c r="EVV40" s="227"/>
      <c r="EVW40" s="227"/>
      <c r="EVX40" s="227"/>
      <c r="EVY40" s="227"/>
      <c r="EVZ40" s="227"/>
      <c r="EWA40" s="227"/>
      <c r="EWB40" s="227"/>
      <c r="EWC40" s="227"/>
      <c r="EWD40" s="227"/>
      <c r="EWE40" s="227"/>
      <c r="EWF40" s="227"/>
      <c r="EWG40" s="227"/>
      <c r="EWH40" s="227"/>
      <c r="EWI40" s="227"/>
      <c r="EWJ40" s="227"/>
      <c r="EWK40" s="227"/>
      <c r="EWL40" s="227"/>
      <c r="EWM40" s="227"/>
      <c r="EWN40" s="227"/>
      <c r="EWO40" s="227"/>
      <c r="EWP40" s="227"/>
      <c r="EWQ40" s="227"/>
      <c r="EWR40" s="227"/>
      <c r="EWS40" s="227"/>
      <c r="EWT40" s="227"/>
      <c r="EWU40" s="227"/>
      <c r="EWV40" s="227"/>
      <c r="EWW40" s="227"/>
      <c r="EWX40" s="227"/>
      <c r="EWY40" s="227"/>
      <c r="EWZ40" s="227"/>
      <c r="EXA40" s="227"/>
      <c r="EXB40" s="227"/>
      <c r="EXC40" s="227"/>
      <c r="EXD40" s="227"/>
      <c r="EXE40" s="227"/>
      <c r="EXF40" s="227"/>
      <c r="EXG40" s="227"/>
      <c r="EXH40" s="227"/>
      <c r="EXI40" s="227"/>
      <c r="EXJ40" s="227"/>
      <c r="EXK40" s="227"/>
      <c r="EXL40" s="227"/>
      <c r="EXM40" s="227"/>
      <c r="EXN40" s="227"/>
      <c r="EXO40" s="227"/>
      <c r="EXP40" s="227"/>
      <c r="EXQ40" s="227"/>
      <c r="EXR40" s="227"/>
      <c r="EXS40" s="227"/>
      <c r="EXT40" s="227"/>
      <c r="EXU40" s="227"/>
      <c r="EXV40" s="227"/>
      <c r="EXW40" s="227"/>
      <c r="EXX40" s="227"/>
      <c r="EXY40" s="227"/>
      <c r="EXZ40" s="227"/>
      <c r="EYA40" s="227"/>
      <c r="EYB40" s="227"/>
      <c r="EYC40" s="227"/>
      <c r="EYD40" s="227"/>
      <c r="EYE40" s="227"/>
      <c r="EYF40" s="227"/>
      <c r="EYG40" s="227"/>
      <c r="EYH40" s="227"/>
      <c r="EYI40" s="227"/>
      <c r="EYJ40" s="227"/>
      <c r="EYK40" s="227"/>
      <c r="EYL40" s="227"/>
      <c r="EYM40" s="227"/>
      <c r="EYN40" s="227"/>
      <c r="EYO40" s="227"/>
      <c r="EYP40" s="227"/>
      <c r="EYQ40" s="227"/>
      <c r="EYR40" s="227"/>
      <c r="EYS40" s="227"/>
      <c r="EYT40" s="227"/>
      <c r="EYU40" s="227"/>
      <c r="EYV40" s="227"/>
      <c r="EYW40" s="227"/>
      <c r="EYX40" s="227"/>
      <c r="EYY40" s="227"/>
      <c r="EYZ40" s="227"/>
      <c r="EZA40" s="227"/>
      <c r="EZB40" s="227"/>
      <c r="EZC40" s="227"/>
      <c r="EZD40" s="227"/>
      <c r="EZE40" s="227"/>
      <c r="EZF40" s="227"/>
      <c r="EZG40" s="227"/>
      <c r="EZH40" s="227"/>
      <c r="EZI40" s="227"/>
      <c r="EZJ40" s="227"/>
      <c r="EZK40" s="227"/>
      <c r="EZL40" s="227"/>
      <c r="EZM40" s="227"/>
      <c r="EZN40" s="227"/>
      <c r="EZO40" s="227"/>
      <c r="EZP40" s="227"/>
      <c r="EZQ40" s="227"/>
      <c r="EZR40" s="227"/>
      <c r="EZS40" s="227"/>
      <c r="EZT40" s="227"/>
      <c r="EZU40" s="227"/>
      <c r="EZV40" s="227"/>
      <c r="EZW40" s="227"/>
      <c r="EZX40" s="227"/>
      <c r="EZY40" s="227"/>
      <c r="EZZ40" s="227"/>
      <c r="FAA40" s="227"/>
      <c r="FAB40" s="227"/>
      <c r="FAC40" s="227"/>
      <c r="FAD40" s="227"/>
      <c r="FAE40" s="227"/>
      <c r="FAF40" s="227"/>
      <c r="FAG40" s="227"/>
      <c r="FAH40" s="227"/>
      <c r="FAI40" s="227"/>
      <c r="FAJ40" s="227"/>
      <c r="FAK40" s="227"/>
      <c r="FAL40" s="227"/>
      <c r="FAM40" s="227"/>
      <c r="FAN40" s="227"/>
      <c r="FAO40" s="227"/>
      <c r="FAP40" s="227"/>
      <c r="FAQ40" s="227"/>
      <c r="FAR40" s="227"/>
      <c r="FAS40" s="227"/>
      <c r="FAT40" s="227"/>
      <c r="FAU40" s="227"/>
      <c r="FAV40" s="227"/>
      <c r="FAW40" s="227"/>
      <c r="FAX40" s="227"/>
      <c r="FAY40" s="227"/>
      <c r="FAZ40" s="227"/>
      <c r="FBA40" s="227"/>
      <c r="FBB40" s="227"/>
      <c r="FBC40" s="227"/>
      <c r="FBD40" s="227"/>
      <c r="FBE40" s="227"/>
      <c r="FBF40" s="227"/>
      <c r="FBG40" s="227"/>
      <c r="FBH40" s="227"/>
      <c r="FBI40" s="227"/>
      <c r="FBJ40" s="227"/>
      <c r="FBK40" s="227"/>
      <c r="FBL40" s="227"/>
      <c r="FBM40" s="227"/>
      <c r="FBN40" s="227"/>
      <c r="FBO40" s="227"/>
      <c r="FBP40" s="227"/>
      <c r="FBQ40" s="227"/>
      <c r="FBR40" s="227"/>
      <c r="FBS40" s="227"/>
      <c r="FBT40" s="227"/>
      <c r="FBU40" s="227"/>
      <c r="FBV40" s="227"/>
      <c r="FBW40" s="227"/>
      <c r="FBX40" s="227"/>
      <c r="FBY40" s="227"/>
      <c r="FBZ40" s="227"/>
      <c r="FCA40" s="227"/>
      <c r="FCB40" s="227"/>
      <c r="FCC40" s="227"/>
      <c r="FCD40" s="227"/>
      <c r="FCE40" s="227"/>
      <c r="FCF40" s="227"/>
      <c r="FCG40" s="227"/>
      <c r="FCH40" s="227"/>
      <c r="FCI40" s="227"/>
      <c r="FCJ40" s="227"/>
      <c r="FCK40" s="227"/>
      <c r="FCL40" s="227"/>
      <c r="FCM40" s="227"/>
      <c r="FCN40" s="227"/>
      <c r="FCO40" s="227"/>
      <c r="FCP40" s="227"/>
      <c r="FCQ40" s="227"/>
      <c r="FCR40" s="227"/>
      <c r="FCS40" s="227"/>
      <c r="FCT40" s="227"/>
      <c r="FCU40" s="227"/>
      <c r="FCV40" s="227"/>
      <c r="FCW40" s="227"/>
      <c r="FCX40" s="227"/>
      <c r="FCY40" s="227"/>
      <c r="FCZ40" s="227"/>
      <c r="FDA40" s="227"/>
      <c r="FDB40" s="227"/>
      <c r="FDC40" s="227"/>
      <c r="FDD40" s="227"/>
      <c r="FDE40" s="227"/>
      <c r="FDF40" s="227"/>
      <c r="FDG40" s="227"/>
      <c r="FDH40" s="227"/>
      <c r="FDI40" s="227"/>
      <c r="FDJ40" s="227"/>
      <c r="FDK40" s="227"/>
      <c r="FDL40" s="227"/>
      <c r="FDM40" s="227"/>
      <c r="FDN40" s="227"/>
      <c r="FDO40" s="227"/>
      <c r="FDP40" s="227"/>
      <c r="FDQ40" s="227"/>
      <c r="FDR40" s="227"/>
      <c r="FDS40" s="227"/>
      <c r="FDT40" s="227"/>
      <c r="FDU40" s="227"/>
      <c r="FDV40" s="227"/>
      <c r="FDW40" s="227"/>
      <c r="FDX40" s="227"/>
      <c r="FDY40" s="227"/>
      <c r="FDZ40" s="227"/>
      <c r="FEA40" s="227"/>
      <c r="FEB40" s="227"/>
      <c r="FEC40" s="227"/>
      <c r="FED40" s="227"/>
      <c r="FEE40" s="227"/>
      <c r="FEF40" s="227"/>
      <c r="FEG40" s="227"/>
      <c r="FEH40" s="227"/>
      <c r="FEI40" s="227"/>
      <c r="FEJ40" s="227"/>
      <c r="FEK40" s="227"/>
      <c r="FEL40" s="227"/>
      <c r="FEM40" s="227"/>
      <c r="FEN40" s="227"/>
      <c r="FEO40" s="227"/>
      <c r="FEP40" s="227"/>
      <c r="FEQ40" s="227"/>
      <c r="FER40" s="227"/>
      <c r="FES40" s="227"/>
      <c r="FET40" s="227"/>
      <c r="FEU40" s="227"/>
      <c r="FEV40" s="227"/>
      <c r="FEW40" s="227"/>
      <c r="FEX40" s="227"/>
      <c r="FEY40" s="227"/>
      <c r="FEZ40" s="227"/>
      <c r="FFA40" s="227"/>
      <c r="FFB40" s="227"/>
      <c r="FFC40" s="227"/>
      <c r="FFD40" s="227"/>
      <c r="FFE40" s="227"/>
      <c r="FFF40" s="227"/>
      <c r="FFG40" s="227"/>
      <c r="FFH40" s="227"/>
      <c r="FFI40" s="227"/>
      <c r="FFJ40" s="227"/>
      <c r="FFK40" s="227"/>
      <c r="FFL40" s="227"/>
      <c r="FFM40" s="227"/>
      <c r="FFN40" s="227"/>
      <c r="FFO40" s="227"/>
      <c r="FFP40" s="227"/>
      <c r="FFQ40" s="227"/>
      <c r="FFR40" s="227"/>
      <c r="FFS40" s="227"/>
      <c r="FFT40" s="227"/>
      <c r="FFU40" s="227"/>
      <c r="FFV40" s="227"/>
      <c r="FFW40" s="227"/>
      <c r="FFX40" s="227"/>
      <c r="FFY40" s="227"/>
      <c r="FFZ40" s="227"/>
      <c r="FGA40" s="227"/>
      <c r="FGB40" s="227"/>
      <c r="FGC40" s="227"/>
      <c r="FGD40" s="227"/>
      <c r="FGE40" s="227"/>
      <c r="FGF40" s="227"/>
      <c r="FGG40" s="227"/>
      <c r="FGH40" s="227"/>
      <c r="FGI40" s="227"/>
      <c r="FGJ40" s="227"/>
      <c r="FGK40" s="227"/>
      <c r="FGL40" s="227"/>
      <c r="FGM40" s="227"/>
      <c r="FGN40" s="227"/>
      <c r="FGO40" s="227"/>
      <c r="FGP40" s="227"/>
      <c r="FGQ40" s="227"/>
      <c r="FGR40" s="227"/>
      <c r="FGS40" s="227"/>
      <c r="FGT40" s="227"/>
      <c r="FGU40" s="227"/>
      <c r="FGV40" s="227"/>
      <c r="FGW40" s="227"/>
      <c r="FGX40" s="227"/>
      <c r="FGY40" s="227"/>
      <c r="FGZ40" s="227"/>
      <c r="FHA40" s="227"/>
      <c r="FHB40" s="227"/>
      <c r="FHC40" s="227"/>
      <c r="FHD40" s="227"/>
      <c r="FHE40" s="227"/>
      <c r="FHF40" s="227"/>
      <c r="FHG40" s="227"/>
      <c r="FHH40" s="227"/>
      <c r="FHI40" s="227"/>
      <c r="FHJ40" s="227"/>
      <c r="FHK40" s="227"/>
      <c r="FHL40" s="227"/>
      <c r="FHM40" s="227"/>
      <c r="FHN40" s="227"/>
      <c r="FHO40" s="227"/>
      <c r="FHP40" s="227"/>
      <c r="FHQ40" s="227"/>
      <c r="FHR40" s="227"/>
      <c r="FHS40" s="227"/>
      <c r="FHT40" s="227"/>
      <c r="FHU40" s="227"/>
      <c r="FHV40" s="227"/>
      <c r="FHW40" s="227"/>
      <c r="FHX40" s="227"/>
      <c r="FHY40" s="227"/>
      <c r="FHZ40" s="227"/>
      <c r="FIA40" s="227"/>
      <c r="FIB40" s="227"/>
      <c r="FIC40" s="227"/>
      <c r="FID40" s="227"/>
      <c r="FIE40" s="227"/>
      <c r="FIF40" s="227"/>
      <c r="FIG40" s="227"/>
      <c r="FIH40" s="227"/>
      <c r="FII40" s="227"/>
      <c r="FIJ40" s="227"/>
      <c r="FIK40" s="227"/>
      <c r="FIL40" s="227"/>
      <c r="FIM40" s="227"/>
      <c r="FIN40" s="227"/>
      <c r="FIO40" s="227"/>
      <c r="FIP40" s="227"/>
      <c r="FIQ40" s="227"/>
      <c r="FIR40" s="227"/>
      <c r="FIS40" s="227"/>
      <c r="FIT40" s="227"/>
      <c r="FIU40" s="227"/>
      <c r="FIV40" s="227"/>
      <c r="FIW40" s="227"/>
      <c r="FIX40" s="227"/>
      <c r="FIY40" s="227"/>
      <c r="FIZ40" s="227"/>
      <c r="FJA40" s="227"/>
      <c r="FJB40" s="227"/>
      <c r="FJC40" s="227"/>
      <c r="FJD40" s="227"/>
      <c r="FJE40" s="227"/>
      <c r="FJF40" s="227"/>
      <c r="FJG40" s="227"/>
      <c r="FJH40" s="227"/>
      <c r="FJI40" s="227"/>
      <c r="FJJ40" s="227"/>
      <c r="FJK40" s="227"/>
      <c r="FJL40" s="227"/>
      <c r="FJM40" s="227"/>
      <c r="FJN40" s="227"/>
      <c r="FJO40" s="227"/>
      <c r="FJP40" s="227"/>
      <c r="FJQ40" s="227"/>
      <c r="FJR40" s="227"/>
      <c r="FJS40" s="227"/>
      <c r="FJT40" s="227"/>
      <c r="FJU40" s="227"/>
      <c r="FJV40" s="227"/>
      <c r="FJW40" s="227"/>
      <c r="FJX40" s="227"/>
      <c r="FJY40" s="227"/>
      <c r="FJZ40" s="227"/>
      <c r="FKA40" s="227"/>
      <c r="FKB40" s="227"/>
      <c r="FKC40" s="227"/>
      <c r="FKD40" s="227"/>
      <c r="FKE40" s="227"/>
      <c r="FKF40" s="227"/>
      <c r="FKG40" s="227"/>
      <c r="FKH40" s="227"/>
      <c r="FKI40" s="227"/>
      <c r="FKJ40" s="227"/>
      <c r="FKK40" s="227"/>
      <c r="FKL40" s="227"/>
      <c r="FKM40" s="227"/>
      <c r="FKN40" s="227"/>
      <c r="FKO40" s="227"/>
      <c r="FKP40" s="227"/>
      <c r="FKQ40" s="227"/>
      <c r="FKR40" s="227"/>
      <c r="FKS40" s="227"/>
      <c r="FKT40" s="227"/>
      <c r="FKU40" s="227"/>
      <c r="FKV40" s="227"/>
      <c r="FKW40" s="227"/>
      <c r="FKX40" s="227"/>
      <c r="FKY40" s="227"/>
      <c r="FKZ40" s="227"/>
      <c r="FLA40" s="227"/>
      <c r="FLB40" s="227"/>
      <c r="FLC40" s="227"/>
      <c r="FLD40" s="227"/>
      <c r="FLE40" s="227"/>
      <c r="FLF40" s="227"/>
      <c r="FLG40" s="227"/>
      <c r="FLH40" s="227"/>
      <c r="FLI40" s="227"/>
      <c r="FLJ40" s="227"/>
      <c r="FLK40" s="227"/>
      <c r="FLL40" s="227"/>
      <c r="FLM40" s="227"/>
      <c r="FLN40" s="227"/>
      <c r="FLO40" s="227"/>
      <c r="FLP40" s="227"/>
      <c r="FLQ40" s="227"/>
      <c r="FLR40" s="227"/>
      <c r="FLS40" s="227"/>
      <c r="FLT40" s="227"/>
      <c r="FLU40" s="227"/>
      <c r="FLV40" s="227"/>
      <c r="FLW40" s="227"/>
      <c r="FLX40" s="227"/>
      <c r="FLY40" s="227"/>
      <c r="FLZ40" s="227"/>
      <c r="FMA40" s="227"/>
      <c r="FMB40" s="227"/>
      <c r="FMC40" s="227"/>
      <c r="FMD40" s="227"/>
      <c r="FME40" s="227"/>
      <c r="FMF40" s="227"/>
      <c r="FMG40" s="227"/>
      <c r="FMH40" s="227"/>
      <c r="FMI40" s="227"/>
      <c r="FMJ40" s="227"/>
      <c r="FMK40" s="227"/>
      <c r="FML40" s="227"/>
      <c r="FMM40" s="227"/>
      <c r="FMN40" s="227"/>
      <c r="FMO40" s="227"/>
      <c r="FMP40" s="227"/>
      <c r="FMQ40" s="227"/>
      <c r="FMR40" s="227"/>
      <c r="FMS40" s="227"/>
      <c r="FMT40" s="227"/>
      <c r="FMU40" s="227"/>
      <c r="FMV40" s="227"/>
      <c r="FMW40" s="227"/>
      <c r="FMX40" s="227"/>
      <c r="FMY40" s="227"/>
      <c r="FMZ40" s="227"/>
      <c r="FNA40" s="227"/>
      <c r="FNB40" s="227"/>
      <c r="FNC40" s="227"/>
      <c r="FND40" s="227"/>
      <c r="FNE40" s="227"/>
      <c r="FNF40" s="227"/>
      <c r="FNG40" s="227"/>
      <c r="FNH40" s="227"/>
      <c r="FNI40" s="227"/>
      <c r="FNJ40" s="227"/>
      <c r="FNK40" s="227"/>
      <c r="FNL40" s="227"/>
      <c r="FNM40" s="227"/>
      <c r="FNN40" s="227"/>
      <c r="FNO40" s="227"/>
      <c r="FNP40" s="227"/>
      <c r="FNQ40" s="227"/>
      <c r="FNR40" s="227"/>
      <c r="FNS40" s="227"/>
      <c r="FNT40" s="227"/>
      <c r="FNU40" s="227"/>
      <c r="FNV40" s="227"/>
      <c r="FNW40" s="227"/>
      <c r="FNX40" s="227"/>
      <c r="FNY40" s="227"/>
      <c r="FNZ40" s="227"/>
      <c r="FOA40" s="227"/>
      <c r="FOB40" s="227"/>
      <c r="FOC40" s="227"/>
      <c r="FOD40" s="227"/>
      <c r="FOE40" s="227"/>
      <c r="FOF40" s="227"/>
      <c r="FOG40" s="227"/>
      <c r="FOH40" s="227"/>
      <c r="FOI40" s="227"/>
      <c r="FOJ40" s="227"/>
      <c r="FOK40" s="227"/>
      <c r="FOL40" s="227"/>
      <c r="FOM40" s="227"/>
      <c r="FON40" s="227"/>
      <c r="FOO40" s="227"/>
      <c r="FOP40" s="227"/>
      <c r="FOQ40" s="227"/>
      <c r="FOR40" s="227"/>
      <c r="FOS40" s="227"/>
      <c r="FOT40" s="227"/>
      <c r="FOU40" s="227"/>
      <c r="FOV40" s="227"/>
      <c r="FOW40" s="227"/>
      <c r="FOX40" s="227"/>
      <c r="FOY40" s="227"/>
      <c r="FOZ40" s="227"/>
      <c r="FPA40" s="227"/>
      <c r="FPB40" s="227"/>
      <c r="FPC40" s="227"/>
      <c r="FPD40" s="227"/>
      <c r="FPE40" s="227"/>
      <c r="FPF40" s="227"/>
      <c r="FPG40" s="227"/>
      <c r="FPH40" s="227"/>
      <c r="FPI40" s="227"/>
      <c r="FPJ40" s="227"/>
      <c r="FPK40" s="227"/>
      <c r="FPL40" s="227"/>
      <c r="FPM40" s="227"/>
      <c r="FPN40" s="227"/>
      <c r="FPO40" s="227"/>
      <c r="FPP40" s="227"/>
      <c r="FPQ40" s="227"/>
      <c r="FPR40" s="227"/>
      <c r="FPS40" s="227"/>
      <c r="FPT40" s="227"/>
      <c r="FPU40" s="227"/>
      <c r="FPV40" s="227"/>
      <c r="FPW40" s="227"/>
      <c r="FPX40" s="227"/>
      <c r="FPY40" s="227"/>
      <c r="FPZ40" s="227"/>
      <c r="FQA40" s="227"/>
      <c r="FQB40" s="227"/>
      <c r="FQC40" s="227"/>
      <c r="FQD40" s="227"/>
      <c r="FQE40" s="227"/>
      <c r="FQF40" s="227"/>
      <c r="FQG40" s="227"/>
      <c r="FQH40" s="227"/>
      <c r="FQI40" s="227"/>
      <c r="FQJ40" s="227"/>
      <c r="FQK40" s="227"/>
      <c r="FQL40" s="227"/>
      <c r="FQM40" s="227"/>
      <c r="FQN40" s="227"/>
      <c r="FQO40" s="227"/>
      <c r="FQP40" s="227"/>
      <c r="FQQ40" s="227"/>
      <c r="FQR40" s="227"/>
      <c r="FQS40" s="227"/>
      <c r="FQT40" s="227"/>
      <c r="FQU40" s="227"/>
      <c r="FQV40" s="227"/>
      <c r="FQW40" s="227"/>
      <c r="FQX40" s="227"/>
      <c r="FQY40" s="227"/>
      <c r="FQZ40" s="227"/>
      <c r="FRA40" s="227"/>
      <c r="FRB40" s="227"/>
      <c r="FRC40" s="227"/>
      <c r="FRD40" s="227"/>
      <c r="FRE40" s="227"/>
      <c r="FRF40" s="227"/>
      <c r="FRG40" s="227"/>
      <c r="FRH40" s="227"/>
      <c r="FRI40" s="227"/>
      <c r="FRJ40" s="227"/>
      <c r="FRK40" s="227"/>
      <c r="FRL40" s="227"/>
      <c r="FRM40" s="227"/>
      <c r="FRN40" s="227"/>
      <c r="FRO40" s="227"/>
      <c r="FRP40" s="227"/>
      <c r="FRQ40" s="227"/>
      <c r="FRR40" s="227"/>
      <c r="FRS40" s="227"/>
      <c r="FRT40" s="227"/>
      <c r="FRU40" s="227"/>
      <c r="FRV40" s="227"/>
      <c r="FRW40" s="227"/>
      <c r="FRX40" s="227"/>
      <c r="FRY40" s="227"/>
      <c r="FRZ40" s="227"/>
      <c r="FSA40" s="227"/>
      <c r="FSB40" s="227"/>
      <c r="FSC40" s="227"/>
      <c r="FSD40" s="227"/>
      <c r="FSE40" s="227"/>
      <c r="FSF40" s="227"/>
      <c r="FSG40" s="227"/>
      <c r="FSH40" s="227"/>
      <c r="FSI40" s="227"/>
      <c r="FSJ40" s="227"/>
      <c r="FSK40" s="227"/>
      <c r="FSL40" s="227"/>
      <c r="FSM40" s="227"/>
      <c r="FSN40" s="227"/>
      <c r="FSO40" s="227"/>
      <c r="FSP40" s="227"/>
      <c r="FSQ40" s="227"/>
      <c r="FSR40" s="227"/>
      <c r="FSS40" s="227"/>
      <c r="FST40" s="227"/>
      <c r="FSU40" s="227"/>
      <c r="FSV40" s="227"/>
      <c r="FSW40" s="227"/>
      <c r="FSX40" s="227"/>
      <c r="FSY40" s="227"/>
      <c r="FSZ40" s="227"/>
      <c r="FTA40" s="227"/>
      <c r="FTB40" s="227"/>
      <c r="FTC40" s="227"/>
      <c r="FTD40" s="227"/>
      <c r="FTE40" s="227"/>
      <c r="FTF40" s="227"/>
      <c r="FTG40" s="227"/>
      <c r="FTH40" s="227"/>
      <c r="FTI40" s="227"/>
      <c r="FTJ40" s="227"/>
      <c r="FTK40" s="227"/>
      <c r="FTL40" s="227"/>
      <c r="FTM40" s="227"/>
      <c r="FTN40" s="227"/>
      <c r="FTO40" s="227"/>
      <c r="FTP40" s="227"/>
      <c r="FTQ40" s="227"/>
      <c r="FTR40" s="227"/>
      <c r="FTS40" s="227"/>
      <c r="FTT40" s="227"/>
      <c r="FTU40" s="227"/>
      <c r="FTV40" s="227"/>
      <c r="FTW40" s="227"/>
      <c r="FTX40" s="227"/>
      <c r="FTY40" s="227"/>
      <c r="FTZ40" s="227"/>
      <c r="FUA40" s="227"/>
      <c r="FUB40" s="227"/>
      <c r="FUC40" s="227"/>
      <c r="FUD40" s="227"/>
      <c r="FUE40" s="227"/>
      <c r="FUF40" s="227"/>
      <c r="FUG40" s="227"/>
      <c r="FUH40" s="227"/>
      <c r="FUI40" s="227"/>
      <c r="FUJ40" s="227"/>
      <c r="FUK40" s="227"/>
      <c r="FUL40" s="227"/>
      <c r="FUM40" s="227"/>
      <c r="FUN40" s="227"/>
      <c r="FUO40" s="227"/>
      <c r="FUP40" s="227"/>
      <c r="FUQ40" s="227"/>
      <c r="FUR40" s="227"/>
      <c r="FUS40" s="227"/>
      <c r="FUT40" s="227"/>
      <c r="FUU40" s="227"/>
      <c r="FUV40" s="227"/>
      <c r="FUW40" s="227"/>
      <c r="FUX40" s="227"/>
      <c r="FUY40" s="227"/>
      <c r="FUZ40" s="227"/>
      <c r="FVA40" s="227"/>
      <c r="FVB40" s="227"/>
      <c r="FVC40" s="227"/>
      <c r="FVD40" s="227"/>
      <c r="FVE40" s="227"/>
      <c r="FVF40" s="227"/>
      <c r="FVG40" s="227"/>
      <c r="FVH40" s="227"/>
      <c r="FVI40" s="227"/>
      <c r="FVJ40" s="227"/>
      <c r="FVK40" s="227"/>
      <c r="FVL40" s="227"/>
      <c r="FVM40" s="227"/>
      <c r="FVN40" s="227"/>
      <c r="FVO40" s="227"/>
      <c r="FVP40" s="227"/>
      <c r="FVQ40" s="227"/>
      <c r="FVR40" s="227"/>
      <c r="FVS40" s="227"/>
      <c r="FVT40" s="227"/>
      <c r="FVU40" s="227"/>
      <c r="FVV40" s="227"/>
      <c r="FVW40" s="227"/>
      <c r="FVX40" s="227"/>
      <c r="FVY40" s="227"/>
      <c r="FVZ40" s="227"/>
      <c r="FWA40" s="227"/>
      <c r="FWB40" s="227"/>
      <c r="FWC40" s="227"/>
      <c r="FWD40" s="227"/>
      <c r="FWE40" s="227"/>
      <c r="FWF40" s="227"/>
      <c r="FWG40" s="227"/>
      <c r="FWH40" s="227"/>
      <c r="FWI40" s="227"/>
      <c r="FWJ40" s="227"/>
      <c r="FWK40" s="227"/>
      <c r="FWL40" s="227"/>
      <c r="FWM40" s="227"/>
      <c r="FWN40" s="227"/>
      <c r="FWO40" s="227"/>
      <c r="FWP40" s="227"/>
      <c r="FWQ40" s="227"/>
      <c r="FWR40" s="227"/>
      <c r="FWS40" s="227"/>
      <c r="FWT40" s="227"/>
      <c r="FWU40" s="227"/>
      <c r="FWV40" s="227"/>
      <c r="FWW40" s="227"/>
      <c r="FWX40" s="227"/>
      <c r="FWY40" s="227"/>
      <c r="FWZ40" s="227"/>
      <c r="FXA40" s="227"/>
      <c r="FXB40" s="227"/>
      <c r="FXC40" s="227"/>
      <c r="FXD40" s="227"/>
      <c r="FXE40" s="227"/>
      <c r="FXF40" s="227"/>
      <c r="FXG40" s="227"/>
      <c r="FXH40" s="227"/>
      <c r="FXI40" s="227"/>
      <c r="FXJ40" s="227"/>
      <c r="FXK40" s="227"/>
      <c r="FXL40" s="227"/>
      <c r="FXM40" s="227"/>
      <c r="FXN40" s="227"/>
      <c r="FXO40" s="227"/>
      <c r="FXP40" s="227"/>
      <c r="FXQ40" s="227"/>
      <c r="FXR40" s="227"/>
      <c r="FXS40" s="227"/>
      <c r="FXT40" s="227"/>
      <c r="FXU40" s="227"/>
      <c r="FXV40" s="227"/>
      <c r="FXW40" s="227"/>
      <c r="FXX40" s="227"/>
      <c r="FXY40" s="227"/>
      <c r="FXZ40" s="227"/>
      <c r="FYA40" s="227"/>
      <c r="FYB40" s="227"/>
      <c r="FYC40" s="227"/>
      <c r="FYD40" s="227"/>
      <c r="FYE40" s="227"/>
      <c r="FYF40" s="227"/>
      <c r="FYG40" s="227"/>
      <c r="FYH40" s="227"/>
      <c r="FYI40" s="227"/>
      <c r="FYJ40" s="227"/>
      <c r="FYK40" s="227"/>
      <c r="FYL40" s="227"/>
      <c r="FYM40" s="227"/>
      <c r="FYN40" s="227"/>
      <c r="FYO40" s="227"/>
      <c r="FYP40" s="227"/>
      <c r="FYQ40" s="227"/>
      <c r="FYR40" s="227"/>
      <c r="FYS40" s="227"/>
      <c r="FYT40" s="227"/>
      <c r="FYU40" s="227"/>
      <c r="FYV40" s="227"/>
      <c r="FYW40" s="227"/>
      <c r="FYX40" s="227"/>
      <c r="FYY40" s="227"/>
      <c r="FYZ40" s="227"/>
      <c r="FZA40" s="227"/>
      <c r="FZB40" s="227"/>
      <c r="FZC40" s="227"/>
      <c r="FZD40" s="227"/>
      <c r="FZE40" s="227"/>
      <c r="FZF40" s="227"/>
      <c r="FZG40" s="227"/>
      <c r="FZH40" s="227"/>
      <c r="FZI40" s="227"/>
      <c r="FZJ40" s="227"/>
      <c r="FZK40" s="227"/>
      <c r="FZL40" s="227"/>
      <c r="FZM40" s="227"/>
      <c r="FZN40" s="227"/>
      <c r="FZO40" s="227"/>
      <c r="FZP40" s="227"/>
      <c r="FZQ40" s="227"/>
      <c r="FZR40" s="227"/>
      <c r="FZS40" s="227"/>
      <c r="FZT40" s="227"/>
      <c r="FZU40" s="227"/>
      <c r="FZV40" s="227"/>
      <c r="FZW40" s="227"/>
      <c r="FZX40" s="227"/>
      <c r="FZY40" s="227"/>
      <c r="FZZ40" s="227"/>
      <c r="GAA40" s="227"/>
      <c r="GAB40" s="227"/>
      <c r="GAC40" s="227"/>
      <c r="GAD40" s="227"/>
      <c r="GAE40" s="227"/>
      <c r="GAF40" s="227"/>
      <c r="GAG40" s="227"/>
      <c r="GAH40" s="227"/>
      <c r="GAI40" s="227"/>
      <c r="GAJ40" s="227"/>
      <c r="GAK40" s="227"/>
      <c r="GAL40" s="227"/>
      <c r="GAM40" s="227"/>
      <c r="GAN40" s="227"/>
      <c r="GAO40" s="227"/>
      <c r="GAP40" s="227"/>
      <c r="GAQ40" s="227"/>
      <c r="GAR40" s="227"/>
      <c r="GAS40" s="227"/>
      <c r="GAT40" s="227"/>
      <c r="GAU40" s="227"/>
      <c r="GAV40" s="227"/>
      <c r="GAW40" s="227"/>
      <c r="GAX40" s="227"/>
      <c r="GAY40" s="227"/>
      <c r="GAZ40" s="227"/>
      <c r="GBA40" s="227"/>
      <c r="GBB40" s="227"/>
      <c r="GBC40" s="227"/>
      <c r="GBD40" s="227"/>
      <c r="GBE40" s="227"/>
      <c r="GBF40" s="227"/>
      <c r="GBG40" s="227"/>
      <c r="GBH40" s="227"/>
      <c r="GBI40" s="227"/>
      <c r="GBJ40" s="227"/>
      <c r="GBK40" s="227"/>
      <c r="GBL40" s="227"/>
      <c r="GBM40" s="227"/>
      <c r="GBN40" s="227"/>
      <c r="GBO40" s="227"/>
      <c r="GBP40" s="227"/>
      <c r="GBQ40" s="227"/>
      <c r="GBR40" s="227"/>
      <c r="GBS40" s="227"/>
      <c r="GBT40" s="227"/>
      <c r="GBU40" s="227"/>
      <c r="GBV40" s="227"/>
      <c r="GBW40" s="227"/>
      <c r="GBX40" s="227"/>
      <c r="GBY40" s="227"/>
      <c r="GBZ40" s="227"/>
      <c r="GCA40" s="227"/>
      <c r="GCB40" s="227"/>
      <c r="GCC40" s="227"/>
      <c r="GCD40" s="227"/>
      <c r="GCE40" s="227"/>
      <c r="GCF40" s="227"/>
      <c r="GCG40" s="227"/>
      <c r="GCH40" s="227"/>
      <c r="GCI40" s="227"/>
      <c r="GCJ40" s="227"/>
      <c r="GCK40" s="227"/>
      <c r="GCL40" s="227"/>
      <c r="GCM40" s="227"/>
      <c r="GCN40" s="227"/>
      <c r="GCO40" s="227"/>
      <c r="GCP40" s="227"/>
      <c r="GCQ40" s="227"/>
      <c r="GCR40" s="227"/>
      <c r="GCS40" s="227"/>
      <c r="GCT40" s="227"/>
      <c r="GCU40" s="227"/>
      <c r="GCV40" s="227"/>
      <c r="GCW40" s="227"/>
      <c r="GCX40" s="227"/>
      <c r="GCY40" s="227"/>
      <c r="GCZ40" s="227"/>
      <c r="GDA40" s="227"/>
      <c r="GDB40" s="227"/>
      <c r="GDC40" s="227"/>
      <c r="GDD40" s="227"/>
      <c r="GDE40" s="227"/>
      <c r="GDF40" s="227"/>
      <c r="GDG40" s="227"/>
      <c r="GDH40" s="227"/>
      <c r="GDI40" s="227"/>
      <c r="GDJ40" s="227"/>
      <c r="GDK40" s="227"/>
      <c r="GDL40" s="227"/>
      <c r="GDM40" s="227"/>
      <c r="GDN40" s="227"/>
      <c r="GDO40" s="227"/>
      <c r="GDP40" s="227"/>
      <c r="GDQ40" s="227"/>
      <c r="GDR40" s="227"/>
      <c r="GDS40" s="227"/>
      <c r="GDT40" s="227"/>
      <c r="GDU40" s="227"/>
      <c r="GDV40" s="227"/>
      <c r="GDW40" s="227"/>
      <c r="GDX40" s="227"/>
      <c r="GDY40" s="227"/>
      <c r="GDZ40" s="227"/>
      <c r="GEA40" s="227"/>
      <c r="GEB40" s="227"/>
      <c r="GEC40" s="227"/>
      <c r="GED40" s="227"/>
      <c r="GEE40" s="227"/>
      <c r="GEF40" s="227"/>
      <c r="GEG40" s="227"/>
      <c r="GEH40" s="227"/>
      <c r="GEI40" s="227"/>
      <c r="GEJ40" s="227"/>
      <c r="GEK40" s="227"/>
      <c r="GEL40" s="227"/>
      <c r="GEM40" s="227"/>
      <c r="GEN40" s="227"/>
      <c r="GEO40" s="227"/>
      <c r="GEP40" s="227"/>
      <c r="GEQ40" s="227"/>
      <c r="GER40" s="227"/>
      <c r="GES40" s="227"/>
      <c r="GET40" s="227"/>
      <c r="GEU40" s="227"/>
      <c r="GEV40" s="227"/>
      <c r="GEW40" s="227"/>
      <c r="GEX40" s="227"/>
      <c r="GEY40" s="227"/>
      <c r="GEZ40" s="227"/>
      <c r="GFA40" s="227"/>
      <c r="GFB40" s="227"/>
      <c r="GFC40" s="227"/>
      <c r="GFD40" s="227"/>
      <c r="GFE40" s="227"/>
      <c r="GFF40" s="227"/>
      <c r="GFG40" s="227"/>
      <c r="GFH40" s="227"/>
      <c r="GFI40" s="227"/>
      <c r="GFJ40" s="227"/>
      <c r="GFK40" s="227"/>
      <c r="GFL40" s="227"/>
      <c r="GFM40" s="227"/>
      <c r="GFN40" s="227"/>
      <c r="GFO40" s="227"/>
      <c r="GFP40" s="227"/>
      <c r="GFQ40" s="227"/>
      <c r="GFR40" s="227"/>
      <c r="GFS40" s="227"/>
      <c r="GFT40" s="227"/>
      <c r="GFU40" s="227"/>
      <c r="GFV40" s="227"/>
      <c r="GFW40" s="227"/>
      <c r="GFX40" s="227"/>
      <c r="GFY40" s="227"/>
      <c r="GFZ40" s="227"/>
      <c r="GGA40" s="227"/>
      <c r="GGB40" s="227"/>
      <c r="GGC40" s="227"/>
      <c r="GGD40" s="227"/>
      <c r="GGE40" s="227"/>
      <c r="GGF40" s="227"/>
      <c r="GGG40" s="227"/>
      <c r="GGH40" s="227"/>
      <c r="GGI40" s="227"/>
      <c r="GGJ40" s="227"/>
      <c r="GGK40" s="227"/>
      <c r="GGL40" s="227"/>
      <c r="GGM40" s="227"/>
      <c r="GGN40" s="227"/>
      <c r="GGO40" s="227"/>
      <c r="GGP40" s="227"/>
      <c r="GGQ40" s="227"/>
      <c r="GGR40" s="227"/>
      <c r="GGS40" s="227"/>
      <c r="GGT40" s="227"/>
      <c r="GGU40" s="227"/>
      <c r="GGV40" s="227"/>
      <c r="GGW40" s="227"/>
      <c r="GGX40" s="227"/>
      <c r="GGY40" s="227"/>
      <c r="GGZ40" s="227"/>
      <c r="GHA40" s="227"/>
      <c r="GHB40" s="227"/>
      <c r="GHC40" s="227"/>
      <c r="GHD40" s="227"/>
      <c r="GHE40" s="227"/>
      <c r="GHF40" s="227"/>
      <c r="GHG40" s="227"/>
      <c r="GHH40" s="227"/>
      <c r="GHI40" s="227"/>
      <c r="GHJ40" s="227"/>
      <c r="GHK40" s="227"/>
      <c r="GHL40" s="227"/>
      <c r="GHM40" s="227"/>
      <c r="GHN40" s="227"/>
      <c r="GHO40" s="227"/>
      <c r="GHP40" s="227"/>
      <c r="GHQ40" s="227"/>
      <c r="GHR40" s="227"/>
      <c r="GHS40" s="227"/>
      <c r="GHT40" s="227"/>
      <c r="GHU40" s="227"/>
      <c r="GHV40" s="227"/>
      <c r="GHW40" s="227"/>
      <c r="GHX40" s="227"/>
      <c r="GHY40" s="227"/>
      <c r="GHZ40" s="227"/>
      <c r="GIA40" s="227"/>
      <c r="GIB40" s="227"/>
      <c r="GIC40" s="227"/>
      <c r="GID40" s="227"/>
      <c r="GIE40" s="227"/>
      <c r="GIF40" s="227"/>
      <c r="GIG40" s="227"/>
      <c r="GIH40" s="227"/>
      <c r="GII40" s="227"/>
      <c r="GIJ40" s="227"/>
      <c r="GIK40" s="227"/>
      <c r="GIL40" s="227"/>
      <c r="GIM40" s="227"/>
      <c r="GIN40" s="227"/>
      <c r="GIO40" s="227"/>
      <c r="GIP40" s="227"/>
      <c r="GIQ40" s="227"/>
      <c r="GIR40" s="227"/>
      <c r="GIS40" s="227"/>
      <c r="GIT40" s="227"/>
      <c r="GIU40" s="227"/>
      <c r="GIV40" s="227"/>
      <c r="GIW40" s="227"/>
      <c r="GIX40" s="227"/>
      <c r="GIY40" s="227"/>
      <c r="GIZ40" s="227"/>
      <c r="GJA40" s="227"/>
      <c r="GJB40" s="227"/>
      <c r="GJC40" s="227"/>
      <c r="GJD40" s="227"/>
      <c r="GJE40" s="227"/>
      <c r="GJF40" s="227"/>
      <c r="GJG40" s="227"/>
      <c r="GJH40" s="227"/>
      <c r="GJI40" s="227"/>
      <c r="GJJ40" s="227"/>
      <c r="GJK40" s="227"/>
      <c r="GJL40" s="227"/>
      <c r="GJM40" s="227"/>
      <c r="GJN40" s="227"/>
      <c r="GJO40" s="227"/>
      <c r="GJP40" s="227"/>
      <c r="GJQ40" s="227"/>
      <c r="GJR40" s="227"/>
      <c r="GJS40" s="227"/>
      <c r="GJT40" s="227"/>
      <c r="GJU40" s="227"/>
      <c r="GJV40" s="227"/>
      <c r="GJW40" s="227"/>
      <c r="GJX40" s="227"/>
      <c r="GJY40" s="227"/>
      <c r="GJZ40" s="227"/>
      <c r="GKA40" s="227"/>
      <c r="GKB40" s="227"/>
      <c r="GKC40" s="227"/>
      <c r="GKD40" s="227"/>
      <c r="GKE40" s="227"/>
      <c r="GKF40" s="227"/>
      <c r="GKG40" s="227"/>
      <c r="GKH40" s="227"/>
      <c r="GKI40" s="227"/>
      <c r="GKJ40" s="227"/>
      <c r="GKK40" s="227"/>
      <c r="GKL40" s="227"/>
      <c r="GKM40" s="227"/>
      <c r="GKN40" s="227"/>
      <c r="GKO40" s="227"/>
      <c r="GKP40" s="227"/>
      <c r="GKQ40" s="227"/>
      <c r="GKR40" s="227"/>
      <c r="GKS40" s="227"/>
      <c r="GKT40" s="227"/>
      <c r="GKU40" s="227"/>
      <c r="GKV40" s="227"/>
      <c r="GKW40" s="227"/>
      <c r="GKX40" s="227"/>
      <c r="GKY40" s="227"/>
      <c r="GKZ40" s="227"/>
      <c r="GLA40" s="227"/>
      <c r="GLB40" s="227"/>
      <c r="GLC40" s="227"/>
      <c r="GLD40" s="227"/>
      <c r="GLE40" s="227"/>
      <c r="GLF40" s="227"/>
      <c r="GLG40" s="227"/>
      <c r="GLH40" s="227"/>
      <c r="GLI40" s="227"/>
      <c r="GLJ40" s="227"/>
      <c r="GLK40" s="227"/>
      <c r="GLL40" s="227"/>
      <c r="GLM40" s="227"/>
      <c r="GLN40" s="227"/>
      <c r="GLO40" s="227"/>
      <c r="GLP40" s="227"/>
      <c r="GLQ40" s="227"/>
      <c r="GLR40" s="227"/>
      <c r="GLS40" s="227"/>
      <c r="GLT40" s="227"/>
      <c r="GLU40" s="227"/>
      <c r="GLV40" s="227"/>
      <c r="GLW40" s="227"/>
      <c r="GLX40" s="227"/>
      <c r="GLY40" s="227"/>
      <c r="GLZ40" s="227"/>
      <c r="GMA40" s="227"/>
      <c r="GMB40" s="227"/>
      <c r="GMC40" s="227"/>
      <c r="GMD40" s="227"/>
      <c r="GME40" s="227"/>
      <c r="GMF40" s="227"/>
      <c r="GMG40" s="227"/>
      <c r="GMH40" s="227"/>
      <c r="GMI40" s="227"/>
      <c r="GMJ40" s="227"/>
      <c r="GMK40" s="227"/>
      <c r="GML40" s="227"/>
      <c r="GMM40" s="227"/>
      <c r="GMN40" s="227"/>
      <c r="GMO40" s="227"/>
      <c r="GMP40" s="227"/>
      <c r="GMQ40" s="227"/>
      <c r="GMR40" s="227"/>
      <c r="GMS40" s="227"/>
      <c r="GMT40" s="227"/>
      <c r="GMU40" s="227"/>
      <c r="GMV40" s="227"/>
      <c r="GMW40" s="227"/>
      <c r="GMX40" s="227"/>
      <c r="GMY40" s="227"/>
      <c r="GMZ40" s="227"/>
      <c r="GNA40" s="227"/>
      <c r="GNB40" s="227"/>
      <c r="GNC40" s="227"/>
      <c r="GND40" s="227"/>
      <c r="GNE40" s="227"/>
      <c r="GNF40" s="227"/>
      <c r="GNG40" s="227"/>
      <c r="GNH40" s="227"/>
      <c r="GNI40" s="227"/>
      <c r="GNJ40" s="227"/>
      <c r="GNK40" s="227"/>
      <c r="GNL40" s="227"/>
      <c r="GNM40" s="227"/>
      <c r="GNN40" s="227"/>
      <c r="GNO40" s="227"/>
      <c r="GNP40" s="227"/>
      <c r="GNQ40" s="227"/>
      <c r="GNR40" s="227"/>
      <c r="GNS40" s="227"/>
      <c r="GNT40" s="227"/>
      <c r="GNU40" s="227"/>
      <c r="GNV40" s="227"/>
      <c r="GNW40" s="227"/>
      <c r="GNX40" s="227"/>
      <c r="GNY40" s="227"/>
      <c r="GNZ40" s="227"/>
      <c r="GOA40" s="227"/>
      <c r="GOB40" s="227"/>
      <c r="GOC40" s="227"/>
      <c r="GOD40" s="227"/>
      <c r="GOE40" s="227"/>
      <c r="GOF40" s="227"/>
      <c r="GOG40" s="227"/>
      <c r="GOH40" s="227"/>
      <c r="GOI40" s="227"/>
      <c r="GOJ40" s="227"/>
      <c r="GOK40" s="227"/>
      <c r="GOL40" s="227"/>
      <c r="GOM40" s="227"/>
      <c r="GON40" s="227"/>
      <c r="GOO40" s="227"/>
      <c r="GOP40" s="227"/>
      <c r="GOQ40" s="227"/>
      <c r="GOR40" s="227"/>
      <c r="GOS40" s="227"/>
      <c r="GOT40" s="227"/>
      <c r="GOU40" s="227"/>
      <c r="GOV40" s="227"/>
      <c r="GOW40" s="227"/>
      <c r="GOX40" s="227"/>
      <c r="GOY40" s="227"/>
      <c r="GOZ40" s="227"/>
      <c r="GPA40" s="227"/>
      <c r="GPB40" s="227"/>
      <c r="GPC40" s="227"/>
      <c r="GPD40" s="227"/>
      <c r="GPE40" s="227"/>
      <c r="GPF40" s="227"/>
      <c r="GPG40" s="227"/>
      <c r="GPH40" s="227"/>
      <c r="GPI40" s="227"/>
      <c r="GPJ40" s="227"/>
      <c r="GPK40" s="227"/>
      <c r="GPL40" s="227"/>
      <c r="GPM40" s="227"/>
      <c r="GPN40" s="227"/>
      <c r="GPO40" s="227"/>
      <c r="GPP40" s="227"/>
      <c r="GPQ40" s="227"/>
      <c r="GPR40" s="227"/>
      <c r="GPS40" s="227"/>
      <c r="GPT40" s="227"/>
      <c r="GPU40" s="227"/>
      <c r="GPV40" s="227"/>
      <c r="GPW40" s="227"/>
      <c r="GPX40" s="227"/>
      <c r="GPY40" s="227"/>
      <c r="GPZ40" s="227"/>
      <c r="GQA40" s="227"/>
      <c r="GQB40" s="227"/>
      <c r="GQC40" s="227"/>
      <c r="GQD40" s="227"/>
      <c r="GQE40" s="227"/>
      <c r="GQF40" s="227"/>
      <c r="GQG40" s="227"/>
      <c r="GQH40" s="227"/>
      <c r="GQI40" s="227"/>
      <c r="GQJ40" s="227"/>
      <c r="GQK40" s="227"/>
      <c r="GQL40" s="227"/>
      <c r="GQM40" s="227"/>
      <c r="GQN40" s="227"/>
      <c r="GQO40" s="227"/>
      <c r="GQP40" s="227"/>
      <c r="GQQ40" s="227"/>
      <c r="GQR40" s="227"/>
      <c r="GQS40" s="227"/>
      <c r="GQT40" s="227"/>
      <c r="GQU40" s="227"/>
      <c r="GQV40" s="227"/>
      <c r="GQW40" s="227"/>
      <c r="GQX40" s="227"/>
      <c r="GQY40" s="227"/>
      <c r="GQZ40" s="227"/>
      <c r="GRA40" s="227"/>
      <c r="GRB40" s="227"/>
      <c r="GRC40" s="227"/>
      <c r="GRD40" s="227"/>
      <c r="GRE40" s="227"/>
      <c r="GRF40" s="227"/>
      <c r="GRG40" s="227"/>
      <c r="GRH40" s="227"/>
      <c r="GRI40" s="227"/>
      <c r="GRJ40" s="227"/>
      <c r="GRK40" s="227"/>
      <c r="GRL40" s="227"/>
      <c r="GRM40" s="227"/>
      <c r="GRN40" s="227"/>
      <c r="GRO40" s="227"/>
      <c r="GRP40" s="227"/>
      <c r="GRQ40" s="227"/>
      <c r="GRR40" s="227"/>
      <c r="GRS40" s="227"/>
      <c r="GRT40" s="227"/>
      <c r="GRU40" s="227"/>
      <c r="GRV40" s="227"/>
      <c r="GRW40" s="227"/>
      <c r="GRX40" s="227"/>
      <c r="GRY40" s="227"/>
      <c r="GRZ40" s="227"/>
      <c r="GSA40" s="227"/>
      <c r="GSB40" s="227"/>
      <c r="GSC40" s="227"/>
      <c r="GSD40" s="227"/>
      <c r="GSE40" s="227"/>
      <c r="GSF40" s="227"/>
      <c r="GSG40" s="227"/>
      <c r="GSH40" s="227"/>
      <c r="GSI40" s="227"/>
      <c r="GSJ40" s="227"/>
      <c r="GSK40" s="227"/>
      <c r="GSL40" s="227"/>
      <c r="GSM40" s="227"/>
      <c r="GSN40" s="227"/>
      <c r="GSO40" s="227"/>
      <c r="GSP40" s="227"/>
      <c r="GSQ40" s="227"/>
      <c r="GSR40" s="227"/>
      <c r="GSS40" s="227"/>
      <c r="GST40" s="227"/>
      <c r="GSU40" s="227"/>
      <c r="GSV40" s="227"/>
      <c r="GSW40" s="227"/>
      <c r="GSX40" s="227"/>
      <c r="GSY40" s="227"/>
      <c r="GSZ40" s="227"/>
      <c r="GTA40" s="227"/>
      <c r="GTB40" s="227"/>
      <c r="GTC40" s="227"/>
      <c r="GTD40" s="227"/>
      <c r="GTE40" s="227"/>
      <c r="GTF40" s="227"/>
      <c r="GTG40" s="227"/>
      <c r="GTH40" s="227"/>
      <c r="GTI40" s="227"/>
      <c r="GTJ40" s="227"/>
      <c r="GTK40" s="227"/>
      <c r="GTL40" s="227"/>
      <c r="GTM40" s="227"/>
      <c r="GTN40" s="227"/>
      <c r="GTO40" s="227"/>
      <c r="GTP40" s="227"/>
      <c r="GTQ40" s="227"/>
      <c r="GTR40" s="227"/>
      <c r="GTS40" s="227"/>
      <c r="GTT40" s="227"/>
      <c r="GTU40" s="227"/>
      <c r="GTV40" s="227"/>
      <c r="GTW40" s="227"/>
      <c r="GTX40" s="227"/>
      <c r="GTY40" s="227"/>
      <c r="GTZ40" s="227"/>
      <c r="GUA40" s="227"/>
      <c r="GUB40" s="227"/>
      <c r="GUC40" s="227"/>
      <c r="GUD40" s="227"/>
      <c r="GUE40" s="227"/>
      <c r="GUF40" s="227"/>
      <c r="GUG40" s="227"/>
      <c r="GUH40" s="227"/>
      <c r="GUI40" s="227"/>
      <c r="GUJ40" s="227"/>
      <c r="GUK40" s="227"/>
      <c r="GUL40" s="227"/>
      <c r="GUM40" s="227"/>
      <c r="GUN40" s="227"/>
      <c r="GUO40" s="227"/>
      <c r="GUP40" s="227"/>
      <c r="GUQ40" s="227"/>
      <c r="GUR40" s="227"/>
      <c r="GUS40" s="227"/>
      <c r="GUT40" s="227"/>
      <c r="GUU40" s="227"/>
      <c r="GUV40" s="227"/>
      <c r="GUW40" s="227"/>
      <c r="GUX40" s="227"/>
      <c r="GUY40" s="227"/>
      <c r="GUZ40" s="227"/>
      <c r="GVA40" s="227"/>
      <c r="GVB40" s="227"/>
      <c r="GVC40" s="227"/>
      <c r="GVD40" s="227"/>
      <c r="GVE40" s="227"/>
      <c r="GVF40" s="227"/>
      <c r="GVG40" s="227"/>
      <c r="GVH40" s="227"/>
      <c r="GVI40" s="227"/>
      <c r="GVJ40" s="227"/>
      <c r="GVK40" s="227"/>
      <c r="GVL40" s="227"/>
      <c r="GVM40" s="227"/>
      <c r="GVN40" s="227"/>
      <c r="GVO40" s="227"/>
      <c r="GVP40" s="227"/>
      <c r="GVQ40" s="227"/>
      <c r="GVR40" s="227"/>
      <c r="GVS40" s="227"/>
      <c r="GVT40" s="227"/>
      <c r="GVU40" s="227"/>
      <c r="GVV40" s="227"/>
      <c r="GVW40" s="227"/>
      <c r="GVX40" s="227"/>
      <c r="GVY40" s="227"/>
      <c r="GVZ40" s="227"/>
      <c r="GWA40" s="227"/>
      <c r="GWB40" s="227"/>
      <c r="GWC40" s="227"/>
      <c r="GWD40" s="227"/>
      <c r="GWE40" s="227"/>
      <c r="GWF40" s="227"/>
      <c r="GWG40" s="227"/>
      <c r="GWH40" s="227"/>
      <c r="GWI40" s="227"/>
      <c r="GWJ40" s="227"/>
      <c r="GWK40" s="227"/>
      <c r="GWL40" s="227"/>
      <c r="GWM40" s="227"/>
      <c r="GWN40" s="227"/>
      <c r="GWO40" s="227"/>
      <c r="GWP40" s="227"/>
      <c r="GWQ40" s="227"/>
      <c r="GWR40" s="227"/>
      <c r="GWS40" s="227"/>
      <c r="GWT40" s="227"/>
      <c r="GWU40" s="227"/>
      <c r="GWV40" s="227"/>
      <c r="GWW40" s="227"/>
      <c r="GWX40" s="227"/>
      <c r="GWY40" s="227"/>
      <c r="GWZ40" s="227"/>
      <c r="GXA40" s="227"/>
      <c r="GXB40" s="227"/>
      <c r="GXC40" s="227"/>
      <c r="GXD40" s="227"/>
      <c r="GXE40" s="227"/>
      <c r="GXF40" s="227"/>
      <c r="GXG40" s="227"/>
      <c r="GXH40" s="227"/>
      <c r="GXI40" s="227"/>
      <c r="GXJ40" s="227"/>
      <c r="GXK40" s="227"/>
      <c r="GXL40" s="227"/>
      <c r="GXM40" s="227"/>
      <c r="GXN40" s="227"/>
      <c r="GXO40" s="227"/>
      <c r="GXP40" s="227"/>
      <c r="GXQ40" s="227"/>
      <c r="GXR40" s="227"/>
      <c r="GXS40" s="227"/>
      <c r="GXT40" s="227"/>
      <c r="GXU40" s="227"/>
      <c r="GXV40" s="227"/>
      <c r="GXW40" s="227"/>
      <c r="GXX40" s="227"/>
      <c r="GXY40" s="227"/>
      <c r="GXZ40" s="227"/>
      <c r="GYA40" s="227"/>
      <c r="GYB40" s="227"/>
      <c r="GYC40" s="227"/>
      <c r="GYD40" s="227"/>
      <c r="GYE40" s="227"/>
      <c r="GYF40" s="227"/>
      <c r="GYG40" s="227"/>
      <c r="GYH40" s="227"/>
      <c r="GYI40" s="227"/>
      <c r="GYJ40" s="227"/>
      <c r="GYK40" s="227"/>
      <c r="GYL40" s="227"/>
      <c r="GYM40" s="227"/>
      <c r="GYN40" s="227"/>
      <c r="GYO40" s="227"/>
      <c r="GYP40" s="227"/>
      <c r="GYQ40" s="227"/>
      <c r="GYR40" s="227"/>
      <c r="GYS40" s="227"/>
      <c r="GYT40" s="227"/>
      <c r="GYU40" s="227"/>
      <c r="GYV40" s="227"/>
      <c r="GYW40" s="227"/>
      <c r="GYX40" s="227"/>
      <c r="GYY40" s="227"/>
      <c r="GYZ40" s="227"/>
      <c r="GZA40" s="227"/>
      <c r="GZB40" s="227"/>
      <c r="GZC40" s="227"/>
      <c r="GZD40" s="227"/>
      <c r="GZE40" s="227"/>
      <c r="GZF40" s="227"/>
      <c r="GZG40" s="227"/>
      <c r="GZH40" s="227"/>
      <c r="GZI40" s="227"/>
      <c r="GZJ40" s="227"/>
      <c r="GZK40" s="227"/>
      <c r="GZL40" s="227"/>
      <c r="GZM40" s="227"/>
      <c r="GZN40" s="227"/>
      <c r="GZO40" s="227"/>
      <c r="GZP40" s="227"/>
      <c r="GZQ40" s="227"/>
      <c r="GZR40" s="227"/>
      <c r="GZS40" s="227"/>
      <c r="GZT40" s="227"/>
      <c r="GZU40" s="227"/>
      <c r="GZV40" s="227"/>
      <c r="GZW40" s="227"/>
      <c r="GZX40" s="227"/>
      <c r="GZY40" s="227"/>
      <c r="GZZ40" s="227"/>
      <c r="HAA40" s="227"/>
      <c r="HAB40" s="227"/>
      <c r="HAC40" s="227"/>
      <c r="HAD40" s="227"/>
      <c r="HAE40" s="227"/>
      <c r="HAF40" s="227"/>
      <c r="HAG40" s="227"/>
      <c r="HAH40" s="227"/>
      <c r="HAI40" s="227"/>
      <c r="HAJ40" s="227"/>
      <c r="HAK40" s="227"/>
      <c r="HAL40" s="227"/>
      <c r="HAM40" s="227"/>
      <c r="HAN40" s="227"/>
      <c r="HAO40" s="227"/>
      <c r="HAP40" s="227"/>
      <c r="HAQ40" s="227"/>
      <c r="HAR40" s="227"/>
      <c r="HAS40" s="227"/>
      <c r="HAT40" s="227"/>
      <c r="HAU40" s="227"/>
      <c r="HAV40" s="227"/>
      <c r="HAW40" s="227"/>
      <c r="HAX40" s="227"/>
      <c r="HAY40" s="227"/>
      <c r="HAZ40" s="227"/>
      <c r="HBA40" s="227"/>
      <c r="HBB40" s="227"/>
      <c r="HBC40" s="227"/>
      <c r="HBD40" s="227"/>
      <c r="HBE40" s="227"/>
      <c r="HBF40" s="227"/>
      <c r="HBG40" s="227"/>
      <c r="HBH40" s="227"/>
      <c r="HBI40" s="227"/>
      <c r="HBJ40" s="227"/>
      <c r="HBK40" s="227"/>
      <c r="HBL40" s="227"/>
      <c r="HBM40" s="227"/>
      <c r="HBN40" s="227"/>
      <c r="HBO40" s="227"/>
      <c r="HBP40" s="227"/>
      <c r="HBQ40" s="227"/>
      <c r="HBR40" s="227"/>
      <c r="HBS40" s="227"/>
      <c r="HBT40" s="227"/>
      <c r="HBU40" s="227"/>
      <c r="HBV40" s="227"/>
      <c r="HBW40" s="227"/>
      <c r="HBX40" s="227"/>
      <c r="HBY40" s="227"/>
      <c r="HBZ40" s="227"/>
      <c r="HCA40" s="227"/>
      <c r="HCB40" s="227"/>
      <c r="HCC40" s="227"/>
      <c r="HCD40" s="227"/>
      <c r="HCE40" s="227"/>
      <c r="HCF40" s="227"/>
      <c r="HCG40" s="227"/>
      <c r="HCH40" s="227"/>
      <c r="HCI40" s="227"/>
      <c r="HCJ40" s="227"/>
      <c r="HCK40" s="227"/>
      <c r="HCL40" s="227"/>
      <c r="HCM40" s="227"/>
      <c r="HCN40" s="227"/>
      <c r="HCO40" s="227"/>
      <c r="HCP40" s="227"/>
      <c r="HCQ40" s="227"/>
      <c r="HCR40" s="227"/>
      <c r="HCS40" s="227"/>
      <c r="HCT40" s="227"/>
      <c r="HCU40" s="227"/>
      <c r="HCV40" s="227"/>
      <c r="HCW40" s="227"/>
      <c r="HCX40" s="227"/>
      <c r="HCY40" s="227"/>
      <c r="HCZ40" s="227"/>
      <c r="HDA40" s="227"/>
      <c r="HDB40" s="227"/>
      <c r="HDC40" s="227"/>
      <c r="HDD40" s="227"/>
      <c r="HDE40" s="227"/>
      <c r="HDF40" s="227"/>
      <c r="HDG40" s="227"/>
      <c r="HDH40" s="227"/>
      <c r="HDI40" s="227"/>
      <c r="HDJ40" s="227"/>
      <c r="HDK40" s="227"/>
      <c r="HDL40" s="227"/>
      <c r="HDM40" s="227"/>
      <c r="HDN40" s="227"/>
      <c r="HDO40" s="227"/>
      <c r="HDP40" s="227"/>
      <c r="HDQ40" s="227"/>
      <c r="HDR40" s="227"/>
      <c r="HDS40" s="227"/>
      <c r="HDT40" s="227"/>
      <c r="HDU40" s="227"/>
      <c r="HDV40" s="227"/>
      <c r="HDW40" s="227"/>
      <c r="HDX40" s="227"/>
      <c r="HDY40" s="227"/>
      <c r="HDZ40" s="227"/>
      <c r="HEA40" s="227"/>
      <c r="HEB40" s="227"/>
      <c r="HEC40" s="227"/>
      <c r="HED40" s="227"/>
      <c r="HEE40" s="227"/>
      <c r="HEF40" s="227"/>
      <c r="HEG40" s="227"/>
      <c r="HEH40" s="227"/>
      <c r="HEI40" s="227"/>
      <c r="HEJ40" s="227"/>
      <c r="HEK40" s="227"/>
      <c r="HEL40" s="227"/>
      <c r="HEM40" s="227"/>
      <c r="HEN40" s="227"/>
      <c r="HEO40" s="227"/>
      <c r="HEP40" s="227"/>
      <c r="HEQ40" s="227"/>
      <c r="HER40" s="227"/>
      <c r="HES40" s="227"/>
      <c r="HET40" s="227"/>
      <c r="HEU40" s="227"/>
      <c r="HEV40" s="227"/>
      <c r="HEW40" s="227"/>
      <c r="HEX40" s="227"/>
      <c r="HEY40" s="227"/>
      <c r="HEZ40" s="227"/>
      <c r="HFA40" s="227"/>
      <c r="HFB40" s="227"/>
      <c r="HFC40" s="227"/>
      <c r="HFD40" s="227"/>
      <c r="HFE40" s="227"/>
      <c r="HFF40" s="227"/>
      <c r="HFG40" s="227"/>
      <c r="HFH40" s="227"/>
      <c r="HFI40" s="227"/>
      <c r="HFJ40" s="227"/>
      <c r="HFK40" s="227"/>
      <c r="HFL40" s="227"/>
      <c r="HFM40" s="227"/>
      <c r="HFN40" s="227"/>
      <c r="HFO40" s="227"/>
      <c r="HFP40" s="227"/>
      <c r="HFQ40" s="227"/>
      <c r="HFR40" s="227"/>
      <c r="HFS40" s="227"/>
      <c r="HFT40" s="227"/>
      <c r="HFU40" s="227"/>
      <c r="HFV40" s="227"/>
      <c r="HFW40" s="227"/>
      <c r="HFX40" s="227"/>
      <c r="HFY40" s="227"/>
      <c r="HFZ40" s="227"/>
      <c r="HGA40" s="227"/>
      <c r="HGB40" s="227"/>
      <c r="HGC40" s="227"/>
      <c r="HGD40" s="227"/>
      <c r="HGE40" s="227"/>
      <c r="HGF40" s="227"/>
      <c r="HGG40" s="227"/>
      <c r="HGH40" s="227"/>
      <c r="HGI40" s="227"/>
      <c r="HGJ40" s="227"/>
      <c r="HGK40" s="227"/>
      <c r="HGL40" s="227"/>
      <c r="HGM40" s="227"/>
      <c r="HGN40" s="227"/>
      <c r="HGO40" s="227"/>
      <c r="HGP40" s="227"/>
      <c r="HGQ40" s="227"/>
      <c r="HGR40" s="227"/>
      <c r="HGS40" s="227"/>
      <c r="HGT40" s="227"/>
      <c r="HGU40" s="227"/>
      <c r="HGV40" s="227"/>
      <c r="HGW40" s="227"/>
      <c r="HGX40" s="227"/>
      <c r="HGY40" s="227"/>
      <c r="HGZ40" s="227"/>
      <c r="HHA40" s="227"/>
      <c r="HHB40" s="227"/>
      <c r="HHC40" s="227"/>
      <c r="HHD40" s="227"/>
      <c r="HHE40" s="227"/>
      <c r="HHF40" s="227"/>
      <c r="HHG40" s="227"/>
      <c r="HHH40" s="227"/>
      <c r="HHI40" s="227"/>
      <c r="HHJ40" s="227"/>
      <c r="HHK40" s="227"/>
      <c r="HHL40" s="227"/>
      <c r="HHM40" s="227"/>
      <c r="HHN40" s="227"/>
      <c r="HHO40" s="227"/>
      <c r="HHP40" s="227"/>
      <c r="HHQ40" s="227"/>
      <c r="HHR40" s="227"/>
      <c r="HHS40" s="227"/>
      <c r="HHT40" s="227"/>
      <c r="HHU40" s="227"/>
      <c r="HHV40" s="227"/>
      <c r="HHW40" s="227"/>
      <c r="HHX40" s="227"/>
      <c r="HHY40" s="227"/>
      <c r="HHZ40" s="227"/>
      <c r="HIA40" s="227"/>
      <c r="HIB40" s="227"/>
      <c r="HIC40" s="227"/>
      <c r="HID40" s="227"/>
      <c r="HIE40" s="227"/>
      <c r="HIF40" s="227"/>
      <c r="HIG40" s="227"/>
      <c r="HIH40" s="227"/>
      <c r="HII40" s="227"/>
      <c r="HIJ40" s="227"/>
      <c r="HIK40" s="227"/>
      <c r="HIL40" s="227"/>
      <c r="HIM40" s="227"/>
      <c r="HIN40" s="227"/>
      <c r="HIO40" s="227"/>
      <c r="HIP40" s="227"/>
      <c r="HIQ40" s="227"/>
      <c r="HIR40" s="227"/>
      <c r="HIS40" s="227"/>
      <c r="HIT40" s="227"/>
      <c r="HIU40" s="227"/>
      <c r="HIV40" s="227"/>
      <c r="HIW40" s="227"/>
      <c r="HIX40" s="227"/>
      <c r="HIY40" s="227"/>
      <c r="HIZ40" s="227"/>
      <c r="HJA40" s="227"/>
      <c r="HJB40" s="227"/>
      <c r="HJC40" s="227"/>
      <c r="HJD40" s="227"/>
      <c r="HJE40" s="227"/>
      <c r="HJF40" s="227"/>
      <c r="HJG40" s="227"/>
      <c r="HJH40" s="227"/>
      <c r="HJI40" s="227"/>
      <c r="HJJ40" s="227"/>
      <c r="HJK40" s="227"/>
      <c r="HJL40" s="227"/>
      <c r="HJM40" s="227"/>
      <c r="HJN40" s="227"/>
      <c r="HJO40" s="227"/>
      <c r="HJP40" s="227"/>
      <c r="HJQ40" s="227"/>
      <c r="HJR40" s="227"/>
      <c r="HJS40" s="227"/>
      <c r="HJT40" s="227"/>
      <c r="HJU40" s="227"/>
      <c r="HJV40" s="227"/>
      <c r="HJW40" s="227"/>
      <c r="HJX40" s="227"/>
      <c r="HJY40" s="227"/>
      <c r="HJZ40" s="227"/>
      <c r="HKA40" s="227"/>
      <c r="HKB40" s="227"/>
      <c r="HKC40" s="227"/>
      <c r="HKD40" s="227"/>
      <c r="HKE40" s="227"/>
      <c r="HKF40" s="227"/>
      <c r="HKG40" s="227"/>
      <c r="HKH40" s="227"/>
      <c r="HKI40" s="227"/>
      <c r="HKJ40" s="227"/>
      <c r="HKK40" s="227"/>
      <c r="HKL40" s="227"/>
      <c r="HKM40" s="227"/>
      <c r="HKN40" s="227"/>
      <c r="HKO40" s="227"/>
      <c r="HKP40" s="227"/>
      <c r="HKQ40" s="227"/>
      <c r="HKR40" s="227"/>
      <c r="HKS40" s="227"/>
      <c r="HKT40" s="227"/>
      <c r="HKU40" s="227"/>
      <c r="HKV40" s="227"/>
      <c r="HKW40" s="227"/>
      <c r="HKX40" s="227"/>
      <c r="HKY40" s="227"/>
      <c r="HKZ40" s="227"/>
      <c r="HLA40" s="227"/>
      <c r="HLB40" s="227"/>
      <c r="HLC40" s="227"/>
      <c r="HLD40" s="227"/>
      <c r="HLE40" s="227"/>
      <c r="HLF40" s="227"/>
      <c r="HLG40" s="227"/>
      <c r="HLH40" s="227"/>
      <c r="HLI40" s="227"/>
      <c r="HLJ40" s="227"/>
      <c r="HLK40" s="227"/>
      <c r="HLL40" s="227"/>
      <c r="HLM40" s="227"/>
      <c r="HLN40" s="227"/>
      <c r="HLO40" s="227"/>
      <c r="HLP40" s="227"/>
      <c r="HLQ40" s="227"/>
      <c r="HLR40" s="227"/>
      <c r="HLS40" s="227"/>
      <c r="HLT40" s="227"/>
      <c r="HLU40" s="227"/>
      <c r="HLV40" s="227"/>
      <c r="HLW40" s="227"/>
      <c r="HLX40" s="227"/>
      <c r="HLY40" s="227"/>
      <c r="HLZ40" s="227"/>
      <c r="HMA40" s="227"/>
      <c r="HMB40" s="227"/>
      <c r="HMC40" s="227"/>
      <c r="HMD40" s="227"/>
      <c r="HME40" s="227"/>
      <c r="HMF40" s="227"/>
      <c r="HMG40" s="227"/>
      <c r="HMH40" s="227"/>
      <c r="HMI40" s="227"/>
      <c r="HMJ40" s="227"/>
      <c r="HMK40" s="227"/>
      <c r="HML40" s="227"/>
      <c r="HMM40" s="227"/>
      <c r="HMN40" s="227"/>
      <c r="HMO40" s="227"/>
      <c r="HMP40" s="227"/>
      <c r="HMQ40" s="227"/>
      <c r="HMR40" s="227"/>
      <c r="HMS40" s="227"/>
      <c r="HMT40" s="227"/>
      <c r="HMU40" s="227"/>
      <c r="HMV40" s="227"/>
      <c r="HMW40" s="227"/>
      <c r="HMX40" s="227"/>
      <c r="HMY40" s="227"/>
      <c r="HMZ40" s="227"/>
      <c r="HNA40" s="227"/>
      <c r="HNB40" s="227"/>
      <c r="HNC40" s="227"/>
      <c r="HND40" s="227"/>
      <c r="HNE40" s="227"/>
      <c r="HNF40" s="227"/>
      <c r="HNG40" s="227"/>
      <c r="HNH40" s="227"/>
      <c r="HNI40" s="227"/>
      <c r="HNJ40" s="227"/>
      <c r="HNK40" s="227"/>
      <c r="HNL40" s="227"/>
      <c r="HNM40" s="227"/>
      <c r="HNN40" s="227"/>
      <c r="HNO40" s="227"/>
      <c r="HNP40" s="227"/>
      <c r="HNQ40" s="227"/>
      <c r="HNR40" s="227"/>
      <c r="HNS40" s="227"/>
      <c r="HNT40" s="227"/>
      <c r="HNU40" s="227"/>
      <c r="HNV40" s="227"/>
      <c r="HNW40" s="227"/>
      <c r="HNX40" s="227"/>
      <c r="HNY40" s="227"/>
      <c r="HNZ40" s="227"/>
      <c r="HOA40" s="227"/>
      <c r="HOB40" s="227"/>
      <c r="HOC40" s="227"/>
      <c r="HOD40" s="227"/>
      <c r="HOE40" s="227"/>
      <c r="HOF40" s="227"/>
      <c r="HOG40" s="227"/>
      <c r="HOH40" s="227"/>
      <c r="HOI40" s="227"/>
      <c r="HOJ40" s="227"/>
      <c r="HOK40" s="227"/>
      <c r="HOL40" s="227"/>
      <c r="HOM40" s="227"/>
      <c r="HON40" s="227"/>
      <c r="HOO40" s="227"/>
      <c r="HOP40" s="227"/>
      <c r="HOQ40" s="227"/>
      <c r="HOR40" s="227"/>
      <c r="HOS40" s="227"/>
      <c r="HOT40" s="227"/>
      <c r="HOU40" s="227"/>
      <c r="HOV40" s="227"/>
      <c r="HOW40" s="227"/>
      <c r="HOX40" s="227"/>
      <c r="HOY40" s="227"/>
      <c r="HOZ40" s="227"/>
      <c r="HPA40" s="227"/>
      <c r="HPB40" s="227"/>
      <c r="HPC40" s="227"/>
      <c r="HPD40" s="227"/>
      <c r="HPE40" s="227"/>
      <c r="HPF40" s="227"/>
      <c r="HPG40" s="227"/>
      <c r="HPH40" s="227"/>
      <c r="HPI40" s="227"/>
      <c r="HPJ40" s="227"/>
      <c r="HPK40" s="227"/>
      <c r="HPL40" s="227"/>
      <c r="HPM40" s="227"/>
      <c r="HPN40" s="227"/>
      <c r="HPO40" s="227"/>
      <c r="HPP40" s="227"/>
      <c r="HPQ40" s="227"/>
      <c r="HPR40" s="227"/>
      <c r="HPS40" s="227"/>
      <c r="HPT40" s="227"/>
      <c r="HPU40" s="227"/>
      <c r="HPV40" s="227"/>
      <c r="HPW40" s="227"/>
      <c r="HPX40" s="227"/>
      <c r="HPY40" s="227"/>
      <c r="HPZ40" s="227"/>
      <c r="HQA40" s="227"/>
      <c r="HQB40" s="227"/>
      <c r="HQC40" s="227"/>
      <c r="HQD40" s="227"/>
      <c r="HQE40" s="227"/>
      <c r="HQF40" s="227"/>
      <c r="HQG40" s="227"/>
      <c r="HQH40" s="227"/>
      <c r="HQI40" s="227"/>
      <c r="HQJ40" s="227"/>
      <c r="HQK40" s="227"/>
      <c r="HQL40" s="227"/>
      <c r="HQM40" s="227"/>
      <c r="HQN40" s="227"/>
      <c r="HQO40" s="227"/>
      <c r="HQP40" s="227"/>
      <c r="HQQ40" s="227"/>
      <c r="HQR40" s="227"/>
      <c r="HQS40" s="227"/>
      <c r="HQT40" s="227"/>
      <c r="HQU40" s="227"/>
      <c r="HQV40" s="227"/>
      <c r="HQW40" s="227"/>
      <c r="HQX40" s="227"/>
      <c r="HQY40" s="227"/>
      <c r="HQZ40" s="227"/>
      <c r="HRA40" s="227"/>
      <c r="HRB40" s="227"/>
      <c r="HRC40" s="227"/>
      <c r="HRD40" s="227"/>
      <c r="HRE40" s="227"/>
      <c r="HRF40" s="227"/>
      <c r="HRG40" s="227"/>
      <c r="HRH40" s="227"/>
      <c r="HRI40" s="227"/>
      <c r="HRJ40" s="227"/>
      <c r="HRK40" s="227"/>
      <c r="HRL40" s="227"/>
      <c r="HRM40" s="227"/>
      <c r="HRN40" s="227"/>
      <c r="HRO40" s="227"/>
      <c r="HRP40" s="227"/>
      <c r="HRQ40" s="227"/>
      <c r="HRR40" s="227"/>
      <c r="HRS40" s="227"/>
      <c r="HRT40" s="227"/>
      <c r="HRU40" s="227"/>
      <c r="HRV40" s="227"/>
      <c r="HRW40" s="227"/>
      <c r="HRX40" s="227"/>
      <c r="HRY40" s="227"/>
      <c r="HRZ40" s="227"/>
      <c r="HSA40" s="227"/>
      <c r="HSB40" s="227"/>
      <c r="HSC40" s="227"/>
      <c r="HSD40" s="227"/>
      <c r="HSE40" s="227"/>
      <c r="HSF40" s="227"/>
      <c r="HSG40" s="227"/>
      <c r="HSH40" s="227"/>
      <c r="HSI40" s="227"/>
      <c r="HSJ40" s="227"/>
      <c r="HSK40" s="227"/>
      <c r="HSL40" s="227"/>
      <c r="HSM40" s="227"/>
      <c r="HSN40" s="227"/>
      <c r="HSO40" s="227"/>
      <c r="HSP40" s="227"/>
      <c r="HSQ40" s="227"/>
      <c r="HSR40" s="227"/>
      <c r="HSS40" s="227"/>
      <c r="HST40" s="227"/>
      <c r="HSU40" s="227"/>
      <c r="HSV40" s="227"/>
      <c r="HSW40" s="227"/>
      <c r="HSX40" s="227"/>
      <c r="HSY40" s="227"/>
      <c r="HSZ40" s="227"/>
      <c r="HTA40" s="227"/>
      <c r="HTB40" s="227"/>
      <c r="HTC40" s="227"/>
      <c r="HTD40" s="227"/>
      <c r="HTE40" s="227"/>
      <c r="HTF40" s="227"/>
      <c r="HTG40" s="227"/>
      <c r="HTH40" s="227"/>
      <c r="HTI40" s="227"/>
      <c r="HTJ40" s="227"/>
      <c r="HTK40" s="227"/>
      <c r="HTL40" s="227"/>
      <c r="HTM40" s="227"/>
      <c r="HTN40" s="227"/>
      <c r="HTO40" s="227"/>
      <c r="HTP40" s="227"/>
      <c r="HTQ40" s="227"/>
      <c r="HTR40" s="227"/>
      <c r="HTS40" s="227"/>
      <c r="HTT40" s="227"/>
      <c r="HTU40" s="227"/>
      <c r="HTV40" s="227"/>
      <c r="HTW40" s="227"/>
      <c r="HTX40" s="227"/>
      <c r="HTY40" s="227"/>
      <c r="HTZ40" s="227"/>
      <c r="HUA40" s="227"/>
      <c r="HUB40" s="227"/>
      <c r="HUC40" s="227"/>
      <c r="HUD40" s="227"/>
      <c r="HUE40" s="227"/>
      <c r="HUF40" s="227"/>
      <c r="HUG40" s="227"/>
      <c r="HUH40" s="227"/>
      <c r="HUI40" s="227"/>
      <c r="HUJ40" s="227"/>
      <c r="HUK40" s="227"/>
      <c r="HUL40" s="227"/>
      <c r="HUM40" s="227"/>
      <c r="HUN40" s="227"/>
      <c r="HUO40" s="227"/>
      <c r="HUP40" s="227"/>
      <c r="HUQ40" s="227"/>
      <c r="HUR40" s="227"/>
      <c r="HUS40" s="227"/>
      <c r="HUT40" s="227"/>
      <c r="HUU40" s="227"/>
      <c r="HUV40" s="227"/>
      <c r="HUW40" s="227"/>
      <c r="HUX40" s="227"/>
      <c r="HUY40" s="227"/>
      <c r="HUZ40" s="227"/>
      <c r="HVA40" s="227"/>
      <c r="HVB40" s="227"/>
      <c r="HVC40" s="227"/>
      <c r="HVD40" s="227"/>
      <c r="HVE40" s="227"/>
      <c r="HVF40" s="227"/>
      <c r="HVG40" s="227"/>
      <c r="HVH40" s="227"/>
      <c r="HVI40" s="227"/>
      <c r="HVJ40" s="227"/>
      <c r="HVK40" s="227"/>
      <c r="HVL40" s="227"/>
      <c r="HVM40" s="227"/>
      <c r="HVN40" s="227"/>
      <c r="HVO40" s="227"/>
      <c r="HVP40" s="227"/>
      <c r="HVQ40" s="227"/>
      <c r="HVR40" s="227"/>
      <c r="HVS40" s="227"/>
      <c r="HVT40" s="227"/>
      <c r="HVU40" s="227"/>
      <c r="HVV40" s="227"/>
      <c r="HVW40" s="227"/>
      <c r="HVX40" s="227"/>
      <c r="HVY40" s="227"/>
      <c r="HVZ40" s="227"/>
      <c r="HWA40" s="227"/>
      <c r="HWB40" s="227"/>
      <c r="HWC40" s="227"/>
      <c r="HWD40" s="227"/>
      <c r="HWE40" s="227"/>
      <c r="HWF40" s="227"/>
      <c r="HWG40" s="227"/>
      <c r="HWH40" s="227"/>
      <c r="HWI40" s="227"/>
      <c r="HWJ40" s="227"/>
      <c r="HWK40" s="227"/>
      <c r="HWL40" s="227"/>
      <c r="HWM40" s="227"/>
      <c r="HWN40" s="227"/>
      <c r="HWO40" s="227"/>
      <c r="HWP40" s="227"/>
      <c r="HWQ40" s="227"/>
      <c r="HWR40" s="227"/>
      <c r="HWS40" s="227"/>
      <c r="HWT40" s="227"/>
      <c r="HWU40" s="227"/>
      <c r="HWV40" s="227"/>
      <c r="HWW40" s="227"/>
      <c r="HWX40" s="227"/>
      <c r="HWY40" s="227"/>
      <c r="HWZ40" s="227"/>
      <c r="HXA40" s="227"/>
      <c r="HXB40" s="227"/>
      <c r="HXC40" s="227"/>
      <c r="HXD40" s="227"/>
      <c r="HXE40" s="227"/>
      <c r="HXF40" s="227"/>
      <c r="HXG40" s="227"/>
      <c r="HXH40" s="227"/>
      <c r="HXI40" s="227"/>
      <c r="HXJ40" s="227"/>
      <c r="HXK40" s="227"/>
      <c r="HXL40" s="227"/>
      <c r="HXM40" s="227"/>
      <c r="HXN40" s="227"/>
      <c r="HXO40" s="227"/>
      <c r="HXP40" s="227"/>
      <c r="HXQ40" s="227"/>
      <c r="HXR40" s="227"/>
      <c r="HXS40" s="227"/>
      <c r="HXT40" s="227"/>
      <c r="HXU40" s="227"/>
      <c r="HXV40" s="227"/>
      <c r="HXW40" s="227"/>
      <c r="HXX40" s="227"/>
      <c r="HXY40" s="227"/>
      <c r="HXZ40" s="227"/>
      <c r="HYA40" s="227"/>
      <c r="HYB40" s="227"/>
      <c r="HYC40" s="227"/>
      <c r="HYD40" s="227"/>
      <c r="HYE40" s="227"/>
      <c r="HYF40" s="227"/>
      <c r="HYG40" s="227"/>
      <c r="HYH40" s="227"/>
      <c r="HYI40" s="227"/>
      <c r="HYJ40" s="227"/>
      <c r="HYK40" s="227"/>
      <c r="HYL40" s="227"/>
      <c r="HYM40" s="227"/>
      <c r="HYN40" s="227"/>
      <c r="HYO40" s="227"/>
      <c r="HYP40" s="227"/>
      <c r="HYQ40" s="227"/>
      <c r="HYR40" s="227"/>
      <c r="HYS40" s="227"/>
      <c r="HYT40" s="227"/>
      <c r="HYU40" s="227"/>
      <c r="HYV40" s="227"/>
      <c r="HYW40" s="227"/>
      <c r="HYX40" s="227"/>
      <c r="HYY40" s="227"/>
      <c r="HYZ40" s="227"/>
      <c r="HZA40" s="227"/>
      <c r="HZB40" s="227"/>
      <c r="HZC40" s="227"/>
      <c r="HZD40" s="227"/>
      <c r="HZE40" s="227"/>
      <c r="HZF40" s="227"/>
      <c r="HZG40" s="227"/>
      <c r="HZH40" s="227"/>
      <c r="HZI40" s="227"/>
      <c r="HZJ40" s="227"/>
      <c r="HZK40" s="227"/>
      <c r="HZL40" s="227"/>
      <c r="HZM40" s="227"/>
      <c r="HZN40" s="227"/>
      <c r="HZO40" s="227"/>
      <c r="HZP40" s="227"/>
      <c r="HZQ40" s="227"/>
      <c r="HZR40" s="227"/>
      <c r="HZS40" s="227"/>
      <c r="HZT40" s="227"/>
      <c r="HZU40" s="227"/>
      <c r="HZV40" s="227"/>
      <c r="HZW40" s="227"/>
      <c r="HZX40" s="227"/>
      <c r="HZY40" s="227"/>
      <c r="HZZ40" s="227"/>
      <c r="IAA40" s="227"/>
      <c r="IAB40" s="227"/>
      <c r="IAC40" s="227"/>
      <c r="IAD40" s="227"/>
      <c r="IAE40" s="227"/>
      <c r="IAF40" s="227"/>
      <c r="IAG40" s="227"/>
      <c r="IAH40" s="227"/>
      <c r="IAI40" s="227"/>
      <c r="IAJ40" s="227"/>
      <c r="IAK40" s="227"/>
      <c r="IAL40" s="227"/>
      <c r="IAM40" s="227"/>
      <c r="IAN40" s="227"/>
      <c r="IAO40" s="227"/>
      <c r="IAP40" s="227"/>
      <c r="IAQ40" s="227"/>
      <c r="IAR40" s="227"/>
      <c r="IAS40" s="227"/>
      <c r="IAT40" s="227"/>
      <c r="IAU40" s="227"/>
      <c r="IAV40" s="227"/>
      <c r="IAW40" s="227"/>
      <c r="IAX40" s="227"/>
      <c r="IAY40" s="227"/>
      <c r="IAZ40" s="227"/>
      <c r="IBA40" s="227"/>
      <c r="IBB40" s="227"/>
      <c r="IBC40" s="227"/>
      <c r="IBD40" s="227"/>
      <c r="IBE40" s="227"/>
      <c r="IBF40" s="227"/>
      <c r="IBG40" s="227"/>
      <c r="IBH40" s="227"/>
      <c r="IBI40" s="227"/>
      <c r="IBJ40" s="227"/>
      <c r="IBK40" s="227"/>
      <c r="IBL40" s="227"/>
      <c r="IBM40" s="227"/>
      <c r="IBN40" s="227"/>
      <c r="IBO40" s="227"/>
      <c r="IBP40" s="227"/>
      <c r="IBQ40" s="227"/>
      <c r="IBR40" s="227"/>
      <c r="IBS40" s="227"/>
      <c r="IBT40" s="227"/>
      <c r="IBU40" s="227"/>
      <c r="IBV40" s="227"/>
      <c r="IBW40" s="227"/>
      <c r="IBX40" s="227"/>
      <c r="IBY40" s="227"/>
      <c r="IBZ40" s="227"/>
      <c r="ICA40" s="227"/>
      <c r="ICB40" s="227"/>
      <c r="ICC40" s="227"/>
      <c r="ICD40" s="227"/>
      <c r="ICE40" s="227"/>
      <c r="ICF40" s="227"/>
      <c r="ICG40" s="227"/>
      <c r="ICH40" s="227"/>
      <c r="ICI40" s="227"/>
      <c r="ICJ40" s="227"/>
      <c r="ICK40" s="227"/>
      <c r="ICL40" s="227"/>
      <c r="ICM40" s="227"/>
      <c r="ICN40" s="227"/>
      <c r="ICO40" s="227"/>
      <c r="ICP40" s="227"/>
      <c r="ICQ40" s="227"/>
      <c r="ICR40" s="227"/>
      <c r="ICS40" s="227"/>
      <c r="ICT40" s="227"/>
      <c r="ICU40" s="227"/>
      <c r="ICV40" s="227"/>
      <c r="ICW40" s="227"/>
      <c r="ICX40" s="227"/>
      <c r="ICY40" s="227"/>
      <c r="ICZ40" s="227"/>
      <c r="IDA40" s="227"/>
      <c r="IDB40" s="227"/>
      <c r="IDC40" s="227"/>
      <c r="IDD40" s="227"/>
      <c r="IDE40" s="227"/>
      <c r="IDF40" s="227"/>
      <c r="IDG40" s="227"/>
      <c r="IDH40" s="227"/>
      <c r="IDI40" s="227"/>
      <c r="IDJ40" s="227"/>
      <c r="IDK40" s="227"/>
      <c r="IDL40" s="227"/>
      <c r="IDM40" s="227"/>
      <c r="IDN40" s="227"/>
      <c r="IDO40" s="227"/>
      <c r="IDP40" s="227"/>
      <c r="IDQ40" s="227"/>
      <c r="IDR40" s="227"/>
      <c r="IDS40" s="227"/>
      <c r="IDT40" s="227"/>
      <c r="IDU40" s="227"/>
      <c r="IDV40" s="227"/>
      <c r="IDW40" s="227"/>
      <c r="IDX40" s="227"/>
      <c r="IDY40" s="227"/>
      <c r="IDZ40" s="227"/>
      <c r="IEA40" s="227"/>
      <c r="IEB40" s="227"/>
      <c r="IEC40" s="227"/>
      <c r="IED40" s="227"/>
      <c r="IEE40" s="227"/>
      <c r="IEF40" s="227"/>
      <c r="IEG40" s="227"/>
      <c r="IEH40" s="227"/>
      <c r="IEI40" s="227"/>
      <c r="IEJ40" s="227"/>
      <c r="IEK40" s="227"/>
      <c r="IEL40" s="227"/>
      <c r="IEM40" s="227"/>
      <c r="IEN40" s="227"/>
      <c r="IEO40" s="227"/>
      <c r="IEP40" s="227"/>
      <c r="IEQ40" s="227"/>
      <c r="IER40" s="227"/>
      <c r="IES40" s="227"/>
      <c r="IET40" s="227"/>
      <c r="IEU40" s="227"/>
      <c r="IEV40" s="227"/>
      <c r="IEW40" s="227"/>
      <c r="IEX40" s="227"/>
      <c r="IEY40" s="227"/>
      <c r="IEZ40" s="227"/>
      <c r="IFA40" s="227"/>
      <c r="IFB40" s="227"/>
      <c r="IFC40" s="227"/>
      <c r="IFD40" s="227"/>
      <c r="IFE40" s="227"/>
      <c r="IFF40" s="227"/>
      <c r="IFG40" s="227"/>
      <c r="IFH40" s="227"/>
      <c r="IFI40" s="227"/>
      <c r="IFJ40" s="227"/>
      <c r="IFK40" s="227"/>
      <c r="IFL40" s="227"/>
      <c r="IFM40" s="227"/>
      <c r="IFN40" s="227"/>
      <c r="IFO40" s="227"/>
      <c r="IFP40" s="227"/>
      <c r="IFQ40" s="227"/>
      <c r="IFR40" s="227"/>
      <c r="IFS40" s="227"/>
      <c r="IFT40" s="227"/>
      <c r="IFU40" s="227"/>
      <c r="IFV40" s="227"/>
      <c r="IFW40" s="227"/>
      <c r="IFX40" s="227"/>
      <c r="IFY40" s="227"/>
      <c r="IFZ40" s="227"/>
      <c r="IGA40" s="227"/>
      <c r="IGB40" s="227"/>
      <c r="IGC40" s="227"/>
      <c r="IGD40" s="227"/>
      <c r="IGE40" s="227"/>
      <c r="IGF40" s="227"/>
      <c r="IGG40" s="227"/>
      <c r="IGH40" s="227"/>
      <c r="IGI40" s="227"/>
      <c r="IGJ40" s="227"/>
      <c r="IGK40" s="227"/>
      <c r="IGL40" s="227"/>
      <c r="IGM40" s="227"/>
      <c r="IGN40" s="227"/>
      <c r="IGO40" s="227"/>
      <c r="IGP40" s="227"/>
      <c r="IGQ40" s="227"/>
      <c r="IGR40" s="227"/>
      <c r="IGS40" s="227"/>
      <c r="IGT40" s="227"/>
      <c r="IGU40" s="227"/>
      <c r="IGV40" s="227"/>
      <c r="IGW40" s="227"/>
      <c r="IGX40" s="227"/>
      <c r="IGY40" s="227"/>
      <c r="IGZ40" s="227"/>
      <c r="IHA40" s="227"/>
      <c r="IHB40" s="227"/>
      <c r="IHC40" s="227"/>
      <c r="IHD40" s="227"/>
      <c r="IHE40" s="227"/>
      <c r="IHF40" s="227"/>
      <c r="IHG40" s="227"/>
      <c r="IHH40" s="227"/>
      <c r="IHI40" s="227"/>
      <c r="IHJ40" s="227"/>
      <c r="IHK40" s="227"/>
      <c r="IHL40" s="227"/>
      <c r="IHM40" s="227"/>
      <c r="IHN40" s="227"/>
      <c r="IHO40" s="227"/>
      <c r="IHP40" s="227"/>
      <c r="IHQ40" s="227"/>
      <c r="IHR40" s="227"/>
      <c r="IHS40" s="227"/>
      <c r="IHT40" s="227"/>
      <c r="IHU40" s="227"/>
      <c r="IHV40" s="227"/>
      <c r="IHW40" s="227"/>
      <c r="IHX40" s="227"/>
      <c r="IHY40" s="227"/>
      <c r="IHZ40" s="227"/>
      <c r="IIA40" s="227"/>
      <c r="IIB40" s="227"/>
      <c r="IIC40" s="227"/>
      <c r="IID40" s="227"/>
      <c r="IIE40" s="227"/>
      <c r="IIF40" s="227"/>
      <c r="IIG40" s="227"/>
      <c r="IIH40" s="227"/>
      <c r="III40" s="227"/>
      <c r="IIJ40" s="227"/>
      <c r="IIK40" s="227"/>
      <c r="IIL40" s="227"/>
      <c r="IIM40" s="227"/>
      <c r="IIN40" s="227"/>
      <c r="IIO40" s="227"/>
      <c r="IIP40" s="227"/>
      <c r="IIQ40" s="227"/>
      <c r="IIR40" s="227"/>
      <c r="IIS40" s="227"/>
      <c r="IIT40" s="227"/>
      <c r="IIU40" s="227"/>
      <c r="IIV40" s="227"/>
      <c r="IIW40" s="227"/>
      <c r="IIX40" s="227"/>
      <c r="IIY40" s="227"/>
      <c r="IIZ40" s="227"/>
      <c r="IJA40" s="227"/>
      <c r="IJB40" s="227"/>
      <c r="IJC40" s="227"/>
      <c r="IJD40" s="227"/>
      <c r="IJE40" s="227"/>
      <c r="IJF40" s="227"/>
      <c r="IJG40" s="227"/>
      <c r="IJH40" s="227"/>
      <c r="IJI40" s="227"/>
      <c r="IJJ40" s="227"/>
      <c r="IJK40" s="227"/>
      <c r="IJL40" s="227"/>
      <c r="IJM40" s="227"/>
      <c r="IJN40" s="227"/>
      <c r="IJO40" s="227"/>
      <c r="IJP40" s="227"/>
      <c r="IJQ40" s="227"/>
      <c r="IJR40" s="227"/>
      <c r="IJS40" s="227"/>
      <c r="IJT40" s="227"/>
      <c r="IJU40" s="227"/>
      <c r="IJV40" s="227"/>
      <c r="IJW40" s="227"/>
      <c r="IJX40" s="227"/>
      <c r="IJY40" s="227"/>
      <c r="IJZ40" s="227"/>
      <c r="IKA40" s="227"/>
      <c r="IKB40" s="227"/>
      <c r="IKC40" s="227"/>
      <c r="IKD40" s="227"/>
      <c r="IKE40" s="227"/>
      <c r="IKF40" s="227"/>
      <c r="IKG40" s="227"/>
      <c r="IKH40" s="227"/>
      <c r="IKI40" s="227"/>
      <c r="IKJ40" s="227"/>
      <c r="IKK40" s="227"/>
      <c r="IKL40" s="227"/>
      <c r="IKM40" s="227"/>
      <c r="IKN40" s="227"/>
      <c r="IKO40" s="227"/>
      <c r="IKP40" s="227"/>
      <c r="IKQ40" s="227"/>
      <c r="IKR40" s="227"/>
      <c r="IKS40" s="227"/>
      <c r="IKT40" s="227"/>
      <c r="IKU40" s="227"/>
      <c r="IKV40" s="227"/>
      <c r="IKW40" s="227"/>
      <c r="IKX40" s="227"/>
      <c r="IKY40" s="227"/>
      <c r="IKZ40" s="227"/>
      <c r="ILA40" s="227"/>
      <c r="ILB40" s="227"/>
      <c r="ILC40" s="227"/>
      <c r="ILD40" s="227"/>
      <c r="ILE40" s="227"/>
      <c r="ILF40" s="227"/>
      <c r="ILG40" s="227"/>
      <c r="ILH40" s="227"/>
      <c r="ILI40" s="227"/>
      <c r="ILJ40" s="227"/>
      <c r="ILK40" s="227"/>
      <c r="ILL40" s="227"/>
      <c r="ILM40" s="227"/>
      <c r="ILN40" s="227"/>
      <c r="ILO40" s="227"/>
      <c r="ILP40" s="227"/>
      <c r="ILQ40" s="227"/>
      <c r="ILR40" s="227"/>
      <c r="ILS40" s="227"/>
      <c r="ILT40" s="227"/>
      <c r="ILU40" s="227"/>
      <c r="ILV40" s="227"/>
      <c r="ILW40" s="227"/>
      <c r="ILX40" s="227"/>
      <c r="ILY40" s="227"/>
      <c r="ILZ40" s="227"/>
      <c r="IMA40" s="227"/>
      <c r="IMB40" s="227"/>
      <c r="IMC40" s="227"/>
      <c r="IMD40" s="227"/>
      <c r="IME40" s="227"/>
      <c r="IMF40" s="227"/>
      <c r="IMG40" s="227"/>
      <c r="IMH40" s="227"/>
      <c r="IMI40" s="227"/>
      <c r="IMJ40" s="227"/>
      <c r="IMK40" s="227"/>
      <c r="IML40" s="227"/>
      <c r="IMM40" s="227"/>
      <c r="IMN40" s="227"/>
      <c r="IMO40" s="227"/>
      <c r="IMP40" s="227"/>
      <c r="IMQ40" s="227"/>
      <c r="IMR40" s="227"/>
      <c r="IMS40" s="227"/>
      <c r="IMT40" s="227"/>
      <c r="IMU40" s="227"/>
      <c r="IMV40" s="227"/>
      <c r="IMW40" s="227"/>
      <c r="IMX40" s="227"/>
      <c r="IMY40" s="227"/>
      <c r="IMZ40" s="227"/>
      <c r="INA40" s="227"/>
      <c r="INB40" s="227"/>
      <c r="INC40" s="227"/>
      <c r="IND40" s="227"/>
      <c r="INE40" s="227"/>
      <c r="INF40" s="227"/>
      <c r="ING40" s="227"/>
      <c r="INH40" s="227"/>
      <c r="INI40" s="227"/>
      <c r="INJ40" s="227"/>
      <c r="INK40" s="227"/>
      <c r="INL40" s="227"/>
      <c r="INM40" s="227"/>
      <c r="INN40" s="227"/>
      <c r="INO40" s="227"/>
      <c r="INP40" s="227"/>
      <c r="INQ40" s="227"/>
      <c r="INR40" s="227"/>
      <c r="INS40" s="227"/>
      <c r="INT40" s="227"/>
      <c r="INU40" s="227"/>
      <c r="INV40" s="227"/>
      <c r="INW40" s="227"/>
      <c r="INX40" s="227"/>
      <c r="INY40" s="227"/>
      <c r="INZ40" s="227"/>
      <c r="IOA40" s="227"/>
      <c r="IOB40" s="227"/>
      <c r="IOC40" s="227"/>
      <c r="IOD40" s="227"/>
      <c r="IOE40" s="227"/>
      <c r="IOF40" s="227"/>
      <c r="IOG40" s="227"/>
      <c r="IOH40" s="227"/>
      <c r="IOI40" s="227"/>
      <c r="IOJ40" s="227"/>
      <c r="IOK40" s="227"/>
      <c r="IOL40" s="227"/>
      <c r="IOM40" s="227"/>
      <c r="ION40" s="227"/>
      <c r="IOO40" s="227"/>
      <c r="IOP40" s="227"/>
      <c r="IOQ40" s="227"/>
      <c r="IOR40" s="227"/>
      <c r="IOS40" s="227"/>
      <c r="IOT40" s="227"/>
      <c r="IOU40" s="227"/>
      <c r="IOV40" s="227"/>
      <c r="IOW40" s="227"/>
      <c r="IOX40" s="227"/>
      <c r="IOY40" s="227"/>
      <c r="IOZ40" s="227"/>
      <c r="IPA40" s="227"/>
      <c r="IPB40" s="227"/>
      <c r="IPC40" s="227"/>
      <c r="IPD40" s="227"/>
      <c r="IPE40" s="227"/>
      <c r="IPF40" s="227"/>
      <c r="IPG40" s="227"/>
      <c r="IPH40" s="227"/>
      <c r="IPI40" s="227"/>
      <c r="IPJ40" s="227"/>
      <c r="IPK40" s="227"/>
      <c r="IPL40" s="227"/>
      <c r="IPM40" s="227"/>
      <c r="IPN40" s="227"/>
      <c r="IPO40" s="227"/>
      <c r="IPP40" s="227"/>
      <c r="IPQ40" s="227"/>
      <c r="IPR40" s="227"/>
      <c r="IPS40" s="227"/>
      <c r="IPT40" s="227"/>
      <c r="IPU40" s="227"/>
      <c r="IPV40" s="227"/>
      <c r="IPW40" s="227"/>
      <c r="IPX40" s="227"/>
      <c r="IPY40" s="227"/>
      <c r="IPZ40" s="227"/>
      <c r="IQA40" s="227"/>
      <c r="IQB40" s="227"/>
      <c r="IQC40" s="227"/>
      <c r="IQD40" s="227"/>
      <c r="IQE40" s="227"/>
      <c r="IQF40" s="227"/>
      <c r="IQG40" s="227"/>
      <c r="IQH40" s="227"/>
      <c r="IQI40" s="227"/>
      <c r="IQJ40" s="227"/>
      <c r="IQK40" s="227"/>
      <c r="IQL40" s="227"/>
      <c r="IQM40" s="227"/>
      <c r="IQN40" s="227"/>
      <c r="IQO40" s="227"/>
      <c r="IQP40" s="227"/>
      <c r="IQQ40" s="227"/>
      <c r="IQR40" s="227"/>
      <c r="IQS40" s="227"/>
      <c r="IQT40" s="227"/>
      <c r="IQU40" s="227"/>
      <c r="IQV40" s="227"/>
      <c r="IQW40" s="227"/>
      <c r="IQX40" s="227"/>
      <c r="IQY40" s="227"/>
      <c r="IQZ40" s="227"/>
      <c r="IRA40" s="227"/>
      <c r="IRB40" s="227"/>
      <c r="IRC40" s="227"/>
      <c r="IRD40" s="227"/>
      <c r="IRE40" s="227"/>
      <c r="IRF40" s="227"/>
      <c r="IRG40" s="227"/>
      <c r="IRH40" s="227"/>
      <c r="IRI40" s="227"/>
      <c r="IRJ40" s="227"/>
      <c r="IRK40" s="227"/>
      <c r="IRL40" s="227"/>
      <c r="IRM40" s="227"/>
      <c r="IRN40" s="227"/>
      <c r="IRO40" s="227"/>
      <c r="IRP40" s="227"/>
      <c r="IRQ40" s="227"/>
      <c r="IRR40" s="227"/>
      <c r="IRS40" s="227"/>
      <c r="IRT40" s="227"/>
      <c r="IRU40" s="227"/>
      <c r="IRV40" s="227"/>
      <c r="IRW40" s="227"/>
      <c r="IRX40" s="227"/>
      <c r="IRY40" s="227"/>
      <c r="IRZ40" s="227"/>
      <c r="ISA40" s="227"/>
      <c r="ISB40" s="227"/>
      <c r="ISC40" s="227"/>
      <c r="ISD40" s="227"/>
      <c r="ISE40" s="227"/>
      <c r="ISF40" s="227"/>
      <c r="ISG40" s="227"/>
      <c r="ISH40" s="227"/>
      <c r="ISI40" s="227"/>
      <c r="ISJ40" s="227"/>
      <c r="ISK40" s="227"/>
      <c r="ISL40" s="227"/>
      <c r="ISM40" s="227"/>
      <c r="ISN40" s="227"/>
      <c r="ISO40" s="227"/>
      <c r="ISP40" s="227"/>
      <c r="ISQ40" s="227"/>
      <c r="ISR40" s="227"/>
      <c r="ISS40" s="227"/>
      <c r="IST40" s="227"/>
      <c r="ISU40" s="227"/>
      <c r="ISV40" s="227"/>
      <c r="ISW40" s="227"/>
      <c r="ISX40" s="227"/>
      <c r="ISY40" s="227"/>
      <c r="ISZ40" s="227"/>
      <c r="ITA40" s="227"/>
      <c r="ITB40" s="227"/>
      <c r="ITC40" s="227"/>
      <c r="ITD40" s="227"/>
      <c r="ITE40" s="227"/>
      <c r="ITF40" s="227"/>
      <c r="ITG40" s="227"/>
      <c r="ITH40" s="227"/>
      <c r="ITI40" s="227"/>
      <c r="ITJ40" s="227"/>
      <c r="ITK40" s="227"/>
      <c r="ITL40" s="227"/>
      <c r="ITM40" s="227"/>
      <c r="ITN40" s="227"/>
      <c r="ITO40" s="227"/>
      <c r="ITP40" s="227"/>
      <c r="ITQ40" s="227"/>
      <c r="ITR40" s="227"/>
      <c r="ITS40" s="227"/>
      <c r="ITT40" s="227"/>
      <c r="ITU40" s="227"/>
      <c r="ITV40" s="227"/>
      <c r="ITW40" s="227"/>
      <c r="ITX40" s="227"/>
      <c r="ITY40" s="227"/>
      <c r="ITZ40" s="227"/>
      <c r="IUA40" s="227"/>
      <c r="IUB40" s="227"/>
      <c r="IUC40" s="227"/>
      <c r="IUD40" s="227"/>
      <c r="IUE40" s="227"/>
      <c r="IUF40" s="227"/>
      <c r="IUG40" s="227"/>
      <c r="IUH40" s="227"/>
      <c r="IUI40" s="227"/>
      <c r="IUJ40" s="227"/>
      <c r="IUK40" s="227"/>
      <c r="IUL40" s="227"/>
      <c r="IUM40" s="227"/>
      <c r="IUN40" s="227"/>
      <c r="IUO40" s="227"/>
      <c r="IUP40" s="227"/>
      <c r="IUQ40" s="227"/>
      <c r="IUR40" s="227"/>
      <c r="IUS40" s="227"/>
      <c r="IUT40" s="227"/>
      <c r="IUU40" s="227"/>
      <c r="IUV40" s="227"/>
      <c r="IUW40" s="227"/>
      <c r="IUX40" s="227"/>
      <c r="IUY40" s="227"/>
      <c r="IUZ40" s="227"/>
      <c r="IVA40" s="227"/>
      <c r="IVB40" s="227"/>
      <c r="IVC40" s="227"/>
      <c r="IVD40" s="227"/>
      <c r="IVE40" s="227"/>
      <c r="IVF40" s="227"/>
      <c r="IVG40" s="227"/>
      <c r="IVH40" s="227"/>
      <c r="IVI40" s="227"/>
      <c r="IVJ40" s="227"/>
      <c r="IVK40" s="227"/>
      <c r="IVL40" s="227"/>
      <c r="IVM40" s="227"/>
      <c r="IVN40" s="227"/>
      <c r="IVO40" s="227"/>
      <c r="IVP40" s="227"/>
      <c r="IVQ40" s="227"/>
      <c r="IVR40" s="227"/>
      <c r="IVS40" s="227"/>
      <c r="IVT40" s="227"/>
      <c r="IVU40" s="227"/>
      <c r="IVV40" s="227"/>
      <c r="IVW40" s="227"/>
      <c r="IVX40" s="227"/>
      <c r="IVY40" s="227"/>
      <c r="IVZ40" s="227"/>
      <c r="IWA40" s="227"/>
      <c r="IWB40" s="227"/>
      <c r="IWC40" s="227"/>
      <c r="IWD40" s="227"/>
      <c r="IWE40" s="227"/>
      <c r="IWF40" s="227"/>
      <c r="IWG40" s="227"/>
      <c r="IWH40" s="227"/>
      <c r="IWI40" s="227"/>
      <c r="IWJ40" s="227"/>
      <c r="IWK40" s="227"/>
      <c r="IWL40" s="227"/>
      <c r="IWM40" s="227"/>
      <c r="IWN40" s="227"/>
      <c r="IWO40" s="227"/>
      <c r="IWP40" s="227"/>
      <c r="IWQ40" s="227"/>
      <c r="IWR40" s="227"/>
      <c r="IWS40" s="227"/>
      <c r="IWT40" s="227"/>
      <c r="IWU40" s="227"/>
      <c r="IWV40" s="227"/>
      <c r="IWW40" s="227"/>
      <c r="IWX40" s="227"/>
      <c r="IWY40" s="227"/>
      <c r="IWZ40" s="227"/>
      <c r="IXA40" s="227"/>
      <c r="IXB40" s="227"/>
      <c r="IXC40" s="227"/>
      <c r="IXD40" s="227"/>
      <c r="IXE40" s="227"/>
      <c r="IXF40" s="227"/>
      <c r="IXG40" s="227"/>
      <c r="IXH40" s="227"/>
      <c r="IXI40" s="227"/>
      <c r="IXJ40" s="227"/>
      <c r="IXK40" s="227"/>
      <c r="IXL40" s="227"/>
      <c r="IXM40" s="227"/>
      <c r="IXN40" s="227"/>
      <c r="IXO40" s="227"/>
      <c r="IXP40" s="227"/>
      <c r="IXQ40" s="227"/>
      <c r="IXR40" s="227"/>
      <c r="IXS40" s="227"/>
      <c r="IXT40" s="227"/>
      <c r="IXU40" s="227"/>
      <c r="IXV40" s="227"/>
      <c r="IXW40" s="227"/>
      <c r="IXX40" s="227"/>
      <c r="IXY40" s="227"/>
      <c r="IXZ40" s="227"/>
      <c r="IYA40" s="227"/>
      <c r="IYB40" s="227"/>
      <c r="IYC40" s="227"/>
      <c r="IYD40" s="227"/>
      <c r="IYE40" s="227"/>
      <c r="IYF40" s="227"/>
      <c r="IYG40" s="227"/>
      <c r="IYH40" s="227"/>
      <c r="IYI40" s="227"/>
      <c r="IYJ40" s="227"/>
      <c r="IYK40" s="227"/>
      <c r="IYL40" s="227"/>
      <c r="IYM40" s="227"/>
      <c r="IYN40" s="227"/>
      <c r="IYO40" s="227"/>
      <c r="IYP40" s="227"/>
      <c r="IYQ40" s="227"/>
      <c r="IYR40" s="227"/>
      <c r="IYS40" s="227"/>
      <c r="IYT40" s="227"/>
      <c r="IYU40" s="227"/>
      <c r="IYV40" s="227"/>
      <c r="IYW40" s="227"/>
      <c r="IYX40" s="227"/>
      <c r="IYY40" s="227"/>
      <c r="IYZ40" s="227"/>
      <c r="IZA40" s="227"/>
      <c r="IZB40" s="227"/>
      <c r="IZC40" s="227"/>
      <c r="IZD40" s="227"/>
      <c r="IZE40" s="227"/>
      <c r="IZF40" s="227"/>
      <c r="IZG40" s="227"/>
      <c r="IZH40" s="227"/>
      <c r="IZI40" s="227"/>
      <c r="IZJ40" s="227"/>
      <c r="IZK40" s="227"/>
      <c r="IZL40" s="227"/>
      <c r="IZM40" s="227"/>
      <c r="IZN40" s="227"/>
      <c r="IZO40" s="227"/>
      <c r="IZP40" s="227"/>
      <c r="IZQ40" s="227"/>
      <c r="IZR40" s="227"/>
      <c r="IZS40" s="227"/>
      <c r="IZT40" s="227"/>
      <c r="IZU40" s="227"/>
      <c r="IZV40" s="227"/>
      <c r="IZW40" s="227"/>
      <c r="IZX40" s="227"/>
      <c r="IZY40" s="227"/>
      <c r="IZZ40" s="227"/>
      <c r="JAA40" s="227"/>
      <c r="JAB40" s="227"/>
      <c r="JAC40" s="227"/>
      <c r="JAD40" s="227"/>
      <c r="JAE40" s="227"/>
      <c r="JAF40" s="227"/>
      <c r="JAG40" s="227"/>
      <c r="JAH40" s="227"/>
      <c r="JAI40" s="227"/>
      <c r="JAJ40" s="227"/>
      <c r="JAK40" s="227"/>
      <c r="JAL40" s="227"/>
      <c r="JAM40" s="227"/>
      <c r="JAN40" s="227"/>
      <c r="JAO40" s="227"/>
      <c r="JAP40" s="227"/>
      <c r="JAQ40" s="227"/>
      <c r="JAR40" s="227"/>
      <c r="JAS40" s="227"/>
      <c r="JAT40" s="227"/>
      <c r="JAU40" s="227"/>
      <c r="JAV40" s="227"/>
      <c r="JAW40" s="227"/>
      <c r="JAX40" s="227"/>
      <c r="JAY40" s="227"/>
      <c r="JAZ40" s="227"/>
      <c r="JBA40" s="227"/>
      <c r="JBB40" s="227"/>
      <c r="JBC40" s="227"/>
      <c r="JBD40" s="227"/>
      <c r="JBE40" s="227"/>
      <c r="JBF40" s="227"/>
      <c r="JBG40" s="227"/>
      <c r="JBH40" s="227"/>
      <c r="JBI40" s="227"/>
      <c r="JBJ40" s="227"/>
      <c r="JBK40" s="227"/>
      <c r="JBL40" s="227"/>
      <c r="JBM40" s="227"/>
      <c r="JBN40" s="227"/>
      <c r="JBO40" s="227"/>
      <c r="JBP40" s="227"/>
      <c r="JBQ40" s="227"/>
      <c r="JBR40" s="227"/>
      <c r="JBS40" s="227"/>
      <c r="JBT40" s="227"/>
      <c r="JBU40" s="227"/>
      <c r="JBV40" s="227"/>
      <c r="JBW40" s="227"/>
      <c r="JBX40" s="227"/>
      <c r="JBY40" s="227"/>
      <c r="JBZ40" s="227"/>
      <c r="JCA40" s="227"/>
      <c r="JCB40" s="227"/>
      <c r="JCC40" s="227"/>
      <c r="JCD40" s="227"/>
      <c r="JCE40" s="227"/>
      <c r="JCF40" s="227"/>
      <c r="JCG40" s="227"/>
      <c r="JCH40" s="227"/>
      <c r="JCI40" s="227"/>
      <c r="JCJ40" s="227"/>
      <c r="JCK40" s="227"/>
      <c r="JCL40" s="227"/>
      <c r="JCM40" s="227"/>
      <c r="JCN40" s="227"/>
      <c r="JCO40" s="227"/>
      <c r="JCP40" s="227"/>
      <c r="JCQ40" s="227"/>
      <c r="JCR40" s="227"/>
      <c r="JCS40" s="227"/>
      <c r="JCT40" s="227"/>
      <c r="JCU40" s="227"/>
      <c r="JCV40" s="227"/>
      <c r="JCW40" s="227"/>
      <c r="JCX40" s="227"/>
      <c r="JCY40" s="227"/>
      <c r="JCZ40" s="227"/>
      <c r="JDA40" s="227"/>
      <c r="JDB40" s="227"/>
      <c r="JDC40" s="227"/>
      <c r="JDD40" s="227"/>
      <c r="JDE40" s="227"/>
      <c r="JDF40" s="227"/>
      <c r="JDG40" s="227"/>
      <c r="JDH40" s="227"/>
      <c r="JDI40" s="227"/>
      <c r="JDJ40" s="227"/>
      <c r="JDK40" s="227"/>
      <c r="JDL40" s="227"/>
      <c r="JDM40" s="227"/>
      <c r="JDN40" s="227"/>
      <c r="JDO40" s="227"/>
      <c r="JDP40" s="227"/>
      <c r="JDQ40" s="227"/>
      <c r="JDR40" s="227"/>
      <c r="JDS40" s="227"/>
      <c r="JDT40" s="227"/>
      <c r="JDU40" s="227"/>
      <c r="JDV40" s="227"/>
      <c r="JDW40" s="227"/>
      <c r="JDX40" s="227"/>
      <c r="JDY40" s="227"/>
      <c r="JDZ40" s="227"/>
      <c r="JEA40" s="227"/>
      <c r="JEB40" s="227"/>
      <c r="JEC40" s="227"/>
      <c r="JED40" s="227"/>
      <c r="JEE40" s="227"/>
      <c r="JEF40" s="227"/>
      <c r="JEG40" s="227"/>
      <c r="JEH40" s="227"/>
      <c r="JEI40" s="227"/>
      <c r="JEJ40" s="227"/>
      <c r="JEK40" s="227"/>
      <c r="JEL40" s="227"/>
      <c r="JEM40" s="227"/>
      <c r="JEN40" s="227"/>
      <c r="JEO40" s="227"/>
      <c r="JEP40" s="227"/>
      <c r="JEQ40" s="227"/>
      <c r="JER40" s="227"/>
      <c r="JES40" s="227"/>
      <c r="JET40" s="227"/>
      <c r="JEU40" s="227"/>
      <c r="JEV40" s="227"/>
      <c r="JEW40" s="227"/>
      <c r="JEX40" s="227"/>
      <c r="JEY40" s="227"/>
      <c r="JEZ40" s="227"/>
      <c r="JFA40" s="227"/>
      <c r="JFB40" s="227"/>
      <c r="JFC40" s="227"/>
      <c r="JFD40" s="227"/>
      <c r="JFE40" s="227"/>
      <c r="JFF40" s="227"/>
      <c r="JFG40" s="227"/>
      <c r="JFH40" s="227"/>
      <c r="JFI40" s="227"/>
      <c r="JFJ40" s="227"/>
      <c r="JFK40" s="227"/>
      <c r="JFL40" s="227"/>
      <c r="JFM40" s="227"/>
      <c r="JFN40" s="227"/>
      <c r="JFO40" s="227"/>
      <c r="JFP40" s="227"/>
      <c r="JFQ40" s="227"/>
      <c r="JFR40" s="227"/>
      <c r="JFS40" s="227"/>
      <c r="JFT40" s="227"/>
      <c r="JFU40" s="227"/>
      <c r="JFV40" s="227"/>
      <c r="JFW40" s="227"/>
      <c r="JFX40" s="227"/>
      <c r="JFY40" s="227"/>
      <c r="JFZ40" s="227"/>
      <c r="JGA40" s="227"/>
      <c r="JGB40" s="227"/>
      <c r="JGC40" s="227"/>
      <c r="JGD40" s="227"/>
      <c r="JGE40" s="227"/>
      <c r="JGF40" s="227"/>
      <c r="JGG40" s="227"/>
      <c r="JGH40" s="227"/>
      <c r="JGI40" s="227"/>
      <c r="JGJ40" s="227"/>
      <c r="JGK40" s="227"/>
      <c r="JGL40" s="227"/>
      <c r="JGM40" s="227"/>
      <c r="JGN40" s="227"/>
      <c r="JGO40" s="227"/>
      <c r="JGP40" s="227"/>
      <c r="JGQ40" s="227"/>
      <c r="JGR40" s="227"/>
      <c r="JGS40" s="227"/>
      <c r="JGT40" s="227"/>
      <c r="JGU40" s="227"/>
      <c r="JGV40" s="227"/>
      <c r="JGW40" s="227"/>
      <c r="JGX40" s="227"/>
      <c r="JGY40" s="227"/>
      <c r="JGZ40" s="227"/>
      <c r="JHA40" s="227"/>
      <c r="JHB40" s="227"/>
      <c r="JHC40" s="227"/>
      <c r="JHD40" s="227"/>
      <c r="JHE40" s="227"/>
      <c r="JHF40" s="227"/>
      <c r="JHG40" s="227"/>
      <c r="JHH40" s="227"/>
      <c r="JHI40" s="227"/>
      <c r="JHJ40" s="227"/>
      <c r="JHK40" s="227"/>
      <c r="JHL40" s="227"/>
      <c r="JHM40" s="227"/>
      <c r="JHN40" s="227"/>
      <c r="JHO40" s="227"/>
      <c r="JHP40" s="227"/>
      <c r="JHQ40" s="227"/>
      <c r="JHR40" s="227"/>
      <c r="JHS40" s="227"/>
      <c r="JHT40" s="227"/>
      <c r="JHU40" s="227"/>
      <c r="JHV40" s="227"/>
      <c r="JHW40" s="227"/>
      <c r="JHX40" s="227"/>
      <c r="JHY40" s="227"/>
      <c r="JHZ40" s="227"/>
      <c r="JIA40" s="227"/>
      <c r="JIB40" s="227"/>
      <c r="JIC40" s="227"/>
      <c r="JID40" s="227"/>
      <c r="JIE40" s="227"/>
      <c r="JIF40" s="227"/>
      <c r="JIG40" s="227"/>
      <c r="JIH40" s="227"/>
      <c r="JII40" s="227"/>
      <c r="JIJ40" s="227"/>
      <c r="JIK40" s="227"/>
      <c r="JIL40" s="227"/>
      <c r="JIM40" s="227"/>
      <c r="JIN40" s="227"/>
      <c r="JIO40" s="227"/>
      <c r="JIP40" s="227"/>
      <c r="JIQ40" s="227"/>
      <c r="JIR40" s="227"/>
      <c r="JIS40" s="227"/>
      <c r="JIT40" s="227"/>
      <c r="JIU40" s="227"/>
      <c r="JIV40" s="227"/>
      <c r="JIW40" s="227"/>
      <c r="JIX40" s="227"/>
      <c r="JIY40" s="227"/>
      <c r="JIZ40" s="227"/>
      <c r="JJA40" s="227"/>
      <c r="JJB40" s="227"/>
      <c r="JJC40" s="227"/>
      <c r="JJD40" s="227"/>
      <c r="JJE40" s="227"/>
      <c r="JJF40" s="227"/>
      <c r="JJG40" s="227"/>
      <c r="JJH40" s="227"/>
      <c r="JJI40" s="227"/>
      <c r="JJJ40" s="227"/>
      <c r="JJK40" s="227"/>
      <c r="JJL40" s="227"/>
      <c r="JJM40" s="227"/>
      <c r="JJN40" s="227"/>
      <c r="JJO40" s="227"/>
      <c r="JJP40" s="227"/>
      <c r="JJQ40" s="227"/>
      <c r="JJR40" s="227"/>
      <c r="JJS40" s="227"/>
      <c r="JJT40" s="227"/>
      <c r="JJU40" s="227"/>
      <c r="JJV40" s="227"/>
      <c r="JJW40" s="227"/>
      <c r="JJX40" s="227"/>
      <c r="JJY40" s="227"/>
      <c r="JJZ40" s="227"/>
      <c r="JKA40" s="227"/>
      <c r="JKB40" s="227"/>
      <c r="JKC40" s="227"/>
      <c r="JKD40" s="227"/>
      <c r="JKE40" s="227"/>
      <c r="JKF40" s="227"/>
      <c r="JKG40" s="227"/>
      <c r="JKH40" s="227"/>
      <c r="JKI40" s="227"/>
      <c r="JKJ40" s="227"/>
      <c r="JKK40" s="227"/>
      <c r="JKL40" s="227"/>
      <c r="JKM40" s="227"/>
      <c r="JKN40" s="227"/>
      <c r="JKO40" s="227"/>
      <c r="JKP40" s="227"/>
      <c r="JKQ40" s="227"/>
      <c r="JKR40" s="227"/>
      <c r="JKS40" s="227"/>
      <c r="JKT40" s="227"/>
      <c r="JKU40" s="227"/>
      <c r="JKV40" s="227"/>
      <c r="JKW40" s="227"/>
      <c r="JKX40" s="227"/>
      <c r="JKY40" s="227"/>
      <c r="JKZ40" s="227"/>
      <c r="JLA40" s="227"/>
      <c r="JLB40" s="227"/>
      <c r="JLC40" s="227"/>
      <c r="JLD40" s="227"/>
      <c r="JLE40" s="227"/>
      <c r="JLF40" s="227"/>
      <c r="JLG40" s="227"/>
      <c r="JLH40" s="227"/>
      <c r="JLI40" s="227"/>
      <c r="JLJ40" s="227"/>
      <c r="JLK40" s="227"/>
      <c r="JLL40" s="227"/>
      <c r="JLM40" s="227"/>
      <c r="JLN40" s="227"/>
      <c r="JLO40" s="227"/>
      <c r="JLP40" s="227"/>
      <c r="JLQ40" s="227"/>
      <c r="JLR40" s="227"/>
      <c r="JLS40" s="227"/>
      <c r="JLT40" s="227"/>
      <c r="JLU40" s="227"/>
      <c r="JLV40" s="227"/>
      <c r="JLW40" s="227"/>
      <c r="JLX40" s="227"/>
      <c r="JLY40" s="227"/>
      <c r="JLZ40" s="227"/>
      <c r="JMA40" s="227"/>
      <c r="JMB40" s="227"/>
      <c r="JMC40" s="227"/>
      <c r="JMD40" s="227"/>
      <c r="JME40" s="227"/>
      <c r="JMF40" s="227"/>
      <c r="JMG40" s="227"/>
      <c r="JMH40" s="227"/>
      <c r="JMI40" s="227"/>
      <c r="JMJ40" s="227"/>
      <c r="JMK40" s="227"/>
      <c r="JML40" s="227"/>
      <c r="JMM40" s="227"/>
      <c r="JMN40" s="227"/>
      <c r="JMO40" s="227"/>
      <c r="JMP40" s="227"/>
      <c r="JMQ40" s="227"/>
      <c r="JMR40" s="227"/>
      <c r="JMS40" s="227"/>
      <c r="JMT40" s="227"/>
      <c r="JMU40" s="227"/>
      <c r="JMV40" s="227"/>
      <c r="JMW40" s="227"/>
      <c r="JMX40" s="227"/>
      <c r="JMY40" s="227"/>
      <c r="JMZ40" s="227"/>
      <c r="JNA40" s="227"/>
      <c r="JNB40" s="227"/>
      <c r="JNC40" s="227"/>
      <c r="JND40" s="227"/>
      <c r="JNE40" s="227"/>
      <c r="JNF40" s="227"/>
      <c r="JNG40" s="227"/>
      <c r="JNH40" s="227"/>
      <c r="JNI40" s="227"/>
      <c r="JNJ40" s="227"/>
      <c r="JNK40" s="227"/>
      <c r="JNL40" s="227"/>
      <c r="JNM40" s="227"/>
      <c r="JNN40" s="227"/>
      <c r="JNO40" s="227"/>
      <c r="JNP40" s="227"/>
      <c r="JNQ40" s="227"/>
      <c r="JNR40" s="227"/>
      <c r="JNS40" s="227"/>
      <c r="JNT40" s="227"/>
      <c r="JNU40" s="227"/>
      <c r="JNV40" s="227"/>
      <c r="JNW40" s="227"/>
      <c r="JNX40" s="227"/>
      <c r="JNY40" s="227"/>
      <c r="JNZ40" s="227"/>
      <c r="JOA40" s="227"/>
      <c r="JOB40" s="227"/>
      <c r="JOC40" s="227"/>
      <c r="JOD40" s="227"/>
      <c r="JOE40" s="227"/>
      <c r="JOF40" s="227"/>
      <c r="JOG40" s="227"/>
      <c r="JOH40" s="227"/>
      <c r="JOI40" s="227"/>
      <c r="JOJ40" s="227"/>
      <c r="JOK40" s="227"/>
      <c r="JOL40" s="227"/>
      <c r="JOM40" s="227"/>
      <c r="JON40" s="227"/>
      <c r="JOO40" s="227"/>
      <c r="JOP40" s="227"/>
      <c r="JOQ40" s="227"/>
      <c r="JOR40" s="227"/>
      <c r="JOS40" s="227"/>
      <c r="JOT40" s="227"/>
      <c r="JOU40" s="227"/>
      <c r="JOV40" s="227"/>
      <c r="JOW40" s="227"/>
      <c r="JOX40" s="227"/>
      <c r="JOY40" s="227"/>
      <c r="JOZ40" s="227"/>
      <c r="JPA40" s="227"/>
      <c r="JPB40" s="227"/>
      <c r="JPC40" s="227"/>
      <c r="JPD40" s="227"/>
      <c r="JPE40" s="227"/>
      <c r="JPF40" s="227"/>
      <c r="JPG40" s="227"/>
      <c r="JPH40" s="227"/>
      <c r="JPI40" s="227"/>
      <c r="JPJ40" s="227"/>
      <c r="JPK40" s="227"/>
      <c r="JPL40" s="227"/>
      <c r="JPM40" s="227"/>
      <c r="JPN40" s="227"/>
      <c r="JPO40" s="227"/>
      <c r="JPP40" s="227"/>
      <c r="JPQ40" s="227"/>
      <c r="JPR40" s="227"/>
      <c r="JPS40" s="227"/>
      <c r="JPT40" s="227"/>
      <c r="JPU40" s="227"/>
      <c r="JPV40" s="227"/>
      <c r="JPW40" s="227"/>
      <c r="JPX40" s="227"/>
      <c r="JPY40" s="227"/>
      <c r="JPZ40" s="227"/>
      <c r="JQA40" s="227"/>
      <c r="JQB40" s="227"/>
      <c r="JQC40" s="227"/>
      <c r="JQD40" s="227"/>
      <c r="JQE40" s="227"/>
      <c r="JQF40" s="227"/>
      <c r="JQG40" s="227"/>
      <c r="JQH40" s="227"/>
      <c r="JQI40" s="227"/>
      <c r="JQJ40" s="227"/>
      <c r="JQK40" s="227"/>
      <c r="JQL40" s="227"/>
      <c r="JQM40" s="227"/>
      <c r="JQN40" s="227"/>
      <c r="JQO40" s="227"/>
      <c r="JQP40" s="227"/>
      <c r="JQQ40" s="227"/>
      <c r="JQR40" s="227"/>
      <c r="JQS40" s="227"/>
      <c r="JQT40" s="227"/>
      <c r="JQU40" s="227"/>
      <c r="JQV40" s="227"/>
      <c r="JQW40" s="227"/>
      <c r="JQX40" s="227"/>
      <c r="JQY40" s="227"/>
      <c r="JQZ40" s="227"/>
      <c r="JRA40" s="227"/>
      <c r="JRB40" s="227"/>
      <c r="JRC40" s="227"/>
      <c r="JRD40" s="227"/>
      <c r="JRE40" s="227"/>
      <c r="JRF40" s="227"/>
      <c r="JRG40" s="227"/>
      <c r="JRH40" s="227"/>
      <c r="JRI40" s="227"/>
      <c r="JRJ40" s="227"/>
      <c r="JRK40" s="227"/>
      <c r="JRL40" s="227"/>
      <c r="JRM40" s="227"/>
      <c r="JRN40" s="227"/>
      <c r="JRO40" s="227"/>
      <c r="JRP40" s="227"/>
      <c r="JRQ40" s="227"/>
      <c r="JRR40" s="227"/>
      <c r="JRS40" s="227"/>
      <c r="JRT40" s="227"/>
      <c r="JRU40" s="227"/>
      <c r="JRV40" s="227"/>
      <c r="JRW40" s="227"/>
      <c r="JRX40" s="227"/>
      <c r="JRY40" s="227"/>
      <c r="JRZ40" s="227"/>
      <c r="JSA40" s="227"/>
      <c r="JSB40" s="227"/>
      <c r="JSC40" s="227"/>
      <c r="JSD40" s="227"/>
      <c r="JSE40" s="227"/>
      <c r="JSF40" s="227"/>
      <c r="JSG40" s="227"/>
      <c r="JSH40" s="227"/>
      <c r="JSI40" s="227"/>
      <c r="JSJ40" s="227"/>
      <c r="JSK40" s="227"/>
      <c r="JSL40" s="227"/>
      <c r="JSM40" s="227"/>
      <c r="JSN40" s="227"/>
      <c r="JSO40" s="227"/>
      <c r="JSP40" s="227"/>
      <c r="JSQ40" s="227"/>
      <c r="JSR40" s="227"/>
      <c r="JSS40" s="227"/>
      <c r="JST40" s="227"/>
      <c r="JSU40" s="227"/>
      <c r="JSV40" s="227"/>
      <c r="JSW40" s="227"/>
      <c r="JSX40" s="227"/>
      <c r="JSY40" s="227"/>
      <c r="JSZ40" s="227"/>
      <c r="JTA40" s="227"/>
      <c r="JTB40" s="227"/>
      <c r="JTC40" s="227"/>
      <c r="JTD40" s="227"/>
      <c r="JTE40" s="227"/>
      <c r="JTF40" s="227"/>
      <c r="JTG40" s="227"/>
      <c r="JTH40" s="227"/>
      <c r="JTI40" s="227"/>
      <c r="JTJ40" s="227"/>
      <c r="JTK40" s="227"/>
      <c r="JTL40" s="227"/>
      <c r="JTM40" s="227"/>
      <c r="JTN40" s="227"/>
      <c r="JTO40" s="227"/>
      <c r="JTP40" s="227"/>
      <c r="JTQ40" s="227"/>
      <c r="JTR40" s="227"/>
      <c r="JTS40" s="227"/>
      <c r="JTT40" s="227"/>
      <c r="JTU40" s="227"/>
      <c r="JTV40" s="227"/>
      <c r="JTW40" s="227"/>
      <c r="JTX40" s="227"/>
      <c r="JTY40" s="227"/>
      <c r="JTZ40" s="227"/>
      <c r="JUA40" s="227"/>
      <c r="JUB40" s="227"/>
      <c r="JUC40" s="227"/>
      <c r="JUD40" s="227"/>
      <c r="JUE40" s="227"/>
      <c r="JUF40" s="227"/>
      <c r="JUG40" s="227"/>
      <c r="JUH40" s="227"/>
      <c r="JUI40" s="227"/>
      <c r="JUJ40" s="227"/>
      <c r="JUK40" s="227"/>
      <c r="JUL40" s="227"/>
      <c r="JUM40" s="227"/>
      <c r="JUN40" s="227"/>
      <c r="JUO40" s="227"/>
      <c r="JUP40" s="227"/>
      <c r="JUQ40" s="227"/>
      <c r="JUR40" s="227"/>
      <c r="JUS40" s="227"/>
      <c r="JUT40" s="227"/>
      <c r="JUU40" s="227"/>
      <c r="JUV40" s="227"/>
      <c r="JUW40" s="227"/>
      <c r="JUX40" s="227"/>
      <c r="JUY40" s="227"/>
      <c r="JUZ40" s="227"/>
      <c r="JVA40" s="227"/>
      <c r="JVB40" s="227"/>
      <c r="JVC40" s="227"/>
      <c r="JVD40" s="227"/>
      <c r="JVE40" s="227"/>
      <c r="JVF40" s="227"/>
      <c r="JVG40" s="227"/>
      <c r="JVH40" s="227"/>
      <c r="JVI40" s="227"/>
      <c r="JVJ40" s="227"/>
      <c r="JVK40" s="227"/>
      <c r="JVL40" s="227"/>
      <c r="JVM40" s="227"/>
      <c r="JVN40" s="227"/>
      <c r="JVO40" s="227"/>
      <c r="JVP40" s="227"/>
      <c r="JVQ40" s="227"/>
      <c r="JVR40" s="227"/>
      <c r="JVS40" s="227"/>
      <c r="JVT40" s="227"/>
      <c r="JVU40" s="227"/>
      <c r="JVV40" s="227"/>
      <c r="JVW40" s="227"/>
      <c r="JVX40" s="227"/>
      <c r="JVY40" s="227"/>
      <c r="JVZ40" s="227"/>
      <c r="JWA40" s="227"/>
      <c r="JWB40" s="227"/>
      <c r="JWC40" s="227"/>
      <c r="JWD40" s="227"/>
      <c r="JWE40" s="227"/>
      <c r="JWF40" s="227"/>
      <c r="JWG40" s="227"/>
      <c r="JWH40" s="227"/>
      <c r="JWI40" s="227"/>
      <c r="JWJ40" s="227"/>
      <c r="JWK40" s="227"/>
      <c r="JWL40" s="227"/>
      <c r="JWM40" s="227"/>
      <c r="JWN40" s="227"/>
      <c r="JWO40" s="227"/>
      <c r="JWP40" s="227"/>
      <c r="JWQ40" s="227"/>
      <c r="JWR40" s="227"/>
      <c r="JWS40" s="227"/>
      <c r="JWT40" s="227"/>
      <c r="JWU40" s="227"/>
      <c r="JWV40" s="227"/>
      <c r="JWW40" s="227"/>
      <c r="JWX40" s="227"/>
      <c r="JWY40" s="227"/>
      <c r="JWZ40" s="227"/>
      <c r="JXA40" s="227"/>
      <c r="JXB40" s="227"/>
      <c r="JXC40" s="227"/>
      <c r="JXD40" s="227"/>
      <c r="JXE40" s="227"/>
      <c r="JXF40" s="227"/>
      <c r="JXG40" s="227"/>
      <c r="JXH40" s="227"/>
      <c r="JXI40" s="227"/>
      <c r="JXJ40" s="227"/>
      <c r="JXK40" s="227"/>
      <c r="JXL40" s="227"/>
      <c r="JXM40" s="227"/>
      <c r="JXN40" s="227"/>
      <c r="JXO40" s="227"/>
      <c r="JXP40" s="227"/>
      <c r="JXQ40" s="227"/>
      <c r="JXR40" s="227"/>
      <c r="JXS40" s="227"/>
      <c r="JXT40" s="227"/>
      <c r="JXU40" s="227"/>
      <c r="JXV40" s="227"/>
      <c r="JXW40" s="227"/>
      <c r="JXX40" s="227"/>
      <c r="JXY40" s="227"/>
      <c r="JXZ40" s="227"/>
      <c r="JYA40" s="227"/>
      <c r="JYB40" s="227"/>
      <c r="JYC40" s="227"/>
      <c r="JYD40" s="227"/>
      <c r="JYE40" s="227"/>
      <c r="JYF40" s="227"/>
      <c r="JYG40" s="227"/>
      <c r="JYH40" s="227"/>
      <c r="JYI40" s="227"/>
      <c r="JYJ40" s="227"/>
      <c r="JYK40" s="227"/>
      <c r="JYL40" s="227"/>
      <c r="JYM40" s="227"/>
      <c r="JYN40" s="227"/>
      <c r="JYO40" s="227"/>
      <c r="JYP40" s="227"/>
      <c r="JYQ40" s="227"/>
      <c r="JYR40" s="227"/>
      <c r="JYS40" s="227"/>
      <c r="JYT40" s="227"/>
      <c r="JYU40" s="227"/>
      <c r="JYV40" s="227"/>
      <c r="JYW40" s="227"/>
      <c r="JYX40" s="227"/>
      <c r="JYY40" s="227"/>
      <c r="JYZ40" s="227"/>
      <c r="JZA40" s="227"/>
      <c r="JZB40" s="227"/>
      <c r="JZC40" s="227"/>
      <c r="JZD40" s="227"/>
      <c r="JZE40" s="227"/>
      <c r="JZF40" s="227"/>
      <c r="JZG40" s="227"/>
      <c r="JZH40" s="227"/>
      <c r="JZI40" s="227"/>
      <c r="JZJ40" s="227"/>
      <c r="JZK40" s="227"/>
      <c r="JZL40" s="227"/>
      <c r="JZM40" s="227"/>
      <c r="JZN40" s="227"/>
      <c r="JZO40" s="227"/>
      <c r="JZP40" s="227"/>
      <c r="JZQ40" s="227"/>
      <c r="JZR40" s="227"/>
      <c r="JZS40" s="227"/>
      <c r="JZT40" s="227"/>
      <c r="JZU40" s="227"/>
      <c r="JZV40" s="227"/>
      <c r="JZW40" s="227"/>
      <c r="JZX40" s="227"/>
      <c r="JZY40" s="227"/>
      <c r="JZZ40" s="227"/>
      <c r="KAA40" s="227"/>
      <c r="KAB40" s="227"/>
      <c r="KAC40" s="227"/>
      <c r="KAD40" s="227"/>
      <c r="KAE40" s="227"/>
      <c r="KAF40" s="227"/>
      <c r="KAG40" s="227"/>
      <c r="KAH40" s="227"/>
      <c r="KAI40" s="227"/>
      <c r="KAJ40" s="227"/>
      <c r="KAK40" s="227"/>
      <c r="KAL40" s="227"/>
      <c r="KAM40" s="227"/>
      <c r="KAN40" s="227"/>
      <c r="KAO40" s="227"/>
      <c r="KAP40" s="227"/>
      <c r="KAQ40" s="227"/>
      <c r="KAR40" s="227"/>
      <c r="KAS40" s="227"/>
      <c r="KAT40" s="227"/>
      <c r="KAU40" s="227"/>
      <c r="KAV40" s="227"/>
      <c r="KAW40" s="227"/>
      <c r="KAX40" s="227"/>
      <c r="KAY40" s="227"/>
      <c r="KAZ40" s="227"/>
      <c r="KBA40" s="227"/>
      <c r="KBB40" s="227"/>
      <c r="KBC40" s="227"/>
      <c r="KBD40" s="227"/>
      <c r="KBE40" s="227"/>
      <c r="KBF40" s="227"/>
      <c r="KBG40" s="227"/>
      <c r="KBH40" s="227"/>
      <c r="KBI40" s="227"/>
      <c r="KBJ40" s="227"/>
      <c r="KBK40" s="227"/>
      <c r="KBL40" s="227"/>
      <c r="KBM40" s="227"/>
      <c r="KBN40" s="227"/>
      <c r="KBO40" s="227"/>
      <c r="KBP40" s="227"/>
      <c r="KBQ40" s="227"/>
      <c r="KBR40" s="227"/>
      <c r="KBS40" s="227"/>
      <c r="KBT40" s="227"/>
      <c r="KBU40" s="227"/>
      <c r="KBV40" s="227"/>
      <c r="KBW40" s="227"/>
      <c r="KBX40" s="227"/>
      <c r="KBY40" s="227"/>
      <c r="KBZ40" s="227"/>
      <c r="KCA40" s="227"/>
      <c r="KCB40" s="227"/>
      <c r="KCC40" s="227"/>
      <c r="KCD40" s="227"/>
      <c r="KCE40" s="227"/>
      <c r="KCF40" s="227"/>
      <c r="KCG40" s="227"/>
      <c r="KCH40" s="227"/>
      <c r="KCI40" s="227"/>
      <c r="KCJ40" s="227"/>
      <c r="KCK40" s="227"/>
      <c r="KCL40" s="227"/>
      <c r="KCM40" s="227"/>
      <c r="KCN40" s="227"/>
      <c r="KCO40" s="227"/>
      <c r="KCP40" s="227"/>
      <c r="KCQ40" s="227"/>
      <c r="KCR40" s="227"/>
      <c r="KCS40" s="227"/>
      <c r="KCT40" s="227"/>
      <c r="KCU40" s="227"/>
      <c r="KCV40" s="227"/>
      <c r="KCW40" s="227"/>
      <c r="KCX40" s="227"/>
      <c r="KCY40" s="227"/>
      <c r="KCZ40" s="227"/>
      <c r="KDA40" s="227"/>
      <c r="KDB40" s="227"/>
      <c r="KDC40" s="227"/>
      <c r="KDD40" s="227"/>
      <c r="KDE40" s="227"/>
      <c r="KDF40" s="227"/>
      <c r="KDG40" s="227"/>
      <c r="KDH40" s="227"/>
      <c r="KDI40" s="227"/>
      <c r="KDJ40" s="227"/>
      <c r="KDK40" s="227"/>
      <c r="KDL40" s="227"/>
      <c r="KDM40" s="227"/>
      <c r="KDN40" s="227"/>
      <c r="KDO40" s="227"/>
      <c r="KDP40" s="227"/>
      <c r="KDQ40" s="227"/>
      <c r="KDR40" s="227"/>
      <c r="KDS40" s="227"/>
      <c r="KDT40" s="227"/>
      <c r="KDU40" s="227"/>
      <c r="KDV40" s="227"/>
      <c r="KDW40" s="227"/>
      <c r="KDX40" s="227"/>
      <c r="KDY40" s="227"/>
      <c r="KDZ40" s="227"/>
      <c r="KEA40" s="227"/>
      <c r="KEB40" s="227"/>
      <c r="KEC40" s="227"/>
      <c r="KED40" s="227"/>
      <c r="KEE40" s="227"/>
      <c r="KEF40" s="227"/>
      <c r="KEG40" s="227"/>
      <c r="KEH40" s="227"/>
      <c r="KEI40" s="227"/>
      <c r="KEJ40" s="227"/>
      <c r="KEK40" s="227"/>
      <c r="KEL40" s="227"/>
      <c r="KEM40" s="227"/>
      <c r="KEN40" s="227"/>
      <c r="KEO40" s="227"/>
      <c r="KEP40" s="227"/>
      <c r="KEQ40" s="227"/>
      <c r="KER40" s="227"/>
      <c r="KES40" s="227"/>
      <c r="KET40" s="227"/>
      <c r="KEU40" s="227"/>
      <c r="KEV40" s="227"/>
      <c r="KEW40" s="227"/>
      <c r="KEX40" s="227"/>
      <c r="KEY40" s="227"/>
      <c r="KEZ40" s="227"/>
      <c r="KFA40" s="227"/>
      <c r="KFB40" s="227"/>
      <c r="KFC40" s="227"/>
      <c r="KFD40" s="227"/>
      <c r="KFE40" s="227"/>
      <c r="KFF40" s="227"/>
      <c r="KFG40" s="227"/>
      <c r="KFH40" s="227"/>
      <c r="KFI40" s="227"/>
      <c r="KFJ40" s="227"/>
      <c r="KFK40" s="227"/>
      <c r="KFL40" s="227"/>
      <c r="KFM40" s="227"/>
      <c r="KFN40" s="227"/>
      <c r="KFO40" s="227"/>
      <c r="KFP40" s="227"/>
      <c r="KFQ40" s="227"/>
      <c r="KFR40" s="227"/>
      <c r="KFS40" s="227"/>
      <c r="KFT40" s="227"/>
      <c r="KFU40" s="227"/>
      <c r="KFV40" s="227"/>
      <c r="KFW40" s="227"/>
      <c r="KFX40" s="227"/>
      <c r="KFY40" s="227"/>
      <c r="KFZ40" s="227"/>
      <c r="KGA40" s="227"/>
      <c r="KGB40" s="227"/>
      <c r="KGC40" s="227"/>
      <c r="KGD40" s="227"/>
      <c r="KGE40" s="227"/>
      <c r="KGF40" s="227"/>
      <c r="KGG40" s="227"/>
      <c r="KGH40" s="227"/>
      <c r="KGI40" s="227"/>
      <c r="KGJ40" s="227"/>
      <c r="KGK40" s="227"/>
      <c r="KGL40" s="227"/>
      <c r="KGM40" s="227"/>
      <c r="KGN40" s="227"/>
      <c r="KGO40" s="227"/>
      <c r="KGP40" s="227"/>
      <c r="KGQ40" s="227"/>
      <c r="KGR40" s="227"/>
      <c r="KGS40" s="227"/>
      <c r="KGT40" s="227"/>
      <c r="KGU40" s="227"/>
      <c r="KGV40" s="227"/>
      <c r="KGW40" s="227"/>
      <c r="KGX40" s="227"/>
      <c r="KGY40" s="227"/>
      <c r="KGZ40" s="227"/>
      <c r="KHA40" s="227"/>
      <c r="KHB40" s="227"/>
      <c r="KHC40" s="227"/>
      <c r="KHD40" s="227"/>
      <c r="KHE40" s="227"/>
      <c r="KHF40" s="227"/>
      <c r="KHG40" s="227"/>
      <c r="KHH40" s="227"/>
      <c r="KHI40" s="227"/>
      <c r="KHJ40" s="227"/>
      <c r="KHK40" s="227"/>
      <c r="KHL40" s="227"/>
      <c r="KHM40" s="227"/>
      <c r="KHN40" s="227"/>
      <c r="KHO40" s="227"/>
      <c r="KHP40" s="227"/>
      <c r="KHQ40" s="227"/>
      <c r="KHR40" s="227"/>
      <c r="KHS40" s="227"/>
      <c r="KHT40" s="227"/>
      <c r="KHU40" s="227"/>
      <c r="KHV40" s="227"/>
      <c r="KHW40" s="227"/>
      <c r="KHX40" s="227"/>
      <c r="KHY40" s="227"/>
      <c r="KHZ40" s="227"/>
      <c r="KIA40" s="227"/>
      <c r="KIB40" s="227"/>
      <c r="KIC40" s="227"/>
      <c r="KID40" s="227"/>
      <c r="KIE40" s="227"/>
      <c r="KIF40" s="227"/>
      <c r="KIG40" s="227"/>
      <c r="KIH40" s="227"/>
      <c r="KII40" s="227"/>
      <c r="KIJ40" s="227"/>
      <c r="KIK40" s="227"/>
      <c r="KIL40" s="227"/>
      <c r="KIM40" s="227"/>
      <c r="KIN40" s="227"/>
      <c r="KIO40" s="227"/>
      <c r="KIP40" s="227"/>
      <c r="KIQ40" s="227"/>
      <c r="KIR40" s="227"/>
      <c r="KIS40" s="227"/>
      <c r="KIT40" s="227"/>
      <c r="KIU40" s="227"/>
      <c r="KIV40" s="227"/>
      <c r="KIW40" s="227"/>
      <c r="KIX40" s="227"/>
      <c r="KIY40" s="227"/>
      <c r="KIZ40" s="227"/>
      <c r="KJA40" s="227"/>
      <c r="KJB40" s="227"/>
      <c r="KJC40" s="227"/>
      <c r="KJD40" s="227"/>
      <c r="KJE40" s="227"/>
      <c r="KJF40" s="227"/>
      <c r="KJG40" s="227"/>
      <c r="KJH40" s="227"/>
      <c r="KJI40" s="227"/>
      <c r="KJJ40" s="227"/>
      <c r="KJK40" s="227"/>
      <c r="KJL40" s="227"/>
      <c r="KJM40" s="227"/>
      <c r="KJN40" s="227"/>
      <c r="KJO40" s="227"/>
      <c r="KJP40" s="227"/>
      <c r="KJQ40" s="227"/>
      <c r="KJR40" s="227"/>
      <c r="KJS40" s="227"/>
      <c r="KJT40" s="227"/>
      <c r="KJU40" s="227"/>
      <c r="KJV40" s="227"/>
      <c r="KJW40" s="227"/>
      <c r="KJX40" s="227"/>
      <c r="KJY40" s="227"/>
      <c r="KJZ40" s="227"/>
      <c r="KKA40" s="227"/>
      <c r="KKB40" s="227"/>
      <c r="KKC40" s="227"/>
      <c r="KKD40" s="227"/>
      <c r="KKE40" s="227"/>
      <c r="KKF40" s="227"/>
      <c r="KKG40" s="227"/>
      <c r="KKH40" s="227"/>
      <c r="KKI40" s="227"/>
      <c r="KKJ40" s="227"/>
      <c r="KKK40" s="227"/>
      <c r="KKL40" s="227"/>
      <c r="KKM40" s="227"/>
      <c r="KKN40" s="227"/>
      <c r="KKO40" s="227"/>
      <c r="KKP40" s="227"/>
      <c r="KKQ40" s="227"/>
      <c r="KKR40" s="227"/>
      <c r="KKS40" s="227"/>
      <c r="KKT40" s="227"/>
      <c r="KKU40" s="227"/>
      <c r="KKV40" s="227"/>
      <c r="KKW40" s="227"/>
      <c r="KKX40" s="227"/>
      <c r="KKY40" s="227"/>
      <c r="KKZ40" s="227"/>
      <c r="KLA40" s="227"/>
      <c r="KLB40" s="227"/>
      <c r="KLC40" s="227"/>
      <c r="KLD40" s="227"/>
      <c r="KLE40" s="227"/>
      <c r="KLF40" s="227"/>
      <c r="KLG40" s="227"/>
      <c r="KLH40" s="227"/>
      <c r="KLI40" s="227"/>
      <c r="KLJ40" s="227"/>
      <c r="KLK40" s="227"/>
      <c r="KLL40" s="227"/>
      <c r="KLM40" s="227"/>
      <c r="KLN40" s="227"/>
      <c r="KLO40" s="227"/>
      <c r="KLP40" s="227"/>
      <c r="KLQ40" s="227"/>
      <c r="KLR40" s="227"/>
      <c r="KLS40" s="227"/>
      <c r="KLT40" s="227"/>
      <c r="KLU40" s="227"/>
      <c r="KLV40" s="227"/>
      <c r="KLW40" s="227"/>
      <c r="KLX40" s="227"/>
      <c r="KLY40" s="227"/>
      <c r="KLZ40" s="227"/>
      <c r="KMA40" s="227"/>
      <c r="KMB40" s="227"/>
      <c r="KMC40" s="227"/>
      <c r="KMD40" s="227"/>
      <c r="KME40" s="227"/>
      <c r="KMF40" s="227"/>
      <c r="KMG40" s="227"/>
      <c r="KMH40" s="227"/>
      <c r="KMI40" s="227"/>
      <c r="KMJ40" s="227"/>
      <c r="KMK40" s="227"/>
      <c r="KML40" s="227"/>
      <c r="KMM40" s="227"/>
      <c r="KMN40" s="227"/>
      <c r="KMO40" s="227"/>
      <c r="KMP40" s="227"/>
      <c r="KMQ40" s="227"/>
      <c r="KMR40" s="227"/>
      <c r="KMS40" s="227"/>
      <c r="KMT40" s="227"/>
      <c r="KMU40" s="227"/>
      <c r="KMV40" s="227"/>
      <c r="KMW40" s="227"/>
      <c r="KMX40" s="227"/>
      <c r="KMY40" s="227"/>
      <c r="KMZ40" s="227"/>
      <c r="KNA40" s="227"/>
      <c r="KNB40" s="227"/>
      <c r="KNC40" s="227"/>
      <c r="KND40" s="227"/>
      <c r="KNE40" s="227"/>
      <c r="KNF40" s="227"/>
      <c r="KNG40" s="227"/>
      <c r="KNH40" s="227"/>
      <c r="KNI40" s="227"/>
      <c r="KNJ40" s="227"/>
      <c r="KNK40" s="227"/>
      <c r="KNL40" s="227"/>
      <c r="KNM40" s="227"/>
      <c r="KNN40" s="227"/>
      <c r="KNO40" s="227"/>
      <c r="KNP40" s="227"/>
      <c r="KNQ40" s="227"/>
      <c r="KNR40" s="227"/>
      <c r="KNS40" s="227"/>
      <c r="KNT40" s="227"/>
      <c r="KNU40" s="227"/>
      <c r="KNV40" s="227"/>
      <c r="KNW40" s="227"/>
      <c r="KNX40" s="227"/>
      <c r="KNY40" s="227"/>
      <c r="KNZ40" s="227"/>
      <c r="KOA40" s="227"/>
      <c r="KOB40" s="227"/>
      <c r="KOC40" s="227"/>
      <c r="KOD40" s="227"/>
      <c r="KOE40" s="227"/>
      <c r="KOF40" s="227"/>
      <c r="KOG40" s="227"/>
      <c r="KOH40" s="227"/>
      <c r="KOI40" s="227"/>
      <c r="KOJ40" s="227"/>
      <c r="KOK40" s="227"/>
      <c r="KOL40" s="227"/>
      <c r="KOM40" s="227"/>
      <c r="KON40" s="227"/>
      <c r="KOO40" s="227"/>
      <c r="KOP40" s="227"/>
      <c r="KOQ40" s="227"/>
      <c r="KOR40" s="227"/>
      <c r="KOS40" s="227"/>
      <c r="KOT40" s="227"/>
      <c r="KOU40" s="227"/>
      <c r="KOV40" s="227"/>
      <c r="KOW40" s="227"/>
      <c r="KOX40" s="227"/>
      <c r="KOY40" s="227"/>
      <c r="KOZ40" s="227"/>
      <c r="KPA40" s="227"/>
      <c r="KPB40" s="227"/>
      <c r="KPC40" s="227"/>
      <c r="KPD40" s="227"/>
      <c r="KPE40" s="227"/>
      <c r="KPF40" s="227"/>
      <c r="KPG40" s="227"/>
      <c r="KPH40" s="227"/>
      <c r="KPI40" s="227"/>
      <c r="KPJ40" s="227"/>
      <c r="KPK40" s="227"/>
      <c r="KPL40" s="227"/>
      <c r="KPM40" s="227"/>
      <c r="KPN40" s="227"/>
      <c r="KPO40" s="227"/>
      <c r="KPP40" s="227"/>
      <c r="KPQ40" s="227"/>
      <c r="KPR40" s="227"/>
      <c r="KPS40" s="227"/>
      <c r="KPT40" s="227"/>
      <c r="KPU40" s="227"/>
      <c r="KPV40" s="227"/>
      <c r="KPW40" s="227"/>
      <c r="KPX40" s="227"/>
      <c r="KPY40" s="227"/>
      <c r="KPZ40" s="227"/>
      <c r="KQA40" s="227"/>
      <c r="KQB40" s="227"/>
      <c r="KQC40" s="227"/>
      <c r="KQD40" s="227"/>
      <c r="KQE40" s="227"/>
      <c r="KQF40" s="227"/>
      <c r="KQG40" s="227"/>
      <c r="KQH40" s="227"/>
      <c r="KQI40" s="227"/>
      <c r="KQJ40" s="227"/>
      <c r="KQK40" s="227"/>
      <c r="KQL40" s="227"/>
      <c r="KQM40" s="227"/>
      <c r="KQN40" s="227"/>
      <c r="KQO40" s="227"/>
      <c r="KQP40" s="227"/>
      <c r="KQQ40" s="227"/>
      <c r="KQR40" s="227"/>
      <c r="KQS40" s="227"/>
      <c r="KQT40" s="227"/>
      <c r="KQU40" s="227"/>
      <c r="KQV40" s="227"/>
      <c r="KQW40" s="227"/>
      <c r="KQX40" s="227"/>
      <c r="KQY40" s="227"/>
      <c r="KQZ40" s="227"/>
      <c r="KRA40" s="227"/>
      <c r="KRB40" s="227"/>
      <c r="KRC40" s="227"/>
      <c r="KRD40" s="227"/>
      <c r="KRE40" s="227"/>
      <c r="KRF40" s="227"/>
      <c r="KRG40" s="227"/>
      <c r="KRH40" s="227"/>
      <c r="KRI40" s="227"/>
      <c r="KRJ40" s="227"/>
      <c r="KRK40" s="227"/>
      <c r="KRL40" s="227"/>
      <c r="KRM40" s="227"/>
      <c r="KRN40" s="227"/>
      <c r="KRO40" s="227"/>
      <c r="KRP40" s="227"/>
      <c r="KRQ40" s="227"/>
      <c r="KRR40" s="227"/>
      <c r="KRS40" s="227"/>
      <c r="KRT40" s="227"/>
      <c r="KRU40" s="227"/>
      <c r="KRV40" s="227"/>
      <c r="KRW40" s="227"/>
      <c r="KRX40" s="227"/>
      <c r="KRY40" s="227"/>
      <c r="KRZ40" s="227"/>
      <c r="KSA40" s="227"/>
      <c r="KSB40" s="227"/>
      <c r="KSC40" s="227"/>
      <c r="KSD40" s="227"/>
      <c r="KSE40" s="227"/>
      <c r="KSF40" s="227"/>
      <c r="KSG40" s="227"/>
      <c r="KSH40" s="227"/>
      <c r="KSI40" s="227"/>
      <c r="KSJ40" s="227"/>
      <c r="KSK40" s="227"/>
      <c r="KSL40" s="227"/>
      <c r="KSM40" s="227"/>
      <c r="KSN40" s="227"/>
      <c r="KSO40" s="227"/>
      <c r="KSP40" s="227"/>
      <c r="KSQ40" s="227"/>
      <c r="KSR40" s="227"/>
      <c r="KSS40" s="227"/>
      <c r="KST40" s="227"/>
      <c r="KSU40" s="227"/>
      <c r="KSV40" s="227"/>
      <c r="KSW40" s="227"/>
      <c r="KSX40" s="227"/>
      <c r="KSY40" s="227"/>
      <c r="KSZ40" s="227"/>
      <c r="KTA40" s="227"/>
      <c r="KTB40" s="227"/>
      <c r="KTC40" s="227"/>
      <c r="KTD40" s="227"/>
      <c r="KTE40" s="227"/>
      <c r="KTF40" s="227"/>
      <c r="KTG40" s="227"/>
      <c r="KTH40" s="227"/>
      <c r="KTI40" s="227"/>
      <c r="KTJ40" s="227"/>
      <c r="KTK40" s="227"/>
      <c r="KTL40" s="227"/>
      <c r="KTM40" s="227"/>
      <c r="KTN40" s="227"/>
      <c r="KTO40" s="227"/>
      <c r="KTP40" s="227"/>
      <c r="KTQ40" s="227"/>
      <c r="KTR40" s="227"/>
      <c r="KTS40" s="227"/>
      <c r="KTT40" s="227"/>
      <c r="KTU40" s="227"/>
      <c r="KTV40" s="227"/>
      <c r="KTW40" s="227"/>
      <c r="KTX40" s="227"/>
      <c r="KTY40" s="227"/>
      <c r="KTZ40" s="227"/>
      <c r="KUA40" s="227"/>
      <c r="KUB40" s="227"/>
      <c r="KUC40" s="227"/>
      <c r="KUD40" s="227"/>
      <c r="KUE40" s="227"/>
      <c r="KUF40" s="227"/>
      <c r="KUG40" s="227"/>
      <c r="KUH40" s="227"/>
      <c r="KUI40" s="227"/>
      <c r="KUJ40" s="227"/>
      <c r="KUK40" s="227"/>
      <c r="KUL40" s="227"/>
      <c r="KUM40" s="227"/>
      <c r="KUN40" s="227"/>
      <c r="KUO40" s="227"/>
      <c r="KUP40" s="227"/>
      <c r="KUQ40" s="227"/>
      <c r="KUR40" s="227"/>
      <c r="KUS40" s="227"/>
      <c r="KUT40" s="227"/>
      <c r="KUU40" s="227"/>
      <c r="KUV40" s="227"/>
      <c r="KUW40" s="227"/>
      <c r="KUX40" s="227"/>
      <c r="KUY40" s="227"/>
      <c r="KUZ40" s="227"/>
      <c r="KVA40" s="227"/>
      <c r="KVB40" s="227"/>
      <c r="KVC40" s="227"/>
      <c r="KVD40" s="227"/>
      <c r="KVE40" s="227"/>
      <c r="KVF40" s="227"/>
      <c r="KVG40" s="227"/>
      <c r="KVH40" s="227"/>
      <c r="KVI40" s="227"/>
      <c r="KVJ40" s="227"/>
      <c r="KVK40" s="227"/>
      <c r="KVL40" s="227"/>
      <c r="KVM40" s="227"/>
      <c r="KVN40" s="227"/>
      <c r="KVO40" s="227"/>
      <c r="KVP40" s="227"/>
      <c r="KVQ40" s="227"/>
      <c r="KVR40" s="227"/>
      <c r="KVS40" s="227"/>
      <c r="KVT40" s="227"/>
      <c r="KVU40" s="227"/>
      <c r="KVV40" s="227"/>
      <c r="KVW40" s="227"/>
      <c r="KVX40" s="227"/>
      <c r="KVY40" s="227"/>
      <c r="KVZ40" s="227"/>
      <c r="KWA40" s="227"/>
      <c r="KWB40" s="227"/>
      <c r="KWC40" s="227"/>
      <c r="KWD40" s="227"/>
      <c r="KWE40" s="227"/>
      <c r="KWF40" s="227"/>
      <c r="KWG40" s="227"/>
      <c r="KWH40" s="227"/>
      <c r="KWI40" s="227"/>
      <c r="KWJ40" s="227"/>
      <c r="KWK40" s="227"/>
      <c r="KWL40" s="227"/>
      <c r="KWM40" s="227"/>
      <c r="KWN40" s="227"/>
      <c r="KWO40" s="227"/>
      <c r="KWP40" s="227"/>
      <c r="KWQ40" s="227"/>
      <c r="KWR40" s="227"/>
      <c r="KWS40" s="227"/>
      <c r="KWT40" s="227"/>
      <c r="KWU40" s="227"/>
      <c r="KWV40" s="227"/>
      <c r="KWW40" s="227"/>
      <c r="KWX40" s="227"/>
      <c r="KWY40" s="227"/>
      <c r="KWZ40" s="227"/>
      <c r="KXA40" s="227"/>
      <c r="KXB40" s="227"/>
      <c r="KXC40" s="227"/>
      <c r="KXD40" s="227"/>
      <c r="KXE40" s="227"/>
      <c r="KXF40" s="227"/>
      <c r="KXG40" s="227"/>
      <c r="KXH40" s="227"/>
      <c r="KXI40" s="227"/>
      <c r="KXJ40" s="227"/>
      <c r="KXK40" s="227"/>
      <c r="KXL40" s="227"/>
      <c r="KXM40" s="227"/>
      <c r="KXN40" s="227"/>
      <c r="KXO40" s="227"/>
      <c r="KXP40" s="227"/>
      <c r="KXQ40" s="227"/>
      <c r="KXR40" s="227"/>
      <c r="KXS40" s="227"/>
      <c r="KXT40" s="227"/>
      <c r="KXU40" s="227"/>
      <c r="KXV40" s="227"/>
      <c r="KXW40" s="227"/>
      <c r="KXX40" s="227"/>
      <c r="KXY40" s="227"/>
      <c r="KXZ40" s="227"/>
      <c r="KYA40" s="227"/>
      <c r="KYB40" s="227"/>
      <c r="KYC40" s="227"/>
      <c r="KYD40" s="227"/>
      <c r="KYE40" s="227"/>
      <c r="KYF40" s="227"/>
      <c r="KYG40" s="227"/>
      <c r="KYH40" s="227"/>
      <c r="KYI40" s="227"/>
      <c r="KYJ40" s="227"/>
      <c r="KYK40" s="227"/>
      <c r="KYL40" s="227"/>
      <c r="KYM40" s="227"/>
      <c r="KYN40" s="227"/>
      <c r="KYO40" s="227"/>
      <c r="KYP40" s="227"/>
      <c r="KYQ40" s="227"/>
      <c r="KYR40" s="227"/>
      <c r="KYS40" s="227"/>
      <c r="KYT40" s="227"/>
      <c r="KYU40" s="227"/>
      <c r="KYV40" s="227"/>
      <c r="KYW40" s="227"/>
      <c r="KYX40" s="227"/>
      <c r="KYY40" s="227"/>
      <c r="KYZ40" s="227"/>
      <c r="KZA40" s="227"/>
      <c r="KZB40" s="227"/>
      <c r="KZC40" s="227"/>
      <c r="KZD40" s="227"/>
      <c r="KZE40" s="227"/>
      <c r="KZF40" s="227"/>
      <c r="KZG40" s="227"/>
      <c r="KZH40" s="227"/>
      <c r="KZI40" s="227"/>
      <c r="KZJ40" s="227"/>
      <c r="KZK40" s="227"/>
      <c r="KZL40" s="227"/>
      <c r="KZM40" s="227"/>
      <c r="KZN40" s="227"/>
      <c r="KZO40" s="227"/>
      <c r="KZP40" s="227"/>
      <c r="KZQ40" s="227"/>
      <c r="KZR40" s="227"/>
      <c r="KZS40" s="227"/>
      <c r="KZT40" s="227"/>
      <c r="KZU40" s="227"/>
      <c r="KZV40" s="227"/>
      <c r="KZW40" s="227"/>
      <c r="KZX40" s="227"/>
      <c r="KZY40" s="227"/>
      <c r="KZZ40" s="227"/>
      <c r="LAA40" s="227"/>
      <c r="LAB40" s="227"/>
      <c r="LAC40" s="227"/>
      <c r="LAD40" s="227"/>
      <c r="LAE40" s="227"/>
      <c r="LAF40" s="227"/>
      <c r="LAG40" s="227"/>
      <c r="LAH40" s="227"/>
      <c r="LAI40" s="227"/>
      <c r="LAJ40" s="227"/>
      <c r="LAK40" s="227"/>
      <c r="LAL40" s="227"/>
      <c r="LAM40" s="227"/>
      <c r="LAN40" s="227"/>
      <c r="LAO40" s="227"/>
      <c r="LAP40" s="227"/>
      <c r="LAQ40" s="227"/>
      <c r="LAR40" s="227"/>
      <c r="LAS40" s="227"/>
      <c r="LAT40" s="227"/>
      <c r="LAU40" s="227"/>
      <c r="LAV40" s="227"/>
      <c r="LAW40" s="227"/>
      <c r="LAX40" s="227"/>
      <c r="LAY40" s="227"/>
      <c r="LAZ40" s="227"/>
      <c r="LBA40" s="227"/>
      <c r="LBB40" s="227"/>
      <c r="LBC40" s="227"/>
      <c r="LBD40" s="227"/>
      <c r="LBE40" s="227"/>
      <c r="LBF40" s="227"/>
      <c r="LBG40" s="227"/>
      <c r="LBH40" s="227"/>
      <c r="LBI40" s="227"/>
      <c r="LBJ40" s="227"/>
      <c r="LBK40" s="227"/>
      <c r="LBL40" s="227"/>
      <c r="LBM40" s="227"/>
      <c r="LBN40" s="227"/>
      <c r="LBO40" s="227"/>
      <c r="LBP40" s="227"/>
      <c r="LBQ40" s="227"/>
      <c r="LBR40" s="227"/>
      <c r="LBS40" s="227"/>
      <c r="LBT40" s="227"/>
      <c r="LBU40" s="227"/>
      <c r="LBV40" s="227"/>
      <c r="LBW40" s="227"/>
      <c r="LBX40" s="227"/>
      <c r="LBY40" s="227"/>
      <c r="LBZ40" s="227"/>
      <c r="LCA40" s="227"/>
      <c r="LCB40" s="227"/>
      <c r="LCC40" s="227"/>
      <c r="LCD40" s="227"/>
      <c r="LCE40" s="227"/>
      <c r="LCF40" s="227"/>
      <c r="LCG40" s="227"/>
      <c r="LCH40" s="227"/>
      <c r="LCI40" s="227"/>
      <c r="LCJ40" s="227"/>
      <c r="LCK40" s="227"/>
      <c r="LCL40" s="227"/>
      <c r="LCM40" s="227"/>
      <c r="LCN40" s="227"/>
      <c r="LCO40" s="227"/>
      <c r="LCP40" s="227"/>
      <c r="LCQ40" s="227"/>
      <c r="LCR40" s="227"/>
      <c r="LCS40" s="227"/>
      <c r="LCT40" s="227"/>
      <c r="LCU40" s="227"/>
      <c r="LCV40" s="227"/>
      <c r="LCW40" s="227"/>
      <c r="LCX40" s="227"/>
      <c r="LCY40" s="227"/>
      <c r="LCZ40" s="227"/>
      <c r="LDA40" s="227"/>
      <c r="LDB40" s="227"/>
      <c r="LDC40" s="227"/>
      <c r="LDD40" s="227"/>
      <c r="LDE40" s="227"/>
      <c r="LDF40" s="227"/>
      <c r="LDG40" s="227"/>
      <c r="LDH40" s="227"/>
      <c r="LDI40" s="227"/>
      <c r="LDJ40" s="227"/>
      <c r="LDK40" s="227"/>
      <c r="LDL40" s="227"/>
      <c r="LDM40" s="227"/>
      <c r="LDN40" s="227"/>
      <c r="LDO40" s="227"/>
      <c r="LDP40" s="227"/>
      <c r="LDQ40" s="227"/>
      <c r="LDR40" s="227"/>
      <c r="LDS40" s="227"/>
      <c r="LDT40" s="227"/>
      <c r="LDU40" s="227"/>
      <c r="LDV40" s="227"/>
      <c r="LDW40" s="227"/>
      <c r="LDX40" s="227"/>
      <c r="LDY40" s="227"/>
      <c r="LDZ40" s="227"/>
      <c r="LEA40" s="227"/>
      <c r="LEB40" s="227"/>
      <c r="LEC40" s="227"/>
      <c r="LED40" s="227"/>
      <c r="LEE40" s="227"/>
      <c r="LEF40" s="227"/>
      <c r="LEG40" s="227"/>
      <c r="LEH40" s="227"/>
      <c r="LEI40" s="227"/>
      <c r="LEJ40" s="227"/>
      <c r="LEK40" s="227"/>
      <c r="LEL40" s="227"/>
      <c r="LEM40" s="227"/>
      <c r="LEN40" s="227"/>
      <c r="LEO40" s="227"/>
      <c r="LEP40" s="227"/>
      <c r="LEQ40" s="227"/>
      <c r="LER40" s="227"/>
      <c r="LES40" s="227"/>
      <c r="LET40" s="227"/>
      <c r="LEU40" s="227"/>
      <c r="LEV40" s="227"/>
      <c r="LEW40" s="227"/>
      <c r="LEX40" s="227"/>
      <c r="LEY40" s="227"/>
      <c r="LEZ40" s="227"/>
      <c r="LFA40" s="227"/>
      <c r="LFB40" s="227"/>
      <c r="LFC40" s="227"/>
      <c r="LFD40" s="227"/>
      <c r="LFE40" s="227"/>
      <c r="LFF40" s="227"/>
      <c r="LFG40" s="227"/>
      <c r="LFH40" s="227"/>
      <c r="LFI40" s="227"/>
      <c r="LFJ40" s="227"/>
      <c r="LFK40" s="227"/>
      <c r="LFL40" s="227"/>
      <c r="LFM40" s="227"/>
      <c r="LFN40" s="227"/>
      <c r="LFO40" s="227"/>
      <c r="LFP40" s="227"/>
      <c r="LFQ40" s="227"/>
      <c r="LFR40" s="227"/>
      <c r="LFS40" s="227"/>
      <c r="LFT40" s="227"/>
      <c r="LFU40" s="227"/>
      <c r="LFV40" s="227"/>
      <c r="LFW40" s="227"/>
      <c r="LFX40" s="227"/>
      <c r="LFY40" s="227"/>
      <c r="LFZ40" s="227"/>
      <c r="LGA40" s="227"/>
      <c r="LGB40" s="227"/>
      <c r="LGC40" s="227"/>
      <c r="LGD40" s="227"/>
      <c r="LGE40" s="227"/>
      <c r="LGF40" s="227"/>
      <c r="LGG40" s="227"/>
      <c r="LGH40" s="227"/>
      <c r="LGI40" s="227"/>
      <c r="LGJ40" s="227"/>
      <c r="LGK40" s="227"/>
      <c r="LGL40" s="227"/>
      <c r="LGM40" s="227"/>
      <c r="LGN40" s="227"/>
      <c r="LGO40" s="227"/>
      <c r="LGP40" s="227"/>
      <c r="LGQ40" s="227"/>
      <c r="LGR40" s="227"/>
      <c r="LGS40" s="227"/>
      <c r="LGT40" s="227"/>
      <c r="LGU40" s="227"/>
      <c r="LGV40" s="227"/>
      <c r="LGW40" s="227"/>
      <c r="LGX40" s="227"/>
      <c r="LGY40" s="227"/>
      <c r="LGZ40" s="227"/>
      <c r="LHA40" s="227"/>
      <c r="LHB40" s="227"/>
      <c r="LHC40" s="227"/>
      <c r="LHD40" s="227"/>
      <c r="LHE40" s="227"/>
      <c r="LHF40" s="227"/>
      <c r="LHG40" s="227"/>
      <c r="LHH40" s="227"/>
      <c r="LHI40" s="227"/>
      <c r="LHJ40" s="227"/>
      <c r="LHK40" s="227"/>
      <c r="LHL40" s="227"/>
      <c r="LHM40" s="227"/>
      <c r="LHN40" s="227"/>
      <c r="LHO40" s="227"/>
      <c r="LHP40" s="227"/>
      <c r="LHQ40" s="227"/>
      <c r="LHR40" s="227"/>
      <c r="LHS40" s="227"/>
      <c r="LHT40" s="227"/>
      <c r="LHU40" s="227"/>
      <c r="LHV40" s="227"/>
      <c r="LHW40" s="227"/>
      <c r="LHX40" s="227"/>
      <c r="LHY40" s="227"/>
      <c r="LHZ40" s="227"/>
      <c r="LIA40" s="227"/>
      <c r="LIB40" s="227"/>
      <c r="LIC40" s="227"/>
      <c r="LID40" s="227"/>
      <c r="LIE40" s="227"/>
      <c r="LIF40" s="227"/>
      <c r="LIG40" s="227"/>
      <c r="LIH40" s="227"/>
      <c r="LII40" s="227"/>
      <c r="LIJ40" s="227"/>
      <c r="LIK40" s="227"/>
      <c r="LIL40" s="227"/>
      <c r="LIM40" s="227"/>
      <c r="LIN40" s="227"/>
      <c r="LIO40" s="227"/>
      <c r="LIP40" s="227"/>
      <c r="LIQ40" s="227"/>
      <c r="LIR40" s="227"/>
      <c r="LIS40" s="227"/>
      <c r="LIT40" s="227"/>
      <c r="LIU40" s="227"/>
      <c r="LIV40" s="227"/>
      <c r="LIW40" s="227"/>
      <c r="LIX40" s="227"/>
      <c r="LIY40" s="227"/>
      <c r="LIZ40" s="227"/>
      <c r="LJA40" s="227"/>
      <c r="LJB40" s="227"/>
      <c r="LJC40" s="227"/>
      <c r="LJD40" s="227"/>
      <c r="LJE40" s="227"/>
      <c r="LJF40" s="227"/>
      <c r="LJG40" s="227"/>
      <c r="LJH40" s="227"/>
      <c r="LJI40" s="227"/>
      <c r="LJJ40" s="227"/>
      <c r="LJK40" s="227"/>
      <c r="LJL40" s="227"/>
      <c r="LJM40" s="227"/>
      <c r="LJN40" s="227"/>
      <c r="LJO40" s="227"/>
      <c r="LJP40" s="227"/>
      <c r="LJQ40" s="227"/>
      <c r="LJR40" s="227"/>
      <c r="LJS40" s="227"/>
      <c r="LJT40" s="227"/>
      <c r="LJU40" s="227"/>
      <c r="LJV40" s="227"/>
      <c r="LJW40" s="227"/>
      <c r="LJX40" s="227"/>
      <c r="LJY40" s="227"/>
      <c r="LJZ40" s="227"/>
      <c r="LKA40" s="227"/>
      <c r="LKB40" s="227"/>
      <c r="LKC40" s="227"/>
      <c r="LKD40" s="227"/>
      <c r="LKE40" s="227"/>
      <c r="LKF40" s="227"/>
      <c r="LKG40" s="227"/>
      <c r="LKH40" s="227"/>
      <c r="LKI40" s="227"/>
      <c r="LKJ40" s="227"/>
      <c r="LKK40" s="227"/>
      <c r="LKL40" s="227"/>
      <c r="LKM40" s="227"/>
      <c r="LKN40" s="227"/>
      <c r="LKO40" s="227"/>
      <c r="LKP40" s="227"/>
      <c r="LKQ40" s="227"/>
      <c r="LKR40" s="227"/>
      <c r="LKS40" s="227"/>
      <c r="LKT40" s="227"/>
      <c r="LKU40" s="227"/>
      <c r="LKV40" s="227"/>
      <c r="LKW40" s="227"/>
      <c r="LKX40" s="227"/>
      <c r="LKY40" s="227"/>
      <c r="LKZ40" s="227"/>
      <c r="LLA40" s="227"/>
      <c r="LLB40" s="227"/>
      <c r="LLC40" s="227"/>
      <c r="LLD40" s="227"/>
      <c r="LLE40" s="227"/>
      <c r="LLF40" s="227"/>
      <c r="LLG40" s="227"/>
      <c r="LLH40" s="227"/>
      <c r="LLI40" s="227"/>
      <c r="LLJ40" s="227"/>
      <c r="LLK40" s="227"/>
      <c r="LLL40" s="227"/>
      <c r="LLM40" s="227"/>
      <c r="LLN40" s="227"/>
      <c r="LLO40" s="227"/>
      <c r="LLP40" s="227"/>
      <c r="LLQ40" s="227"/>
      <c r="LLR40" s="227"/>
      <c r="LLS40" s="227"/>
      <c r="LLT40" s="227"/>
      <c r="LLU40" s="227"/>
      <c r="LLV40" s="227"/>
      <c r="LLW40" s="227"/>
      <c r="LLX40" s="227"/>
      <c r="LLY40" s="227"/>
      <c r="LLZ40" s="227"/>
      <c r="LMA40" s="227"/>
      <c r="LMB40" s="227"/>
      <c r="LMC40" s="227"/>
      <c r="LMD40" s="227"/>
      <c r="LME40" s="227"/>
      <c r="LMF40" s="227"/>
      <c r="LMG40" s="227"/>
      <c r="LMH40" s="227"/>
      <c r="LMI40" s="227"/>
      <c r="LMJ40" s="227"/>
      <c r="LMK40" s="227"/>
      <c r="LML40" s="227"/>
      <c r="LMM40" s="227"/>
      <c r="LMN40" s="227"/>
      <c r="LMO40" s="227"/>
      <c r="LMP40" s="227"/>
      <c r="LMQ40" s="227"/>
      <c r="LMR40" s="227"/>
      <c r="LMS40" s="227"/>
      <c r="LMT40" s="227"/>
      <c r="LMU40" s="227"/>
      <c r="LMV40" s="227"/>
      <c r="LMW40" s="227"/>
      <c r="LMX40" s="227"/>
      <c r="LMY40" s="227"/>
      <c r="LMZ40" s="227"/>
      <c r="LNA40" s="227"/>
      <c r="LNB40" s="227"/>
      <c r="LNC40" s="227"/>
      <c r="LND40" s="227"/>
      <c r="LNE40" s="227"/>
      <c r="LNF40" s="227"/>
      <c r="LNG40" s="227"/>
      <c r="LNH40" s="227"/>
      <c r="LNI40" s="227"/>
      <c r="LNJ40" s="227"/>
      <c r="LNK40" s="227"/>
      <c r="LNL40" s="227"/>
      <c r="LNM40" s="227"/>
      <c r="LNN40" s="227"/>
      <c r="LNO40" s="227"/>
      <c r="LNP40" s="227"/>
      <c r="LNQ40" s="227"/>
      <c r="LNR40" s="227"/>
      <c r="LNS40" s="227"/>
      <c r="LNT40" s="227"/>
      <c r="LNU40" s="227"/>
      <c r="LNV40" s="227"/>
      <c r="LNW40" s="227"/>
      <c r="LNX40" s="227"/>
      <c r="LNY40" s="227"/>
      <c r="LNZ40" s="227"/>
      <c r="LOA40" s="227"/>
      <c r="LOB40" s="227"/>
      <c r="LOC40" s="227"/>
      <c r="LOD40" s="227"/>
      <c r="LOE40" s="227"/>
      <c r="LOF40" s="227"/>
      <c r="LOG40" s="227"/>
      <c r="LOH40" s="227"/>
      <c r="LOI40" s="227"/>
      <c r="LOJ40" s="227"/>
      <c r="LOK40" s="227"/>
      <c r="LOL40" s="227"/>
      <c r="LOM40" s="227"/>
      <c r="LON40" s="227"/>
      <c r="LOO40" s="227"/>
      <c r="LOP40" s="227"/>
      <c r="LOQ40" s="227"/>
      <c r="LOR40" s="227"/>
      <c r="LOS40" s="227"/>
      <c r="LOT40" s="227"/>
      <c r="LOU40" s="227"/>
      <c r="LOV40" s="227"/>
      <c r="LOW40" s="227"/>
      <c r="LOX40" s="227"/>
      <c r="LOY40" s="227"/>
      <c r="LOZ40" s="227"/>
      <c r="LPA40" s="227"/>
      <c r="LPB40" s="227"/>
      <c r="LPC40" s="227"/>
      <c r="LPD40" s="227"/>
      <c r="LPE40" s="227"/>
      <c r="LPF40" s="227"/>
      <c r="LPG40" s="227"/>
      <c r="LPH40" s="227"/>
      <c r="LPI40" s="227"/>
      <c r="LPJ40" s="227"/>
      <c r="LPK40" s="227"/>
      <c r="LPL40" s="227"/>
      <c r="LPM40" s="227"/>
      <c r="LPN40" s="227"/>
      <c r="LPO40" s="227"/>
      <c r="LPP40" s="227"/>
      <c r="LPQ40" s="227"/>
      <c r="LPR40" s="227"/>
      <c r="LPS40" s="227"/>
      <c r="LPT40" s="227"/>
      <c r="LPU40" s="227"/>
      <c r="LPV40" s="227"/>
      <c r="LPW40" s="227"/>
      <c r="LPX40" s="227"/>
      <c r="LPY40" s="227"/>
      <c r="LPZ40" s="227"/>
      <c r="LQA40" s="227"/>
      <c r="LQB40" s="227"/>
      <c r="LQC40" s="227"/>
      <c r="LQD40" s="227"/>
      <c r="LQE40" s="227"/>
      <c r="LQF40" s="227"/>
      <c r="LQG40" s="227"/>
      <c r="LQH40" s="227"/>
      <c r="LQI40" s="227"/>
      <c r="LQJ40" s="227"/>
      <c r="LQK40" s="227"/>
      <c r="LQL40" s="227"/>
      <c r="LQM40" s="227"/>
      <c r="LQN40" s="227"/>
      <c r="LQO40" s="227"/>
      <c r="LQP40" s="227"/>
      <c r="LQQ40" s="227"/>
      <c r="LQR40" s="227"/>
      <c r="LQS40" s="227"/>
      <c r="LQT40" s="227"/>
      <c r="LQU40" s="227"/>
      <c r="LQV40" s="227"/>
      <c r="LQW40" s="227"/>
      <c r="LQX40" s="227"/>
      <c r="LQY40" s="227"/>
      <c r="LQZ40" s="227"/>
      <c r="LRA40" s="227"/>
      <c r="LRB40" s="227"/>
      <c r="LRC40" s="227"/>
      <c r="LRD40" s="227"/>
      <c r="LRE40" s="227"/>
      <c r="LRF40" s="227"/>
      <c r="LRG40" s="227"/>
      <c r="LRH40" s="227"/>
      <c r="LRI40" s="227"/>
      <c r="LRJ40" s="227"/>
      <c r="LRK40" s="227"/>
      <c r="LRL40" s="227"/>
      <c r="LRM40" s="227"/>
      <c r="LRN40" s="227"/>
      <c r="LRO40" s="227"/>
      <c r="LRP40" s="227"/>
      <c r="LRQ40" s="227"/>
      <c r="LRR40" s="227"/>
      <c r="LRS40" s="227"/>
      <c r="LRT40" s="227"/>
      <c r="LRU40" s="227"/>
      <c r="LRV40" s="227"/>
      <c r="LRW40" s="227"/>
      <c r="LRX40" s="227"/>
      <c r="LRY40" s="227"/>
      <c r="LRZ40" s="227"/>
      <c r="LSA40" s="227"/>
      <c r="LSB40" s="227"/>
      <c r="LSC40" s="227"/>
      <c r="LSD40" s="227"/>
      <c r="LSE40" s="227"/>
      <c r="LSF40" s="227"/>
      <c r="LSG40" s="227"/>
      <c r="LSH40" s="227"/>
      <c r="LSI40" s="227"/>
      <c r="LSJ40" s="227"/>
      <c r="LSK40" s="227"/>
      <c r="LSL40" s="227"/>
      <c r="LSM40" s="227"/>
      <c r="LSN40" s="227"/>
      <c r="LSO40" s="227"/>
      <c r="LSP40" s="227"/>
      <c r="LSQ40" s="227"/>
      <c r="LSR40" s="227"/>
      <c r="LSS40" s="227"/>
      <c r="LST40" s="227"/>
      <c r="LSU40" s="227"/>
      <c r="LSV40" s="227"/>
      <c r="LSW40" s="227"/>
      <c r="LSX40" s="227"/>
      <c r="LSY40" s="227"/>
      <c r="LSZ40" s="227"/>
      <c r="LTA40" s="227"/>
      <c r="LTB40" s="227"/>
      <c r="LTC40" s="227"/>
      <c r="LTD40" s="227"/>
      <c r="LTE40" s="227"/>
      <c r="LTF40" s="227"/>
      <c r="LTG40" s="227"/>
      <c r="LTH40" s="227"/>
      <c r="LTI40" s="227"/>
      <c r="LTJ40" s="227"/>
      <c r="LTK40" s="227"/>
      <c r="LTL40" s="227"/>
      <c r="LTM40" s="227"/>
      <c r="LTN40" s="227"/>
      <c r="LTO40" s="227"/>
      <c r="LTP40" s="227"/>
      <c r="LTQ40" s="227"/>
      <c r="LTR40" s="227"/>
      <c r="LTS40" s="227"/>
      <c r="LTT40" s="227"/>
      <c r="LTU40" s="227"/>
      <c r="LTV40" s="227"/>
      <c r="LTW40" s="227"/>
      <c r="LTX40" s="227"/>
      <c r="LTY40" s="227"/>
      <c r="LTZ40" s="227"/>
      <c r="LUA40" s="227"/>
      <c r="LUB40" s="227"/>
      <c r="LUC40" s="227"/>
      <c r="LUD40" s="227"/>
      <c r="LUE40" s="227"/>
      <c r="LUF40" s="227"/>
      <c r="LUG40" s="227"/>
      <c r="LUH40" s="227"/>
      <c r="LUI40" s="227"/>
      <c r="LUJ40" s="227"/>
      <c r="LUK40" s="227"/>
      <c r="LUL40" s="227"/>
      <c r="LUM40" s="227"/>
      <c r="LUN40" s="227"/>
      <c r="LUO40" s="227"/>
      <c r="LUP40" s="227"/>
      <c r="LUQ40" s="227"/>
      <c r="LUR40" s="227"/>
      <c r="LUS40" s="227"/>
      <c r="LUT40" s="227"/>
      <c r="LUU40" s="227"/>
      <c r="LUV40" s="227"/>
      <c r="LUW40" s="227"/>
      <c r="LUX40" s="227"/>
      <c r="LUY40" s="227"/>
      <c r="LUZ40" s="227"/>
      <c r="LVA40" s="227"/>
      <c r="LVB40" s="227"/>
      <c r="LVC40" s="227"/>
      <c r="LVD40" s="227"/>
      <c r="LVE40" s="227"/>
      <c r="LVF40" s="227"/>
      <c r="LVG40" s="227"/>
      <c r="LVH40" s="227"/>
      <c r="LVI40" s="227"/>
      <c r="LVJ40" s="227"/>
      <c r="LVK40" s="227"/>
      <c r="LVL40" s="227"/>
      <c r="LVM40" s="227"/>
      <c r="LVN40" s="227"/>
      <c r="LVO40" s="227"/>
      <c r="LVP40" s="227"/>
      <c r="LVQ40" s="227"/>
      <c r="LVR40" s="227"/>
      <c r="LVS40" s="227"/>
      <c r="LVT40" s="227"/>
      <c r="LVU40" s="227"/>
      <c r="LVV40" s="227"/>
      <c r="LVW40" s="227"/>
      <c r="LVX40" s="227"/>
      <c r="LVY40" s="227"/>
      <c r="LVZ40" s="227"/>
      <c r="LWA40" s="227"/>
      <c r="LWB40" s="227"/>
      <c r="LWC40" s="227"/>
      <c r="LWD40" s="227"/>
      <c r="LWE40" s="227"/>
      <c r="LWF40" s="227"/>
      <c r="LWG40" s="227"/>
      <c r="LWH40" s="227"/>
      <c r="LWI40" s="227"/>
      <c r="LWJ40" s="227"/>
      <c r="LWK40" s="227"/>
      <c r="LWL40" s="227"/>
      <c r="LWM40" s="227"/>
      <c r="LWN40" s="227"/>
      <c r="LWO40" s="227"/>
      <c r="LWP40" s="227"/>
      <c r="LWQ40" s="227"/>
      <c r="LWR40" s="227"/>
      <c r="LWS40" s="227"/>
      <c r="LWT40" s="227"/>
      <c r="LWU40" s="227"/>
      <c r="LWV40" s="227"/>
      <c r="LWW40" s="227"/>
      <c r="LWX40" s="227"/>
      <c r="LWY40" s="227"/>
      <c r="LWZ40" s="227"/>
      <c r="LXA40" s="227"/>
      <c r="LXB40" s="227"/>
      <c r="LXC40" s="227"/>
      <c r="LXD40" s="227"/>
      <c r="LXE40" s="227"/>
      <c r="LXF40" s="227"/>
      <c r="LXG40" s="227"/>
      <c r="LXH40" s="227"/>
      <c r="LXI40" s="227"/>
      <c r="LXJ40" s="227"/>
      <c r="LXK40" s="227"/>
      <c r="LXL40" s="227"/>
      <c r="LXM40" s="227"/>
      <c r="LXN40" s="227"/>
      <c r="LXO40" s="227"/>
      <c r="LXP40" s="227"/>
      <c r="LXQ40" s="227"/>
      <c r="LXR40" s="227"/>
      <c r="LXS40" s="227"/>
      <c r="LXT40" s="227"/>
      <c r="LXU40" s="227"/>
      <c r="LXV40" s="227"/>
      <c r="LXW40" s="227"/>
      <c r="LXX40" s="227"/>
      <c r="LXY40" s="227"/>
      <c r="LXZ40" s="227"/>
      <c r="LYA40" s="227"/>
      <c r="LYB40" s="227"/>
      <c r="LYC40" s="227"/>
      <c r="LYD40" s="227"/>
      <c r="LYE40" s="227"/>
      <c r="LYF40" s="227"/>
      <c r="LYG40" s="227"/>
      <c r="LYH40" s="227"/>
      <c r="LYI40" s="227"/>
      <c r="LYJ40" s="227"/>
      <c r="LYK40" s="227"/>
      <c r="LYL40" s="227"/>
      <c r="LYM40" s="227"/>
      <c r="LYN40" s="227"/>
      <c r="LYO40" s="227"/>
      <c r="LYP40" s="227"/>
      <c r="LYQ40" s="227"/>
      <c r="LYR40" s="227"/>
      <c r="LYS40" s="227"/>
      <c r="LYT40" s="227"/>
      <c r="LYU40" s="227"/>
      <c r="LYV40" s="227"/>
      <c r="LYW40" s="227"/>
      <c r="LYX40" s="227"/>
      <c r="LYY40" s="227"/>
      <c r="LYZ40" s="227"/>
      <c r="LZA40" s="227"/>
      <c r="LZB40" s="227"/>
      <c r="LZC40" s="227"/>
      <c r="LZD40" s="227"/>
      <c r="LZE40" s="227"/>
      <c r="LZF40" s="227"/>
      <c r="LZG40" s="227"/>
      <c r="LZH40" s="227"/>
      <c r="LZI40" s="227"/>
      <c r="LZJ40" s="227"/>
      <c r="LZK40" s="227"/>
      <c r="LZL40" s="227"/>
      <c r="LZM40" s="227"/>
      <c r="LZN40" s="227"/>
      <c r="LZO40" s="227"/>
      <c r="LZP40" s="227"/>
      <c r="LZQ40" s="227"/>
      <c r="LZR40" s="227"/>
      <c r="LZS40" s="227"/>
      <c r="LZT40" s="227"/>
      <c r="LZU40" s="227"/>
      <c r="LZV40" s="227"/>
      <c r="LZW40" s="227"/>
      <c r="LZX40" s="227"/>
      <c r="LZY40" s="227"/>
      <c r="LZZ40" s="227"/>
      <c r="MAA40" s="227"/>
      <c r="MAB40" s="227"/>
      <c r="MAC40" s="227"/>
      <c r="MAD40" s="227"/>
      <c r="MAE40" s="227"/>
      <c r="MAF40" s="227"/>
      <c r="MAG40" s="227"/>
      <c r="MAH40" s="227"/>
      <c r="MAI40" s="227"/>
      <c r="MAJ40" s="227"/>
      <c r="MAK40" s="227"/>
      <c r="MAL40" s="227"/>
      <c r="MAM40" s="227"/>
      <c r="MAN40" s="227"/>
      <c r="MAO40" s="227"/>
      <c r="MAP40" s="227"/>
      <c r="MAQ40" s="227"/>
      <c r="MAR40" s="227"/>
      <c r="MAS40" s="227"/>
      <c r="MAT40" s="227"/>
      <c r="MAU40" s="227"/>
      <c r="MAV40" s="227"/>
      <c r="MAW40" s="227"/>
      <c r="MAX40" s="227"/>
      <c r="MAY40" s="227"/>
      <c r="MAZ40" s="227"/>
      <c r="MBA40" s="227"/>
      <c r="MBB40" s="227"/>
      <c r="MBC40" s="227"/>
      <c r="MBD40" s="227"/>
      <c r="MBE40" s="227"/>
      <c r="MBF40" s="227"/>
      <c r="MBG40" s="227"/>
      <c r="MBH40" s="227"/>
      <c r="MBI40" s="227"/>
      <c r="MBJ40" s="227"/>
      <c r="MBK40" s="227"/>
      <c r="MBL40" s="227"/>
      <c r="MBM40" s="227"/>
      <c r="MBN40" s="227"/>
      <c r="MBO40" s="227"/>
      <c r="MBP40" s="227"/>
      <c r="MBQ40" s="227"/>
      <c r="MBR40" s="227"/>
      <c r="MBS40" s="227"/>
      <c r="MBT40" s="227"/>
      <c r="MBU40" s="227"/>
      <c r="MBV40" s="227"/>
      <c r="MBW40" s="227"/>
      <c r="MBX40" s="227"/>
      <c r="MBY40" s="227"/>
      <c r="MBZ40" s="227"/>
      <c r="MCA40" s="227"/>
      <c r="MCB40" s="227"/>
      <c r="MCC40" s="227"/>
      <c r="MCD40" s="227"/>
      <c r="MCE40" s="227"/>
      <c r="MCF40" s="227"/>
      <c r="MCG40" s="227"/>
      <c r="MCH40" s="227"/>
      <c r="MCI40" s="227"/>
      <c r="MCJ40" s="227"/>
      <c r="MCK40" s="227"/>
      <c r="MCL40" s="227"/>
      <c r="MCM40" s="227"/>
      <c r="MCN40" s="227"/>
      <c r="MCO40" s="227"/>
      <c r="MCP40" s="227"/>
      <c r="MCQ40" s="227"/>
      <c r="MCR40" s="227"/>
      <c r="MCS40" s="227"/>
      <c r="MCT40" s="227"/>
      <c r="MCU40" s="227"/>
      <c r="MCV40" s="227"/>
      <c r="MCW40" s="227"/>
      <c r="MCX40" s="227"/>
      <c r="MCY40" s="227"/>
      <c r="MCZ40" s="227"/>
      <c r="MDA40" s="227"/>
      <c r="MDB40" s="227"/>
      <c r="MDC40" s="227"/>
      <c r="MDD40" s="227"/>
      <c r="MDE40" s="227"/>
      <c r="MDF40" s="227"/>
      <c r="MDG40" s="227"/>
      <c r="MDH40" s="227"/>
      <c r="MDI40" s="227"/>
      <c r="MDJ40" s="227"/>
      <c r="MDK40" s="227"/>
      <c r="MDL40" s="227"/>
      <c r="MDM40" s="227"/>
      <c r="MDN40" s="227"/>
      <c r="MDO40" s="227"/>
      <c r="MDP40" s="227"/>
      <c r="MDQ40" s="227"/>
      <c r="MDR40" s="227"/>
      <c r="MDS40" s="227"/>
      <c r="MDT40" s="227"/>
      <c r="MDU40" s="227"/>
      <c r="MDV40" s="227"/>
      <c r="MDW40" s="227"/>
      <c r="MDX40" s="227"/>
      <c r="MDY40" s="227"/>
      <c r="MDZ40" s="227"/>
      <c r="MEA40" s="227"/>
      <c r="MEB40" s="227"/>
      <c r="MEC40" s="227"/>
      <c r="MED40" s="227"/>
      <c r="MEE40" s="227"/>
      <c r="MEF40" s="227"/>
      <c r="MEG40" s="227"/>
      <c r="MEH40" s="227"/>
      <c r="MEI40" s="227"/>
      <c r="MEJ40" s="227"/>
      <c r="MEK40" s="227"/>
      <c r="MEL40" s="227"/>
      <c r="MEM40" s="227"/>
      <c r="MEN40" s="227"/>
      <c r="MEO40" s="227"/>
      <c r="MEP40" s="227"/>
      <c r="MEQ40" s="227"/>
      <c r="MER40" s="227"/>
      <c r="MES40" s="227"/>
      <c r="MET40" s="227"/>
      <c r="MEU40" s="227"/>
      <c r="MEV40" s="227"/>
      <c r="MEW40" s="227"/>
      <c r="MEX40" s="227"/>
      <c r="MEY40" s="227"/>
      <c r="MEZ40" s="227"/>
      <c r="MFA40" s="227"/>
      <c r="MFB40" s="227"/>
      <c r="MFC40" s="227"/>
      <c r="MFD40" s="227"/>
      <c r="MFE40" s="227"/>
      <c r="MFF40" s="227"/>
      <c r="MFG40" s="227"/>
      <c r="MFH40" s="227"/>
      <c r="MFI40" s="227"/>
      <c r="MFJ40" s="227"/>
      <c r="MFK40" s="227"/>
      <c r="MFL40" s="227"/>
      <c r="MFM40" s="227"/>
      <c r="MFN40" s="227"/>
      <c r="MFO40" s="227"/>
      <c r="MFP40" s="227"/>
      <c r="MFQ40" s="227"/>
      <c r="MFR40" s="227"/>
      <c r="MFS40" s="227"/>
      <c r="MFT40" s="227"/>
      <c r="MFU40" s="227"/>
      <c r="MFV40" s="227"/>
      <c r="MFW40" s="227"/>
      <c r="MFX40" s="227"/>
      <c r="MFY40" s="227"/>
      <c r="MFZ40" s="227"/>
      <c r="MGA40" s="227"/>
      <c r="MGB40" s="227"/>
      <c r="MGC40" s="227"/>
      <c r="MGD40" s="227"/>
      <c r="MGE40" s="227"/>
      <c r="MGF40" s="227"/>
      <c r="MGG40" s="227"/>
      <c r="MGH40" s="227"/>
      <c r="MGI40" s="227"/>
      <c r="MGJ40" s="227"/>
      <c r="MGK40" s="227"/>
      <c r="MGL40" s="227"/>
      <c r="MGM40" s="227"/>
      <c r="MGN40" s="227"/>
      <c r="MGO40" s="227"/>
      <c r="MGP40" s="227"/>
      <c r="MGQ40" s="227"/>
      <c r="MGR40" s="227"/>
      <c r="MGS40" s="227"/>
      <c r="MGT40" s="227"/>
      <c r="MGU40" s="227"/>
      <c r="MGV40" s="227"/>
      <c r="MGW40" s="227"/>
      <c r="MGX40" s="227"/>
      <c r="MGY40" s="227"/>
      <c r="MGZ40" s="227"/>
      <c r="MHA40" s="227"/>
      <c r="MHB40" s="227"/>
      <c r="MHC40" s="227"/>
      <c r="MHD40" s="227"/>
      <c r="MHE40" s="227"/>
      <c r="MHF40" s="227"/>
      <c r="MHG40" s="227"/>
      <c r="MHH40" s="227"/>
      <c r="MHI40" s="227"/>
      <c r="MHJ40" s="227"/>
      <c r="MHK40" s="227"/>
      <c r="MHL40" s="227"/>
      <c r="MHM40" s="227"/>
      <c r="MHN40" s="227"/>
      <c r="MHO40" s="227"/>
      <c r="MHP40" s="227"/>
      <c r="MHQ40" s="227"/>
      <c r="MHR40" s="227"/>
      <c r="MHS40" s="227"/>
      <c r="MHT40" s="227"/>
      <c r="MHU40" s="227"/>
      <c r="MHV40" s="227"/>
      <c r="MHW40" s="227"/>
      <c r="MHX40" s="227"/>
      <c r="MHY40" s="227"/>
      <c r="MHZ40" s="227"/>
      <c r="MIA40" s="227"/>
      <c r="MIB40" s="227"/>
      <c r="MIC40" s="227"/>
      <c r="MID40" s="227"/>
      <c r="MIE40" s="227"/>
      <c r="MIF40" s="227"/>
      <c r="MIG40" s="227"/>
      <c r="MIH40" s="227"/>
      <c r="MII40" s="227"/>
      <c r="MIJ40" s="227"/>
      <c r="MIK40" s="227"/>
      <c r="MIL40" s="227"/>
      <c r="MIM40" s="227"/>
      <c r="MIN40" s="227"/>
      <c r="MIO40" s="227"/>
      <c r="MIP40" s="227"/>
      <c r="MIQ40" s="227"/>
      <c r="MIR40" s="227"/>
      <c r="MIS40" s="227"/>
      <c r="MIT40" s="227"/>
      <c r="MIU40" s="227"/>
      <c r="MIV40" s="227"/>
      <c r="MIW40" s="227"/>
      <c r="MIX40" s="227"/>
      <c r="MIY40" s="227"/>
      <c r="MIZ40" s="227"/>
      <c r="MJA40" s="227"/>
      <c r="MJB40" s="227"/>
      <c r="MJC40" s="227"/>
      <c r="MJD40" s="227"/>
      <c r="MJE40" s="227"/>
      <c r="MJF40" s="227"/>
      <c r="MJG40" s="227"/>
      <c r="MJH40" s="227"/>
      <c r="MJI40" s="227"/>
      <c r="MJJ40" s="227"/>
      <c r="MJK40" s="227"/>
      <c r="MJL40" s="227"/>
      <c r="MJM40" s="227"/>
      <c r="MJN40" s="227"/>
      <c r="MJO40" s="227"/>
      <c r="MJP40" s="227"/>
      <c r="MJQ40" s="227"/>
      <c r="MJR40" s="227"/>
      <c r="MJS40" s="227"/>
      <c r="MJT40" s="227"/>
      <c r="MJU40" s="227"/>
      <c r="MJV40" s="227"/>
      <c r="MJW40" s="227"/>
      <c r="MJX40" s="227"/>
      <c r="MJY40" s="227"/>
      <c r="MJZ40" s="227"/>
      <c r="MKA40" s="227"/>
      <c r="MKB40" s="227"/>
      <c r="MKC40" s="227"/>
      <c r="MKD40" s="227"/>
      <c r="MKE40" s="227"/>
      <c r="MKF40" s="227"/>
      <c r="MKG40" s="227"/>
      <c r="MKH40" s="227"/>
      <c r="MKI40" s="227"/>
      <c r="MKJ40" s="227"/>
      <c r="MKK40" s="227"/>
      <c r="MKL40" s="227"/>
      <c r="MKM40" s="227"/>
      <c r="MKN40" s="227"/>
      <c r="MKO40" s="227"/>
      <c r="MKP40" s="227"/>
      <c r="MKQ40" s="227"/>
      <c r="MKR40" s="227"/>
      <c r="MKS40" s="227"/>
      <c r="MKT40" s="227"/>
      <c r="MKU40" s="227"/>
      <c r="MKV40" s="227"/>
      <c r="MKW40" s="227"/>
      <c r="MKX40" s="227"/>
      <c r="MKY40" s="227"/>
      <c r="MKZ40" s="227"/>
      <c r="MLA40" s="227"/>
      <c r="MLB40" s="227"/>
      <c r="MLC40" s="227"/>
      <c r="MLD40" s="227"/>
      <c r="MLE40" s="227"/>
      <c r="MLF40" s="227"/>
      <c r="MLG40" s="227"/>
      <c r="MLH40" s="227"/>
      <c r="MLI40" s="227"/>
      <c r="MLJ40" s="227"/>
      <c r="MLK40" s="227"/>
      <c r="MLL40" s="227"/>
      <c r="MLM40" s="227"/>
      <c r="MLN40" s="227"/>
      <c r="MLO40" s="227"/>
      <c r="MLP40" s="227"/>
      <c r="MLQ40" s="227"/>
      <c r="MLR40" s="227"/>
      <c r="MLS40" s="227"/>
      <c r="MLT40" s="227"/>
      <c r="MLU40" s="227"/>
      <c r="MLV40" s="227"/>
      <c r="MLW40" s="227"/>
      <c r="MLX40" s="227"/>
      <c r="MLY40" s="227"/>
      <c r="MLZ40" s="227"/>
      <c r="MMA40" s="227"/>
      <c r="MMB40" s="227"/>
      <c r="MMC40" s="227"/>
      <c r="MMD40" s="227"/>
      <c r="MME40" s="227"/>
      <c r="MMF40" s="227"/>
      <c r="MMG40" s="227"/>
      <c r="MMH40" s="227"/>
      <c r="MMI40" s="227"/>
      <c r="MMJ40" s="227"/>
      <c r="MMK40" s="227"/>
      <c r="MML40" s="227"/>
      <c r="MMM40" s="227"/>
      <c r="MMN40" s="227"/>
      <c r="MMO40" s="227"/>
      <c r="MMP40" s="227"/>
      <c r="MMQ40" s="227"/>
      <c r="MMR40" s="227"/>
      <c r="MMS40" s="227"/>
      <c r="MMT40" s="227"/>
      <c r="MMU40" s="227"/>
      <c r="MMV40" s="227"/>
      <c r="MMW40" s="227"/>
      <c r="MMX40" s="227"/>
      <c r="MMY40" s="227"/>
      <c r="MMZ40" s="227"/>
      <c r="MNA40" s="227"/>
      <c r="MNB40" s="227"/>
      <c r="MNC40" s="227"/>
      <c r="MND40" s="227"/>
      <c r="MNE40" s="227"/>
      <c r="MNF40" s="227"/>
      <c r="MNG40" s="227"/>
      <c r="MNH40" s="227"/>
      <c r="MNI40" s="227"/>
      <c r="MNJ40" s="227"/>
      <c r="MNK40" s="227"/>
      <c r="MNL40" s="227"/>
      <c r="MNM40" s="227"/>
      <c r="MNN40" s="227"/>
      <c r="MNO40" s="227"/>
      <c r="MNP40" s="227"/>
      <c r="MNQ40" s="227"/>
      <c r="MNR40" s="227"/>
      <c r="MNS40" s="227"/>
      <c r="MNT40" s="227"/>
      <c r="MNU40" s="227"/>
      <c r="MNV40" s="227"/>
      <c r="MNW40" s="227"/>
      <c r="MNX40" s="227"/>
      <c r="MNY40" s="227"/>
      <c r="MNZ40" s="227"/>
      <c r="MOA40" s="227"/>
      <c r="MOB40" s="227"/>
      <c r="MOC40" s="227"/>
      <c r="MOD40" s="227"/>
      <c r="MOE40" s="227"/>
      <c r="MOF40" s="227"/>
      <c r="MOG40" s="227"/>
      <c r="MOH40" s="227"/>
      <c r="MOI40" s="227"/>
      <c r="MOJ40" s="227"/>
      <c r="MOK40" s="227"/>
      <c r="MOL40" s="227"/>
      <c r="MOM40" s="227"/>
      <c r="MON40" s="227"/>
      <c r="MOO40" s="227"/>
      <c r="MOP40" s="227"/>
      <c r="MOQ40" s="227"/>
      <c r="MOR40" s="227"/>
      <c r="MOS40" s="227"/>
      <c r="MOT40" s="227"/>
      <c r="MOU40" s="227"/>
      <c r="MOV40" s="227"/>
      <c r="MOW40" s="227"/>
      <c r="MOX40" s="227"/>
      <c r="MOY40" s="227"/>
      <c r="MOZ40" s="227"/>
      <c r="MPA40" s="227"/>
      <c r="MPB40" s="227"/>
      <c r="MPC40" s="227"/>
      <c r="MPD40" s="227"/>
      <c r="MPE40" s="227"/>
      <c r="MPF40" s="227"/>
      <c r="MPG40" s="227"/>
      <c r="MPH40" s="227"/>
      <c r="MPI40" s="227"/>
      <c r="MPJ40" s="227"/>
      <c r="MPK40" s="227"/>
      <c r="MPL40" s="227"/>
      <c r="MPM40" s="227"/>
      <c r="MPN40" s="227"/>
      <c r="MPO40" s="227"/>
      <c r="MPP40" s="227"/>
      <c r="MPQ40" s="227"/>
      <c r="MPR40" s="227"/>
      <c r="MPS40" s="227"/>
      <c r="MPT40" s="227"/>
      <c r="MPU40" s="227"/>
      <c r="MPV40" s="227"/>
      <c r="MPW40" s="227"/>
      <c r="MPX40" s="227"/>
      <c r="MPY40" s="227"/>
      <c r="MPZ40" s="227"/>
      <c r="MQA40" s="227"/>
      <c r="MQB40" s="227"/>
      <c r="MQC40" s="227"/>
      <c r="MQD40" s="227"/>
      <c r="MQE40" s="227"/>
      <c r="MQF40" s="227"/>
      <c r="MQG40" s="227"/>
      <c r="MQH40" s="227"/>
      <c r="MQI40" s="227"/>
      <c r="MQJ40" s="227"/>
      <c r="MQK40" s="227"/>
      <c r="MQL40" s="227"/>
      <c r="MQM40" s="227"/>
      <c r="MQN40" s="227"/>
      <c r="MQO40" s="227"/>
      <c r="MQP40" s="227"/>
      <c r="MQQ40" s="227"/>
      <c r="MQR40" s="227"/>
      <c r="MQS40" s="227"/>
      <c r="MQT40" s="227"/>
      <c r="MQU40" s="227"/>
      <c r="MQV40" s="227"/>
      <c r="MQW40" s="227"/>
      <c r="MQX40" s="227"/>
      <c r="MQY40" s="227"/>
      <c r="MQZ40" s="227"/>
      <c r="MRA40" s="227"/>
      <c r="MRB40" s="227"/>
      <c r="MRC40" s="227"/>
      <c r="MRD40" s="227"/>
      <c r="MRE40" s="227"/>
      <c r="MRF40" s="227"/>
      <c r="MRG40" s="227"/>
      <c r="MRH40" s="227"/>
      <c r="MRI40" s="227"/>
      <c r="MRJ40" s="227"/>
      <c r="MRK40" s="227"/>
      <c r="MRL40" s="227"/>
      <c r="MRM40" s="227"/>
      <c r="MRN40" s="227"/>
      <c r="MRO40" s="227"/>
      <c r="MRP40" s="227"/>
      <c r="MRQ40" s="227"/>
      <c r="MRR40" s="227"/>
      <c r="MRS40" s="227"/>
      <c r="MRT40" s="227"/>
      <c r="MRU40" s="227"/>
      <c r="MRV40" s="227"/>
      <c r="MRW40" s="227"/>
      <c r="MRX40" s="227"/>
      <c r="MRY40" s="227"/>
      <c r="MRZ40" s="227"/>
      <c r="MSA40" s="227"/>
      <c r="MSB40" s="227"/>
      <c r="MSC40" s="227"/>
      <c r="MSD40" s="227"/>
      <c r="MSE40" s="227"/>
      <c r="MSF40" s="227"/>
      <c r="MSG40" s="227"/>
      <c r="MSH40" s="227"/>
      <c r="MSI40" s="227"/>
      <c r="MSJ40" s="227"/>
      <c r="MSK40" s="227"/>
      <c r="MSL40" s="227"/>
      <c r="MSM40" s="227"/>
      <c r="MSN40" s="227"/>
      <c r="MSO40" s="227"/>
      <c r="MSP40" s="227"/>
      <c r="MSQ40" s="227"/>
      <c r="MSR40" s="227"/>
      <c r="MSS40" s="227"/>
      <c r="MST40" s="227"/>
      <c r="MSU40" s="227"/>
      <c r="MSV40" s="227"/>
      <c r="MSW40" s="227"/>
      <c r="MSX40" s="227"/>
      <c r="MSY40" s="227"/>
      <c r="MSZ40" s="227"/>
      <c r="MTA40" s="227"/>
      <c r="MTB40" s="227"/>
      <c r="MTC40" s="227"/>
      <c r="MTD40" s="227"/>
      <c r="MTE40" s="227"/>
      <c r="MTF40" s="227"/>
      <c r="MTG40" s="227"/>
      <c r="MTH40" s="227"/>
      <c r="MTI40" s="227"/>
      <c r="MTJ40" s="227"/>
      <c r="MTK40" s="227"/>
      <c r="MTL40" s="227"/>
      <c r="MTM40" s="227"/>
      <c r="MTN40" s="227"/>
      <c r="MTO40" s="227"/>
      <c r="MTP40" s="227"/>
      <c r="MTQ40" s="227"/>
      <c r="MTR40" s="227"/>
      <c r="MTS40" s="227"/>
      <c r="MTT40" s="227"/>
      <c r="MTU40" s="227"/>
      <c r="MTV40" s="227"/>
      <c r="MTW40" s="227"/>
      <c r="MTX40" s="227"/>
      <c r="MTY40" s="227"/>
      <c r="MTZ40" s="227"/>
      <c r="MUA40" s="227"/>
      <c r="MUB40" s="227"/>
      <c r="MUC40" s="227"/>
      <c r="MUD40" s="227"/>
      <c r="MUE40" s="227"/>
      <c r="MUF40" s="227"/>
      <c r="MUG40" s="227"/>
      <c r="MUH40" s="227"/>
      <c r="MUI40" s="227"/>
      <c r="MUJ40" s="227"/>
      <c r="MUK40" s="227"/>
      <c r="MUL40" s="227"/>
      <c r="MUM40" s="227"/>
      <c r="MUN40" s="227"/>
      <c r="MUO40" s="227"/>
      <c r="MUP40" s="227"/>
      <c r="MUQ40" s="227"/>
      <c r="MUR40" s="227"/>
      <c r="MUS40" s="227"/>
      <c r="MUT40" s="227"/>
      <c r="MUU40" s="227"/>
      <c r="MUV40" s="227"/>
      <c r="MUW40" s="227"/>
      <c r="MUX40" s="227"/>
      <c r="MUY40" s="227"/>
      <c r="MUZ40" s="227"/>
      <c r="MVA40" s="227"/>
      <c r="MVB40" s="227"/>
      <c r="MVC40" s="227"/>
      <c r="MVD40" s="227"/>
      <c r="MVE40" s="227"/>
      <c r="MVF40" s="227"/>
      <c r="MVG40" s="227"/>
      <c r="MVH40" s="227"/>
      <c r="MVI40" s="227"/>
      <c r="MVJ40" s="227"/>
      <c r="MVK40" s="227"/>
      <c r="MVL40" s="227"/>
      <c r="MVM40" s="227"/>
      <c r="MVN40" s="227"/>
      <c r="MVO40" s="227"/>
      <c r="MVP40" s="227"/>
      <c r="MVQ40" s="227"/>
      <c r="MVR40" s="227"/>
      <c r="MVS40" s="227"/>
      <c r="MVT40" s="227"/>
      <c r="MVU40" s="227"/>
      <c r="MVV40" s="227"/>
      <c r="MVW40" s="227"/>
      <c r="MVX40" s="227"/>
      <c r="MVY40" s="227"/>
      <c r="MVZ40" s="227"/>
      <c r="MWA40" s="227"/>
      <c r="MWB40" s="227"/>
      <c r="MWC40" s="227"/>
      <c r="MWD40" s="227"/>
      <c r="MWE40" s="227"/>
      <c r="MWF40" s="227"/>
      <c r="MWG40" s="227"/>
      <c r="MWH40" s="227"/>
      <c r="MWI40" s="227"/>
      <c r="MWJ40" s="227"/>
      <c r="MWK40" s="227"/>
      <c r="MWL40" s="227"/>
      <c r="MWM40" s="227"/>
      <c r="MWN40" s="227"/>
      <c r="MWO40" s="227"/>
      <c r="MWP40" s="227"/>
      <c r="MWQ40" s="227"/>
      <c r="MWR40" s="227"/>
      <c r="MWS40" s="227"/>
      <c r="MWT40" s="227"/>
      <c r="MWU40" s="227"/>
      <c r="MWV40" s="227"/>
      <c r="MWW40" s="227"/>
      <c r="MWX40" s="227"/>
      <c r="MWY40" s="227"/>
      <c r="MWZ40" s="227"/>
      <c r="MXA40" s="227"/>
      <c r="MXB40" s="227"/>
      <c r="MXC40" s="227"/>
      <c r="MXD40" s="227"/>
      <c r="MXE40" s="227"/>
      <c r="MXF40" s="227"/>
      <c r="MXG40" s="227"/>
      <c r="MXH40" s="227"/>
      <c r="MXI40" s="227"/>
      <c r="MXJ40" s="227"/>
      <c r="MXK40" s="227"/>
      <c r="MXL40" s="227"/>
      <c r="MXM40" s="227"/>
      <c r="MXN40" s="227"/>
      <c r="MXO40" s="227"/>
      <c r="MXP40" s="227"/>
      <c r="MXQ40" s="227"/>
      <c r="MXR40" s="227"/>
      <c r="MXS40" s="227"/>
      <c r="MXT40" s="227"/>
      <c r="MXU40" s="227"/>
      <c r="MXV40" s="227"/>
      <c r="MXW40" s="227"/>
      <c r="MXX40" s="227"/>
      <c r="MXY40" s="227"/>
      <c r="MXZ40" s="227"/>
      <c r="MYA40" s="227"/>
      <c r="MYB40" s="227"/>
      <c r="MYC40" s="227"/>
      <c r="MYD40" s="227"/>
      <c r="MYE40" s="227"/>
      <c r="MYF40" s="227"/>
      <c r="MYG40" s="227"/>
      <c r="MYH40" s="227"/>
      <c r="MYI40" s="227"/>
      <c r="MYJ40" s="227"/>
      <c r="MYK40" s="227"/>
      <c r="MYL40" s="227"/>
      <c r="MYM40" s="227"/>
      <c r="MYN40" s="227"/>
      <c r="MYO40" s="227"/>
      <c r="MYP40" s="227"/>
      <c r="MYQ40" s="227"/>
      <c r="MYR40" s="227"/>
      <c r="MYS40" s="227"/>
      <c r="MYT40" s="227"/>
      <c r="MYU40" s="227"/>
      <c r="MYV40" s="227"/>
      <c r="MYW40" s="227"/>
      <c r="MYX40" s="227"/>
      <c r="MYY40" s="227"/>
      <c r="MYZ40" s="227"/>
      <c r="MZA40" s="227"/>
      <c r="MZB40" s="227"/>
      <c r="MZC40" s="227"/>
      <c r="MZD40" s="227"/>
      <c r="MZE40" s="227"/>
      <c r="MZF40" s="227"/>
      <c r="MZG40" s="227"/>
      <c r="MZH40" s="227"/>
      <c r="MZI40" s="227"/>
      <c r="MZJ40" s="227"/>
      <c r="MZK40" s="227"/>
      <c r="MZL40" s="227"/>
      <c r="MZM40" s="227"/>
      <c r="MZN40" s="227"/>
      <c r="MZO40" s="227"/>
      <c r="MZP40" s="227"/>
      <c r="MZQ40" s="227"/>
      <c r="MZR40" s="227"/>
      <c r="MZS40" s="227"/>
      <c r="MZT40" s="227"/>
      <c r="MZU40" s="227"/>
      <c r="MZV40" s="227"/>
      <c r="MZW40" s="227"/>
      <c r="MZX40" s="227"/>
      <c r="MZY40" s="227"/>
      <c r="MZZ40" s="227"/>
      <c r="NAA40" s="227"/>
      <c r="NAB40" s="227"/>
      <c r="NAC40" s="227"/>
      <c r="NAD40" s="227"/>
      <c r="NAE40" s="227"/>
      <c r="NAF40" s="227"/>
      <c r="NAG40" s="227"/>
      <c r="NAH40" s="227"/>
      <c r="NAI40" s="227"/>
      <c r="NAJ40" s="227"/>
      <c r="NAK40" s="227"/>
      <c r="NAL40" s="227"/>
      <c r="NAM40" s="227"/>
      <c r="NAN40" s="227"/>
      <c r="NAO40" s="227"/>
      <c r="NAP40" s="227"/>
      <c r="NAQ40" s="227"/>
      <c r="NAR40" s="227"/>
      <c r="NAS40" s="227"/>
      <c r="NAT40" s="227"/>
      <c r="NAU40" s="227"/>
      <c r="NAV40" s="227"/>
      <c r="NAW40" s="227"/>
      <c r="NAX40" s="227"/>
      <c r="NAY40" s="227"/>
      <c r="NAZ40" s="227"/>
      <c r="NBA40" s="227"/>
      <c r="NBB40" s="227"/>
      <c r="NBC40" s="227"/>
      <c r="NBD40" s="227"/>
      <c r="NBE40" s="227"/>
      <c r="NBF40" s="227"/>
      <c r="NBG40" s="227"/>
      <c r="NBH40" s="227"/>
      <c r="NBI40" s="227"/>
      <c r="NBJ40" s="227"/>
      <c r="NBK40" s="227"/>
      <c r="NBL40" s="227"/>
      <c r="NBM40" s="227"/>
      <c r="NBN40" s="227"/>
      <c r="NBO40" s="227"/>
      <c r="NBP40" s="227"/>
      <c r="NBQ40" s="227"/>
      <c r="NBR40" s="227"/>
      <c r="NBS40" s="227"/>
      <c r="NBT40" s="227"/>
      <c r="NBU40" s="227"/>
      <c r="NBV40" s="227"/>
      <c r="NBW40" s="227"/>
      <c r="NBX40" s="227"/>
      <c r="NBY40" s="227"/>
      <c r="NBZ40" s="227"/>
      <c r="NCA40" s="227"/>
      <c r="NCB40" s="227"/>
      <c r="NCC40" s="227"/>
      <c r="NCD40" s="227"/>
      <c r="NCE40" s="227"/>
      <c r="NCF40" s="227"/>
      <c r="NCG40" s="227"/>
      <c r="NCH40" s="227"/>
      <c r="NCI40" s="227"/>
      <c r="NCJ40" s="227"/>
      <c r="NCK40" s="227"/>
      <c r="NCL40" s="227"/>
      <c r="NCM40" s="227"/>
      <c r="NCN40" s="227"/>
      <c r="NCO40" s="227"/>
      <c r="NCP40" s="227"/>
      <c r="NCQ40" s="227"/>
      <c r="NCR40" s="227"/>
      <c r="NCS40" s="227"/>
      <c r="NCT40" s="227"/>
      <c r="NCU40" s="227"/>
      <c r="NCV40" s="227"/>
      <c r="NCW40" s="227"/>
      <c r="NCX40" s="227"/>
      <c r="NCY40" s="227"/>
      <c r="NCZ40" s="227"/>
      <c r="NDA40" s="227"/>
      <c r="NDB40" s="227"/>
      <c r="NDC40" s="227"/>
      <c r="NDD40" s="227"/>
      <c r="NDE40" s="227"/>
      <c r="NDF40" s="227"/>
      <c r="NDG40" s="227"/>
      <c r="NDH40" s="227"/>
      <c r="NDI40" s="227"/>
      <c r="NDJ40" s="227"/>
      <c r="NDK40" s="227"/>
      <c r="NDL40" s="227"/>
      <c r="NDM40" s="227"/>
      <c r="NDN40" s="227"/>
      <c r="NDO40" s="227"/>
      <c r="NDP40" s="227"/>
      <c r="NDQ40" s="227"/>
      <c r="NDR40" s="227"/>
      <c r="NDS40" s="227"/>
      <c r="NDT40" s="227"/>
      <c r="NDU40" s="227"/>
      <c r="NDV40" s="227"/>
      <c r="NDW40" s="227"/>
      <c r="NDX40" s="227"/>
      <c r="NDY40" s="227"/>
      <c r="NDZ40" s="227"/>
      <c r="NEA40" s="227"/>
      <c r="NEB40" s="227"/>
      <c r="NEC40" s="227"/>
      <c r="NED40" s="227"/>
      <c r="NEE40" s="227"/>
      <c r="NEF40" s="227"/>
      <c r="NEG40" s="227"/>
      <c r="NEH40" s="227"/>
      <c r="NEI40" s="227"/>
      <c r="NEJ40" s="227"/>
      <c r="NEK40" s="227"/>
      <c r="NEL40" s="227"/>
      <c r="NEM40" s="227"/>
      <c r="NEN40" s="227"/>
      <c r="NEO40" s="227"/>
      <c r="NEP40" s="227"/>
      <c r="NEQ40" s="227"/>
      <c r="NER40" s="227"/>
      <c r="NES40" s="227"/>
      <c r="NET40" s="227"/>
      <c r="NEU40" s="227"/>
      <c r="NEV40" s="227"/>
      <c r="NEW40" s="227"/>
      <c r="NEX40" s="227"/>
      <c r="NEY40" s="227"/>
      <c r="NEZ40" s="227"/>
      <c r="NFA40" s="227"/>
      <c r="NFB40" s="227"/>
      <c r="NFC40" s="227"/>
      <c r="NFD40" s="227"/>
      <c r="NFE40" s="227"/>
      <c r="NFF40" s="227"/>
      <c r="NFG40" s="227"/>
      <c r="NFH40" s="227"/>
      <c r="NFI40" s="227"/>
      <c r="NFJ40" s="227"/>
      <c r="NFK40" s="227"/>
      <c r="NFL40" s="227"/>
      <c r="NFM40" s="227"/>
      <c r="NFN40" s="227"/>
      <c r="NFO40" s="227"/>
      <c r="NFP40" s="227"/>
      <c r="NFQ40" s="227"/>
      <c r="NFR40" s="227"/>
      <c r="NFS40" s="227"/>
      <c r="NFT40" s="227"/>
      <c r="NFU40" s="227"/>
      <c r="NFV40" s="227"/>
      <c r="NFW40" s="227"/>
      <c r="NFX40" s="227"/>
      <c r="NFY40" s="227"/>
      <c r="NFZ40" s="227"/>
      <c r="NGA40" s="227"/>
      <c r="NGB40" s="227"/>
      <c r="NGC40" s="227"/>
      <c r="NGD40" s="227"/>
      <c r="NGE40" s="227"/>
      <c r="NGF40" s="227"/>
      <c r="NGG40" s="227"/>
      <c r="NGH40" s="227"/>
      <c r="NGI40" s="227"/>
      <c r="NGJ40" s="227"/>
      <c r="NGK40" s="227"/>
      <c r="NGL40" s="227"/>
      <c r="NGM40" s="227"/>
      <c r="NGN40" s="227"/>
      <c r="NGO40" s="227"/>
      <c r="NGP40" s="227"/>
      <c r="NGQ40" s="227"/>
      <c r="NGR40" s="227"/>
      <c r="NGS40" s="227"/>
      <c r="NGT40" s="227"/>
      <c r="NGU40" s="227"/>
      <c r="NGV40" s="227"/>
      <c r="NGW40" s="227"/>
      <c r="NGX40" s="227"/>
      <c r="NGY40" s="227"/>
      <c r="NGZ40" s="227"/>
      <c r="NHA40" s="227"/>
      <c r="NHB40" s="227"/>
      <c r="NHC40" s="227"/>
      <c r="NHD40" s="227"/>
      <c r="NHE40" s="227"/>
      <c r="NHF40" s="227"/>
      <c r="NHG40" s="227"/>
      <c r="NHH40" s="227"/>
      <c r="NHI40" s="227"/>
      <c r="NHJ40" s="227"/>
      <c r="NHK40" s="227"/>
      <c r="NHL40" s="227"/>
      <c r="NHM40" s="227"/>
      <c r="NHN40" s="227"/>
      <c r="NHO40" s="227"/>
      <c r="NHP40" s="227"/>
      <c r="NHQ40" s="227"/>
      <c r="NHR40" s="227"/>
      <c r="NHS40" s="227"/>
      <c r="NHT40" s="227"/>
      <c r="NHU40" s="227"/>
      <c r="NHV40" s="227"/>
      <c r="NHW40" s="227"/>
      <c r="NHX40" s="227"/>
      <c r="NHY40" s="227"/>
      <c r="NHZ40" s="227"/>
      <c r="NIA40" s="227"/>
      <c r="NIB40" s="227"/>
      <c r="NIC40" s="227"/>
      <c r="NID40" s="227"/>
      <c r="NIE40" s="227"/>
      <c r="NIF40" s="227"/>
      <c r="NIG40" s="227"/>
      <c r="NIH40" s="227"/>
      <c r="NII40" s="227"/>
      <c r="NIJ40" s="227"/>
      <c r="NIK40" s="227"/>
      <c r="NIL40" s="227"/>
      <c r="NIM40" s="227"/>
      <c r="NIN40" s="227"/>
      <c r="NIO40" s="227"/>
      <c r="NIP40" s="227"/>
      <c r="NIQ40" s="227"/>
      <c r="NIR40" s="227"/>
      <c r="NIS40" s="227"/>
      <c r="NIT40" s="227"/>
      <c r="NIU40" s="227"/>
      <c r="NIV40" s="227"/>
      <c r="NIW40" s="227"/>
      <c r="NIX40" s="227"/>
      <c r="NIY40" s="227"/>
      <c r="NIZ40" s="227"/>
      <c r="NJA40" s="227"/>
      <c r="NJB40" s="227"/>
      <c r="NJC40" s="227"/>
      <c r="NJD40" s="227"/>
      <c r="NJE40" s="227"/>
      <c r="NJF40" s="227"/>
      <c r="NJG40" s="227"/>
      <c r="NJH40" s="227"/>
      <c r="NJI40" s="227"/>
      <c r="NJJ40" s="227"/>
      <c r="NJK40" s="227"/>
      <c r="NJL40" s="227"/>
      <c r="NJM40" s="227"/>
      <c r="NJN40" s="227"/>
      <c r="NJO40" s="227"/>
      <c r="NJP40" s="227"/>
      <c r="NJQ40" s="227"/>
      <c r="NJR40" s="227"/>
      <c r="NJS40" s="227"/>
      <c r="NJT40" s="227"/>
      <c r="NJU40" s="227"/>
      <c r="NJV40" s="227"/>
      <c r="NJW40" s="227"/>
      <c r="NJX40" s="227"/>
      <c r="NJY40" s="227"/>
      <c r="NJZ40" s="227"/>
      <c r="NKA40" s="227"/>
      <c r="NKB40" s="227"/>
      <c r="NKC40" s="227"/>
      <c r="NKD40" s="227"/>
      <c r="NKE40" s="227"/>
      <c r="NKF40" s="227"/>
      <c r="NKG40" s="227"/>
      <c r="NKH40" s="227"/>
      <c r="NKI40" s="227"/>
      <c r="NKJ40" s="227"/>
      <c r="NKK40" s="227"/>
      <c r="NKL40" s="227"/>
      <c r="NKM40" s="227"/>
      <c r="NKN40" s="227"/>
      <c r="NKO40" s="227"/>
      <c r="NKP40" s="227"/>
      <c r="NKQ40" s="227"/>
      <c r="NKR40" s="227"/>
      <c r="NKS40" s="227"/>
      <c r="NKT40" s="227"/>
      <c r="NKU40" s="227"/>
      <c r="NKV40" s="227"/>
      <c r="NKW40" s="227"/>
      <c r="NKX40" s="227"/>
      <c r="NKY40" s="227"/>
      <c r="NKZ40" s="227"/>
      <c r="NLA40" s="227"/>
      <c r="NLB40" s="227"/>
      <c r="NLC40" s="227"/>
      <c r="NLD40" s="227"/>
      <c r="NLE40" s="227"/>
      <c r="NLF40" s="227"/>
      <c r="NLG40" s="227"/>
      <c r="NLH40" s="227"/>
      <c r="NLI40" s="227"/>
      <c r="NLJ40" s="227"/>
      <c r="NLK40" s="227"/>
      <c r="NLL40" s="227"/>
      <c r="NLM40" s="227"/>
      <c r="NLN40" s="227"/>
      <c r="NLO40" s="227"/>
      <c r="NLP40" s="227"/>
      <c r="NLQ40" s="227"/>
      <c r="NLR40" s="227"/>
      <c r="NLS40" s="227"/>
      <c r="NLT40" s="227"/>
      <c r="NLU40" s="227"/>
      <c r="NLV40" s="227"/>
      <c r="NLW40" s="227"/>
      <c r="NLX40" s="227"/>
      <c r="NLY40" s="227"/>
      <c r="NLZ40" s="227"/>
      <c r="NMA40" s="227"/>
      <c r="NMB40" s="227"/>
      <c r="NMC40" s="227"/>
      <c r="NMD40" s="227"/>
      <c r="NME40" s="227"/>
      <c r="NMF40" s="227"/>
      <c r="NMG40" s="227"/>
      <c r="NMH40" s="227"/>
      <c r="NMI40" s="227"/>
      <c r="NMJ40" s="227"/>
      <c r="NMK40" s="227"/>
      <c r="NML40" s="227"/>
      <c r="NMM40" s="227"/>
      <c r="NMN40" s="227"/>
      <c r="NMO40" s="227"/>
      <c r="NMP40" s="227"/>
      <c r="NMQ40" s="227"/>
      <c r="NMR40" s="227"/>
      <c r="NMS40" s="227"/>
      <c r="NMT40" s="227"/>
      <c r="NMU40" s="227"/>
      <c r="NMV40" s="227"/>
      <c r="NMW40" s="227"/>
      <c r="NMX40" s="227"/>
      <c r="NMY40" s="227"/>
      <c r="NMZ40" s="227"/>
      <c r="NNA40" s="227"/>
      <c r="NNB40" s="227"/>
      <c r="NNC40" s="227"/>
      <c r="NND40" s="227"/>
      <c r="NNE40" s="227"/>
      <c r="NNF40" s="227"/>
      <c r="NNG40" s="227"/>
      <c r="NNH40" s="227"/>
      <c r="NNI40" s="227"/>
      <c r="NNJ40" s="227"/>
      <c r="NNK40" s="227"/>
      <c r="NNL40" s="227"/>
      <c r="NNM40" s="227"/>
      <c r="NNN40" s="227"/>
      <c r="NNO40" s="227"/>
      <c r="NNP40" s="227"/>
      <c r="NNQ40" s="227"/>
      <c r="NNR40" s="227"/>
      <c r="NNS40" s="227"/>
      <c r="NNT40" s="227"/>
      <c r="NNU40" s="227"/>
      <c r="NNV40" s="227"/>
      <c r="NNW40" s="227"/>
      <c r="NNX40" s="227"/>
      <c r="NNY40" s="227"/>
      <c r="NNZ40" s="227"/>
      <c r="NOA40" s="227"/>
      <c r="NOB40" s="227"/>
      <c r="NOC40" s="227"/>
      <c r="NOD40" s="227"/>
      <c r="NOE40" s="227"/>
      <c r="NOF40" s="227"/>
      <c r="NOG40" s="227"/>
      <c r="NOH40" s="227"/>
      <c r="NOI40" s="227"/>
      <c r="NOJ40" s="227"/>
      <c r="NOK40" s="227"/>
      <c r="NOL40" s="227"/>
      <c r="NOM40" s="227"/>
      <c r="NON40" s="227"/>
      <c r="NOO40" s="227"/>
      <c r="NOP40" s="227"/>
      <c r="NOQ40" s="227"/>
      <c r="NOR40" s="227"/>
      <c r="NOS40" s="227"/>
      <c r="NOT40" s="227"/>
      <c r="NOU40" s="227"/>
      <c r="NOV40" s="227"/>
      <c r="NOW40" s="227"/>
      <c r="NOX40" s="227"/>
      <c r="NOY40" s="227"/>
      <c r="NOZ40" s="227"/>
      <c r="NPA40" s="227"/>
      <c r="NPB40" s="227"/>
      <c r="NPC40" s="227"/>
      <c r="NPD40" s="227"/>
      <c r="NPE40" s="227"/>
      <c r="NPF40" s="227"/>
      <c r="NPG40" s="227"/>
      <c r="NPH40" s="227"/>
      <c r="NPI40" s="227"/>
      <c r="NPJ40" s="227"/>
      <c r="NPK40" s="227"/>
      <c r="NPL40" s="227"/>
      <c r="NPM40" s="227"/>
      <c r="NPN40" s="227"/>
      <c r="NPO40" s="227"/>
      <c r="NPP40" s="227"/>
      <c r="NPQ40" s="227"/>
      <c r="NPR40" s="227"/>
      <c r="NPS40" s="227"/>
      <c r="NPT40" s="227"/>
      <c r="NPU40" s="227"/>
      <c r="NPV40" s="227"/>
      <c r="NPW40" s="227"/>
      <c r="NPX40" s="227"/>
      <c r="NPY40" s="227"/>
      <c r="NPZ40" s="227"/>
      <c r="NQA40" s="227"/>
      <c r="NQB40" s="227"/>
      <c r="NQC40" s="227"/>
      <c r="NQD40" s="227"/>
      <c r="NQE40" s="227"/>
      <c r="NQF40" s="227"/>
      <c r="NQG40" s="227"/>
      <c r="NQH40" s="227"/>
      <c r="NQI40" s="227"/>
      <c r="NQJ40" s="227"/>
      <c r="NQK40" s="227"/>
      <c r="NQL40" s="227"/>
      <c r="NQM40" s="227"/>
      <c r="NQN40" s="227"/>
      <c r="NQO40" s="227"/>
      <c r="NQP40" s="227"/>
      <c r="NQQ40" s="227"/>
      <c r="NQR40" s="227"/>
      <c r="NQS40" s="227"/>
      <c r="NQT40" s="227"/>
      <c r="NQU40" s="227"/>
      <c r="NQV40" s="227"/>
      <c r="NQW40" s="227"/>
      <c r="NQX40" s="227"/>
      <c r="NQY40" s="227"/>
      <c r="NQZ40" s="227"/>
      <c r="NRA40" s="227"/>
      <c r="NRB40" s="227"/>
      <c r="NRC40" s="227"/>
      <c r="NRD40" s="227"/>
      <c r="NRE40" s="227"/>
      <c r="NRF40" s="227"/>
      <c r="NRG40" s="227"/>
      <c r="NRH40" s="227"/>
      <c r="NRI40" s="227"/>
      <c r="NRJ40" s="227"/>
      <c r="NRK40" s="227"/>
      <c r="NRL40" s="227"/>
      <c r="NRM40" s="227"/>
      <c r="NRN40" s="227"/>
      <c r="NRO40" s="227"/>
      <c r="NRP40" s="227"/>
      <c r="NRQ40" s="227"/>
      <c r="NRR40" s="227"/>
      <c r="NRS40" s="227"/>
      <c r="NRT40" s="227"/>
      <c r="NRU40" s="227"/>
      <c r="NRV40" s="227"/>
      <c r="NRW40" s="227"/>
      <c r="NRX40" s="227"/>
      <c r="NRY40" s="227"/>
      <c r="NRZ40" s="227"/>
      <c r="NSA40" s="227"/>
      <c r="NSB40" s="227"/>
      <c r="NSC40" s="227"/>
      <c r="NSD40" s="227"/>
      <c r="NSE40" s="227"/>
      <c r="NSF40" s="227"/>
      <c r="NSG40" s="227"/>
      <c r="NSH40" s="227"/>
      <c r="NSI40" s="227"/>
      <c r="NSJ40" s="227"/>
      <c r="NSK40" s="227"/>
      <c r="NSL40" s="227"/>
      <c r="NSM40" s="227"/>
      <c r="NSN40" s="227"/>
      <c r="NSO40" s="227"/>
      <c r="NSP40" s="227"/>
      <c r="NSQ40" s="227"/>
      <c r="NSR40" s="227"/>
      <c r="NSS40" s="227"/>
      <c r="NST40" s="227"/>
      <c r="NSU40" s="227"/>
      <c r="NSV40" s="227"/>
      <c r="NSW40" s="227"/>
      <c r="NSX40" s="227"/>
      <c r="NSY40" s="227"/>
      <c r="NSZ40" s="227"/>
      <c r="NTA40" s="227"/>
      <c r="NTB40" s="227"/>
      <c r="NTC40" s="227"/>
      <c r="NTD40" s="227"/>
      <c r="NTE40" s="227"/>
      <c r="NTF40" s="227"/>
      <c r="NTG40" s="227"/>
      <c r="NTH40" s="227"/>
      <c r="NTI40" s="227"/>
      <c r="NTJ40" s="227"/>
      <c r="NTK40" s="227"/>
      <c r="NTL40" s="227"/>
      <c r="NTM40" s="227"/>
      <c r="NTN40" s="227"/>
      <c r="NTO40" s="227"/>
      <c r="NTP40" s="227"/>
      <c r="NTQ40" s="227"/>
      <c r="NTR40" s="227"/>
      <c r="NTS40" s="227"/>
      <c r="NTT40" s="227"/>
      <c r="NTU40" s="227"/>
      <c r="NTV40" s="227"/>
      <c r="NTW40" s="227"/>
      <c r="NTX40" s="227"/>
      <c r="NTY40" s="227"/>
      <c r="NTZ40" s="227"/>
      <c r="NUA40" s="227"/>
      <c r="NUB40" s="227"/>
      <c r="NUC40" s="227"/>
      <c r="NUD40" s="227"/>
      <c r="NUE40" s="227"/>
      <c r="NUF40" s="227"/>
      <c r="NUG40" s="227"/>
      <c r="NUH40" s="227"/>
      <c r="NUI40" s="227"/>
      <c r="NUJ40" s="227"/>
      <c r="NUK40" s="227"/>
      <c r="NUL40" s="227"/>
      <c r="NUM40" s="227"/>
      <c r="NUN40" s="227"/>
      <c r="NUO40" s="227"/>
      <c r="NUP40" s="227"/>
      <c r="NUQ40" s="227"/>
      <c r="NUR40" s="227"/>
      <c r="NUS40" s="227"/>
      <c r="NUT40" s="227"/>
      <c r="NUU40" s="227"/>
      <c r="NUV40" s="227"/>
      <c r="NUW40" s="227"/>
      <c r="NUX40" s="227"/>
      <c r="NUY40" s="227"/>
      <c r="NUZ40" s="227"/>
      <c r="NVA40" s="227"/>
      <c r="NVB40" s="227"/>
      <c r="NVC40" s="227"/>
      <c r="NVD40" s="227"/>
      <c r="NVE40" s="227"/>
      <c r="NVF40" s="227"/>
      <c r="NVG40" s="227"/>
      <c r="NVH40" s="227"/>
      <c r="NVI40" s="227"/>
      <c r="NVJ40" s="227"/>
      <c r="NVK40" s="227"/>
      <c r="NVL40" s="227"/>
      <c r="NVM40" s="227"/>
      <c r="NVN40" s="227"/>
      <c r="NVO40" s="227"/>
      <c r="NVP40" s="227"/>
      <c r="NVQ40" s="227"/>
      <c r="NVR40" s="227"/>
      <c r="NVS40" s="227"/>
      <c r="NVT40" s="227"/>
      <c r="NVU40" s="227"/>
      <c r="NVV40" s="227"/>
      <c r="NVW40" s="227"/>
      <c r="NVX40" s="227"/>
      <c r="NVY40" s="227"/>
      <c r="NVZ40" s="227"/>
      <c r="NWA40" s="227"/>
      <c r="NWB40" s="227"/>
      <c r="NWC40" s="227"/>
      <c r="NWD40" s="227"/>
      <c r="NWE40" s="227"/>
      <c r="NWF40" s="227"/>
      <c r="NWG40" s="227"/>
      <c r="NWH40" s="227"/>
      <c r="NWI40" s="227"/>
      <c r="NWJ40" s="227"/>
      <c r="NWK40" s="227"/>
      <c r="NWL40" s="227"/>
      <c r="NWM40" s="227"/>
      <c r="NWN40" s="227"/>
      <c r="NWO40" s="227"/>
      <c r="NWP40" s="227"/>
      <c r="NWQ40" s="227"/>
      <c r="NWR40" s="227"/>
      <c r="NWS40" s="227"/>
      <c r="NWT40" s="227"/>
      <c r="NWU40" s="227"/>
      <c r="NWV40" s="227"/>
      <c r="NWW40" s="227"/>
      <c r="NWX40" s="227"/>
      <c r="NWY40" s="227"/>
      <c r="NWZ40" s="227"/>
      <c r="NXA40" s="227"/>
      <c r="NXB40" s="227"/>
      <c r="NXC40" s="227"/>
      <c r="NXD40" s="227"/>
      <c r="NXE40" s="227"/>
      <c r="NXF40" s="227"/>
      <c r="NXG40" s="227"/>
      <c r="NXH40" s="227"/>
      <c r="NXI40" s="227"/>
      <c r="NXJ40" s="227"/>
      <c r="NXK40" s="227"/>
      <c r="NXL40" s="227"/>
      <c r="NXM40" s="227"/>
      <c r="NXN40" s="227"/>
      <c r="NXO40" s="227"/>
      <c r="NXP40" s="227"/>
      <c r="NXQ40" s="227"/>
      <c r="NXR40" s="227"/>
      <c r="NXS40" s="227"/>
      <c r="NXT40" s="227"/>
      <c r="NXU40" s="227"/>
      <c r="NXV40" s="227"/>
      <c r="NXW40" s="227"/>
      <c r="NXX40" s="227"/>
      <c r="NXY40" s="227"/>
      <c r="NXZ40" s="227"/>
      <c r="NYA40" s="227"/>
      <c r="NYB40" s="227"/>
      <c r="NYC40" s="227"/>
      <c r="NYD40" s="227"/>
      <c r="NYE40" s="227"/>
      <c r="NYF40" s="227"/>
      <c r="NYG40" s="227"/>
      <c r="NYH40" s="227"/>
      <c r="NYI40" s="227"/>
      <c r="NYJ40" s="227"/>
      <c r="NYK40" s="227"/>
      <c r="NYL40" s="227"/>
      <c r="NYM40" s="227"/>
      <c r="NYN40" s="227"/>
      <c r="NYO40" s="227"/>
      <c r="NYP40" s="227"/>
      <c r="NYQ40" s="227"/>
      <c r="NYR40" s="227"/>
      <c r="NYS40" s="227"/>
      <c r="NYT40" s="227"/>
      <c r="NYU40" s="227"/>
      <c r="NYV40" s="227"/>
      <c r="NYW40" s="227"/>
      <c r="NYX40" s="227"/>
      <c r="NYY40" s="227"/>
      <c r="NYZ40" s="227"/>
      <c r="NZA40" s="227"/>
      <c r="NZB40" s="227"/>
      <c r="NZC40" s="227"/>
      <c r="NZD40" s="227"/>
      <c r="NZE40" s="227"/>
      <c r="NZF40" s="227"/>
      <c r="NZG40" s="227"/>
      <c r="NZH40" s="227"/>
      <c r="NZI40" s="227"/>
      <c r="NZJ40" s="227"/>
      <c r="NZK40" s="227"/>
      <c r="NZL40" s="227"/>
      <c r="NZM40" s="227"/>
      <c r="NZN40" s="227"/>
      <c r="NZO40" s="227"/>
      <c r="NZP40" s="227"/>
      <c r="NZQ40" s="227"/>
      <c r="NZR40" s="227"/>
      <c r="NZS40" s="227"/>
      <c r="NZT40" s="227"/>
      <c r="NZU40" s="227"/>
      <c r="NZV40" s="227"/>
      <c r="NZW40" s="227"/>
      <c r="NZX40" s="227"/>
      <c r="NZY40" s="227"/>
      <c r="NZZ40" s="227"/>
      <c r="OAA40" s="227"/>
      <c r="OAB40" s="227"/>
      <c r="OAC40" s="227"/>
      <c r="OAD40" s="227"/>
      <c r="OAE40" s="227"/>
      <c r="OAF40" s="227"/>
      <c r="OAG40" s="227"/>
      <c r="OAH40" s="227"/>
      <c r="OAI40" s="227"/>
      <c r="OAJ40" s="227"/>
      <c r="OAK40" s="227"/>
      <c r="OAL40" s="227"/>
      <c r="OAM40" s="227"/>
      <c r="OAN40" s="227"/>
      <c r="OAO40" s="227"/>
      <c r="OAP40" s="227"/>
      <c r="OAQ40" s="227"/>
      <c r="OAR40" s="227"/>
      <c r="OAS40" s="227"/>
      <c r="OAT40" s="227"/>
      <c r="OAU40" s="227"/>
      <c r="OAV40" s="227"/>
      <c r="OAW40" s="227"/>
      <c r="OAX40" s="227"/>
      <c r="OAY40" s="227"/>
      <c r="OAZ40" s="227"/>
      <c r="OBA40" s="227"/>
      <c r="OBB40" s="227"/>
      <c r="OBC40" s="227"/>
      <c r="OBD40" s="227"/>
      <c r="OBE40" s="227"/>
      <c r="OBF40" s="227"/>
      <c r="OBG40" s="227"/>
      <c r="OBH40" s="227"/>
      <c r="OBI40" s="227"/>
      <c r="OBJ40" s="227"/>
      <c r="OBK40" s="227"/>
      <c r="OBL40" s="227"/>
      <c r="OBM40" s="227"/>
      <c r="OBN40" s="227"/>
      <c r="OBO40" s="227"/>
      <c r="OBP40" s="227"/>
      <c r="OBQ40" s="227"/>
      <c r="OBR40" s="227"/>
      <c r="OBS40" s="227"/>
      <c r="OBT40" s="227"/>
      <c r="OBU40" s="227"/>
      <c r="OBV40" s="227"/>
      <c r="OBW40" s="227"/>
      <c r="OBX40" s="227"/>
      <c r="OBY40" s="227"/>
      <c r="OBZ40" s="227"/>
      <c r="OCA40" s="227"/>
      <c r="OCB40" s="227"/>
      <c r="OCC40" s="227"/>
      <c r="OCD40" s="227"/>
      <c r="OCE40" s="227"/>
      <c r="OCF40" s="227"/>
      <c r="OCG40" s="227"/>
      <c r="OCH40" s="227"/>
      <c r="OCI40" s="227"/>
      <c r="OCJ40" s="227"/>
      <c r="OCK40" s="227"/>
      <c r="OCL40" s="227"/>
      <c r="OCM40" s="227"/>
      <c r="OCN40" s="227"/>
      <c r="OCO40" s="227"/>
      <c r="OCP40" s="227"/>
      <c r="OCQ40" s="227"/>
      <c r="OCR40" s="227"/>
      <c r="OCS40" s="227"/>
      <c r="OCT40" s="227"/>
      <c r="OCU40" s="227"/>
      <c r="OCV40" s="227"/>
      <c r="OCW40" s="227"/>
      <c r="OCX40" s="227"/>
      <c r="OCY40" s="227"/>
      <c r="OCZ40" s="227"/>
      <c r="ODA40" s="227"/>
      <c r="ODB40" s="227"/>
      <c r="ODC40" s="227"/>
      <c r="ODD40" s="227"/>
      <c r="ODE40" s="227"/>
      <c r="ODF40" s="227"/>
      <c r="ODG40" s="227"/>
      <c r="ODH40" s="227"/>
      <c r="ODI40" s="227"/>
      <c r="ODJ40" s="227"/>
      <c r="ODK40" s="227"/>
      <c r="ODL40" s="227"/>
      <c r="ODM40" s="227"/>
      <c r="ODN40" s="227"/>
      <c r="ODO40" s="227"/>
      <c r="ODP40" s="227"/>
      <c r="ODQ40" s="227"/>
      <c r="ODR40" s="227"/>
      <c r="ODS40" s="227"/>
      <c r="ODT40" s="227"/>
      <c r="ODU40" s="227"/>
      <c r="ODV40" s="227"/>
      <c r="ODW40" s="227"/>
      <c r="ODX40" s="227"/>
      <c r="ODY40" s="227"/>
      <c r="ODZ40" s="227"/>
      <c r="OEA40" s="227"/>
      <c r="OEB40" s="227"/>
      <c r="OEC40" s="227"/>
      <c r="OED40" s="227"/>
      <c r="OEE40" s="227"/>
      <c r="OEF40" s="227"/>
      <c r="OEG40" s="227"/>
      <c r="OEH40" s="227"/>
      <c r="OEI40" s="227"/>
      <c r="OEJ40" s="227"/>
      <c r="OEK40" s="227"/>
      <c r="OEL40" s="227"/>
      <c r="OEM40" s="227"/>
      <c r="OEN40" s="227"/>
      <c r="OEO40" s="227"/>
      <c r="OEP40" s="227"/>
      <c r="OEQ40" s="227"/>
      <c r="OER40" s="227"/>
      <c r="OES40" s="227"/>
      <c r="OET40" s="227"/>
      <c r="OEU40" s="227"/>
      <c r="OEV40" s="227"/>
      <c r="OEW40" s="227"/>
      <c r="OEX40" s="227"/>
      <c r="OEY40" s="227"/>
      <c r="OEZ40" s="227"/>
      <c r="OFA40" s="227"/>
      <c r="OFB40" s="227"/>
      <c r="OFC40" s="227"/>
      <c r="OFD40" s="227"/>
      <c r="OFE40" s="227"/>
      <c r="OFF40" s="227"/>
      <c r="OFG40" s="227"/>
      <c r="OFH40" s="227"/>
      <c r="OFI40" s="227"/>
      <c r="OFJ40" s="227"/>
      <c r="OFK40" s="227"/>
      <c r="OFL40" s="227"/>
      <c r="OFM40" s="227"/>
      <c r="OFN40" s="227"/>
      <c r="OFO40" s="227"/>
      <c r="OFP40" s="227"/>
      <c r="OFQ40" s="227"/>
      <c r="OFR40" s="227"/>
      <c r="OFS40" s="227"/>
      <c r="OFT40" s="227"/>
      <c r="OFU40" s="227"/>
      <c r="OFV40" s="227"/>
      <c r="OFW40" s="227"/>
      <c r="OFX40" s="227"/>
      <c r="OFY40" s="227"/>
      <c r="OFZ40" s="227"/>
      <c r="OGA40" s="227"/>
      <c r="OGB40" s="227"/>
      <c r="OGC40" s="227"/>
      <c r="OGD40" s="227"/>
      <c r="OGE40" s="227"/>
      <c r="OGF40" s="227"/>
      <c r="OGG40" s="227"/>
      <c r="OGH40" s="227"/>
      <c r="OGI40" s="227"/>
      <c r="OGJ40" s="227"/>
      <c r="OGK40" s="227"/>
      <c r="OGL40" s="227"/>
      <c r="OGM40" s="227"/>
      <c r="OGN40" s="227"/>
      <c r="OGO40" s="227"/>
      <c r="OGP40" s="227"/>
      <c r="OGQ40" s="227"/>
      <c r="OGR40" s="227"/>
      <c r="OGS40" s="227"/>
      <c r="OGT40" s="227"/>
      <c r="OGU40" s="227"/>
      <c r="OGV40" s="227"/>
      <c r="OGW40" s="227"/>
      <c r="OGX40" s="227"/>
      <c r="OGY40" s="227"/>
      <c r="OGZ40" s="227"/>
      <c r="OHA40" s="227"/>
      <c r="OHB40" s="227"/>
      <c r="OHC40" s="227"/>
      <c r="OHD40" s="227"/>
      <c r="OHE40" s="227"/>
      <c r="OHF40" s="227"/>
      <c r="OHG40" s="227"/>
      <c r="OHH40" s="227"/>
      <c r="OHI40" s="227"/>
      <c r="OHJ40" s="227"/>
      <c r="OHK40" s="227"/>
      <c r="OHL40" s="227"/>
      <c r="OHM40" s="227"/>
      <c r="OHN40" s="227"/>
      <c r="OHO40" s="227"/>
      <c r="OHP40" s="227"/>
      <c r="OHQ40" s="227"/>
      <c r="OHR40" s="227"/>
      <c r="OHS40" s="227"/>
      <c r="OHT40" s="227"/>
      <c r="OHU40" s="227"/>
      <c r="OHV40" s="227"/>
      <c r="OHW40" s="227"/>
      <c r="OHX40" s="227"/>
      <c r="OHY40" s="227"/>
      <c r="OHZ40" s="227"/>
      <c r="OIA40" s="227"/>
      <c r="OIB40" s="227"/>
      <c r="OIC40" s="227"/>
      <c r="OID40" s="227"/>
      <c r="OIE40" s="227"/>
      <c r="OIF40" s="227"/>
      <c r="OIG40" s="227"/>
      <c r="OIH40" s="227"/>
      <c r="OII40" s="227"/>
      <c r="OIJ40" s="227"/>
      <c r="OIK40" s="227"/>
      <c r="OIL40" s="227"/>
      <c r="OIM40" s="227"/>
      <c r="OIN40" s="227"/>
      <c r="OIO40" s="227"/>
      <c r="OIP40" s="227"/>
      <c r="OIQ40" s="227"/>
      <c r="OIR40" s="227"/>
      <c r="OIS40" s="227"/>
      <c r="OIT40" s="227"/>
      <c r="OIU40" s="227"/>
      <c r="OIV40" s="227"/>
      <c r="OIW40" s="227"/>
      <c r="OIX40" s="227"/>
      <c r="OIY40" s="227"/>
      <c r="OIZ40" s="227"/>
      <c r="OJA40" s="227"/>
      <c r="OJB40" s="227"/>
      <c r="OJC40" s="227"/>
      <c r="OJD40" s="227"/>
      <c r="OJE40" s="227"/>
      <c r="OJF40" s="227"/>
      <c r="OJG40" s="227"/>
      <c r="OJH40" s="227"/>
      <c r="OJI40" s="227"/>
      <c r="OJJ40" s="227"/>
      <c r="OJK40" s="227"/>
      <c r="OJL40" s="227"/>
      <c r="OJM40" s="227"/>
      <c r="OJN40" s="227"/>
      <c r="OJO40" s="227"/>
      <c r="OJP40" s="227"/>
      <c r="OJQ40" s="227"/>
      <c r="OJR40" s="227"/>
      <c r="OJS40" s="227"/>
      <c r="OJT40" s="227"/>
      <c r="OJU40" s="227"/>
      <c r="OJV40" s="227"/>
      <c r="OJW40" s="227"/>
      <c r="OJX40" s="227"/>
      <c r="OJY40" s="227"/>
      <c r="OJZ40" s="227"/>
      <c r="OKA40" s="227"/>
      <c r="OKB40" s="227"/>
      <c r="OKC40" s="227"/>
      <c r="OKD40" s="227"/>
      <c r="OKE40" s="227"/>
      <c r="OKF40" s="227"/>
      <c r="OKG40" s="227"/>
      <c r="OKH40" s="227"/>
      <c r="OKI40" s="227"/>
      <c r="OKJ40" s="227"/>
      <c r="OKK40" s="227"/>
      <c r="OKL40" s="227"/>
      <c r="OKM40" s="227"/>
      <c r="OKN40" s="227"/>
      <c r="OKO40" s="227"/>
      <c r="OKP40" s="227"/>
      <c r="OKQ40" s="227"/>
      <c r="OKR40" s="227"/>
      <c r="OKS40" s="227"/>
      <c r="OKT40" s="227"/>
      <c r="OKU40" s="227"/>
      <c r="OKV40" s="227"/>
      <c r="OKW40" s="227"/>
      <c r="OKX40" s="227"/>
      <c r="OKY40" s="227"/>
      <c r="OKZ40" s="227"/>
      <c r="OLA40" s="227"/>
      <c r="OLB40" s="227"/>
      <c r="OLC40" s="227"/>
      <c r="OLD40" s="227"/>
      <c r="OLE40" s="227"/>
      <c r="OLF40" s="227"/>
      <c r="OLG40" s="227"/>
      <c r="OLH40" s="227"/>
      <c r="OLI40" s="227"/>
      <c r="OLJ40" s="227"/>
      <c r="OLK40" s="227"/>
      <c r="OLL40" s="227"/>
      <c r="OLM40" s="227"/>
      <c r="OLN40" s="227"/>
      <c r="OLO40" s="227"/>
      <c r="OLP40" s="227"/>
      <c r="OLQ40" s="227"/>
      <c r="OLR40" s="227"/>
      <c r="OLS40" s="227"/>
      <c r="OLT40" s="227"/>
      <c r="OLU40" s="227"/>
      <c r="OLV40" s="227"/>
      <c r="OLW40" s="227"/>
      <c r="OLX40" s="227"/>
      <c r="OLY40" s="227"/>
      <c r="OLZ40" s="227"/>
      <c r="OMA40" s="227"/>
      <c r="OMB40" s="227"/>
      <c r="OMC40" s="227"/>
      <c r="OMD40" s="227"/>
      <c r="OME40" s="227"/>
      <c r="OMF40" s="227"/>
      <c r="OMG40" s="227"/>
      <c r="OMH40" s="227"/>
      <c r="OMI40" s="227"/>
      <c r="OMJ40" s="227"/>
      <c r="OMK40" s="227"/>
      <c r="OML40" s="227"/>
      <c r="OMM40" s="227"/>
      <c r="OMN40" s="227"/>
      <c r="OMO40" s="227"/>
      <c r="OMP40" s="227"/>
      <c r="OMQ40" s="227"/>
      <c r="OMR40" s="227"/>
      <c r="OMS40" s="227"/>
      <c r="OMT40" s="227"/>
      <c r="OMU40" s="227"/>
      <c r="OMV40" s="227"/>
      <c r="OMW40" s="227"/>
      <c r="OMX40" s="227"/>
      <c r="OMY40" s="227"/>
      <c r="OMZ40" s="227"/>
      <c r="ONA40" s="227"/>
      <c r="ONB40" s="227"/>
      <c r="ONC40" s="227"/>
      <c r="OND40" s="227"/>
      <c r="ONE40" s="227"/>
      <c r="ONF40" s="227"/>
      <c r="ONG40" s="227"/>
      <c r="ONH40" s="227"/>
      <c r="ONI40" s="227"/>
      <c r="ONJ40" s="227"/>
      <c r="ONK40" s="227"/>
      <c r="ONL40" s="227"/>
      <c r="ONM40" s="227"/>
      <c r="ONN40" s="227"/>
      <c r="ONO40" s="227"/>
      <c r="ONP40" s="227"/>
      <c r="ONQ40" s="227"/>
      <c r="ONR40" s="227"/>
      <c r="ONS40" s="227"/>
      <c r="ONT40" s="227"/>
      <c r="ONU40" s="227"/>
      <c r="ONV40" s="227"/>
      <c r="ONW40" s="227"/>
      <c r="ONX40" s="227"/>
      <c r="ONY40" s="227"/>
      <c r="ONZ40" s="227"/>
      <c r="OOA40" s="227"/>
      <c r="OOB40" s="227"/>
      <c r="OOC40" s="227"/>
      <c r="OOD40" s="227"/>
      <c r="OOE40" s="227"/>
      <c r="OOF40" s="227"/>
      <c r="OOG40" s="227"/>
      <c r="OOH40" s="227"/>
      <c r="OOI40" s="227"/>
      <c r="OOJ40" s="227"/>
      <c r="OOK40" s="227"/>
      <c r="OOL40" s="227"/>
      <c r="OOM40" s="227"/>
      <c r="OON40" s="227"/>
      <c r="OOO40" s="227"/>
      <c r="OOP40" s="227"/>
      <c r="OOQ40" s="227"/>
      <c r="OOR40" s="227"/>
      <c r="OOS40" s="227"/>
      <c r="OOT40" s="227"/>
      <c r="OOU40" s="227"/>
      <c r="OOV40" s="227"/>
      <c r="OOW40" s="227"/>
      <c r="OOX40" s="227"/>
      <c r="OOY40" s="227"/>
      <c r="OOZ40" s="227"/>
      <c r="OPA40" s="227"/>
      <c r="OPB40" s="227"/>
      <c r="OPC40" s="227"/>
      <c r="OPD40" s="227"/>
      <c r="OPE40" s="227"/>
      <c r="OPF40" s="227"/>
      <c r="OPG40" s="227"/>
      <c r="OPH40" s="227"/>
      <c r="OPI40" s="227"/>
      <c r="OPJ40" s="227"/>
      <c r="OPK40" s="227"/>
      <c r="OPL40" s="227"/>
      <c r="OPM40" s="227"/>
      <c r="OPN40" s="227"/>
      <c r="OPO40" s="227"/>
      <c r="OPP40" s="227"/>
      <c r="OPQ40" s="227"/>
      <c r="OPR40" s="227"/>
      <c r="OPS40" s="227"/>
      <c r="OPT40" s="227"/>
      <c r="OPU40" s="227"/>
      <c r="OPV40" s="227"/>
      <c r="OPW40" s="227"/>
      <c r="OPX40" s="227"/>
      <c r="OPY40" s="227"/>
      <c r="OPZ40" s="227"/>
      <c r="OQA40" s="227"/>
      <c r="OQB40" s="227"/>
      <c r="OQC40" s="227"/>
      <c r="OQD40" s="227"/>
      <c r="OQE40" s="227"/>
      <c r="OQF40" s="227"/>
      <c r="OQG40" s="227"/>
      <c r="OQH40" s="227"/>
      <c r="OQI40" s="227"/>
      <c r="OQJ40" s="227"/>
      <c r="OQK40" s="227"/>
      <c r="OQL40" s="227"/>
      <c r="OQM40" s="227"/>
      <c r="OQN40" s="227"/>
      <c r="OQO40" s="227"/>
      <c r="OQP40" s="227"/>
      <c r="OQQ40" s="227"/>
      <c r="OQR40" s="227"/>
      <c r="OQS40" s="227"/>
      <c r="OQT40" s="227"/>
      <c r="OQU40" s="227"/>
      <c r="OQV40" s="227"/>
      <c r="OQW40" s="227"/>
      <c r="OQX40" s="227"/>
      <c r="OQY40" s="227"/>
      <c r="OQZ40" s="227"/>
      <c r="ORA40" s="227"/>
      <c r="ORB40" s="227"/>
      <c r="ORC40" s="227"/>
      <c r="ORD40" s="227"/>
      <c r="ORE40" s="227"/>
      <c r="ORF40" s="227"/>
      <c r="ORG40" s="227"/>
      <c r="ORH40" s="227"/>
      <c r="ORI40" s="227"/>
      <c r="ORJ40" s="227"/>
      <c r="ORK40" s="227"/>
      <c r="ORL40" s="227"/>
      <c r="ORM40" s="227"/>
      <c r="ORN40" s="227"/>
      <c r="ORO40" s="227"/>
      <c r="ORP40" s="227"/>
      <c r="ORQ40" s="227"/>
      <c r="ORR40" s="227"/>
      <c r="ORS40" s="227"/>
      <c r="ORT40" s="227"/>
      <c r="ORU40" s="227"/>
      <c r="ORV40" s="227"/>
      <c r="ORW40" s="227"/>
      <c r="ORX40" s="227"/>
      <c r="ORY40" s="227"/>
      <c r="ORZ40" s="227"/>
      <c r="OSA40" s="227"/>
      <c r="OSB40" s="227"/>
      <c r="OSC40" s="227"/>
      <c r="OSD40" s="227"/>
      <c r="OSE40" s="227"/>
      <c r="OSF40" s="227"/>
      <c r="OSG40" s="227"/>
      <c r="OSH40" s="227"/>
      <c r="OSI40" s="227"/>
      <c r="OSJ40" s="227"/>
      <c r="OSK40" s="227"/>
      <c r="OSL40" s="227"/>
      <c r="OSM40" s="227"/>
      <c r="OSN40" s="227"/>
      <c r="OSO40" s="227"/>
      <c r="OSP40" s="227"/>
      <c r="OSQ40" s="227"/>
      <c r="OSR40" s="227"/>
      <c r="OSS40" s="227"/>
      <c r="OST40" s="227"/>
      <c r="OSU40" s="227"/>
      <c r="OSV40" s="227"/>
      <c r="OSW40" s="227"/>
      <c r="OSX40" s="227"/>
      <c r="OSY40" s="227"/>
      <c r="OSZ40" s="227"/>
      <c r="OTA40" s="227"/>
      <c r="OTB40" s="227"/>
      <c r="OTC40" s="227"/>
      <c r="OTD40" s="227"/>
      <c r="OTE40" s="227"/>
      <c r="OTF40" s="227"/>
      <c r="OTG40" s="227"/>
      <c r="OTH40" s="227"/>
      <c r="OTI40" s="227"/>
      <c r="OTJ40" s="227"/>
      <c r="OTK40" s="227"/>
      <c r="OTL40" s="227"/>
      <c r="OTM40" s="227"/>
      <c r="OTN40" s="227"/>
      <c r="OTO40" s="227"/>
      <c r="OTP40" s="227"/>
      <c r="OTQ40" s="227"/>
      <c r="OTR40" s="227"/>
      <c r="OTS40" s="227"/>
      <c r="OTT40" s="227"/>
      <c r="OTU40" s="227"/>
      <c r="OTV40" s="227"/>
      <c r="OTW40" s="227"/>
      <c r="OTX40" s="227"/>
      <c r="OTY40" s="227"/>
      <c r="OTZ40" s="227"/>
      <c r="OUA40" s="227"/>
      <c r="OUB40" s="227"/>
      <c r="OUC40" s="227"/>
      <c r="OUD40" s="227"/>
      <c r="OUE40" s="227"/>
      <c r="OUF40" s="227"/>
      <c r="OUG40" s="227"/>
      <c r="OUH40" s="227"/>
      <c r="OUI40" s="227"/>
      <c r="OUJ40" s="227"/>
      <c r="OUK40" s="227"/>
      <c r="OUL40" s="227"/>
      <c r="OUM40" s="227"/>
      <c r="OUN40" s="227"/>
      <c r="OUO40" s="227"/>
      <c r="OUP40" s="227"/>
      <c r="OUQ40" s="227"/>
      <c r="OUR40" s="227"/>
      <c r="OUS40" s="227"/>
      <c r="OUT40" s="227"/>
      <c r="OUU40" s="227"/>
      <c r="OUV40" s="227"/>
      <c r="OUW40" s="227"/>
      <c r="OUX40" s="227"/>
      <c r="OUY40" s="227"/>
      <c r="OUZ40" s="227"/>
      <c r="OVA40" s="227"/>
      <c r="OVB40" s="227"/>
      <c r="OVC40" s="227"/>
      <c r="OVD40" s="227"/>
      <c r="OVE40" s="227"/>
      <c r="OVF40" s="227"/>
      <c r="OVG40" s="227"/>
      <c r="OVH40" s="227"/>
      <c r="OVI40" s="227"/>
      <c r="OVJ40" s="227"/>
      <c r="OVK40" s="227"/>
      <c r="OVL40" s="227"/>
      <c r="OVM40" s="227"/>
      <c r="OVN40" s="227"/>
      <c r="OVO40" s="227"/>
      <c r="OVP40" s="227"/>
      <c r="OVQ40" s="227"/>
      <c r="OVR40" s="227"/>
      <c r="OVS40" s="227"/>
      <c r="OVT40" s="227"/>
      <c r="OVU40" s="227"/>
      <c r="OVV40" s="227"/>
      <c r="OVW40" s="227"/>
      <c r="OVX40" s="227"/>
      <c r="OVY40" s="227"/>
      <c r="OVZ40" s="227"/>
      <c r="OWA40" s="227"/>
      <c r="OWB40" s="227"/>
      <c r="OWC40" s="227"/>
      <c r="OWD40" s="227"/>
      <c r="OWE40" s="227"/>
      <c r="OWF40" s="227"/>
      <c r="OWG40" s="227"/>
      <c r="OWH40" s="227"/>
      <c r="OWI40" s="227"/>
      <c r="OWJ40" s="227"/>
      <c r="OWK40" s="227"/>
      <c r="OWL40" s="227"/>
      <c r="OWM40" s="227"/>
      <c r="OWN40" s="227"/>
      <c r="OWO40" s="227"/>
      <c r="OWP40" s="227"/>
      <c r="OWQ40" s="227"/>
      <c r="OWR40" s="227"/>
      <c r="OWS40" s="227"/>
      <c r="OWT40" s="227"/>
      <c r="OWU40" s="227"/>
      <c r="OWV40" s="227"/>
      <c r="OWW40" s="227"/>
      <c r="OWX40" s="227"/>
      <c r="OWY40" s="227"/>
      <c r="OWZ40" s="227"/>
      <c r="OXA40" s="227"/>
      <c r="OXB40" s="227"/>
      <c r="OXC40" s="227"/>
      <c r="OXD40" s="227"/>
      <c r="OXE40" s="227"/>
      <c r="OXF40" s="227"/>
      <c r="OXG40" s="227"/>
      <c r="OXH40" s="227"/>
      <c r="OXI40" s="227"/>
      <c r="OXJ40" s="227"/>
      <c r="OXK40" s="227"/>
      <c r="OXL40" s="227"/>
      <c r="OXM40" s="227"/>
      <c r="OXN40" s="227"/>
      <c r="OXO40" s="227"/>
      <c r="OXP40" s="227"/>
      <c r="OXQ40" s="227"/>
      <c r="OXR40" s="227"/>
      <c r="OXS40" s="227"/>
      <c r="OXT40" s="227"/>
      <c r="OXU40" s="227"/>
      <c r="OXV40" s="227"/>
      <c r="OXW40" s="227"/>
      <c r="OXX40" s="227"/>
      <c r="OXY40" s="227"/>
      <c r="OXZ40" s="227"/>
      <c r="OYA40" s="227"/>
      <c r="OYB40" s="227"/>
      <c r="OYC40" s="227"/>
      <c r="OYD40" s="227"/>
      <c r="OYE40" s="227"/>
      <c r="OYF40" s="227"/>
      <c r="OYG40" s="227"/>
      <c r="OYH40" s="227"/>
      <c r="OYI40" s="227"/>
      <c r="OYJ40" s="227"/>
      <c r="OYK40" s="227"/>
      <c r="OYL40" s="227"/>
      <c r="OYM40" s="227"/>
      <c r="OYN40" s="227"/>
      <c r="OYO40" s="227"/>
      <c r="OYP40" s="227"/>
      <c r="OYQ40" s="227"/>
      <c r="OYR40" s="227"/>
      <c r="OYS40" s="227"/>
      <c r="OYT40" s="227"/>
      <c r="OYU40" s="227"/>
      <c r="OYV40" s="227"/>
      <c r="OYW40" s="227"/>
      <c r="OYX40" s="227"/>
      <c r="OYY40" s="227"/>
      <c r="OYZ40" s="227"/>
      <c r="OZA40" s="227"/>
      <c r="OZB40" s="227"/>
      <c r="OZC40" s="227"/>
      <c r="OZD40" s="227"/>
      <c r="OZE40" s="227"/>
      <c r="OZF40" s="227"/>
      <c r="OZG40" s="227"/>
      <c r="OZH40" s="227"/>
      <c r="OZI40" s="227"/>
      <c r="OZJ40" s="227"/>
      <c r="OZK40" s="227"/>
      <c r="OZL40" s="227"/>
      <c r="OZM40" s="227"/>
      <c r="OZN40" s="227"/>
      <c r="OZO40" s="227"/>
      <c r="OZP40" s="227"/>
      <c r="OZQ40" s="227"/>
      <c r="OZR40" s="227"/>
      <c r="OZS40" s="227"/>
      <c r="OZT40" s="227"/>
      <c r="OZU40" s="227"/>
      <c r="OZV40" s="227"/>
      <c r="OZW40" s="227"/>
      <c r="OZX40" s="227"/>
      <c r="OZY40" s="227"/>
      <c r="OZZ40" s="227"/>
      <c r="PAA40" s="227"/>
      <c r="PAB40" s="227"/>
      <c r="PAC40" s="227"/>
      <c r="PAD40" s="227"/>
      <c r="PAE40" s="227"/>
      <c r="PAF40" s="227"/>
      <c r="PAG40" s="227"/>
      <c r="PAH40" s="227"/>
      <c r="PAI40" s="227"/>
      <c r="PAJ40" s="227"/>
      <c r="PAK40" s="227"/>
      <c r="PAL40" s="227"/>
      <c r="PAM40" s="227"/>
      <c r="PAN40" s="227"/>
      <c r="PAO40" s="227"/>
      <c r="PAP40" s="227"/>
      <c r="PAQ40" s="227"/>
      <c r="PAR40" s="227"/>
      <c r="PAS40" s="227"/>
      <c r="PAT40" s="227"/>
      <c r="PAU40" s="227"/>
      <c r="PAV40" s="227"/>
      <c r="PAW40" s="227"/>
      <c r="PAX40" s="227"/>
      <c r="PAY40" s="227"/>
      <c r="PAZ40" s="227"/>
      <c r="PBA40" s="227"/>
      <c r="PBB40" s="227"/>
      <c r="PBC40" s="227"/>
      <c r="PBD40" s="227"/>
      <c r="PBE40" s="227"/>
      <c r="PBF40" s="227"/>
      <c r="PBG40" s="227"/>
      <c r="PBH40" s="227"/>
      <c r="PBI40" s="227"/>
      <c r="PBJ40" s="227"/>
      <c r="PBK40" s="227"/>
      <c r="PBL40" s="227"/>
      <c r="PBM40" s="227"/>
      <c r="PBN40" s="227"/>
      <c r="PBO40" s="227"/>
      <c r="PBP40" s="227"/>
      <c r="PBQ40" s="227"/>
      <c r="PBR40" s="227"/>
      <c r="PBS40" s="227"/>
      <c r="PBT40" s="227"/>
      <c r="PBU40" s="227"/>
      <c r="PBV40" s="227"/>
      <c r="PBW40" s="227"/>
      <c r="PBX40" s="227"/>
      <c r="PBY40" s="227"/>
      <c r="PBZ40" s="227"/>
      <c r="PCA40" s="227"/>
      <c r="PCB40" s="227"/>
      <c r="PCC40" s="227"/>
      <c r="PCD40" s="227"/>
      <c r="PCE40" s="227"/>
      <c r="PCF40" s="227"/>
      <c r="PCG40" s="227"/>
      <c r="PCH40" s="227"/>
      <c r="PCI40" s="227"/>
      <c r="PCJ40" s="227"/>
      <c r="PCK40" s="227"/>
      <c r="PCL40" s="227"/>
      <c r="PCM40" s="227"/>
      <c r="PCN40" s="227"/>
      <c r="PCO40" s="227"/>
      <c r="PCP40" s="227"/>
      <c r="PCQ40" s="227"/>
      <c r="PCR40" s="227"/>
      <c r="PCS40" s="227"/>
      <c r="PCT40" s="227"/>
      <c r="PCU40" s="227"/>
      <c r="PCV40" s="227"/>
      <c r="PCW40" s="227"/>
      <c r="PCX40" s="227"/>
      <c r="PCY40" s="227"/>
      <c r="PCZ40" s="227"/>
      <c r="PDA40" s="227"/>
      <c r="PDB40" s="227"/>
      <c r="PDC40" s="227"/>
      <c r="PDD40" s="227"/>
      <c r="PDE40" s="227"/>
      <c r="PDF40" s="227"/>
      <c r="PDG40" s="227"/>
      <c r="PDH40" s="227"/>
      <c r="PDI40" s="227"/>
      <c r="PDJ40" s="227"/>
      <c r="PDK40" s="227"/>
      <c r="PDL40" s="227"/>
      <c r="PDM40" s="227"/>
      <c r="PDN40" s="227"/>
      <c r="PDO40" s="227"/>
      <c r="PDP40" s="227"/>
      <c r="PDQ40" s="227"/>
      <c r="PDR40" s="227"/>
      <c r="PDS40" s="227"/>
      <c r="PDT40" s="227"/>
      <c r="PDU40" s="227"/>
      <c r="PDV40" s="227"/>
      <c r="PDW40" s="227"/>
      <c r="PDX40" s="227"/>
      <c r="PDY40" s="227"/>
      <c r="PDZ40" s="227"/>
      <c r="PEA40" s="227"/>
      <c r="PEB40" s="227"/>
      <c r="PEC40" s="227"/>
      <c r="PED40" s="227"/>
      <c r="PEE40" s="227"/>
      <c r="PEF40" s="227"/>
      <c r="PEG40" s="227"/>
      <c r="PEH40" s="227"/>
      <c r="PEI40" s="227"/>
      <c r="PEJ40" s="227"/>
      <c r="PEK40" s="227"/>
      <c r="PEL40" s="227"/>
      <c r="PEM40" s="227"/>
      <c r="PEN40" s="227"/>
      <c r="PEO40" s="227"/>
      <c r="PEP40" s="227"/>
      <c r="PEQ40" s="227"/>
      <c r="PER40" s="227"/>
      <c r="PES40" s="227"/>
      <c r="PET40" s="227"/>
      <c r="PEU40" s="227"/>
      <c r="PEV40" s="227"/>
      <c r="PEW40" s="227"/>
      <c r="PEX40" s="227"/>
      <c r="PEY40" s="227"/>
      <c r="PEZ40" s="227"/>
      <c r="PFA40" s="227"/>
      <c r="PFB40" s="227"/>
      <c r="PFC40" s="227"/>
      <c r="PFD40" s="227"/>
      <c r="PFE40" s="227"/>
      <c r="PFF40" s="227"/>
      <c r="PFG40" s="227"/>
      <c r="PFH40" s="227"/>
      <c r="PFI40" s="227"/>
      <c r="PFJ40" s="227"/>
      <c r="PFK40" s="227"/>
      <c r="PFL40" s="227"/>
      <c r="PFM40" s="227"/>
      <c r="PFN40" s="227"/>
      <c r="PFO40" s="227"/>
      <c r="PFP40" s="227"/>
      <c r="PFQ40" s="227"/>
      <c r="PFR40" s="227"/>
      <c r="PFS40" s="227"/>
      <c r="PFT40" s="227"/>
      <c r="PFU40" s="227"/>
      <c r="PFV40" s="227"/>
      <c r="PFW40" s="227"/>
      <c r="PFX40" s="227"/>
      <c r="PFY40" s="227"/>
      <c r="PFZ40" s="227"/>
      <c r="PGA40" s="227"/>
      <c r="PGB40" s="227"/>
      <c r="PGC40" s="227"/>
      <c r="PGD40" s="227"/>
      <c r="PGE40" s="227"/>
      <c r="PGF40" s="227"/>
      <c r="PGG40" s="227"/>
      <c r="PGH40" s="227"/>
      <c r="PGI40" s="227"/>
      <c r="PGJ40" s="227"/>
      <c r="PGK40" s="227"/>
      <c r="PGL40" s="227"/>
      <c r="PGM40" s="227"/>
      <c r="PGN40" s="227"/>
      <c r="PGO40" s="227"/>
      <c r="PGP40" s="227"/>
      <c r="PGQ40" s="227"/>
      <c r="PGR40" s="227"/>
      <c r="PGS40" s="227"/>
      <c r="PGT40" s="227"/>
      <c r="PGU40" s="227"/>
      <c r="PGV40" s="227"/>
      <c r="PGW40" s="227"/>
      <c r="PGX40" s="227"/>
      <c r="PGY40" s="227"/>
      <c r="PGZ40" s="227"/>
      <c r="PHA40" s="227"/>
      <c r="PHB40" s="227"/>
      <c r="PHC40" s="227"/>
      <c r="PHD40" s="227"/>
      <c r="PHE40" s="227"/>
      <c r="PHF40" s="227"/>
      <c r="PHG40" s="227"/>
      <c r="PHH40" s="227"/>
      <c r="PHI40" s="227"/>
      <c r="PHJ40" s="227"/>
      <c r="PHK40" s="227"/>
      <c r="PHL40" s="227"/>
      <c r="PHM40" s="227"/>
      <c r="PHN40" s="227"/>
      <c r="PHO40" s="227"/>
      <c r="PHP40" s="227"/>
      <c r="PHQ40" s="227"/>
      <c r="PHR40" s="227"/>
      <c r="PHS40" s="227"/>
      <c r="PHT40" s="227"/>
      <c r="PHU40" s="227"/>
      <c r="PHV40" s="227"/>
      <c r="PHW40" s="227"/>
      <c r="PHX40" s="227"/>
      <c r="PHY40" s="227"/>
      <c r="PHZ40" s="227"/>
      <c r="PIA40" s="227"/>
      <c r="PIB40" s="227"/>
      <c r="PIC40" s="227"/>
      <c r="PID40" s="227"/>
      <c r="PIE40" s="227"/>
      <c r="PIF40" s="227"/>
      <c r="PIG40" s="227"/>
      <c r="PIH40" s="227"/>
      <c r="PII40" s="227"/>
      <c r="PIJ40" s="227"/>
      <c r="PIK40" s="227"/>
      <c r="PIL40" s="227"/>
      <c r="PIM40" s="227"/>
      <c r="PIN40" s="227"/>
      <c r="PIO40" s="227"/>
      <c r="PIP40" s="227"/>
      <c r="PIQ40" s="227"/>
      <c r="PIR40" s="227"/>
      <c r="PIS40" s="227"/>
      <c r="PIT40" s="227"/>
      <c r="PIU40" s="227"/>
      <c r="PIV40" s="227"/>
      <c r="PIW40" s="227"/>
      <c r="PIX40" s="227"/>
      <c r="PIY40" s="227"/>
      <c r="PIZ40" s="227"/>
      <c r="PJA40" s="227"/>
      <c r="PJB40" s="227"/>
      <c r="PJC40" s="227"/>
      <c r="PJD40" s="227"/>
      <c r="PJE40" s="227"/>
      <c r="PJF40" s="227"/>
      <c r="PJG40" s="227"/>
      <c r="PJH40" s="227"/>
      <c r="PJI40" s="227"/>
      <c r="PJJ40" s="227"/>
      <c r="PJK40" s="227"/>
      <c r="PJL40" s="227"/>
      <c r="PJM40" s="227"/>
      <c r="PJN40" s="227"/>
      <c r="PJO40" s="227"/>
      <c r="PJP40" s="227"/>
      <c r="PJQ40" s="227"/>
      <c r="PJR40" s="227"/>
      <c r="PJS40" s="227"/>
      <c r="PJT40" s="227"/>
      <c r="PJU40" s="227"/>
      <c r="PJV40" s="227"/>
      <c r="PJW40" s="227"/>
      <c r="PJX40" s="227"/>
      <c r="PJY40" s="227"/>
      <c r="PJZ40" s="227"/>
      <c r="PKA40" s="227"/>
      <c r="PKB40" s="227"/>
      <c r="PKC40" s="227"/>
      <c r="PKD40" s="227"/>
      <c r="PKE40" s="227"/>
      <c r="PKF40" s="227"/>
      <c r="PKG40" s="227"/>
      <c r="PKH40" s="227"/>
      <c r="PKI40" s="227"/>
      <c r="PKJ40" s="227"/>
      <c r="PKK40" s="227"/>
      <c r="PKL40" s="227"/>
      <c r="PKM40" s="227"/>
      <c r="PKN40" s="227"/>
      <c r="PKO40" s="227"/>
      <c r="PKP40" s="227"/>
      <c r="PKQ40" s="227"/>
      <c r="PKR40" s="227"/>
      <c r="PKS40" s="227"/>
      <c r="PKT40" s="227"/>
      <c r="PKU40" s="227"/>
      <c r="PKV40" s="227"/>
      <c r="PKW40" s="227"/>
      <c r="PKX40" s="227"/>
      <c r="PKY40" s="227"/>
      <c r="PKZ40" s="227"/>
      <c r="PLA40" s="227"/>
      <c r="PLB40" s="227"/>
      <c r="PLC40" s="227"/>
      <c r="PLD40" s="227"/>
      <c r="PLE40" s="227"/>
      <c r="PLF40" s="227"/>
      <c r="PLG40" s="227"/>
      <c r="PLH40" s="227"/>
      <c r="PLI40" s="227"/>
      <c r="PLJ40" s="227"/>
      <c r="PLK40" s="227"/>
      <c r="PLL40" s="227"/>
      <c r="PLM40" s="227"/>
      <c r="PLN40" s="227"/>
      <c r="PLO40" s="227"/>
      <c r="PLP40" s="227"/>
      <c r="PLQ40" s="227"/>
      <c r="PLR40" s="227"/>
      <c r="PLS40" s="227"/>
      <c r="PLT40" s="227"/>
      <c r="PLU40" s="227"/>
      <c r="PLV40" s="227"/>
      <c r="PLW40" s="227"/>
      <c r="PLX40" s="227"/>
      <c r="PLY40" s="227"/>
      <c r="PLZ40" s="227"/>
      <c r="PMA40" s="227"/>
      <c r="PMB40" s="227"/>
      <c r="PMC40" s="227"/>
      <c r="PMD40" s="227"/>
      <c r="PME40" s="227"/>
      <c r="PMF40" s="227"/>
      <c r="PMG40" s="227"/>
      <c r="PMH40" s="227"/>
      <c r="PMI40" s="227"/>
      <c r="PMJ40" s="227"/>
      <c r="PMK40" s="227"/>
      <c r="PML40" s="227"/>
      <c r="PMM40" s="227"/>
      <c r="PMN40" s="227"/>
      <c r="PMO40" s="227"/>
      <c r="PMP40" s="227"/>
      <c r="PMQ40" s="227"/>
      <c r="PMR40" s="227"/>
      <c r="PMS40" s="227"/>
      <c r="PMT40" s="227"/>
      <c r="PMU40" s="227"/>
      <c r="PMV40" s="227"/>
      <c r="PMW40" s="227"/>
      <c r="PMX40" s="227"/>
      <c r="PMY40" s="227"/>
      <c r="PMZ40" s="227"/>
      <c r="PNA40" s="227"/>
      <c r="PNB40" s="227"/>
      <c r="PNC40" s="227"/>
      <c r="PND40" s="227"/>
      <c r="PNE40" s="227"/>
      <c r="PNF40" s="227"/>
      <c r="PNG40" s="227"/>
      <c r="PNH40" s="227"/>
      <c r="PNI40" s="227"/>
      <c r="PNJ40" s="227"/>
      <c r="PNK40" s="227"/>
      <c r="PNL40" s="227"/>
      <c r="PNM40" s="227"/>
      <c r="PNN40" s="227"/>
      <c r="PNO40" s="227"/>
      <c r="PNP40" s="227"/>
      <c r="PNQ40" s="227"/>
      <c r="PNR40" s="227"/>
      <c r="PNS40" s="227"/>
      <c r="PNT40" s="227"/>
      <c r="PNU40" s="227"/>
      <c r="PNV40" s="227"/>
      <c r="PNW40" s="227"/>
      <c r="PNX40" s="227"/>
      <c r="PNY40" s="227"/>
      <c r="PNZ40" s="227"/>
      <c r="POA40" s="227"/>
      <c r="POB40" s="227"/>
      <c r="POC40" s="227"/>
      <c r="POD40" s="227"/>
      <c r="POE40" s="227"/>
      <c r="POF40" s="227"/>
      <c r="POG40" s="227"/>
      <c r="POH40" s="227"/>
      <c r="POI40" s="227"/>
      <c r="POJ40" s="227"/>
      <c r="POK40" s="227"/>
      <c r="POL40" s="227"/>
      <c r="POM40" s="227"/>
      <c r="PON40" s="227"/>
      <c r="POO40" s="227"/>
      <c r="POP40" s="227"/>
      <c r="POQ40" s="227"/>
      <c r="POR40" s="227"/>
      <c r="POS40" s="227"/>
      <c r="POT40" s="227"/>
      <c r="POU40" s="227"/>
      <c r="POV40" s="227"/>
      <c r="POW40" s="227"/>
      <c r="POX40" s="227"/>
      <c r="POY40" s="227"/>
      <c r="POZ40" s="227"/>
      <c r="PPA40" s="227"/>
      <c r="PPB40" s="227"/>
      <c r="PPC40" s="227"/>
      <c r="PPD40" s="227"/>
      <c r="PPE40" s="227"/>
      <c r="PPF40" s="227"/>
      <c r="PPG40" s="227"/>
      <c r="PPH40" s="227"/>
      <c r="PPI40" s="227"/>
      <c r="PPJ40" s="227"/>
      <c r="PPK40" s="227"/>
      <c r="PPL40" s="227"/>
      <c r="PPM40" s="227"/>
      <c r="PPN40" s="227"/>
      <c r="PPO40" s="227"/>
      <c r="PPP40" s="227"/>
      <c r="PPQ40" s="227"/>
      <c r="PPR40" s="227"/>
      <c r="PPS40" s="227"/>
      <c r="PPT40" s="227"/>
      <c r="PPU40" s="227"/>
      <c r="PPV40" s="227"/>
      <c r="PPW40" s="227"/>
      <c r="PPX40" s="227"/>
      <c r="PPY40" s="227"/>
      <c r="PPZ40" s="227"/>
      <c r="PQA40" s="227"/>
      <c r="PQB40" s="227"/>
      <c r="PQC40" s="227"/>
      <c r="PQD40" s="227"/>
      <c r="PQE40" s="227"/>
      <c r="PQF40" s="227"/>
      <c r="PQG40" s="227"/>
      <c r="PQH40" s="227"/>
      <c r="PQI40" s="227"/>
      <c r="PQJ40" s="227"/>
      <c r="PQK40" s="227"/>
      <c r="PQL40" s="227"/>
      <c r="PQM40" s="227"/>
      <c r="PQN40" s="227"/>
      <c r="PQO40" s="227"/>
      <c r="PQP40" s="227"/>
      <c r="PQQ40" s="227"/>
      <c r="PQR40" s="227"/>
      <c r="PQS40" s="227"/>
      <c r="PQT40" s="227"/>
      <c r="PQU40" s="227"/>
      <c r="PQV40" s="227"/>
      <c r="PQW40" s="227"/>
      <c r="PQX40" s="227"/>
      <c r="PQY40" s="227"/>
      <c r="PQZ40" s="227"/>
      <c r="PRA40" s="227"/>
      <c r="PRB40" s="227"/>
      <c r="PRC40" s="227"/>
      <c r="PRD40" s="227"/>
      <c r="PRE40" s="227"/>
      <c r="PRF40" s="227"/>
      <c r="PRG40" s="227"/>
      <c r="PRH40" s="227"/>
      <c r="PRI40" s="227"/>
      <c r="PRJ40" s="227"/>
      <c r="PRK40" s="227"/>
      <c r="PRL40" s="227"/>
      <c r="PRM40" s="227"/>
      <c r="PRN40" s="227"/>
      <c r="PRO40" s="227"/>
      <c r="PRP40" s="227"/>
      <c r="PRQ40" s="227"/>
      <c r="PRR40" s="227"/>
      <c r="PRS40" s="227"/>
      <c r="PRT40" s="227"/>
      <c r="PRU40" s="227"/>
      <c r="PRV40" s="227"/>
      <c r="PRW40" s="227"/>
      <c r="PRX40" s="227"/>
      <c r="PRY40" s="227"/>
      <c r="PRZ40" s="227"/>
      <c r="PSA40" s="227"/>
      <c r="PSB40" s="227"/>
      <c r="PSC40" s="227"/>
      <c r="PSD40" s="227"/>
      <c r="PSE40" s="227"/>
      <c r="PSF40" s="227"/>
      <c r="PSG40" s="227"/>
      <c r="PSH40" s="227"/>
      <c r="PSI40" s="227"/>
      <c r="PSJ40" s="227"/>
      <c r="PSK40" s="227"/>
      <c r="PSL40" s="227"/>
      <c r="PSM40" s="227"/>
      <c r="PSN40" s="227"/>
      <c r="PSO40" s="227"/>
      <c r="PSP40" s="227"/>
      <c r="PSQ40" s="227"/>
      <c r="PSR40" s="227"/>
      <c r="PSS40" s="227"/>
      <c r="PST40" s="227"/>
      <c r="PSU40" s="227"/>
      <c r="PSV40" s="227"/>
      <c r="PSW40" s="227"/>
      <c r="PSX40" s="227"/>
      <c r="PSY40" s="227"/>
      <c r="PSZ40" s="227"/>
      <c r="PTA40" s="227"/>
      <c r="PTB40" s="227"/>
      <c r="PTC40" s="227"/>
      <c r="PTD40" s="227"/>
      <c r="PTE40" s="227"/>
      <c r="PTF40" s="227"/>
      <c r="PTG40" s="227"/>
      <c r="PTH40" s="227"/>
      <c r="PTI40" s="227"/>
      <c r="PTJ40" s="227"/>
      <c r="PTK40" s="227"/>
      <c r="PTL40" s="227"/>
      <c r="PTM40" s="227"/>
      <c r="PTN40" s="227"/>
      <c r="PTO40" s="227"/>
      <c r="PTP40" s="227"/>
      <c r="PTQ40" s="227"/>
      <c r="PTR40" s="227"/>
      <c r="PTS40" s="227"/>
      <c r="PTT40" s="227"/>
      <c r="PTU40" s="227"/>
      <c r="PTV40" s="227"/>
      <c r="PTW40" s="227"/>
      <c r="PTX40" s="227"/>
      <c r="PTY40" s="227"/>
      <c r="PTZ40" s="227"/>
      <c r="PUA40" s="227"/>
      <c r="PUB40" s="227"/>
      <c r="PUC40" s="227"/>
      <c r="PUD40" s="227"/>
      <c r="PUE40" s="227"/>
      <c r="PUF40" s="227"/>
      <c r="PUG40" s="227"/>
      <c r="PUH40" s="227"/>
      <c r="PUI40" s="227"/>
      <c r="PUJ40" s="227"/>
      <c r="PUK40" s="227"/>
      <c r="PUL40" s="227"/>
      <c r="PUM40" s="227"/>
      <c r="PUN40" s="227"/>
      <c r="PUO40" s="227"/>
      <c r="PUP40" s="227"/>
      <c r="PUQ40" s="227"/>
      <c r="PUR40" s="227"/>
      <c r="PUS40" s="227"/>
      <c r="PUT40" s="227"/>
      <c r="PUU40" s="227"/>
      <c r="PUV40" s="227"/>
      <c r="PUW40" s="227"/>
      <c r="PUX40" s="227"/>
      <c r="PUY40" s="227"/>
      <c r="PUZ40" s="227"/>
      <c r="PVA40" s="227"/>
      <c r="PVB40" s="227"/>
      <c r="PVC40" s="227"/>
      <c r="PVD40" s="227"/>
      <c r="PVE40" s="227"/>
      <c r="PVF40" s="227"/>
      <c r="PVG40" s="227"/>
      <c r="PVH40" s="227"/>
      <c r="PVI40" s="227"/>
      <c r="PVJ40" s="227"/>
      <c r="PVK40" s="227"/>
      <c r="PVL40" s="227"/>
      <c r="PVM40" s="227"/>
      <c r="PVN40" s="227"/>
      <c r="PVO40" s="227"/>
      <c r="PVP40" s="227"/>
      <c r="PVQ40" s="227"/>
      <c r="PVR40" s="227"/>
      <c r="PVS40" s="227"/>
      <c r="PVT40" s="227"/>
      <c r="PVU40" s="227"/>
      <c r="PVV40" s="227"/>
      <c r="PVW40" s="227"/>
      <c r="PVX40" s="227"/>
      <c r="PVY40" s="227"/>
      <c r="PVZ40" s="227"/>
      <c r="PWA40" s="227"/>
      <c r="PWB40" s="227"/>
      <c r="PWC40" s="227"/>
      <c r="PWD40" s="227"/>
      <c r="PWE40" s="227"/>
      <c r="PWF40" s="227"/>
      <c r="PWG40" s="227"/>
      <c r="PWH40" s="227"/>
      <c r="PWI40" s="227"/>
      <c r="PWJ40" s="227"/>
      <c r="PWK40" s="227"/>
      <c r="PWL40" s="227"/>
      <c r="PWM40" s="227"/>
      <c r="PWN40" s="227"/>
      <c r="PWO40" s="227"/>
      <c r="PWP40" s="227"/>
      <c r="PWQ40" s="227"/>
      <c r="PWR40" s="227"/>
      <c r="PWS40" s="227"/>
      <c r="PWT40" s="227"/>
      <c r="PWU40" s="227"/>
      <c r="PWV40" s="227"/>
      <c r="PWW40" s="227"/>
      <c r="PWX40" s="227"/>
      <c r="PWY40" s="227"/>
      <c r="PWZ40" s="227"/>
      <c r="PXA40" s="227"/>
      <c r="PXB40" s="227"/>
      <c r="PXC40" s="227"/>
      <c r="PXD40" s="227"/>
      <c r="PXE40" s="227"/>
      <c r="PXF40" s="227"/>
      <c r="PXG40" s="227"/>
      <c r="PXH40" s="227"/>
      <c r="PXI40" s="227"/>
      <c r="PXJ40" s="227"/>
      <c r="PXK40" s="227"/>
      <c r="PXL40" s="227"/>
      <c r="PXM40" s="227"/>
      <c r="PXN40" s="227"/>
      <c r="PXO40" s="227"/>
      <c r="PXP40" s="227"/>
      <c r="PXQ40" s="227"/>
      <c r="PXR40" s="227"/>
      <c r="PXS40" s="227"/>
      <c r="PXT40" s="227"/>
      <c r="PXU40" s="227"/>
      <c r="PXV40" s="227"/>
      <c r="PXW40" s="227"/>
      <c r="PXX40" s="227"/>
      <c r="PXY40" s="227"/>
      <c r="PXZ40" s="227"/>
      <c r="PYA40" s="227"/>
      <c r="PYB40" s="227"/>
      <c r="PYC40" s="227"/>
      <c r="PYD40" s="227"/>
      <c r="PYE40" s="227"/>
      <c r="PYF40" s="227"/>
      <c r="PYG40" s="227"/>
      <c r="PYH40" s="227"/>
      <c r="PYI40" s="227"/>
      <c r="PYJ40" s="227"/>
      <c r="PYK40" s="227"/>
      <c r="PYL40" s="227"/>
      <c r="PYM40" s="227"/>
      <c r="PYN40" s="227"/>
      <c r="PYO40" s="227"/>
      <c r="PYP40" s="227"/>
      <c r="PYQ40" s="227"/>
      <c r="PYR40" s="227"/>
      <c r="PYS40" s="227"/>
      <c r="PYT40" s="227"/>
      <c r="PYU40" s="227"/>
      <c r="PYV40" s="227"/>
      <c r="PYW40" s="227"/>
      <c r="PYX40" s="227"/>
      <c r="PYY40" s="227"/>
      <c r="PYZ40" s="227"/>
      <c r="PZA40" s="227"/>
      <c r="PZB40" s="227"/>
      <c r="PZC40" s="227"/>
      <c r="PZD40" s="227"/>
      <c r="PZE40" s="227"/>
      <c r="PZF40" s="227"/>
      <c r="PZG40" s="227"/>
      <c r="PZH40" s="227"/>
      <c r="PZI40" s="227"/>
      <c r="PZJ40" s="227"/>
      <c r="PZK40" s="227"/>
      <c r="PZL40" s="227"/>
      <c r="PZM40" s="227"/>
      <c r="PZN40" s="227"/>
      <c r="PZO40" s="227"/>
      <c r="PZP40" s="227"/>
      <c r="PZQ40" s="227"/>
      <c r="PZR40" s="227"/>
      <c r="PZS40" s="227"/>
      <c r="PZT40" s="227"/>
      <c r="PZU40" s="227"/>
      <c r="PZV40" s="227"/>
      <c r="PZW40" s="227"/>
      <c r="PZX40" s="227"/>
      <c r="PZY40" s="227"/>
      <c r="PZZ40" s="227"/>
      <c r="QAA40" s="227"/>
      <c r="QAB40" s="227"/>
      <c r="QAC40" s="227"/>
      <c r="QAD40" s="227"/>
      <c r="QAE40" s="227"/>
      <c r="QAF40" s="227"/>
      <c r="QAG40" s="227"/>
      <c r="QAH40" s="227"/>
      <c r="QAI40" s="227"/>
      <c r="QAJ40" s="227"/>
      <c r="QAK40" s="227"/>
      <c r="QAL40" s="227"/>
      <c r="QAM40" s="227"/>
      <c r="QAN40" s="227"/>
      <c r="QAO40" s="227"/>
      <c r="QAP40" s="227"/>
      <c r="QAQ40" s="227"/>
      <c r="QAR40" s="227"/>
      <c r="QAS40" s="227"/>
      <c r="QAT40" s="227"/>
      <c r="QAU40" s="227"/>
      <c r="QAV40" s="227"/>
      <c r="QAW40" s="227"/>
      <c r="QAX40" s="227"/>
      <c r="QAY40" s="227"/>
      <c r="QAZ40" s="227"/>
      <c r="QBA40" s="227"/>
      <c r="QBB40" s="227"/>
      <c r="QBC40" s="227"/>
      <c r="QBD40" s="227"/>
      <c r="QBE40" s="227"/>
      <c r="QBF40" s="227"/>
      <c r="QBG40" s="227"/>
      <c r="QBH40" s="227"/>
      <c r="QBI40" s="227"/>
      <c r="QBJ40" s="227"/>
      <c r="QBK40" s="227"/>
      <c r="QBL40" s="227"/>
      <c r="QBM40" s="227"/>
      <c r="QBN40" s="227"/>
      <c r="QBO40" s="227"/>
      <c r="QBP40" s="227"/>
      <c r="QBQ40" s="227"/>
      <c r="QBR40" s="227"/>
      <c r="QBS40" s="227"/>
      <c r="QBT40" s="227"/>
      <c r="QBU40" s="227"/>
      <c r="QBV40" s="227"/>
      <c r="QBW40" s="227"/>
      <c r="QBX40" s="227"/>
      <c r="QBY40" s="227"/>
      <c r="QBZ40" s="227"/>
      <c r="QCA40" s="227"/>
      <c r="QCB40" s="227"/>
      <c r="QCC40" s="227"/>
      <c r="QCD40" s="227"/>
      <c r="QCE40" s="227"/>
      <c r="QCF40" s="227"/>
      <c r="QCG40" s="227"/>
      <c r="QCH40" s="227"/>
      <c r="QCI40" s="227"/>
      <c r="QCJ40" s="227"/>
      <c r="QCK40" s="227"/>
      <c r="QCL40" s="227"/>
      <c r="QCM40" s="227"/>
      <c r="QCN40" s="227"/>
      <c r="QCO40" s="227"/>
      <c r="QCP40" s="227"/>
      <c r="QCQ40" s="227"/>
      <c r="QCR40" s="227"/>
      <c r="QCS40" s="227"/>
      <c r="QCT40" s="227"/>
      <c r="QCU40" s="227"/>
      <c r="QCV40" s="227"/>
      <c r="QCW40" s="227"/>
      <c r="QCX40" s="227"/>
      <c r="QCY40" s="227"/>
      <c r="QCZ40" s="227"/>
      <c r="QDA40" s="227"/>
      <c r="QDB40" s="227"/>
      <c r="QDC40" s="227"/>
      <c r="QDD40" s="227"/>
      <c r="QDE40" s="227"/>
      <c r="QDF40" s="227"/>
      <c r="QDG40" s="227"/>
      <c r="QDH40" s="227"/>
      <c r="QDI40" s="227"/>
      <c r="QDJ40" s="227"/>
      <c r="QDK40" s="227"/>
      <c r="QDL40" s="227"/>
      <c r="QDM40" s="227"/>
      <c r="QDN40" s="227"/>
      <c r="QDO40" s="227"/>
      <c r="QDP40" s="227"/>
      <c r="QDQ40" s="227"/>
      <c r="QDR40" s="227"/>
      <c r="QDS40" s="227"/>
      <c r="QDT40" s="227"/>
      <c r="QDU40" s="227"/>
      <c r="QDV40" s="227"/>
      <c r="QDW40" s="227"/>
      <c r="QDX40" s="227"/>
      <c r="QDY40" s="227"/>
      <c r="QDZ40" s="227"/>
      <c r="QEA40" s="227"/>
      <c r="QEB40" s="227"/>
      <c r="QEC40" s="227"/>
      <c r="QED40" s="227"/>
      <c r="QEE40" s="227"/>
      <c r="QEF40" s="227"/>
      <c r="QEG40" s="227"/>
      <c r="QEH40" s="227"/>
      <c r="QEI40" s="227"/>
      <c r="QEJ40" s="227"/>
      <c r="QEK40" s="227"/>
      <c r="QEL40" s="227"/>
      <c r="QEM40" s="227"/>
      <c r="QEN40" s="227"/>
      <c r="QEO40" s="227"/>
      <c r="QEP40" s="227"/>
      <c r="QEQ40" s="227"/>
      <c r="QER40" s="227"/>
      <c r="QES40" s="227"/>
      <c r="QET40" s="227"/>
      <c r="QEU40" s="227"/>
      <c r="QEV40" s="227"/>
      <c r="QEW40" s="227"/>
      <c r="QEX40" s="227"/>
      <c r="QEY40" s="227"/>
      <c r="QEZ40" s="227"/>
      <c r="QFA40" s="227"/>
      <c r="QFB40" s="227"/>
      <c r="QFC40" s="227"/>
      <c r="QFD40" s="227"/>
      <c r="QFE40" s="227"/>
      <c r="QFF40" s="227"/>
      <c r="QFG40" s="227"/>
      <c r="QFH40" s="227"/>
      <c r="QFI40" s="227"/>
      <c r="QFJ40" s="227"/>
      <c r="QFK40" s="227"/>
      <c r="QFL40" s="227"/>
      <c r="QFM40" s="227"/>
      <c r="QFN40" s="227"/>
      <c r="QFO40" s="227"/>
      <c r="QFP40" s="227"/>
      <c r="QFQ40" s="227"/>
      <c r="QFR40" s="227"/>
      <c r="QFS40" s="227"/>
      <c r="QFT40" s="227"/>
      <c r="QFU40" s="227"/>
      <c r="QFV40" s="227"/>
      <c r="QFW40" s="227"/>
      <c r="QFX40" s="227"/>
      <c r="QFY40" s="227"/>
      <c r="QFZ40" s="227"/>
      <c r="QGA40" s="227"/>
      <c r="QGB40" s="227"/>
      <c r="QGC40" s="227"/>
      <c r="QGD40" s="227"/>
      <c r="QGE40" s="227"/>
      <c r="QGF40" s="227"/>
      <c r="QGG40" s="227"/>
      <c r="QGH40" s="227"/>
      <c r="QGI40" s="227"/>
      <c r="QGJ40" s="227"/>
      <c r="QGK40" s="227"/>
      <c r="QGL40" s="227"/>
      <c r="QGM40" s="227"/>
      <c r="QGN40" s="227"/>
      <c r="QGO40" s="227"/>
      <c r="QGP40" s="227"/>
      <c r="QGQ40" s="227"/>
      <c r="QGR40" s="227"/>
      <c r="QGS40" s="227"/>
      <c r="QGT40" s="227"/>
      <c r="QGU40" s="227"/>
      <c r="QGV40" s="227"/>
      <c r="QGW40" s="227"/>
      <c r="QGX40" s="227"/>
      <c r="QGY40" s="227"/>
      <c r="QGZ40" s="227"/>
      <c r="QHA40" s="227"/>
      <c r="QHB40" s="227"/>
      <c r="QHC40" s="227"/>
      <c r="QHD40" s="227"/>
      <c r="QHE40" s="227"/>
      <c r="QHF40" s="227"/>
      <c r="QHG40" s="227"/>
      <c r="QHH40" s="227"/>
      <c r="QHI40" s="227"/>
      <c r="QHJ40" s="227"/>
      <c r="QHK40" s="227"/>
      <c r="QHL40" s="227"/>
      <c r="QHM40" s="227"/>
      <c r="QHN40" s="227"/>
      <c r="QHO40" s="227"/>
      <c r="QHP40" s="227"/>
      <c r="QHQ40" s="227"/>
      <c r="QHR40" s="227"/>
      <c r="QHS40" s="227"/>
      <c r="QHT40" s="227"/>
      <c r="QHU40" s="227"/>
      <c r="QHV40" s="227"/>
      <c r="QHW40" s="227"/>
      <c r="QHX40" s="227"/>
      <c r="QHY40" s="227"/>
      <c r="QHZ40" s="227"/>
      <c r="QIA40" s="227"/>
      <c r="QIB40" s="227"/>
      <c r="QIC40" s="227"/>
      <c r="QID40" s="227"/>
      <c r="QIE40" s="227"/>
      <c r="QIF40" s="227"/>
      <c r="QIG40" s="227"/>
      <c r="QIH40" s="227"/>
      <c r="QII40" s="227"/>
      <c r="QIJ40" s="227"/>
      <c r="QIK40" s="227"/>
      <c r="QIL40" s="227"/>
      <c r="QIM40" s="227"/>
      <c r="QIN40" s="227"/>
      <c r="QIO40" s="227"/>
      <c r="QIP40" s="227"/>
      <c r="QIQ40" s="227"/>
      <c r="QIR40" s="227"/>
      <c r="QIS40" s="227"/>
      <c r="QIT40" s="227"/>
      <c r="QIU40" s="227"/>
      <c r="QIV40" s="227"/>
      <c r="QIW40" s="227"/>
      <c r="QIX40" s="227"/>
      <c r="QIY40" s="227"/>
      <c r="QIZ40" s="227"/>
      <c r="QJA40" s="227"/>
      <c r="QJB40" s="227"/>
      <c r="QJC40" s="227"/>
      <c r="QJD40" s="227"/>
      <c r="QJE40" s="227"/>
      <c r="QJF40" s="227"/>
      <c r="QJG40" s="227"/>
      <c r="QJH40" s="227"/>
      <c r="QJI40" s="227"/>
      <c r="QJJ40" s="227"/>
      <c r="QJK40" s="227"/>
      <c r="QJL40" s="227"/>
      <c r="QJM40" s="227"/>
      <c r="QJN40" s="227"/>
      <c r="QJO40" s="227"/>
      <c r="QJP40" s="227"/>
      <c r="QJQ40" s="227"/>
      <c r="QJR40" s="227"/>
      <c r="QJS40" s="227"/>
      <c r="QJT40" s="227"/>
      <c r="QJU40" s="227"/>
      <c r="QJV40" s="227"/>
      <c r="QJW40" s="227"/>
      <c r="QJX40" s="227"/>
      <c r="QJY40" s="227"/>
      <c r="QJZ40" s="227"/>
      <c r="QKA40" s="227"/>
      <c r="QKB40" s="227"/>
      <c r="QKC40" s="227"/>
      <c r="QKD40" s="227"/>
      <c r="QKE40" s="227"/>
      <c r="QKF40" s="227"/>
      <c r="QKG40" s="227"/>
      <c r="QKH40" s="227"/>
      <c r="QKI40" s="227"/>
      <c r="QKJ40" s="227"/>
      <c r="QKK40" s="227"/>
      <c r="QKL40" s="227"/>
      <c r="QKM40" s="227"/>
      <c r="QKN40" s="227"/>
      <c r="QKO40" s="227"/>
      <c r="QKP40" s="227"/>
      <c r="QKQ40" s="227"/>
      <c r="QKR40" s="227"/>
      <c r="QKS40" s="227"/>
      <c r="QKT40" s="227"/>
      <c r="QKU40" s="227"/>
      <c r="QKV40" s="227"/>
      <c r="QKW40" s="227"/>
      <c r="QKX40" s="227"/>
      <c r="QKY40" s="227"/>
      <c r="QKZ40" s="227"/>
      <c r="QLA40" s="227"/>
      <c r="QLB40" s="227"/>
      <c r="QLC40" s="227"/>
      <c r="QLD40" s="227"/>
      <c r="QLE40" s="227"/>
      <c r="QLF40" s="227"/>
      <c r="QLG40" s="227"/>
      <c r="QLH40" s="227"/>
      <c r="QLI40" s="227"/>
      <c r="QLJ40" s="227"/>
      <c r="QLK40" s="227"/>
      <c r="QLL40" s="227"/>
      <c r="QLM40" s="227"/>
      <c r="QLN40" s="227"/>
      <c r="QLO40" s="227"/>
      <c r="QLP40" s="227"/>
      <c r="QLQ40" s="227"/>
      <c r="QLR40" s="227"/>
      <c r="QLS40" s="227"/>
      <c r="QLT40" s="227"/>
      <c r="QLU40" s="227"/>
      <c r="QLV40" s="227"/>
      <c r="QLW40" s="227"/>
      <c r="QLX40" s="227"/>
      <c r="QLY40" s="227"/>
      <c r="QLZ40" s="227"/>
      <c r="QMA40" s="227"/>
      <c r="QMB40" s="227"/>
      <c r="QMC40" s="227"/>
      <c r="QMD40" s="227"/>
      <c r="QME40" s="227"/>
      <c r="QMF40" s="227"/>
      <c r="QMG40" s="227"/>
      <c r="QMH40" s="227"/>
      <c r="QMI40" s="227"/>
      <c r="QMJ40" s="227"/>
      <c r="QMK40" s="227"/>
      <c r="QML40" s="227"/>
      <c r="QMM40" s="227"/>
      <c r="QMN40" s="227"/>
      <c r="QMO40" s="227"/>
      <c r="QMP40" s="227"/>
      <c r="QMQ40" s="227"/>
      <c r="QMR40" s="227"/>
      <c r="QMS40" s="227"/>
      <c r="QMT40" s="227"/>
      <c r="QMU40" s="227"/>
      <c r="QMV40" s="227"/>
      <c r="QMW40" s="227"/>
      <c r="QMX40" s="227"/>
      <c r="QMY40" s="227"/>
      <c r="QMZ40" s="227"/>
      <c r="QNA40" s="227"/>
      <c r="QNB40" s="227"/>
      <c r="QNC40" s="227"/>
      <c r="QND40" s="227"/>
      <c r="QNE40" s="227"/>
      <c r="QNF40" s="227"/>
      <c r="QNG40" s="227"/>
      <c r="QNH40" s="227"/>
      <c r="QNI40" s="227"/>
      <c r="QNJ40" s="227"/>
      <c r="QNK40" s="227"/>
      <c r="QNL40" s="227"/>
      <c r="QNM40" s="227"/>
      <c r="QNN40" s="227"/>
      <c r="QNO40" s="227"/>
      <c r="QNP40" s="227"/>
      <c r="QNQ40" s="227"/>
      <c r="QNR40" s="227"/>
      <c r="QNS40" s="227"/>
      <c r="QNT40" s="227"/>
      <c r="QNU40" s="227"/>
      <c r="QNV40" s="227"/>
      <c r="QNW40" s="227"/>
      <c r="QNX40" s="227"/>
      <c r="QNY40" s="227"/>
      <c r="QNZ40" s="227"/>
      <c r="QOA40" s="227"/>
      <c r="QOB40" s="227"/>
      <c r="QOC40" s="227"/>
      <c r="QOD40" s="227"/>
      <c r="QOE40" s="227"/>
      <c r="QOF40" s="227"/>
      <c r="QOG40" s="227"/>
      <c r="QOH40" s="227"/>
      <c r="QOI40" s="227"/>
      <c r="QOJ40" s="227"/>
      <c r="QOK40" s="227"/>
      <c r="QOL40" s="227"/>
      <c r="QOM40" s="227"/>
      <c r="QON40" s="227"/>
      <c r="QOO40" s="227"/>
      <c r="QOP40" s="227"/>
      <c r="QOQ40" s="227"/>
      <c r="QOR40" s="227"/>
      <c r="QOS40" s="227"/>
      <c r="QOT40" s="227"/>
      <c r="QOU40" s="227"/>
      <c r="QOV40" s="227"/>
      <c r="QOW40" s="227"/>
      <c r="QOX40" s="227"/>
      <c r="QOY40" s="227"/>
      <c r="QOZ40" s="227"/>
      <c r="QPA40" s="227"/>
      <c r="QPB40" s="227"/>
      <c r="QPC40" s="227"/>
      <c r="QPD40" s="227"/>
      <c r="QPE40" s="227"/>
      <c r="QPF40" s="227"/>
      <c r="QPG40" s="227"/>
      <c r="QPH40" s="227"/>
      <c r="QPI40" s="227"/>
      <c r="QPJ40" s="227"/>
      <c r="QPK40" s="227"/>
      <c r="QPL40" s="227"/>
      <c r="QPM40" s="227"/>
      <c r="QPN40" s="227"/>
      <c r="QPO40" s="227"/>
      <c r="QPP40" s="227"/>
      <c r="QPQ40" s="227"/>
      <c r="QPR40" s="227"/>
      <c r="QPS40" s="227"/>
      <c r="QPT40" s="227"/>
      <c r="QPU40" s="227"/>
      <c r="QPV40" s="227"/>
      <c r="QPW40" s="227"/>
      <c r="QPX40" s="227"/>
      <c r="QPY40" s="227"/>
      <c r="QPZ40" s="227"/>
      <c r="QQA40" s="227"/>
      <c r="QQB40" s="227"/>
      <c r="QQC40" s="227"/>
      <c r="QQD40" s="227"/>
      <c r="QQE40" s="227"/>
      <c r="QQF40" s="227"/>
      <c r="QQG40" s="227"/>
      <c r="QQH40" s="227"/>
      <c r="QQI40" s="227"/>
      <c r="QQJ40" s="227"/>
      <c r="QQK40" s="227"/>
      <c r="QQL40" s="227"/>
      <c r="QQM40" s="227"/>
      <c r="QQN40" s="227"/>
      <c r="QQO40" s="227"/>
      <c r="QQP40" s="227"/>
      <c r="QQQ40" s="227"/>
      <c r="QQR40" s="227"/>
      <c r="QQS40" s="227"/>
      <c r="QQT40" s="227"/>
      <c r="QQU40" s="227"/>
      <c r="QQV40" s="227"/>
      <c r="QQW40" s="227"/>
      <c r="QQX40" s="227"/>
      <c r="QQY40" s="227"/>
      <c r="QQZ40" s="227"/>
      <c r="QRA40" s="227"/>
      <c r="QRB40" s="227"/>
      <c r="QRC40" s="227"/>
      <c r="QRD40" s="227"/>
      <c r="QRE40" s="227"/>
      <c r="QRF40" s="227"/>
      <c r="QRG40" s="227"/>
      <c r="QRH40" s="227"/>
      <c r="QRI40" s="227"/>
      <c r="QRJ40" s="227"/>
      <c r="QRK40" s="227"/>
      <c r="QRL40" s="227"/>
      <c r="QRM40" s="227"/>
      <c r="QRN40" s="227"/>
      <c r="QRO40" s="227"/>
      <c r="QRP40" s="227"/>
      <c r="QRQ40" s="227"/>
      <c r="QRR40" s="227"/>
      <c r="QRS40" s="227"/>
      <c r="QRT40" s="227"/>
      <c r="QRU40" s="227"/>
      <c r="QRV40" s="227"/>
      <c r="QRW40" s="227"/>
      <c r="QRX40" s="227"/>
      <c r="QRY40" s="227"/>
      <c r="QRZ40" s="227"/>
      <c r="QSA40" s="227"/>
      <c r="QSB40" s="227"/>
      <c r="QSC40" s="227"/>
      <c r="QSD40" s="227"/>
      <c r="QSE40" s="227"/>
      <c r="QSF40" s="227"/>
      <c r="QSG40" s="227"/>
      <c r="QSH40" s="227"/>
      <c r="QSI40" s="227"/>
      <c r="QSJ40" s="227"/>
      <c r="QSK40" s="227"/>
      <c r="QSL40" s="227"/>
      <c r="QSM40" s="227"/>
      <c r="QSN40" s="227"/>
      <c r="QSO40" s="227"/>
      <c r="QSP40" s="227"/>
      <c r="QSQ40" s="227"/>
      <c r="QSR40" s="227"/>
      <c r="QSS40" s="227"/>
      <c r="QST40" s="227"/>
      <c r="QSU40" s="227"/>
      <c r="QSV40" s="227"/>
      <c r="QSW40" s="227"/>
      <c r="QSX40" s="227"/>
      <c r="QSY40" s="227"/>
      <c r="QSZ40" s="227"/>
      <c r="QTA40" s="227"/>
      <c r="QTB40" s="227"/>
      <c r="QTC40" s="227"/>
      <c r="QTD40" s="227"/>
      <c r="QTE40" s="227"/>
      <c r="QTF40" s="227"/>
      <c r="QTG40" s="227"/>
      <c r="QTH40" s="227"/>
      <c r="QTI40" s="227"/>
      <c r="QTJ40" s="227"/>
      <c r="QTK40" s="227"/>
      <c r="QTL40" s="227"/>
      <c r="QTM40" s="227"/>
      <c r="QTN40" s="227"/>
      <c r="QTO40" s="227"/>
      <c r="QTP40" s="227"/>
      <c r="QTQ40" s="227"/>
      <c r="QTR40" s="227"/>
      <c r="QTS40" s="227"/>
      <c r="QTT40" s="227"/>
      <c r="QTU40" s="227"/>
      <c r="QTV40" s="227"/>
      <c r="QTW40" s="227"/>
      <c r="QTX40" s="227"/>
      <c r="QTY40" s="227"/>
      <c r="QTZ40" s="227"/>
      <c r="QUA40" s="227"/>
      <c r="QUB40" s="227"/>
      <c r="QUC40" s="227"/>
      <c r="QUD40" s="227"/>
      <c r="QUE40" s="227"/>
      <c r="QUF40" s="227"/>
      <c r="QUG40" s="227"/>
      <c r="QUH40" s="227"/>
      <c r="QUI40" s="227"/>
      <c r="QUJ40" s="227"/>
      <c r="QUK40" s="227"/>
      <c r="QUL40" s="227"/>
      <c r="QUM40" s="227"/>
      <c r="QUN40" s="227"/>
      <c r="QUO40" s="227"/>
      <c r="QUP40" s="227"/>
      <c r="QUQ40" s="227"/>
      <c r="QUR40" s="227"/>
      <c r="QUS40" s="227"/>
      <c r="QUT40" s="227"/>
      <c r="QUU40" s="227"/>
      <c r="QUV40" s="227"/>
      <c r="QUW40" s="227"/>
      <c r="QUX40" s="227"/>
      <c r="QUY40" s="227"/>
      <c r="QUZ40" s="227"/>
      <c r="QVA40" s="227"/>
      <c r="QVB40" s="227"/>
      <c r="QVC40" s="227"/>
      <c r="QVD40" s="227"/>
      <c r="QVE40" s="227"/>
      <c r="QVF40" s="227"/>
      <c r="QVG40" s="227"/>
      <c r="QVH40" s="227"/>
      <c r="QVI40" s="227"/>
      <c r="QVJ40" s="227"/>
      <c r="QVK40" s="227"/>
      <c r="QVL40" s="227"/>
      <c r="QVM40" s="227"/>
      <c r="QVN40" s="227"/>
      <c r="QVO40" s="227"/>
      <c r="QVP40" s="227"/>
      <c r="QVQ40" s="227"/>
      <c r="QVR40" s="227"/>
      <c r="QVS40" s="227"/>
      <c r="QVT40" s="227"/>
      <c r="QVU40" s="227"/>
      <c r="QVV40" s="227"/>
      <c r="QVW40" s="227"/>
      <c r="QVX40" s="227"/>
      <c r="QVY40" s="227"/>
      <c r="QVZ40" s="227"/>
      <c r="QWA40" s="227"/>
      <c r="QWB40" s="227"/>
      <c r="QWC40" s="227"/>
      <c r="QWD40" s="227"/>
      <c r="QWE40" s="227"/>
      <c r="QWF40" s="227"/>
      <c r="QWG40" s="227"/>
      <c r="QWH40" s="227"/>
      <c r="QWI40" s="227"/>
      <c r="QWJ40" s="227"/>
      <c r="QWK40" s="227"/>
      <c r="QWL40" s="227"/>
      <c r="QWM40" s="227"/>
      <c r="QWN40" s="227"/>
      <c r="QWO40" s="227"/>
      <c r="QWP40" s="227"/>
      <c r="QWQ40" s="227"/>
      <c r="QWR40" s="227"/>
      <c r="QWS40" s="227"/>
      <c r="QWT40" s="227"/>
      <c r="QWU40" s="227"/>
      <c r="QWV40" s="227"/>
      <c r="QWW40" s="227"/>
      <c r="QWX40" s="227"/>
      <c r="QWY40" s="227"/>
      <c r="QWZ40" s="227"/>
      <c r="QXA40" s="227"/>
      <c r="QXB40" s="227"/>
      <c r="QXC40" s="227"/>
      <c r="QXD40" s="227"/>
      <c r="QXE40" s="227"/>
      <c r="QXF40" s="227"/>
      <c r="QXG40" s="227"/>
      <c r="QXH40" s="227"/>
      <c r="QXI40" s="227"/>
      <c r="QXJ40" s="227"/>
      <c r="QXK40" s="227"/>
      <c r="QXL40" s="227"/>
      <c r="QXM40" s="227"/>
      <c r="QXN40" s="227"/>
      <c r="QXO40" s="227"/>
      <c r="QXP40" s="227"/>
      <c r="QXQ40" s="227"/>
      <c r="QXR40" s="227"/>
      <c r="QXS40" s="227"/>
      <c r="QXT40" s="227"/>
      <c r="QXU40" s="227"/>
      <c r="QXV40" s="227"/>
      <c r="QXW40" s="227"/>
      <c r="QXX40" s="227"/>
      <c r="QXY40" s="227"/>
      <c r="QXZ40" s="227"/>
      <c r="QYA40" s="227"/>
      <c r="QYB40" s="227"/>
      <c r="QYC40" s="227"/>
      <c r="QYD40" s="227"/>
      <c r="QYE40" s="227"/>
      <c r="QYF40" s="227"/>
      <c r="QYG40" s="227"/>
      <c r="QYH40" s="227"/>
      <c r="QYI40" s="227"/>
      <c r="QYJ40" s="227"/>
      <c r="QYK40" s="227"/>
      <c r="QYL40" s="227"/>
      <c r="QYM40" s="227"/>
      <c r="QYN40" s="227"/>
      <c r="QYO40" s="227"/>
      <c r="QYP40" s="227"/>
      <c r="QYQ40" s="227"/>
      <c r="QYR40" s="227"/>
      <c r="QYS40" s="227"/>
      <c r="QYT40" s="227"/>
      <c r="QYU40" s="227"/>
      <c r="QYV40" s="227"/>
      <c r="QYW40" s="227"/>
      <c r="QYX40" s="227"/>
      <c r="QYY40" s="227"/>
      <c r="QYZ40" s="227"/>
      <c r="QZA40" s="227"/>
      <c r="QZB40" s="227"/>
      <c r="QZC40" s="227"/>
      <c r="QZD40" s="227"/>
      <c r="QZE40" s="227"/>
      <c r="QZF40" s="227"/>
      <c r="QZG40" s="227"/>
      <c r="QZH40" s="227"/>
      <c r="QZI40" s="227"/>
      <c r="QZJ40" s="227"/>
      <c r="QZK40" s="227"/>
      <c r="QZL40" s="227"/>
      <c r="QZM40" s="227"/>
      <c r="QZN40" s="227"/>
      <c r="QZO40" s="227"/>
      <c r="QZP40" s="227"/>
      <c r="QZQ40" s="227"/>
      <c r="QZR40" s="227"/>
      <c r="QZS40" s="227"/>
      <c r="QZT40" s="227"/>
      <c r="QZU40" s="227"/>
      <c r="QZV40" s="227"/>
      <c r="QZW40" s="227"/>
      <c r="QZX40" s="227"/>
      <c r="QZY40" s="227"/>
      <c r="QZZ40" s="227"/>
      <c r="RAA40" s="227"/>
      <c r="RAB40" s="227"/>
      <c r="RAC40" s="227"/>
      <c r="RAD40" s="227"/>
      <c r="RAE40" s="227"/>
      <c r="RAF40" s="227"/>
      <c r="RAG40" s="227"/>
      <c r="RAH40" s="227"/>
      <c r="RAI40" s="227"/>
      <c r="RAJ40" s="227"/>
      <c r="RAK40" s="227"/>
      <c r="RAL40" s="227"/>
      <c r="RAM40" s="227"/>
      <c r="RAN40" s="227"/>
      <c r="RAO40" s="227"/>
      <c r="RAP40" s="227"/>
      <c r="RAQ40" s="227"/>
      <c r="RAR40" s="227"/>
      <c r="RAS40" s="227"/>
      <c r="RAT40" s="227"/>
      <c r="RAU40" s="227"/>
      <c r="RAV40" s="227"/>
      <c r="RAW40" s="227"/>
      <c r="RAX40" s="227"/>
      <c r="RAY40" s="227"/>
      <c r="RAZ40" s="227"/>
      <c r="RBA40" s="227"/>
      <c r="RBB40" s="227"/>
      <c r="RBC40" s="227"/>
      <c r="RBD40" s="227"/>
      <c r="RBE40" s="227"/>
      <c r="RBF40" s="227"/>
      <c r="RBG40" s="227"/>
      <c r="RBH40" s="227"/>
      <c r="RBI40" s="227"/>
      <c r="RBJ40" s="227"/>
      <c r="RBK40" s="227"/>
      <c r="RBL40" s="227"/>
      <c r="RBM40" s="227"/>
      <c r="RBN40" s="227"/>
      <c r="RBO40" s="227"/>
      <c r="RBP40" s="227"/>
      <c r="RBQ40" s="227"/>
      <c r="RBR40" s="227"/>
      <c r="RBS40" s="227"/>
      <c r="RBT40" s="227"/>
      <c r="RBU40" s="227"/>
      <c r="RBV40" s="227"/>
      <c r="RBW40" s="227"/>
      <c r="RBX40" s="227"/>
      <c r="RBY40" s="227"/>
      <c r="RBZ40" s="227"/>
      <c r="RCA40" s="227"/>
      <c r="RCB40" s="227"/>
      <c r="RCC40" s="227"/>
      <c r="RCD40" s="227"/>
      <c r="RCE40" s="227"/>
      <c r="RCF40" s="227"/>
      <c r="RCG40" s="227"/>
      <c r="RCH40" s="227"/>
      <c r="RCI40" s="227"/>
      <c r="RCJ40" s="227"/>
      <c r="RCK40" s="227"/>
      <c r="RCL40" s="227"/>
      <c r="RCM40" s="227"/>
      <c r="RCN40" s="227"/>
      <c r="RCO40" s="227"/>
      <c r="RCP40" s="227"/>
      <c r="RCQ40" s="227"/>
      <c r="RCR40" s="227"/>
      <c r="RCS40" s="227"/>
      <c r="RCT40" s="227"/>
      <c r="RCU40" s="227"/>
      <c r="RCV40" s="227"/>
      <c r="RCW40" s="227"/>
      <c r="RCX40" s="227"/>
      <c r="RCY40" s="227"/>
      <c r="RCZ40" s="227"/>
      <c r="RDA40" s="227"/>
      <c r="RDB40" s="227"/>
      <c r="RDC40" s="227"/>
      <c r="RDD40" s="227"/>
      <c r="RDE40" s="227"/>
      <c r="RDF40" s="227"/>
      <c r="RDG40" s="227"/>
      <c r="RDH40" s="227"/>
      <c r="RDI40" s="227"/>
      <c r="RDJ40" s="227"/>
      <c r="RDK40" s="227"/>
      <c r="RDL40" s="227"/>
      <c r="RDM40" s="227"/>
      <c r="RDN40" s="227"/>
      <c r="RDO40" s="227"/>
      <c r="RDP40" s="227"/>
      <c r="RDQ40" s="227"/>
      <c r="RDR40" s="227"/>
      <c r="RDS40" s="227"/>
      <c r="RDT40" s="227"/>
      <c r="RDU40" s="227"/>
      <c r="RDV40" s="227"/>
      <c r="RDW40" s="227"/>
      <c r="RDX40" s="227"/>
      <c r="RDY40" s="227"/>
      <c r="RDZ40" s="227"/>
      <c r="REA40" s="227"/>
      <c r="REB40" s="227"/>
      <c r="REC40" s="227"/>
      <c r="RED40" s="227"/>
      <c r="REE40" s="227"/>
      <c r="REF40" s="227"/>
      <c r="REG40" s="227"/>
      <c r="REH40" s="227"/>
      <c r="REI40" s="227"/>
      <c r="REJ40" s="227"/>
      <c r="REK40" s="227"/>
      <c r="REL40" s="227"/>
      <c r="REM40" s="227"/>
      <c r="REN40" s="227"/>
      <c r="REO40" s="227"/>
      <c r="REP40" s="227"/>
      <c r="REQ40" s="227"/>
      <c r="RER40" s="227"/>
      <c r="RES40" s="227"/>
      <c r="RET40" s="227"/>
      <c r="REU40" s="227"/>
      <c r="REV40" s="227"/>
      <c r="REW40" s="227"/>
      <c r="REX40" s="227"/>
      <c r="REY40" s="227"/>
      <c r="REZ40" s="227"/>
      <c r="RFA40" s="227"/>
      <c r="RFB40" s="227"/>
      <c r="RFC40" s="227"/>
      <c r="RFD40" s="227"/>
      <c r="RFE40" s="227"/>
      <c r="RFF40" s="227"/>
      <c r="RFG40" s="227"/>
      <c r="RFH40" s="227"/>
      <c r="RFI40" s="227"/>
      <c r="RFJ40" s="227"/>
      <c r="RFK40" s="227"/>
      <c r="RFL40" s="227"/>
      <c r="RFM40" s="227"/>
      <c r="RFN40" s="227"/>
      <c r="RFO40" s="227"/>
      <c r="RFP40" s="227"/>
      <c r="RFQ40" s="227"/>
      <c r="RFR40" s="227"/>
      <c r="RFS40" s="227"/>
      <c r="RFT40" s="227"/>
      <c r="RFU40" s="227"/>
      <c r="RFV40" s="227"/>
      <c r="RFW40" s="227"/>
      <c r="RFX40" s="227"/>
      <c r="RFY40" s="227"/>
      <c r="RFZ40" s="227"/>
      <c r="RGA40" s="227"/>
      <c r="RGB40" s="227"/>
      <c r="RGC40" s="227"/>
      <c r="RGD40" s="227"/>
      <c r="RGE40" s="227"/>
      <c r="RGF40" s="227"/>
      <c r="RGG40" s="227"/>
      <c r="RGH40" s="227"/>
      <c r="RGI40" s="227"/>
      <c r="RGJ40" s="227"/>
      <c r="RGK40" s="227"/>
      <c r="RGL40" s="227"/>
      <c r="RGM40" s="227"/>
      <c r="RGN40" s="227"/>
      <c r="RGO40" s="227"/>
      <c r="RGP40" s="227"/>
      <c r="RGQ40" s="227"/>
      <c r="RGR40" s="227"/>
      <c r="RGS40" s="227"/>
      <c r="RGT40" s="227"/>
      <c r="RGU40" s="227"/>
      <c r="RGV40" s="227"/>
      <c r="RGW40" s="227"/>
      <c r="RGX40" s="227"/>
      <c r="RGY40" s="227"/>
      <c r="RGZ40" s="227"/>
      <c r="RHA40" s="227"/>
      <c r="RHB40" s="227"/>
      <c r="RHC40" s="227"/>
      <c r="RHD40" s="227"/>
      <c r="RHE40" s="227"/>
      <c r="RHF40" s="227"/>
      <c r="RHG40" s="227"/>
      <c r="RHH40" s="227"/>
      <c r="RHI40" s="227"/>
      <c r="RHJ40" s="227"/>
      <c r="RHK40" s="227"/>
      <c r="RHL40" s="227"/>
      <c r="RHM40" s="227"/>
      <c r="RHN40" s="227"/>
      <c r="RHO40" s="227"/>
      <c r="RHP40" s="227"/>
      <c r="RHQ40" s="227"/>
      <c r="RHR40" s="227"/>
      <c r="RHS40" s="227"/>
      <c r="RHT40" s="227"/>
      <c r="RHU40" s="227"/>
      <c r="RHV40" s="227"/>
      <c r="RHW40" s="227"/>
      <c r="RHX40" s="227"/>
      <c r="RHY40" s="227"/>
      <c r="RHZ40" s="227"/>
      <c r="RIA40" s="227"/>
      <c r="RIB40" s="227"/>
      <c r="RIC40" s="227"/>
      <c r="RID40" s="227"/>
      <c r="RIE40" s="227"/>
      <c r="RIF40" s="227"/>
      <c r="RIG40" s="227"/>
      <c r="RIH40" s="227"/>
      <c r="RII40" s="227"/>
      <c r="RIJ40" s="227"/>
      <c r="RIK40" s="227"/>
      <c r="RIL40" s="227"/>
      <c r="RIM40" s="227"/>
      <c r="RIN40" s="227"/>
      <c r="RIO40" s="227"/>
      <c r="RIP40" s="227"/>
      <c r="RIQ40" s="227"/>
      <c r="RIR40" s="227"/>
      <c r="RIS40" s="227"/>
      <c r="RIT40" s="227"/>
      <c r="RIU40" s="227"/>
      <c r="RIV40" s="227"/>
      <c r="RIW40" s="227"/>
      <c r="RIX40" s="227"/>
      <c r="RIY40" s="227"/>
      <c r="RIZ40" s="227"/>
      <c r="RJA40" s="227"/>
      <c r="RJB40" s="227"/>
      <c r="RJC40" s="227"/>
      <c r="RJD40" s="227"/>
      <c r="RJE40" s="227"/>
      <c r="RJF40" s="227"/>
      <c r="RJG40" s="227"/>
      <c r="RJH40" s="227"/>
      <c r="RJI40" s="227"/>
      <c r="RJJ40" s="227"/>
      <c r="RJK40" s="227"/>
      <c r="RJL40" s="227"/>
      <c r="RJM40" s="227"/>
      <c r="RJN40" s="227"/>
      <c r="RJO40" s="227"/>
      <c r="RJP40" s="227"/>
      <c r="RJQ40" s="227"/>
      <c r="RJR40" s="227"/>
      <c r="RJS40" s="227"/>
      <c r="RJT40" s="227"/>
      <c r="RJU40" s="227"/>
      <c r="RJV40" s="227"/>
      <c r="RJW40" s="227"/>
      <c r="RJX40" s="227"/>
      <c r="RJY40" s="227"/>
      <c r="RJZ40" s="227"/>
      <c r="RKA40" s="227"/>
      <c r="RKB40" s="227"/>
      <c r="RKC40" s="227"/>
      <c r="RKD40" s="227"/>
      <c r="RKE40" s="227"/>
      <c r="RKF40" s="227"/>
      <c r="RKG40" s="227"/>
      <c r="RKH40" s="227"/>
      <c r="RKI40" s="227"/>
      <c r="RKJ40" s="227"/>
      <c r="RKK40" s="227"/>
      <c r="RKL40" s="227"/>
      <c r="RKM40" s="227"/>
      <c r="RKN40" s="227"/>
      <c r="RKO40" s="227"/>
      <c r="RKP40" s="227"/>
      <c r="RKQ40" s="227"/>
      <c r="RKR40" s="227"/>
      <c r="RKS40" s="227"/>
      <c r="RKT40" s="227"/>
      <c r="RKU40" s="227"/>
      <c r="RKV40" s="227"/>
      <c r="RKW40" s="227"/>
      <c r="RKX40" s="227"/>
      <c r="RKY40" s="227"/>
      <c r="RKZ40" s="227"/>
      <c r="RLA40" s="227"/>
      <c r="RLB40" s="227"/>
      <c r="RLC40" s="227"/>
      <c r="RLD40" s="227"/>
      <c r="RLE40" s="227"/>
      <c r="RLF40" s="227"/>
      <c r="RLG40" s="227"/>
      <c r="RLH40" s="227"/>
      <c r="RLI40" s="227"/>
      <c r="RLJ40" s="227"/>
      <c r="RLK40" s="227"/>
      <c r="RLL40" s="227"/>
      <c r="RLM40" s="227"/>
      <c r="RLN40" s="227"/>
      <c r="RLO40" s="227"/>
      <c r="RLP40" s="227"/>
      <c r="RLQ40" s="227"/>
      <c r="RLR40" s="227"/>
      <c r="RLS40" s="227"/>
      <c r="RLT40" s="227"/>
      <c r="RLU40" s="227"/>
      <c r="RLV40" s="227"/>
      <c r="RLW40" s="227"/>
      <c r="RLX40" s="227"/>
      <c r="RLY40" s="227"/>
      <c r="RLZ40" s="227"/>
      <c r="RMA40" s="227"/>
      <c r="RMB40" s="227"/>
      <c r="RMC40" s="227"/>
      <c r="RMD40" s="227"/>
      <c r="RME40" s="227"/>
      <c r="RMF40" s="227"/>
      <c r="RMG40" s="227"/>
      <c r="RMH40" s="227"/>
      <c r="RMI40" s="227"/>
      <c r="RMJ40" s="227"/>
      <c r="RMK40" s="227"/>
      <c r="RML40" s="227"/>
      <c r="RMM40" s="227"/>
      <c r="RMN40" s="227"/>
      <c r="RMO40" s="227"/>
      <c r="RMP40" s="227"/>
      <c r="RMQ40" s="227"/>
      <c r="RMR40" s="227"/>
      <c r="RMS40" s="227"/>
      <c r="RMT40" s="227"/>
      <c r="RMU40" s="227"/>
      <c r="RMV40" s="227"/>
      <c r="RMW40" s="227"/>
      <c r="RMX40" s="227"/>
      <c r="RMY40" s="227"/>
      <c r="RMZ40" s="227"/>
      <c r="RNA40" s="227"/>
      <c r="RNB40" s="227"/>
      <c r="RNC40" s="227"/>
      <c r="RND40" s="227"/>
      <c r="RNE40" s="227"/>
      <c r="RNF40" s="227"/>
      <c r="RNG40" s="227"/>
      <c r="RNH40" s="227"/>
      <c r="RNI40" s="227"/>
      <c r="RNJ40" s="227"/>
      <c r="RNK40" s="227"/>
      <c r="RNL40" s="227"/>
      <c r="RNM40" s="227"/>
      <c r="RNN40" s="227"/>
      <c r="RNO40" s="227"/>
      <c r="RNP40" s="227"/>
      <c r="RNQ40" s="227"/>
      <c r="RNR40" s="227"/>
      <c r="RNS40" s="227"/>
      <c r="RNT40" s="227"/>
      <c r="RNU40" s="227"/>
      <c r="RNV40" s="227"/>
      <c r="RNW40" s="227"/>
      <c r="RNX40" s="227"/>
      <c r="RNY40" s="227"/>
      <c r="RNZ40" s="227"/>
      <c r="ROA40" s="227"/>
      <c r="ROB40" s="227"/>
      <c r="ROC40" s="227"/>
      <c r="ROD40" s="227"/>
      <c r="ROE40" s="227"/>
      <c r="ROF40" s="227"/>
      <c r="ROG40" s="227"/>
      <c r="ROH40" s="227"/>
      <c r="ROI40" s="227"/>
      <c r="ROJ40" s="227"/>
      <c r="ROK40" s="227"/>
      <c r="ROL40" s="227"/>
      <c r="ROM40" s="227"/>
      <c r="RON40" s="227"/>
      <c r="ROO40" s="227"/>
      <c r="ROP40" s="227"/>
      <c r="ROQ40" s="227"/>
      <c r="ROR40" s="227"/>
      <c r="ROS40" s="227"/>
      <c r="ROT40" s="227"/>
      <c r="ROU40" s="227"/>
      <c r="ROV40" s="227"/>
      <c r="ROW40" s="227"/>
      <c r="ROX40" s="227"/>
      <c r="ROY40" s="227"/>
      <c r="ROZ40" s="227"/>
      <c r="RPA40" s="227"/>
      <c r="RPB40" s="227"/>
      <c r="RPC40" s="227"/>
      <c r="RPD40" s="227"/>
      <c r="RPE40" s="227"/>
      <c r="RPF40" s="227"/>
      <c r="RPG40" s="227"/>
      <c r="RPH40" s="227"/>
      <c r="RPI40" s="227"/>
      <c r="RPJ40" s="227"/>
      <c r="RPK40" s="227"/>
      <c r="RPL40" s="227"/>
      <c r="RPM40" s="227"/>
      <c r="RPN40" s="227"/>
      <c r="RPO40" s="227"/>
      <c r="RPP40" s="227"/>
      <c r="RPQ40" s="227"/>
      <c r="RPR40" s="227"/>
      <c r="RPS40" s="227"/>
      <c r="RPT40" s="227"/>
      <c r="RPU40" s="227"/>
      <c r="RPV40" s="227"/>
      <c r="RPW40" s="227"/>
      <c r="RPX40" s="227"/>
      <c r="RPY40" s="227"/>
      <c r="RPZ40" s="227"/>
      <c r="RQA40" s="227"/>
      <c r="RQB40" s="227"/>
      <c r="RQC40" s="227"/>
      <c r="RQD40" s="227"/>
      <c r="RQE40" s="227"/>
      <c r="RQF40" s="227"/>
      <c r="RQG40" s="227"/>
      <c r="RQH40" s="227"/>
      <c r="RQI40" s="227"/>
      <c r="RQJ40" s="227"/>
      <c r="RQK40" s="227"/>
      <c r="RQL40" s="227"/>
      <c r="RQM40" s="227"/>
      <c r="RQN40" s="227"/>
      <c r="RQO40" s="227"/>
      <c r="RQP40" s="227"/>
      <c r="RQQ40" s="227"/>
      <c r="RQR40" s="227"/>
      <c r="RQS40" s="227"/>
      <c r="RQT40" s="227"/>
      <c r="RQU40" s="227"/>
      <c r="RQV40" s="227"/>
      <c r="RQW40" s="227"/>
      <c r="RQX40" s="227"/>
      <c r="RQY40" s="227"/>
      <c r="RQZ40" s="227"/>
      <c r="RRA40" s="227"/>
      <c r="RRB40" s="227"/>
      <c r="RRC40" s="227"/>
      <c r="RRD40" s="227"/>
      <c r="RRE40" s="227"/>
      <c r="RRF40" s="227"/>
      <c r="RRG40" s="227"/>
      <c r="RRH40" s="227"/>
      <c r="RRI40" s="227"/>
      <c r="RRJ40" s="227"/>
      <c r="RRK40" s="227"/>
      <c r="RRL40" s="227"/>
      <c r="RRM40" s="227"/>
      <c r="RRN40" s="227"/>
      <c r="RRO40" s="227"/>
      <c r="RRP40" s="227"/>
      <c r="RRQ40" s="227"/>
      <c r="RRR40" s="227"/>
      <c r="RRS40" s="227"/>
      <c r="RRT40" s="227"/>
      <c r="RRU40" s="227"/>
      <c r="RRV40" s="227"/>
      <c r="RRW40" s="227"/>
      <c r="RRX40" s="227"/>
      <c r="RRY40" s="227"/>
      <c r="RRZ40" s="227"/>
      <c r="RSA40" s="227"/>
      <c r="RSB40" s="227"/>
      <c r="RSC40" s="227"/>
      <c r="RSD40" s="227"/>
      <c r="RSE40" s="227"/>
      <c r="RSF40" s="227"/>
      <c r="RSG40" s="227"/>
      <c r="RSH40" s="227"/>
      <c r="RSI40" s="227"/>
      <c r="RSJ40" s="227"/>
      <c r="RSK40" s="227"/>
      <c r="RSL40" s="227"/>
      <c r="RSM40" s="227"/>
      <c r="RSN40" s="227"/>
      <c r="RSO40" s="227"/>
      <c r="RSP40" s="227"/>
      <c r="RSQ40" s="227"/>
      <c r="RSR40" s="227"/>
      <c r="RSS40" s="227"/>
      <c r="RST40" s="227"/>
      <c r="RSU40" s="227"/>
      <c r="RSV40" s="227"/>
      <c r="RSW40" s="227"/>
      <c r="RSX40" s="227"/>
      <c r="RSY40" s="227"/>
      <c r="RSZ40" s="227"/>
      <c r="RTA40" s="227"/>
      <c r="RTB40" s="227"/>
      <c r="RTC40" s="227"/>
      <c r="RTD40" s="227"/>
      <c r="RTE40" s="227"/>
      <c r="RTF40" s="227"/>
      <c r="RTG40" s="227"/>
      <c r="RTH40" s="227"/>
      <c r="RTI40" s="227"/>
      <c r="RTJ40" s="227"/>
      <c r="RTK40" s="227"/>
      <c r="RTL40" s="227"/>
      <c r="RTM40" s="227"/>
      <c r="RTN40" s="227"/>
      <c r="RTO40" s="227"/>
      <c r="RTP40" s="227"/>
      <c r="RTQ40" s="227"/>
      <c r="RTR40" s="227"/>
      <c r="RTS40" s="227"/>
      <c r="RTT40" s="227"/>
      <c r="RTU40" s="227"/>
      <c r="RTV40" s="227"/>
      <c r="RTW40" s="227"/>
      <c r="RTX40" s="227"/>
      <c r="RTY40" s="227"/>
      <c r="RTZ40" s="227"/>
      <c r="RUA40" s="227"/>
      <c r="RUB40" s="227"/>
      <c r="RUC40" s="227"/>
      <c r="RUD40" s="227"/>
      <c r="RUE40" s="227"/>
      <c r="RUF40" s="227"/>
      <c r="RUG40" s="227"/>
      <c r="RUH40" s="227"/>
      <c r="RUI40" s="227"/>
      <c r="RUJ40" s="227"/>
      <c r="RUK40" s="227"/>
      <c r="RUL40" s="227"/>
      <c r="RUM40" s="227"/>
      <c r="RUN40" s="227"/>
      <c r="RUO40" s="227"/>
      <c r="RUP40" s="227"/>
      <c r="RUQ40" s="227"/>
      <c r="RUR40" s="227"/>
      <c r="RUS40" s="227"/>
      <c r="RUT40" s="227"/>
      <c r="RUU40" s="227"/>
      <c r="RUV40" s="227"/>
      <c r="RUW40" s="227"/>
      <c r="RUX40" s="227"/>
      <c r="RUY40" s="227"/>
      <c r="RUZ40" s="227"/>
      <c r="RVA40" s="227"/>
      <c r="RVB40" s="227"/>
      <c r="RVC40" s="227"/>
      <c r="RVD40" s="227"/>
      <c r="RVE40" s="227"/>
      <c r="RVF40" s="227"/>
      <c r="RVG40" s="227"/>
      <c r="RVH40" s="227"/>
      <c r="RVI40" s="227"/>
      <c r="RVJ40" s="227"/>
      <c r="RVK40" s="227"/>
      <c r="RVL40" s="227"/>
      <c r="RVM40" s="227"/>
      <c r="RVN40" s="227"/>
      <c r="RVO40" s="227"/>
      <c r="RVP40" s="227"/>
      <c r="RVQ40" s="227"/>
      <c r="RVR40" s="227"/>
      <c r="RVS40" s="227"/>
      <c r="RVT40" s="227"/>
      <c r="RVU40" s="227"/>
      <c r="RVV40" s="227"/>
      <c r="RVW40" s="227"/>
      <c r="RVX40" s="227"/>
      <c r="RVY40" s="227"/>
      <c r="RVZ40" s="227"/>
      <c r="RWA40" s="227"/>
      <c r="RWB40" s="227"/>
      <c r="RWC40" s="227"/>
      <c r="RWD40" s="227"/>
      <c r="RWE40" s="227"/>
      <c r="RWF40" s="227"/>
      <c r="RWG40" s="227"/>
      <c r="RWH40" s="227"/>
      <c r="RWI40" s="227"/>
      <c r="RWJ40" s="227"/>
      <c r="RWK40" s="227"/>
      <c r="RWL40" s="227"/>
      <c r="RWM40" s="227"/>
      <c r="RWN40" s="227"/>
      <c r="RWO40" s="227"/>
      <c r="RWP40" s="227"/>
      <c r="RWQ40" s="227"/>
      <c r="RWR40" s="227"/>
      <c r="RWS40" s="227"/>
      <c r="RWT40" s="227"/>
      <c r="RWU40" s="227"/>
      <c r="RWV40" s="227"/>
      <c r="RWW40" s="227"/>
      <c r="RWX40" s="227"/>
      <c r="RWY40" s="227"/>
      <c r="RWZ40" s="227"/>
      <c r="RXA40" s="227"/>
      <c r="RXB40" s="227"/>
      <c r="RXC40" s="227"/>
      <c r="RXD40" s="227"/>
      <c r="RXE40" s="227"/>
      <c r="RXF40" s="227"/>
      <c r="RXG40" s="227"/>
      <c r="RXH40" s="227"/>
      <c r="RXI40" s="227"/>
      <c r="RXJ40" s="227"/>
      <c r="RXK40" s="227"/>
      <c r="RXL40" s="227"/>
      <c r="RXM40" s="227"/>
      <c r="RXN40" s="227"/>
      <c r="RXO40" s="227"/>
      <c r="RXP40" s="227"/>
      <c r="RXQ40" s="227"/>
      <c r="RXR40" s="227"/>
      <c r="RXS40" s="227"/>
      <c r="RXT40" s="227"/>
      <c r="RXU40" s="227"/>
      <c r="RXV40" s="227"/>
      <c r="RXW40" s="227"/>
      <c r="RXX40" s="227"/>
      <c r="RXY40" s="227"/>
      <c r="RXZ40" s="227"/>
      <c r="RYA40" s="227"/>
      <c r="RYB40" s="227"/>
      <c r="RYC40" s="227"/>
      <c r="RYD40" s="227"/>
      <c r="RYE40" s="227"/>
      <c r="RYF40" s="227"/>
      <c r="RYG40" s="227"/>
      <c r="RYH40" s="227"/>
      <c r="RYI40" s="227"/>
      <c r="RYJ40" s="227"/>
      <c r="RYK40" s="227"/>
      <c r="RYL40" s="227"/>
      <c r="RYM40" s="227"/>
      <c r="RYN40" s="227"/>
      <c r="RYO40" s="227"/>
      <c r="RYP40" s="227"/>
      <c r="RYQ40" s="227"/>
      <c r="RYR40" s="227"/>
      <c r="RYS40" s="227"/>
      <c r="RYT40" s="227"/>
      <c r="RYU40" s="227"/>
      <c r="RYV40" s="227"/>
      <c r="RYW40" s="227"/>
      <c r="RYX40" s="227"/>
      <c r="RYY40" s="227"/>
      <c r="RYZ40" s="227"/>
      <c r="RZA40" s="227"/>
      <c r="RZB40" s="227"/>
      <c r="RZC40" s="227"/>
      <c r="RZD40" s="227"/>
      <c r="RZE40" s="227"/>
      <c r="RZF40" s="227"/>
      <c r="RZG40" s="227"/>
      <c r="RZH40" s="227"/>
      <c r="RZI40" s="227"/>
      <c r="RZJ40" s="227"/>
      <c r="RZK40" s="227"/>
      <c r="RZL40" s="227"/>
      <c r="RZM40" s="227"/>
      <c r="RZN40" s="227"/>
      <c r="RZO40" s="227"/>
      <c r="RZP40" s="227"/>
      <c r="RZQ40" s="227"/>
      <c r="RZR40" s="227"/>
      <c r="RZS40" s="227"/>
      <c r="RZT40" s="227"/>
      <c r="RZU40" s="227"/>
      <c r="RZV40" s="227"/>
      <c r="RZW40" s="227"/>
      <c r="RZX40" s="227"/>
      <c r="RZY40" s="227"/>
      <c r="RZZ40" s="227"/>
      <c r="SAA40" s="227"/>
      <c r="SAB40" s="227"/>
      <c r="SAC40" s="227"/>
      <c r="SAD40" s="227"/>
      <c r="SAE40" s="227"/>
      <c r="SAF40" s="227"/>
      <c r="SAG40" s="227"/>
      <c r="SAH40" s="227"/>
      <c r="SAI40" s="227"/>
      <c r="SAJ40" s="227"/>
      <c r="SAK40" s="227"/>
      <c r="SAL40" s="227"/>
      <c r="SAM40" s="227"/>
      <c r="SAN40" s="227"/>
      <c r="SAO40" s="227"/>
      <c r="SAP40" s="227"/>
      <c r="SAQ40" s="227"/>
      <c r="SAR40" s="227"/>
      <c r="SAS40" s="227"/>
      <c r="SAT40" s="227"/>
      <c r="SAU40" s="227"/>
      <c r="SAV40" s="227"/>
      <c r="SAW40" s="227"/>
      <c r="SAX40" s="227"/>
      <c r="SAY40" s="227"/>
      <c r="SAZ40" s="227"/>
      <c r="SBA40" s="227"/>
      <c r="SBB40" s="227"/>
      <c r="SBC40" s="227"/>
      <c r="SBD40" s="227"/>
      <c r="SBE40" s="227"/>
      <c r="SBF40" s="227"/>
      <c r="SBG40" s="227"/>
      <c r="SBH40" s="227"/>
      <c r="SBI40" s="227"/>
      <c r="SBJ40" s="227"/>
      <c r="SBK40" s="227"/>
      <c r="SBL40" s="227"/>
      <c r="SBM40" s="227"/>
      <c r="SBN40" s="227"/>
      <c r="SBO40" s="227"/>
      <c r="SBP40" s="227"/>
      <c r="SBQ40" s="227"/>
      <c r="SBR40" s="227"/>
      <c r="SBS40" s="227"/>
      <c r="SBT40" s="227"/>
      <c r="SBU40" s="227"/>
      <c r="SBV40" s="227"/>
      <c r="SBW40" s="227"/>
      <c r="SBX40" s="227"/>
      <c r="SBY40" s="227"/>
      <c r="SBZ40" s="227"/>
      <c r="SCA40" s="227"/>
      <c r="SCB40" s="227"/>
      <c r="SCC40" s="227"/>
      <c r="SCD40" s="227"/>
      <c r="SCE40" s="227"/>
      <c r="SCF40" s="227"/>
      <c r="SCG40" s="227"/>
      <c r="SCH40" s="227"/>
      <c r="SCI40" s="227"/>
      <c r="SCJ40" s="227"/>
      <c r="SCK40" s="227"/>
      <c r="SCL40" s="227"/>
      <c r="SCM40" s="227"/>
      <c r="SCN40" s="227"/>
      <c r="SCO40" s="227"/>
      <c r="SCP40" s="227"/>
      <c r="SCQ40" s="227"/>
      <c r="SCR40" s="227"/>
      <c r="SCS40" s="227"/>
      <c r="SCT40" s="227"/>
      <c r="SCU40" s="227"/>
      <c r="SCV40" s="227"/>
      <c r="SCW40" s="227"/>
      <c r="SCX40" s="227"/>
      <c r="SCY40" s="227"/>
      <c r="SCZ40" s="227"/>
      <c r="SDA40" s="227"/>
      <c r="SDB40" s="227"/>
      <c r="SDC40" s="227"/>
      <c r="SDD40" s="227"/>
      <c r="SDE40" s="227"/>
      <c r="SDF40" s="227"/>
      <c r="SDG40" s="227"/>
      <c r="SDH40" s="227"/>
      <c r="SDI40" s="227"/>
      <c r="SDJ40" s="227"/>
      <c r="SDK40" s="227"/>
      <c r="SDL40" s="227"/>
      <c r="SDM40" s="227"/>
      <c r="SDN40" s="227"/>
      <c r="SDO40" s="227"/>
      <c r="SDP40" s="227"/>
      <c r="SDQ40" s="227"/>
      <c r="SDR40" s="227"/>
      <c r="SDS40" s="227"/>
      <c r="SDT40" s="227"/>
      <c r="SDU40" s="227"/>
      <c r="SDV40" s="227"/>
      <c r="SDW40" s="227"/>
      <c r="SDX40" s="227"/>
      <c r="SDY40" s="227"/>
      <c r="SDZ40" s="227"/>
      <c r="SEA40" s="227"/>
      <c r="SEB40" s="227"/>
      <c r="SEC40" s="227"/>
      <c r="SED40" s="227"/>
      <c r="SEE40" s="227"/>
      <c r="SEF40" s="227"/>
      <c r="SEG40" s="227"/>
      <c r="SEH40" s="227"/>
      <c r="SEI40" s="227"/>
      <c r="SEJ40" s="227"/>
      <c r="SEK40" s="227"/>
      <c r="SEL40" s="227"/>
      <c r="SEM40" s="227"/>
      <c r="SEN40" s="227"/>
      <c r="SEO40" s="227"/>
      <c r="SEP40" s="227"/>
      <c r="SEQ40" s="227"/>
      <c r="SER40" s="227"/>
      <c r="SES40" s="227"/>
      <c r="SET40" s="227"/>
      <c r="SEU40" s="227"/>
      <c r="SEV40" s="227"/>
      <c r="SEW40" s="227"/>
      <c r="SEX40" s="227"/>
      <c r="SEY40" s="227"/>
      <c r="SEZ40" s="227"/>
      <c r="SFA40" s="227"/>
      <c r="SFB40" s="227"/>
      <c r="SFC40" s="227"/>
      <c r="SFD40" s="227"/>
      <c r="SFE40" s="227"/>
      <c r="SFF40" s="227"/>
      <c r="SFG40" s="227"/>
      <c r="SFH40" s="227"/>
      <c r="SFI40" s="227"/>
      <c r="SFJ40" s="227"/>
      <c r="SFK40" s="227"/>
      <c r="SFL40" s="227"/>
      <c r="SFM40" s="227"/>
      <c r="SFN40" s="227"/>
      <c r="SFO40" s="227"/>
      <c r="SFP40" s="227"/>
      <c r="SFQ40" s="227"/>
      <c r="SFR40" s="227"/>
      <c r="SFS40" s="227"/>
      <c r="SFT40" s="227"/>
      <c r="SFU40" s="227"/>
      <c r="SFV40" s="227"/>
      <c r="SFW40" s="227"/>
      <c r="SFX40" s="227"/>
      <c r="SFY40" s="227"/>
      <c r="SFZ40" s="227"/>
      <c r="SGA40" s="227"/>
      <c r="SGB40" s="227"/>
      <c r="SGC40" s="227"/>
      <c r="SGD40" s="227"/>
      <c r="SGE40" s="227"/>
      <c r="SGF40" s="227"/>
      <c r="SGG40" s="227"/>
      <c r="SGH40" s="227"/>
      <c r="SGI40" s="227"/>
      <c r="SGJ40" s="227"/>
      <c r="SGK40" s="227"/>
      <c r="SGL40" s="227"/>
      <c r="SGM40" s="227"/>
      <c r="SGN40" s="227"/>
      <c r="SGO40" s="227"/>
      <c r="SGP40" s="227"/>
      <c r="SGQ40" s="227"/>
      <c r="SGR40" s="227"/>
      <c r="SGS40" s="227"/>
      <c r="SGT40" s="227"/>
      <c r="SGU40" s="227"/>
      <c r="SGV40" s="227"/>
      <c r="SGW40" s="227"/>
      <c r="SGX40" s="227"/>
      <c r="SGY40" s="227"/>
      <c r="SGZ40" s="227"/>
      <c r="SHA40" s="227"/>
      <c r="SHB40" s="227"/>
      <c r="SHC40" s="227"/>
      <c r="SHD40" s="227"/>
      <c r="SHE40" s="227"/>
      <c r="SHF40" s="227"/>
      <c r="SHG40" s="227"/>
      <c r="SHH40" s="227"/>
      <c r="SHI40" s="227"/>
      <c r="SHJ40" s="227"/>
      <c r="SHK40" s="227"/>
      <c r="SHL40" s="227"/>
      <c r="SHM40" s="227"/>
      <c r="SHN40" s="227"/>
      <c r="SHO40" s="227"/>
      <c r="SHP40" s="227"/>
      <c r="SHQ40" s="227"/>
      <c r="SHR40" s="227"/>
      <c r="SHS40" s="227"/>
      <c r="SHT40" s="227"/>
      <c r="SHU40" s="227"/>
      <c r="SHV40" s="227"/>
      <c r="SHW40" s="227"/>
      <c r="SHX40" s="227"/>
      <c r="SHY40" s="227"/>
      <c r="SHZ40" s="227"/>
      <c r="SIA40" s="227"/>
      <c r="SIB40" s="227"/>
      <c r="SIC40" s="227"/>
      <c r="SID40" s="227"/>
      <c r="SIE40" s="227"/>
      <c r="SIF40" s="227"/>
      <c r="SIG40" s="227"/>
      <c r="SIH40" s="227"/>
      <c r="SII40" s="227"/>
      <c r="SIJ40" s="227"/>
      <c r="SIK40" s="227"/>
      <c r="SIL40" s="227"/>
      <c r="SIM40" s="227"/>
      <c r="SIN40" s="227"/>
      <c r="SIO40" s="227"/>
      <c r="SIP40" s="227"/>
      <c r="SIQ40" s="227"/>
      <c r="SIR40" s="227"/>
      <c r="SIS40" s="227"/>
      <c r="SIT40" s="227"/>
      <c r="SIU40" s="227"/>
      <c r="SIV40" s="227"/>
      <c r="SIW40" s="227"/>
      <c r="SIX40" s="227"/>
      <c r="SIY40" s="227"/>
      <c r="SIZ40" s="227"/>
      <c r="SJA40" s="227"/>
      <c r="SJB40" s="227"/>
      <c r="SJC40" s="227"/>
      <c r="SJD40" s="227"/>
      <c r="SJE40" s="227"/>
      <c r="SJF40" s="227"/>
      <c r="SJG40" s="227"/>
      <c r="SJH40" s="227"/>
      <c r="SJI40" s="227"/>
      <c r="SJJ40" s="227"/>
      <c r="SJK40" s="227"/>
      <c r="SJL40" s="227"/>
      <c r="SJM40" s="227"/>
      <c r="SJN40" s="227"/>
      <c r="SJO40" s="227"/>
      <c r="SJP40" s="227"/>
      <c r="SJQ40" s="227"/>
      <c r="SJR40" s="227"/>
      <c r="SJS40" s="227"/>
      <c r="SJT40" s="227"/>
      <c r="SJU40" s="227"/>
      <c r="SJV40" s="227"/>
      <c r="SJW40" s="227"/>
      <c r="SJX40" s="227"/>
      <c r="SJY40" s="227"/>
      <c r="SJZ40" s="227"/>
      <c r="SKA40" s="227"/>
      <c r="SKB40" s="227"/>
      <c r="SKC40" s="227"/>
      <c r="SKD40" s="227"/>
      <c r="SKE40" s="227"/>
      <c r="SKF40" s="227"/>
      <c r="SKG40" s="227"/>
      <c r="SKH40" s="227"/>
      <c r="SKI40" s="227"/>
      <c r="SKJ40" s="227"/>
      <c r="SKK40" s="227"/>
      <c r="SKL40" s="227"/>
      <c r="SKM40" s="227"/>
      <c r="SKN40" s="227"/>
      <c r="SKO40" s="227"/>
      <c r="SKP40" s="227"/>
      <c r="SKQ40" s="227"/>
      <c r="SKR40" s="227"/>
      <c r="SKS40" s="227"/>
      <c r="SKT40" s="227"/>
      <c r="SKU40" s="227"/>
      <c r="SKV40" s="227"/>
      <c r="SKW40" s="227"/>
      <c r="SKX40" s="227"/>
      <c r="SKY40" s="227"/>
      <c r="SKZ40" s="227"/>
      <c r="SLA40" s="227"/>
      <c r="SLB40" s="227"/>
      <c r="SLC40" s="227"/>
      <c r="SLD40" s="227"/>
      <c r="SLE40" s="227"/>
      <c r="SLF40" s="227"/>
      <c r="SLG40" s="227"/>
      <c r="SLH40" s="227"/>
      <c r="SLI40" s="227"/>
      <c r="SLJ40" s="227"/>
      <c r="SLK40" s="227"/>
      <c r="SLL40" s="227"/>
      <c r="SLM40" s="227"/>
      <c r="SLN40" s="227"/>
      <c r="SLO40" s="227"/>
      <c r="SLP40" s="227"/>
      <c r="SLQ40" s="227"/>
      <c r="SLR40" s="227"/>
      <c r="SLS40" s="227"/>
      <c r="SLT40" s="227"/>
      <c r="SLU40" s="227"/>
      <c r="SLV40" s="227"/>
      <c r="SLW40" s="227"/>
      <c r="SLX40" s="227"/>
      <c r="SLY40" s="227"/>
      <c r="SLZ40" s="227"/>
      <c r="SMA40" s="227"/>
      <c r="SMB40" s="227"/>
      <c r="SMC40" s="227"/>
      <c r="SMD40" s="227"/>
      <c r="SME40" s="227"/>
      <c r="SMF40" s="227"/>
      <c r="SMG40" s="227"/>
      <c r="SMH40" s="227"/>
      <c r="SMI40" s="227"/>
      <c r="SMJ40" s="227"/>
      <c r="SMK40" s="227"/>
      <c r="SML40" s="227"/>
      <c r="SMM40" s="227"/>
      <c r="SMN40" s="227"/>
      <c r="SMO40" s="227"/>
      <c r="SMP40" s="227"/>
      <c r="SMQ40" s="227"/>
      <c r="SMR40" s="227"/>
      <c r="SMS40" s="227"/>
      <c r="SMT40" s="227"/>
      <c r="SMU40" s="227"/>
      <c r="SMV40" s="227"/>
      <c r="SMW40" s="227"/>
      <c r="SMX40" s="227"/>
      <c r="SMY40" s="227"/>
      <c r="SMZ40" s="227"/>
      <c r="SNA40" s="227"/>
      <c r="SNB40" s="227"/>
      <c r="SNC40" s="227"/>
      <c r="SND40" s="227"/>
      <c r="SNE40" s="227"/>
      <c r="SNF40" s="227"/>
      <c r="SNG40" s="227"/>
      <c r="SNH40" s="227"/>
      <c r="SNI40" s="227"/>
      <c r="SNJ40" s="227"/>
      <c r="SNK40" s="227"/>
      <c r="SNL40" s="227"/>
      <c r="SNM40" s="227"/>
      <c r="SNN40" s="227"/>
      <c r="SNO40" s="227"/>
      <c r="SNP40" s="227"/>
      <c r="SNQ40" s="227"/>
      <c r="SNR40" s="227"/>
      <c r="SNS40" s="227"/>
      <c r="SNT40" s="227"/>
      <c r="SNU40" s="227"/>
      <c r="SNV40" s="227"/>
      <c r="SNW40" s="227"/>
      <c r="SNX40" s="227"/>
      <c r="SNY40" s="227"/>
      <c r="SNZ40" s="227"/>
      <c r="SOA40" s="227"/>
      <c r="SOB40" s="227"/>
      <c r="SOC40" s="227"/>
      <c r="SOD40" s="227"/>
      <c r="SOE40" s="227"/>
      <c r="SOF40" s="227"/>
      <c r="SOG40" s="227"/>
      <c r="SOH40" s="227"/>
      <c r="SOI40" s="227"/>
      <c r="SOJ40" s="227"/>
      <c r="SOK40" s="227"/>
      <c r="SOL40" s="227"/>
      <c r="SOM40" s="227"/>
      <c r="SON40" s="227"/>
      <c r="SOO40" s="227"/>
      <c r="SOP40" s="227"/>
      <c r="SOQ40" s="227"/>
      <c r="SOR40" s="227"/>
      <c r="SOS40" s="227"/>
      <c r="SOT40" s="227"/>
      <c r="SOU40" s="227"/>
      <c r="SOV40" s="227"/>
      <c r="SOW40" s="227"/>
      <c r="SOX40" s="227"/>
      <c r="SOY40" s="227"/>
      <c r="SOZ40" s="227"/>
      <c r="SPA40" s="227"/>
      <c r="SPB40" s="227"/>
      <c r="SPC40" s="227"/>
      <c r="SPD40" s="227"/>
      <c r="SPE40" s="227"/>
      <c r="SPF40" s="227"/>
      <c r="SPG40" s="227"/>
      <c r="SPH40" s="227"/>
      <c r="SPI40" s="227"/>
      <c r="SPJ40" s="227"/>
      <c r="SPK40" s="227"/>
      <c r="SPL40" s="227"/>
      <c r="SPM40" s="227"/>
      <c r="SPN40" s="227"/>
      <c r="SPO40" s="227"/>
      <c r="SPP40" s="227"/>
      <c r="SPQ40" s="227"/>
      <c r="SPR40" s="227"/>
      <c r="SPS40" s="227"/>
      <c r="SPT40" s="227"/>
      <c r="SPU40" s="227"/>
      <c r="SPV40" s="227"/>
      <c r="SPW40" s="227"/>
      <c r="SPX40" s="227"/>
      <c r="SPY40" s="227"/>
      <c r="SPZ40" s="227"/>
      <c r="SQA40" s="227"/>
      <c r="SQB40" s="227"/>
      <c r="SQC40" s="227"/>
      <c r="SQD40" s="227"/>
      <c r="SQE40" s="227"/>
      <c r="SQF40" s="227"/>
      <c r="SQG40" s="227"/>
      <c r="SQH40" s="227"/>
      <c r="SQI40" s="227"/>
      <c r="SQJ40" s="227"/>
      <c r="SQK40" s="227"/>
      <c r="SQL40" s="227"/>
      <c r="SQM40" s="227"/>
      <c r="SQN40" s="227"/>
      <c r="SQO40" s="227"/>
      <c r="SQP40" s="227"/>
      <c r="SQQ40" s="227"/>
      <c r="SQR40" s="227"/>
      <c r="SQS40" s="227"/>
      <c r="SQT40" s="227"/>
      <c r="SQU40" s="227"/>
      <c r="SQV40" s="227"/>
      <c r="SQW40" s="227"/>
      <c r="SQX40" s="227"/>
      <c r="SQY40" s="227"/>
      <c r="SQZ40" s="227"/>
      <c r="SRA40" s="227"/>
      <c r="SRB40" s="227"/>
      <c r="SRC40" s="227"/>
      <c r="SRD40" s="227"/>
      <c r="SRE40" s="227"/>
      <c r="SRF40" s="227"/>
      <c r="SRG40" s="227"/>
      <c r="SRH40" s="227"/>
      <c r="SRI40" s="227"/>
      <c r="SRJ40" s="227"/>
      <c r="SRK40" s="227"/>
      <c r="SRL40" s="227"/>
      <c r="SRM40" s="227"/>
      <c r="SRN40" s="227"/>
      <c r="SRO40" s="227"/>
      <c r="SRP40" s="227"/>
      <c r="SRQ40" s="227"/>
      <c r="SRR40" s="227"/>
      <c r="SRS40" s="227"/>
      <c r="SRT40" s="227"/>
      <c r="SRU40" s="227"/>
      <c r="SRV40" s="227"/>
      <c r="SRW40" s="227"/>
      <c r="SRX40" s="227"/>
      <c r="SRY40" s="227"/>
      <c r="SRZ40" s="227"/>
      <c r="SSA40" s="227"/>
      <c r="SSB40" s="227"/>
      <c r="SSC40" s="227"/>
      <c r="SSD40" s="227"/>
      <c r="SSE40" s="227"/>
      <c r="SSF40" s="227"/>
      <c r="SSG40" s="227"/>
      <c r="SSH40" s="227"/>
      <c r="SSI40" s="227"/>
      <c r="SSJ40" s="227"/>
      <c r="SSK40" s="227"/>
      <c r="SSL40" s="227"/>
      <c r="SSM40" s="227"/>
      <c r="SSN40" s="227"/>
      <c r="SSO40" s="227"/>
      <c r="SSP40" s="227"/>
      <c r="SSQ40" s="227"/>
      <c r="SSR40" s="227"/>
      <c r="SSS40" s="227"/>
      <c r="SST40" s="227"/>
      <c r="SSU40" s="227"/>
      <c r="SSV40" s="227"/>
      <c r="SSW40" s="227"/>
      <c r="SSX40" s="227"/>
      <c r="SSY40" s="227"/>
      <c r="SSZ40" s="227"/>
      <c r="STA40" s="227"/>
      <c r="STB40" s="227"/>
      <c r="STC40" s="227"/>
      <c r="STD40" s="227"/>
      <c r="STE40" s="227"/>
      <c r="STF40" s="227"/>
      <c r="STG40" s="227"/>
      <c r="STH40" s="227"/>
      <c r="STI40" s="227"/>
      <c r="STJ40" s="227"/>
      <c r="STK40" s="227"/>
      <c r="STL40" s="227"/>
      <c r="STM40" s="227"/>
      <c r="STN40" s="227"/>
      <c r="STO40" s="227"/>
      <c r="STP40" s="227"/>
      <c r="STQ40" s="227"/>
      <c r="STR40" s="227"/>
      <c r="STS40" s="227"/>
      <c r="STT40" s="227"/>
      <c r="STU40" s="227"/>
      <c r="STV40" s="227"/>
      <c r="STW40" s="227"/>
      <c r="STX40" s="227"/>
      <c r="STY40" s="227"/>
      <c r="STZ40" s="227"/>
      <c r="SUA40" s="227"/>
      <c r="SUB40" s="227"/>
      <c r="SUC40" s="227"/>
      <c r="SUD40" s="227"/>
      <c r="SUE40" s="227"/>
      <c r="SUF40" s="227"/>
      <c r="SUG40" s="227"/>
      <c r="SUH40" s="227"/>
      <c r="SUI40" s="227"/>
      <c r="SUJ40" s="227"/>
      <c r="SUK40" s="227"/>
      <c r="SUL40" s="227"/>
      <c r="SUM40" s="227"/>
      <c r="SUN40" s="227"/>
      <c r="SUO40" s="227"/>
      <c r="SUP40" s="227"/>
      <c r="SUQ40" s="227"/>
      <c r="SUR40" s="227"/>
      <c r="SUS40" s="227"/>
      <c r="SUT40" s="227"/>
      <c r="SUU40" s="227"/>
      <c r="SUV40" s="227"/>
      <c r="SUW40" s="227"/>
      <c r="SUX40" s="227"/>
      <c r="SUY40" s="227"/>
      <c r="SUZ40" s="227"/>
      <c r="SVA40" s="227"/>
      <c r="SVB40" s="227"/>
      <c r="SVC40" s="227"/>
      <c r="SVD40" s="227"/>
      <c r="SVE40" s="227"/>
      <c r="SVF40" s="227"/>
      <c r="SVG40" s="227"/>
      <c r="SVH40" s="227"/>
      <c r="SVI40" s="227"/>
      <c r="SVJ40" s="227"/>
      <c r="SVK40" s="227"/>
      <c r="SVL40" s="227"/>
      <c r="SVM40" s="227"/>
      <c r="SVN40" s="227"/>
      <c r="SVO40" s="227"/>
      <c r="SVP40" s="227"/>
      <c r="SVQ40" s="227"/>
      <c r="SVR40" s="227"/>
      <c r="SVS40" s="227"/>
      <c r="SVT40" s="227"/>
      <c r="SVU40" s="227"/>
      <c r="SVV40" s="227"/>
      <c r="SVW40" s="227"/>
      <c r="SVX40" s="227"/>
      <c r="SVY40" s="227"/>
      <c r="SVZ40" s="227"/>
      <c r="SWA40" s="227"/>
      <c r="SWB40" s="227"/>
      <c r="SWC40" s="227"/>
      <c r="SWD40" s="227"/>
      <c r="SWE40" s="227"/>
      <c r="SWF40" s="227"/>
      <c r="SWG40" s="227"/>
      <c r="SWH40" s="227"/>
      <c r="SWI40" s="227"/>
      <c r="SWJ40" s="227"/>
      <c r="SWK40" s="227"/>
      <c r="SWL40" s="227"/>
      <c r="SWM40" s="227"/>
      <c r="SWN40" s="227"/>
      <c r="SWO40" s="227"/>
      <c r="SWP40" s="227"/>
      <c r="SWQ40" s="227"/>
      <c r="SWR40" s="227"/>
      <c r="SWS40" s="227"/>
      <c r="SWT40" s="227"/>
      <c r="SWU40" s="227"/>
      <c r="SWV40" s="227"/>
      <c r="SWW40" s="227"/>
      <c r="SWX40" s="227"/>
      <c r="SWY40" s="227"/>
      <c r="SWZ40" s="227"/>
      <c r="SXA40" s="227"/>
      <c r="SXB40" s="227"/>
      <c r="SXC40" s="227"/>
      <c r="SXD40" s="227"/>
      <c r="SXE40" s="227"/>
      <c r="SXF40" s="227"/>
      <c r="SXG40" s="227"/>
      <c r="SXH40" s="227"/>
      <c r="SXI40" s="227"/>
      <c r="SXJ40" s="227"/>
      <c r="SXK40" s="227"/>
      <c r="SXL40" s="227"/>
      <c r="SXM40" s="227"/>
      <c r="SXN40" s="227"/>
      <c r="SXO40" s="227"/>
      <c r="SXP40" s="227"/>
      <c r="SXQ40" s="227"/>
      <c r="SXR40" s="227"/>
      <c r="SXS40" s="227"/>
      <c r="SXT40" s="227"/>
      <c r="SXU40" s="227"/>
      <c r="SXV40" s="227"/>
      <c r="SXW40" s="227"/>
      <c r="SXX40" s="227"/>
      <c r="SXY40" s="227"/>
      <c r="SXZ40" s="227"/>
      <c r="SYA40" s="227"/>
      <c r="SYB40" s="227"/>
      <c r="SYC40" s="227"/>
      <c r="SYD40" s="227"/>
      <c r="SYE40" s="227"/>
      <c r="SYF40" s="227"/>
      <c r="SYG40" s="227"/>
      <c r="SYH40" s="227"/>
      <c r="SYI40" s="227"/>
      <c r="SYJ40" s="227"/>
      <c r="SYK40" s="227"/>
      <c r="SYL40" s="227"/>
      <c r="SYM40" s="227"/>
      <c r="SYN40" s="227"/>
      <c r="SYO40" s="227"/>
      <c r="SYP40" s="227"/>
      <c r="SYQ40" s="227"/>
      <c r="SYR40" s="227"/>
      <c r="SYS40" s="227"/>
      <c r="SYT40" s="227"/>
      <c r="SYU40" s="227"/>
      <c r="SYV40" s="227"/>
      <c r="SYW40" s="227"/>
      <c r="SYX40" s="227"/>
      <c r="SYY40" s="227"/>
      <c r="SYZ40" s="227"/>
      <c r="SZA40" s="227"/>
      <c r="SZB40" s="227"/>
      <c r="SZC40" s="227"/>
      <c r="SZD40" s="227"/>
      <c r="SZE40" s="227"/>
      <c r="SZF40" s="227"/>
      <c r="SZG40" s="227"/>
      <c r="SZH40" s="227"/>
      <c r="SZI40" s="227"/>
      <c r="SZJ40" s="227"/>
      <c r="SZK40" s="227"/>
      <c r="SZL40" s="227"/>
      <c r="SZM40" s="227"/>
      <c r="SZN40" s="227"/>
      <c r="SZO40" s="227"/>
      <c r="SZP40" s="227"/>
      <c r="SZQ40" s="227"/>
      <c r="SZR40" s="227"/>
      <c r="SZS40" s="227"/>
      <c r="SZT40" s="227"/>
      <c r="SZU40" s="227"/>
      <c r="SZV40" s="227"/>
      <c r="SZW40" s="227"/>
      <c r="SZX40" s="227"/>
      <c r="SZY40" s="227"/>
      <c r="SZZ40" s="227"/>
      <c r="TAA40" s="227"/>
      <c r="TAB40" s="227"/>
      <c r="TAC40" s="227"/>
      <c r="TAD40" s="227"/>
      <c r="TAE40" s="227"/>
      <c r="TAF40" s="227"/>
      <c r="TAG40" s="227"/>
      <c r="TAH40" s="227"/>
      <c r="TAI40" s="227"/>
      <c r="TAJ40" s="227"/>
      <c r="TAK40" s="227"/>
      <c r="TAL40" s="227"/>
      <c r="TAM40" s="227"/>
      <c r="TAN40" s="227"/>
      <c r="TAO40" s="227"/>
      <c r="TAP40" s="227"/>
      <c r="TAQ40" s="227"/>
      <c r="TAR40" s="227"/>
      <c r="TAS40" s="227"/>
      <c r="TAT40" s="227"/>
      <c r="TAU40" s="227"/>
      <c r="TAV40" s="227"/>
      <c r="TAW40" s="227"/>
      <c r="TAX40" s="227"/>
      <c r="TAY40" s="227"/>
      <c r="TAZ40" s="227"/>
      <c r="TBA40" s="227"/>
      <c r="TBB40" s="227"/>
      <c r="TBC40" s="227"/>
      <c r="TBD40" s="227"/>
      <c r="TBE40" s="227"/>
      <c r="TBF40" s="227"/>
      <c r="TBG40" s="227"/>
      <c r="TBH40" s="227"/>
      <c r="TBI40" s="227"/>
      <c r="TBJ40" s="227"/>
      <c r="TBK40" s="227"/>
      <c r="TBL40" s="227"/>
      <c r="TBM40" s="227"/>
      <c r="TBN40" s="227"/>
      <c r="TBO40" s="227"/>
      <c r="TBP40" s="227"/>
      <c r="TBQ40" s="227"/>
      <c r="TBR40" s="227"/>
      <c r="TBS40" s="227"/>
      <c r="TBT40" s="227"/>
      <c r="TBU40" s="227"/>
      <c r="TBV40" s="227"/>
      <c r="TBW40" s="227"/>
      <c r="TBX40" s="227"/>
      <c r="TBY40" s="227"/>
      <c r="TBZ40" s="227"/>
      <c r="TCA40" s="227"/>
      <c r="TCB40" s="227"/>
      <c r="TCC40" s="227"/>
      <c r="TCD40" s="227"/>
      <c r="TCE40" s="227"/>
      <c r="TCF40" s="227"/>
      <c r="TCG40" s="227"/>
      <c r="TCH40" s="227"/>
      <c r="TCI40" s="227"/>
      <c r="TCJ40" s="227"/>
      <c r="TCK40" s="227"/>
      <c r="TCL40" s="227"/>
      <c r="TCM40" s="227"/>
      <c r="TCN40" s="227"/>
      <c r="TCO40" s="227"/>
      <c r="TCP40" s="227"/>
      <c r="TCQ40" s="227"/>
      <c r="TCR40" s="227"/>
      <c r="TCS40" s="227"/>
      <c r="TCT40" s="227"/>
      <c r="TCU40" s="227"/>
      <c r="TCV40" s="227"/>
      <c r="TCW40" s="227"/>
      <c r="TCX40" s="227"/>
      <c r="TCY40" s="227"/>
      <c r="TCZ40" s="227"/>
      <c r="TDA40" s="227"/>
      <c r="TDB40" s="227"/>
      <c r="TDC40" s="227"/>
      <c r="TDD40" s="227"/>
      <c r="TDE40" s="227"/>
      <c r="TDF40" s="227"/>
      <c r="TDG40" s="227"/>
      <c r="TDH40" s="227"/>
      <c r="TDI40" s="227"/>
      <c r="TDJ40" s="227"/>
      <c r="TDK40" s="227"/>
      <c r="TDL40" s="227"/>
      <c r="TDM40" s="227"/>
      <c r="TDN40" s="227"/>
      <c r="TDO40" s="227"/>
      <c r="TDP40" s="227"/>
      <c r="TDQ40" s="227"/>
      <c r="TDR40" s="227"/>
      <c r="TDS40" s="227"/>
      <c r="TDT40" s="227"/>
      <c r="TDU40" s="227"/>
      <c r="TDV40" s="227"/>
      <c r="TDW40" s="227"/>
      <c r="TDX40" s="227"/>
      <c r="TDY40" s="227"/>
      <c r="TDZ40" s="227"/>
      <c r="TEA40" s="227"/>
      <c r="TEB40" s="227"/>
      <c r="TEC40" s="227"/>
      <c r="TED40" s="227"/>
      <c r="TEE40" s="227"/>
      <c r="TEF40" s="227"/>
      <c r="TEG40" s="227"/>
      <c r="TEH40" s="227"/>
      <c r="TEI40" s="227"/>
      <c r="TEJ40" s="227"/>
      <c r="TEK40" s="227"/>
      <c r="TEL40" s="227"/>
      <c r="TEM40" s="227"/>
      <c r="TEN40" s="227"/>
      <c r="TEO40" s="227"/>
      <c r="TEP40" s="227"/>
      <c r="TEQ40" s="227"/>
      <c r="TER40" s="227"/>
      <c r="TES40" s="227"/>
      <c r="TET40" s="227"/>
      <c r="TEU40" s="227"/>
      <c r="TEV40" s="227"/>
      <c r="TEW40" s="227"/>
      <c r="TEX40" s="227"/>
      <c r="TEY40" s="227"/>
      <c r="TEZ40" s="227"/>
      <c r="TFA40" s="227"/>
      <c r="TFB40" s="227"/>
      <c r="TFC40" s="227"/>
      <c r="TFD40" s="227"/>
      <c r="TFE40" s="227"/>
      <c r="TFF40" s="227"/>
      <c r="TFG40" s="227"/>
      <c r="TFH40" s="227"/>
      <c r="TFI40" s="227"/>
      <c r="TFJ40" s="227"/>
      <c r="TFK40" s="227"/>
      <c r="TFL40" s="227"/>
      <c r="TFM40" s="227"/>
      <c r="TFN40" s="227"/>
      <c r="TFO40" s="227"/>
      <c r="TFP40" s="227"/>
      <c r="TFQ40" s="227"/>
      <c r="TFR40" s="227"/>
      <c r="TFS40" s="227"/>
      <c r="TFT40" s="227"/>
      <c r="TFU40" s="227"/>
      <c r="TFV40" s="227"/>
      <c r="TFW40" s="227"/>
      <c r="TFX40" s="227"/>
      <c r="TFY40" s="227"/>
      <c r="TFZ40" s="227"/>
      <c r="TGA40" s="227"/>
      <c r="TGB40" s="227"/>
      <c r="TGC40" s="227"/>
      <c r="TGD40" s="227"/>
      <c r="TGE40" s="227"/>
      <c r="TGF40" s="227"/>
      <c r="TGG40" s="227"/>
      <c r="TGH40" s="227"/>
      <c r="TGI40" s="227"/>
      <c r="TGJ40" s="227"/>
      <c r="TGK40" s="227"/>
      <c r="TGL40" s="227"/>
      <c r="TGM40" s="227"/>
      <c r="TGN40" s="227"/>
      <c r="TGO40" s="227"/>
      <c r="TGP40" s="227"/>
      <c r="TGQ40" s="227"/>
      <c r="TGR40" s="227"/>
      <c r="TGS40" s="227"/>
      <c r="TGT40" s="227"/>
      <c r="TGU40" s="227"/>
      <c r="TGV40" s="227"/>
      <c r="TGW40" s="227"/>
      <c r="TGX40" s="227"/>
      <c r="TGY40" s="227"/>
      <c r="TGZ40" s="227"/>
      <c r="THA40" s="227"/>
      <c r="THB40" s="227"/>
      <c r="THC40" s="227"/>
      <c r="THD40" s="227"/>
      <c r="THE40" s="227"/>
      <c r="THF40" s="227"/>
      <c r="THG40" s="227"/>
      <c r="THH40" s="227"/>
      <c r="THI40" s="227"/>
      <c r="THJ40" s="227"/>
      <c r="THK40" s="227"/>
      <c r="THL40" s="227"/>
      <c r="THM40" s="227"/>
      <c r="THN40" s="227"/>
      <c r="THO40" s="227"/>
      <c r="THP40" s="227"/>
      <c r="THQ40" s="227"/>
      <c r="THR40" s="227"/>
      <c r="THS40" s="227"/>
      <c r="THT40" s="227"/>
      <c r="THU40" s="227"/>
      <c r="THV40" s="227"/>
      <c r="THW40" s="227"/>
      <c r="THX40" s="227"/>
      <c r="THY40" s="227"/>
      <c r="THZ40" s="227"/>
      <c r="TIA40" s="227"/>
      <c r="TIB40" s="227"/>
      <c r="TIC40" s="227"/>
      <c r="TID40" s="227"/>
      <c r="TIE40" s="227"/>
      <c r="TIF40" s="227"/>
      <c r="TIG40" s="227"/>
      <c r="TIH40" s="227"/>
      <c r="TII40" s="227"/>
      <c r="TIJ40" s="227"/>
      <c r="TIK40" s="227"/>
      <c r="TIL40" s="227"/>
      <c r="TIM40" s="227"/>
      <c r="TIN40" s="227"/>
      <c r="TIO40" s="227"/>
      <c r="TIP40" s="227"/>
      <c r="TIQ40" s="227"/>
      <c r="TIR40" s="227"/>
      <c r="TIS40" s="227"/>
      <c r="TIT40" s="227"/>
      <c r="TIU40" s="227"/>
      <c r="TIV40" s="227"/>
      <c r="TIW40" s="227"/>
      <c r="TIX40" s="227"/>
      <c r="TIY40" s="227"/>
      <c r="TIZ40" s="227"/>
      <c r="TJA40" s="227"/>
      <c r="TJB40" s="227"/>
      <c r="TJC40" s="227"/>
      <c r="TJD40" s="227"/>
      <c r="TJE40" s="227"/>
      <c r="TJF40" s="227"/>
      <c r="TJG40" s="227"/>
      <c r="TJH40" s="227"/>
      <c r="TJI40" s="227"/>
      <c r="TJJ40" s="227"/>
      <c r="TJK40" s="227"/>
      <c r="TJL40" s="227"/>
      <c r="TJM40" s="227"/>
      <c r="TJN40" s="227"/>
      <c r="TJO40" s="227"/>
      <c r="TJP40" s="227"/>
      <c r="TJQ40" s="227"/>
      <c r="TJR40" s="227"/>
      <c r="TJS40" s="227"/>
      <c r="TJT40" s="227"/>
      <c r="TJU40" s="227"/>
      <c r="TJV40" s="227"/>
      <c r="TJW40" s="227"/>
      <c r="TJX40" s="227"/>
      <c r="TJY40" s="227"/>
      <c r="TJZ40" s="227"/>
      <c r="TKA40" s="227"/>
      <c r="TKB40" s="227"/>
      <c r="TKC40" s="227"/>
      <c r="TKD40" s="227"/>
      <c r="TKE40" s="227"/>
      <c r="TKF40" s="227"/>
      <c r="TKG40" s="227"/>
      <c r="TKH40" s="227"/>
      <c r="TKI40" s="227"/>
      <c r="TKJ40" s="227"/>
      <c r="TKK40" s="227"/>
      <c r="TKL40" s="227"/>
      <c r="TKM40" s="227"/>
      <c r="TKN40" s="227"/>
      <c r="TKO40" s="227"/>
      <c r="TKP40" s="227"/>
      <c r="TKQ40" s="227"/>
      <c r="TKR40" s="227"/>
      <c r="TKS40" s="227"/>
      <c r="TKT40" s="227"/>
      <c r="TKU40" s="227"/>
      <c r="TKV40" s="227"/>
      <c r="TKW40" s="227"/>
      <c r="TKX40" s="227"/>
      <c r="TKY40" s="227"/>
      <c r="TKZ40" s="227"/>
      <c r="TLA40" s="227"/>
      <c r="TLB40" s="227"/>
      <c r="TLC40" s="227"/>
      <c r="TLD40" s="227"/>
      <c r="TLE40" s="227"/>
      <c r="TLF40" s="227"/>
      <c r="TLG40" s="227"/>
      <c r="TLH40" s="227"/>
      <c r="TLI40" s="227"/>
      <c r="TLJ40" s="227"/>
      <c r="TLK40" s="227"/>
      <c r="TLL40" s="227"/>
      <c r="TLM40" s="227"/>
      <c r="TLN40" s="227"/>
      <c r="TLO40" s="227"/>
      <c r="TLP40" s="227"/>
      <c r="TLQ40" s="227"/>
      <c r="TLR40" s="227"/>
      <c r="TLS40" s="227"/>
      <c r="TLT40" s="227"/>
      <c r="TLU40" s="227"/>
      <c r="TLV40" s="227"/>
      <c r="TLW40" s="227"/>
      <c r="TLX40" s="227"/>
      <c r="TLY40" s="227"/>
      <c r="TLZ40" s="227"/>
      <c r="TMA40" s="227"/>
      <c r="TMB40" s="227"/>
      <c r="TMC40" s="227"/>
      <c r="TMD40" s="227"/>
      <c r="TME40" s="227"/>
      <c r="TMF40" s="227"/>
      <c r="TMG40" s="227"/>
      <c r="TMH40" s="227"/>
      <c r="TMI40" s="227"/>
      <c r="TMJ40" s="227"/>
      <c r="TMK40" s="227"/>
      <c r="TML40" s="227"/>
      <c r="TMM40" s="227"/>
      <c r="TMN40" s="227"/>
      <c r="TMO40" s="227"/>
      <c r="TMP40" s="227"/>
      <c r="TMQ40" s="227"/>
      <c r="TMR40" s="227"/>
      <c r="TMS40" s="227"/>
      <c r="TMT40" s="227"/>
      <c r="TMU40" s="227"/>
      <c r="TMV40" s="227"/>
      <c r="TMW40" s="227"/>
      <c r="TMX40" s="227"/>
      <c r="TMY40" s="227"/>
      <c r="TMZ40" s="227"/>
      <c r="TNA40" s="227"/>
      <c r="TNB40" s="227"/>
      <c r="TNC40" s="227"/>
      <c r="TND40" s="227"/>
      <c r="TNE40" s="227"/>
      <c r="TNF40" s="227"/>
      <c r="TNG40" s="227"/>
      <c r="TNH40" s="227"/>
      <c r="TNI40" s="227"/>
      <c r="TNJ40" s="227"/>
      <c r="TNK40" s="227"/>
      <c r="TNL40" s="227"/>
      <c r="TNM40" s="227"/>
      <c r="TNN40" s="227"/>
      <c r="TNO40" s="227"/>
      <c r="TNP40" s="227"/>
      <c r="TNQ40" s="227"/>
      <c r="TNR40" s="227"/>
      <c r="TNS40" s="227"/>
      <c r="TNT40" s="227"/>
      <c r="TNU40" s="227"/>
      <c r="TNV40" s="227"/>
      <c r="TNW40" s="227"/>
      <c r="TNX40" s="227"/>
      <c r="TNY40" s="227"/>
      <c r="TNZ40" s="227"/>
      <c r="TOA40" s="227"/>
      <c r="TOB40" s="227"/>
      <c r="TOC40" s="227"/>
      <c r="TOD40" s="227"/>
      <c r="TOE40" s="227"/>
      <c r="TOF40" s="227"/>
      <c r="TOG40" s="227"/>
      <c r="TOH40" s="227"/>
      <c r="TOI40" s="227"/>
      <c r="TOJ40" s="227"/>
      <c r="TOK40" s="227"/>
      <c r="TOL40" s="227"/>
      <c r="TOM40" s="227"/>
      <c r="TON40" s="227"/>
      <c r="TOO40" s="227"/>
      <c r="TOP40" s="227"/>
      <c r="TOQ40" s="227"/>
      <c r="TOR40" s="227"/>
      <c r="TOS40" s="227"/>
      <c r="TOT40" s="227"/>
      <c r="TOU40" s="227"/>
      <c r="TOV40" s="227"/>
      <c r="TOW40" s="227"/>
      <c r="TOX40" s="227"/>
      <c r="TOY40" s="227"/>
      <c r="TOZ40" s="227"/>
      <c r="TPA40" s="227"/>
      <c r="TPB40" s="227"/>
      <c r="TPC40" s="227"/>
      <c r="TPD40" s="227"/>
      <c r="TPE40" s="227"/>
      <c r="TPF40" s="227"/>
      <c r="TPG40" s="227"/>
      <c r="TPH40" s="227"/>
      <c r="TPI40" s="227"/>
      <c r="TPJ40" s="227"/>
      <c r="TPK40" s="227"/>
      <c r="TPL40" s="227"/>
      <c r="TPM40" s="227"/>
      <c r="TPN40" s="227"/>
      <c r="TPO40" s="227"/>
      <c r="TPP40" s="227"/>
      <c r="TPQ40" s="227"/>
      <c r="TPR40" s="227"/>
      <c r="TPS40" s="227"/>
      <c r="TPT40" s="227"/>
      <c r="TPU40" s="227"/>
      <c r="TPV40" s="227"/>
      <c r="TPW40" s="227"/>
      <c r="TPX40" s="227"/>
      <c r="TPY40" s="227"/>
      <c r="TPZ40" s="227"/>
      <c r="TQA40" s="227"/>
      <c r="TQB40" s="227"/>
      <c r="TQC40" s="227"/>
      <c r="TQD40" s="227"/>
      <c r="TQE40" s="227"/>
      <c r="TQF40" s="227"/>
      <c r="TQG40" s="227"/>
      <c r="TQH40" s="227"/>
      <c r="TQI40" s="227"/>
      <c r="TQJ40" s="227"/>
      <c r="TQK40" s="227"/>
      <c r="TQL40" s="227"/>
      <c r="TQM40" s="227"/>
      <c r="TQN40" s="227"/>
      <c r="TQO40" s="227"/>
      <c r="TQP40" s="227"/>
      <c r="TQQ40" s="227"/>
      <c r="TQR40" s="227"/>
      <c r="TQS40" s="227"/>
      <c r="TQT40" s="227"/>
      <c r="TQU40" s="227"/>
      <c r="TQV40" s="227"/>
      <c r="TQW40" s="227"/>
      <c r="TQX40" s="227"/>
      <c r="TQY40" s="227"/>
      <c r="TQZ40" s="227"/>
      <c r="TRA40" s="227"/>
      <c r="TRB40" s="227"/>
      <c r="TRC40" s="227"/>
      <c r="TRD40" s="227"/>
      <c r="TRE40" s="227"/>
      <c r="TRF40" s="227"/>
      <c r="TRG40" s="227"/>
      <c r="TRH40" s="227"/>
      <c r="TRI40" s="227"/>
      <c r="TRJ40" s="227"/>
      <c r="TRK40" s="227"/>
      <c r="TRL40" s="227"/>
      <c r="TRM40" s="227"/>
      <c r="TRN40" s="227"/>
      <c r="TRO40" s="227"/>
      <c r="TRP40" s="227"/>
      <c r="TRQ40" s="227"/>
      <c r="TRR40" s="227"/>
      <c r="TRS40" s="227"/>
      <c r="TRT40" s="227"/>
      <c r="TRU40" s="227"/>
      <c r="TRV40" s="227"/>
      <c r="TRW40" s="227"/>
      <c r="TRX40" s="227"/>
      <c r="TRY40" s="227"/>
      <c r="TRZ40" s="227"/>
      <c r="TSA40" s="227"/>
      <c r="TSB40" s="227"/>
      <c r="TSC40" s="227"/>
      <c r="TSD40" s="227"/>
      <c r="TSE40" s="227"/>
      <c r="TSF40" s="227"/>
      <c r="TSG40" s="227"/>
      <c r="TSH40" s="227"/>
      <c r="TSI40" s="227"/>
      <c r="TSJ40" s="227"/>
      <c r="TSK40" s="227"/>
      <c r="TSL40" s="227"/>
      <c r="TSM40" s="227"/>
      <c r="TSN40" s="227"/>
      <c r="TSO40" s="227"/>
      <c r="TSP40" s="227"/>
      <c r="TSQ40" s="227"/>
      <c r="TSR40" s="227"/>
      <c r="TSS40" s="227"/>
      <c r="TST40" s="227"/>
      <c r="TSU40" s="227"/>
      <c r="TSV40" s="227"/>
      <c r="TSW40" s="227"/>
      <c r="TSX40" s="227"/>
      <c r="TSY40" s="227"/>
      <c r="TSZ40" s="227"/>
      <c r="TTA40" s="227"/>
      <c r="TTB40" s="227"/>
      <c r="TTC40" s="227"/>
      <c r="TTD40" s="227"/>
      <c r="TTE40" s="227"/>
      <c r="TTF40" s="227"/>
      <c r="TTG40" s="227"/>
      <c r="TTH40" s="227"/>
      <c r="TTI40" s="227"/>
      <c r="TTJ40" s="227"/>
      <c r="TTK40" s="227"/>
      <c r="TTL40" s="227"/>
      <c r="TTM40" s="227"/>
      <c r="TTN40" s="227"/>
      <c r="TTO40" s="227"/>
      <c r="TTP40" s="227"/>
      <c r="TTQ40" s="227"/>
      <c r="TTR40" s="227"/>
      <c r="TTS40" s="227"/>
      <c r="TTT40" s="227"/>
      <c r="TTU40" s="227"/>
      <c r="TTV40" s="227"/>
      <c r="TTW40" s="227"/>
      <c r="TTX40" s="227"/>
      <c r="TTY40" s="227"/>
      <c r="TTZ40" s="227"/>
      <c r="TUA40" s="227"/>
      <c r="TUB40" s="227"/>
      <c r="TUC40" s="227"/>
      <c r="TUD40" s="227"/>
      <c r="TUE40" s="227"/>
      <c r="TUF40" s="227"/>
      <c r="TUG40" s="227"/>
      <c r="TUH40" s="227"/>
      <c r="TUI40" s="227"/>
      <c r="TUJ40" s="227"/>
      <c r="TUK40" s="227"/>
      <c r="TUL40" s="227"/>
      <c r="TUM40" s="227"/>
      <c r="TUN40" s="227"/>
      <c r="TUO40" s="227"/>
      <c r="TUP40" s="227"/>
      <c r="TUQ40" s="227"/>
      <c r="TUR40" s="227"/>
      <c r="TUS40" s="227"/>
      <c r="TUT40" s="227"/>
      <c r="TUU40" s="227"/>
      <c r="TUV40" s="227"/>
      <c r="TUW40" s="227"/>
      <c r="TUX40" s="227"/>
      <c r="TUY40" s="227"/>
      <c r="TUZ40" s="227"/>
      <c r="TVA40" s="227"/>
      <c r="TVB40" s="227"/>
      <c r="TVC40" s="227"/>
      <c r="TVD40" s="227"/>
      <c r="TVE40" s="227"/>
      <c r="TVF40" s="227"/>
      <c r="TVG40" s="227"/>
      <c r="TVH40" s="227"/>
      <c r="TVI40" s="227"/>
      <c r="TVJ40" s="227"/>
      <c r="TVK40" s="227"/>
      <c r="TVL40" s="227"/>
      <c r="TVM40" s="227"/>
      <c r="TVN40" s="227"/>
      <c r="TVO40" s="227"/>
      <c r="TVP40" s="227"/>
      <c r="TVQ40" s="227"/>
      <c r="TVR40" s="227"/>
      <c r="TVS40" s="227"/>
      <c r="TVT40" s="227"/>
      <c r="TVU40" s="227"/>
      <c r="TVV40" s="227"/>
      <c r="TVW40" s="227"/>
      <c r="TVX40" s="227"/>
      <c r="TVY40" s="227"/>
      <c r="TVZ40" s="227"/>
      <c r="TWA40" s="227"/>
      <c r="TWB40" s="227"/>
      <c r="TWC40" s="227"/>
      <c r="TWD40" s="227"/>
      <c r="TWE40" s="227"/>
      <c r="TWF40" s="227"/>
      <c r="TWG40" s="227"/>
      <c r="TWH40" s="227"/>
      <c r="TWI40" s="227"/>
      <c r="TWJ40" s="227"/>
      <c r="TWK40" s="227"/>
      <c r="TWL40" s="227"/>
      <c r="TWM40" s="227"/>
      <c r="TWN40" s="227"/>
      <c r="TWO40" s="227"/>
      <c r="TWP40" s="227"/>
      <c r="TWQ40" s="227"/>
      <c r="TWR40" s="227"/>
      <c r="TWS40" s="227"/>
      <c r="TWT40" s="227"/>
      <c r="TWU40" s="227"/>
      <c r="TWV40" s="227"/>
      <c r="TWW40" s="227"/>
      <c r="TWX40" s="227"/>
      <c r="TWY40" s="227"/>
      <c r="TWZ40" s="227"/>
      <c r="TXA40" s="227"/>
      <c r="TXB40" s="227"/>
      <c r="TXC40" s="227"/>
      <c r="TXD40" s="227"/>
      <c r="TXE40" s="227"/>
      <c r="TXF40" s="227"/>
      <c r="TXG40" s="227"/>
      <c r="TXH40" s="227"/>
      <c r="TXI40" s="227"/>
      <c r="TXJ40" s="227"/>
      <c r="TXK40" s="227"/>
      <c r="TXL40" s="227"/>
      <c r="TXM40" s="227"/>
      <c r="TXN40" s="227"/>
      <c r="TXO40" s="227"/>
      <c r="TXP40" s="227"/>
      <c r="TXQ40" s="227"/>
      <c r="TXR40" s="227"/>
      <c r="TXS40" s="227"/>
      <c r="TXT40" s="227"/>
      <c r="TXU40" s="227"/>
      <c r="TXV40" s="227"/>
      <c r="TXW40" s="227"/>
      <c r="TXX40" s="227"/>
      <c r="TXY40" s="227"/>
      <c r="TXZ40" s="227"/>
      <c r="TYA40" s="227"/>
      <c r="TYB40" s="227"/>
      <c r="TYC40" s="227"/>
      <c r="TYD40" s="227"/>
      <c r="TYE40" s="227"/>
      <c r="TYF40" s="227"/>
      <c r="TYG40" s="227"/>
      <c r="TYH40" s="227"/>
      <c r="TYI40" s="227"/>
      <c r="TYJ40" s="227"/>
      <c r="TYK40" s="227"/>
      <c r="TYL40" s="227"/>
      <c r="TYM40" s="227"/>
      <c r="TYN40" s="227"/>
      <c r="TYO40" s="227"/>
      <c r="TYP40" s="227"/>
      <c r="TYQ40" s="227"/>
      <c r="TYR40" s="227"/>
      <c r="TYS40" s="227"/>
      <c r="TYT40" s="227"/>
      <c r="TYU40" s="227"/>
      <c r="TYV40" s="227"/>
      <c r="TYW40" s="227"/>
      <c r="TYX40" s="227"/>
      <c r="TYY40" s="227"/>
      <c r="TYZ40" s="227"/>
      <c r="TZA40" s="227"/>
      <c r="TZB40" s="227"/>
      <c r="TZC40" s="227"/>
      <c r="TZD40" s="227"/>
      <c r="TZE40" s="227"/>
      <c r="TZF40" s="227"/>
      <c r="TZG40" s="227"/>
      <c r="TZH40" s="227"/>
      <c r="TZI40" s="227"/>
      <c r="TZJ40" s="227"/>
      <c r="TZK40" s="227"/>
      <c r="TZL40" s="227"/>
      <c r="TZM40" s="227"/>
      <c r="TZN40" s="227"/>
      <c r="TZO40" s="227"/>
      <c r="TZP40" s="227"/>
      <c r="TZQ40" s="227"/>
      <c r="TZR40" s="227"/>
      <c r="TZS40" s="227"/>
      <c r="TZT40" s="227"/>
      <c r="TZU40" s="227"/>
      <c r="TZV40" s="227"/>
      <c r="TZW40" s="227"/>
      <c r="TZX40" s="227"/>
      <c r="TZY40" s="227"/>
      <c r="TZZ40" s="227"/>
      <c r="UAA40" s="227"/>
      <c r="UAB40" s="227"/>
      <c r="UAC40" s="227"/>
      <c r="UAD40" s="227"/>
      <c r="UAE40" s="227"/>
      <c r="UAF40" s="227"/>
      <c r="UAG40" s="227"/>
      <c r="UAH40" s="227"/>
      <c r="UAI40" s="227"/>
      <c r="UAJ40" s="227"/>
      <c r="UAK40" s="227"/>
      <c r="UAL40" s="227"/>
      <c r="UAM40" s="227"/>
      <c r="UAN40" s="227"/>
      <c r="UAO40" s="227"/>
      <c r="UAP40" s="227"/>
      <c r="UAQ40" s="227"/>
      <c r="UAR40" s="227"/>
      <c r="UAS40" s="227"/>
      <c r="UAT40" s="227"/>
      <c r="UAU40" s="227"/>
      <c r="UAV40" s="227"/>
      <c r="UAW40" s="227"/>
      <c r="UAX40" s="227"/>
      <c r="UAY40" s="227"/>
      <c r="UAZ40" s="227"/>
      <c r="UBA40" s="227"/>
      <c r="UBB40" s="227"/>
      <c r="UBC40" s="227"/>
      <c r="UBD40" s="227"/>
      <c r="UBE40" s="227"/>
      <c r="UBF40" s="227"/>
      <c r="UBG40" s="227"/>
      <c r="UBH40" s="227"/>
      <c r="UBI40" s="227"/>
      <c r="UBJ40" s="227"/>
      <c r="UBK40" s="227"/>
      <c r="UBL40" s="227"/>
      <c r="UBM40" s="227"/>
      <c r="UBN40" s="227"/>
      <c r="UBO40" s="227"/>
      <c r="UBP40" s="227"/>
      <c r="UBQ40" s="227"/>
      <c r="UBR40" s="227"/>
      <c r="UBS40" s="227"/>
      <c r="UBT40" s="227"/>
      <c r="UBU40" s="227"/>
      <c r="UBV40" s="227"/>
      <c r="UBW40" s="227"/>
      <c r="UBX40" s="227"/>
      <c r="UBY40" s="227"/>
      <c r="UBZ40" s="227"/>
      <c r="UCA40" s="227"/>
      <c r="UCB40" s="227"/>
      <c r="UCC40" s="227"/>
      <c r="UCD40" s="227"/>
      <c r="UCE40" s="227"/>
      <c r="UCF40" s="227"/>
      <c r="UCG40" s="227"/>
      <c r="UCH40" s="227"/>
      <c r="UCI40" s="227"/>
      <c r="UCJ40" s="227"/>
      <c r="UCK40" s="227"/>
      <c r="UCL40" s="227"/>
      <c r="UCM40" s="227"/>
      <c r="UCN40" s="227"/>
      <c r="UCO40" s="227"/>
      <c r="UCP40" s="227"/>
      <c r="UCQ40" s="227"/>
      <c r="UCR40" s="227"/>
      <c r="UCS40" s="227"/>
      <c r="UCT40" s="227"/>
      <c r="UCU40" s="227"/>
      <c r="UCV40" s="227"/>
      <c r="UCW40" s="227"/>
      <c r="UCX40" s="227"/>
      <c r="UCY40" s="227"/>
      <c r="UCZ40" s="227"/>
      <c r="UDA40" s="227"/>
      <c r="UDB40" s="227"/>
      <c r="UDC40" s="227"/>
      <c r="UDD40" s="227"/>
      <c r="UDE40" s="227"/>
      <c r="UDF40" s="227"/>
      <c r="UDG40" s="227"/>
      <c r="UDH40" s="227"/>
      <c r="UDI40" s="227"/>
      <c r="UDJ40" s="227"/>
      <c r="UDK40" s="227"/>
      <c r="UDL40" s="227"/>
      <c r="UDM40" s="227"/>
      <c r="UDN40" s="227"/>
      <c r="UDO40" s="227"/>
      <c r="UDP40" s="227"/>
      <c r="UDQ40" s="227"/>
      <c r="UDR40" s="227"/>
      <c r="UDS40" s="227"/>
      <c r="UDT40" s="227"/>
      <c r="UDU40" s="227"/>
      <c r="UDV40" s="227"/>
      <c r="UDW40" s="227"/>
      <c r="UDX40" s="227"/>
      <c r="UDY40" s="227"/>
      <c r="UDZ40" s="227"/>
      <c r="UEA40" s="227"/>
      <c r="UEB40" s="227"/>
      <c r="UEC40" s="227"/>
      <c r="UED40" s="227"/>
      <c r="UEE40" s="227"/>
      <c r="UEF40" s="227"/>
      <c r="UEG40" s="227"/>
      <c r="UEH40" s="227"/>
      <c r="UEI40" s="227"/>
      <c r="UEJ40" s="227"/>
      <c r="UEK40" s="227"/>
      <c r="UEL40" s="227"/>
      <c r="UEM40" s="227"/>
      <c r="UEN40" s="227"/>
      <c r="UEO40" s="227"/>
      <c r="UEP40" s="227"/>
      <c r="UEQ40" s="227"/>
      <c r="UER40" s="227"/>
      <c r="UES40" s="227"/>
      <c r="UET40" s="227"/>
      <c r="UEU40" s="227"/>
      <c r="UEV40" s="227"/>
      <c r="UEW40" s="227"/>
      <c r="UEX40" s="227"/>
      <c r="UEY40" s="227"/>
      <c r="UEZ40" s="227"/>
      <c r="UFA40" s="227"/>
      <c r="UFB40" s="227"/>
      <c r="UFC40" s="227"/>
      <c r="UFD40" s="227"/>
      <c r="UFE40" s="227"/>
      <c r="UFF40" s="227"/>
      <c r="UFG40" s="227"/>
      <c r="UFH40" s="227"/>
      <c r="UFI40" s="227"/>
      <c r="UFJ40" s="227"/>
      <c r="UFK40" s="227"/>
      <c r="UFL40" s="227"/>
      <c r="UFM40" s="227"/>
      <c r="UFN40" s="227"/>
      <c r="UFO40" s="227"/>
      <c r="UFP40" s="227"/>
      <c r="UFQ40" s="227"/>
      <c r="UFR40" s="227"/>
      <c r="UFS40" s="227"/>
      <c r="UFT40" s="227"/>
      <c r="UFU40" s="227"/>
      <c r="UFV40" s="227"/>
      <c r="UFW40" s="227"/>
      <c r="UFX40" s="227"/>
      <c r="UFY40" s="227"/>
      <c r="UFZ40" s="227"/>
      <c r="UGA40" s="227"/>
      <c r="UGB40" s="227"/>
      <c r="UGC40" s="227"/>
      <c r="UGD40" s="227"/>
      <c r="UGE40" s="227"/>
      <c r="UGF40" s="227"/>
      <c r="UGG40" s="227"/>
      <c r="UGH40" s="227"/>
      <c r="UGI40" s="227"/>
      <c r="UGJ40" s="227"/>
      <c r="UGK40" s="227"/>
      <c r="UGL40" s="227"/>
      <c r="UGM40" s="227"/>
      <c r="UGN40" s="227"/>
      <c r="UGO40" s="227"/>
      <c r="UGP40" s="227"/>
      <c r="UGQ40" s="227"/>
      <c r="UGR40" s="227"/>
      <c r="UGS40" s="227"/>
      <c r="UGT40" s="227"/>
      <c r="UGU40" s="227"/>
      <c r="UGV40" s="227"/>
      <c r="UGW40" s="227"/>
      <c r="UGX40" s="227"/>
      <c r="UGY40" s="227"/>
      <c r="UGZ40" s="227"/>
      <c r="UHA40" s="227"/>
      <c r="UHB40" s="227"/>
      <c r="UHC40" s="227"/>
      <c r="UHD40" s="227"/>
      <c r="UHE40" s="227"/>
      <c r="UHF40" s="227"/>
      <c r="UHG40" s="227"/>
      <c r="UHH40" s="227"/>
      <c r="UHI40" s="227"/>
      <c r="UHJ40" s="227"/>
      <c r="UHK40" s="227"/>
      <c r="UHL40" s="227"/>
      <c r="UHM40" s="227"/>
      <c r="UHN40" s="227"/>
      <c r="UHO40" s="227"/>
      <c r="UHP40" s="227"/>
      <c r="UHQ40" s="227"/>
      <c r="UHR40" s="227"/>
      <c r="UHS40" s="227"/>
      <c r="UHT40" s="227"/>
      <c r="UHU40" s="227"/>
      <c r="UHV40" s="227"/>
      <c r="UHW40" s="227"/>
      <c r="UHX40" s="227"/>
      <c r="UHY40" s="227"/>
      <c r="UHZ40" s="227"/>
      <c r="UIA40" s="227"/>
      <c r="UIB40" s="227"/>
      <c r="UIC40" s="227"/>
      <c r="UID40" s="227"/>
      <c r="UIE40" s="227"/>
      <c r="UIF40" s="227"/>
      <c r="UIG40" s="227"/>
      <c r="UIH40" s="227"/>
      <c r="UII40" s="227"/>
      <c r="UIJ40" s="227"/>
      <c r="UIK40" s="227"/>
      <c r="UIL40" s="227"/>
      <c r="UIM40" s="227"/>
      <c r="UIN40" s="227"/>
      <c r="UIO40" s="227"/>
      <c r="UIP40" s="227"/>
      <c r="UIQ40" s="227"/>
      <c r="UIR40" s="227"/>
      <c r="UIS40" s="227"/>
      <c r="UIT40" s="227"/>
      <c r="UIU40" s="227"/>
      <c r="UIV40" s="227"/>
      <c r="UIW40" s="227"/>
      <c r="UIX40" s="227"/>
      <c r="UIY40" s="227"/>
      <c r="UIZ40" s="227"/>
      <c r="UJA40" s="227"/>
      <c r="UJB40" s="227"/>
      <c r="UJC40" s="227"/>
      <c r="UJD40" s="227"/>
      <c r="UJE40" s="227"/>
      <c r="UJF40" s="227"/>
      <c r="UJG40" s="227"/>
      <c r="UJH40" s="227"/>
      <c r="UJI40" s="227"/>
      <c r="UJJ40" s="227"/>
      <c r="UJK40" s="227"/>
      <c r="UJL40" s="227"/>
      <c r="UJM40" s="227"/>
      <c r="UJN40" s="227"/>
      <c r="UJO40" s="227"/>
      <c r="UJP40" s="227"/>
      <c r="UJQ40" s="227"/>
      <c r="UJR40" s="227"/>
      <c r="UJS40" s="227"/>
      <c r="UJT40" s="227"/>
      <c r="UJU40" s="227"/>
      <c r="UJV40" s="227"/>
      <c r="UJW40" s="227"/>
      <c r="UJX40" s="227"/>
      <c r="UJY40" s="227"/>
      <c r="UJZ40" s="227"/>
      <c r="UKA40" s="227"/>
      <c r="UKB40" s="227"/>
      <c r="UKC40" s="227"/>
      <c r="UKD40" s="227"/>
      <c r="UKE40" s="227"/>
      <c r="UKF40" s="227"/>
      <c r="UKG40" s="227"/>
      <c r="UKH40" s="227"/>
      <c r="UKI40" s="227"/>
      <c r="UKJ40" s="227"/>
      <c r="UKK40" s="227"/>
      <c r="UKL40" s="227"/>
      <c r="UKM40" s="227"/>
      <c r="UKN40" s="227"/>
      <c r="UKO40" s="227"/>
      <c r="UKP40" s="227"/>
      <c r="UKQ40" s="227"/>
      <c r="UKR40" s="227"/>
      <c r="UKS40" s="227"/>
      <c r="UKT40" s="227"/>
      <c r="UKU40" s="227"/>
      <c r="UKV40" s="227"/>
      <c r="UKW40" s="227"/>
      <c r="UKX40" s="227"/>
      <c r="UKY40" s="227"/>
      <c r="UKZ40" s="227"/>
      <c r="ULA40" s="227"/>
      <c r="ULB40" s="227"/>
      <c r="ULC40" s="227"/>
      <c r="ULD40" s="227"/>
      <c r="ULE40" s="227"/>
      <c r="ULF40" s="227"/>
      <c r="ULG40" s="227"/>
      <c r="ULH40" s="227"/>
      <c r="ULI40" s="227"/>
      <c r="ULJ40" s="227"/>
      <c r="ULK40" s="227"/>
      <c r="ULL40" s="227"/>
      <c r="ULM40" s="227"/>
      <c r="ULN40" s="227"/>
      <c r="ULO40" s="227"/>
      <c r="ULP40" s="227"/>
      <c r="ULQ40" s="227"/>
      <c r="ULR40" s="227"/>
      <c r="ULS40" s="227"/>
      <c r="ULT40" s="227"/>
      <c r="ULU40" s="227"/>
      <c r="ULV40" s="227"/>
      <c r="ULW40" s="227"/>
      <c r="ULX40" s="227"/>
      <c r="ULY40" s="227"/>
      <c r="ULZ40" s="227"/>
      <c r="UMA40" s="227"/>
      <c r="UMB40" s="227"/>
      <c r="UMC40" s="227"/>
      <c r="UMD40" s="227"/>
      <c r="UME40" s="227"/>
      <c r="UMF40" s="227"/>
      <c r="UMG40" s="227"/>
      <c r="UMH40" s="227"/>
      <c r="UMI40" s="227"/>
      <c r="UMJ40" s="227"/>
      <c r="UMK40" s="227"/>
      <c r="UML40" s="227"/>
      <c r="UMM40" s="227"/>
      <c r="UMN40" s="227"/>
      <c r="UMO40" s="227"/>
      <c r="UMP40" s="227"/>
      <c r="UMQ40" s="227"/>
      <c r="UMR40" s="227"/>
      <c r="UMS40" s="227"/>
      <c r="UMT40" s="227"/>
      <c r="UMU40" s="227"/>
      <c r="UMV40" s="227"/>
      <c r="UMW40" s="227"/>
      <c r="UMX40" s="227"/>
      <c r="UMY40" s="227"/>
      <c r="UMZ40" s="227"/>
      <c r="UNA40" s="227"/>
      <c r="UNB40" s="227"/>
      <c r="UNC40" s="227"/>
      <c r="UND40" s="227"/>
      <c r="UNE40" s="227"/>
      <c r="UNF40" s="227"/>
      <c r="UNG40" s="227"/>
      <c r="UNH40" s="227"/>
      <c r="UNI40" s="227"/>
      <c r="UNJ40" s="227"/>
      <c r="UNK40" s="227"/>
      <c r="UNL40" s="227"/>
      <c r="UNM40" s="227"/>
      <c r="UNN40" s="227"/>
      <c r="UNO40" s="227"/>
      <c r="UNP40" s="227"/>
      <c r="UNQ40" s="227"/>
      <c r="UNR40" s="227"/>
      <c r="UNS40" s="227"/>
      <c r="UNT40" s="227"/>
      <c r="UNU40" s="227"/>
      <c r="UNV40" s="227"/>
      <c r="UNW40" s="227"/>
      <c r="UNX40" s="227"/>
      <c r="UNY40" s="227"/>
      <c r="UNZ40" s="227"/>
      <c r="UOA40" s="227"/>
      <c r="UOB40" s="227"/>
      <c r="UOC40" s="227"/>
      <c r="UOD40" s="227"/>
      <c r="UOE40" s="227"/>
      <c r="UOF40" s="227"/>
      <c r="UOG40" s="227"/>
      <c r="UOH40" s="227"/>
      <c r="UOI40" s="227"/>
      <c r="UOJ40" s="227"/>
      <c r="UOK40" s="227"/>
      <c r="UOL40" s="227"/>
      <c r="UOM40" s="227"/>
      <c r="UON40" s="227"/>
      <c r="UOO40" s="227"/>
      <c r="UOP40" s="227"/>
      <c r="UOQ40" s="227"/>
      <c r="UOR40" s="227"/>
      <c r="UOS40" s="227"/>
      <c r="UOT40" s="227"/>
      <c r="UOU40" s="227"/>
      <c r="UOV40" s="227"/>
      <c r="UOW40" s="227"/>
      <c r="UOX40" s="227"/>
      <c r="UOY40" s="227"/>
      <c r="UOZ40" s="227"/>
      <c r="UPA40" s="227"/>
      <c r="UPB40" s="227"/>
      <c r="UPC40" s="227"/>
      <c r="UPD40" s="227"/>
      <c r="UPE40" s="227"/>
      <c r="UPF40" s="227"/>
      <c r="UPG40" s="227"/>
      <c r="UPH40" s="227"/>
      <c r="UPI40" s="227"/>
      <c r="UPJ40" s="227"/>
      <c r="UPK40" s="227"/>
      <c r="UPL40" s="227"/>
      <c r="UPM40" s="227"/>
      <c r="UPN40" s="227"/>
      <c r="UPO40" s="227"/>
      <c r="UPP40" s="227"/>
      <c r="UPQ40" s="227"/>
      <c r="UPR40" s="227"/>
      <c r="UPS40" s="227"/>
      <c r="UPT40" s="227"/>
      <c r="UPU40" s="227"/>
      <c r="UPV40" s="227"/>
      <c r="UPW40" s="227"/>
      <c r="UPX40" s="227"/>
      <c r="UPY40" s="227"/>
      <c r="UPZ40" s="227"/>
      <c r="UQA40" s="227"/>
      <c r="UQB40" s="227"/>
      <c r="UQC40" s="227"/>
      <c r="UQD40" s="227"/>
      <c r="UQE40" s="227"/>
      <c r="UQF40" s="227"/>
      <c r="UQG40" s="227"/>
      <c r="UQH40" s="227"/>
      <c r="UQI40" s="227"/>
      <c r="UQJ40" s="227"/>
      <c r="UQK40" s="227"/>
      <c r="UQL40" s="227"/>
      <c r="UQM40" s="227"/>
      <c r="UQN40" s="227"/>
      <c r="UQO40" s="227"/>
      <c r="UQP40" s="227"/>
      <c r="UQQ40" s="227"/>
      <c r="UQR40" s="227"/>
      <c r="UQS40" s="227"/>
      <c r="UQT40" s="227"/>
      <c r="UQU40" s="227"/>
      <c r="UQV40" s="227"/>
      <c r="UQW40" s="227"/>
      <c r="UQX40" s="227"/>
      <c r="UQY40" s="227"/>
      <c r="UQZ40" s="227"/>
      <c r="URA40" s="227"/>
      <c r="URB40" s="227"/>
      <c r="URC40" s="227"/>
      <c r="URD40" s="227"/>
      <c r="URE40" s="227"/>
      <c r="URF40" s="227"/>
      <c r="URG40" s="227"/>
      <c r="URH40" s="227"/>
      <c r="URI40" s="227"/>
      <c r="URJ40" s="227"/>
      <c r="URK40" s="227"/>
      <c r="URL40" s="227"/>
      <c r="URM40" s="227"/>
      <c r="URN40" s="227"/>
      <c r="URO40" s="227"/>
      <c r="URP40" s="227"/>
      <c r="URQ40" s="227"/>
      <c r="URR40" s="227"/>
      <c r="URS40" s="227"/>
      <c r="URT40" s="227"/>
      <c r="URU40" s="227"/>
      <c r="URV40" s="227"/>
      <c r="URW40" s="227"/>
      <c r="URX40" s="227"/>
      <c r="URY40" s="227"/>
      <c r="URZ40" s="227"/>
      <c r="USA40" s="227"/>
      <c r="USB40" s="227"/>
      <c r="USC40" s="227"/>
      <c r="USD40" s="227"/>
      <c r="USE40" s="227"/>
      <c r="USF40" s="227"/>
      <c r="USG40" s="227"/>
      <c r="USH40" s="227"/>
      <c r="USI40" s="227"/>
      <c r="USJ40" s="227"/>
      <c r="USK40" s="227"/>
      <c r="USL40" s="227"/>
      <c r="USM40" s="227"/>
      <c r="USN40" s="227"/>
      <c r="USO40" s="227"/>
      <c r="USP40" s="227"/>
      <c r="USQ40" s="227"/>
      <c r="USR40" s="227"/>
      <c r="USS40" s="227"/>
      <c r="UST40" s="227"/>
      <c r="USU40" s="227"/>
      <c r="USV40" s="227"/>
      <c r="USW40" s="227"/>
      <c r="USX40" s="227"/>
      <c r="USY40" s="227"/>
      <c r="USZ40" s="227"/>
      <c r="UTA40" s="227"/>
      <c r="UTB40" s="227"/>
      <c r="UTC40" s="227"/>
      <c r="UTD40" s="227"/>
      <c r="UTE40" s="227"/>
      <c r="UTF40" s="227"/>
      <c r="UTG40" s="227"/>
      <c r="UTH40" s="227"/>
      <c r="UTI40" s="227"/>
      <c r="UTJ40" s="227"/>
      <c r="UTK40" s="227"/>
      <c r="UTL40" s="227"/>
      <c r="UTM40" s="227"/>
      <c r="UTN40" s="227"/>
      <c r="UTO40" s="227"/>
      <c r="UTP40" s="227"/>
      <c r="UTQ40" s="227"/>
      <c r="UTR40" s="227"/>
      <c r="UTS40" s="227"/>
      <c r="UTT40" s="227"/>
      <c r="UTU40" s="227"/>
      <c r="UTV40" s="227"/>
      <c r="UTW40" s="227"/>
      <c r="UTX40" s="227"/>
      <c r="UTY40" s="227"/>
      <c r="UTZ40" s="227"/>
      <c r="UUA40" s="227"/>
      <c r="UUB40" s="227"/>
      <c r="UUC40" s="227"/>
      <c r="UUD40" s="227"/>
      <c r="UUE40" s="227"/>
      <c r="UUF40" s="227"/>
      <c r="UUG40" s="227"/>
      <c r="UUH40" s="227"/>
      <c r="UUI40" s="227"/>
      <c r="UUJ40" s="227"/>
      <c r="UUK40" s="227"/>
      <c r="UUL40" s="227"/>
      <c r="UUM40" s="227"/>
      <c r="UUN40" s="227"/>
      <c r="UUO40" s="227"/>
      <c r="UUP40" s="227"/>
      <c r="UUQ40" s="227"/>
      <c r="UUR40" s="227"/>
      <c r="UUS40" s="227"/>
      <c r="UUT40" s="227"/>
      <c r="UUU40" s="227"/>
      <c r="UUV40" s="227"/>
      <c r="UUW40" s="227"/>
      <c r="UUX40" s="227"/>
      <c r="UUY40" s="227"/>
      <c r="UUZ40" s="227"/>
      <c r="UVA40" s="227"/>
      <c r="UVB40" s="227"/>
      <c r="UVC40" s="227"/>
      <c r="UVD40" s="227"/>
      <c r="UVE40" s="227"/>
      <c r="UVF40" s="227"/>
      <c r="UVG40" s="227"/>
      <c r="UVH40" s="227"/>
      <c r="UVI40" s="227"/>
      <c r="UVJ40" s="227"/>
      <c r="UVK40" s="227"/>
      <c r="UVL40" s="227"/>
      <c r="UVM40" s="227"/>
      <c r="UVN40" s="227"/>
      <c r="UVO40" s="227"/>
      <c r="UVP40" s="227"/>
      <c r="UVQ40" s="227"/>
      <c r="UVR40" s="227"/>
      <c r="UVS40" s="227"/>
      <c r="UVT40" s="227"/>
      <c r="UVU40" s="227"/>
      <c r="UVV40" s="227"/>
      <c r="UVW40" s="227"/>
      <c r="UVX40" s="227"/>
      <c r="UVY40" s="227"/>
      <c r="UVZ40" s="227"/>
      <c r="UWA40" s="227"/>
      <c r="UWB40" s="227"/>
      <c r="UWC40" s="227"/>
      <c r="UWD40" s="227"/>
      <c r="UWE40" s="227"/>
      <c r="UWF40" s="227"/>
      <c r="UWG40" s="227"/>
      <c r="UWH40" s="227"/>
      <c r="UWI40" s="227"/>
      <c r="UWJ40" s="227"/>
      <c r="UWK40" s="227"/>
      <c r="UWL40" s="227"/>
      <c r="UWM40" s="227"/>
      <c r="UWN40" s="227"/>
      <c r="UWO40" s="227"/>
      <c r="UWP40" s="227"/>
      <c r="UWQ40" s="227"/>
      <c r="UWR40" s="227"/>
      <c r="UWS40" s="227"/>
      <c r="UWT40" s="227"/>
      <c r="UWU40" s="227"/>
      <c r="UWV40" s="227"/>
      <c r="UWW40" s="227"/>
      <c r="UWX40" s="227"/>
      <c r="UWY40" s="227"/>
      <c r="UWZ40" s="227"/>
      <c r="UXA40" s="227"/>
      <c r="UXB40" s="227"/>
      <c r="UXC40" s="227"/>
      <c r="UXD40" s="227"/>
      <c r="UXE40" s="227"/>
      <c r="UXF40" s="227"/>
      <c r="UXG40" s="227"/>
      <c r="UXH40" s="227"/>
      <c r="UXI40" s="227"/>
      <c r="UXJ40" s="227"/>
      <c r="UXK40" s="227"/>
      <c r="UXL40" s="227"/>
      <c r="UXM40" s="227"/>
      <c r="UXN40" s="227"/>
      <c r="UXO40" s="227"/>
      <c r="UXP40" s="227"/>
      <c r="UXQ40" s="227"/>
      <c r="UXR40" s="227"/>
      <c r="UXS40" s="227"/>
      <c r="UXT40" s="227"/>
      <c r="UXU40" s="227"/>
      <c r="UXV40" s="227"/>
      <c r="UXW40" s="227"/>
      <c r="UXX40" s="227"/>
      <c r="UXY40" s="227"/>
      <c r="UXZ40" s="227"/>
      <c r="UYA40" s="227"/>
      <c r="UYB40" s="227"/>
      <c r="UYC40" s="227"/>
      <c r="UYD40" s="227"/>
      <c r="UYE40" s="227"/>
      <c r="UYF40" s="227"/>
      <c r="UYG40" s="227"/>
      <c r="UYH40" s="227"/>
      <c r="UYI40" s="227"/>
      <c r="UYJ40" s="227"/>
      <c r="UYK40" s="227"/>
      <c r="UYL40" s="227"/>
      <c r="UYM40" s="227"/>
      <c r="UYN40" s="227"/>
      <c r="UYO40" s="227"/>
      <c r="UYP40" s="227"/>
      <c r="UYQ40" s="227"/>
      <c r="UYR40" s="227"/>
      <c r="UYS40" s="227"/>
      <c r="UYT40" s="227"/>
      <c r="UYU40" s="227"/>
      <c r="UYV40" s="227"/>
      <c r="UYW40" s="227"/>
      <c r="UYX40" s="227"/>
      <c r="UYY40" s="227"/>
      <c r="UYZ40" s="227"/>
      <c r="UZA40" s="227"/>
      <c r="UZB40" s="227"/>
      <c r="UZC40" s="227"/>
      <c r="UZD40" s="227"/>
      <c r="UZE40" s="227"/>
      <c r="UZF40" s="227"/>
      <c r="UZG40" s="227"/>
      <c r="UZH40" s="227"/>
      <c r="UZI40" s="227"/>
      <c r="UZJ40" s="227"/>
      <c r="UZK40" s="227"/>
      <c r="UZL40" s="227"/>
      <c r="UZM40" s="227"/>
      <c r="UZN40" s="227"/>
      <c r="UZO40" s="227"/>
      <c r="UZP40" s="227"/>
      <c r="UZQ40" s="227"/>
      <c r="UZR40" s="227"/>
      <c r="UZS40" s="227"/>
      <c r="UZT40" s="227"/>
      <c r="UZU40" s="227"/>
      <c r="UZV40" s="227"/>
      <c r="UZW40" s="227"/>
      <c r="UZX40" s="227"/>
      <c r="UZY40" s="227"/>
      <c r="UZZ40" s="227"/>
      <c r="VAA40" s="227"/>
      <c r="VAB40" s="227"/>
      <c r="VAC40" s="227"/>
      <c r="VAD40" s="227"/>
      <c r="VAE40" s="227"/>
      <c r="VAF40" s="227"/>
      <c r="VAG40" s="227"/>
      <c r="VAH40" s="227"/>
      <c r="VAI40" s="227"/>
      <c r="VAJ40" s="227"/>
      <c r="VAK40" s="227"/>
      <c r="VAL40" s="227"/>
      <c r="VAM40" s="227"/>
      <c r="VAN40" s="227"/>
      <c r="VAO40" s="227"/>
      <c r="VAP40" s="227"/>
      <c r="VAQ40" s="227"/>
      <c r="VAR40" s="227"/>
      <c r="VAS40" s="227"/>
      <c r="VAT40" s="227"/>
      <c r="VAU40" s="227"/>
      <c r="VAV40" s="227"/>
      <c r="VAW40" s="227"/>
      <c r="VAX40" s="227"/>
      <c r="VAY40" s="227"/>
      <c r="VAZ40" s="227"/>
      <c r="VBA40" s="227"/>
      <c r="VBB40" s="227"/>
      <c r="VBC40" s="227"/>
      <c r="VBD40" s="227"/>
      <c r="VBE40" s="227"/>
      <c r="VBF40" s="227"/>
      <c r="VBG40" s="227"/>
      <c r="VBH40" s="227"/>
      <c r="VBI40" s="227"/>
      <c r="VBJ40" s="227"/>
      <c r="VBK40" s="227"/>
      <c r="VBL40" s="227"/>
      <c r="VBM40" s="227"/>
      <c r="VBN40" s="227"/>
      <c r="VBO40" s="227"/>
      <c r="VBP40" s="227"/>
      <c r="VBQ40" s="227"/>
      <c r="VBR40" s="227"/>
      <c r="VBS40" s="227"/>
      <c r="VBT40" s="227"/>
      <c r="VBU40" s="227"/>
      <c r="VBV40" s="227"/>
      <c r="VBW40" s="227"/>
      <c r="VBX40" s="227"/>
      <c r="VBY40" s="227"/>
      <c r="VBZ40" s="227"/>
      <c r="VCA40" s="227"/>
      <c r="VCB40" s="227"/>
      <c r="VCC40" s="227"/>
      <c r="VCD40" s="227"/>
      <c r="VCE40" s="227"/>
      <c r="VCF40" s="227"/>
      <c r="VCG40" s="227"/>
      <c r="VCH40" s="227"/>
      <c r="VCI40" s="227"/>
      <c r="VCJ40" s="227"/>
      <c r="VCK40" s="227"/>
      <c r="VCL40" s="227"/>
      <c r="VCM40" s="227"/>
      <c r="VCN40" s="227"/>
      <c r="VCO40" s="227"/>
      <c r="VCP40" s="227"/>
      <c r="VCQ40" s="227"/>
      <c r="VCR40" s="227"/>
      <c r="VCS40" s="227"/>
      <c r="VCT40" s="227"/>
      <c r="VCU40" s="227"/>
      <c r="VCV40" s="227"/>
      <c r="VCW40" s="227"/>
      <c r="VCX40" s="227"/>
      <c r="VCY40" s="227"/>
      <c r="VCZ40" s="227"/>
      <c r="VDA40" s="227"/>
      <c r="VDB40" s="227"/>
      <c r="VDC40" s="227"/>
      <c r="VDD40" s="227"/>
      <c r="VDE40" s="227"/>
      <c r="VDF40" s="227"/>
      <c r="VDG40" s="227"/>
      <c r="VDH40" s="227"/>
      <c r="VDI40" s="227"/>
      <c r="VDJ40" s="227"/>
      <c r="VDK40" s="227"/>
      <c r="VDL40" s="227"/>
      <c r="VDM40" s="227"/>
      <c r="VDN40" s="227"/>
      <c r="VDO40" s="227"/>
      <c r="VDP40" s="227"/>
      <c r="VDQ40" s="227"/>
      <c r="VDR40" s="227"/>
      <c r="VDS40" s="227"/>
      <c r="VDT40" s="227"/>
      <c r="VDU40" s="227"/>
      <c r="VDV40" s="227"/>
      <c r="VDW40" s="227"/>
      <c r="VDX40" s="227"/>
      <c r="VDY40" s="227"/>
      <c r="VDZ40" s="227"/>
      <c r="VEA40" s="227"/>
      <c r="VEB40" s="227"/>
      <c r="VEC40" s="227"/>
      <c r="VED40" s="227"/>
      <c r="VEE40" s="227"/>
      <c r="VEF40" s="227"/>
      <c r="VEG40" s="227"/>
      <c r="VEH40" s="227"/>
      <c r="VEI40" s="227"/>
      <c r="VEJ40" s="227"/>
      <c r="VEK40" s="227"/>
      <c r="VEL40" s="227"/>
      <c r="VEM40" s="227"/>
      <c r="VEN40" s="227"/>
      <c r="VEO40" s="227"/>
      <c r="VEP40" s="227"/>
      <c r="VEQ40" s="227"/>
      <c r="VER40" s="227"/>
      <c r="VES40" s="227"/>
      <c r="VET40" s="227"/>
      <c r="VEU40" s="227"/>
      <c r="VEV40" s="227"/>
      <c r="VEW40" s="227"/>
      <c r="VEX40" s="227"/>
      <c r="VEY40" s="227"/>
      <c r="VEZ40" s="227"/>
      <c r="VFA40" s="227"/>
      <c r="VFB40" s="227"/>
      <c r="VFC40" s="227"/>
      <c r="VFD40" s="227"/>
      <c r="VFE40" s="227"/>
      <c r="VFF40" s="227"/>
      <c r="VFG40" s="227"/>
      <c r="VFH40" s="227"/>
      <c r="VFI40" s="227"/>
      <c r="VFJ40" s="227"/>
      <c r="VFK40" s="227"/>
      <c r="VFL40" s="227"/>
      <c r="VFM40" s="227"/>
      <c r="VFN40" s="227"/>
      <c r="VFO40" s="227"/>
      <c r="VFP40" s="227"/>
      <c r="VFQ40" s="227"/>
      <c r="VFR40" s="227"/>
      <c r="VFS40" s="227"/>
      <c r="VFT40" s="227"/>
      <c r="VFU40" s="227"/>
      <c r="VFV40" s="227"/>
      <c r="VFW40" s="227"/>
      <c r="VFX40" s="227"/>
      <c r="VFY40" s="227"/>
      <c r="VFZ40" s="227"/>
      <c r="VGA40" s="227"/>
      <c r="VGB40" s="227"/>
      <c r="VGC40" s="227"/>
      <c r="VGD40" s="227"/>
      <c r="VGE40" s="227"/>
      <c r="VGF40" s="227"/>
      <c r="VGG40" s="227"/>
      <c r="VGH40" s="227"/>
      <c r="VGI40" s="227"/>
      <c r="VGJ40" s="227"/>
      <c r="VGK40" s="227"/>
      <c r="VGL40" s="227"/>
      <c r="VGM40" s="227"/>
      <c r="VGN40" s="227"/>
      <c r="VGO40" s="227"/>
      <c r="VGP40" s="227"/>
      <c r="VGQ40" s="227"/>
      <c r="VGR40" s="227"/>
      <c r="VGS40" s="227"/>
      <c r="VGT40" s="227"/>
      <c r="VGU40" s="227"/>
      <c r="VGV40" s="227"/>
      <c r="VGW40" s="227"/>
      <c r="VGX40" s="227"/>
      <c r="VGY40" s="227"/>
      <c r="VGZ40" s="227"/>
      <c r="VHA40" s="227"/>
      <c r="VHB40" s="227"/>
      <c r="VHC40" s="227"/>
      <c r="VHD40" s="227"/>
      <c r="VHE40" s="227"/>
      <c r="VHF40" s="227"/>
      <c r="VHG40" s="227"/>
      <c r="VHH40" s="227"/>
      <c r="VHI40" s="227"/>
      <c r="VHJ40" s="227"/>
      <c r="VHK40" s="227"/>
      <c r="VHL40" s="227"/>
      <c r="VHM40" s="227"/>
      <c r="VHN40" s="227"/>
      <c r="VHO40" s="227"/>
      <c r="VHP40" s="227"/>
      <c r="VHQ40" s="227"/>
      <c r="VHR40" s="227"/>
      <c r="VHS40" s="227"/>
      <c r="VHT40" s="227"/>
      <c r="VHU40" s="227"/>
      <c r="VHV40" s="227"/>
      <c r="VHW40" s="227"/>
      <c r="VHX40" s="227"/>
      <c r="VHY40" s="227"/>
      <c r="VHZ40" s="227"/>
      <c r="VIA40" s="227"/>
      <c r="VIB40" s="227"/>
      <c r="VIC40" s="227"/>
      <c r="VID40" s="227"/>
      <c r="VIE40" s="227"/>
      <c r="VIF40" s="227"/>
      <c r="VIG40" s="227"/>
      <c r="VIH40" s="227"/>
      <c r="VII40" s="227"/>
      <c r="VIJ40" s="227"/>
      <c r="VIK40" s="227"/>
      <c r="VIL40" s="227"/>
      <c r="VIM40" s="227"/>
      <c r="VIN40" s="227"/>
      <c r="VIO40" s="227"/>
      <c r="VIP40" s="227"/>
      <c r="VIQ40" s="227"/>
      <c r="VIR40" s="227"/>
      <c r="VIS40" s="227"/>
      <c r="VIT40" s="227"/>
      <c r="VIU40" s="227"/>
      <c r="VIV40" s="227"/>
      <c r="VIW40" s="227"/>
      <c r="VIX40" s="227"/>
      <c r="VIY40" s="227"/>
      <c r="VIZ40" s="227"/>
      <c r="VJA40" s="227"/>
      <c r="VJB40" s="227"/>
      <c r="VJC40" s="227"/>
      <c r="VJD40" s="227"/>
      <c r="VJE40" s="227"/>
      <c r="VJF40" s="227"/>
      <c r="VJG40" s="227"/>
      <c r="VJH40" s="227"/>
      <c r="VJI40" s="227"/>
      <c r="VJJ40" s="227"/>
      <c r="VJK40" s="227"/>
      <c r="VJL40" s="227"/>
      <c r="VJM40" s="227"/>
      <c r="VJN40" s="227"/>
      <c r="VJO40" s="227"/>
      <c r="VJP40" s="227"/>
      <c r="VJQ40" s="227"/>
      <c r="VJR40" s="227"/>
      <c r="VJS40" s="227"/>
      <c r="VJT40" s="227"/>
      <c r="VJU40" s="227"/>
      <c r="VJV40" s="227"/>
      <c r="VJW40" s="227"/>
      <c r="VJX40" s="227"/>
      <c r="VJY40" s="227"/>
      <c r="VJZ40" s="227"/>
      <c r="VKA40" s="227"/>
      <c r="VKB40" s="227"/>
      <c r="VKC40" s="227"/>
      <c r="VKD40" s="227"/>
      <c r="VKE40" s="227"/>
      <c r="VKF40" s="227"/>
      <c r="VKG40" s="227"/>
      <c r="VKH40" s="227"/>
      <c r="VKI40" s="227"/>
      <c r="VKJ40" s="227"/>
      <c r="VKK40" s="227"/>
      <c r="VKL40" s="227"/>
      <c r="VKM40" s="227"/>
      <c r="VKN40" s="227"/>
      <c r="VKO40" s="227"/>
      <c r="VKP40" s="227"/>
      <c r="VKQ40" s="227"/>
      <c r="VKR40" s="227"/>
      <c r="VKS40" s="227"/>
      <c r="VKT40" s="227"/>
      <c r="VKU40" s="227"/>
      <c r="VKV40" s="227"/>
      <c r="VKW40" s="227"/>
      <c r="VKX40" s="227"/>
      <c r="VKY40" s="227"/>
      <c r="VKZ40" s="227"/>
      <c r="VLA40" s="227"/>
      <c r="VLB40" s="227"/>
      <c r="VLC40" s="227"/>
      <c r="VLD40" s="227"/>
      <c r="VLE40" s="227"/>
      <c r="VLF40" s="227"/>
      <c r="VLG40" s="227"/>
      <c r="VLH40" s="227"/>
      <c r="VLI40" s="227"/>
      <c r="VLJ40" s="227"/>
      <c r="VLK40" s="227"/>
      <c r="VLL40" s="227"/>
      <c r="VLM40" s="227"/>
      <c r="VLN40" s="227"/>
      <c r="VLO40" s="227"/>
      <c r="VLP40" s="227"/>
      <c r="VLQ40" s="227"/>
      <c r="VLR40" s="227"/>
      <c r="VLS40" s="227"/>
      <c r="VLT40" s="227"/>
      <c r="VLU40" s="227"/>
      <c r="VLV40" s="227"/>
      <c r="VLW40" s="227"/>
      <c r="VLX40" s="227"/>
      <c r="VLY40" s="227"/>
      <c r="VLZ40" s="227"/>
      <c r="VMA40" s="227"/>
      <c r="VMB40" s="227"/>
      <c r="VMC40" s="227"/>
      <c r="VMD40" s="227"/>
      <c r="VME40" s="227"/>
      <c r="VMF40" s="227"/>
      <c r="VMG40" s="227"/>
      <c r="VMH40" s="227"/>
      <c r="VMI40" s="227"/>
      <c r="VMJ40" s="227"/>
      <c r="VMK40" s="227"/>
      <c r="VML40" s="227"/>
      <c r="VMM40" s="227"/>
      <c r="VMN40" s="227"/>
      <c r="VMO40" s="227"/>
      <c r="VMP40" s="227"/>
      <c r="VMQ40" s="227"/>
      <c r="VMR40" s="227"/>
      <c r="VMS40" s="227"/>
      <c r="VMT40" s="227"/>
      <c r="VMU40" s="227"/>
      <c r="VMV40" s="227"/>
      <c r="VMW40" s="227"/>
      <c r="VMX40" s="227"/>
      <c r="VMY40" s="227"/>
      <c r="VMZ40" s="227"/>
      <c r="VNA40" s="227"/>
      <c r="VNB40" s="227"/>
      <c r="VNC40" s="227"/>
      <c r="VND40" s="227"/>
      <c r="VNE40" s="227"/>
      <c r="VNF40" s="227"/>
      <c r="VNG40" s="227"/>
      <c r="VNH40" s="227"/>
      <c r="VNI40" s="227"/>
      <c r="VNJ40" s="227"/>
      <c r="VNK40" s="227"/>
      <c r="VNL40" s="227"/>
      <c r="VNM40" s="227"/>
      <c r="VNN40" s="227"/>
      <c r="VNO40" s="227"/>
      <c r="VNP40" s="227"/>
      <c r="VNQ40" s="227"/>
      <c r="VNR40" s="227"/>
      <c r="VNS40" s="227"/>
      <c r="VNT40" s="227"/>
      <c r="VNU40" s="227"/>
      <c r="VNV40" s="227"/>
      <c r="VNW40" s="227"/>
      <c r="VNX40" s="227"/>
      <c r="VNY40" s="227"/>
      <c r="VNZ40" s="227"/>
      <c r="VOA40" s="227"/>
      <c r="VOB40" s="227"/>
      <c r="VOC40" s="227"/>
      <c r="VOD40" s="227"/>
      <c r="VOE40" s="227"/>
      <c r="VOF40" s="227"/>
      <c r="VOG40" s="227"/>
      <c r="VOH40" s="227"/>
      <c r="VOI40" s="227"/>
      <c r="VOJ40" s="227"/>
      <c r="VOK40" s="227"/>
      <c r="VOL40" s="227"/>
      <c r="VOM40" s="227"/>
      <c r="VON40" s="227"/>
      <c r="VOO40" s="227"/>
      <c r="VOP40" s="227"/>
      <c r="VOQ40" s="227"/>
      <c r="VOR40" s="227"/>
      <c r="VOS40" s="227"/>
      <c r="VOT40" s="227"/>
      <c r="VOU40" s="227"/>
      <c r="VOV40" s="227"/>
      <c r="VOW40" s="227"/>
      <c r="VOX40" s="227"/>
      <c r="VOY40" s="227"/>
      <c r="VOZ40" s="227"/>
      <c r="VPA40" s="227"/>
      <c r="VPB40" s="227"/>
      <c r="VPC40" s="227"/>
      <c r="VPD40" s="227"/>
      <c r="VPE40" s="227"/>
      <c r="VPF40" s="227"/>
      <c r="VPG40" s="227"/>
      <c r="VPH40" s="227"/>
      <c r="VPI40" s="227"/>
      <c r="VPJ40" s="227"/>
      <c r="VPK40" s="227"/>
      <c r="VPL40" s="227"/>
      <c r="VPM40" s="227"/>
      <c r="VPN40" s="227"/>
      <c r="VPO40" s="227"/>
      <c r="VPP40" s="227"/>
      <c r="VPQ40" s="227"/>
      <c r="VPR40" s="227"/>
      <c r="VPS40" s="227"/>
      <c r="VPT40" s="227"/>
      <c r="VPU40" s="227"/>
      <c r="VPV40" s="227"/>
      <c r="VPW40" s="227"/>
      <c r="VPX40" s="227"/>
      <c r="VPY40" s="227"/>
      <c r="VPZ40" s="227"/>
      <c r="VQA40" s="227"/>
      <c r="VQB40" s="227"/>
      <c r="VQC40" s="227"/>
      <c r="VQD40" s="227"/>
      <c r="VQE40" s="227"/>
      <c r="VQF40" s="227"/>
      <c r="VQG40" s="227"/>
      <c r="VQH40" s="227"/>
      <c r="VQI40" s="227"/>
      <c r="VQJ40" s="227"/>
      <c r="VQK40" s="227"/>
      <c r="VQL40" s="227"/>
      <c r="VQM40" s="227"/>
      <c r="VQN40" s="227"/>
      <c r="VQO40" s="227"/>
      <c r="VQP40" s="227"/>
      <c r="VQQ40" s="227"/>
      <c r="VQR40" s="227"/>
      <c r="VQS40" s="227"/>
      <c r="VQT40" s="227"/>
      <c r="VQU40" s="227"/>
      <c r="VQV40" s="227"/>
      <c r="VQW40" s="227"/>
      <c r="VQX40" s="227"/>
      <c r="VQY40" s="227"/>
      <c r="VQZ40" s="227"/>
      <c r="VRA40" s="227"/>
      <c r="VRB40" s="227"/>
      <c r="VRC40" s="227"/>
      <c r="VRD40" s="227"/>
      <c r="VRE40" s="227"/>
      <c r="VRF40" s="227"/>
      <c r="VRG40" s="227"/>
      <c r="VRH40" s="227"/>
      <c r="VRI40" s="227"/>
      <c r="VRJ40" s="227"/>
      <c r="VRK40" s="227"/>
      <c r="VRL40" s="227"/>
      <c r="VRM40" s="227"/>
      <c r="VRN40" s="227"/>
      <c r="VRO40" s="227"/>
      <c r="VRP40" s="227"/>
      <c r="VRQ40" s="227"/>
      <c r="VRR40" s="227"/>
      <c r="VRS40" s="227"/>
      <c r="VRT40" s="227"/>
      <c r="VRU40" s="227"/>
      <c r="VRV40" s="227"/>
      <c r="VRW40" s="227"/>
      <c r="VRX40" s="227"/>
      <c r="VRY40" s="227"/>
      <c r="VRZ40" s="227"/>
      <c r="VSA40" s="227"/>
      <c r="VSB40" s="227"/>
      <c r="VSC40" s="227"/>
      <c r="VSD40" s="227"/>
      <c r="VSE40" s="227"/>
      <c r="VSF40" s="227"/>
      <c r="VSG40" s="227"/>
      <c r="VSH40" s="227"/>
      <c r="VSI40" s="227"/>
      <c r="VSJ40" s="227"/>
      <c r="VSK40" s="227"/>
      <c r="VSL40" s="227"/>
      <c r="VSM40" s="227"/>
      <c r="VSN40" s="227"/>
      <c r="VSO40" s="227"/>
      <c r="VSP40" s="227"/>
      <c r="VSQ40" s="227"/>
      <c r="VSR40" s="227"/>
      <c r="VSS40" s="227"/>
      <c r="VST40" s="227"/>
      <c r="VSU40" s="227"/>
      <c r="VSV40" s="227"/>
      <c r="VSW40" s="227"/>
      <c r="VSX40" s="227"/>
      <c r="VSY40" s="227"/>
      <c r="VSZ40" s="227"/>
      <c r="VTA40" s="227"/>
      <c r="VTB40" s="227"/>
      <c r="VTC40" s="227"/>
      <c r="VTD40" s="227"/>
      <c r="VTE40" s="227"/>
      <c r="VTF40" s="227"/>
      <c r="VTG40" s="227"/>
      <c r="VTH40" s="227"/>
      <c r="VTI40" s="227"/>
      <c r="VTJ40" s="227"/>
      <c r="VTK40" s="227"/>
      <c r="VTL40" s="227"/>
      <c r="VTM40" s="227"/>
      <c r="VTN40" s="227"/>
      <c r="VTO40" s="227"/>
      <c r="VTP40" s="227"/>
      <c r="VTQ40" s="227"/>
      <c r="VTR40" s="227"/>
      <c r="VTS40" s="227"/>
      <c r="VTT40" s="227"/>
      <c r="VTU40" s="227"/>
      <c r="VTV40" s="227"/>
      <c r="VTW40" s="227"/>
      <c r="VTX40" s="227"/>
      <c r="VTY40" s="227"/>
      <c r="VTZ40" s="227"/>
      <c r="VUA40" s="227"/>
      <c r="VUB40" s="227"/>
      <c r="VUC40" s="227"/>
      <c r="VUD40" s="227"/>
      <c r="VUE40" s="227"/>
      <c r="VUF40" s="227"/>
      <c r="VUG40" s="227"/>
      <c r="VUH40" s="227"/>
      <c r="VUI40" s="227"/>
      <c r="VUJ40" s="227"/>
      <c r="VUK40" s="227"/>
      <c r="VUL40" s="227"/>
      <c r="VUM40" s="227"/>
      <c r="VUN40" s="227"/>
      <c r="VUO40" s="227"/>
      <c r="VUP40" s="227"/>
      <c r="VUQ40" s="227"/>
      <c r="VUR40" s="227"/>
      <c r="VUS40" s="227"/>
      <c r="VUT40" s="227"/>
      <c r="VUU40" s="227"/>
      <c r="VUV40" s="227"/>
      <c r="VUW40" s="227"/>
      <c r="VUX40" s="227"/>
      <c r="VUY40" s="227"/>
      <c r="VUZ40" s="227"/>
      <c r="VVA40" s="227"/>
      <c r="VVB40" s="227"/>
      <c r="VVC40" s="227"/>
      <c r="VVD40" s="227"/>
      <c r="VVE40" s="227"/>
      <c r="VVF40" s="227"/>
      <c r="VVG40" s="227"/>
      <c r="VVH40" s="227"/>
      <c r="VVI40" s="227"/>
      <c r="VVJ40" s="227"/>
      <c r="VVK40" s="227"/>
      <c r="VVL40" s="227"/>
      <c r="VVM40" s="227"/>
      <c r="VVN40" s="227"/>
      <c r="VVO40" s="227"/>
      <c r="VVP40" s="227"/>
      <c r="VVQ40" s="227"/>
      <c r="VVR40" s="227"/>
      <c r="VVS40" s="227"/>
      <c r="VVT40" s="227"/>
      <c r="VVU40" s="227"/>
      <c r="VVV40" s="227"/>
      <c r="VVW40" s="227"/>
      <c r="VVX40" s="227"/>
      <c r="VVY40" s="227"/>
      <c r="VVZ40" s="227"/>
      <c r="VWA40" s="227"/>
      <c r="VWB40" s="227"/>
      <c r="VWC40" s="227"/>
      <c r="VWD40" s="227"/>
      <c r="VWE40" s="227"/>
      <c r="VWF40" s="227"/>
      <c r="VWG40" s="227"/>
      <c r="VWH40" s="227"/>
      <c r="VWI40" s="227"/>
      <c r="VWJ40" s="227"/>
      <c r="VWK40" s="227"/>
      <c r="VWL40" s="227"/>
      <c r="VWM40" s="227"/>
      <c r="VWN40" s="227"/>
      <c r="VWO40" s="227"/>
      <c r="VWP40" s="227"/>
      <c r="VWQ40" s="227"/>
      <c r="VWR40" s="227"/>
      <c r="VWS40" s="227"/>
      <c r="VWT40" s="227"/>
      <c r="VWU40" s="227"/>
      <c r="VWV40" s="227"/>
      <c r="VWW40" s="227"/>
      <c r="VWX40" s="227"/>
      <c r="VWY40" s="227"/>
      <c r="VWZ40" s="227"/>
      <c r="VXA40" s="227"/>
      <c r="VXB40" s="227"/>
      <c r="VXC40" s="227"/>
      <c r="VXD40" s="227"/>
      <c r="VXE40" s="227"/>
      <c r="VXF40" s="227"/>
      <c r="VXG40" s="227"/>
      <c r="VXH40" s="227"/>
      <c r="VXI40" s="227"/>
      <c r="VXJ40" s="227"/>
      <c r="VXK40" s="227"/>
      <c r="VXL40" s="227"/>
      <c r="VXM40" s="227"/>
      <c r="VXN40" s="227"/>
      <c r="VXO40" s="227"/>
      <c r="VXP40" s="227"/>
      <c r="VXQ40" s="227"/>
      <c r="VXR40" s="227"/>
      <c r="VXS40" s="227"/>
      <c r="VXT40" s="227"/>
      <c r="VXU40" s="227"/>
      <c r="VXV40" s="227"/>
      <c r="VXW40" s="227"/>
      <c r="VXX40" s="227"/>
      <c r="VXY40" s="227"/>
      <c r="VXZ40" s="227"/>
      <c r="VYA40" s="227"/>
      <c r="VYB40" s="227"/>
      <c r="VYC40" s="227"/>
      <c r="VYD40" s="227"/>
      <c r="VYE40" s="227"/>
      <c r="VYF40" s="227"/>
      <c r="VYG40" s="227"/>
      <c r="VYH40" s="227"/>
      <c r="VYI40" s="227"/>
      <c r="VYJ40" s="227"/>
      <c r="VYK40" s="227"/>
      <c r="VYL40" s="227"/>
      <c r="VYM40" s="227"/>
      <c r="VYN40" s="227"/>
      <c r="VYO40" s="227"/>
      <c r="VYP40" s="227"/>
      <c r="VYQ40" s="227"/>
      <c r="VYR40" s="227"/>
      <c r="VYS40" s="227"/>
      <c r="VYT40" s="227"/>
      <c r="VYU40" s="227"/>
      <c r="VYV40" s="227"/>
      <c r="VYW40" s="227"/>
      <c r="VYX40" s="227"/>
      <c r="VYY40" s="227"/>
      <c r="VYZ40" s="227"/>
      <c r="VZA40" s="227"/>
      <c r="VZB40" s="227"/>
      <c r="VZC40" s="227"/>
      <c r="VZD40" s="227"/>
      <c r="VZE40" s="227"/>
      <c r="VZF40" s="227"/>
      <c r="VZG40" s="227"/>
      <c r="VZH40" s="227"/>
      <c r="VZI40" s="227"/>
      <c r="VZJ40" s="227"/>
      <c r="VZK40" s="227"/>
      <c r="VZL40" s="227"/>
      <c r="VZM40" s="227"/>
      <c r="VZN40" s="227"/>
      <c r="VZO40" s="227"/>
      <c r="VZP40" s="227"/>
      <c r="VZQ40" s="227"/>
      <c r="VZR40" s="227"/>
      <c r="VZS40" s="227"/>
      <c r="VZT40" s="227"/>
      <c r="VZU40" s="227"/>
      <c r="VZV40" s="227"/>
      <c r="VZW40" s="227"/>
      <c r="VZX40" s="227"/>
      <c r="VZY40" s="227"/>
      <c r="VZZ40" s="227"/>
      <c r="WAA40" s="227"/>
      <c r="WAB40" s="227"/>
      <c r="WAC40" s="227"/>
      <c r="WAD40" s="227"/>
      <c r="WAE40" s="227"/>
      <c r="WAF40" s="227"/>
      <c r="WAG40" s="227"/>
      <c r="WAH40" s="227"/>
      <c r="WAI40" s="227"/>
      <c r="WAJ40" s="227"/>
      <c r="WAK40" s="227"/>
      <c r="WAL40" s="227"/>
      <c r="WAM40" s="227"/>
      <c r="WAN40" s="227"/>
      <c r="WAO40" s="227"/>
      <c r="WAP40" s="227"/>
      <c r="WAQ40" s="227"/>
      <c r="WAR40" s="227"/>
      <c r="WAS40" s="227"/>
      <c r="WAT40" s="227"/>
      <c r="WAU40" s="227"/>
      <c r="WAV40" s="227"/>
      <c r="WAW40" s="227"/>
      <c r="WAX40" s="227"/>
      <c r="WAY40" s="227"/>
      <c r="WAZ40" s="227"/>
      <c r="WBA40" s="227"/>
      <c r="WBB40" s="227"/>
      <c r="WBC40" s="227"/>
      <c r="WBD40" s="227"/>
      <c r="WBE40" s="227"/>
      <c r="WBF40" s="227"/>
      <c r="WBG40" s="227"/>
      <c r="WBH40" s="227"/>
      <c r="WBI40" s="227"/>
      <c r="WBJ40" s="227"/>
      <c r="WBK40" s="227"/>
      <c r="WBL40" s="227"/>
      <c r="WBM40" s="227"/>
      <c r="WBN40" s="227"/>
      <c r="WBO40" s="227"/>
      <c r="WBP40" s="227"/>
      <c r="WBQ40" s="227"/>
      <c r="WBR40" s="227"/>
      <c r="WBS40" s="227"/>
      <c r="WBT40" s="227"/>
      <c r="WBU40" s="227"/>
      <c r="WBV40" s="227"/>
      <c r="WBW40" s="227"/>
      <c r="WBX40" s="227"/>
      <c r="WBY40" s="227"/>
      <c r="WBZ40" s="227"/>
      <c r="WCA40" s="227"/>
      <c r="WCB40" s="227"/>
      <c r="WCC40" s="227"/>
      <c r="WCD40" s="227"/>
      <c r="WCE40" s="227"/>
      <c r="WCF40" s="227"/>
      <c r="WCG40" s="227"/>
      <c r="WCH40" s="227"/>
      <c r="WCI40" s="227"/>
      <c r="WCJ40" s="227"/>
      <c r="WCK40" s="227"/>
      <c r="WCL40" s="227"/>
      <c r="WCM40" s="227"/>
      <c r="WCN40" s="227"/>
      <c r="WCO40" s="227"/>
      <c r="WCP40" s="227"/>
      <c r="WCQ40" s="227"/>
      <c r="WCR40" s="227"/>
      <c r="WCS40" s="227"/>
      <c r="WCT40" s="227"/>
      <c r="WCU40" s="227"/>
      <c r="WCV40" s="227"/>
      <c r="WCW40" s="227"/>
      <c r="WCX40" s="227"/>
      <c r="WCY40" s="227"/>
      <c r="WCZ40" s="227"/>
      <c r="WDA40" s="227"/>
      <c r="WDB40" s="227"/>
      <c r="WDC40" s="227"/>
      <c r="WDD40" s="227"/>
      <c r="WDE40" s="227"/>
      <c r="WDF40" s="227"/>
      <c r="WDG40" s="227"/>
      <c r="WDH40" s="227"/>
      <c r="WDI40" s="227"/>
      <c r="WDJ40" s="227"/>
      <c r="WDK40" s="227"/>
      <c r="WDL40" s="227"/>
      <c r="WDM40" s="227"/>
      <c r="WDN40" s="227"/>
      <c r="WDO40" s="227"/>
      <c r="WDP40" s="227"/>
      <c r="WDQ40" s="227"/>
      <c r="WDR40" s="227"/>
      <c r="WDS40" s="227"/>
      <c r="WDT40" s="227"/>
      <c r="WDU40" s="227"/>
      <c r="WDV40" s="227"/>
      <c r="WDW40" s="227"/>
      <c r="WDX40" s="227"/>
      <c r="WDY40" s="227"/>
      <c r="WDZ40" s="227"/>
      <c r="WEA40" s="227"/>
      <c r="WEB40" s="227"/>
      <c r="WEC40" s="227"/>
      <c r="WED40" s="227"/>
      <c r="WEE40" s="227"/>
      <c r="WEF40" s="227"/>
      <c r="WEG40" s="227"/>
      <c r="WEH40" s="227"/>
      <c r="WEI40" s="227"/>
      <c r="WEJ40" s="227"/>
      <c r="WEK40" s="227"/>
      <c r="WEL40" s="227"/>
      <c r="WEM40" s="227"/>
      <c r="WEN40" s="227"/>
      <c r="WEO40" s="227"/>
      <c r="WEP40" s="227"/>
      <c r="WEQ40" s="227"/>
      <c r="WER40" s="227"/>
      <c r="WES40" s="227"/>
      <c r="WET40" s="227"/>
      <c r="WEU40" s="227"/>
      <c r="WEV40" s="227"/>
      <c r="WEW40" s="227"/>
      <c r="WEX40" s="227"/>
      <c r="WEY40" s="227"/>
      <c r="WEZ40" s="227"/>
      <c r="WFA40" s="227"/>
      <c r="WFB40" s="227"/>
      <c r="WFC40" s="227"/>
      <c r="WFD40" s="227"/>
      <c r="WFE40" s="227"/>
      <c r="WFF40" s="227"/>
      <c r="WFG40" s="227"/>
      <c r="WFH40" s="227"/>
      <c r="WFI40" s="227"/>
      <c r="WFJ40" s="227"/>
      <c r="WFK40" s="227"/>
      <c r="WFL40" s="227"/>
      <c r="WFM40" s="227"/>
      <c r="WFN40" s="227"/>
      <c r="WFO40" s="227"/>
      <c r="WFP40" s="227"/>
      <c r="WFQ40" s="227"/>
      <c r="WFR40" s="227"/>
      <c r="WFS40" s="227"/>
      <c r="WFT40" s="227"/>
      <c r="WFU40" s="227"/>
      <c r="WFV40" s="227"/>
      <c r="WFW40" s="227"/>
      <c r="WFX40" s="227"/>
      <c r="WFY40" s="227"/>
      <c r="WFZ40" s="227"/>
      <c r="WGA40" s="227"/>
      <c r="WGB40" s="227"/>
      <c r="WGC40" s="227"/>
      <c r="WGD40" s="227"/>
      <c r="WGE40" s="227"/>
      <c r="WGF40" s="227"/>
      <c r="WGG40" s="227"/>
      <c r="WGH40" s="227"/>
      <c r="WGI40" s="227"/>
      <c r="WGJ40" s="227"/>
      <c r="WGK40" s="227"/>
      <c r="WGL40" s="227"/>
      <c r="WGM40" s="227"/>
      <c r="WGN40" s="227"/>
      <c r="WGO40" s="227"/>
      <c r="WGP40" s="227"/>
      <c r="WGQ40" s="227"/>
      <c r="WGR40" s="227"/>
      <c r="WGS40" s="227"/>
      <c r="WGT40" s="227"/>
      <c r="WGU40" s="227"/>
      <c r="WGV40" s="227"/>
      <c r="WGW40" s="227"/>
      <c r="WGX40" s="227"/>
      <c r="WGY40" s="227"/>
      <c r="WGZ40" s="227"/>
      <c r="WHA40" s="227"/>
      <c r="WHB40" s="227"/>
      <c r="WHC40" s="227"/>
      <c r="WHD40" s="227"/>
      <c r="WHE40" s="227"/>
      <c r="WHF40" s="227"/>
      <c r="WHG40" s="227"/>
      <c r="WHH40" s="227"/>
      <c r="WHI40" s="227"/>
      <c r="WHJ40" s="227"/>
      <c r="WHK40" s="227"/>
      <c r="WHL40" s="227"/>
      <c r="WHM40" s="227"/>
      <c r="WHN40" s="227"/>
      <c r="WHO40" s="227"/>
      <c r="WHP40" s="227"/>
      <c r="WHQ40" s="227"/>
      <c r="WHR40" s="227"/>
      <c r="WHS40" s="227"/>
      <c r="WHT40" s="227"/>
      <c r="WHU40" s="227"/>
      <c r="WHV40" s="227"/>
      <c r="WHW40" s="227"/>
      <c r="WHX40" s="227"/>
      <c r="WHY40" s="227"/>
      <c r="WHZ40" s="227"/>
      <c r="WIA40" s="227"/>
      <c r="WIB40" s="227"/>
      <c r="WIC40" s="227"/>
      <c r="WID40" s="227"/>
      <c r="WIE40" s="227"/>
      <c r="WIF40" s="227"/>
      <c r="WIG40" s="227"/>
      <c r="WIH40" s="227"/>
      <c r="WII40" s="227"/>
      <c r="WIJ40" s="227"/>
      <c r="WIK40" s="227"/>
      <c r="WIL40" s="227"/>
      <c r="WIM40" s="227"/>
      <c r="WIN40" s="227"/>
      <c r="WIO40" s="227"/>
      <c r="WIP40" s="227"/>
      <c r="WIQ40" s="227"/>
      <c r="WIR40" s="227"/>
      <c r="WIS40" s="227"/>
      <c r="WIT40" s="227"/>
      <c r="WIU40" s="227"/>
      <c r="WIV40" s="227"/>
      <c r="WIW40" s="227"/>
      <c r="WIX40" s="227"/>
      <c r="WIY40" s="227"/>
      <c r="WIZ40" s="227"/>
      <c r="WJA40" s="227"/>
      <c r="WJB40" s="227"/>
      <c r="WJC40" s="227"/>
      <c r="WJD40" s="227"/>
      <c r="WJE40" s="227"/>
      <c r="WJF40" s="227"/>
      <c r="WJG40" s="227"/>
      <c r="WJH40" s="227"/>
      <c r="WJI40" s="227"/>
      <c r="WJJ40" s="227"/>
      <c r="WJK40" s="227"/>
      <c r="WJL40" s="227"/>
      <c r="WJM40" s="227"/>
      <c r="WJN40" s="227"/>
      <c r="WJO40" s="227"/>
      <c r="WJP40" s="227"/>
      <c r="WJQ40" s="227"/>
      <c r="WJR40" s="227"/>
      <c r="WJS40" s="227"/>
      <c r="WJT40" s="227"/>
      <c r="WJU40" s="227"/>
      <c r="WJV40" s="227"/>
      <c r="WJW40" s="227"/>
      <c r="WJX40" s="227"/>
      <c r="WJY40" s="227"/>
      <c r="WJZ40" s="227"/>
      <c r="WKA40" s="227"/>
      <c r="WKB40" s="227"/>
      <c r="WKC40" s="227"/>
      <c r="WKD40" s="227"/>
      <c r="WKE40" s="227"/>
      <c r="WKF40" s="227"/>
      <c r="WKG40" s="227"/>
      <c r="WKH40" s="227"/>
      <c r="WKI40" s="227"/>
      <c r="WKJ40" s="227"/>
      <c r="WKK40" s="227"/>
      <c r="WKL40" s="227"/>
      <c r="WKM40" s="227"/>
      <c r="WKN40" s="227"/>
      <c r="WKO40" s="227"/>
      <c r="WKP40" s="227"/>
      <c r="WKQ40" s="227"/>
      <c r="WKR40" s="227"/>
      <c r="WKS40" s="227"/>
      <c r="WKT40" s="227"/>
      <c r="WKU40" s="227"/>
      <c r="WKV40" s="227"/>
      <c r="WKW40" s="227"/>
      <c r="WKX40" s="227"/>
      <c r="WKY40" s="227"/>
      <c r="WKZ40" s="227"/>
      <c r="WLA40" s="227"/>
      <c r="WLB40" s="227"/>
      <c r="WLC40" s="227"/>
      <c r="WLD40" s="227"/>
      <c r="WLE40" s="227"/>
      <c r="WLF40" s="227"/>
      <c r="WLG40" s="227"/>
      <c r="WLH40" s="227"/>
      <c r="WLI40" s="227"/>
      <c r="WLJ40" s="227"/>
      <c r="WLK40" s="227"/>
      <c r="WLL40" s="227"/>
      <c r="WLM40" s="227"/>
      <c r="WLN40" s="227"/>
      <c r="WLO40" s="227"/>
      <c r="WLP40" s="227"/>
      <c r="WLQ40" s="227"/>
      <c r="WLR40" s="227"/>
      <c r="WLS40" s="227"/>
      <c r="WLT40" s="227"/>
      <c r="WLU40" s="227"/>
      <c r="WLV40" s="227"/>
      <c r="WLW40" s="227"/>
      <c r="WLX40" s="227"/>
      <c r="WLY40" s="227"/>
      <c r="WLZ40" s="227"/>
      <c r="WMA40" s="227"/>
      <c r="WMB40" s="227"/>
      <c r="WMC40" s="227"/>
      <c r="WMD40" s="227"/>
      <c r="WME40" s="227"/>
      <c r="WMF40" s="227"/>
      <c r="WMG40" s="227"/>
      <c r="WMH40" s="227"/>
      <c r="WMI40" s="227"/>
      <c r="WMJ40" s="227"/>
      <c r="WMK40" s="227"/>
      <c r="WML40" s="227"/>
      <c r="WMM40" s="227"/>
      <c r="WMN40" s="227"/>
      <c r="WMO40" s="227"/>
      <c r="WMP40" s="227"/>
      <c r="WMQ40" s="227"/>
      <c r="WMR40" s="227"/>
      <c r="WMS40" s="227"/>
      <c r="WMT40" s="227"/>
      <c r="WMU40" s="227"/>
      <c r="WMV40" s="227"/>
      <c r="WMW40" s="227"/>
      <c r="WMX40" s="227"/>
      <c r="WMY40" s="227"/>
      <c r="WMZ40" s="227"/>
      <c r="WNA40" s="227"/>
      <c r="WNB40" s="227"/>
      <c r="WNC40" s="227"/>
      <c r="WND40" s="227"/>
      <c r="WNE40" s="227"/>
      <c r="WNF40" s="227"/>
      <c r="WNG40" s="227"/>
      <c r="WNH40" s="227"/>
      <c r="WNI40" s="227"/>
      <c r="WNJ40" s="227"/>
      <c r="WNK40" s="227"/>
      <c r="WNL40" s="227"/>
      <c r="WNM40" s="227"/>
      <c r="WNN40" s="227"/>
      <c r="WNO40" s="227"/>
      <c r="WNP40" s="227"/>
      <c r="WNQ40" s="227"/>
      <c r="WNR40" s="227"/>
      <c r="WNS40" s="227"/>
      <c r="WNT40" s="227"/>
      <c r="WNU40" s="227"/>
      <c r="WNV40" s="227"/>
      <c r="WNW40" s="227"/>
      <c r="WNX40" s="227"/>
      <c r="WNY40" s="227"/>
      <c r="WNZ40" s="227"/>
      <c r="WOA40" s="227"/>
      <c r="WOB40" s="227"/>
      <c r="WOC40" s="227"/>
      <c r="WOD40" s="227"/>
      <c r="WOE40" s="227"/>
      <c r="WOF40" s="227"/>
      <c r="WOG40" s="227"/>
      <c r="WOH40" s="227"/>
      <c r="WOI40" s="227"/>
      <c r="WOJ40" s="227"/>
      <c r="WOK40" s="227"/>
      <c r="WOL40" s="227"/>
      <c r="WOM40" s="227"/>
      <c r="WON40" s="227"/>
      <c r="WOO40" s="227"/>
      <c r="WOP40" s="227"/>
      <c r="WOQ40" s="227"/>
      <c r="WOR40" s="227"/>
      <c r="WOS40" s="227"/>
      <c r="WOT40" s="227"/>
      <c r="WOU40" s="227"/>
      <c r="WOV40" s="227"/>
      <c r="WOW40" s="227"/>
      <c r="WOX40" s="227"/>
      <c r="WOY40" s="227"/>
      <c r="WOZ40" s="227"/>
      <c r="WPA40" s="227"/>
      <c r="WPB40" s="227"/>
      <c r="WPC40" s="227"/>
      <c r="WPD40" s="227"/>
      <c r="WPE40" s="227"/>
      <c r="WPF40" s="227"/>
      <c r="WPG40" s="227"/>
      <c r="WPH40" s="227"/>
      <c r="WPI40" s="227"/>
      <c r="WPJ40" s="227"/>
      <c r="WPK40" s="227"/>
      <c r="WPL40" s="227"/>
      <c r="WPM40" s="227"/>
      <c r="WPN40" s="227"/>
      <c r="WPO40" s="227"/>
      <c r="WPP40" s="227"/>
      <c r="WPQ40" s="227"/>
      <c r="WPR40" s="227"/>
      <c r="WPS40" s="227"/>
      <c r="WPT40" s="227"/>
      <c r="WPU40" s="227"/>
      <c r="WPV40" s="227"/>
      <c r="WPW40" s="227"/>
      <c r="WPX40" s="227"/>
      <c r="WPY40" s="227"/>
      <c r="WPZ40" s="227"/>
      <c r="WQA40" s="227"/>
      <c r="WQB40" s="227"/>
      <c r="WQC40" s="227"/>
      <c r="WQD40" s="227"/>
      <c r="WQE40" s="227"/>
      <c r="WQF40" s="227"/>
      <c r="WQG40" s="227"/>
      <c r="WQH40" s="227"/>
      <c r="WQI40" s="227"/>
      <c r="WQJ40" s="227"/>
      <c r="WQK40" s="227"/>
      <c r="WQL40" s="227"/>
      <c r="WQM40" s="227"/>
      <c r="WQN40" s="227"/>
      <c r="WQO40" s="227"/>
      <c r="WQP40" s="227"/>
      <c r="WQQ40" s="227"/>
      <c r="WQR40" s="227"/>
      <c r="WQS40" s="227"/>
      <c r="WQT40" s="227"/>
      <c r="WQU40" s="227"/>
      <c r="WQV40" s="227"/>
      <c r="WQW40" s="227"/>
      <c r="WQX40" s="227"/>
      <c r="WQY40" s="227"/>
      <c r="WQZ40" s="227"/>
      <c r="WRA40" s="227"/>
      <c r="WRB40" s="227"/>
      <c r="WRC40" s="227"/>
      <c r="WRD40" s="227"/>
      <c r="WRE40" s="227"/>
      <c r="WRF40" s="227"/>
      <c r="WRG40" s="227"/>
      <c r="WRH40" s="227"/>
      <c r="WRI40" s="227"/>
      <c r="WRJ40" s="227"/>
      <c r="WRK40" s="227"/>
      <c r="WRL40" s="227"/>
      <c r="WRM40" s="227"/>
      <c r="WRN40" s="227"/>
      <c r="WRO40" s="227"/>
      <c r="WRP40" s="227"/>
      <c r="WRQ40" s="227"/>
      <c r="WRR40" s="227"/>
      <c r="WRS40" s="227"/>
      <c r="WRT40" s="227"/>
      <c r="WRU40" s="227"/>
      <c r="WRV40" s="227"/>
      <c r="WRW40" s="227"/>
      <c r="WRX40" s="227"/>
      <c r="WRY40" s="227"/>
      <c r="WRZ40" s="227"/>
      <c r="WSA40" s="227"/>
      <c r="WSB40" s="227"/>
      <c r="WSC40" s="227"/>
      <c r="WSD40" s="227"/>
      <c r="WSE40" s="227"/>
      <c r="WSF40" s="227"/>
      <c r="WSG40" s="227"/>
      <c r="WSH40" s="227"/>
      <c r="WSI40" s="227"/>
      <c r="WSJ40" s="227"/>
      <c r="WSK40" s="227"/>
      <c r="WSL40" s="227"/>
      <c r="WSM40" s="227"/>
      <c r="WSN40" s="227"/>
      <c r="WSO40" s="227"/>
      <c r="WSP40" s="227"/>
      <c r="WSQ40" s="227"/>
      <c r="WSR40" s="227"/>
      <c r="WSS40" s="227"/>
      <c r="WST40" s="227"/>
      <c r="WSU40" s="227"/>
      <c r="WSV40" s="227"/>
      <c r="WSW40" s="227"/>
      <c r="WSX40" s="227"/>
      <c r="WSY40" s="227"/>
      <c r="WSZ40" s="227"/>
      <c r="WTA40" s="227"/>
      <c r="WTB40" s="227"/>
      <c r="WTC40" s="227"/>
      <c r="WTD40" s="227"/>
      <c r="WTE40" s="227"/>
      <c r="WTF40" s="227"/>
      <c r="WTG40" s="227"/>
      <c r="WTH40" s="227"/>
      <c r="WTI40" s="227"/>
      <c r="WTJ40" s="227"/>
      <c r="WTK40" s="227"/>
      <c r="WTL40" s="227"/>
      <c r="WTM40" s="227"/>
      <c r="WTN40" s="227"/>
      <c r="WTO40" s="227"/>
      <c r="WTP40" s="227"/>
      <c r="WTQ40" s="227"/>
      <c r="WTR40" s="227"/>
      <c r="WTS40" s="227"/>
      <c r="WTT40" s="227"/>
      <c r="WTU40" s="227"/>
      <c r="WTV40" s="227"/>
      <c r="WTW40" s="227"/>
      <c r="WTX40" s="227"/>
      <c r="WTY40" s="227"/>
      <c r="WTZ40" s="227"/>
      <c r="WUA40" s="227"/>
      <c r="WUB40" s="227"/>
      <c r="WUC40" s="227"/>
      <c r="WUD40" s="227"/>
      <c r="WUE40" s="227"/>
      <c r="WUF40" s="227"/>
      <c r="WUG40" s="227"/>
      <c r="WUH40" s="227"/>
      <c r="WUI40" s="227"/>
      <c r="WUJ40" s="227"/>
      <c r="WUK40" s="227"/>
      <c r="WUL40" s="227"/>
      <c r="WUM40" s="227"/>
      <c r="WUN40" s="227"/>
      <c r="WUO40" s="227"/>
      <c r="WUP40" s="227"/>
      <c r="WUQ40" s="227"/>
      <c r="WUR40" s="227"/>
      <c r="WUS40" s="227"/>
      <c r="WUT40" s="227"/>
      <c r="WUU40" s="227"/>
      <c r="WUV40" s="227"/>
      <c r="WUW40" s="227"/>
      <c r="WUX40" s="227"/>
      <c r="WUY40" s="227"/>
      <c r="WUZ40" s="227"/>
      <c r="WVA40" s="227"/>
      <c r="WVB40" s="227"/>
      <c r="WVC40" s="227"/>
    </row>
    <row r="41" spans="1:16123" s="251" customFormat="1">
      <c r="A41" s="227"/>
      <c r="B41" s="227"/>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c r="DJ41" s="227"/>
      <c r="DK41" s="227"/>
      <c r="DL41" s="227"/>
      <c r="DM41" s="227"/>
      <c r="DN41" s="227"/>
      <c r="DO41" s="227"/>
      <c r="DP41" s="227"/>
      <c r="DQ41" s="227"/>
      <c r="DR41" s="227"/>
      <c r="DS41" s="227"/>
      <c r="DT41" s="227"/>
      <c r="DU41" s="227"/>
      <c r="DV41" s="227"/>
      <c r="DW41" s="227"/>
      <c r="DX41" s="227"/>
      <c r="DY41" s="227"/>
      <c r="DZ41" s="227"/>
      <c r="EA41" s="227"/>
      <c r="EB41" s="227"/>
      <c r="EC41" s="227"/>
      <c r="ED41" s="227"/>
      <c r="EE41" s="227"/>
      <c r="EF41" s="227"/>
      <c r="EG41" s="227"/>
      <c r="EH41" s="227"/>
      <c r="EI41" s="227"/>
      <c r="EJ41" s="227"/>
      <c r="EK41" s="227"/>
      <c r="EL41" s="227"/>
      <c r="EM41" s="227"/>
      <c r="EN41" s="227"/>
      <c r="EO41" s="227"/>
      <c r="EP41" s="227"/>
      <c r="EQ41" s="227"/>
      <c r="ER41" s="227"/>
      <c r="ES41" s="227"/>
      <c r="ET41" s="227"/>
      <c r="EU41" s="227"/>
      <c r="EV41" s="227"/>
      <c r="EW41" s="227"/>
      <c r="EX41" s="227"/>
      <c r="EY41" s="227"/>
      <c r="EZ41" s="227"/>
      <c r="FA41" s="227"/>
      <c r="FB41" s="227"/>
      <c r="FC41" s="227"/>
      <c r="FD41" s="227"/>
      <c r="FE41" s="227"/>
      <c r="FF41" s="227"/>
      <c r="FG41" s="227"/>
      <c r="FH41" s="227"/>
      <c r="FI41" s="227"/>
      <c r="FJ41" s="227"/>
      <c r="FK41" s="227"/>
      <c r="FL41" s="227"/>
      <c r="FM41" s="227"/>
      <c r="FN41" s="227"/>
      <c r="FO41" s="227"/>
      <c r="FP41" s="227"/>
      <c r="FQ41" s="227"/>
      <c r="FR41" s="227"/>
      <c r="FS41" s="227"/>
      <c r="FT41" s="227"/>
      <c r="FU41" s="227"/>
      <c r="FV41" s="227"/>
      <c r="FW41" s="227"/>
      <c r="FX41" s="227"/>
      <c r="FY41" s="227"/>
      <c r="FZ41" s="227"/>
      <c r="GA41" s="227"/>
      <c r="GB41" s="227"/>
      <c r="GC41" s="227"/>
      <c r="GD41" s="227"/>
      <c r="GE41" s="227"/>
      <c r="GF41" s="227"/>
      <c r="GG41" s="227"/>
      <c r="GH41" s="227"/>
      <c r="GI41" s="227"/>
      <c r="GJ41" s="227"/>
      <c r="GK41" s="227"/>
      <c r="GL41" s="227"/>
      <c r="GM41" s="227"/>
      <c r="GN41" s="227"/>
      <c r="GO41" s="227"/>
      <c r="GP41" s="227"/>
      <c r="GQ41" s="227"/>
      <c r="GR41" s="227"/>
      <c r="GS41" s="227"/>
      <c r="GT41" s="227"/>
      <c r="GU41" s="227"/>
      <c r="GV41" s="227"/>
      <c r="GW41" s="227"/>
      <c r="GX41" s="227"/>
      <c r="GY41" s="227"/>
      <c r="GZ41" s="227"/>
      <c r="HA41" s="227"/>
      <c r="HB41" s="227"/>
      <c r="HC41" s="227"/>
      <c r="HD41" s="227"/>
      <c r="HE41" s="227"/>
      <c r="HF41" s="227"/>
      <c r="HG41" s="227"/>
      <c r="HH41" s="227"/>
      <c r="HI41" s="227"/>
      <c r="HJ41" s="227"/>
      <c r="HK41" s="227"/>
      <c r="HL41" s="227"/>
      <c r="HM41" s="227"/>
      <c r="HN41" s="227"/>
      <c r="HO41" s="227"/>
      <c r="HP41" s="227"/>
      <c r="HQ41" s="227"/>
      <c r="HR41" s="227"/>
      <c r="HS41" s="227"/>
      <c r="HT41" s="227"/>
      <c r="HU41" s="227"/>
      <c r="HV41" s="227"/>
      <c r="HW41" s="227"/>
      <c r="HX41" s="227"/>
      <c r="HY41" s="227"/>
      <c r="HZ41" s="227"/>
      <c r="IA41" s="227"/>
      <c r="IB41" s="227"/>
      <c r="IC41" s="227"/>
      <c r="ID41" s="227"/>
      <c r="IE41" s="227"/>
      <c r="IF41" s="227"/>
      <c r="IG41" s="227"/>
      <c r="IH41" s="227"/>
      <c r="II41" s="227"/>
      <c r="IJ41" s="227"/>
      <c r="IK41" s="227"/>
      <c r="IL41" s="227"/>
      <c r="IM41" s="227"/>
      <c r="IN41" s="227"/>
      <c r="IO41" s="227"/>
      <c r="IP41" s="227"/>
      <c r="IQ41" s="227"/>
      <c r="IR41" s="227"/>
      <c r="IS41" s="227"/>
      <c r="IT41" s="227"/>
      <c r="IU41" s="227"/>
      <c r="IV41" s="227"/>
      <c r="IW41" s="227"/>
      <c r="IX41" s="227"/>
      <c r="IY41" s="227"/>
      <c r="IZ41" s="227"/>
      <c r="JA41" s="227"/>
      <c r="JB41" s="227"/>
      <c r="JC41" s="227"/>
      <c r="JD41" s="227"/>
      <c r="JE41" s="227"/>
      <c r="JF41" s="227"/>
      <c r="JG41" s="227"/>
      <c r="JH41" s="227"/>
      <c r="JI41" s="227"/>
      <c r="JJ41" s="227"/>
      <c r="JK41" s="227"/>
      <c r="JL41" s="227"/>
      <c r="JM41" s="227"/>
      <c r="JN41" s="227"/>
      <c r="JO41" s="227"/>
      <c r="JP41" s="227"/>
      <c r="JQ41" s="227"/>
      <c r="JR41" s="227"/>
      <c r="JS41" s="227"/>
      <c r="JT41" s="227"/>
      <c r="JU41" s="227"/>
      <c r="JV41" s="227"/>
      <c r="JW41" s="227"/>
      <c r="JX41" s="227"/>
      <c r="JY41" s="227"/>
      <c r="JZ41" s="227"/>
      <c r="KA41" s="227"/>
      <c r="KB41" s="227"/>
      <c r="KC41" s="227"/>
      <c r="KD41" s="227"/>
      <c r="KE41" s="227"/>
      <c r="KF41" s="227"/>
      <c r="KG41" s="227"/>
      <c r="KH41" s="227"/>
      <c r="KI41" s="227"/>
      <c r="KJ41" s="227"/>
      <c r="KK41" s="227"/>
      <c r="KL41" s="227"/>
      <c r="KM41" s="227"/>
      <c r="KN41" s="227"/>
      <c r="KO41" s="227"/>
      <c r="KP41" s="227"/>
      <c r="KQ41" s="227"/>
      <c r="KR41" s="227"/>
      <c r="KS41" s="227"/>
      <c r="KT41" s="227"/>
      <c r="KU41" s="227"/>
      <c r="KV41" s="227"/>
      <c r="KW41" s="227"/>
      <c r="KX41" s="227"/>
      <c r="KY41" s="227"/>
      <c r="KZ41" s="227"/>
      <c r="LA41" s="227"/>
      <c r="LB41" s="227"/>
      <c r="LC41" s="227"/>
      <c r="LD41" s="227"/>
      <c r="LE41" s="227"/>
      <c r="LF41" s="227"/>
      <c r="LG41" s="227"/>
      <c r="LH41" s="227"/>
      <c r="LI41" s="227"/>
      <c r="LJ41" s="227"/>
      <c r="LK41" s="227"/>
      <c r="LL41" s="227"/>
      <c r="LM41" s="227"/>
      <c r="LN41" s="227"/>
      <c r="LO41" s="227"/>
      <c r="LP41" s="227"/>
      <c r="LQ41" s="227"/>
      <c r="LR41" s="227"/>
      <c r="LS41" s="227"/>
      <c r="LT41" s="227"/>
      <c r="LU41" s="227"/>
      <c r="LV41" s="227"/>
      <c r="LW41" s="227"/>
      <c r="LX41" s="227"/>
      <c r="LY41" s="227"/>
      <c r="LZ41" s="227"/>
      <c r="MA41" s="227"/>
      <c r="MB41" s="227"/>
      <c r="MC41" s="227"/>
      <c r="MD41" s="227"/>
      <c r="ME41" s="227"/>
      <c r="MF41" s="227"/>
      <c r="MG41" s="227"/>
      <c r="MH41" s="227"/>
      <c r="MI41" s="227"/>
      <c r="MJ41" s="227"/>
      <c r="MK41" s="227"/>
      <c r="ML41" s="227"/>
      <c r="MM41" s="227"/>
      <c r="MN41" s="227"/>
      <c r="MO41" s="227"/>
      <c r="MP41" s="227"/>
      <c r="MQ41" s="227"/>
      <c r="MR41" s="227"/>
      <c r="MS41" s="227"/>
      <c r="MT41" s="227"/>
      <c r="MU41" s="227"/>
      <c r="MV41" s="227"/>
      <c r="MW41" s="227"/>
      <c r="MX41" s="227"/>
      <c r="MY41" s="227"/>
      <c r="MZ41" s="227"/>
      <c r="NA41" s="227"/>
      <c r="NB41" s="227"/>
      <c r="NC41" s="227"/>
      <c r="ND41" s="227"/>
      <c r="NE41" s="227"/>
      <c r="NF41" s="227"/>
      <c r="NG41" s="227"/>
      <c r="NH41" s="227"/>
      <c r="NI41" s="227"/>
      <c r="NJ41" s="227"/>
      <c r="NK41" s="227"/>
      <c r="NL41" s="227"/>
      <c r="NM41" s="227"/>
      <c r="NN41" s="227"/>
      <c r="NO41" s="227"/>
      <c r="NP41" s="227"/>
      <c r="NQ41" s="227"/>
      <c r="NR41" s="227"/>
      <c r="NS41" s="227"/>
      <c r="NT41" s="227"/>
      <c r="NU41" s="227"/>
      <c r="NV41" s="227"/>
      <c r="NW41" s="227"/>
      <c r="NX41" s="227"/>
      <c r="NY41" s="227"/>
      <c r="NZ41" s="227"/>
      <c r="OA41" s="227"/>
      <c r="OB41" s="227"/>
      <c r="OC41" s="227"/>
      <c r="OD41" s="227"/>
      <c r="OE41" s="227"/>
      <c r="OF41" s="227"/>
      <c r="OG41" s="227"/>
      <c r="OH41" s="227"/>
      <c r="OI41" s="227"/>
      <c r="OJ41" s="227"/>
      <c r="OK41" s="227"/>
      <c r="OL41" s="227"/>
      <c r="OM41" s="227"/>
      <c r="ON41" s="227"/>
      <c r="OO41" s="227"/>
      <c r="OP41" s="227"/>
      <c r="OQ41" s="227"/>
      <c r="OR41" s="227"/>
      <c r="OS41" s="227"/>
      <c r="OT41" s="227"/>
      <c r="OU41" s="227"/>
      <c r="OV41" s="227"/>
      <c r="OW41" s="227"/>
      <c r="OX41" s="227"/>
      <c r="OY41" s="227"/>
      <c r="OZ41" s="227"/>
      <c r="PA41" s="227"/>
      <c r="PB41" s="227"/>
      <c r="PC41" s="227"/>
      <c r="PD41" s="227"/>
      <c r="PE41" s="227"/>
      <c r="PF41" s="227"/>
      <c r="PG41" s="227"/>
      <c r="PH41" s="227"/>
      <c r="PI41" s="227"/>
      <c r="PJ41" s="227"/>
      <c r="PK41" s="227"/>
      <c r="PL41" s="227"/>
      <c r="PM41" s="227"/>
      <c r="PN41" s="227"/>
      <c r="PO41" s="227"/>
      <c r="PP41" s="227"/>
      <c r="PQ41" s="227"/>
      <c r="PR41" s="227"/>
      <c r="PS41" s="227"/>
      <c r="PT41" s="227"/>
      <c r="PU41" s="227"/>
      <c r="PV41" s="227"/>
      <c r="PW41" s="227"/>
      <c r="PX41" s="227"/>
      <c r="PY41" s="227"/>
      <c r="PZ41" s="227"/>
      <c r="QA41" s="227"/>
      <c r="QB41" s="227"/>
      <c r="QC41" s="227"/>
      <c r="QD41" s="227"/>
      <c r="QE41" s="227"/>
      <c r="QF41" s="227"/>
      <c r="QG41" s="227"/>
      <c r="QH41" s="227"/>
      <c r="QI41" s="227"/>
      <c r="QJ41" s="227"/>
      <c r="QK41" s="227"/>
      <c r="QL41" s="227"/>
      <c r="QM41" s="227"/>
      <c r="QN41" s="227"/>
      <c r="QO41" s="227"/>
      <c r="QP41" s="227"/>
      <c r="QQ41" s="227"/>
      <c r="QR41" s="227"/>
      <c r="QS41" s="227"/>
      <c r="QT41" s="227"/>
      <c r="QU41" s="227"/>
      <c r="QV41" s="227"/>
      <c r="QW41" s="227"/>
      <c r="QX41" s="227"/>
      <c r="QY41" s="227"/>
      <c r="QZ41" s="227"/>
      <c r="RA41" s="227"/>
      <c r="RB41" s="227"/>
      <c r="RC41" s="227"/>
      <c r="RD41" s="227"/>
      <c r="RE41" s="227"/>
      <c r="RF41" s="227"/>
      <c r="RG41" s="227"/>
      <c r="RH41" s="227"/>
      <c r="RI41" s="227"/>
      <c r="RJ41" s="227"/>
      <c r="RK41" s="227"/>
      <c r="RL41" s="227"/>
      <c r="RM41" s="227"/>
      <c r="RN41" s="227"/>
      <c r="RO41" s="227"/>
      <c r="RP41" s="227"/>
      <c r="RQ41" s="227"/>
      <c r="RR41" s="227"/>
      <c r="RS41" s="227"/>
      <c r="RT41" s="227"/>
      <c r="RU41" s="227"/>
      <c r="RV41" s="227"/>
      <c r="RW41" s="227"/>
      <c r="RX41" s="227"/>
      <c r="RY41" s="227"/>
      <c r="RZ41" s="227"/>
      <c r="SA41" s="227"/>
      <c r="SB41" s="227"/>
      <c r="SC41" s="227"/>
      <c r="SD41" s="227"/>
      <c r="SE41" s="227"/>
      <c r="SF41" s="227"/>
      <c r="SG41" s="227"/>
      <c r="SH41" s="227"/>
      <c r="SI41" s="227"/>
      <c r="SJ41" s="227"/>
      <c r="SK41" s="227"/>
      <c r="SL41" s="227"/>
      <c r="SM41" s="227"/>
      <c r="SN41" s="227"/>
      <c r="SO41" s="227"/>
      <c r="SP41" s="227"/>
      <c r="SQ41" s="227"/>
      <c r="SR41" s="227"/>
      <c r="SS41" s="227"/>
      <c r="ST41" s="227"/>
      <c r="SU41" s="227"/>
      <c r="SV41" s="227"/>
      <c r="SW41" s="227"/>
      <c r="SX41" s="227"/>
      <c r="SY41" s="227"/>
      <c r="SZ41" s="227"/>
      <c r="TA41" s="227"/>
      <c r="TB41" s="227"/>
      <c r="TC41" s="227"/>
      <c r="TD41" s="227"/>
      <c r="TE41" s="227"/>
      <c r="TF41" s="227"/>
      <c r="TG41" s="227"/>
      <c r="TH41" s="227"/>
      <c r="TI41" s="227"/>
      <c r="TJ41" s="227"/>
      <c r="TK41" s="227"/>
      <c r="TL41" s="227"/>
      <c r="TM41" s="227"/>
      <c r="TN41" s="227"/>
      <c r="TO41" s="227"/>
      <c r="TP41" s="227"/>
      <c r="TQ41" s="227"/>
      <c r="TR41" s="227"/>
      <c r="TS41" s="227"/>
      <c r="TT41" s="227"/>
      <c r="TU41" s="227"/>
      <c r="TV41" s="227"/>
      <c r="TW41" s="227"/>
      <c r="TX41" s="227"/>
      <c r="TY41" s="227"/>
      <c r="TZ41" s="227"/>
      <c r="UA41" s="227"/>
      <c r="UB41" s="227"/>
      <c r="UC41" s="227"/>
      <c r="UD41" s="227"/>
      <c r="UE41" s="227"/>
      <c r="UF41" s="227"/>
      <c r="UG41" s="227"/>
      <c r="UH41" s="227"/>
      <c r="UI41" s="227"/>
      <c r="UJ41" s="227"/>
      <c r="UK41" s="227"/>
      <c r="UL41" s="227"/>
      <c r="UM41" s="227"/>
      <c r="UN41" s="227"/>
      <c r="UO41" s="227"/>
      <c r="UP41" s="227"/>
      <c r="UQ41" s="227"/>
      <c r="UR41" s="227"/>
      <c r="US41" s="227"/>
      <c r="UT41" s="227"/>
      <c r="UU41" s="227"/>
      <c r="UV41" s="227"/>
      <c r="UW41" s="227"/>
      <c r="UX41" s="227"/>
      <c r="UY41" s="227"/>
      <c r="UZ41" s="227"/>
      <c r="VA41" s="227"/>
      <c r="VB41" s="227"/>
      <c r="VC41" s="227"/>
      <c r="VD41" s="227"/>
      <c r="VE41" s="227"/>
      <c r="VF41" s="227"/>
      <c r="VG41" s="227"/>
      <c r="VH41" s="227"/>
      <c r="VI41" s="227"/>
      <c r="VJ41" s="227"/>
      <c r="VK41" s="227"/>
      <c r="VL41" s="227"/>
      <c r="VM41" s="227"/>
      <c r="VN41" s="227"/>
      <c r="VO41" s="227"/>
      <c r="VP41" s="227"/>
      <c r="VQ41" s="227"/>
      <c r="VR41" s="227"/>
      <c r="VS41" s="227"/>
      <c r="VT41" s="227"/>
      <c r="VU41" s="227"/>
      <c r="VV41" s="227"/>
      <c r="VW41" s="227"/>
      <c r="VX41" s="227"/>
      <c r="VY41" s="227"/>
      <c r="VZ41" s="227"/>
      <c r="WA41" s="227"/>
      <c r="WB41" s="227"/>
      <c r="WC41" s="227"/>
      <c r="WD41" s="227"/>
      <c r="WE41" s="227"/>
      <c r="WF41" s="227"/>
      <c r="WG41" s="227"/>
      <c r="WH41" s="227"/>
      <c r="WI41" s="227"/>
      <c r="WJ41" s="227"/>
      <c r="WK41" s="227"/>
      <c r="WL41" s="227"/>
      <c r="WM41" s="227"/>
      <c r="WN41" s="227"/>
      <c r="WO41" s="227"/>
      <c r="WP41" s="227"/>
      <c r="WQ41" s="227"/>
      <c r="WR41" s="227"/>
      <c r="WS41" s="227"/>
      <c r="WT41" s="227"/>
      <c r="WU41" s="227"/>
      <c r="WV41" s="227"/>
      <c r="WW41" s="227"/>
      <c r="WX41" s="227"/>
      <c r="WY41" s="227"/>
      <c r="WZ41" s="227"/>
      <c r="XA41" s="227"/>
      <c r="XB41" s="227"/>
      <c r="XC41" s="227"/>
      <c r="XD41" s="227"/>
      <c r="XE41" s="227"/>
      <c r="XF41" s="227"/>
      <c r="XG41" s="227"/>
      <c r="XH41" s="227"/>
      <c r="XI41" s="227"/>
      <c r="XJ41" s="227"/>
      <c r="XK41" s="227"/>
      <c r="XL41" s="227"/>
      <c r="XM41" s="227"/>
      <c r="XN41" s="227"/>
      <c r="XO41" s="227"/>
      <c r="XP41" s="227"/>
      <c r="XQ41" s="227"/>
      <c r="XR41" s="227"/>
      <c r="XS41" s="227"/>
      <c r="XT41" s="227"/>
      <c r="XU41" s="227"/>
      <c r="XV41" s="227"/>
      <c r="XW41" s="227"/>
      <c r="XX41" s="227"/>
      <c r="XY41" s="227"/>
      <c r="XZ41" s="227"/>
      <c r="YA41" s="227"/>
      <c r="YB41" s="227"/>
      <c r="YC41" s="227"/>
      <c r="YD41" s="227"/>
      <c r="YE41" s="227"/>
      <c r="YF41" s="227"/>
      <c r="YG41" s="227"/>
      <c r="YH41" s="227"/>
      <c r="YI41" s="227"/>
      <c r="YJ41" s="227"/>
      <c r="YK41" s="227"/>
      <c r="YL41" s="227"/>
      <c r="YM41" s="227"/>
      <c r="YN41" s="227"/>
      <c r="YO41" s="227"/>
      <c r="YP41" s="227"/>
      <c r="YQ41" s="227"/>
      <c r="YR41" s="227"/>
      <c r="YS41" s="227"/>
      <c r="YT41" s="227"/>
      <c r="YU41" s="227"/>
      <c r="YV41" s="227"/>
      <c r="YW41" s="227"/>
      <c r="YX41" s="227"/>
      <c r="YY41" s="227"/>
      <c r="YZ41" s="227"/>
      <c r="ZA41" s="227"/>
      <c r="ZB41" s="227"/>
      <c r="ZC41" s="227"/>
      <c r="ZD41" s="227"/>
      <c r="ZE41" s="227"/>
      <c r="ZF41" s="227"/>
      <c r="ZG41" s="227"/>
      <c r="ZH41" s="227"/>
      <c r="ZI41" s="227"/>
      <c r="ZJ41" s="227"/>
      <c r="ZK41" s="227"/>
      <c r="ZL41" s="227"/>
      <c r="ZM41" s="227"/>
      <c r="ZN41" s="227"/>
      <c r="ZO41" s="227"/>
      <c r="ZP41" s="227"/>
      <c r="ZQ41" s="227"/>
      <c r="ZR41" s="227"/>
      <c r="ZS41" s="227"/>
      <c r="ZT41" s="227"/>
      <c r="ZU41" s="227"/>
      <c r="ZV41" s="227"/>
      <c r="ZW41" s="227"/>
      <c r="ZX41" s="227"/>
      <c r="ZY41" s="227"/>
      <c r="ZZ41" s="227"/>
      <c r="AAA41" s="227"/>
      <c r="AAB41" s="227"/>
      <c r="AAC41" s="227"/>
      <c r="AAD41" s="227"/>
      <c r="AAE41" s="227"/>
      <c r="AAF41" s="227"/>
      <c r="AAG41" s="227"/>
      <c r="AAH41" s="227"/>
      <c r="AAI41" s="227"/>
      <c r="AAJ41" s="227"/>
      <c r="AAK41" s="227"/>
      <c r="AAL41" s="227"/>
      <c r="AAM41" s="227"/>
      <c r="AAN41" s="227"/>
      <c r="AAO41" s="227"/>
      <c r="AAP41" s="227"/>
      <c r="AAQ41" s="227"/>
      <c r="AAR41" s="227"/>
      <c r="AAS41" s="227"/>
      <c r="AAT41" s="227"/>
      <c r="AAU41" s="227"/>
      <c r="AAV41" s="227"/>
      <c r="AAW41" s="227"/>
      <c r="AAX41" s="227"/>
      <c r="AAY41" s="227"/>
      <c r="AAZ41" s="227"/>
      <c r="ABA41" s="227"/>
      <c r="ABB41" s="227"/>
      <c r="ABC41" s="227"/>
      <c r="ABD41" s="227"/>
      <c r="ABE41" s="227"/>
      <c r="ABF41" s="227"/>
      <c r="ABG41" s="227"/>
      <c r="ABH41" s="227"/>
      <c r="ABI41" s="227"/>
      <c r="ABJ41" s="227"/>
      <c r="ABK41" s="227"/>
      <c r="ABL41" s="227"/>
      <c r="ABM41" s="227"/>
      <c r="ABN41" s="227"/>
      <c r="ABO41" s="227"/>
      <c r="ABP41" s="227"/>
      <c r="ABQ41" s="227"/>
      <c r="ABR41" s="227"/>
      <c r="ABS41" s="227"/>
      <c r="ABT41" s="227"/>
      <c r="ABU41" s="227"/>
      <c r="ABV41" s="227"/>
      <c r="ABW41" s="227"/>
      <c r="ABX41" s="227"/>
      <c r="ABY41" s="227"/>
      <c r="ABZ41" s="227"/>
      <c r="ACA41" s="227"/>
      <c r="ACB41" s="227"/>
      <c r="ACC41" s="227"/>
      <c r="ACD41" s="227"/>
      <c r="ACE41" s="227"/>
      <c r="ACF41" s="227"/>
      <c r="ACG41" s="227"/>
      <c r="ACH41" s="227"/>
      <c r="ACI41" s="227"/>
      <c r="ACJ41" s="227"/>
      <c r="ACK41" s="227"/>
      <c r="ACL41" s="227"/>
      <c r="ACM41" s="227"/>
      <c r="ACN41" s="227"/>
      <c r="ACO41" s="227"/>
      <c r="ACP41" s="227"/>
      <c r="ACQ41" s="227"/>
      <c r="ACR41" s="227"/>
      <c r="ACS41" s="227"/>
      <c r="ACT41" s="227"/>
      <c r="ACU41" s="227"/>
      <c r="ACV41" s="227"/>
      <c r="ACW41" s="227"/>
      <c r="ACX41" s="227"/>
      <c r="ACY41" s="227"/>
      <c r="ACZ41" s="227"/>
      <c r="ADA41" s="227"/>
      <c r="ADB41" s="227"/>
      <c r="ADC41" s="227"/>
      <c r="ADD41" s="227"/>
      <c r="ADE41" s="227"/>
      <c r="ADF41" s="227"/>
      <c r="ADG41" s="227"/>
      <c r="ADH41" s="227"/>
      <c r="ADI41" s="227"/>
      <c r="ADJ41" s="227"/>
      <c r="ADK41" s="227"/>
      <c r="ADL41" s="227"/>
      <c r="ADM41" s="227"/>
      <c r="ADN41" s="227"/>
      <c r="ADO41" s="227"/>
      <c r="ADP41" s="227"/>
      <c r="ADQ41" s="227"/>
      <c r="ADR41" s="227"/>
      <c r="ADS41" s="227"/>
      <c r="ADT41" s="227"/>
      <c r="ADU41" s="227"/>
      <c r="ADV41" s="227"/>
      <c r="ADW41" s="227"/>
      <c r="ADX41" s="227"/>
      <c r="ADY41" s="227"/>
      <c r="ADZ41" s="227"/>
      <c r="AEA41" s="227"/>
      <c r="AEB41" s="227"/>
      <c r="AEC41" s="227"/>
      <c r="AED41" s="227"/>
      <c r="AEE41" s="227"/>
      <c r="AEF41" s="227"/>
      <c r="AEG41" s="227"/>
      <c r="AEH41" s="227"/>
      <c r="AEI41" s="227"/>
      <c r="AEJ41" s="227"/>
      <c r="AEK41" s="227"/>
      <c r="AEL41" s="227"/>
      <c r="AEM41" s="227"/>
      <c r="AEN41" s="227"/>
      <c r="AEO41" s="227"/>
      <c r="AEP41" s="227"/>
      <c r="AEQ41" s="227"/>
      <c r="AER41" s="227"/>
      <c r="AES41" s="227"/>
      <c r="AET41" s="227"/>
      <c r="AEU41" s="227"/>
      <c r="AEV41" s="227"/>
      <c r="AEW41" s="227"/>
      <c r="AEX41" s="227"/>
      <c r="AEY41" s="227"/>
      <c r="AEZ41" s="227"/>
      <c r="AFA41" s="227"/>
      <c r="AFB41" s="227"/>
      <c r="AFC41" s="227"/>
      <c r="AFD41" s="227"/>
      <c r="AFE41" s="227"/>
      <c r="AFF41" s="227"/>
      <c r="AFG41" s="227"/>
      <c r="AFH41" s="227"/>
      <c r="AFI41" s="227"/>
      <c r="AFJ41" s="227"/>
      <c r="AFK41" s="227"/>
      <c r="AFL41" s="227"/>
      <c r="AFM41" s="227"/>
      <c r="AFN41" s="227"/>
      <c r="AFO41" s="227"/>
      <c r="AFP41" s="227"/>
      <c r="AFQ41" s="227"/>
      <c r="AFR41" s="227"/>
      <c r="AFS41" s="227"/>
      <c r="AFT41" s="227"/>
      <c r="AFU41" s="227"/>
      <c r="AFV41" s="227"/>
      <c r="AFW41" s="227"/>
      <c r="AFX41" s="227"/>
      <c r="AFY41" s="227"/>
      <c r="AFZ41" s="227"/>
      <c r="AGA41" s="227"/>
      <c r="AGB41" s="227"/>
      <c r="AGC41" s="227"/>
      <c r="AGD41" s="227"/>
      <c r="AGE41" s="227"/>
      <c r="AGF41" s="227"/>
      <c r="AGG41" s="227"/>
      <c r="AGH41" s="227"/>
      <c r="AGI41" s="227"/>
      <c r="AGJ41" s="227"/>
      <c r="AGK41" s="227"/>
      <c r="AGL41" s="227"/>
      <c r="AGM41" s="227"/>
      <c r="AGN41" s="227"/>
      <c r="AGO41" s="227"/>
      <c r="AGP41" s="227"/>
      <c r="AGQ41" s="227"/>
      <c r="AGR41" s="227"/>
      <c r="AGS41" s="227"/>
      <c r="AGT41" s="227"/>
      <c r="AGU41" s="227"/>
      <c r="AGV41" s="227"/>
      <c r="AGW41" s="227"/>
      <c r="AGX41" s="227"/>
      <c r="AGY41" s="227"/>
      <c r="AGZ41" s="227"/>
      <c r="AHA41" s="227"/>
      <c r="AHB41" s="227"/>
      <c r="AHC41" s="227"/>
      <c r="AHD41" s="227"/>
      <c r="AHE41" s="227"/>
      <c r="AHF41" s="227"/>
      <c r="AHG41" s="227"/>
      <c r="AHH41" s="227"/>
      <c r="AHI41" s="227"/>
      <c r="AHJ41" s="227"/>
      <c r="AHK41" s="227"/>
      <c r="AHL41" s="227"/>
      <c r="AHM41" s="227"/>
      <c r="AHN41" s="227"/>
      <c r="AHO41" s="227"/>
      <c r="AHP41" s="227"/>
      <c r="AHQ41" s="227"/>
      <c r="AHR41" s="227"/>
      <c r="AHS41" s="227"/>
      <c r="AHT41" s="227"/>
      <c r="AHU41" s="227"/>
      <c r="AHV41" s="227"/>
      <c r="AHW41" s="227"/>
      <c r="AHX41" s="227"/>
      <c r="AHY41" s="227"/>
      <c r="AHZ41" s="227"/>
      <c r="AIA41" s="227"/>
      <c r="AIB41" s="227"/>
      <c r="AIC41" s="227"/>
      <c r="AID41" s="227"/>
      <c r="AIE41" s="227"/>
      <c r="AIF41" s="227"/>
      <c r="AIG41" s="227"/>
      <c r="AIH41" s="227"/>
      <c r="AII41" s="227"/>
      <c r="AIJ41" s="227"/>
      <c r="AIK41" s="227"/>
      <c r="AIL41" s="227"/>
      <c r="AIM41" s="227"/>
      <c r="AIN41" s="227"/>
      <c r="AIO41" s="227"/>
      <c r="AIP41" s="227"/>
      <c r="AIQ41" s="227"/>
      <c r="AIR41" s="227"/>
      <c r="AIS41" s="227"/>
      <c r="AIT41" s="227"/>
      <c r="AIU41" s="227"/>
      <c r="AIV41" s="227"/>
      <c r="AIW41" s="227"/>
      <c r="AIX41" s="227"/>
      <c r="AIY41" s="227"/>
      <c r="AIZ41" s="227"/>
      <c r="AJA41" s="227"/>
      <c r="AJB41" s="227"/>
      <c r="AJC41" s="227"/>
      <c r="AJD41" s="227"/>
      <c r="AJE41" s="227"/>
      <c r="AJF41" s="227"/>
      <c r="AJG41" s="227"/>
      <c r="AJH41" s="227"/>
      <c r="AJI41" s="227"/>
      <c r="AJJ41" s="227"/>
      <c r="AJK41" s="227"/>
      <c r="AJL41" s="227"/>
      <c r="AJM41" s="227"/>
      <c r="AJN41" s="227"/>
      <c r="AJO41" s="227"/>
      <c r="AJP41" s="227"/>
      <c r="AJQ41" s="227"/>
      <c r="AJR41" s="227"/>
      <c r="AJS41" s="227"/>
      <c r="AJT41" s="227"/>
      <c r="AJU41" s="227"/>
      <c r="AJV41" s="227"/>
      <c r="AJW41" s="227"/>
      <c r="AJX41" s="227"/>
      <c r="AJY41" s="227"/>
      <c r="AJZ41" s="227"/>
      <c r="AKA41" s="227"/>
      <c r="AKB41" s="227"/>
      <c r="AKC41" s="227"/>
      <c r="AKD41" s="227"/>
      <c r="AKE41" s="227"/>
      <c r="AKF41" s="227"/>
      <c r="AKG41" s="227"/>
      <c r="AKH41" s="227"/>
      <c r="AKI41" s="227"/>
      <c r="AKJ41" s="227"/>
      <c r="AKK41" s="227"/>
      <c r="AKL41" s="227"/>
      <c r="AKM41" s="227"/>
      <c r="AKN41" s="227"/>
      <c r="AKO41" s="227"/>
      <c r="AKP41" s="227"/>
      <c r="AKQ41" s="227"/>
      <c r="AKR41" s="227"/>
      <c r="AKS41" s="227"/>
      <c r="AKT41" s="227"/>
      <c r="AKU41" s="227"/>
      <c r="AKV41" s="227"/>
      <c r="AKW41" s="227"/>
      <c r="AKX41" s="227"/>
      <c r="AKY41" s="227"/>
      <c r="AKZ41" s="227"/>
      <c r="ALA41" s="227"/>
      <c r="ALB41" s="227"/>
      <c r="ALC41" s="227"/>
      <c r="ALD41" s="227"/>
      <c r="ALE41" s="227"/>
      <c r="ALF41" s="227"/>
      <c r="ALG41" s="227"/>
      <c r="ALH41" s="227"/>
      <c r="ALI41" s="227"/>
      <c r="ALJ41" s="227"/>
      <c r="ALK41" s="227"/>
      <c r="ALL41" s="227"/>
      <c r="ALM41" s="227"/>
      <c r="ALN41" s="227"/>
      <c r="ALO41" s="227"/>
      <c r="ALP41" s="227"/>
      <c r="ALQ41" s="227"/>
      <c r="ALR41" s="227"/>
      <c r="ALS41" s="227"/>
      <c r="ALT41" s="227"/>
      <c r="ALU41" s="227"/>
      <c r="ALV41" s="227"/>
      <c r="ALW41" s="227"/>
      <c r="ALX41" s="227"/>
      <c r="ALY41" s="227"/>
      <c r="ALZ41" s="227"/>
      <c r="AMA41" s="227"/>
      <c r="AMB41" s="227"/>
      <c r="AMC41" s="227"/>
      <c r="AMD41" s="227"/>
      <c r="AME41" s="227"/>
      <c r="AMF41" s="227"/>
      <c r="AMG41" s="227"/>
      <c r="AMH41" s="227"/>
      <c r="AMI41" s="227"/>
      <c r="AMJ41" s="227"/>
      <c r="AMK41" s="227"/>
      <c r="AML41" s="227"/>
      <c r="AMM41" s="227"/>
      <c r="AMN41" s="227"/>
      <c r="AMO41" s="227"/>
      <c r="AMP41" s="227"/>
      <c r="AMQ41" s="227"/>
      <c r="AMR41" s="227"/>
      <c r="AMS41" s="227"/>
      <c r="AMT41" s="227"/>
      <c r="AMU41" s="227"/>
      <c r="AMV41" s="227"/>
      <c r="AMW41" s="227"/>
      <c r="AMX41" s="227"/>
      <c r="AMY41" s="227"/>
      <c r="AMZ41" s="227"/>
      <c r="ANA41" s="227"/>
      <c r="ANB41" s="227"/>
      <c r="ANC41" s="227"/>
      <c r="AND41" s="227"/>
      <c r="ANE41" s="227"/>
      <c r="ANF41" s="227"/>
      <c r="ANG41" s="227"/>
      <c r="ANH41" s="227"/>
      <c r="ANI41" s="227"/>
      <c r="ANJ41" s="227"/>
      <c r="ANK41" s="227"/>
      <c r="ANL41" s="227"/>
      <c r="ANM41" s="227"/>
      <c r="ANN41" s="227"/>
      <c r="ANO41" s="227"/>
      <c r="ANP41" s="227"/>
      <c r="ANQ41" s="227"/>
      <c r="ANR41" s="227"/>
      <c r="ANS41" s="227"/>
      <c r="ANT41" s="227"/>
      <c r="ANU41" s="227"/>
      <c r="ANV41" s="227"/>
      <c r="ANW41" s="227"/>
      <c r="ANX41" s="227"/>
      <c r="ANY41" s="227"/>
      <c r="ANZ41" s="227"/>
      <c r="AOA41" s="227"/>
      <c r="AOB41" s="227"/>
      <c r="AOC41" s="227"/>
      <c r="AOD41" s="227"/>
      <c r="AOE41" s="227"/>
      <c r="AOF41" s="227"/>
      <c r="AOG41" s="227"/>
      <c r="AOH41" s="227"/>
      <c r="AOI41" s="227"/>
      <c r="AOJ41" s="227"/>
      <c r="AOK41" s="227"/>
      <c r="AOL41" s="227"/>
      <c r="AOM41" s="227"/>
      <c r="AON41" s="227"/>
      <c r="AOO41" s="227"/>
      <c r="AOP41" s="227"/>
      <c r="AOQ41" s="227"/>
      <c r="AOR41" s="227"/>
      <c r="AOS41" s="227"/>
      <c r="AOT41" s="227"/>
      <c r="AOU41" s="227"/>
      <c r="AOV41" s="227"/>
      <c r="AOW41" s="227"/>
      <c r="AOX41" s="227"/>
      <c r="AOY41" s="227"/>
      <c r="AOZ41" s="227"/>
      <c r="APA41" s="227"/>
      <c r="APB41" s="227"/>
      <c r="APC41" s="227"/>
      <c r="APD41" s="227"/>
      <c r="APE41" s="227"/>
      <c r="APF41" s="227"/>
      <c r="APG41" s="227"/>
      <c r="APH41" s="227"/>
      <c r="API41" s="227"/>
      <c r="APJ41" s="227"/>
      <c r="APK41" s="227"/>
      <c r="APL41" s="227"/>
      <c r="APM41" s="227"/>
      <c r="APN41" s="227"/>
      <c r="APO41" s="227"/>
      <c r="APP41" s="227"/>
      <c r="APQ41" s="227"/>
      <c r="APR41" s="227"/>
      <c r="APS41" s="227"/>
      <c r="APT41" s="227"/>
      <c r="APU41" s="227"/>
      <c r="APV41" s="227"/>
      <c r="APW41" s="227"/>
      <c r="APX41" s="227"/>
      <c r="APY41" s="227"/>
      <c r="APZ41" s="227"/>
      <c r="AQA41" s="227"/>
      <c r="AQB41" s="227"/>
      <c r="AQC41" s="227"/>
      <c r="AQD41" s="227"/>
      <c r="AQE41" s="227"/>
      <c r="AQF41" s="227"/>
      <c r="AQG41" s="227"/>
      <c r="AQH41" s="227"/>
      <c r="AQI41" s="227"/>
      <c r="AQJ41" s="227"/>
      <c r="AQK41" s="227"/>
      <c r="AQL41" s="227"/>
      <c r="AQM41" s="227"/>
      <c r="AQN41" s="227"/>
      <c r="AQO41" s="227"/>
      <c r="AQP41" s="227"/>
      <c r="AQQ41" s="227"/>
      <c r="AQR41" s="227"/>
      <c r="AQS41" s="227"/>
      <c r="AQT41" s="227"/>
      <c r="AQU41" s="227"/>
      <c r="AQV41" s="227"/>
      <c r="AQW41" s="227"/>
      <c r="AQX41" s="227"/>
      <c r="AQY41" s="227"/>
      <c r="AQZ41" s="227"/>
      <c r="ARA41" s="227"/>
      <c r="ARB41" s="227"/>
      <c r="ARC41" s="227"/>
      <c r="ARD41" s="227"/>
      <c r="ARE41" s="227"/>
      <c r="ARF41" s="227"/>
      <c r="ARG41" s="227"/>
      <c r="ARH41" s="227"/>
      <c r="ARI41" s="227"/>
      <c r="ARJ41" s="227"/>
      <c r="ARK41" s="227"/>
      <c r="ARL41" s="227"/>
      <c r="ARM41" s="227"/>
      <c r="ARN41" s="227"/>
      <c r="ARO41" s="227"/>
      <c r="ARP41" s="227"/>
      <c r="ARQ41" s="227"/>
      <c r="ARR41" s="227"/>
      <c r="ARS41" s="227"/>
      <c r="ART41" s="227"/>
      <c r="ARU41" s="227"/>
      <c r="ARV41" s="227"/>
      <c r="ARW41" s="227"/>
      <c r="ARX41" s="227"/>
      <c r="ARY41" s="227"/>
      <c r="ARZ41" s="227"/>
      <c r="ASA41" s="227"/>
      <c r="ASB41" s="227"/>
      <c r="ASC41" s="227"/>
      <c r="ASD41" s="227"/>
      <c r="ASE41" s="227"/>
      <c r="ASF41" s="227"/>
      <c r="ASG41" s="227"/>
      <c r="ASH41" s="227"/>
      <c r="ASI41" s="227"/>
      <c r="ASJ41" s="227"/>
      <c r="ASK41" s="227"/>
      <c r="ASL41" s="227"/>
      <c r="ASM41" s="227"/>
      <c r="ASN41" s="227"/>
      <c r="ASO41" s="227"/>
      <c r="ASP41" s="227"/>
      <c r="ASQ41" s="227"/>
      <c r="ASR41" s="227"/>
      <c r="ASS41" s="227"/>
      <c r="AST41" s="227"/>
      <c r="ASU41" s="227"/>
      <c r="ASV41" s="227"/>
      <c r="ASW41" s="227"/>
      <c r="ASX41" s="227"/>
      <c r="ASY41" s="227"/>
      <c r="ASZ41" s="227"/>
      <c r="ATA41" s="227"/>
      <c r="ATB41" s="227"/>
      <c r="ATC41" s="227"/>
      <c r="ATD41" s="227"/>
      <c r="ATE41" s="227"/>
      <c r="ATF41" s="227"/>
      <c r="ATG41" s="227"/>
      <c r="ATH41" s="227"/>
      <c r="ATI41" s="227"/>
      <c r="ATJ41" s="227"/>
      <c r="ATK41" s="227"/>
      <c r="ATL41" s="227"/>
      <c r="ATM41" s="227"/>
      <c r="ATN41" s="227"/>
      <c r="ATO41" s="227"/>
      <c r="ATP41" s="227"/>
      <c r="ATQ41" s="227"/>
      <c r="ATR41" s="227"/>
      <c r="ATS41" s="227"/>
      <c r="ATT41" s="227"/>
      <c r="ATU41" s="227"/>
      <c r="ATV41" s="227"/>
      <c r="ATW41" s="227"/>
      <c r="ATX41" s="227"/>
      <c r="ATY41" s="227"/>
      <c r="ATZ41" s="227"/>
      <c r="AUA41" s="227"/>
      <c r="AUB41" s="227"/>
      <c r="AUC41" s="227"/>
      <c r="AUD41" s="227"/>
      <c r="AUE41" s="227"/>
      <c r="AUF41" s="227"/>
      <c r="AUG41" s="227"/>
      <c r="AUH41" s="227"/>
      <c r="AUI41" s="227"/>
      <c r="AUJ41" s="227"/>
      <c r="AUK41" s="227"/>
      <c r="AUL41" s="227"/>
      <c r="AUM41" s="227"/>
      <c r="AUN41" s="227"/>
      <c r="AUO41" s="227"/>
      <c r="AUP41" s="227"/>
      <c r="AUQ41" s="227"/>
      <c r="AUR41" s="227"/>
      <c r="AUS41" s="227"/>
      <c r="AUT41" s="227"/>
      <c r="AUU41" s="227"/>
      <c r="AUV41" s="227"/>
      <c r="AUW41" s="227"/>
      <c r="AUX41" s="227"/>
      <c r="AUY41" s="227"/>
      <c r="AUZ41" s="227"/>
      <c r="AVA41" s="227"/>
      <c r="AVB41" s="227"/>
      <c r="AVC41" s="227"/>
      <c r="AVD41" s="227"/>
      <c r="AVE41" s="227"/>
      <c r="AVF41" s="227"/>
      <c r="AVG41" s="227"/>
      <c r="AVH41" s="227"/>
      <c r="AVI41" s="227"/>
      <c r="AVJ41" s="227"/>
      <c r="AVK41" s="227"/>
      <c r="AVL41" s="227"/>
      <c r="AVM41" s="227"/>
      <c r="AVN41" s="227"/>
      <c r="AVO41" s="227"/>
      <c r="AVP41" s="227"/>
      <c r="AVQ41" s="227"/>
      <c r="AVR41" s="227"/>
      <c r="AVS41" s="227"/>
      <c r="AVT41" s="227"/>
      <c r="AVU41" s="227"/>
      <c r="AVV41" s="227"/>
      <c r="AVW41" s="227"/>
      <c r="AVX41" s="227"/>
      <c r="AVY41" s="227"/>
      <c r="AVZ41" s="227"/>
      <c r="AWA41" s="227"/>
      <c r="AWB41" s="227"/>
      <c r="AWC41" s="227"/>
      <c r="AWD41" s="227"/>
      <c r="AWE41" s="227"/>
      <c r="AWF41" s="227"/>
      <c r="AWG41" s="227"/>
      <c r="AWH41" s="227"/>
      <c r="AWI41" s="227"/>
      <c r="AWJ41" s="227"/>
      <c r="AWK41" s="227"/>
      <c r="AWL41" s="227"/>
      <c r="AWM41" s="227"/>
      <c r="AWN41" s="227"/>
      <c r="AWO41" s="227"/>
      <c r="AWP41" s="227"/>
      <c r="AWQ41" s="227"/>
      <c r="AWR41" s="227"/>
      <c r="AWS41" s="227"/>
      <c r="AWT41" s="227"/>
      <c r="AWU41" s="227"/>
      <c r="AWV41" s="227"/>
      <c r="AWW41" s="227"/>
      <c r="AWX41" s="227"/>
      <c r="AWY41" s="227"/>
      <c r="AWZ41" s="227"/>
      <c r="AXA41" s="227"/>
      <c r="AXB41" s="227"/>
      <c r="AXC41" s="227"/>
      <c r="AXD41" s="227"/>
      <c r="AXE41" s="227"/>
      <c r="AXF41" s="227"/>
      <c r="AXG41" s="227"/>
      <c r="AXH41" s="227"/>
      <c r="AXI41" s="227"/>
      <c r="AXJ41" s="227"/>
      <c r="AXK41" s="227"/>
      <c r="AXL41" s="227"/>
      <c r="AXM41" s="227"/>
      <c r="AXN41" s="227"/>
      <c r="AXO41" s="227"/>
      <c r="AXP41" s="227"/>
      <c r="AXQ41" s="227"/>
      <c r="AXR41" s="227"/>
      <c r="AXS41" s="227"/>
      <c r="AXT41" s="227"/>
      <c r="AXU41" s="227"/>
      <c r="AXV41" s="227"/>
      <c r="AXW41" s="227"/>
      <c r="AXX41" s="227"/>
      <c r="AXY41" s="227"/>
      <c r="AXZ41" s="227"/>
      <c r="AYA41" s="227"/>
      <c r="AYB41" s="227"/>
      <c r="AYC41" s="227"/>
      <c r="AYD41" s="227"/>
      <c r="AYE41" s="227"/>
      <c r="AYF41" s="227"/>
      <c r="AYG41" s="227"/>
      <c r="AYH41" s="227"/>
      <c r="AYI41" s="227"/>
      <c r="AYJ41" s="227"/>
      <c r="AYK41" s="227"/>
      <c r="AYL41" s="227"/>
      <c r="AYM41" s="227"/>
      <c r="AYN41" s="227"/>
      <c r="AYO41" s="227"/>
      <c r="AYP41" s="227"/>
      <c r="AYQ41" s="227"/>
      <c r="AYR41" s="227"/>
      <c r="AYS41" s="227"/>
      <c r="AYT41" s="227"/>
      <c r="AYU41" s="227"/>
      <c r="AYV41" s="227"/>
      <c r="AYW41" s="227"/>
      <c r="AYX41" s="227"/>
      <c r="AYY41" s="227"/>
      <c r="AYZ41" s="227"/>
      <c r="AZA41" s="227"/>
      <c r="AZB41" s="227"/>
      <c r="AZC41" s="227"/>
      <c r="AZD41" s="227"/>
      <c r="AZE41" s="227"/>
      <c r="AZF41" s="227"/>
      <c r="AZG41" s="227"/>
      <c r="AZH41" s="227"/>
      <c r="AZI41" s="227"/>
      <c r="AZJ41" s="227"/>
      <c r="AZK41" s="227"/>
      <c r="AZL41" s="227"/>
      <c r="AZM41" s="227"/>
      <c r="AZN41" s="227"/>
      <c r="AZO41" s="227"/>
      <c r="AZP41" s="227"/>
      <c r="AZQ41" s="227"/>
      <c r="AZR41" s="227"/>
      <c r="AZS41" s="227"/>
      <c r="AZT41" s="227"/>
      <c r="AZU41" s="227"/>
      <c r="AZV41" s="227"/>
      <c r="AZW41" s="227"/>
      <c r="AZX41" s="227"/>
      <c r="AZY41" s="227"/>
      <c r="AZZ41" s="227"/>
      <c r="BAA41" s="227"/>
      <c r="BAB41" s="227"/>
      <c r="BAC41" s="227"/>
      <c r="BAD41" s="227"/>
      <c r="BAE41" s="227"/>
      <c r="BAF41" s="227"/>
      <c r="BAG41" s="227"/>
      <c r="BAH41" s="227"/>
      <c r="BAI41" s="227"/>
      <c r="BAJ41" s="227"/>
      <c r="BAK41" s="227"/>
      <c r="BAL41" s="227"/>
      <c r="BAM41" s="227"/>
      <c r="BAN41" s="227"/>
      <c r="BAO41" s="227"/>
      <c r="BAP41" s="227"/>
      <c r="BAQ41" s="227"/>
      <c r="BAR41" s="227"/>
      <c r="BAS41" s="227"/>
      <c r="BAT41" s="227"/>
      <c r="BAU41" s="227"/>
      <c r="BAV41" s="227"/>
      <c r="BAW41" s="227"/>
      <c r="BAX41" s="227"/>
      <c r="BAY41" s="227"/>
      <c r="BAZ41" s="227"/>
      <c r="BBA41" s="227"/>
      <c r="BBB41" s="227"/>
      <c r="BBC41" s="227"/>
      <c r="BBD41" s="227"/>
      <c r="BBE41" s="227"/>
      <c r="BBF41" s="227"/>
      <c r="BBG41" s="227"/>
      <c r="BBH41" s="227"/>
      <c r="BBI41" s="227"/>
      <c r="BBJ41" s="227"/>
      <c r="BBK41" s="227"/>
      <c r="BBL41" s="227"/>
      <c r="BBM41" s="227"/>
      <c r="BBN41" s="227"/>
      <c r="BBO41" s="227"/>
      <c r="BBP41" s="227"/>
      <c r="BBQ41" s="227"/>
      <c r="BBR41" s="227"/>
      <c r="BBS41" s="227"/>
      <c r="BBT41" s="227"/>
      <c r="BBU41" s="227"/>
      <c r="BBV41" s="227"/>
      <c r="BBW41" s="227"/>
      <c r="BBX41" s="227"/>
      <c r="BBY41" s="227"/>
      <c r="BBZ41" s="227"/>
      <c r="BCA41" s="227"/>
      <c r="BCB41" s="227"/>
      <c r="BCC41" s="227"/>
      <c r="BCD41" s="227"/>
      <c r="BCE41" s="227"/>
      <c r="BCF41" s="227"/>
      <c r="BCG41" s="227"/>
      <c r="BCH41" s="227"/>
      <c r="BCI41" s="227"/>
      <c r="BCJ41" s="227"/>
      <c r="BCK41" s="227"/>
      <c r="BCL41" s="227"/>
      <c r="BCM41" s="227"/>
      <c r="BCN41" s="227"/>
      <c r="BCO41" s="227"/>
      <c r="BCP41" s="227"/>
      <c r="BCQ41" s="227"/>
      <c r="BCR41" s="227"/>
      <c r="BCS41" s="227"/>
      <c r="BCT41" s="227"/>
      <c r="BCU41" s="227"/>
      <c r="BCV41" s="227"/>
      <c r="BCW41" s="227"/>
      <c r="BCX41" s="227"/>
      <c r="BCY41" s="227"/>
      <c r="BCZ41" s="227"/>
      <c r="BDA41" s="227"/>
      <c r="BDB41" s="227"/>
      <c r="BDC41" s="227"/>
      <c r="BDD41" s="227"/>
      <c r="BDE41" s="227"/>
      <c r="BDF41" s="227"/>
      <c r="BDG41" s="227"/>
      <c r="BDH41" s="227"/>
      <c r="BDI41" s="227"/>
      <c r="BDJ41" s="227"/>
      <c r="BDK41" s="227"/>
      <c r="BDL41" s="227"/>
      <c r="BDM41" s="227"/>
      <c r="BDN41" s="227"/>
      <c r="BDO41" s="227"/>
      <c r="BDP41" s="227"/>
      <c r="BDQ41" s="227"/>
      <c r="BDR41" s="227"/>
      <c r="BDS41" s="227"/>
      <c r="BDT41" s="227"/>
      <c r="BDU41" s="227"/>
      <c r="BDV41" s="227"/>
      <c r="BDW41" s="227"/>
      <c r="BDX41" s="227"/>
      <c r="BDY41" s="227"/>
      <c r="BDZ41" s="227"/>
      <c r="BEA41" s="227"/>
      <c r="BEB41" s="227"/>
      <c r="BEC41" s="227"/>
      <c r="BED41" s="227"/>
      <c r="BEE41" s="227"/>
      <c r="BEF41" s="227"/>
      <c r="BEG41" s="227"/>
      <c r="BEH41" s="227"/>
      <c r="BEI41" s="227"/>
      <c r="BEJ41" s="227"/>
      <c r="BEK41" s="227"/>
      <c r="BEL41" s="227"/>
      <c r="BEM41" s="227"/>
      <c r="BEN41" s="227"/>
      <c r="BEO41" s="227"/>
      <c r="BEP41" s="227"/>
      <c r="BEQ41" s="227"/>
      <c r="BER41" s="227"/>
      <c r="BES41" s="227"/>
      <c r="BET41" s="227"/>
      <c r="BEU41" s="227"/>
      <c r="BEV41" s="227"/>
      <c r="BEW41" s="227"/>
      <c r="BEX41" s="227"/>
      <c r="BEY41" s="227"/>
      <c r="BEZ41" s="227"/>
      <c r="BFA41" s="227"/>
      <c r="BFB41" s="227"/>
      <c r="BFC41" s="227"/>
      <c r="BFD41" s="227"/>
      <c r="BFE41" s="227"/>
      <c r="BFF41" s="227"/>
      <c r="BFG41" s="227"/>
      <c r="BFH41" s="227"/>
      <c r="BFI41" s="227"/>
      <c r="BFJ41" s="227"/>
      <c r="BFK41" s="227"/>
      <c r="BFL41" s="227"/>
      <c r="BFM41" s="227"/>
      <c r="BFN41" s="227"/>
      <c r="BFO41" s="227"/>
      <c r="BFP41" s="227"/>
      <c r="BFQ41" s="227"/>
      <c r="BFR41" s="227"/>
      <c r="BFS41" s="227"/>
      <c r="BFT41" s="227"/>
      <c r="BFU41" s="227"/>
      <c r="BFV41" s="227"/>
      <c r="BFW41" s="227"/>
      <c r="BFX41" s="227"/>
      <c r="BFY41" s="227"/>
      <c r="BFZ41" s="227"/>
      <c r="BGA41" s="227"/>
      <c r="BGB41" s="227"/>
      <c r="BGC41" s="227"/>
      <c r="BGD41" s="227"/>
      <c r="BGE41" s="227"/>
      <c r="BGF41" s="227"/>
      <c r="BGG41" s="227"/>
      <c r="BGH41" s="227"/>
      <c r="BGI41" s="227"/>
      <c r="BGJ41" s="227"/>
      <c r="BGK41" s="227"/>
      <c r="BGL41" s="227"/>
      <c r="BGM41" s="227"/>
      <c r="BGN41" s="227"/>
      <c r="BGO41" s="227"/>
      <c r="BGP41" s="227"/>
      <c r="BGQ41" s="227"/>
      <c r="BGR41" s="227"/>
      <c r="BGS41" s="227"/>
      <c r="BGT41" s="227"/>
      <c r="BGU41" s="227"/>
      <c r="BGV41" s="227"/>
      <c r="BGW41" s="227"/>
      <c r="BGX41" s="227"/>
      <c r="BGY41" s="227"/>
      <c r="BGZ41" s="227"/>
      <c r="BHA41" s="227"/>
      <c r="BHB41" s="227"/>
      <c r="BHC41" s="227"/>
      <c r="BHD41" s="227"/>
      <c r="BHE41" s="227"/>
      <c r="BHF41" s="227"/>
      <c r="BHG41" s="227"/>
      <c r="BHH41" s="227"/>
      <c r="BHI41" s="227"/>
      <c r="BHJ41" s="227"/>
      <c r="BHK41" s="227"/>
      <c r="BHL41" s="227"/>
      <c r="BHM41" s="227"/>
      <c r="BHN41" s="227"/>
      <c r="BHO41" s="227"/>
      <c r="BHP41" s="227"/>
      <c r="BHQ41" s="227"/>
      <c r="BHR41" s="227"/>
      <c r="BHS41" s="227"/>
      <c r="BHT41" s="227"/>
      <c r="BHU41" s="227"/>
      <c r="BHV41" s="227"/>
      <c r="BHW41" s="227"/>
      <c r="BHX41" s="227"/>
      <c r="BHY41" s="227"/>
      <c r="BHZ41" s="227"/>
      <c r="BIA41" s="227"/>
      <c r="BIB41" s="227"/>
      <c r="BIC41" s="227"/>
      <c r="BID41" s="227"/>
      <c r="BIE41" s="227"/>
      <c r="BIF41" s="227"/>
      <c r="BIG41" s="227"/>
      <c r="BIH41" s="227"/>
      <c r="BII41" s="227"/>
      <c r="BIJ41" s="227"/>
      <c r="BIK41" s="227"/>
      <c r="BIL41" s="227"/>
      <c r="BIM41" s="227"/>
      <c r="BIN41" s="227"/>
      <c r="BIO41" s="227"/>
      <c r="BIP41" s="227"/>
      <c r="BIQ41" s="227"/>
      <c r="BIR41" s="227"/>
      <c r="BIS41" s="227"/>
      <c r="BIT41" s="227"/>
      <c r="BIU41" s="227"/>
      <c r="BIV41" s="227"/>
      <c r="BIW41" s="227"/>
      <c r="BIX41" s="227"/>
      <c r="BIY41" s="227"/>
      <c r="BIZ41" s="227"/>
      <c r="BJA41" s="227"/>
      <c r="BJB41" s="227"/>
      <c r="BJC41" s="227"/>
      <c r="BJD41" s="227"/>
      <c r="BJE41" s="227"/>
      <c r="BJF41" s="227"/>
      <c r="BJG41" s="227"/>
      <c r="BJH41" s="227"/>
      <c r="BJI41" s="227"/>
      <c r="BJJ41" s="227"/>
      <c r="BJK41" s="227"/>
      <c r="BJL41" s="227"/>
      <c r="BJM41" s="227"/>
      <c r="BJN41" s="227"/>
      <c r="BJO41" s="227"/>
      <c r="BJP41" s="227"/>
      <c r="BJQ41" s="227"/>
      <c r="BJR41" s="227"/>
      <c r="BJS41" s="227"/>
      <c r="BJT41" s="227"/>
      <c r="BJU41" s="227"/>
      <c r="BJV41" s="227"/>
      <c r="BJW41" s="227"/>
      <c r="BJX41" s="227"/>
      <c r="BJY41" s="227"/>
      <c r="BJZ41" s="227"/>
      <c r="BKA41" s="227"/>
      <c r="BKB41" s="227"/>
      <c r="BKC41" s="227"/>
      <c r="BKD41" s="227"/>
      <c r="BKE41" s="227"/>
      <c r="BKF41" s="227"/>
      <c r="BKG41" s="227"/>
      <c r="BKH41" s="227"/>
      <c r="BKI41" s="227"/>
      <c r="BKJ41" s="227"/>
      <c r="BKK41" s="227"/>
      <c r="BKL41" s="227"/>
      <c r="BKM41" s="227"/>
      <c r="BKN41" s="227"/>
      <c r="BKO41" s="227"/>
      <c r="BKP41" s="227"/>
      <c r="BKQ41" s="227"/>
      <c r="BKR41" s="227"/>
      <c r="BKS41" s="227"/>
      <c r="BKT41" s="227"/>
      <c r="BKU41" s="227"/>
      <c r="BKV41" s="227"/>
      <c r="BKW41" s="227"/>
      <c r="BKX41" s="227"/>
      <c r="BKY41" s="227"/>
      <c r="BKZ41" s="227"/>
      <c r="BLA41" s="227"/>
      <c r="BLB41" s="227"/>
      <c r="BLC41" s="227"/>
      <c r="BLD41" s="227"/>
      <c r="BLE41" s="227"/>
      <c r="BLF41" s="227"/>
      <c r="BLG41" s="227"/>
      <c r="BLH41" s="227"/>
      <c r="BLI41" s="227"/>
      <c r="BLJ41" s="227"/>
      <c r="BLK41" s="227"/>
      <c r="BLL41" s="227"/>
      <c r="BLM41" s="227"/>
      <c r="BLN41" s="227"/>
      <c r="BLO41" s="227"/>
      <c r="BLP41" s="227"/>
      <c r="BLQ41" s="227"/>
      <c r="BLR41" s="227"/>
      <c r="BLS41" s="227"/>
      <c r="BLT41" s="227"/>
      <c r="BLU41" s="227"/>
      <c r="BLV41" s="227"/>
      <c r="BLW41" s="227"/>
      <c r="BLX41" s="227"/>
      <c r="BLY41" s="227"/>
      <c r="BLZ41" s="227"/>
      <c r="BMA41" s="227"/>
      <c r="BMB41" s="227"/>
      <c r="BMC41" s="227"/>
      <c r="BMD41" s="227"/>
      <c r="BME41" s="227"/>
      <c r="BMF41" s="227"/>
      <c r="BMG41" s="227"/>
      <c r="BMH41" s="227"/>
      <c r="BMI41" s="227"/>
      <c r="BMJ41" s="227"/>
      <c r="BMK41" s="227"/>
      <c r="BML41" s="227"/>
      <c r="BMM41" s="227"/>
      <c r="BMN41" s="227"/>
      <c r="BMO41" s="227"/>
      <c r="BMP41" s="227"/>
      <c r="BMQ41" s="227"/>
      <c r="BMR41" s="227"/>
      <c r="BMS41" s="227"/>
      <c r="BMT41" s="227"/>
      <c r="BMU41" s="227"/>
      <c r="BMV41" s="227"/>
      <c r="BMW41" s="227"/>
      <c r="BMX41" s="227"/>
      <c r="BMY41" s="227"/>
      <c r="BMZ41" s="227"/>
      <c r="BNA41" s="227"/>
      <c r="BNB41" s="227"/>
      <c r="BNC41" s="227"/>
      <c r="BND41" s="227"/>
      <c r="BNE41" s="227"/>
      <c r="BNF41" s="227"/>
      <c r="BNG41" s="227"/>
      <c r="BNH41" s="227"/>
      <c r="BNI41" s="227"/>
      <c r="BNJ41" s="227"/>
      <c r="BNK41" s="227"/>
      <c r="BNL41" s="227"/>
      <c r="BNM41" s="227"/>
      <c r="BNN41" s="227"/>
      <c r="BNO41" s="227"/>
      <c r="BNP41" s="227"/>
      <c r="BNQ41" s="227"/>
      <c r="BNR41" s="227"/>
      <c r="BNS41" s="227"/>
      <c r="BNT41" s="227"/>
      <c r="BNU41" s="227"/>
      <c r="BNV41" s="227"/>
      <c r="BNW41" s="227"/>
      <c r="BNX41" s="227"/>
      <c r="BNY41" s="227"/>
      <c r="BNZ41" s="227"/>
      <c r="BOA41" s="227"/>
      <c r="BOB41" s="227"/>
      <c r="BOC41" s="227"/>
      <c r="BOD41" s="227"/>
      <c r="BOE41" s="227"/>
      <c r="BOF41" s="227"/>
      <c r="BOG41" s="227"/>
      <c r="BOH41" s="227"/>
      <c r="BOI41" s="227"/>
      <c r="BOJ41" s="227"/>
      <c r="BOK41" s="227"/>
      <c r="BOL41" s="227"/>
      <c r="BOM41" s="227"/>
      <c r="BON41" s="227"/>
      <c r="BOO41" s="227"/>
      <c r="BOP41" s="227"/>
      <c r="BOQ41" s="227"/>
      <c r="BOR41" s="227"/>
      <c r="BOS41" s="227"/>
      <c r="BOT41" s="227"/>
      <c r="BOU41" s="227"/>
      <c r="BOV41" s="227"/>
      <c r="BOW41" s="227"/>
      <c r="BOX41" s="227"/>
      <c r="BOY41" s="227"/>
      <c r="BOZ41" s="227"/>
      <c r="BPA41" s="227"/>
      <c r="BPB41" s="227"/>
      <c r="BPC41" s="227"/>
      <c r="BPD41" s="227"/>
      <c r="BPE41" s="227"/>
      <c r="BPF41" s="227"/>
      <c r="BPG41" s="227"/>
      <c r="BPH41" s="227"/>
      <c r="BPI41" s="227"/>
      <c r="BPJ41" s="227"/>
      <c r="BPK41" s="227"/>
      <c r="BPL41" s="227"/>
      <c r="BPM41" s="227"/>
      <c r="BPN41" s="227"/>
      <c r="BPO41" s="227"/>
      <c r="BPP41" s="227"/>
      <c r="BPQ41" s="227"/>
      <c r="BPR41" s="227"/>
      <c r="BPS41" s="227"/>
      <c r="BPT41" s="227"/>
      <c r="BPU41" s="227"/>
      <c r="BPV41" s="227"/>
      <c r="BPW41" s="227"/>
      <c r="BPX41" s="227"/>
      <c r="BPY41" s="227"/>
      <c r="BPZ41" s="227"/>
      <c r="BQA41" s="227"/>
      <c r="BQB41" s="227"/>
      <c r="BQC41" s="227"/>
      <c r="BQD41" s="227"/>
      <c r="BQE41" s="227"/>
      <c r="BQF41" s="227"/>
      <c r="BQG41" s="227"/>
      <c r="BQH41" s="227"/>
      <c r="BQI41" s="227"/>
      <c r="BQJ41" s="227"/>
      <c r="BQK41" s="227"/>
      <c r="BQL41" s="227"/>
      <c r="BQM41" s="227"/>
      <c r="BQN41" s="227"/>
      <c r="BQO41" s="227"/>
      <c r="BQP41" s="227"/>
      <c r="BQQ41" s="227"/>
      <c r="BQR41" s="227"/>
      <c r="BQS41" s="227"/>
      <c r="BQT41" s="227"/>
      <c r="BQU41" s="227"/>
      <c r="BQV41" s="227"/>
      <c r="BQW41" s="227"/>
      <c r="BQX41" s="227"/>
      <c r="BQY41" s="227"/>
      <c r="BQZ41" s="227"/>
      <c r="BRA41" s="227"/>
      <c r="BRB41" s="227"/>
      <c r="BRC41" s="227"/>
      <c r="BRD41" s="227"/>
      <c r="BRE41" s="227"/>
      <c r="BRF41" s="227"/>
      <c r="BRG41" s="227"/>
      <c r="BRH41" s="227"/>
      <c r="BRI41" s="227"/>
      <c r="BRJ41" s="227"/>
      <c r="BRK41" s="227"/>
      <c r="BRL41" s="227"/>
      <c r="BRM41" s="227"/>
      <c r="BRN41" s="227"/>
      <c r="BRO41" s="227"/>
      <c r="BRP41" s="227"/>
      <c r="BRQ41" s="227"/>
      <c r="BRR41" s="227"/>
      <c r="BRS41" s="227"/>
      <c r="BRT41" s="227"/>
      <c r="BRU41" s="227"/>
      <c r="BRV41" s="227"/>
      <c r="BRW41" s="227"/>
      <c r="BRX41" s="227"/>
      <c r="BRY41" s="227"/>
      <c r="BRZ41" s="227"/>
      <c r="BSA41" s="227"/>
      <c r="BSB41" s="227"/>
      <c r="BSC41" s="227"/>
      <c r="BSD41" s="227"/>
      <c r="BSE41" s="227"/>
      <c r="BSF41" s="227"/>
      <c r="BSG41" s="227"/>
      <c r="BSH41" s="227"/>
      <c r="BSI41" s="227"/>
      <c r="BSJ41" s="227"/>
      <c r="BSK41" s="227"/>
      <c r="BSL41" s="227"/>
      <c r="BSM41" s="227"/>
      <c r="BSN41" s="227"/>
      <c r="BSO41" s="227"/>
      <c r="BSP41" s="227"/>
      <c r="BSQ41" s="227"/>
      <c r="BSR41" s="227"/>
      <c r="BSS41" s="227"/>
      <c r="BST41" s="227"/>
      <c r="BSU41" s="227"/>
      <c r="BSV41" s="227"/>
      <c r="BSW41" s="227"/>
      <c r="BSX41" s="227"/>
      <c r="BSY41" s="227"/>
      <c r="BSZ41" s="227"/>
      <c r="BTA41" s="227"/>
      <c r="BTB41" s="227"/>
      <c r="BTC41" s="227"/>
      <c r="BTD41" s="227"/>
      <c r="BTE41" s="227"/>
      <c r="BTF41" s="227"/>
      <c r="BTG41" s="227"/>
      <c r="BTH41" s="227"/>
      <c r="BTI41" s="227"/>
      <c r="BTJ41" s="227"/>
      <c r="BTK41" s="227"/>
      <c r="BTL41" s="227"/>
      <c r="BTM41" s="227"/>
      <c r="BTN41" s="227"/>
      <c r="BTO41" s="227"/>
      <c r="BTP41" s="227"/>
      <c r="BTQ41" s="227"/>
      <c r="BTR41" s="227"/>
      <c r="BTS41" s="227"/>
      <c r="BTT41" s="227"/>
      <c r="BTU41" s="227"/>
      <c r="BTV41" s="227"/>
      <c r="BTW41" s="227"/>
      <c r="BTX41" s="227"/>
      <c r="BTY41" s="227"/>
      <c r="BTZ41" s="227"/>
      <c r="BUA41" s="227"/>
      <c r="BUB41" s="227"/>
      <c r="BUC41" s="227"/>
      <c r="BUD41" s="227"/>
      <c r="BUE41" s="227"/>
      <c r="BUF41" s="227"/>
      <c r="BUG41" s="227"/>
      <c r="BUH41" s="227"/>
      <c r="BUI41" s="227"/>
      <c r="BUJ41" s="227"/>
      <c r="BUK41" s="227"/>
      <c r="BUL41" s="227"/>
      <c r="BUM41" s="227"/>
      <c r="BUN41" s="227"/>
      <c r="BUO41" s="227"/>
      <c r="BUP41" s="227"/>
      <c r="BUQ41" s="227"/>
      <c r="BUR41" s="227"/>
      <c r="BUS41" s="227"/>
      <c r="BUT41" s="227"/>
      <c r="BUU41" s="227"/>
      <c r="BUV41" s="227"/>
      <c r="BUW41" s="227"/>
      <c r="BUX41" s="227"/>
      <c r="BUY41" s="227"/>
      <c r="BUZ41" s="227"/>
      <c r="BVA41" s="227"/>
      <c r="BVB41" s="227"/>
      <c r="BVC41" s="227"/>
      <c r="BVD41" s="227"/>
      <c r="BVE41" s="227"/>
      <c r="BVF41" s="227"/>
      <c r="BVG41" s="227"/>
      <c r="BVH41" s="227"/>
      <c r="BVI41" s="227"/>
      <c r="BVJ41" s="227"/>
      <c r="BVK41" s="227"/>
      <c r="BVL41" s="227"/>
      <c r="BVM41" s="227"/>
      <c r="BVN41" s="227"/>
      <c r="BVO41" s="227"/>
      <c r="BVP41" s="227"/>
      <c r="BVQ41" s="227"/>
      <c r="BVR41" s="227"/>
      <c r="BVS41" s="227"/>
      <c r="BVT41" s="227"/>
      <c r="BVU41" s="227"/>
      <c r="BVV41" s="227"/>
      <c r="BVW41" s="227"/>
      <c r="BVX41" s="227"/>
      <c r="BVY41" s="227"/>
      <c r="BVZ41" s="227"/>
      <c r="BWA41" s="227"/>
      <c r="BWB41" s="227"/>
      <c r="BWC41" s="227"/>
      <c r="BWD41" s="227"/>
      <c r="BWE41" s="227"/>
      <c r="BWF41" s="227"/>
      <c r="BWG41" s="227"/>
      <c r="BWH41" s="227"/>
      <c r="BWI41" s="227"/>
      <c r="BWJ41" s="227"/>
      <c r="BWK41" s="227"/>
      <c r="BWL41" s="227"/>
      <c r="BWM41" s="227"/>
      <c r="BWN41" s="227"/>
      <c r="BWO41" s="227"/>
      <c r="BWP41" s="227"/>
      <c r="BWQ41" s="227"/>
      <c r="BWR41" s="227"/>
      <c r="BWS41" s="227"/>
      <c r="BWT41" s="227"/>
      <c r="BWU41" s="227"/>
      <c r="BWV41" s="227"/>
      <c r="BWW41" s="227"/>
      <c r="BWX41" s="227"/>
      <c r="BWY41" s="227"/>
      <c r="BWZ41" s="227"/>
      <c r="BXA41" s="227"/>
      <c r="BXB41" s="227"/>
      <c r="BXC41" s="227"/>
      <c r="BXD41" s="227"/>
      <c r="BXE41" s="227"/>
      <c r="BXF41" s="227"/>
      <c r="BXG41" s="227"/>
      <c r="BXH41" s="227"/>
      <c r="BXI41" s="227"/>
      <c r="BXJ41" s="227"/>
      <c r="BXK41" s="227"/>
      <c r="BXL41" s="227"/>
      <c r="BXM41" s="227"/>
      <c r="BXN41" s="227"/>
      <c r="BXO41" s="227"/>
      <c r="BXP41" s="227"/>
      <c r="BXQ41" s="227"/>
      <c r="BXR41" s="227"/>
      <c r="BXS41" s="227"/>
      <c r="BXT41" s="227"/>
      <c r="BXU41" s="227"/>
      <c r="BXV41" s="227"/>
      <c r="BXW41" s="227"/>
      <c r="BXX41" s="227"/>
      <c r="BXY41" s="227"/>
      <c r="BXZ41" s="227"/>
      <c r="BYA41" s="227"/>
      <c r="BYB41" s="227"/>
      <c r="BYC41" s="227"/>
      <c r="BYD41" s="227"/>
      <c r="BYE41" s="227"/>
      <c r="BYF41" s="227"/>
      <c r="BYG41" s="227"/>
      <c r="BYH41" s="227"/>
      <c r="BYI41" s="227"/>
      <c r="BYJ41" s="227"/>
      <c r="BYK41" s="227"/>
      <c r="BYL41" s="227"/>
      <c r="BYM41" s="227"/>
      <c r="BYN41" s="227"/>
      <c r="BYO41" s="227"/>
      <c r="BYP41" s="227"/>
      <c r="BYQ41" s="227"/>
      <c r="BYR41" s="227"/>
      <c r="BYS41" s="227"/>
      <c r="BYT41" s="227"/>
      <c r="BYU41" s="227"/>
      <c r="BYV41" s="227"/>
      <c r="BYW41" s="227"/>
      <c r="BYX41" s="227"/>
      <c r="BYY41" s="227"/>
      <c r="BYZ41" s="227"/>
      <c r="BZA41" s="227"/>
      <c r="BZB41" s="227"/>
      <c r="BZC41" s="227"/>
      <c r="BZD41" s="227"/>
      <c r="BZE41" s="227"/>
      <c r="BZF41" s="227"/>
      <c r="BZG41" s="227"/>
      <c r="BZH41" s="227"/>
      <c r="BZI41" s="227"/>
      <c r="BZJ41" s="227"/>
      <c r="BZK41" s="227"/>
      <c r="BZL41" s="227"/>
      <c r="BZM41" s="227"/>
      <c r="BZN41" s="227"/>
      <c r="BZO41" s="227"/>
      <c r="BZP41" s="227"/>
      <c r="BZQ41" s="227"/>
      <c r="BZR41" s="227"/>
      <c r="BZS41" s="227"/>
      <c r="BZT41" s="227"/>
      <c r="BZU41" s="227"/>
      <c r="BZV41" s="227"/>
      <c r="BZW41" s="227"/>
      <c r="BZX41" s="227"/>
      <c r="BZY41" s="227"/>
      <c r="BZZ41" s="227"/>
      <c r="CAA41" s="227"/>
      <c r="CAB41" s="227"/>
      <c r="CAC41" s="227"/>
      <c r="CAD41" s="227"/>
      <c r="CAE41" s="227"/>
      <c r="CAF41" s="227"/>
      <c r="CAG41" s="227"/>
      <c r="CAH41" s="227"/>
      <c r="CAI41" s="227"/>
      <c r="CAJ41" s="227"/>
      <c r="CAK41" s="227"/>
      <c r="CAL41" s="227"/>
      <c r="CAM41" s="227"/>
      <c r="CAN41" s="227"/>
      <c r="CAO41" s="227"/>
      <c r="CAP41" s="227"/>
      <c r="CAQ41" s="227"/>
      <c r="CAR41" s="227"/>
      <c r="CAS41" s="227"/>
      <c r="CAT41" s="227"/>
      <c r="CAU41" s="227"/>
      <c r="CAV41" s="227"/>
      <c r="CAW41" s="227"/>
      <c r="CAX41" s="227"/>
      <c r="CAY41" s="227"/>
      <c r="CAZ41" s="227"/>
      <c r="CBA41" s="227"/>
      <c r="CBB41" s="227"/>
      <c r="CBC41" s="227"/>
      <c r="CBD41" s="227"/>
      <c r="CBE41" s="227"/>
      <c r="CBF41" s="227"/>
      <c r="CBG41" s="227"/>
      <c r="CBH41" s="227"/>
      <c r="CBI41" s="227"/>
      <c r="CBJ41" s="227"/>
      <c r="CBK41" s="227"/>
      <c r="CBL41" s="227"/>
      <c r="CBM41" s="227"/>
      <c r="CBN41" s="227"/>
      <c r="CBO41" s="227"/>
      <c r="CBP41" s="227"/>
      <c r="CBQ41" s="227"/>
      <c r="CBR41" s="227"/>
      <c r="CBS41" s="227"/>
      <c r="CBT41" s="227"/>
      <c r="CBU41" s="227"/>
      <c r="CBV41" s="227"/>
      <c r="CBW41" s="227"/>
      <c r="CBX41" s="227"/>
      <c r="CBY41" s="227"/>
      <c r="CBZ41" s="227"/>
      <c r="CCA41" s="227"/>
      <c r="CCB41" s="227"/>
      <c r="CCC41" s="227"/>
      <c r="CCD41" s="227"/>
      <c r="CCE41" s="227"/>
      <c r="CCF41" s="227"/>
      <c r="CCG41" s="227"/>
      <c r="CCH41" s="227"/>
      <c r="CCI41" s="227"/>
      <c r="CCJ41" s="227"/>
      <c r="CCK41" s="227"/>
      <c r="CCL41" s="227"/>
      <c r="CCM41" s="227"/>
      <c r="CCN41" s="227"/>
      <c r="CCO41" s="227"/>
      <c r="CCP41" s="227"/>
      <c r="CCQ41" s="227"/>
      <c r="CCR41" s="227"/>
      <c r="CCS41" s="227"/>
      <c r="CCT41" s="227"/>
      <c r="CCU41" s="227"/>
      <c r="CCV41" s="227"/>
      <c r="CCW41" s="227"/>
      <c r="CCX41" s="227"/>
      <c r="CCY41" s="227"/>
      <c r="CCZ41" s="227"/>
      <c r="CDA41" s="227"/>
      <c r="CDB41" s="227"/>
      <c r="CDC41" s="227"/>
      <c r="CDD41" s="227"/>
      <c r="CDE41" s="227"/>
      <c r="CDF41" s="227"/>
      <c r="CDG41" s="227"/>
      <c r="CDH41" s="227"/>
      <c r="CDI41" s="227"/>
      <c r="CDJ41" s="227"/>
      <c r="CDK41" s="227"/>
      <c r="CDL41" s="227"/>
      <c r="CDM41" s="227"/>
      <c r="CDN41" s="227"/>
      <c r="CDO41" s="227"/>
      <c r="CDP41" s="227"/>
      <c r="CDQ41" s="227"/>
      <c r="CDR41" s="227"/>
      <c r="CDS41" s="227"/>
      <c r="CDT41" s="227"/>
      <c r="CDU41" s="227"/>
      <c r="CDV41" s="227"/>
      <c r="CDW41" s="227"/>
      <c r="CDX41" s="227"/>
      <c r="CDY41" s="227"/>
      <c r="CDZ41" s="227"/>
      <c r="CEA41" s="227"/>
      <c r="CEB41" s="227"/>
      <c r="CEC41" s="227"/>
      <c r="CED41" s="227"/>
      <c r="CEE41" s="227"/>
      <c r="CEF41" s="227"/>
      <c r="CEG41" s="227"/>
      <c r="CEH41" s="227"/>
      <c r="CEI41" s="227"/>
      <c r="CEJ41" s="227"/>
      <c r="CEK41" s="227"/>
      <c r="CEL41" s="227"/>
      <c r="CEM41" s="227"/>
      <c r="CEN41" s="227"/>
      <c r="CEO41" s="227"/>
      <c r="CEP41" s="227"/>
      <c r="CEQ41" s="227"/>
      <c r="CER41" s="227"/>
      <c r="CES41" s="227"/>
      <c r="CET41" s="227"/>
      <c r="CEU41" s="227"/>
      <c r="CEV41" s="227"/>
      <c r="CEW41" s="227"/>
      <c r="CEX41" s="227"/>
      <c r="CEY41" s="227"/>
      <c r="CEZ41" s="227"/>
      <c r="CFA41" s="227"/>
      <c r="CFB41" s="227"/>
      <c r="CFC41" s="227"/>
      <c r="CFD41" s="227"/>
      <c r="CFE41" s="227"/>
      <c r="CFF41" s="227"/>
      <c r="CFG41" s="227"/>
      <c r="CFH41" s="227"/>
      <c r="CFI41" s="227"/>
      <c r="CFJ41" s="227"/>
      <c r="CFK41" s="227"/>
      <c r="CFL41" s="227"/>
      <c r="CFM41" s="227"/>
      <c r="CFN41" s="227"/>
      <c r="CFO41" s="227"/>
      <c r="CFP41" s="227"/>
      <c r="CFQ41" s="227"/>
      <c r="CFR41" s="227"/>
      <c r="CFS41" s="227"/>
      <c r="CFT41" s="227"/>
      <c r="CFU41" s="227"/>
      <c r="CFV41" s="227"/>
      <c r="CFW41" s="227"/>
      <c r="CFX41" s="227"/>
      <c r="CFY41" s="227"/>
      <c r="CFZ41" s="227"/>
      <c r="CGA41" s="227"/>
      <c r="CGB41" s="227"/>
      <c r="CGC41" s="227"/>
      <c r="CGD41" s="227"/>
      <c r="CGE41" s="227"/>
      <c r="CGF41" s="227"/>
      <c r="CGG41" s="227"/>
      <c r="CGH41" s="227"/>
      <c r="CGI41" s="227"/>
      <c r="CGJ41" s="227"/>
      <c r="CGK41" s="227"/>
      <c r="CGL41" s="227"/>
      <c r="CGM41" s="227"/>
      <c r="CGN41" s="227"/>
      <c r="CGO41" s="227"/>
      <c r="CGP41" s="227"/>
      <c r="CGQ41" s="227"/>
      <c r="CGR41" s="227"/>
      <c r="CGS41" s="227"/>
      <c r="CGT41" s="227"/>
      <c r="CGU41" s="227"/>
      <c r="CGV41" s="227"/>
      <c r="CGW41" s="227"/>
      <c r="CGX41" s="227"/>
      <c r="CGY41" s="227"/>
      <c r="CGZ41" s="227"/>
      <c r="CHA41" s="227"/>
      <c r="CHB41" s="227"/>
      <c r="CHC41" s="227"/>
      <c r="CHD41" s="227"/>
      <c r="CHE41" s="227"/>
      <c r="CHF41" s="227"/>
      <c r="CHG41" s="227"/>
      <c r="CHH41" s="227"/>
      <c r="CHI41" s="227"/>
      <c r="CHJ41" s="227"/>
      <c r="CHK41" s="227"/>
      <c r="CHL41" s="227"/>
      <c r="CHM41" s="227"/>
      <c r="CHN41" s="227"/>
      <c r="CHO41" s="227"/>
      <c r="CHP41" s="227"/>
      <c r="CHQ41" s="227"/>
      <c r="CHR41" s="227"/>
      <c r="CHS41" s="227"/>
      <c r="CHT41" s="227"/>
      <c r="CHU41" s="227"/>
      <c r="CHV41" s="227"/>
      <c r="CHW41" s="227"/>
      <c r="CHX41" s="227"/>
      <c r="CHY41" s="227"/>
      <c r="CHZ41" s="227"/>
      <c r="CIA41" s="227"/>
      <c r="CIB41" s="227"/>
      <c r="CIC41" s="227"/>
      <c r="CID41" s="227"/>
      <c r="CIE41" s="227"/>
      <c r="CIF41" s="227"/>
      <c r="CIG41" s="227"/>
      <c r="CIH41" s="227"/>
      <c r="CII41" s="227"/>
      <c r="CIJ41" s="227"/>
      <c r="CIK41" s="227"/>
      <c r="CIL41" s="227"/>
      <c r="CIM41" s="227"/>
      <c r="CIN41" s="227"/>
      <c r="CIO41" s="227"/>
      <c r="CIP41" s="227"/>
      <c r="CIQ41" s="227"/>
      <c r="CIR41" s="227"/>
      <c r="CIS41" s="227"/>
      <c r="CIT41" s="227"/>
      <c r="CIU41" s="227"/>
      <c r="CIV41" s="227"/>
      <c r="CIW41" s="227"/>
      <c r="CIX41" s="227"/>
      <c r="CIY41" s="227"/>
      <c r="CIZ41" s="227"/>
      <c r="CJA41" s="227"/>
      <c r="CJB41" s="227"/>
      <c r="CJC41" s="227"/>
      <c r="CJD41" s="227"/>
      <c r="CJE41" s="227"/>
      <c r="CJF41" s="227"/>
      <c r="CJG41" s="227"/>
      <c r="CJH41" s="227"/>
      <c r="CJI41" s="227"/>
      <c r="CJJ41" s="227"/>
      <c r="CJK41" s="227"/>
      <c r="CJL41" s="227"/>
      <c r="CJM41" s="227"/>
      <c r="CJN41" s="227"/>
      <c r="CJO41" s="227"/>
      <c r="CJP41" s="227"/>
      <c r="CJQ41" s="227"/>
      <c r="CJR41" s="227"/>
      <c r="CJS41" s="227"/>
      <c r="CJT41" s="227"/>
      <c r="CJU41" s="227"/>
      <c r="CJV41" s="227"/>
      <c r="CJW41" s="227"/>
      <c r="CJX41" s="227"/>
      <c r="CJY41" s="227"/>
      <c r="CJZ41" s="227"/>
      <c r="CKA41" s="227"/>
      <c r="CKB41" s="227"/>
      <c r="CKC41" s="227"/>
      <c r="CKD41" s="227"/>
      <c r="CKE41" s="227"/>
      <c r="CKF41" s="227"/>
      <c r="CKG41" s="227"/>
      <c r="CKH41" s="227"/>
      <c r="CKI41" s="227"/>
      <c r="CKJ41" s="227"/>
      <c r="CKK41" s="227"/>
      <c r="CKL41" s="227"/>
      <c r="CKM41" s="227"/>
      <c r="CKN41" s="227"/>
      <c r="CKO41" s="227"/>
      <c r="CKP41" s="227"/>
      <c r="CKQ41" s="227"/>
      <c r="CKR41" s="227"/>
      <c r="CKS41" s="227"/>
      <c r="CKT41" s="227"/>
      <c r="CKU41" s="227"/>
      <c r="CKV41" s="227"/>
      <c r="CKW41" s="227"/>
      <c r="CKX41" s="227"/>
      <c r="CKY41" s="227"/>
      <c r="CKZ41" s="227"/>
      <c r="CLA41" s="227"/>
      <c r="CLB41" s="227"/>
      <c r="CLC41" s="227"/>
      <c r="CLD41" s="227"/>
      <c r="CLE41" s="227"/>
      <c r="CLF41" s="227"/>
      <c r="CLG41" s="227"/>
      <c r="CLH41" s="227"/>
      <c r="CLI41" s="227"/>
      <c r="CLJ41" s="227"/>
      <c r="CLK41" s="227"/>
      <c r="CLL41" s="227"/>
      <c r="CLM41" s="227"/>
      <c r="CLN41" s="227"/>
      <c r="CLO41" s="227"/>
      <c r="CLP41" s="227"/>
      <c r="CLQ41" s="227"/>
      <c r="CLR41" s="227"/>
      <c r="CLS41" s="227"/>
      <c r="CLT41" s="227"/>
      <c r="CLU41" s="227"/>
      <c r="CLV41" s="227"/>
      <c r="CLW41" s="227"/>
      <c r="CLX41" s="227"/>
      <c r="CLY41" s="227"/>
      <c r="CLZ41" s="227"/>
      <c r="CMA41" s="227"/>
      <c r="CMB41" s="227"/>
      <c r="CMC41" s="227"/>
      <c r="CMD41" s="227"/>
      <c r="CME41" s="227"/>
      <c r="CMF41" s="227"/>
      <c r="CMG41" s="227"/>
      <c r="CMH41" s="227"/>
      <c r="CMI41" s="227"/>
      <c r="CMJ41" s="227"/>
      <c r="CMK41" s="227"/>
      <c r="CML41" s="227"/>
      <c r="CMM41" s="227"/>
      <c r="CMN41" s="227"/>
      <c r="CMO41" s="227"/>
      <c r="CMP41" s="227"/>
      <c r="CMQ41" s="227"/>
      <c r="CMR41" s="227"/>
      <c r="CMS41" s="227"/>
      <c r="CMT41" s="227"/>
      <c r="CMU41" s="227"/>
      <c r="CMV41" s="227"/>
      <c r="CMW41" s="227"/>
      <c r="CMX41" s="227"/>
      <c r="CMY41" s="227"/>
      <c r="CMZ41" s="227"/>
      <c r="CNA41" s="227"/>
      <c r="CNB41" s="227"/>
      <c r="CNC41" s="227"/>
      <c r="CND41" s="227"/>
      <c r="CNE41" s="227"/>
      <c r="CNF41" s="227"/>
      <c r="CNG41" s="227"/>
      <c r="CNH41" s="227"/>
      <c r="CNI41" s="227"/>
      <c r="CNJ41" s="227"/>
      <c r="CNK41" s="227"/>
      <c r="CNL41" s="227"/>
      <c r="CNM41" s="227"/>
      <c r="CNN41" s="227"/>
      <c r="CNO41" s="227"/>
      <c r="CNP41" s="227"/>
      <c r="CNQ41" s="227"/>
      <c r="CNR41" s="227"/>
      <c r="CNS41" s="227"/>
      <c r="CNT41" s="227"/>
      <c r="CNU41" s="227"/>
      <c r="CNV41" s="227"/>
      <c r="CNW41" s="227"/>
      <c r="CNX41" s="227"/>
      <c r="CNY41" s="227"/>
      <c r="CNZ41" s="227"/>
      <c r="COA41" s="227"/>
      <c r="COB41" s="227"/>
      <c r="COC41" s="227"/>
      <c r="COD41" s="227"/>
      <c r="COE41" s="227"/>
      <c r="COF41" s="227"/>
      <c r="COG41" s="227"/>
      <c r="COH41" s="227"/>
      <c r="COI41" s="227"/>
      <c r="COJ41" s="227"/>
      <c r="COK41" s="227"/>
      <c r="COL41" s="227"/>
      <c r="COM41" s="227"/>
      <c r="CON41" s="227"/>
      <c r="COO41" s="227"/>
      <c r="COP41" s="227"/>
      <c r="COQ41" s="227"/>
      <c r="COR41" s="227"/>
      <c r="COS41" s="227"/>
      <c r="COT41" s="227"/>
      <c r="COU41" s="227"/>
      <c r="COV41" s="227"/>
      <c r="COW41" s="227"/>
      <c r="COX41" s="227"/>
      <c r="COY41" s="227"/>
      <c r="COZ41" s="227"/>
      <c r="CPA41" s="227"/>
      <c r="CPB41" s="227"/>
      <c r="CPC41" s="227"/>
      <c r="CPD41" s="227"/>
      <c r="CPE41" s="227"/>
      <c r="CPF41" s="227"/>
      <c r="CPG41" s="227"/>
      <c r="CPH41" s="227"/>
      <c r="CPI41" s="227"/>
      <c r="CPJ41" s="227"/>
      <c r="CPK41" s="227"/>
      <c r="CPL41" s="227"/>
      <c r="CPM41" s="227"/>
      <c r="CPN41" s="227"/>
      <c r="CPO41" s="227"/>
      <c r="CPP41" s="227"/>
      <c r="CPQ41" s="227"/>
      <c r="CPR41" s="227"/>
      <c r="CPS41" s="227"/>
      <c r="CPT41" s="227"/>
      <c r="CPU41" s="227"/>
      <c r="CPV41" s="227"/>
      <c r="CPW41" s="227"/>
      <c r="CPX41" s="227"/>
      <c r="CPY41" s="227"/>
      <c r="CPZ41" s="227"/>
      <c r="CQA41" s="227"/>
      <c r="CQB41" s="227"/>
      <c r="CQC41" s="227"/>
      <c r="CQD41" s="227"/>
      <c r="CQE41" s="227"/>
      <c r="CQF41" s="227"/>
      <c r="CQG41" s="227"/>
      <c r="CQH41" s="227"/>
      <c r="CQI41" s="227"/>
      <c r="CQJ41" s="227"/>
      <c r="CQK41" s="227"/>
      <c r="CQL41" s="227"/>
      <c r="CQM41" s="227"/>
      <c r="CQN41" s="227"/>
      <c r="CQO41" s="227"/>
      <c r="CQP41" s="227"/>
      <c r="CQQ41" s="227"/>
      <c r="CQR41" s="227"/>
      <c r="CQS41" s="227"/>
      <c r="CQT41" s="227"/>
      <c r="CQU41" s="227"/>
      <c r="CQV41" s="227"/>
      <c r="CQW41" s="227"/>
      <c r="CQX41" s="227"/>
      <c r="CQY41" s="227"/>
      <c r="CQZ41" s="227"/>
      <c r="CRA41" s="227"/>
      <c r="CRB41" s="227"/>
      <c r="CRC41" s="227"/>
      <c r="CRD41" s="227"/>
      <c r="CRE41" s="227"/>
      <c r="CRF41" s="227"/>
      <c r="CRG41" s="227"/>
      <c r="CRH41" s="227"/>
      <c r="CRI41" s="227"/>
      <c r="CRJ41" s="227"/>
      <c r="CRK41" s="227"/>
      <c r="CRL41" s="227"/>
      <c r="CRM41" s="227"/>
      <c r="CRN41" s="227"/>
      <c r="CRO41" s="227"/>
      <c r="CRP41" s="227"/>
      <c r="CRQ41" s="227"/>
      <c r="CRR41" s="227"/>
      <c r="CRS41" s="227"/>
      <c r="CRT41" s="227"/>
      <c r="CRU41" s="227"/>
      <c r="CRV41" s="227"/>
      <c r="CRW41" s="227"/>
      <c r="CRX41" s="227"/>
      <c r="CRY41" s="227"/>
      <c r="CRZ41" s="227"/>
      <c r="CSA41" s="227"/>
      <c r="CSB41" s="227"/>
      <c r="CSC41" s="227"/>
      <c r="CSD41" s="227"/>
      <c r="CSE41" s="227"/>
      <c r="CSF41" s="227"/>
      <c r="CSG41" s="227"/>
      <c r="CSH41" s="227"/>
      <c r="CSI41" s="227"/>
      <c r="CSJ41" s="227"/>
      <c r="CSK41" s="227"/>
      <c r="CSL41" s="227"/>
      <c r="CSM41" s="227"/>
      <c r="CSN41" s="227"/>
      <c r="CSO41" s="227"/>
      <c r="CSP41" s="227"/>
      <c r="CSQ41" s="227"/>
      <c r="CSR41" s="227"/>
      <c r="CSS41" s="227"/>
      <c r="CST41" s="227"/>
      <c r="CSU41" s="227"/>
      <c r="CSV41" s="227"/>
      <c r="CSW41" s="227"/>
      <c r="CSX41" s="227"/>
      <c r="CSY41" s="227"/>
      <c r="CSZ41" s="227"/>
      <c r="CTA41" s="227"/>
      <c r="CTB41" s="227"/>
      <c r="CTC41" s="227"/>
      <c r="CTD41" s="227"/>
      <c r="CTE41" s="227"/>
      <c r="CTF41" s="227"/>
      <c r="CTG41" s="227"/>
      <c r="CTH41" s="227"/>
      <c r="CTI41" s="227"/>
      <c r="CTJ41" s="227"/>
      <c r="CTK41" s="227"/>
      <c r="CTL41" s="227"/>
      <c r="CTM41" s="227"/>
      <c r="CTN41" s="227"/>
      <c r="CTO41" s="227"/>
      <c r="CTP41" s="227"/>
      <c r="CTQ41" s="227"/>
      <c r="CTR41" s="227"/>
      <c r="CTS41" s="227"/>
      <c r="CTT41" s="227"/>
      <c r="CTU41" s="227"/>
      <c r="CTV41" s="227"/>
      <c r="CTW41" s="227"/>
      <c r="CTX41" s="227"/>
      <c r="CTY41" s="227"/>
      <c r="CTZ41" s="227"/>
      <c r="CUA41" s="227"/>
      <c r="CUB41" s="227"/>
      <c r="CUC41" s="227"/>
      <c r="CUD41" s="227"/>
      <c r="CUE41" s="227"/>
      <c r="CUF41" s="227"/>
      <c r="CUG41" s="227"/>
      <c r="CUH41" s="227"/>
      <c r="CUI41" s="227"/>
      <c r="CUJ41" s="227"/>
      <c r="CUK41" s="227"/>
      <c r="CUL41" s="227"/>
      <c r="CUM41" s="227"/>
      <c r="CUN41" s="227"/>
      <c r="CUO41" s="227"/>
      <c r="CUP41" s="227"/>
      <c r="CUQ41" s="227"/>
      <c r="CUR41" s="227"/>
      <c r="CUS41" s="227"/>
      <c r="CUT41" s="227"/>
      <c r="CUU41" s="227"/>
      <c r="CUV41" s="227"/>
      <c r="CUW41" s="227"/>
      <c r="CUX41" s="227"/>
      <c r="CUY41" s="227"/>
      <c r="CUZ41" s="227"/>
      <c r="CVA41" s="227"/>
      <c r="CVB41" s="227"/>
      <c r="CVC41" s="227"/>
      <c r="CVD41" s="227"/>
      <c r="CVE41" s="227"/>
      <c r="CVF41" s="227"/>
      <c r="CVG41" s="227"/>
      <c r="CVH41" s="227"/>
      <c r="CVI41" s="227"/>
      <c r="CVJ41" s="227"/>
      <c r="CVK41" s="227"/>
      <c r="CVL41" s="227"/>
      <c r="CVM41" s="227"/>
      <c r="CVN41" s="227"/>
      <c r="CVO41" s="227"/>
      <c r="CVP41" s="227"/>
      <c r="CVQ41" s="227"/>
      <c r="CVR41" s="227"/>
      <c r="CVS41" s="227"/>
      <c r="CVT41" s="227"/>
      <c r="CVU41" s="227"/>
      <c r="CVV41" s="227"/>
      <c r="CVW41" s="227"/>
      <c r="CVX41" s="227"/>
      <c r="CVY41" s="227"/>
      <c r="CVZ41" s="227"/>
      <c r="CWA41" s="227"/>
      <c r="CWB41" s="227"/>
      <c r="CWC41" s="227"/>
      <c r="CWD41" s="227"/>
      <c r="CWE41" s="227"/>
      <c r="CWF41" s="227"/>
      <c r="CWG41" s="227"/>
      <c r="CWH41" s="227"/>
      <c r="CWI41" s="227"/>
      <c r="CWJ41" s="227"/>
      <c r="CWK41" s="227"/>
      <c r="CWL41" s="227"/>
      <c r="CWM41" s="227"/>
      <c r="CWN41" s="227"/>
      <c r="CWO41" s="227"/>
      <c r="CWP41" s="227"/>
      <c r="CWQ41" s="227"/>
      <c r="CWR41" s="227"/>
      <c r="CWS41" s="227"/>
      <c r="CWT41" s="227"/>
      <c r="CWU41" s="227"/>
      <c r="CWV41" s="227"/>
      <c r="CWW41" s="227"/>
      <c r="CWX41" s="227"/>
      <c r="CWY41" s="227"/>
      <c r="CWZ41" s="227"/>
      <c r="CXA41" s="227"/>
      <c r="CXB41" s="227"/>
      <c r="CXC41" s="227"/>
      <c r="CXD41" s="227"/>
      <c r="CXE41" s="227"/>
      <c r="CXF41" s="227"/>
      <c r="CXG41" s="227"/>
      <c r="CXH41" s="227"/>
      <c r="CXI41" s="227"/>
      <c r="CXJ41" s="227"/>
      <c r="CXK41" s="227"/>
      <c r="CXL41" s="227"/>
      <c r="CXM41" s="227"/>
      <c r="CXN41" s="227"/>
      <c r="CXO41" s="227"/>
      <c r="CXP41" s="227"/>
      <c r="CXQ41" s="227"/>
      <c r="CXR41" s="227"/>
      <c r="CXS41" s="227"/>
      <c r="CXT41" s="227"/>
      <c r="CXU41" s="227"/>
      <c r="CXV41" s="227"/>
      <c r="CXW41" s="227"/>
      <c r="CXX41" s="227"/>
      <c r="CXY41" s="227"/>
      <c r="CXZ41" s="227"/>
      <c r="CYA41" s="227"/>
      <c r="CYB41" s="227"/>
      <c r="CYC41" s="227"/>
      <c r="CYD41" s="227"/>
      <c r="CYE41" s="227"/>
      <c r="CYF41" s="227"/>
      <c r="CYG41" s="227"/>
      <c r="CYH41" s="227"/>
      <c r="CYI41" s="227"/>
      <c r="CYJ41" s="227"/>
      <c r="CYK41" s="227"/>
      <c r="CYL41" s="227"/>
      <c r="CYM41" s="227"/>
      <c r="CYN41" s="227"/>
      <c r="CYO41" s="227"/>
      <c r="CYP41" s="227"/>
      <c r="CYQ41" s="227"/>
      <c r="CYR41" s="227"/>
      <c r="CYS41" s="227"/>
      <c r="CYT41" s="227"/>
      <c r="CYU41" s="227"/>
      <c r="CYV41" s="227"/>
      <c r="CYW41" s="227"/>
      <c r="CYX41" s="227"/>
      <c r="CYY41" s="227"/>
      <c r="CYZ41" s="227"/>
      <c r="CZA41" s="227"/>
      <c r="CZB41" s="227"/>
      <c r="CZC41" s="227"/>
      <c r="CZD41" s="227"/>
      <c r="CZE41" s="227"/>
      <c r="CZF41" s="227"/>
      <c r="CZG41" s="227"/>
      <c r="CZH41" s="227"/>
      <c r="CZI41" s="227"/>
      <c r="CZJ41" s="227"/>
      <c r="CZK41" s="227"/>
      <c r="CZL41" s="227"/>
      <c r="CZM41" s="227"/>
      <c r="CZN41" s="227"/>
      <c r="CZO41" s="227"/>
      <c r="CZP41" s="227"/>
      <c r="CZQ41" s="227"/>
      <c r="CZR41" s="227"/>
      <c r="CZS41" s="227"/>
      <c r="CZT41" s="227"/>
      <c r="CZU41" s="227"/>
      <c r="CZV41" s="227"/>
      <c r="CZW41" s="227"/>
      <c r="CZX41" s="227"/>
      <c r="CZY41" s="227"/>
      <c r="CZZ41" s="227"/>
      <c r="DAA41" s="227"/>
      <c r="DAB41" s="227"/>
      <c r="DAC41" s="227"/>
      <c r="DAD41" s="227"/>
      <c r="DAE41" s="227"/>
      <c r="DAF41" s="227"/>
      <c r="DAG41" s="227"/>
      <c r="DAH41" s="227"/>
      <c r="DAI41" s="227"/>
      <c r="DAJ41" s="227"/>
      <c r="DAK41" s="227"/>
      <c r="DAL41" s="227"/>
      <c r="DAM41" s="227"/>
      <c r="DAN41" s="227"/>
      <c r="DAO41" s="227"/>
      <c r="DAP41" s="227"/>
      <c r="DAQ41" s="227"/>
      <c r="DAR41" s="227"/>
      <c r="DAS41" s="227"/>
      <c r="DAT41" s="227"/>
      <c r="DAU41" s="227"/>
      <c r="DAV41" s="227"/>
      <c r="DAW41" s="227"/>
      <c r="DAX41" s="227"/>
      <c r="DAY41" s="227"/>
      <c r="DAZ41" s="227"/>
      <c r="DBA41" s="227"/>
      <c r="DBB41" s="227"/>
      <c r="DBC41" s="227"/>
      <c r="DBD41" s="227"/>
      <c r="DBE41" s="227"/>
      <c r="DBF41" s="227"/>
      <c r="DBG41" s="227"/>
      <c r="DBH41" s="227"/>
      <c r="DBI41" s="227"/>
      <c r="DBJ41" s="227"/>
      <c r="DBK41" s="227"/>
      <c r="DBL41" s="227"/>
      <c r="DBM41" s="227"/>
      <c r="DBN41" s="227"/>
      <c r="DBO41" s="227"/>
      <c r="DBP41" s="227"/>
      <c r="DBQ41" s="227"/>
      <c r="DBR41" s="227"/>
      <c r="DBS41" s="227"/>
      <c r="DBT41" s="227"/>
      <c r="DBU41" s="227"/>
      <c r="DBV41" s="227"/>
      <c r="DBW41" s="227"/>
      <c r="DBX41" s="227"/>
      <c r="DBY41" s="227"/>
      <c r="DBZ41" s="227"/>
      <c r="DCA41" s="227"/>
      <c r="DCB41" s="227"/>
      <c r="DCC41" s="227"/>
      <c r="DCD41" s="227"/>
      <c r="DCE41" s="227"/>
      <c r="DCF41" s="227"/>
      <c r="DCG41" s="227"/>
      <c r="DCH41" s="227"/>
      <c r="DCI41" s="227"/>
      <c r="DCJ41" s="227"/>
      <c r="DCK41" s="227"/>
      <c r="DCL41" s="227"/>
      <c r="DCM41" s="227"/>
      <c r="DCN41" s="227"/>
      <c r="DCO41" s="227"/>
      <c r="DCP41" s="227"/>
      <c r="DCQ41" s="227"/>
      <c r="DCR41" s="227"/>
      <c r="DCS41" s="227"/>
      <c r="DCT41" s="227"/>
      <c r="DCU41" s="227"/>
      <c r="DCV41" s="227"/>
      <c r="DCW41" s="227"/>
      <c r="DCX41" s="227"/>
      <c r="DCY41" s="227"/>
      <c r="DCZ41" s="227"/>
      <c r="DDA41" s="227"/>
      <c r="DDB41" s="227"/>
      <c r="DDC41" s="227"/>
      <c r="DDD41" s="227"/>
      <c r="DDE41" s="227"/>
      <c r="DDF41" s="227"/>
      <c r="DDG41" s="227"/>
      <c r="DDH41" s="227"/>
      <c r="DDI41" s="227"/>
      <c r="DDJ41" s="227"/>
      <c r="DDK41" s="227"/>
      <c r="DDL41" s="227"/>
      <c r="DDM41" s="227"/>
      <c r="DDN41" s="227"/>
      <c r="DDO41" s="227"/>
      <c r="DDP41" s="227"/>
      <c r="DDQ41" s="227"/>
      <c r="DDR41" s="227"/>
      <c r="DDS41" s="227"/>
      <c r="DDT41" s="227"/>
      <c r="DDU41" s="227"/>
      <c r="DDV41" s="227"/>
      <c r="DDW41" s="227"/>
      <c r="DDX41" s="227"/>
      <c r="DDY41" s="227"/>
      <c r="DDZ41" s="227"/>
      <c r="DEA41" s="227"/>
      <c r="DEB41" s="227"/>
      <c r="DEC41" s="227"/>
      <c r="DED41" s="227"/>
      <c r="DEE41" s="227"/>
      <c r="DEF41" s="227"/>
      <c r="DEG41" s="227"/>
      <c r="DEH41" s="227"/>
      <c r="DEI41" s="227"/>
      <c r="DEJ41" s="227"/>
      <c r="DEK41" s="227"/>
      <c r="DEL41" s="227"/>
      <c r="DEM41" s="227"/>
      <c r="DEN41" s="227"/>
      <c r="DEO41" s="227"/>
      <c r="DEP41" s="227"/>
      <c r="DEQ41" s="227"/>
      <c r="DER41" s="227"/>
      <c r="DES41" s="227"/>
      <c r="DET41" s="227"/>
      <c r="DEU41" s="227"/>
      <c r="DEV41" s="227"/>
      <c r="DEW41" s="227"/>
      <c r="DEX41" s="227"/>
      <c r="DEY41" s="227"/>
      <c r="DEZ41" s="227"/>
      <c r="DFA41" s="227"/>
      <c r="DFB41" s="227"/>
      <c r="DFC41" s="227"/>
      <c r="DFD41" s="227"/>
      <c r="DFE41" s="227"/>
      <c r="DFF41" s="227"/>
      <c r="DFG41" s="227"/>
      <c r="DFH41" s="227"/>
      <c r="DFI41" s="227"/>
      <c r="DFJ41" s="227"/>
      <c r="DFK41" s="227"/>
      <c r="DFL41" s="227"/>
      <c r="DFM41" s="227"/>
      <c r="DFN41" s="227"/>
      <c r="DFO41" s="227"/>
      <c r="DFP41" s="227"/>
      <c r="DFQ41" s="227"/>
      <c r="DFR41" s="227"/>
      <c r="DFS41" s="227"/>
      <c r="DFT41" s="227"/>
      <c r="DFU41" s="227"/>
      <c r="DFV41" s="227"/>
      <c r="DFW41" s="227"/>
      <c r="DFX41" s="227"/>
      <c r="DFY41" s="227"/>
      <c r="DFZ41" s="227"/>
      <c r="DGA41" s="227"/>
      <c r="DGB41" s="227"/>
      <c r="DGC41" s="227"/>
      <c r="DGD41" s="227"/>
      <c r="DGE41" s="227"/>
      <c r="DGF41" s="227"/>
      <c r="DGG41" s="227"/>
      <c r="DGH41" s="227"/>
      <c r="DGI41" s="227"/>
      <c r="DGJ41" s="227"/>
      <c r="DGK41" s="227"/>
      <c r="DGL41" s="227"/>
      <c r="DGM41" s="227"/>
      <c r="DGN41" s="227"/>
      <c r="DGO41" s="227"/>
      <c r="DGP41" s="227"/>
      <c r="DGQ41" s="227"/>
      <c r="DGR41" s="227"/>
      <c r="DGS41" s="227"/>
      <c r="DGT41" s="227"/>
      <c r="DGU41" s="227"/>
      <c r="DGV41" s="227"/>
      <c r="DGW41" s="227"/>
      <c r="DGX41" s="227"/>
      <c r="DGY41" s="227"/>
      <c r="DGZ41" s="227"/>
      <c r="DHA41" s="227"/>
      <c r="DHB41" s="227"/>
      <c r="DHC41" s="227"/>
      <c r="DHD41" s="227"/>
      <c r="DHE41" s="227"/>
      <c r="DHF41" s="227"/>
      <c r="DHG41" s="227"/>
      <c r="DHH41" s="227"/>
      <c r="DHI41" s="227"/>
      <c r="DHJ41" s="227"/>
      <c r="DHK41" s="227"/>
      <c r="DHL41" s="227"/>
      <c r="DHM41" s="227"/>
      <c r="DHN41" s="227"/>
      <c r="DHO41" s="227"/>
      <c r="DHP41" s="227"/>
      <c r="DHQ41" s="227"/>
      <c r="DHR41" s="227"/>
      <c r="DHS41" s="227"/>
      <c r="DHT41" s="227"/>
      <c r="DHU41" s="227"/>
      <c r="DHV41" s="227"/>
      <c r="DHW41" s="227"/>
      <c r="DHX41" s="227"/>
      <c r="DHY41" s="227"/>
      <c r="DHZ41" s="227"/>
      <c r="DIA41" s="227"/>
      <c r="DIB41" s="227"/>
      <c r="DIC41" s="227"/>
      <c r="DID41" s="227"/>
      <c r="DIE41" s="227"/>
      <c r="DIF41" s="227"/>
      <c r="DIG41" s="227"/>
      <c r="DIH41" s="227"/>
      <c r="DII41" s="227"/>
      <c r="DIJ41" s="227"/>
      <c r="DIK41" s="227"/>
      <c r="DIL41" s="227"/>
      <c r="DIM41" s="227"/>
      <c r="DIN41" s="227"/>
      <c r="DIO41" s="227"/>
      <c r="DIP41" s="227"/>
      <c r="DIQ41" s="227"/>
      <c r="DIR41" s="227"/>
      <c r="DIS41" s="227"/>
      <c r="DIT41" s="227"/>
      <c r="DIU41" s="227"/>
      <c r="DIV41" s="227"/>
      <c r="DIW41" s="227"/>
      <c r="DIX41" s="227"/>
      <c r="DIY41" s="227"/>
      <c r="DIZ41" s="227"/>
      <c r="DJA41" s="227"/>
      <c r="DJB41" s="227"/>
      <c r="DJC41" s="227"/>
      <c r="DJD41" s="227"/>
      <c r="DJE41" s="227"/>
      <c r="DJF41" s="227"/>
      <c r="DJG41" s="227"/>
      <c r="DJH41" s="227"/>
      <c r="DJI41" s="227"/>
      <c r="DJJ41" s="227"/>
      <c r="DJK41" s="227"/>
      <c r="DJL41" s="227"/>
      <c r="DJM41" s="227"/>
      <c r="DJN41" s="227"/>
      <c r="DJO41" s="227"/>
      <c r="DJP41" s="227"/>
      <c r="DJQ41" s="227"/>
      <c r="DJR41" s="227"/>
      <c r="DJS41" s="227"/>
      <c r="DJT41" s="227"/>
      <c r="DJU41" s="227"/>
      <c r="DJV41" s="227"/>
      <c r="DJW41" s="227"/>
      <c r="DJX41" s="227"/>
      <c r="DJY41" s="227"/>
      <c r="DJZ41" s="227"/>
      <c r="DKA41" s="227"/>
      <c r="DKB41" s="227"/>
      <c r="DKC41" s="227"/>
      <c r="DKD41" s="227"/>
      <c r="DKE41" s="227"/>
      <c r="DKF41" s="227"/>
      <c r="DKG41" s="227"/>
      <c r="DKH41" s="227"/>
      <c r="DKI41" s="227"/>
      <c r="DKJ41" s="227"/>
      <c r="DKK41" s="227"/>
      <c r="DKL41" s="227"/>
      <c r="DKM41" s="227"/>
      <c r="DKN41" s="227"/>
      <c r="DKO41" s="227"/>
      <c r="DKP41" s="227"/>
      <c r="DKQ41" s="227"/>
      <c r="DKR41" s="227"/>
      <c r="DKS41" s="227"/>
      <c r="DKT41" s="227"/>
      <c r="DKU41" s="227"/>
      <c r="DKV41" s="227"/>
      <c r="DKW41" s="227"/>
      <c r="DKX41" s="227"/>
      <c r="DKY41" s="227"/>
      <c r="DKZ41" s="227"/>
      <c r="DLA41" s="227"/>
      <c r="DLB41" s="227"/>
      <c r="DLC41" s="227"/>
      <c r="DLD41" s="227"/>
      <c r="DLE41" s="227"/>
      <c r="DLF41" s="227"/>
      <c r="DLG41" s="227"/>
      <c r="DLH41" s="227"/>
      <c r="DLI41" s="227"/>
      <c r="DLJ41" s="227"/>
      <c r="DLK41" s="227"/>
      <c r="DLL41" s="227"/>
      <c r="DLM41" s="227"/>
      <c r="DLN41" s="227"/>
      <c r="DLO41" s="227"/>
      <c r="DLP41" s="227"/>
      <c r="DLQ41" s="227"/>
      <c r="DLR41" s="227"/>
      <c r="DLS41" s="227"/>
      <c r="DLT41" s="227"/>
      <c r="DLU41" s="227"/>
      <c r="DLV41" s="227"/>
      <c r="DLW41" s="227"/>
      <c r="DLX41" s="227"/>
      <c r="DLY41" s="227"/>
      <c r="DLZ41" s="227"/>
      <c r="DMA41" s="227"/>
      <c r="DMB41" s="227"/>
      <c r="DMC41" s="227"/>
      <c r="DMD41" s="227"/>
      <c r="DME41" s="227"/>
      <c r="DMF41" s="227"/>
      <c r="DMG41" s="227"/>
      <c r="DMH41" s="227"/>
      <c r="DMI41" s="227"/>
      <c r="DMJ41" s="227"/>
      <c r="DMK41" s="227"/>
      <c r="DML41" s="227"/>
      <c r="DMM41" s="227"/>
      <c r="DMN41" s="227"/>
      <c r="DMO41" s="227"/>
      <c r="DMP41" s="227"/>
      <c r="DMQ41" s="227"/>
      <c r="DMR41" s="227"/>
      <c r="DMS41" s="227"/>
      <c r="DMT41" s="227"/>
      <c r="DMU41" s="227"/>
      <c r="DMV41" s="227"/>
      <c r="DMW41" s="227"/>
      <c r="DMX41" s="227"/>
      <c r="DMY41" s="227"/>
      <c r="DMZ41" s="227"/>
      <c r="DNA41" s="227"/>
      <c r="DNB41" s="227"/>
      <c r="DNC41" s="227"/>
      <c r="DND41" s="227"/>
      <c r="DNE41" s="227"/>
      <c r="DNF41" s="227"/>
      <c r="DNG41" s="227"/>
      <c r="DNH41" s="227"/>
      <c r="DNI41" s="227"/>
      <c r="DNJ41" s="227"/>
      <c r="DNK41" s="227"/>
      <c r="DNL41" s="227"/>
      <c r="DNM41" s="227"/>
      <c r="DNN41" s="227"/>
      <c r="DNO41" s="227"/>
      <c r="DNP41" s="227"/>
      <c r="DNQ41" s="227"/>
      <c r="DNR41" s="227"/>
      <c r="DNS41" s="227"/>
      <c r="DNT41" s="227"/>
      <c r="DNU41" s="227"/>
      <c r="DNV41" s="227"/>
      <c r="DNW41" s="227"/>
      <c r="DNX41" s="227"/>
      <c r="DNY41" s="227"/>
      <c r="DNZ41" s="227"/>
      <c r="DOA41" s="227"/>
      <c r="DOB41" s="227"/>
      <c r="DOC41" s="227"/>
      <c r="DOD41" s="227"/>
      <c r="DOE41" s="227"/>
      <c r="DOF41" s="227"/>
      <c r="DOG41" s="227"/>
      <c r="DOH41" s="227"/>
      <c r="DOI41" s="227"/>
      <c r="DOJ41" s="227"/>
      <c r="DOK41" s="227"/>
      <c r="DOL41" s="227"/>
      <c r="DOM41" s="227"/>
      <c r="DON41" s="227"/>
      <c r="DOO41" s="227"/>
      <c r="DOP41" s="227"/>
      <c r="DOQ41" s="227"/>
      <c r="DOR41" s="227"/>
      <c r="DOS41" s="227"/>
      <c r="DOT41" s="227"/>
      <c r="DOU41" s="227"/>
      <c r="DOV41" s="227"/>
      <c r="DOW41" s="227"/>
      <c r="DOX41" s="227"/>
      <c r="DOY41" s="227"/>
      <c r="DOZ41" s="227"/>
      <c r="DPA41" s="227"/>
      <c r="DPB41" s="227"/>
      <c r="DPC41" s="227"/>
      <c r="DPD41" s="227"/>
      <c r="DPE41" s="227"/>
      <c r="DPF41" s="227"/>
      <c r="DPG41" s="227"/>
      <c r="DPH41" s="227"/>
      <c r="DPI41" s="227"/>
      <c r="DPJ41" s="227"/>
      <c r="DPK41" s="227"/>
      <c r="DPL41" s="227"/>
      <c r="DPM41" s="227"/>
      <c r="DPN41" s="227"/>
      <c r="DPO41" s="227"/>
      <c r="DPP41" s="227"/>
      <c r="DPQ41" s="227"/>
      <c r="DPR41" s="227"/>
      <c r="DPS41" s="227"/>
      <c r="DPT41" s="227"/>
      <c r="DPU41" s="227"/>
      <c r="DPV41" s="227"/>
      <c r="DPW41" s="227"/>
      <c r="DPX41" s="227"/>
      <c r="DPY41" s="227"/>
      <c r="DPZ41" s="227"/>
      <c r="DQA41" s="227"/>
      <c r="DQB41" s="227"/>
      <c r="DQC41" s="227"/>
      <c r="DQD41" s="227"/>
      <c r="DQE41" s="227"/>
      <c r="DQF41" s="227"/>
      <c r="DQG41" s="227"/>
      <c r="DQH41" s="227"/>
      <c r="DQI41" s="227"/>
      <c r="DQJ41" s="227"/>
      <c r="DQK41" s="227"/>
      <c r="DQL41" s="227"/>
      <c r="DQM41" s="227"/>
      <c r="DQN41" s="227"/>
      <c r="DQO41" s="227"/>
      <c r="DQP41" s="227"/>
      <c r="DQQ41" s="227"/>
      <c r="DQR41" s="227"/>
      <c r="DQS41" s="227"/>
      <c r="DQT41" s="227"/>
      <c r="DQU41" s="227"/>
      <c r="DQV41" s="227"/>
      <c r="DQW41" s="227"/>
      <c r="DQX41" s="227"/>
      <c r="DQY41" s="227"/>
      <c r="DQZ41" s="227"/>
      <c r="DRA41" s="227"/>
      <c r="DRB41" s="227"/>
      <c r="DRC41" s="227"/>
      <c r="DRD41" s="227"/>
      <c r="DRE41" s="227"/>
      <c r="DRF41" s="227"/>
      <c r="DRG41" s="227"/>
      <c r="DRH41" s="227"/>
      <c r="DRI41" s="227"/>
      <c r="DRJ41" s="227"/>
      <c r="DRK41" s="227"/>
      <c r="DRL41" s="227"/>
      <c r="DRM41" s="227"/>
      <c r="DRN41" s="227"/>
      <c r="DRO41" s="227"/>
      <c r="DRP41" s="227"/>
      <c r="DRQ41" s="227"/>
      <c r="DRR41" s="227"/>
      <c r="DRS41" s="227"/>
      <c r="DRT41" s="227"/>
      <c r="DRU41" s="227"/>
      <c r="DRV41" s="227"/>
      <c r="DRW41" s="227"/>
      <c r="DRX41" s="227"/>
      <c r="DRY41" s="227"/>
      <c r="DRZ41" s="227"/>
      <c r="DSA41" s="227"/>
      <c r="DSB41" s="227"/>
      <c r="DSC41" s="227"/>
      <c r="DSD41" s="227"/>
      <c r="DSE41" s="227"/>
      <c r="DSF41" s="227"/>
      <c r="DSG41" s="227"/>
      <c r="DSH41" s="227"/>
      <c r="DSI41" s="227"/>
      <c r="DSJ41" s="227"/>
      <c r="DSK41" s="227"/>
      <c r="DSL41" s="227"/>
      <c r="DSM41" s="227"/>
      <c r="DSN41" s="227"/>
      <c r="DSO41" s="227"/>
      <c r="DSP41" s="227"/>
      <c r="DSQ41" s="227"/>
      <c r="DSR41" s="227"/>
      <c r="DSS41" s="227"/>
      <c r="DST41" s="227"/>
      <c r="DSU41" s="227"/>
      <c r="DSV41" s="227"/>
      <c r="DSW41" s="227"/>
      <c r="DSX41" s="227"/>
      <c r="DSY41" s="227"/>
      <c r="DSZ41" s="227"/>
      <c r="DTA41" s="227"/>
      <c r="DTB41" s="227"/>
      <c r="DTC41" s="227"/>
      <c r="DTD41" s="227"/>
      <c r="DTE41" s="227"/>
      <c r="DTF41" s="227"/>
      <c r="DTG41" s="227"/>
      <c r="DTH41" s="227"/>
      <c r="DTI41" s="227"/>
      <c r="DTJ41" s="227"/>
      <c r="DTK41" s="227"/>
      <c r="DTL41" s="227"/>
      <c r="DTM41" s="227"/>
      <c r="DTN41" s="227"/>
      <c r="DTO41" s="227"/>
      <c r="DTP41" s="227"/>
      <c r="DTQ41" s="227"/>
      <c r="DTR41" s="227"/>
      <c r="DTS41" s="227"/>
      <c r="DTT41" s="227"/>
      <c r="DTU41" s="227"/>
      <c r="DTV41" s="227"/>
      <c r="DTW41" s="227"/>
      <c r="DTX41" s="227"/>
      <c r="DTY41" s="227"/>
      <c r="DTZ41" s="227"/>
      <c r="DUA41" s="227"/>
      <c r="DUB41" s="227"/>
      <c r="DUC41" s="227"/>
      <c r="DUD41" s="227"/>
      <c r="DUE41" s="227"/>
      <c r="DUF41" s="227"/>
      <c r="DUG41" s="227"/>
      <c r="DUH41" s="227"/>
      <c r="DUI41" s="227"/>
      <c r="DUJ41" s="227"/>
      <c r="DUK41" s="227"/>
      <c r="DUL41" s="227"/>
      <c r="DUM41" s="227"/>
      <c r="DUN41" s="227"/>
      <c r="DUO41" s="227"/>
      <c r="DUP41" s="227"/>
      <c r="DUQ41" s="227"/>
      <c r="DUR41" s="227"/>
      <c r="DUS41" s="227"/>
      <c r="DUT41" s="227"/>
      <c r="DUU41" s="227"/>
      <c r="DUV41" s="227"/>
      <c r="DUW41" s="227"/>
      <c r="DUX41" s="227"/>
      <c r="DUY41" s="227"/>
      <c r="DUZ41" s="227"/>
      <c r="DVA41" s="227"/>
      <c r="DVB41" s="227"/>
      <c r="DVC41" s="227"/>
      <c r="DVD41" s="227"/>
      <c r="DVE41" s="227"/>
      <c r="DVF41" s="227"/>
      <c r="DVG41" s="227"/>
      <c r="DVH41" s="227"/>
      <c r="DVI41" s="227"/>
      <c r="DVJ41" s="227"/>
      <c r="DVK41" s="227"/>
      <c r="DVL41" s="227"/>
      <c r="DVM41" s="227"/>
      <c r="DVN41" s="227"/>
      <c r="DVO41" s="227"/>
      <c r="DVP41" s="227"/>
      <c r="DVQ41" s="227"/>
      <c r="DVR41" s="227"/>
      <c r="DVS41" s="227"/>
      <c r="DVT41" s="227"/>
      <c r="DVU41" s="227"/>
      <c r="DVV41" s="227"/>
      <c r="DVW41" s="227"/>
      <c r="DVX41" s="227"/>
      <c r="DVY41" s="227"/>
      <c r="DVZ41" s="227"/>
      <c r="DWA41" s="227"/>
      <c r="DWB41" s="227"/>
      <c r="DWC41" s="227"/>
      <c r="DWD41" s="227"/>
      <c r="DWE41" s="227"/>
      <c r="DWF41" s="227"/>
      <c r="DWG41" s="227"/>
      <c r="DWH41" s="227"/>
      <c r="DWI41" s="227"/>
      <c r="DWJ41" s="227"/>
      <c r="DWK41" s="227"/>
      <c r="DWL41" s="227"/>
      <c r="DWM41" s="227"/>
      <c r="DWN41" s="227"/>
      <c r="DWO41" s="227"/>
      <c r="DWP41" s="227"/>
      <c r="DWQ41" s="227"/>
      <c r="DWR41" s="227"/>
      <c r="DWS41" s="227"/>
      <c r="DWT41" s="227"/>
      <c r="DWU41" s="227"/>
      <c r="DWV41" s="227"/>
      <c r="DWW41" s="227"/>
      <c r="DWX41" s="227"/>
      <c r="DWY41" s="227"/>
      <c r="DWZ41" s="227"/>
      <c r="DXA41" s="227"/>
      <c r="DXB41" s="227"/>
      <c r="DXC41" s="227"/>
      <c r="DXD41" s="227"/>
      <c r="DXE41" s="227"/>
      <c r="DXF41" s="227"/>
      <c r="DXG41" s="227"/>
      <c r="DXH41" s="227"/>
      <c r="DXI41" s="227"/>
      <c r="DXJ41" s="227"/>
      <c r="DXK41" s="227"/>
      <c r="DXL41" s="227"/>
      <c r="DXM41" s="227"/>
      <c r="DXN41" s="227"/>
      <c r="DXO41" s="227"/>
      <c r="DXP41" s="227"/>
      <c r="DXQ41" s="227"/>
      <c r="DXR41" s="227"/>
      <c r="DXS41" s="227"/>
      <c r="DXT41" s="227"/>
      <c r="DXU41" s="227"/>
      <c r="DXV41" s="227"/>
      <c r="DXW41" s="227"/>
      <c r="DXX41" s="227"/>
      <c r="DXY41" s="227"/>
      <c r="DXZ41" s="227"/>
      <c r="DYA41" s="227"/>
      <c r="DYB41" s="227"/>
      <c r="DYC41" s="227"/>
      <c r="DYD41" s="227"/>
      <c r="DYE41" s="227"/>
      <c r="DYF41" s="227"/>
      <c r="DYG41" s="227"/>
      <c r="DYH41" s="227"/>
      <c r="DYI41" s="227"/>
      <c r="DYJ41" s="227"/>
      <c r="DYK41" s="227"/>
      <c r="DYL41" s="227"/>
      <c r="DYM41" s="227"/>
      <c r="DYN41" s="227"/>
      <c r="DYO41" s="227"/>
      <c r="DYP41" s="227"/>
      <c r="DYQ41" s="227"/>
      <c r="DYR41" s="227"/>
      <c r="DYS41" s="227"/>
      <c r="DYT41" s="227"/>
      <c r="DYU41" s="227"/>
      <c r="DYV41" s="227"/>
      <c r="DYW41" s="227"/>
      <c r="DYX41" s="227"/>
      <c r="DYY41" s="227"/>
      <c r="DYZ41" s="227"/>
      <c r="DZA41" s="227"/>
      <c r="DZB41" s="227"/>
      <c r="DZC41" s="227"/>
      <c r="DZD41" s="227"/>
      <c r="DZE41" s="227"/>
      <c r="DZF41" s="227"/>
      <c r="DZG41" s="227"/>
      <c r="DZH41" s="227"/>
      <c r="DZI41" s="227"/>
      <c r="DZJ41" s="227"/>
      <c r="DZK41" s="227"/>
      <c r="DZL41" s="227"/>
      <c r="DZM41" s="227"/>
      <c r="DZN41" s="227"/>
      <c r="DZO41" s="227"/>
      <c r="DZP41" s="227"/>
      <c r="DZQ41" s="227"/>
      <c r="DZR41" s="227"/>
      <c r="DZS41" s="227"/>
      <c r="DZT41" s="227"/>
      <c r="DZU41" s="227"/>
      <c r="DZV41" s="227"/>
      <c r="DZW41" s="227"/>
      <c r="DZX41" s="227"/>
      <c r="DZY41" s="227"/>
      <c r="DZZ41" s="227"/>
      <c r="EAA41" s="227"/>
      <c r="EAB41" s="227"/>
      <c r="EAC41" s="227"/>
      <c r="EAD41" s="227"/>
      <c r="EAE41" s="227"/>
      <c r="EAF41" s="227"/>
      <c r="EAG41" s="227"/>
      <c r="EAH41" s="227"/>
      <c r="EAI41" s="227"/>
      <c r="EAJ41" s="227"/>
      <c r="EAK41" s="227"/>
      <c r="EAL41" s="227"/>
      <c r="EAM41" s="227"/>
      <c r="EAN41" s="227"/>
      <c r="EAO41" s="227"/>
      <c r="EAP41" s="227"/>
      <c r="EAQ41" s="227"/>
      <c r="EAR41" s="227"/>
      <c r="EAS41" s="227"/>
      <c r="EAT41" s="227"/>
      <c r="EAU41" s="227"/>
      <c r="EAV41" s="227"/>
      <c r="EAW41" s="227"/>
      <c r="EAX41" s="227"/>
      <c r="EAY41" s="227"/>
      <c r="EAZ41" s="227"/>
      <c r="EBA41" s="227"/>
      <c r="EBB41" s="227"/>
      <c r="EBC41" s="227"/>
      <c r="EBD41" s="227"/>
      <c r="EBE41" s="227"/>
      <c r="EBF41" s="227"/>
      <c r="EBG41" s="227"/>
      <c r="EBH41" s="227"/>
      <c r="EBI41" s="227"/>
      <c r="EBJ41" s="227"/>
      <c r="EBK41" s="227"/>
      <c r="EBL41" s="227"/>
      <c r="EBM41" s="227"/>
      <c r="EBN41" s="227"/>
      <c r="EBO41" s="227"/>
      <c r="EBP41" s="227"/>
      <c r="EBQ41" s="227"/>
      <c r="EBR41" s="227"/>
      <c r="EBS41" s="227"/>
      <c r="EBT41" s="227"/>
      <c r="EBU41" s="227"/>
      <c r="EBV41" s="227"/>
      <c r="EBW41" s="227"/>
      <c r="EBX41" s="227"/>
      <c r="EBY41" s="227"/>
      <c r="EBZ41" s="227"/>
      <c r="ECA41" s="227"/>
      <c r="ECB41" s="227"/>
      <c r="ECC41" s="227"/>
      <c r="ECD41" s="227"/>
      <c r="ECE41" s="227"/>
      <c r="ECF41" s="227"/>
      <c r="ECG41" s="227"/>
      <c r="ECH41" s="227"/>
      <c r="ECI41" s="227"/>
      <c r="ECJ41" s="227"/>
      <c r="ECK41" s="227"/>
      <c r="ECL41" s="227"/>
      <c r="ECM41" s="227"/>
      <c r="ECN41" s="227"/>
      <c r="ECO41" s="227"/>
      <c r="ECP41" s="227"/>
      <c r="ECQ41" s="227"/>
      <c r="ECR41" s="227"/>
      <c r="ECS41" s="227"/>
      <c r="ECT41" s="227"/>
      <c r="ECU41" s="227"/>
      <c r="ECV41" s="227"/>
      <c r="ECW41" s="227"/>
      <c r="ECX41" s="227"/>
      <c r="ECY41" s="227"/>
      <c r="ECZ41" s="227"/>
      <c r="EDA41" s="227"/>
      <c r="EDB41" s="227"/>
      <c r="EDC41" s="227"/>
      <c r="EDD41" s="227"/>
      <c r="EDE41" s="227"/>
      <c r="EDF41" s="227"/>
      <c r="EDG41" s="227"/>
      <c r="EDH41" s="227"/>
      <c r="EDI41" s="227"/>
      <c r="EDJ41" s="227"/>
      <c r="EDK41" s="227"/>
      <c r="EDL41" s="227"/>
      <c r="EDM41" s="227"/>
      <c r="EDN41" s="227"/>
      <c r="EDO41" s="227"/>
      <c r="EDP41" s="227"/>
      <c r="EDQ41" s="227"/>
      <c r="EDR41" s="227"/>
      <c r="EDS41" s="227"/>
      <c r="EDT41" s="227"/>
      <c r="EDU41" s="227"/>
      <c r="EDV41" s="227"/>
      <c r="EDW41" s="227"/>
      <c r="EDX41" s="227"/>
      <c r="EDY41" s="227"/>
      <c r="EDZ41" s="227"/>
      <c r="EEA41" s="227"/>
      <c r="EEB41" s="227"/>
      <c r="EEC41" s="227"/>
      <c r="EED41" s="227"/>
      <c r="EEE41" s="227"/>
      <c r="EEF41" s="227"/>
      <c r="EEG41" s="227"/>
      <c r="EEH41" s="227"/>
      <c r="EEI41" s="227"/>
      <c r="EEJ41" s="227"/>
      <c r="EEK41" s="227"/>
      <c r="EEL41" s="227"/>
      <c r="EEM41" s="227"/>
      <c r="EEN41" s="227"/>
      <c r="EEO41" s="227"/>
      <c r="EEP41" s="227"/>
      <c r="EEQ41" s="227"/>
      <c r="EER41" s="227"/>
      <c r="EES41" s="227"/>
      <c r="EET41" s="227"/>
      <c r="EEU41" s="227"/>
      <c r="EEV41" s="227"/>
      <c r="EEW41" s="227"/>
      <c r="EEX41" s="227"/>
      <c r="EEY41" s="227"/>
      <c r="EEZ41" s="227"/>
      <c r="EFA41" s="227"/>
      <c r="EFB41" s="227"/>
      <c r="EFC41" s="227"/>
      <c r="EFD41" s="227"/>
      <c r="EFE41" s="227"/>
      <c r="EFF41" s="227"/>
      <c r="EFG41" s="227"/>
      <c r="EFH41" s="227"/>
      <c r="EFI41" s="227"/>
      <c r="EFJ41" s="227"/>
      <c r="EFK41" s="227"/>
      <c r="EFL41" s="227"/>
      <c r="EFM41" s="227"/>
      <c r="EFN41" s="227"/>
      <c r="EFO41" s="227"/>
      <c r="EFP41" s="227"/>
      <c r="EFQ41" s="227"/>
      <c r="EFR41" s="227"/>
      <c r="EFS41" s="227"/>
      <c r="EFT41" s="227"/>
      <c r="EFU41" s="227"/>
      <c r="EFV41" s="227"/>
      <c r="EFW41" s="227"/>
      <c r="EFX41" s="227"/>
      <c r="EFY41" s="227"/>
      <c r="EFZ41" s="227"/>
      <c r="EGA41" s="227"/>
      <c r="EGB41" s="227"/>
      <c r="EGC41" s="227"/>
      <c r="EGD41" s="227"/>
      <c r="EGE41" s="227"/>
      <c r="EGF41" s="227"/>
      <c r="EGG41" s="227"/>
      <c r="EGH41" s="227"/>
      <c r="EGI41" s="227"/>
      <c r="EGJ41" s="227"/>
      <c r="EGK41" s="227"/>
      <c r="EGL41" s="227"/>
      <c r="EGM41" s="227"/>
      <c r="EGN41" s="227"/>
      <c r="EGO41" s="227"/>
      <c r="EGP41" s="227"/>
      <c r="EGQ41" s="227"/>
      <c r="EGR41" s="227"/>
      <c r="EGS41" s="227"/>
      <c r="EGT41" s="227"/>
      <c r="EGU41" s="227"/>
      <c r="EGV41" s="227"/>
      <c r="EGW41" s="227"/>
      <c r="EGX41" s="227"/>
      <c r="EGY41" s="227"/>
      <c r="EGZ41" s="227"/>
      <c r="EHA41" s="227"/>
      <c r="EHB41" s="227"/>
      <c r="EHC41" s="227"/>
      <c r="EHD41" s="227"/>
      <c r="EHE41" s="227"/>
      <c r="EHF41" s="227"/>
      <c r="EHG41" s="227"/>
      <c r="EHH41" s="227"/>
      <c r="EHI41" s="227"/>
      <c r="EHJ41" s="227"/>
      <c r="EHK41" s="227"/>
      <c r="EHL41" s="227"/>
      <c r="EHM41" s="227"/>
      <c r="EHN41" s="227"/>
      <c r="EHO41" s="227"/>
      <c r="EHP41" s="227"/>
      <c r="EHQ41" s="227"/>
      <c r="EHR41" s="227"/>
      <c r="EHS41" s="227"/>
      <c r="EHT41" s="227"/>
      <c r="EHU41" s="227"/>
      <c r="EHV41" s="227"/>
      <c r="EHW41" s="227"/>
      <c r="EHX41" s="227"/>
      <c r="EHY41" s="227"/>
      <c r="EHZ41" s="227"/>
      <c r="EIA41" s="227"/>
      <c r="EIB41" s="227"/>
      <c r="EIC41" s="227"/>
      <c r="EID41" s="227"/>
      <c r="EIE41" s="227"/>
      <c r="EIF41" s="227"/>
      <c r="EIG41" s="227"/>
      <c r="EIH41" s="227"/>
      <c r="EII41" s="227"/>
      <c r="EIJ41" s="227"/>
      <c r="EIK41" s="227"/>
      <c r="EIL41" s="227"/>
      <c r="EIM41" s="227"/>
      <c r="EIN41" s="227"/>
      <c r="EIO41" s="227"/>
      <c r="EIP41" s="227"/>
      <c r="EIQ41" s="227"/>
      <c r="EIR41" s="227"/>
      <c r="EIS41" s="227"/>
      <c r="EIT41" s="227"/>
      <c r="EIU41" s="227"/>
      <c r="EIV41" s="227"/>
      <c r="EIW41" s="227"/>
      <c r="EIX41" s="227"/>
      <c r="EIY41" s="227"/>
      <c r="EIZ41" s="227"/>
      <c r="EJA41" s="227"/>
      <c r="EJB41" s="227"/>
      <c r="EJC41" s="227"/>
      <c r="EJD41" s="227"/>
      <c r="EJE41" s="227"/>
      <c r="EJF41" s="227"/>
      <c r="EJG41" s="227"/>
      <c r="EJH41" s="227"/>
      <c r="EJI41" s="227"/>
      <c r="EJJ41" s="227"/>
      <c r="EJK41" s="227"/>
      <c r="EJL41" s="227"/>
      <c r="EJM41" s="227"/>
      <c r="EJN41" s="227"/>
      <c r="EJO41" s="227"/>
      <c r="EJP41" s="227"/>
      <c r="EJQ41" s="227"/>
      <c r="EJR41" s="227"/>
      <c r="EJS41" s="227"/>
      <c r="EJT41" s="227"/>
      <c r="EJU41" s="227"/>
      <c r="EJV41" s="227"/>
      <c r="EJW41" s="227"/>
      <c r="EJX41" s="227"/>
      <c r="EJY41" s="227"/>
      <c r="EJZ41" s="227"/>
      <c r="EKA41" s="227"/>
      <c r="EKB41" s="227"/>
      <c r="EKC41" s="227"/>
      <c r="EKD41" s="227"/>
      <c r="EKE41" s="227"/>
      <c r="EKF41" s="227"/>
      <c r="EKG41" s="227"/>
      <c r="EKH41" s="227"/>
      <c r="EKI41" s="227"/>
      <c r="EKJ41" s="227"/>
      <c r="EKK41" s="227"/>
      <c r="EKL41" s="227"/>
      <c r="EKM41" s="227"/>
      <c r="EKN41" s="227"/>
      <c r="EKO41" s="227"/>
      <c r="EKP41" s="227"/>
      <c r="EKQ41" s="227"/>
      <c r="EKR41" s="227"/>
      <c r="EKS41" s="227"/>
      <c r="EKT41" s="227"/>
      <c r="EKU41" s="227"/>
      <c r="EKV41" s="227"/>
      <c r="EKW41" s="227"/>
      <c r="EKX41" s="227"/>
      <c r="EKY41" s="227"/>
      <c r="EKZ41" s="227"/>
      <c r="ELA41" s="227"/>
      <c r="ELB41" s="227"/>
      <c r="ELC41" s="227"/>
      <c r="ELD41" s="227"/>
      <c r="ELE41" s="227"/>
      <c r="ELF41" s="227"/>
      <c r="ELG41" s="227"/>
      <c r="ELH41" s="227"/>
      <c r="ELI41" s="227"/>
      <c r="ELJ41" s="227"/>
      <c r="ELK41" s="227"/>
      <c r="ELL41" s="227"/>
      <c r="ELM41" s="227"/>
      <c r="ELN41" s="227"/>
      <c r="ELO41" s="227"/>
      <c r="ELP41" s="227"/>
      <c r="ELQ41" s="227"/>
      <c r="ELR41" s="227"/>
      <c r="ELS41" s="227"/>
      <c r="ELT41" s="227"/>
      <c r="ELU41" s="227"/>
      <c r="ELV41" s="227"/>
      <c r="ELW41" s="227"/>
      <c r="ELX41" s="227"/>
      <c r="ELY41" s="227"/>
      <c r="ELZ41" s="227"/>
      <c r="EMA41" s="227"/>
      <c r="EMB41" s="227"/>
      <c r="EMC41" s="227"/>
      <c r="EMD41" s="227"/>
      <c r="EME41" s="227"/>
      <c r="EMF41" s="227"/>
      <c r="EMG41" s="227"/>
      <c r="EMH41" s="227"/>
      <c r="EMI41" s="227"/>
      <c r="EMJ41" s="227"/>
      <c r="EMK41" s="227"/>
      <c r="EML41" s="227"/>
      <c r="EMM41" s="227"/>
      <c r="EMN41" s="227"/>
      <c r="EMO41" s="227"/>
      <c r="EMP41" s="227"/>
      <c r="EMQ41" s="227"/>
      <c r="EMR41" s="227"/>
      <c r="EMS41" s="227"/>
      <c r="EMT41" s="227"/>
      <c r="EMU41" s="227"/>
      <c r="EMV41" s="227"/>
      <c r="EMW41" s="227"/>
      <c r="EMX41" s="227"/>
      <c r="EMY41" s="227"/>
      <c r="EMZ41" s="227"/>
      <c r="ENA41" s="227"/>
      <c r="ENB41" s="227"/>
      <c r="ENC41" s="227"/>
      <c r="END41" s="227"/>
      <c r="ENE41" s="227"/>
      <c r="ENF41" s="227"/>
      <c r="ENG41" s="227"/>
      <c r="ENH41" s="227"/>
      <c r="ENI41" s="227"/>
      <c r="ENJ41" s="227"/>
      <c r="ENK41" s="227"/>
      <c r="ENL41" s="227"/>
      <c r="ENM41" s="227"/>
      <c r="ENN41" s="227"/>
      <c r="ENO41" s="227"/>
      <c r="ENP41" s="227"/>
      <c r="ENQ41" s="227"/>
      <c r="ENR41" s="227"/>
      <c r="ENS41" s="227"/>
      <c r="ENT41" s="227"/>
      <c r="ENU41" s="227"/>
      <c r="ENV41" s="227"/>
      <c r="ENW41" s="227"/>
      <c r="ENX41" s="227"/>
      <c r="ENY41" s="227"/>
      <c r="ENZ41" s="227"/>
      <c r="EOA41" s="227"/>
      <c r="EOB41" s="227"/>
      <c r="EOC41" s="227"/>
      <c r="EOD41" s="227"/>
      <c r="EOE41" s="227"/>
      <c r="EOF41" s="227"/>
      <c r="EOG41" s="227"/>
      <c r="EOH41" s="227"/>
      <c r="EOI41" s="227"/>
      <c r="EOJ41" s="227"/>
      <c r="EOK41" s="227"/>
      <c r="EOL41" s="227"/>
      <c r="EOM41" s="227"/>
      <c r="EON41" s="227"/>
      <c r="EOO41" s="227"/>
      <c r="EOP41" s="227"/>
      <c r="EOQ41" s="227"/>
      <c r="EOR41" s="227"/>
      <c r="EOS41" s="227"/>
      <c r="EOT41" s="227"/>
      <c r="EOU41" s="227"/>
      <c r="EOV41" s="227"/>
      <c r="EOW41" s="227"/>
      <c r="EOX41" s="227"/>
      <c r="EOY41" s="227"/>
      <c r="EOZ41" s="227"/>
      <c r="EPA41" s="227"/>
      <c r="EPB41" s="227"/>
      <c r="EPC41" s="227"/>
      <c r="EPD41" s="227"/>
      <c r="EPE41" s="227"/>
      <c r="EPF41" s="227"/>
      <c r="EPG41" s="227"/>
      <c r="EPH41" s="227"/>
      <c r="EPI41" s="227"/>
      <c r="EPJ41" s="227"/>
      <c r="EPK41" s="227"/>
      <c r="EPL41" s="227"/>
      <c r="EPM41" s="227"/>
      <c r="EPN41" s="227"/>
      <c r="EPO41" s="227"/>
      <c r="EPP41" s="227"/>
      <c r="EPQ41" s="227"/>
      <c r="EPR41" s="227"/>
      <c r="EPS41" s="227"/>
      <c r="EPT41" s="227"/>
      <c r="EPU41" s="227"/>
      <c r="EPV41" s="227"/>
      <c r="EPW41" s="227"/>
      <c r="EPX41" s="227"/>
      <c r="EPY41" s="227"/>
      <c r="EPZ41" s="227"/>
      <c r="EQA41" s="227"/>
      <c r="EQB41" s="227"/>
      <c r="EQC41" s="227"/>
      <c r="EQD41" s="227"/>
      <c r="EQE41" s="227"/>
      <c r="EQF41" s="227"/>
      <c r="EQG41" s="227"/>
      <c r="EQH41" s="227"/>
      <c r="EQI41" s="227"/>
      <c r="EQJ41" s="227"/>
      <c r="EQK41" s="227"/>
      <c r="EQL41" s="227"/>
      <c r="EQM41" s="227"/>
      <c r="EQN41" s="227"/>
      <c r="EQO41" s="227"/>
      <c r="EQP41" s="227"/>
      <c r="EQQ41" s="227"/>
      <c r="EQR41" s="227"/>
      <c r="EQS41" s="227"/>
      <c r="EQT41" s="227"/>
      <c r="EQU41" s="227"/>
      <c r="EQV41" s="227"/>
      <c r="EQW41" s="227"/>
      <c r="EQX41" s="227"/>
      <c r="EQY41" s="227"/>
      <c r="EQZ41" s="227"/>
      <c r="ERA41" s="227"/>
      <c r="ERB41" s="227"/>
      <c r="ERC41" s="227"/>
      <c r="ERD41" s="227"/>
      <c r="ERE41" s="227"/>
      <c r="ERF41" s="227"/>
      <c r="ERG41" s="227"/>
      <c r="ERH41" s="227"/>
      <c r="ERI41" s="227"/>
      <c r="ERJ41" s="227"/>
      <c r="ERK41" s="227"/>
      <c r="ERL41" s="227"/>
      <c r="ERM41" s="227"/>
      <c r="ERN41" s="227"/>
      <c r="ERO41" s="227"/>
      <c r="ERP41" s="227"/>
      <c r="ERQ41" s="227"/>
      <c r="ERR41" s="227"/>
      <c r="ERS41" s="227"/>
      <c r="ERT41" s="227"/>
      <c r="ERU41" s="227"/>
      <c r="ERV41" s="227"/>
      <c r="ERW41" s="227"/>
      <c r="ERX41" s="227"/>
      <c r="ERY41" s="227"/>
      <c r="ERZ41" s="227"/>
      <c r="ESA41" s="227"/>
      <c r="ESB41" s="227"/>
      <c r="ESC41" s="227"/>
      <c r="ESD41" s="227"/>
      <c r="ESE41" s="227"/>
      <c r="ESF41" s="227"/>
      <c r="ESG41" s="227"/>
      <c r="ESH41" s="227"/>
      <c r="ESI41" s="227"/>
      <c r="ESJ41" s="227"/>
      <c r="ESK41" s="227"/>
      <c r="ESL41" s="227"/>
      <c r="ESM41" s="227"/>
      <c r="ESN41" s="227"/>
      <c r="ESO41" s="227"/>
      <c r="ESP41" s="227"/>
      <c r="ESQ41" s="227"/>
      <c r="ESR41" s="227"/>
      <c r="ESS41" s="227"/>
      <c r="EST41" s="227"/>
      <c r="ESU41" s="227"/>
      <c r="ESV41" s="227"/>
      <c r="ESW41" s="227"/>
      <c r="ESX41" s="227"/>
      <c r="ESY41" s="227"/>
      <c r="ESZ41" s="227"/>
      <c r="ETA41" s="227"/>
      <c r="ETB41" s="227"/>
      <c r="ETC41" s="227"/>
      <c r="ETD41" s="227"/>
      <c r="ETE41" s="227"/>
      <c r="ETF41" s="227"/>
      <c r="ETG41" s="227"/>
      <c r="ETH41" s="227"/>
      <c r="ETI41" s="227"/>
      <c r="ETJ41" s="227"/>
      <c r="ETK41" s="227"/>
      <c r="ETL41" s="227"/>
      <c r="ETM41" s="227"/>
      <c r="ETN41" s="227"/>
      <c r="ETO41" s="227"/>
      <c r="ETP41" s="227"/>
      <c r="ETQ41" s="227"/>
      <c r="ETR41" s="227"/>
      <c r="ETS41" s="227"/>
      <c r="ETT41" s="227"/>
      <c r="ETU41" s="227"/>
      <c r="ETV41" s="227"/>
      <c r="ETW41" s="227"/>
      <c r="ETX41" s="227"/>
      <c r="ETY41" s="227"/>
      <c r="ETZ41" s="227"/>
      <c r="EUA41" s="227"/>
      <c r="EUB41" s="227"/>
      <c r="EUC41" s="227"/>
      <c r="EUD41" s="227"/>
      <c r="EUE41" s="227"/>
      <c r="EUF41" s="227"/>
      <c r="EUG41" s="227"/>
      <c r="EUH41" s="227"/>
      <c r="EUI41" s="227"/>
      <c r="EUJ41" s="227"/>
      <c r="EUK41" s="227"/>
      <c r="EUL41" s="227"/>
      <c r="EUM41" s="227"/>
      <c r="EUN41" s="227"/>
      <c r="EUO41" s="227"/>
      <c r="EUP41" s="227"/>
      <c r="EUQ41" s="227"/>
      <c r="EUR41" s="227"/>
      <c r="EUS41" s="227"/>
      <c r="EUT41" s="227"/>
      <c r="EUU41" s="227"/>
      <c r="EUV41" s="227"/>
      <c r="EUW41" s="227"/>
      <c r="EUX41" s="227"/>
      <c r="EUY41" s="227"/>
      <c r="EUZ41" s="227"/>
      <c r="EVA41" s="227"/>
      <c r="EVB41" s="227"/>
      <c r="EVC41" s="227"/>
      <c r="EVD41" s="227"/>
      <c r="EVE41" s="227"/>
      <c r="EVF41" s="227"/>
      <c r="EVG41" s="227"/>
      <c r="EVH41" s="227"/>
      <c r="EVI41" s="227"/>
      <c r="EVJ41" s="227"/>
      <c r="EVK41" s="227"/>
      <c r="EVL41" s="227"/>
      <c r="EVM41" s="227"/>
      <c r="EVN41" s="227"/>
      <c r="EVO41" s="227"/>
      <c r="EVP41" s="227"/>
      <c r="EVQ41" s="227"/>
      <c r="EVR41" s="227"/>
      <c r="EVS41" s="227"/>
      <c r="EVT41" s="227"/>
      <c r="EVU41" s="227"/>
      <c r="EVV41" s="227"/>
      <c r="EVW41" s="227"/>
      <c r="EVX41" s="227"/>
      <c r="EVY41" s="227"/>
      <c r="EVZ41" s="227"/>
      <c r="EWA41" s="227"/>
      <c r="EWB41" s="227"/>
      <c r="EWC41" s="227"/>
      <c r="EWD41" s="227"/>
      <c r="EWE41" s="227"/>
      <c r="EWF41" s="227"/>
      <c r="EWG41" s="227"/>
      <c r="EWH41" s="227"/>
      <c r="EWI41" s="227"/>
      <c r="EWJ41" s="227"/>
      <c r="EWK41" s="227"/>
      <c r="EWL41" s="227"/>
      <c r="EWM41" s="227"/>
      <c r="EWN41" s="227"/>
      <c r="EWO41" s="227"/>
      <c r="EWP41" s="227"/>
      <c r="EWQ41" s="227"/>
      <c r="EWR41" s="227"/>
      <c r="EWS41" s="227"/>
      <c r="EWT41" s="227"/>
      <c r="EWU41" s="227"/>
      <c r="EWV41" s="227"/>
      <c r="EWW41" s="227"/>
      <c r="EWX41" s="227"/>
      <c r="EWY41" s="227"/>
      <c r="EWZ41" s="227"/>
      <c r="EXA41" s="227"/>
      <c r="EXB41" s="227"/>
      <c r="EXC41" s="227"/>
      <c r="EXD41" s="227"/>
      <c r="EXE41" s="227"/>
      <c r="EXF41" s="227"/>
      <c r="EXG41" s="227"/>
      <c r="EXH41" s="227"/>
      <c r="EXI41" s="227"/>
      <c r="EXJ41" s="227"/>
      <c r="EXK41" s="227"/>
      <c r="EXL41" s="227"/>
      <c r="EXM41" s="227"/>
      <c r="EXN41" s="227"/>
      <c r="EXO41" s="227"/>
      <c r="EXP41" s="227"/>
      <c r="EXQ41" s="227"/>
      <c r="EXR41" s="227"/>
      <c r="EXS41" s="227"/>
      <c r="EXT41" s="227"/>
      <c r="EXU41" s="227"/>
      <c r="EXV41" s="227"/>
      <c r="EXW41" s="227"/>
      <c r="EXX41" s="227"/>
      <c r="EXY41" s="227"/>
      <c r="EXZ41" s="227"/>
      <c r="EYA41" s="227"/>
      <c r="EYB41" s="227"/>
      <c r="EYC41" s="227"/>
      <c r="EYD41" s="227"/>
      <c r="EYE41" s="227"/>
      <c r="EYF41" s="227"/>
      <c r="EYG41" s="227"/>
      <c r="EYH41" s="227"/>
      <c r="EYI41" s="227"/>
      <c r="EYJ41" s="227"/>
      <c r="EYK41" s="227"/>
      <c r="EYL41" s="227"/>
      <c r="EYM41" s="227"/>
      <c r="EYN41" s="227"/>
      <c r="EYO41" s="227"/>
      <c r="EYP41" s="227"/>
      <c r="EYQ41" s="227"/>
      <c r="EYR41" s="227"/>
      <c r="EYS41" s="227"/>
      <c r="EYT41" s="227"/>
      <c r="EYU41" s="227"/>
      <c r="EYV41" s="227"/>
      <c r="EYW41" s="227"/>
      <c r="EYX41" s="227"/>
      <c r="EYY41" s="227"/>
      <c r="EYZ41" s="227"/>
      <c r="EZA41" s="227"/>
      <c r="EZB41" s="227"/>
      <c r="EZC41" s="227"/>
      <c r="EZD41" s="227"/>
      <c r="EZE41" s="227"/>
      <c r="EZF41" s="227"/>
      <c r="EZG41" s="227"/>
      <c r="EZH41" s="227"/>
      <c r="EZI41" s="227"/>
      <c r="EZJ41" s="227"/>
      <c r="EZK41" s="227"/>
      <c r="EZL41" s="227"/>
      <c r="EZM41" s="227"/>
      <c r="EZN41" s="227"/>
      <c r="EZO41" s="227"/>
      <c r="EZP41" s="227"/>
      <c r="EZQ41" s="227"/>
      <c r="EZR41" s="227"/>
      <c r="EZS41" s="227"/>
      <c r="EZT41" s="227"/>
      <c r="EZU41" s="227"/>
      <c r="EZV41" s="227"/>
      <c r="EZW41" s="227"/>
      <c r="EZX41" s="227"/>
      <c r="EZY41" s="227"/>
      <c r="EZZ41" s="227"/>
      <c r="FAA41" s="227"/>
      <c r="FAB41" s="227"/>
      <c r="FAC41" s="227"/>
      <c r="FAD41" s="227"/>
      <c r="FAE41" s="227"/>
      <c r="FAF41" s="227"/>
      <c r="FAG41" s="227"/>
      <c r="FAH41" s="227"/>
      <c r="FAI41" s="227"/>
      <c r="FAJ41" s="227"/>
      <c r="FAK41" s="227"/>
      <c r="FAL41" s="227"/>
      <c r="FAM41" s="227"/>
      <c r="FAN41" s="227"/>
      <c r="FAO41" s="227"/>
      <c r="FAP41" s="227"/>
      <c r="FAQ41" s="227"/>
      <c r="FAR41" s="227"/>
      <c r="FAS41" s="227"/>
      <c r="FAT41" s="227"/>
      <c r="FAU41" s="227"/>
      <c r="FAV41" s="227"/>
      <c r="FAW41" s="227"/>
      <c r="FAX41" s="227"/>
      <c r="FAY41" s="227"/>
      <c r="FAZ41" s="227"/>
      <c r="FBA41" s="227"/>
      <c r="FBB41" s="227"/>
      <c r="FBC41" s="227"/>
      <c r="FBD41" s="227"/>
      <c r="FBE41" s="227"/>
      <c r="FBF41" s="227"/>
      <c r="FBG41" s="227"/>
      <c r="FBH41" s="227"/>
      <c r="FBI41" s="227"/>
      <c r="FBJ41" s="227"/>
      <c r="FBK41" s="227"/>
      <c r="FBL41" s="227"/>
      <c r="FBM41" s="227"/>
      <c r="FBN41" s="227"/>
      <c r="FBO41" s="227"/>
      <c r="FBP41" s="227"/>
      <c r="FBQ41" s="227"/>
      <c r="FBR41" s="227"/>
      <c r="FBS41" s="227"/>
      <c r="FBT41" s="227"/>
      <c r="FBU41" s="227"/>
      <c r="FBV41" s="227"/>
      <c r="FBW41" s="227"/>
      <c r="FBX41" s="227"/>
      <c r="FBY41" s="227"/>
      <c r="FBZ41" s="227"/>
      <c r="FCA41" s="227"/>
      <c r="FCB41" s="227"/>
      <c r="FCC41" s="227"/>
      <c r="FCD41" s="227"/>
      <c r="FCE41" s="227"/>
      <c r="FCF41" s="227"/>
      <c r="FCG41" s="227"/>
      <c r="FCH41" s="227"/>
      <c r="FCI41" s="227"/>
      <c r="FCJ41" s="227"/>
      <c r="FCK41" s="227"/>
      <c r="FCL41" s="227"/>
      <c r="FCM41" s="227"/>
      <c r="FCN41" s="227"/>
      <c r="FCO41" s="227"/>
      <c r="FCP41" s="227"/>
      <c r="FCQ41" s="227"/>
      <c r="FCR41" s="227"/>
      <c r="FCS41" s="227"/>
      <c r="FCT41" s="227"/>
      <c r="FCU41" s="227"/>
      <c r="FCV41" s="227"/>
      <c r="FCW41" s="227"/>
      <c r="FCX41" s="227"/>
      <c r="FCY41" s="227"/>
      <c r="FCZ41" s="227"/>
      <c r="FDA41" s="227"/>
      <c r="FDB41" s="227"/>
      <c r="FDC41" s="227"/>
      <c r="FDD41" s="227"/>
      <c r="FDE41" s="227"/>
      <c r="FDF41" s="227"/>
      <c r="FDG41" s="227"/>
      <c r="FDH41" s="227"/>
      <c r="FDI41" s="227"/>
      <c r="FDJ41" s="227"/>
      <c r="FDK41" s="227"/>
      <c r="FDL41" s="227"/>
      <c r="FDM41" s="227"/>
      <c r="FDN41" s="227"/>
      <c r="FDO41" s="227"/>
      <c r="FDP41" s="227"/>
      <c r="FDQ41" s="227"/>
      <c r="FDR41" s="227"/>
      <c r="FDS41" s="227"/>
      <c r="FDT41" s="227"/>
      <c r="FDU41" s="227"/>
      <c r="FDV41" s="227"/>
      <c r="FDW41" s="227"/>
      <c r="FDX41" s="227"/>
      <c r="FDY41" s="227"/>
      <c r="FDZ41" s="227"/>
      <c r="FEA41" s="227"/>
      <c r="FEB41" s="227"/>
      <c r="FEC41" s="227"/>
      <c r="FED41" s="227"/>
      <c r="FEE41" s="227"/>
      <c r="FEF41" s="227"/>
      <c r="FEG41" s="227"/>
      <c r="FEH41" s="227"/>
      <c r="FEI41" s="227"/>
      <c r="FEJ41" s="227"/>
      <c r="FEK41" s="227"/>
      <c r="FEL41" s="227"/>
      <c r="FEM41" s="227"/>
      <c r="FEN41" s="227"/>
      <c r="FEO41" s="227"/>
      <c r="FEP41" s="227"/>
      <c r="FEQ41" s="227"/>
      <c r="FER41" s="227"/>
      <c r="FES41" s="227"/>
      <c r="FET41" s="227"/>
      <c r="FEU41" s="227"/>
      <c r="FEV41" s="227"/>
      <c r="FEW41" s="227"/>
      <c r="FEX41" s="227"/>
      <c r="FEY41" s="227"/>
      <c r="FEZ41" s="227"/>
      <c r="FFA41" s="227"/>
      <c r="FFB41" s="227"/>
      <c r="FFC41" s="227"/>
      <c r="FFD41" s="227"/>
      <c r="FFE41" s="227"/>
      <c r="FFF41" s="227"/>
      <c r="FFG41" s="227"/>
      <c r="FFH41" s="227"/>
      <c r="FFI41" s="227"/>
      <c r="FFJ41" s="227"/>
      <c r="FFK41" s="227"/>
      <c r="FFL41" s="227"/>
      <c r="FFM41" s="227"/>
      <c r="FFN41" s="227"/>
      <c r="FFO41" s="227"/>
      <c r="FFP41" s="227"/>
      <c r="FFQ41" s="227"/>
      <c r="FFR41" s="227"/>
      <c r="FFS41" s="227"/>
      <c r="FFT41" s="227"/>
      <c r="FFU41" s="227"/>
      <c r="FFV41" s="227"/>
      <c r="FFW41" s="227"/>
      <c r="FFX41" s="227"/>
      <c r="FFY41" s="227"/>
      <c r="FFZ41" s="227"/>
      <c r="FGA41" s="227"/>
      <c r="FGB41" s="227"/>
      <c r="FGC41" s="227"/>
      <c r="FGD41" s="227"/>
      <c r="FGE41" s="227"/>
      <c r="FGF41" s="227"/>
      <c r="FGG41" s="227"/>
      <c r="FGH41" s="227"/>
      <c r="FGI41" s="227"/>
      <c r="FGJ41" s="227"/>
      <c r="FGK41" s="227"/>
      <c r="FGL41" s="227"/>
      <c r="FGM41" s="227"/>
      <c r="FGN41" s="227"/>
      <c r="FGO41" s="227"/>
      <c r="FGP41" s="227"/>
      <c r="FGQ41" s="227"/>
      <c r="FGR41" s="227"/>
      <c r="FGS41" s="227"/>
      <c r="FGT41" s="227"/>
      <c r="FGU41" s="227"/>
      <c r="FGV41" s="227"/>
      <c r="FGW41" s="227"/>
      <c r="FGX41" s="227"/>
      <c r="FGY41" s="227"/>
      <c r="FGZ41" s="227"/>
      <c r="FHA41" s="227"/>
      <c r="FHB41" s="227"/>
      <c r="FHC41" s="227"/>
      <c r="FHD41" s="227"/>
      <c r="FHE41" s="227"/>
      <c r="FHF41" s="227"/>
      <c r="FHG41" s="227"/>
      <c r="FHH41" s="227"/>
      <c r="FHI41" s="227"/>
      <c r="FHJ41" s="227"/>
      <c r="FHK41" s="227"/>
      <c r="FHL41" s="227"/>
      <c r="FHM41" s="227"/>
      <c r="FHN41" s="227"/>
      <c r="FHO41" s="227"/>
      <c r="FHP41" s="227"/>
      <c r="FHQ41" s="227"/>
      <c r="FHR41" s="227"/>
      <c r="FHS41" s="227"/>
      <c r="FHT41" s="227"/>
      <c r="FHU41" s="227"/>
      <c r="FHV41" s="227"/>
      <c r="FHW41" s="227"/>
      <c r="FHX41" s="227"/>
      <c r="FHY41" s="227"/>
      <c r="FHZ41" s="227"/>
      <c r="FIA41" s="227"/>
      <c r="FIB41" s="227"/>
      <c r="FIC41" s="227"/>
      <c r="FID41" s="227"/>
      <c r="FIE41" s="227"/>
      <c r="FIF41" s="227"/>
      <c r="FIG41" s="227"/>
      <c r="FIH41" s="227"/>
      <c r="FII41" s="227"/>
      <c r="FIJ41" s="227"/>
      <c r="FIK41" s="227"/>
      <c r="FIL41" s="227"/>
      <c r="FIM41" s="227"/>
      <c r="FIN41" s="227"/>
      <c r="FIO41" s="227"/>
      <c r="FIP41" s="227"/>
      <c r="FIQ41" s="227"/>
      <c r="FIR41" s="227"/>
      <c r="FIS41" s="227"/>
      <c r="FIT41" s="227"/>
      <c r="FIU41" s="227"/>
      <c r="FIV41" s="227"/>
      <c r="FIW41" s="227"/>
      <c r="FIX41" s="227"/>
      <c r="FIY41" s="227"/>
      <c r="FIZ41" s="227"/>
      <c r="FJA41" s="227"/>
      <c r="FJB41" s="227"/>
      <c r="FJC41" s="227"/>
      <c r="FJD41" s="227"/>
      <c r="FJE41" s="227"/>
      <c r="FJF41" s="227"/>
      <c r="FJG41" s="227"/>
      <c r="FJH41" s="227"/>
      <c r="FJI41" s="227"/>
      <c r="FJJ41" s="227"/>
      <c r="FJK41" s="227"/>
      <c r="FJL41" s="227"/>
      <c r="FJM41" s="227"/>
      <c r="FJN41" s="227"/>
      <c r="FJO41" s="227"/>
      <c r="FJP41" s="227"/>
      <c r="FJQ41" s="227"/>
      <c r="FJR41" s="227"/>
      <c r="FJS41" s="227"/>
      <c r="FJT41" s="227"/>
      <c r="FJU41" s="227"/>
      <c r="FJV41" s="227"/>
      <c r="FJW41" s="227"/>
      <c r="FJX41" s="227"/>
      <c r="FJY41" s="227"/>
      <c r="FJZ41" s="227"/>
      <c r="FKA41" s="227"/>
      <c r="FKB41" s="227"/>
      <c r="FKC41" s="227"/>
      <c r="FKD41" s="227"/>
      <c r="FKE41" s="227"/>
      <c r="FKF41" s="227"/>
      <c r="FKG41" s="227"/>
      <c r="FKH41" s="227"/>
      <c r="FKI41" s="227"/>
      <c r="FKJ41" s="227"/>
      <c r="FKK41" s="227"/>
      <c r="FKL41" s="227"/>
      <c r="FKM41" s="227"/>
      <c r="FKN41" s="227"/>
      <c r="FKO41" s="227"/>
      <c r="FKP41" s="227"/>
      <c r="FKQ41" s="227"/>
      <c r="FKR41" s="227"/>
      <c r="FKS41" s="227"/>
      <c r="FKT41" s="227"/>
      <c r="FKU41" s="227"/>
      <c r="FKV41" s="227"/>
      <c r="FKW41" s="227"/>
      <c r="FKX41" s="227"/>
      <c r="FKY41" s="227"/>
      <c r="FKZ41" s="227"/>
      <c r="FLA41" s="227"/>
      <c r="FLB41" s="227"/>
      <c r="FLC41" s="227"/>
      <c r="FLD41" s="227"/>
      <c r="FLE41" s="227"/>
      <c r="FLF41" s="227"/>
      <c r="FLG41" s="227"/>
      <c r="FLH41" s="227"/>
      <c r="FLI41" s="227"/>
      <c r="FLJ41" s="227"/>
      <c r="FLK41" s="227"/>
      <c r="FLL41" s="227"/>
      <c r="FLM41" s="227"/>
      <c r="FLN41" s="227"/>
      <c r="FLO41" s="227"/>
      <c r="FLP41" s="227"/>
      <c r="FLQ41" s="227"/>
      <c r="FLR41" s="227"/>
      <c r="FLS41" s="227"/>
      <c r="FLT41" s="227"/>
      <c r="FLU41" s="227"/>
      <c r="FLV41" s="227"/>
      <c r="FLW41" s="227"/>
      <c r="FLX41" s="227"/>
      <c r="FLY41" s="227"/>
      <c r="FLZ41" s="227"/>
      <c r="FMA41" s="227"/>
      <c r="FMB41" s="227"/>
      <c r="FMC41" s="227"/>
      <c r="FMD41" s="227"/>
      <c r="FME41" s="227"/>
      <c r="FMF41" s="227"/>
      <c r="FMG41" s="227"/>
      <c r="FMH41" s="227"/>
      <c r="FMI41" s="227"/>
      <c r="FMJ41" s="227"/>
      <c r="FMK41" s="227"/>
      <c r="FML41" s="227"/>
      <c r="FMM41" s="227"/>
      <c r="FMN41" s="227"/>
      <c r="FMO41" s="227"/>
      <c r="FMP41" s="227"/>
      <c r="FMQ41" s="227"/>
      <c r="FMR41" s="227"/>
      <c r="FMS41" s="227"/>
      <c r="FMT41" s="227"/>
      <c r="FMU41" s="227"/>
      <c r="FMV41" s="227"/>
      <c r="FMW41" s="227"/>
      <c r="FMX41" s="227"/>
      <c r="FMY41" s="227"/>
      <c r="FMZ41" s="227"/>
      <c r="FNA41" s="227"/>
      <c r="FNB41" s="227"/>
      <c r="FNC41" s="227"/>
      <c r="FND41" s="227"/>
      <c r="FNE41" s="227"/>
      <c r="FNF41" s="227"/>
      <c r="FNG41" s="227"/>
      <c r="FNH41" s="227"/>
      <c r="FNI41" s="227"/>
      <c r="FNJ41" s="227"/>
      <c r="FNK41" s="227"/>
      <c r="FNL41" s="227"/>
      <c r="FNM41" s="227"/>
      <c r="FNN41" s="227"/>
      <c r="FNO41" s="227"/>
      <c r="FNP41" s="227"/>
      <c r="FNQ41" s="227"/>
      <c r="FNR41" s="227"/>
      <c r="FNS41" s="227"/>
      <c r="FNT41" s="227"/>
      <c r="FNU41" s="227"/>
      <c r="FNV41" s="227"/>
      <c r="FNW41" s="227"/>
      <c r="FNX41" s="227"/>
      <c r="FNY41" s="227"/>
      <c r="FNZ41" s="227"/>
      <c r="FOA41" s="227"/>
      <c r="FOB41" s="227"/>
      <c r="FOC41" s="227"/>
      <c r="FOD41" s="227"/>
      <c r="FOE41" s="227"/>
      <c r="FOF41" s="227"/>
      <c r="FOG41" s="227"/>
      <c r="FOH41" s="227"/>
      <c r="FOI41" s="227"/>
      <c r="FOJ41" s="227"/>
      <c r="FOK41" s="227"/>
      <c r="FOL41" s="227"/>
      <c r="FOM41" s="227"/>
      <c r="FON41" s="227"/>
      <c r="FOO41" s="227"/>
      <c r="FOP41" s="227"/>
      <c r="FOQ41" s="227"/>
      <c r="FOR41" s="227"/>
      <c r="FOS41" s="227"/>
      <c r="FOT41" s="227"/>
      <c r="FOU41" s="227"/>
      <c r="FOV41" s="227"/>
      <c r="FOW41" s="227"/>
      <c r="FOX41" s="227"/>
      <c r="FOY41" s="227"/>
      <c r="FOZ41" s="227"/>
      <c r="FPA41" s="227"/>
      <c r="FPB41" s="227"/>
      <c r="FPC41" s="227"/>
      <c r="FPD41" s="227"/>
      <c r="FPE41" s="227"/>
      <c r="FPF41" s="227"/>
      <c r="FPG41" s="227"/>
      <c r="FPH41" s="227"/>
      <c r="FPI41" s="227"/>
      <c r="FPJ41" s="227"/>
      <c r="FPK41" s="227"/>
      <c r="FPL41" s="227"/>
      <c r="FPM41" s="227"/>
      <c r="FPN41" s="227"/>
      <c r="FPO41" s="227"/>
      <c r="FPP41" s="227"/>
      <c r="FPQ41" s="227"/>
      <c r="FPR41" s="227"/>
      <c r="FPS41" s="227"/>
      <c r="FPT41" s="227"/>
      <c r="FPU41" s="227"/>
      <c r="FPV41" s="227"/>
      <c r="FPW41" s="227"/>
      <c r="FPX41" s="227"/>
      <c r="FPY41" s="227"/>
      <c r="FPZ41" s="227"/>
      <c r="FQA41" s="227"/>
      <c r="FQB41" s="227"/>
      <c r="FQC41" s="227"/>
      <c r="FQD41" s="227"/>
      <c r="FQE41" s="227"/>
      <c r="FQF41" s="227"/>
      <c r="FQG41" s="227"/>
      <c r="FQH41" s="227"/>
      <c r="FQI41" s="227"/>
      <c r="FQJ41" s="227"/>
      <c r="FQK41" s="227"/>
      <c r="FQL41" s="227"/>
      <c r="FQM41" s="227"/>
      <c r="FQN41" s="227"/>
      <c r="FQO41" s="227"/>
      <c r="FQP41" s="227"/>
      <c r="FQQ41" s="227"/>
      <c r="FQR41" s="227"/>
      <c r="FQS41" s="227"/>
      <c r="FQT41" s="227"/>
      <c r="FQU41" s="227"/>
      <c r="FQV41" s="227"/>
      <c r="FQW41" s="227"/>
      <c r="FQX41" s="227"/>
      <c r="FQY41" s="227"/>
      <c r="FQZ41" s="227"/>
      <c r="FRA41" s="227"/>
      <c r="FRB41" s="227"/>
      <c r="FRC41" s="227"/>
      <c r="FRD41" s="227"/>
      <c r="FRE41" s="227"/>
      <c r="FRF41" s="227"/>
      <c r="FRG41" s="227"/>
      <c r="FRH41" s="227"/>
      <c r="FRI41" s="227"/>
      <c r="FRJ41" s="227"/>
      <c r="FRK41" s="227"/>
      <c r="FRL41" s="227"/>
      <c r="FRM41" s="227"/>
      <c r="FRN41" s="227"/>
      <c r="FRO41" s="227"/>
      <c r="FRP41" s="227"/>
      <c r="FRQ41" s="227"/>
      <c r="FRR41" s="227"/>
      <c r="FRS41" s="227"/>
      <c r="FRT41" s="227"/>
      <c r="FRU41" s="227"/>
      <c r="FRV41" s="227"/>
      <c r="FRW41" s="227"/>
      <c r="FRX41" s="227"/>
      <c r="FRY41" s="227"/>
      <c r="FRZ41" s="227"/>
      <c r="FSA41" s="227"/>
      <c r="FSB41" s="227"/>
      <c r="FSC41" s="227"/>
      <c r="FSD41" s="227"/>
      <c r="FSE41" s="227"/>
      <c r="FSF41" s="227"/>
      <c r="FSG41" s="227"/>
      <c r="FSH41" s="227"/>
      <c r="FSI41" s="227"/>
      <c r="FSJ41" s="227"/>
      <c r="FSK41" s="227"/>
      <c r="FSL41" s="227"/>
      <c r="FSM41" s="227"/>
      <c r="FSN41" s="227"/>
      <c r="FSO41" s="227"/>
      <c r="FSP41" s="227"/>
      <c r="FSQ41" s="227"/>
      <c r="FSR41" s="227"/>
      <c r="FSS41" s="227"/>
      <c r="FST41" s="227"/>
      <c r="FSU41" s="227"/>
      <c r="FSV41" s="227"/>
      <c r="FSW41" s="227"/>
      <c r="FSX41" s="227"/>
      <c r="FSY41" s="227"/>
      <c r="FSZ41" s="227"/>
      <c r="FTA41" s="227"/>
      <c r="FTB41" s="227"/>
      <c r="FTC41" s="227"/>
      <c r="FTD41" s="227"/>
      <c r="FTE41" s="227"/>
      <c r="FTF41" s="227"/>
      <c r="FTG41" s="227"/>
      <c r="FTH41" s="227"/>
      <c r="FTI41" s="227"/>
      <c r="FTJ41" s="227"/>
      <c r="FTK41" s="227"/>
      <c r="FTL41" s="227"/>
      <c r="FTM41" s="227"/>
      <c r="FTN41" s="227"/>
      <c r="FTO41" s="227"/>
      <c r="FTP41" s="227"/>
      <c r="FTQ41" s="227"/>
      <c r="FTR41" s="227"/>
      <c r="FTS41" s="227"/>
      <c r="FTT41" s="227"/>
      <c r="FTU41" s="227"/>
      <c r="FTV41" s="227"/>
      <c r="FTW41" s="227"/>
      <c r="FTX41" s="227"/>
      <c r="FTY41" s="227"/>
      <c r="FTZ41" s="227"/>
      <c r="FUA41" s="227"/>
      <c r="FUB41" s="227"/>
      <c r="FUC41" s="227"/>
      <c r="FUD41" s="227"/>
      <c r="FUE41" s="227"/>
      <c r="FUF41" s="227"/>
      <c r="FUG41" s="227"/>
      <c r="FUH41" s="227"/>
      <c r="FUI41" s="227"/>
      <c r="FUJ41" s="227"/>
      <c r="FUK41" s="227"/>
      <c r="FUL41" s="227"/>
      <c r="FUM41" s="227"/>
      <c r="FUN41" s="227"/>
      <c r="FUO41" s="227"/>
      <c r="FUP41" s="227"/>
      <c r="FUQ41" s="227"/>
      <c r="FUR41" s="227"/>
      <c r="FUS41" s="227"/>
      <c r="FUT41" s="227"/>
      <c r="FUU41" s="227"/>
      <c r="FUV41" s="227"/>
      <c r="FUW41" s="227"/>
      <c r="FUX41" s="227"/>
      <c r="FUY41" s="227"/>
      <c r="FUZ41" s="227"/>
      <c r="FVA41" s="227"/>
      <c r="FVB41" s="227"/>
      <c r="FVC41" s="227"/>
      <c r="FVD41" s="227"/>
      <c r="FVE41" s="227"/>
      <c r="FVF41" s="227"/>
      <c r="FVG41" s="227"/>
      <c r="FVH41" s="227"/>
      <c r="FVI41" s="227"/>
      <c r="FVJ41" s="227"/>
      <c r="FVK41" s="227"/>
      <c r="FVL41" s="227"/>
      <c r="FVM41" s="227"/>
      <c r="FVN41" s="227"/>
      <c r="FVO41" s="227"/>
      <c r="FVP41" s="227"/>
      <c r="FVQ41" s="227"/>
      <c r="FVR41" s="227"/>
      <c r="FVS41" s="227"/>
      <c r="FVT41" s="227"/>
      <c r="FVU41" s="227"/>
      <c r="FVV41" s="227"/>
      <c r="FVW41" s="227"/>
      <c r="FVX41" s="227"/>
      <c r="FVY41" s="227"/>
      <c r="FVZ41" s="227"/>
      <c r="FWA41" s="227"/>
      <c r="FWB41" s="227"/>
      <c r="FWC41" s="227"/>
      <c r="FWD41" s="227"/>
      <c r="FWE41" s="227"/>
      <c r="FWF41" s="227"/>
      <c r="FWG41" s="227"/>
      <c r="FWH41" s="227"/>
      <c r="FWI41" s="227"/>
      <c r="FWJ41" s="227"/>
      <c r="FWK41" s="227"/>
      <c r="FWL41" s="227"/>
      <c r="FWM41" s="227"/>
      <c r="FWN41" s="227"/>
      <c r="FWO41" s="227"/>
      <c r="FWP41" s="227"/>
      <c r="FWQ41" s="227"/>
      <c r="FWR41" s="227"/>
      <c r="FWS41" s="227"/>
      <c r="FWT41" s="227"/>
      <c r="FWU41" s="227"/>
      <c r="FWV41" s="227"/>
      <c r="FWW41" s="227"/>
      <c r="FWX41" s="227"/>
      <c r="FWY41" s="227"/>
      <c r="FWZ41" s="227"/>
      <c r="FXA41" s="227"/>
      <c r="FXB41" s="227"/>
      <c r="FXC41" s="227"/>
      <c r="FXD41" s="227"/>
      <c r="FXE41" s="227"/>
      <c r="FXF41" s="227"/>
      <c r="FXG41" s="227"/>
      <c r="FXH41" s="227"/>
      <c r="FXI41" s="227"/>
      <c r="FXJ41" s="227"/>
      <c r="FXK41" s="227"/>
      <c r="FXL41" s="227"/>
      <c r="FXM41" s="227"/>
      <c r="FXN41" s="227"/>
      <c r="FXO41" s="227"/>
      <c r="FXP41" s="227"/>
      <c r="FXQ41" s="227"/>
      <c r="FXR41" s="227"/>
      <c r="FXS41" s="227"/>
      <c r="FXT41" s="227"/>
      <c r="FXU41" s="227"/>
      <c r="FXV41" s="227"/>
      <c r="FXW41" s="227"/>
      <c r="FXX41" s="227"/>
      <c r="FXY41" s="227"/>
      <c r="FXZ41" s="227"/>
      <c r="FYA41" s="227"/>
      <c r="FYB41" s="227"/>
      <c r="FYC41" s="227"/>
      <c r="FYD41" s="227"/>
      <c r="FYE41" s="227"/>
      <c r="FYF41" s="227"/>
      <c r="FYG41" s="227"/>
      <c r="FYH41" s="227"/>
      <c r="FYI41" s="227"/>
      <c r="FYJ41" s="227"/>
      <c r="FYK41" s="227"/>
      <c r="FYL41" s="227"/>
      <c r="FYM41" s="227"/>
      <c r="FYN41" s="227"/>
      <c r="FYO41" s="227"/>
      <c r="FYP41" s="227"/>
      <c r="FYQ41" s="227"/>
      <c r="FYR41" s="227"/>
      <c r="FYS41" s="227"/>
      <c r="FYT41" s="227"/>
      <c r="FYU41" s="227"/>
      <c r="FYV41" s="227"/>
      <c r="FYW41" s="227"/>
      <c r="FYX41" s="227"/>
      <c r="FYY41" s="227"/>
      <c r="FYZ41" s="227"/>
      <c r="FZA41" s="227"/>
      <c r="FZB41" s="227"/>
      <c r="FZC41" s="227"/>
      <c r="FZD41" s="227"/>
      <c r="FZE41" s="227"/>
      <c r="FZF41" s="227"/>
      <c r="FZG41" s="227"/>
      <c r="FZH41" s="227"/>
      <c r="FZI41" s="227"/>
      <c r="FZJ41" s="227"/>
      <c r="FZK41" s="227"/>
      <c r="FZL41" s="227"/>
      <c r="FZM41" s="227"/>
      <c r="FZN41" s="227"/>
      <c r="FZO41" s="227"/>
      <c r="FZP41" s="227"/>
      <c r="FZQ41" s="227"/>
      <c r="FZR41" s="227"/>
      <c r="FZS41" s="227"/>
      <c r="FZT41" s="227"/>
      <c r="FZU41" s="227"/>
      <c r="FZV41" s="227"/>
      <c r="FZW41" s="227"/>
      <c r="FZX41" s="227"/>
      <c r="FZY41" s="227"/>
      <c r="FZZ41" s="227"/>
      <c r="GAA41" s="227"/>
      <c r="GAB41" s="227"/>
      <c r="GAC41" s="227"/>
      <c r="GAD41" s="227"/>
      <c r="GAE41" s="227"/>
      <c r="GAF41" s="227"/>
      <c r="GAG41" s="227"/>
      <c r="GAH41" s="227"/>
      <c r="GAI41" s="227"/>
      <c r="GAJ41" s="227"/>
      <c r="GAK41" s="227"/>
      <c r="GAL41" s="227"/>
      <c r="GAM41" s="227"/>
      <c r="GAN41" s="227"/>
      <c r="GAO41" s="227"/>
      <c r="GAP41" s="227"/>
      <c r="GAQ41" s="227"/>
      <c r="GAR41" s="227"/>
      <c r="GAS41" s="227"/>
      <c r="GAT41" s="227"/>
      <c r="GAU41" s="227"/>
      <c r="GAV41" s="227"/>
      <c r="GAW41" s="227"/>
      <c r="GAX41" s="227"/>
      <c r="GAY41" s="227"/>
      <c r="GAZ41" s="227"/>
      <c r="GBA41" s="227"/>
      <c r="GBB41" s="227"/>
      <c r="GBC41" s="227"/>
      <c r="GBD41" s="227"/>
      <c r="GBE41" s="227"/>
      <c r="GBF41" s="227"/>
      <c r="GBG41" s="227"/>
      <c r="GBH41" s="227"/>
      <c r="GBI41" s="227"/>
      <c r="GBJ41" s="227"/>
      <c r="GBK41" s="227"/>
      <c r="GBL41" s="227"/>
      <c r="GBM41" s="227"/>
      <c r="GBN41" s="227"/>
      <c r="GBO41" s="227"/>
      <c r="GBP41" s="227"/>
      <c r="GBQ41" s="227"/>
      <c r="GBR41" s="227"/>
      <c r="GBS41" s="227"/>
      <c r="GBT41" s="227"/>
      <c r="GBU41" s="227"/>
      <c r="GBV41" s="227"/>
      <c r="GBW41" s="227"/>
      <c r="GBX41" s="227"/>
      <c r="GBY41" s="227"/>
      <c r="GBZ41" s="227"/>
      <c r="GCA41" s="227"/>
      <c r="GCB41" s="227"/>
      <c r="GCC41" s="227"/>
      <c r="GCD41" s="227"/>
      <c r="GCE41" s="227"/>
      <c r="GCF41" s="227"/>
      <c r="GCG41" s="227"/>
      <c r="GCH41" s="227"/>
      <c r="GCI41" s="227"/>
      <c r="GCJ41" s="227"/>
      <c r="GCK41" s="227"/>
      <c r="GCL41" s="227"/>
      <c r="GCM41" s="227"/>
      <c r="GCN41" s="227"/>
      <c r="GCO41" s="227"/>
      <c r="GCP41" s="227"/>
      <c r="GCQ41" s="227"/>
      <c r="GCR41" s="227"/>
      <c r="GCS41" s="227"/>
      <c r="GCT41" s="227"/>
      <c r="GCU41" s="227"/>
      <c r="GCV41" s="227"/>
      <c r="GCW41" s="227"/>
      <c r="GCX41" s="227"/>
      <c r="GCY41" s="227"/>
      <c r="GCZ41" s="227"/>
      <c r="GDA41" s="227"/>
      <c r="GDB41" s="227"/>
      <c r="GDC41" s="227"/>
      <c r="GDD41" s="227"/>
      <c r="GDE41" s="227"/>
      <c r="GDF41" s="227"/>
      <c r="GDG41" s="227"/>
      <c r="GDH41" s="227"/>
      <c r="GDI41" s="227"/>
      <c r="GDJ41" s="227"/>
      <c r="GDK41" s="227"/>
      <c r="GDL41" s="227"/>
      <c r="GDM41" s="227"/>
      <c r="GDN41" s="227"/>
      <c r="GDO41" s="227"/>
      <c r="GDP41" s="227"/>
      <c r="GDQ41" s="227"/>
      <c r="GDR41" s="227"/>
      <c r="GDS41" s="227"/>
      <c r="GDT41" s="227"/>
      <c r="GDU41" s="227"/>
      <c r="GDV41" s="227"/>
      <c r="GDW41" s="227"/>
      <c r="GDX41" s="227"/>
      <c r="GDY41" s="227"/>
      <c r="GDZ41" s="227"/>
      <c r="GEA41" s="227"/>
      <c r="GEB41" s="227"/>
      <c r="GEC41" s="227"/>
      <c r="GED41" s="227"/>
      <c r="GEE41" s="227"/>
      <c r="GEF41" s="227"/>
      <c r="GEG41" s="227"/>
      <c r="GEH41" s="227"/>
      <c r="GEI41" s="227"/>
      <c r="GEJ41" s="227"/>
      <c r="GEK41" s="227"/>
      <c r="GEL41" s="227"/>
      <c r="GEM41" s="227"/>
      <c r="GEN41" s="227"/>
      <c r="GEO41" s="227"/>
      <c r="GEP41" s="227"/>
      <c r="GEQ41" s="227"/>
      <c r="GER41" s="227"/>
      <c r="GES41" s="227"/>
      <c r="GET41" s="227"/>
      <c r="GEU41" s="227"/>
      <c r="GEV41" s="227"/>
      <c r="GEW41" s="227"/>
      <c r="GEX41" s="227"/>
      <c r="GEY41" s="227"/>
      <c r="GEZ41" s="227"/>
      <c r="GFA41" s="227"/>
      <c r="GFB41" s="227"/>
      <c r="GFC41" s="227"/>
      <c r="GFD41" s="227"/>
      <c r="GFE41" s="227"/>
      <c r="GFF41" s="227"/>
      <c r="GFG41" s="227"/>
      <c r="GFH41" s="227"/>
      <c r="GFI41" s="227"/>
      <c r="GFJ41" s="227"/>
      <c r="GFK41" s="227"/>
      <c r="GFL41" s="227"/>
      <c r="GFM41" s="227"/>
      <c r="GFN41" s="227"/>
      <c r="GFO41" s="227"/>
      <c r="GFP41" s="227"/>
      <c r="GFQ41" s="227"/>
      <c r="GFR41" s="227"/>
      <c r="GFS41" s="227"/>
      <c r="GFT41" s="227"/>
      <c r="GFU41" s="227"/>
      <c r="GFV41" s="227"/>
      <c r="GFW41" s="227"/>
      <c r="GFX41" s="227"/>
      <c r="GFY41" s="227"/>
      <c r="GFZ41" s="227"/>
      <c r="GGA41" s="227"/>
      <c r="GGB41" s="227"/>
      <c r="GGC41" s="227"/>
      <c r="GGD41" s="227"/>
      <c r="GGE41" s="227"/>
      <c r="GGF41" s="227"/>
      <c r="GGG41" s="227"/>
      <c r="GGH41" s="227"/>
      <c r="GGI41" s="227"/>
      <c r="GGJ41" s="227"/>
      <c r="GGK41" s="227"/>
      <c r="GGL41" s="227"/>
      <c r="GGM41" s="227"/>
      <c r="GGN41" s="227"/>
      <c r="GGO41" s="227"/>
      <c r="GGP41" s="227"/>
      <c r="GGQ41" s="227"/>
      <c r="GGR41" s="227"/>
      <c r="GGS41" s="227"/>
      <c r="GGT41" s="227"/>
      <c r="GGU41" s="227"/>
      <c r="GGV41" s="227"/>
      <c r="GGW41" s="227"/>
      <c r="GGX41" s="227"/>
      <c r="GGY41" s="227"/>
      <c r="GGZ41" s="227"/>
      <c r="GHA41" s="227"/>
      <c r="GHB41" s="227"/>
      <c r="GHC41" s="227"/>
      <c r="GHD41" s="227"/>
      <c r="GHE41" s="227"/>
      <c r="GHF41" s="227"/>
      <c r="GHG41" s="227"/>
      <c r="GHH41" s="227"/>
      <c r="GHI41" s="227"/>
      <c r="GHJ41" s="227"/>
      <c r="GHK41" s="227"/>
      <c r="GHL41" s="227"/>
      <c r="GHM41" s="227"/>
      <c r="GHN41" s="227"/>
      <c r="GHO41" s="227"/>
      <c r="GHP41" s="227"/>
      <c r="GHQ41" s="227"/>
      <c r="GHR41" s="227"/>
      <c r="GHS41" s="227"/>
      <c r="GHT41" s="227"/>
      <c r="GHU41" s="227"/>
      <c r="GHV41" s="227"/>
      <c r="GHW41" s="227"/>
      <c r="GHX41" s="227"/>
      <c r="GHY41" s="227"/>
      <c r="GHZ41" s="227"/>
      <c r="GIA41" s="227"/>
      <c r="GIB41" s="227"/>
      <c r="GIC41" s="227"/>
      <c r="GID41" s="227"/>
      <c r="GIE41" s="227"/>
      <c r="GIF41" s="227"/>
      <c r="GIG41" s="227"/>
      <c r="GIH41" s="227"/>
      <c r="GII41" s="227"/>
      <c r="GIJ41" s="227"/>
      <c r="GIK41" s="227"/>
      <c r="GIL41" s="227"/>
      <c r="GIM41" s="227"/>
      <c r="GIN41" s="227"/>
      <c r="GIO41" s="227"/>
      <c r="GIP41" s="227"/>
      <c r="GIQ41" s="227"/>
      <c r="GIR41" s="227"/>
      <c r="GIS41" s="227"/>
      <c r="GIT41" s="227"/>
      <c r="GIU41" s="227"/>
      <c r="GIV41" s="227"/>
      <c r="GIW41" s="227"/>
      <c r="GIX41" s="227"/>
      <c r="GIY41" s="227"/>
      <c r="GIZ41" s="227"/>
      <c r="GJA41" s="227"/>
      <c r="GJB41" s="227"/>
      <c r="GJC41" s="227"/>
      <c r="GJD41" s="227"/>
      <c r="GJE41" s="227"/>
      <c r="GJF41" s="227"/>
      <c r="GJG41" s="227"/>
      <c r="GJH41" s="227"/>
      <c r="GJI41" s="227"/>
      <c r="GJJ41" s="227"/>
      <c r="GJK41" s="227"/>
      <c r="GJL41" s="227"/>
      <c r="GJM41" s="227"/>
      <c r="GJN41" s="227"/>
      <c r="GJO41" s="227"/>
      <c r="GJP41" s="227"/>
      <c r="GJQ41" s="227"/>
      <c r="GJR41" s="227"/>
      <c r="GJS41" s="227"/>
      <c r="GJT41" s="227"/>
      <c r="GJU41" s="227"/>
      <c r="GJV41" s="227"/>
      <c r="GJW41" s="227"/>
      <c r="GJX41" s="227"/>
      <c r="GJY41" s="227"/>
      <c r="GJZ41" s="227"/>
      <c r="GKA41" s="227"/>
      <c r="GKB41" s="227"/>
      <c r="GKC41" s="227"/>
      <c r="GKD41" s="227"/>
      <c r="GKE41" s="227"/>
      <c r="GKF41" s="227"/>
      <c r="GKG41" s="227"/>
      <c r="GKH41" s="227"/>
      <c r="GKI41" s="227"/>
      <c r="GKJ41" s="227"/>
      <c r="GKK41" s="227"/>
      <c r="GKL41" s="227"/>
      <c r="GKM41" s="227"/>
      <c r="GKN41" s="227"/>
      <c r="GKO41" s="227"/>
      <c r="GKP41" s="227"/>
      <c r="GKQ41" s="227"/>
      <c r="GKR41" s="227"/>
      <c r="GKS41" s="227"/>
      <c r="GKT41" s="227"/>
      <c r="GKU41" s="227"/>
      <c r="GKV41" s="227"/>
      <c r="GKW41" s="227"/>
      <c r="GKX41" s="227"/>
      <c r="GKY41" s="227"/>
      <c r="GKZ41" s="227"/>
      <c r="GLA41" s="227"/>
      <c r="GLB41" s="227"/>
      <c r="GLC41" s="227"/>
      <c r="GLD41" s="227"/>
      <c r="GLE41" s="227"/>
      <c r="GLF41" s="227"/>
      <c r="GLG41" s="227"/>
      <c r="GLH41" s="227"/>
      <c r="GLI41" s="227"/>
      <c r="GLJ41" s="227"/>
      <c r="GLK41" s="227"/>
      <c r="GLL41" s="227"/>
      <c r="GLM41" s="227"/>
      <c r="GLN41" s="227"/>
      <c r="GLO41" s="227"/>
      <c r="GLP41" s="227"/>
      <c r="GLQ41" s="227"/>
      <c r="GLR41" s="227"/>
      <c r="GLS41" s="227"/>
      <c r="GLT41" s="227"/>
      <c r="GLU41" s="227"/>
      <c r="GLV41" s="227"/>
      <c r="GLW41" s="227"/>
      <c r="GLX41" s="227"/>
      <c r="GLY41" s="227"/>
      <c r="GLZ41" s="227"/>
      <c r="GMA41" s="227"/>
      <c r="GMB41" s="227"/>
      <c r="GMC41" s="227"/>
      <c r="GMD41" s="227"/>
      <c r="GME41" s="227"/>
      <c r="GMF41" s="227"/>
      <c r="GMG41" s="227"/>
      <c r="GMH41" s="227"/>
      <c r="GMI41" s="227"/>
      <c r="GMJ41" s="227"/>
      <c r="GMK41" s="227"/>
      <c r="GML41" s="227"/>
      <c r="GMM41" s="227"/>
      <c r="GMN41" s="227"/>
      <c r="GMO41" s="227"/>
      <c r="GMP41" s="227"/>
      <c r="GMQ41" s="227"/>
      <c r="GMR41" s="227"/>
      <c r="GMS41" s="227"/>
      <c r="GMT41" s="227"/>
      <c r="GMU41" s="227"/>
      <c r="GMV41" s="227"/>
      <c r="GMW41" s="227"/>
      <c r="GMX41" s="227"/>
      <c r="GMY41" s="227"/>
      <c r="GMZ41" s="227"/>
      <c r="GNA41" s="227"/>
      <c r="GNB41" s="227"/>
      <c r="GNC41" s="227"/>
      <c r="GND41" s="227"/>
      <c r="GNE41" s="227"/>
      <c r="GNF41" s="227"/>
      <c r="GNG41" s="227"/>
      <c r="GNH41" s="227"/>
      <c r="GNI41" s="227"/>
      <c r="GNJ41" s="227"/>
      <c r="GNK41" s="227"/>
      <c r="GNL41" s="227"/>
      <c r="GNM41" s="227"/>
      <c r="GNN41" s="227"/>
      <c r="GNO41" s="227"/>
      <c r="GNP41" s="227"/>
      <c r="GNQ41" s="227"/>
      <c r="GNR41" s="227"/>
      <c r="GNS41" s="227"/>
      <c r="GNT41" s="227"/>
      <c r="GNU41" s="227"/>
      <c r="GNV41" s="227"/>
      <c r="GNW41" s="227"/>
      <c r="GNX41" s="227"/>
      <c r="GNY41" s="227"/>
      <c r="GNZ41" s="227"/>
      <c r="GOA41" s="227"/>
      <c r="GOB41" s="227"/>
      <c r="GOC41" s="227"/>
      <c r="GOD41" s="227"/>
      <c r="GOE41" s="227"/>
      <c r="GOF41" s="227"/>
      <c r="GOG41" s="227"/>
      <c r="GOH41" s="227"/>
      <c r="GOI41" s="227"/>
      <c r="GOJ41" s="227"/>
      <c r="GOK41" s="227"/>
      <c r="GOL41" s="227"/>
      <c r="GOM41" s="227"/>
      <c r="GON41" s="227"/>
      <c r="GOO41" s="227"/>
      <c r="GOP41" s="227"/>
      <c r="GOQ41" s="227"/>
      <c r="GOR41" s="227"/>
      <c r="GOS41" s="227"/>
      <c r="GOT41" s="227"/>
      <c r="GOU41" s="227"/>
      <c r="GOV41" s="227"/>
      <c r="GOW41" s="227"/>
      <c r="GOX41" s="227"/>
      <c r="GOY41" s="227"/>
      <c r="GOZ41" s="227"/>
      <c r="GPA41" s="227"/>
      <c r="GPB41" s="227"/>
      <c r="GPC41" s="227"/>
      <c r="GPD41" s="227"/>
      <c r="GPE41" s="227"/>
      <c r="GPF41" s="227"/>
      <c r="GPG41" s="227"/>
      <c r="GPH41" s="227"/>
      <c r="GPI41" s="227"/>
      <c r="GPJ41" s="227"/>
      <c r="GPK41" s="227"/>
      <c r="GPL41" s="227"/>
      <c r="GPM41" s="227"/>
      <c r="GPN41" s="227"/>
      <c r="GPO41" s="227"/>
      <c r="GPP41" s="227"/>
      <c r="GPQ41" s="227"/>
      <c r="GPR41" s="227"/>
      <c r="GPS41" s="227"/>
      <c r="GPT41" s="227"/>
      <c r="GPU41" s="227"/>
      <c r="GPV41" s="227"/>
      <c r="GPW41" s="227"/>
      <c r="GPX41" s="227"/>
      <c r="GPY41" s="227"/>
      <c r="GPZ41" s="227"/>
      <c r="GQA41" s="227"/>
      <c r="GQB41" s="227"/>
      <c r="GQC41" s="227"/>
      <c r="GQD41" s="227"/>
      <c r="GQE41" s="227"/>
      <c r="GQF41" s="227"/>
      <c r="GQG41" s="227"/>
      <c r="GQH41" s="227"/>
      <c r="GQI41" s="227"/>
      <c r="GQJ41" s="227"/>
      <c r="GQK41" s="227"/>
      <c r="GQL41" s="227"/>
      <c r="GQM41" s="227"/>
      <c r="GQN41" s="227"/>
      <c r="GQO41" s="227"/>
      <c r="GQP41" s="227"/>
      <c r="GQQ41" s="227"/>
      <c r="GQR41" s="227"/>
      <c r="GQS41" s="227"/>
      <c r="GQT41" s="227"/>
      <c r="GQU41" s="227"/>
      <c r="GQV41" s="227"/>
      <c r="GQW41" s="227"/>
      <c r="GQX41" s="227"/>
      <c r="GQY41" s="227"/>
      <c r="GQZ41" s="227"/>
      <c r="GRA41" s="227"/>
      <c r="GRB41" s="227"/>
      <c r="GRC41" s="227"/>
      <c r="GRD41" s="227"/>
      <c r="GRE41" s="227"/>
      <c r="GRF41" s="227"/>
      <c r="GRG41" s="227"/>
      <c r="GRH41" s="227"/>
      <c r="GRI41" s="227"/>
      <c r="GRJ41" s="227"/>
      <c r="GRK41" s="227"/>
      <c r="GRL41" s="227"/>
      <c r="GRM41" s="227"/>
      <c r="GRN41" s="227"/>
      <c r="GRO41" s="227"/>
      <c r="GRP41" s="227"/>
      <c r="GRQ41" s="227"/>
      <c r="GRR41" s="227"/>
      <c r="GRS41" s="227"/>
      <c r="GRT41" s="227"/>
      <c r="GRU41" s="227"/>
      <c r="GRV41" s="227"/>
      <c r="GRW41" s="227"/>
      <c r="GRX41" s="227"/>
      <c r="GRY41" s="227"/>
      <c r="GRZ41" s="227"/>
      <c r="GSA41" s="227"/>
      <c r="GSB41" s="227"/>
      <c r="GSC41" s="227"/>
      <c r="GSD41" s="227"/>
      <c r="GSE41" s="227"/>
      <c r="GSF41" s="227"/>
      <c r="GSG41" s="227"/>
      <c r="GSH41" s="227"/>
      <c r="GSI41" s="227"/>
      <c r="GSJ41" s="227"/>
      <c r="GSK41" s="227"/>
      <c r="GSL41" s="227"/>
      <c r="GSM41" s="227"/>
      <c r="GSN41" s="227"/>
      <c r="GSO41" s="227"/>
      <c r="GSP41" s="227"/>
      <c r="GSQ41" s="227"/>
      <c r="GSR41" s="227"/>
      <c r="GSS41" s="227"/>
      <c r="GST41" s="227"/>
      <c r="GSU41" s="227"/>
      <c r="GSV41" s="227"/>
      <c r="GSW41" s="227"/>
      <c r="GSX41" s="227"/>
      <c r="GSY41" s="227"/>
      <c r="GSZ41" s="227"/>
      <c r="GTA41" s="227"/>
      <c r="GTB41" s="227"/>
      <c r="GTC41" s="227"/>
      <c r="GTD41" s="227"/>
      <c r="GTE41" s="227"/>
      <c r="GTF41" s="227"/>
      <c r="GTG41" s="227"/>
      <c r="GTH41" s="227"/>
      <c r="GTI41" s="227"/>
      <c r="GTJ41" s="227"/>
      <c r="GTK41" s="227"/>
      <c r="GTL41" s="227"/>
      <c r="GTM41" s="227"/>
      <c r="GTN41" s="227"/>
      <c r="GTO41" s="227"/>
      <c r="GTP41" s="227"/>
      <c r="GTQ41" s="227"/>
      <c r="GTR41" s="227"/>
      <c r="GTS41" s="227"/>
      <c r="GTT41" s="227"/>
      <c r="GTU41" s="227"/>
      <c r="GTV41" s="227"/>
      <c r="GTW41" s="227"/>
      <c r="GTX41" s="227"/>
      <c r="GTY41" s="227"/>
      <c r="GTZ41" s="227"/>
      <c r="GUA41" s="227"/>
      <c r="GUB41" s="227"/>
      <c r="GUC41" s="227"/>
      <c r="GUD41" s="227"/>
      <c r="GUE41" s="227"/>
      <c r="GUF41" s="227"/>
      <c r="GUG41" s="227"/>
      <c r="GUH41" s="227"/>
      <c r="GUI41" s="227"/>
      <c r="GUJ41" s="227"/>
      <c r="GUK41" s="227"/>
      <c r="GUL41" s="227"/>
      <c r="GUM41" s="227"/>
      <c r="GUN41" s="227"/>
      <c r="GUO41" s="227"/>
      <c r="GUP41" s="227"/>
      <c r="GUQ41" s="227"/>
      <c r="GUR41" s="227"/>
      <c r="GUS41" s="227"/>
      <c r="GUT41" s="227"/>
      <c r="GUU41" s="227"/>
      <c r="GUV41" s="227"/>
      <c r="GUW41" s="227"/>
      <c r="GUX41" s="227"/>
      <c r="GUY41" s="227"/>
      <c r="GUZ41" s="227"/>
      <c r="GVA41" s="227"/>
      <c r="GVB41" s="227"/>
      <c r="GVC41" s="227"/>
      <c r="GVD41" s="227"/>
      <c r="GVE41" s="227"/>
      <c r="GVF41" s="227"/>
      <c r="GVG41" s="227"/>
      <c r="GVH41" s="227"/>
      <c r="GVI41" s="227"/>
      <c r="GVJ41" s="227"/>
      <c r="GVK41" s="227"/>
      <c r="GVL41" s="227"/>
      <c r="GVM41" s="227"/>
      <c r="GVN41" s="227"/>
      <c r="GVO41" s="227"/>
      <c r="GVP41" s="227"/>
      <c r="GVQ41" s="227"/>
      <c r="GVR41" s="227"/>
      <c r="GVS41" s="227"/>
      <c r="GVT41" s="227"/>
      <c r="GVU41" s="227"/>
      <c r="GVV41" s="227"/>
      <c r="GVW41" s="227"/>
      <c r="GVX41" s="227"/>
      <c r="GVY41" s="227"/>
      <c r="GVZ41" s="227"/>
      <c r="GWA41" s="227"/>
      <c r="GWB41" s="227"/>
      <c r="GWC41" s="227"/>
      <c r="GWD41" s="227"/>
      <c r="GWE41" s="227"/>
      <c r="GWF41" s="227"/>
      <c r="GWG41" s="227"/>
      <c r="GWH41" s="227"/>
      <c r="GWI41" s="227"/>
      <c r="GWJ41" s="227"/>
      <c r="GWK41" s="227"/>
      <c r="GWL41" s="227"/>
      <c r="GWM41" s="227"/>
      <c r="GWN41" s="227"/>
      <c r="GWO41" s="227"/>
      <c r="GWP41" s="227"/>
      <c r="GWQ41" s="227"/>
      <c r="GWR41" s="227"/>
      <c r="GWS41" s="227"/>
      <c r="GWT41" s="227"/>
      <c r="GWU41" s="227"/>
      <c r="GWV41" s="227"/>
      <c r="GWW41" s="227"/>
      <c r="GWX41" s="227"/>
      <c r="GWY41" s="227"/>
      <c r="GWZ41" s="227"/>
      <c r="GXA41" s="227"/>
      <c r="GXB41" s="227"/>
      <c r="GXC41" s="227"/>
      <c r="GXD41" s="227"/>
      <c r="GXE41" s="227"/>
      <c r="GXF41" s="227"/>
      <c r="GXG41" s="227"/>
      <c r="GXH41" s="227"/>
      <c r="GXI41" s="227"/>
      <c r="GXJ41" s="227"/>
      <c r="GXK41" s="227"/>
      <c r="GXL41" s="227"/>
      <c r="GXM41" s="227"/>
      <c r="GXN41" s="227"/>
      <c r="GXO41" s="227"/>
      <c r="GXP41" s="227"/>
      <c r="GXQ41" s="227"/>
      <c r="GXR41" s="227"/>
      <c r="GXS41" s="227"/>
      <c r="GXT41" s="227"/>
      <c r="GXU41" s="227"/>
      <c r="GXV41" s="227"/>
      <c r="GXW41" s="227"/>
      <c r="GXX41" s="227"/>
      <c r="GXY41" s="227"/>
      <c r="GXZ41" s="227"/>
      <c r="GYA41" s="227"/>
      <c r="GYB41" s="227"/>
      <c r="GYC41" s="227"/>
      <c r="GYD41" s="227"/>
      <c r="GYE41" s="227"/>
      <c r="GYF41" s="227"/>
      <c r="GYG41" s="227"/>
      <c r="GYH41" s="227"/>
      <c r="GYI41" s="227"/>
      <c r="GYJ41" s="227"/>
      <c r="GYK41" s="227"/>
      <c r="GYL41" s="227"/>
      <c r="GYM41" s="227"/>
      <c r="GYN41" s="227"/>
      <c r="GYO41" s="227"/>
      <c r="GYP41" s="227"/>
      <c r="GYQ41" s="227"/>
      <c r="GYR41" s="227"/>
      <c r="GYS41" s="227"/>
      <c r="GYT41" s="227"/>
      <c r="GYU41" s="227"/>
      <c r="GYV41" s="227"/>
      <c r="GYW41" s="227"/>
      <c r="GYX41" s="227"/>
      <c r="GYY41" s="227"/>
      <c r="GYZ41" s="227"/>
      <c r="GZA41" s="227"/>
      <c r="GZB41" s="227"/>
      <c r="GZC41" s="227"/>
      <c r="GZD41" s="227"/>
      <c r="GZE41" s="227"/>
      <c r="GZF41" s="227"/>
      <c r="GZG41" s="227"/>
      <c r="GZH41" s="227"/>
      <c r="GZI41" s="227"/>
      <c r="GZJ41" s="227"/>
      <c r="GZK41" s="227"/>
      <c r="GZL41" s="227"/>
      <c r="GZM41" s="227"/>
      <c r="GZN41" s="227"/>
      <c r="GZO41" s="227"/>
      <c r="GZP41" s="227"/>
      <c r="GZQ41" s="227"/>
      <c r="GZR41" s="227"/>
      <c r="GZS41" s="227"/>
      <c r="GZT41" s="227"/>
      <c r="GZU41" s="227"/>
      <c r="GZV41" s="227"/>
      <c r="GZW41" s="227"/>
      <c r="GZX41" s="227"/>
      <c r="GZY41" s="227"/>
      <c r="GZZ41" s="227"/>
      <c r="HAA41" s="227"/>
      <c r="HAB41" s="227"/>
      <c r="HAC41" s="227"/>
      <c r="HAD41" s="227"/>
      <c r="HAE41" s="227"/>
      <c r="HAF41" s="227"/>
      <c r="HAG41" s="227"/>
      <c r="HAH41" s="227"/>
      <c r="HAI41" s="227"/>
      <c r="HAJ41" s="227"/>
      <c r="HAK41" s="227"/>
      <c r="HAL41" s="227"/>
      <c r="HAM41" s="227"/>
      <c r="HAN41" s="227"/>
      <c r="HAO41" s="227"/>
      <c r="HAP41" s="227"/>
      <c r="HAQ41" s="227"/>
      <c r="HAR41" s="227"/>
      <c r="HAS41" s="227"/>
      <c r="HAT41" s="227"/>
      <c r="HAU41" s="227"/>
      <c r="HAV41" s="227"/>
      <c r="HAW41" s="227"/>
      <c r="HAX41" s="227"/>
      <c r="HAY41" s="227"/>
      <c r="HAZ41" s="227"/>
      <c r="HBA41" s="227"/>
      <c r="HBB41" s="227"/>
      <c r="HBC41" s="227"/>
      <c r="HBD41" s="227"/>
      <c r="HBE41" s="227"/>
      <c r="HBF41" s="227"/>
      <c r="HBG41" s="227"/>
      <c r="HBH41" s="227"/>
      <c r="HBI41" s="227"/>
      <c r="HBJ41" s="227"/>
      <c r="HBK41" s="227"/>
      <c r="HBL41" s="227"/>
      <c r="HBM41" s="227"/>
      <c r="HBN41" s="227"/>
      <c r="HBO41" s="227"/>
      <c r="HBP41" s="227"/>
      <c r="HBQ41" s="227"/>
      <c r="HBR41" s="227"/>
      <c r="HBS41" s="227"/>
      <c r="HBT41" s="227"/>
      <c r="HBU41" s="227"/>
      <c r="HBV41" s="227"/>
      <c r="HBW41" s="227"/>
      <c r="HBX41" s="227"/>
      <c r="HBY41" s="227"/>
      <c r="HBZ41" s="227"/>
      <c r="HCA41" s="227"/>
      <c r="HCB41" s="227"/>
      <c r="HCC41" s="227"/>
      <c r="HCD41" s="227"/>
      <c r="HCE41" s="227"/>
      <c r="HCF41" s="227"/>
      <c r="HCG41" s="227"/>
      <c r="HCH41" s="227"/>
      <c r="HCI41" s="227"/>
      <c r="HCJ41" s="227"/>
      <c r="HCK41" s="227"/>
      <c r="HCL41" s="227"/>
      <c r="HCM41" s="227"/>
      <c r="HCN41" s="227"/>
      <c r="HCO41" s="227"/>
      <c r="HCP41" s="227"/>
      <c r="HCQ41" s="227"/>
      <c r="HCR41" s="227"/>
      <c r="HCS41" s="227"/>
      <c r="HCT41" s="227"/>
      <c r="HCU41" s="227"/>
      <c r="HCV41" s="227"/>
      <c r="HCW41" s="227"/>
      <c r="HCX41" s="227"/>
      <c r="HCY41" s="227"/>
      <c r="HCZ41" s="227"/>
      <c r="HDA41" s="227"/>
      <c r="HDB41" s="227"/>
      <c r="HDC41" s="227"/>
      <c r="HDD41" s="227"/>
      <c r="HDE41" s="227"/>
      <c r="HDF41" s="227"/>
      <c r="HDG41" s="227"/>
      <c r="HDH41" s="227"/>
      <c r="HDI41" s="227"/>
      <c r="HDJ41" s="227"/>
      <c r="HDK41" s="227"/>
      <c r="HDL41" s="227"/>
      <c r="HDM41" s="227"/>
      <c r="HDN41" s="227"/>
      <c r="HDO41" s="227"/>
      <c r="HDP41" s="227"/>
      <c r="HDQ41" s="227"/>
      <c r="HDR41" s="227"/>
      <c r="HDS41" s="227"/>
      <c r="HDT41" s="227"/>
      <c r="HDU41" s="227"/>
      <c r="HDV41" s="227"/>
      <c r="HDW41" s="227"/>
      <c r="HDX41" s="227"/>
      <c r="HDY41" s="227"/>
      <c r="HDZ41" s="227"/>
      <c r="HEA41" s="227"/>
      <c r="HEB41" s="227"/>
      <c r="HEC41" s="227"/>
      <c r="HED41" s="227"/>
      <c r="HEE41" s="227"/>
      <c r="HEF41" s="227"/>
      <c r="HEG41" s="227"/>
      <c r="HEH41" s="227"/>
      <c r="HEI41" s="227"/>
      <c r="HEJ41" s="227"/>
      <c r="HEK41" s="227"/>
      <c r="HEL41" s="227"/>
      <c r="HEM41" s="227"/>
      <c r="HEN41" s="227"/>
      <c r="HEO41" s="227"/>
      <c r="HEP41" s="227"/>
      <c r="HEQ41" s="227"/>
      <c r="HER41" s="227"/>
      <c r="HES41" s="227"/>
      <c r="HET41" s="227"/>
      <c r="HEU41" s="227"/>
      <c r="HEV41" s="227"/>
      <c r="HEW41" s="227"/>
      <c r="HEX41" s="227"/>
      <c r="HEY41" s="227"/>
      <c r="HEZ41" s="227"/>
      <c r="HFA41" s="227"/>
      <c r="HFB41" s="227"/>
      <c r="HFC41" s="227"/>
      <c r="HFD41" s="227"/>
      <c r="HFE41" s="227"/>
      <c r="HFF41" s="227"/>
      <c r="HFG41" s="227"/>
      <c r="HFH41" s="227"/>
      <c r="HFI41" s="227"/>
      <c r="HFJ41" s="227"/>
      <c r="HFK41" s="227"/>
      <c r="HFL41" s="227"/>
      <c r="HFM41" s="227"/>
      <c r="HFN41" s="227"/>
      <c r="HFO41" s="227"/>
      <c r="HFP41" s="227"/>
      <c r="HFQ41" s="227"/>
      <c r="HFR41" s="227"/>
      <c r="HFS41" s="227"/>
      <c r="HFT41" s="227"/>
      <c r="HFU41" s="227"/>
      <c r="HFV41" s="227"/>
      <c r="HFW41" s="227"/>
      <c r="HFX41" s="227"/>
      <c r="HFY41" s="227"/>
      <c r="HFZ41" s="227"/>
      <c r="HGA41" s="227"/>
      <c r="HGB41" s="227"/>
      <c r="HGC41" s="227"/>
      <c r="HGD41" s="227"/>
      <c r="HGE41" s="227"/>
      <c r="HGF41" s="227"/>
      <c r="HGG41" s="227"/>
      <c r="HGH41" s="227"/>
      <c r="HGI41" s="227"/>
      <c r="HGJ41" s="227"/>
      <c r="HGK41" s="227"/>
      <c r="HGL41" s="227"/>
      <c r="HGM41" s="227"/>
      <c r="HGN41" s="227"/>
      <c r="HGO41" s="227"/>
      <c r="HGP41" s="227"/>
      <c r="HGQ41" s="227"/>
      <c r="HGR41" s="227"/>
      <c r="HGS41" s="227"/>
      <c r="HGT41" s="227"/>
      <c r="HGU41" s="227"/>
      <c r="HGV41" s="227"/>
      <c r="HGW41" s="227"/>
      <c r="HGX41" s="227"/>
      <c r="HGY41" s="227"/>
      <c r="HGZ41" s="227"/>
      <c r="HHA41" s="227"/>
      <c r="HHB41" s="227"/>
      <c r="HHC41" s="227"/>
      <c r="HHD41" s="227"/>
      <c r="HHE41" s="227"/>
      <c r="HHF41" s="227"/>
      <c r="HHG41" s="227"/>
      <c r="HHH41" s="227"/>
      <c r="HHI41" s="227"/>
      <c r="HHJ41" s="227"/>
      <c r="HHK41" s="227"/>
      <c r="HHL41" s="227"/>
      <c r="HHM41" s="227"/>
      <c r="HHN41" s="227"/>
      <c r="HHO41" s="227"/>
      <c r="HHP41" s="227"/>
      <c r="HHQ41" s="227"/>
      <c r="HHR41" s="227"/>
      <c r="HHS41" s="227"/>
      <c r="HHT41" s="227"/>
      <c r="HHU41" s="227"/>
      <c r="HHV41" s="227"/>
      <c r="HHW41" s="227"/>
      <c r="HHX41" s="227"/>
      <c r="HHY41" s="227"/>
      <c r="HHZ41" s="227"/>
      <c r="HIA41" s="227"/>
      <c r="HIB41" s="227"/>
      <c r="HIC41" s="227"/>
      <c r="HID41" s="227"/>
      <c r="HIE41" s="227"/>
      <c r="HIF41" s="227"/>
      <c r="HIG41" s="227"/>
      <c r="HIH41" s="227"/>
      <c r="HII41" s="227"/>
      <c r="HIJ41" s="227"/>
      <c r="HIK41" s="227"/>
      <c r="HIL41" s="227"/>
      <c r="HIM41" s="227"/>
      <c r="HIN41" s="227"/>
      <c r="HIO41" s="227"/>
      <c r="HIP41" s="227"/>
      <c r="HIQ41" s="227"/>
      <c r="HIR41" s="227"/>
      <c r="HIS41" s="227"/>
      <c r="HIT41" s="227"/>
      <c r="HIU41" s="227"/>
      <c r="HIV41" s="227"/>
      <c r="HIW41" s="227"/>
      <c r="HIX41" s="227"/>
      <c r="HIY41" s="227"/>
      <c r="HIZ41" s="227"/>
      <c r="HJA41" s="227"/>
      <c r="HJB41" s="227"/>
      <c r="HJC41" s="227"/>
      <c r="HJD41" s="227"/>
      <c r="HJE41" s="227"/>
      <c r="HJF41" s="227"/>
      <c r="HJG41" s="227"/>
      <c r="HJH41" s="227"/>
      <c r="HJI41" s="227"/>
      <c r="HJJ41" s="227"/>
      <c r="HJK41" s="227"/>
      <c r="HJL41" s="227"/>
      <c r="HJM41" s="227"/>
      <c r="HJN41" s="227"/>
      <c r="HJO41" s="227"/>
      <c r="HJP41" s="227"/>
      <c r="HJQ41" s="227"/>
      <c r="HJR41" s="227"/>
      <c r="HJS41" s="227"/>
      <c r="HJT41" s="227"/>
      <c r="HJU41" s="227"/>
      <c r="HJV41" s="227"/>
      <c r="HJW41" s="227"/>
      <c r="HJX41" s="227"/>
      <c r="HJY41" s="227"/>
      <c r="HJZ41" s="227"/>
      <c r="HKA41" s="227"/>
      <c r="HKB41" s="227"/>
      <c r="HKC41" s="227"/>
      <c r="HKD41" s="227"/>
      <c r="HKE41" s="227"/>
      <c r="HKF41" s="227"/>
      <c r="HKG41" s="227"/>
      <c r="HKH41" s="227"/>
      <c r="HKI41" s="227"/>
      <c r="HKJ41" s="227"/>
      <c r="HKK41" s="227"/>
      <c r="HKL41" s="227"/>
      <c r="HKM41" s="227"/>
      <c r="HKN41" s="227"/>
      <c r="HKO41" s="227"/>
      <c r="HKP41" s="227"/>
      <c r="HKQ41" s="227"/>
      <c r="HKR41" s="227"/>
      <c r="HKS41" s="227"/>
      <c r="HKT41" s="227"/>
      <c r="HKU41" s="227"/>
      <c r="HKV41" s="227"/>
      <c r="HKW41" s="227"/>
      <c r="HKX41" s="227"/>
      <c r="HKY41" s="227"/>
      <c r="HKZ41" s="227"/>
      <c r="HLA41" s="227"/>
      <c r="HLB41" s="227"/>
      <c r="HLC41" s="227"/>
      <c r="HLD41" s="227"/>
      <c r="HLE41" s="227"/>
      <c r="HLF41" s="227"/>
      <c r="HLG41" s="227"/>
      <c r="HLH41" s="227"/>
      <c r="HLI41" s="227"/>
      <c r="HLJ41" s="227"/>
      <c r="HLK41" s="227"/>
      <c r="HLL41" s="227"/>
      <c r="HLM41" s="227"/>
      <c r="HLN41" s="227"/>
      <c r="HLO41" s="227"/>
      <c r="HLP41" s="227"/>
      <c r="HLQ41" s="227"/>
      <c r="HLR41" s="227"/>
      <c r="HLS41" s="227"/>
      <c r="HLT41" s="227"/>
      <c r="HLU41" s="227"/>
      <c r="HLV41" s="227"/>
      <c r="HLW41" s="227"/>
      <c r="HLX41" s="227"/>
      <c r="HLY41" s="227"/>
      <c r="HLZ41" s="227"/>
      <c r="HMA41" s="227"/>
      <c r="HMB41" s="227"/>
      <c r="HMC41" s="227"/>
      <c r="HMD41" s="227"/>
      <c r="HME41" s="227"/>
      <c r="HMF41" s="227"/>
      <c r="HMG41" s="227"/>
      <c r="HMH41" s="227"/>
      <c r="HMI41" s="227"/>
      <c r="HMJ41" s="227"/>
      <c r="HMK41" s="227"/>
      <c r="HML41" s="227"/>
      <c r="HMM41" s="227"/>
      <c r="HMN41" s="227"/>
      <c r="HMO41" s="227"/>
      <c r="HMP41" s="227"/>
      <c r="HMQ41" s="227"/>
      <c r="HMR41" s="227"/>
      <c r="HMS41" s="227"/>
      <c r="HMT41" s="227"/>
      <c r="HMU41" s="227"/>
      <c r="HMV41" s="227"/>
      <c r="HMW41" s="227"/>
      <c r="HMX41" s="227"/>
      <c r="HMY41" s="227"/>
      <c r="HMZ41" s="227"/>
      <c r="HNA41" s="227"/>
      <c r="HNB41" s="227"/>
      <c r="HNC41" s="227"/>
      <c r="HND41" s="227"/>
      <c r="HNE41" s="227"/>
      <c r="HNF41" s="227"/>
      <c r="HNG41" s="227"/>
      <c r="HNH41" s="227"/>
      <c r="HNI41" s="227"/>
      <c r="HNJ41" s="227"/>
      <c r="HNK41" s="227"/>
      <c r="HNL41" s="227"/>
      <c r="HNM41" s="227"/>
      <c r="HNN41" s="227"/>
      <c r="HNO41" s="227"/>
      <c r="HNP41" s="227"/>
      <c r="HNQ41" s="227"/>
      <c r="HNR41" s="227"/>
      <c r="HNS41" s="227"/>
      <c r="HNT41" s="227"/>
      <c r="HNU41" s="227"/>
      <c r="HNV41" s="227"/>
      <c r="HNW41" s="227"/>
      <c r="HNX41" s="227"/>
      <c r="HNY41" s="227"/>
      <c r="HNZ41" s="227"/>
      <c r="HOA41" s="227"/>
      <c r="HOB41" s="227"/>
      <c r="HOC41" s="227"/>
      <c r="HOD41" s="227"/>
      <c r="HOE41" s="227"/>
      <c r="HOF41" s="227"/>
      <c r="HOG41" s="227"/>
      <c r="HOH41" s="227"/>
      <c r="HOI41" s="227"/>
      <c r="HOJ41" s="227"/>
      <c r="HOK41" s="227"/>
      <c r="HOL41" s="227"/>
      <c r="HOM41" s="227"/>
      <c r="HON41" s="227"/>
      <c r="HOO41" s="227"/>
      <c r="HOP41" s="227"/>
      <c r="HOQ41" s="227"/>
      <c r="HOR41" s="227"/>
      <c r="HOS41" s="227"/>
      <c r="HOT41" s="227"/>
      <c r="HOU41" s="227"/>
      <c r="HOV41" s="227"/>
      <c r="HOW41" s="227"/>
      <c r="HOX41" s="227"/>
      <c r="HOY41" s="227"/>
      <c r="HOZ41" s="227"/>
      <c r="HPA41" s="227"/>
      <c r="HPB41" s="227"/>
      <c r="HPC41" s="227"/>
      <c r="HPD41" s="227"/>
      <c r="HPE41" s="227"/>
      <c r="HPF41" s="227"/>
      <c r="HPG41" s="227"/>
      <c r="HPH41" s="227"/>
      <c r="HPI41" s="227"/>
      <c r="HPJ41" s="227"/>
      <c r="HPK41" s="227"/>
      <c r="HPL41" s="227"/>
      <c r="HPM41" s="227"/>
      <c r="HPN41" s="227"/>
      <c r="HPO41" s="227"/>
      <c r="HPP41" s="227"/>
      <c r="HPQ41" s="227"/>
      <c r="HPR41" s="227"/>
      <c r="HPS41" s="227"/>
      <c r="HPT41" s="227"/>
      <c r="HPU41" s="227"/>
      <c r="HPV41" s="227"/>
      <c r="HPW41" s="227"/>
      <c r="HPX41" s="227"/>
      <c r="HPY41" s="227"/>
      <c r="HPZ41" s="227"/>
      <c r="HQA41" s="227"/>
      <c r="HQB41" s="227"/>
      <c r="HQC41" s="227"/>
      <c r="HQD41" s="227"/>
      <c r="HQE41" s="227"/>
      <c r="HQF41" s="227"/>
      <c r="HQG41" s="227"/>
      <c r="HQH41" s="227"/>
      <c r="HQI41" s="227"/>
      <c r="HQJ41" s="227"/>
      <c r="HQK41" s="227"/>
      <c r="HQL41" s="227"/>
      <c r="HQM41" s="227"/>
      <c r="HQN41" s="227"/>
      <c r="HQO41" s="227"/>
      <c r="HQP41" s="227"/>
      <c r="HQQ41" s="227"/>
      <c r="HQR41" s="227"/>
      <c r="HQS41" s="227"/>
      <c r="HQT41" s="227"/>
      <c r="HQU41" s="227"/>
      <c r="HQV41" s="227"/>
      <c r="HQW41" s="227"/>
      <c r="HQX41" s="227"/>
      <c r="HQY41" s="227"/>
      <c r="HQZ41" s="227"/>
      <c r="HRA41" s="227"/>
      <c r="HRB41" s="227"/>
      <c r="HRC41" s="227"/>
      <c r="HRD41" s="227"/>
      <c r="HRE41" s="227"/>
      <c r="HRF41" s="227"/>
      <c r="HRG41" s="227"/>
      <c r="HRH41" s="227"/>
      <c r="HRI41" s="227"/>
      <c r="HRJ41" s="227"/>
      <c r="HRK41" s="227"/>
      <c r="HRL41" s="227"/>
      <c r="HRM41" s="227"/>
      <c r="HRN41" s="227"/>
      <c r="HRO41" s="227"/>
      <c r="HRP41" s="227"/>
      <c r="HRQ41" s="227"/>
      <c r="HRR41" s="227"/>
      <c r="HRS41" s="227"/>
      <c r="HRT41" s="227"/>
      <c r="HRU41" s="227"/>
      <c r="HRV41" s="227"/>
      <c r="HRW41" s="227"/>
      <c r="HRX41" s="227"/>
      <c r="HRY41" s="227"/>
      <c r="HRZ41" s="227"/>
      <c r="HSA41" s="227"/>
      <c r="HSB41" s="227"/>
      <c r="HSC41" s="227"/>
      <c r="HSD41" s="227"/>
      <c r="HSE41" s="227"/>
      <c r="HSF41" s="227"/>
      <c r="HSG41" s="227"/>
      <c r="HSH41" s="227"/>
      <c r="HSI41" s="227"/>
      <c r="HSJ41" s="227"/>
      <c r="HSK41" s="227"/>
      <c r="HSL41" s="227"/>
      <c r="HSM41" s="227"/>
      <c r="HSN41" s="227"/>
      <c r="HSO41" s="227"/>
      <c r="HSP41" s="227"/>
      <c r="HSQ41" s="227"/>
      <c r="HSR41" s="227"/>
      <c r="HSS41" s="227"/>
      <c r="HST41" s="227"/>
      <c r="HSU41" s="227"/>
      <c r="HSV41" s="227"/>
      <c r="HSW41" s="227"/>
      <c r="HSX41" s="227"/>
      <c r="HSY41" s="227"/>
      <c r="HSZ41" s="227"/>
      <c r="HTA41" s="227"/>
      <c r="HTB41" s="227"/>
      <c r="HTC41" s="227"/>
      <c r="HTD41" s="227"/>
      <c r="HTE41" s="227"/>
      <c r="HTF41" s="227"/>
      <c r="HTG41" s="227"/>
      <c r="HTH41" s="227"/>
      <c r="HTI41" s="227"/>
      <c r="HTJ41" s="227"/>
      <c r="HTK41" s="227"/>
      <c r="HTL41" s="227"/>
      <c r="HTM41" s="227"/>
      <c r="HTN41" s="227"/>
      <c r="HTO41" s="227"/>
      <c r="HTP41" s="227"/>
      <c r="HTQ41" s="227"/>
      <c r="HTR41" s="227"/>
      <c r="HTS41" s="227"/>
      <c r="HTT41" s="227"/>
      <c r="HTU41" s="227"/>
      <c r="HTV41" s="227"/>
      <c r="HTW41" s="227"/>
      <c r="HTX41" s="227"/>
      <c r="HTY41" s="227"/>
      <c r="HTZ41" s="227"/>
      <c r="HUA41" s="227"/>
      <c r="HUB41" s="227"/>
      <c r="HUC41" s="227"/>
      <c r="HUD41" s="227"/>
      <c r="HUE41" s="227"/>
      <c r="HUF41" s="227"/>
      <c r="HUG41" s="227"/>
      <c r="HUH41" s="227"/>
      <c r="HUI41" s="227"/>
      <c r="HUJ41" s="227"/>
      <c r="HUK41" s="227"/>
      <c r="HUL41" s="227"/>
      <c r="HUM41" s="227"/>
      <c r="HUN41" s="227"/>
      <c r="HUO41" s="227"/>
      <c r="HUP41" s="227"/>
      <c r="HUQ41" s="227"/>
      <c r="HUR41" s="227"/>
      <c r="HUS41" s="227"/>
      <c r="HUT41" s="227"/>
      <c r="HUU41" s="227"/>
      <c r="HUV41" s="227"/>
      <c r="HUW41" s="227"/>
      <c r="HUX41" s="227"/>
      <c r="HUY41" s="227"/>
      <c r="HUZ41" s="227"/>
      <c r="HVA41" s="227"/>
      <c r="HVB41" s="227"/>
      <c r="HVC41" s="227"/>
      <c r="HVD41" s="227"/>
      <c r="HVE41" s="227"/>
      <c r="HVF41" s="227"/>
      <c r="HVG41" s="227"/>
      <c r="HVH41" s="227"/>
      <c r="HVI41" s="227"/>
      <c r="HVJ41" s="227"/>
      <c r="HVK41" s="227"/>
      <c r="HVL41" s="227"/>
      <c r="HVM41" s="227"/>
      <c r="HVN41" s="227"/>
      <c r="HVO41" s="227"/>
      <c r="HVP41" s="227"/>
      <c r="HVQ41" s="227"/>
      <c r="HVR41" s="227"/>
      <c r="HVS41" s="227"/>
      <c r="HVT41" s="227"/>
      <c r="HVU41" s="227"/>
      <c r="HVV41" s="227"/>
      <c r="HVW41" s="227"/>
      <c r="HVX41" s="227"/>
      <c r="HVY41" s="227"/>
      <c r="HVZ41" s="227"/>
      <c r="HWA41" s="227"/>
      <c r="HWB41" s="227"/>
      <c r="HWC41" s="227"/>
      <c r="HWD41" s="227"/>
      <c r="HWE41" s="227"/>
      <c r="HWF41" s="227"/>
      <c r="HWG41" s="227"/>
      <c r="HWH41" s="227"/>
      <c r="HWI41" s="227"/>
      <c r="HWJ41" s="227"/>
      <c r="HWK41" s="227"/>
      <c r="HWL41" s="227"/>
      <c r="HWM41" s="227"/>
      <c r="HWN41" s="227"/>
      <c r="HWO41" s="227"/>
      <c r="HWP41" s="227"/>
      <c r="HWQ41" s="227"/>
      <c r="HWR41" s="227"/>
      <c r="HWS41" s="227"/>
      <c r="HWT41" s="227"/>
      <c r="HWU41" s="227"/>
      <c r="HWV41" s="227"/>
      <c r="HWW41" s="227"/>
      <c r="HWX41" s="227"/>
      <c r="HWY41" s="227"/>
      <c r="HWZ41" s="227"/>
      <c r="HXA41" s="227"/>
      <c r="HXB41" s="227"/>
      <c r="HXC41" s="227"/>
      <c r="HXD41" s="227"/>
      <c r="HXE41" s="227"/>
      <c r="HXF41" s="227"/>
      <c r="HXG41" s="227"/>
      <c r="HXH41" s="227"/>
      <c r="HXI41" s="227"/>
      <c r="HXJ41" s="227"/>
      <c r="HXK41" s="227"/>
      <c r="HXL41" s="227"/>
      <c r="HXM41" s="227"/>
      <c r="HXN41" s="227"/>
      <c r="HXO41" s="227"/>
      <c r="HXP41" s="227"/>
      <c r="HXQ41" s="227"/>
      <c r="HXR41" s="227"/>
      <c r="HXS41" s="227"/>
      <c r="HXT41" s="227"/>
      <c r="HXU41" s="227"/>
      <c r="HXV41" s="227"/>
      <c r="HXW41" s="227"/>
      <c r="HXX41" s="227"/>
      <c r="HXY41" s="227"/>
      <c r="HXZ41" s="227"/>
      <c r="HYA41" s="227"/>
      <c r="HYB41" s="227"/>
      <c r="HYC41" s="227"/>
      <c r="HYD41" s="227"/>
      <c r="HYE41" s="227"/>
      <c r="HYF41" s="227"/>
      <c r="HYG41" s="227"/>
      <c r="HYH41" s="227"/>
      <c r="HYI41" s="227"/>
      <c r="HYJ41" s="227"/>
      <c r="HYK41" s="227"/>
      <c r="HYL41" s="227"/>
      <c r="HYM41" s="227"/>
      <c r="HYN41" s="227"/>
      <c r="HYO41" s="227"/>
      <c r="HYP41" s="227"/>
      <c r="HYQ41" s="227"/>
      <c r="HYR41" s="227"/>
      <c r="HYS41" s="227"/>
      <c r="HYT41" s="227"/>
      <c r="HYU41" s="227"/>
      <c r="HYV41" s="227"/>
      <c r="HYW41" s="227"/>
      <c r="HYX41" s="227"/>
      <c r="HYY41" s="227"/>
      <c r="HYZ41" s="227"/>
      <c r="HZA41" s="227"/>
      <c r="HZB41" s="227"/>
      <c r="HZC41" s="227"/>
      <c r="HZD41" s="227"/>
      <c r="HZE41" s="227"/>
      <c r="HZF41" s="227"/>
      <c r="HZG41" s="227"/>
      <c r="HZH41" s="227"/>
      <c r="HZI41" s="227"/>
      <c r="HZJ41" s="227"/>
      <c r="HZK41" s="227"/>
      <c r="HZL41" s="227"/>
      <c r="HZM41" s="227"/>
      <c r="HZN41" s="227"/>
      <c r="HZO41" s="227"/>
      <c r="HZP41" s="227"/>
      <c r="HZQ41" s="227"/>
      <c r="HZR41" s="227"/>
      <c r="HZS41" s="227"/>
      <c r="HZT41" s="227"/>
      <c r="HZU41" s="227"/>
      <c r="HZV41" s="227"/>
      <c r="HZW41" s="227"/>
      <c r="HZX41" s="227"/>
      <c r="HZY41" s="227"/>
      <c r="HZZ41" s="227"/>
      <c r="IAA41" s="227"/>
      <c r="IAB41" s="227"/>
      <c r="IAC41" s="227"/>
      <c r="IAD41" s="227"/>
      <c r="IAE41" s="227"/>
      <c r="IAF41" s="227"/>
      <c r="IAG41" s="227"/>
      <c r="IAH41" s="227"/>
      <c r="IAI41" s="227"/>
      <c r="IAJ41" s="227"/>
      <c r="IAK41" s="227"/>
      <c r="IAL41" s="227"/>
      <c r="IAM41" s="227"/>
      <c r="IAN41" s="227"/>
      <c r="IAO41" s="227"/>
      <c r="IAP41" s="227"/>
      <c r="IAQ41" s="227"/>
      <c r="IAR41" s="227"/>
      <c r="IAS41" s="227"/>
      <c r="IAT41" s="227"/>
      <c r="IAU41" s="227"/>
      <c r="IAV41" s="227"/>
      <c r="IAW41" s="227"/>
      <c r="IAX41" s="227"/>
      <c r="IAY41" s="227"/>
      <c r="IAZ41" s="227"/>
      <c r="IBA41" s="227"/>
      <c r="IBB41" s="227"/>
      <c r="IBC41" s="227"/>
      <c r="IBD41" s="227"/>
      <c r="IBE41" s="227"/>
      <c r="IBF41" s="227"/>
      <c r="IBG41" s="227"/>
      <c r="IBH41" s="227"/>
      <c r="IBI41" s="227"/>
      <c r="IBJ41" s="227"/>
      <c r="IBK41" s="227"/>
      <c r="IBL41" s="227"/>
      <c r="IBM41" s="227"/>
      <c r="IBN41" s="227"/>
      <c r="IBO41" s="227"/>
      <c r="IBP41" s="227"/>
      <c r="IBQ41" s="227"/>
      <c r="IBR41" s="227"/>
      <c r="IBS41" s="227"/>
      <c r="IBT41" s="227"/>
      <c r="IBU41" s="227"/>
      <c r="IBV41" s="227"/>
      <c r="IBW41" s="227"/>
      <c r="IBX41" s="227"/>
      <c r="IBY41" s="227"/>
      <c r="IBZ41" s="227"/>
      <c r="ICA41" s="227"/>
      <c r="ICB41" s="227"/>
      <c r="ICC41" s="227"/>
      <c r="ICD41" s="227"/>
      <c r="ICE41" s="227"/>
      <c r="ICF41" s="227"/>
      <c r="ICG41" s="227"/>
      <c r="ICH41" s="227"/>
      <c r="ICI41" s="227"/>
      <c r="ICJ41" s="227"/>
      <c r="ICK41" s="227"/>
      <c r="ICL41" s="227"/>
      <c r="ICM41" s="227"/>
      <c r="ICN41" s="227"/>
      <c r="ICO41" s="227"/>
      <c r="ICP41" s="227"/>
      <c r="ICQ41" s="227"/>
      <c r="ICR41" s="227"/>
      <c r="ICS41" s="227"/>
      <c r="ICT41" s="227"/>
      <c r="ICU41" s="227"/>
      <c r="ICV41" s="227"/>
      <c r="ICW41" s="227"/>
      <c r="ICX41" s="227"/>
      <c r="ICY41" s="227"/>
      <c r="ICZ41" s="227"/>
      <c r="IDA41" s="227"/>
      <c r="IDB41" s="227"/>
      <c r="IDC41" s="227"/>
      <c r="IDD41" s="227"/>
      <c r="IDE41" s="227"/>
      <c r="IDF41" s="227"/>
      <c r="IDG41" s="227"/>
      <c r="IDH41" s="227"/>
      <c r="IDI41" s="227"/>
      <c r="IDJ41" s="227"/>
      <c r="IDK41" s="227"/>
      <c r="IDL41" s="227"/>
      <c r="IDM41" s="227"/>
      <c r="IDN41" s="227"/>
      <c r="IDO41" s="227"/>
      <c r="IDP41" s="227"/>
      <c r="IDQ41" s="227"/>
      <c r="IDR41" s="227"/>
      <c r="IDS41" s="227"/>
      <c r="IDT41" s="227"/>
      <c r="IDU41" s="227"/>
      <c r="IDV41" s="227"/>
      <c r="IDW41" s="227"/>
      <c r="IDX41" s="227"/>
      <c r="IDY41" s="227"/>
      <c r="IDZ41" s="227"/>
      <c r="IEA41" s="227"/>
      <c r="IEB41" s="227"/>
      <c r="IEC41" s="227"/>
      <c r="IED41" s="227"/>
      <c r="IEE41" s="227"/>
      <c r="IEF41" s="227"/>
      <c r="IEG41" s="227"/>
      <c r="IEH41" s="227"/>
      <c r="IEI41" s="227"/>
      <c r="IEJ41" s="227"/>
      <c r="IEK41" s="227"/>
      <c r="IEL41" s="227"/>
      <c r="IEM41" s="227"/>
      <c r="IEN41" s="227"/>
      <c r="IEO41" s="227"/>
      <c r="IEP41" s="227"/>
      <c r="IEQ41" s="227"/>
      <c r="IER41" s="227"/>
      <c r="IES41" s="227"/>
      <c r="IET41" s="227"/>
      <c r="IEU41" s="227"/>
      <c r="IEV41" s="227"/>
      <c r="IEW41" s="227"/>
      <c r="IEX41" s="227"/>
      <c r="IEY41" s="227"/>
      <c r="IEZ41" s="227"/>
      <c r="IFA41" s="227"/>
      <c r="IFB41" s="227"/>
      <c r="IFC41" s="227"/>
      <c r="IFD41" s="227"/>
      <c r="IFE41" s="227"/>
      <c r="IFF41" s="227"/>
      <c r="IFG41" s="227"/>
      <c r="IFH41" s="227"/>
      <c r="IFI41" s="227"/>
      <c r="IFJ41" s="227"/>
      <c r="IFK41" s="227"/>
      <c r="IFL41" s="227"/>
      <c r="IFM41" s="227"/>
      <c r="IFN41" s="227"/>
      <c r="IFO41" s="227"/>
      <c r="IFP41" s="227"/>
      <c r="IFQ41" s="227"/>
      <c r="IFR41" s="227"/>
      <c r="IFS41" s="227"/>
      <c r="IFT41" s="227"/>
      <c r="IFU41" s="227"/>
      <c r="IFV41" s="227"/>
      <c r="IFW41" s="227"/>
      <c r="IFX41" s="227"/>
      <c r="IFY41" s="227"/>
      <c r="IFZ41" s="227"/>
      <c r="IGA41" s="227"/>
      <c r="IGB41" s="227"/>
      <c r="IGC41" s="227"/>
      <c r="IGD41" s="227"/>
      <c r="IGE41" s="227"/>
      <c r="IGF41" s="227"/>
      <c r="IGG41" s="227"/>
      <c r="IGH41" s="227"/>
      <c r="IGI41" s="227"/>
      <c r="IGJ41" s="227"/>
      <c r="IGK41" s="227"/>
      <c r="IGL41" s="227"/>
      <c r="IGM41" s="227"/>
      <c r="IGN41" s="227"/>
      <c r="IGO41" s="227"/>
      <c r="IGP41" s="227"/>
      <c r="IGQ41" s="227"/>
      <c r="IGR41" s="227"/>
      <c r="IGS41" s="227"/>
      <c r="IGT41" s="227"/>
      <c r="IGU41" s="227"/>
      <c r="IGV41" s="227"/>
      <c r="IGW41" s="227"/>
      <c r="IGX41" s="227"/>
      <c r="IGY41" s="227"/>
      <c r="IGZ41" s="227"/>
      <c r="IHA41" s="227"/>
      <c r="IHB41" s="227"/>
      <c r="IHC41" s="227"/>
      <c r="IHD41" s="227"/>
      <c r="IHE41" s="227"/>
      <c r="IHF41" s="227"/>
      <c r="IHG41" s="227"/>
      <c r="IHH41" s="227"/>
      <c r="IHI41" s="227"/>
      <c r="IHJ41" s="227"/>
      <c r="IHK41" s="227"/>
      <c r="IHL41" s="227"/>
      <c r="IHM41" s="227"/>
      <c r="IHN41" s="227"/>
      <c r="IHO41" s="227"/>
      <c r="IHP41" s="227"/>
      <c r="IHQ41" s="227"/>
      <c r="IHR41" s="227"/>
      <c r="IHS41" s="227"/>
      <c r="IHT41" s="227"/>
      <c r="IHU41" s="227"/>
      <c r="IHV41" s="227"/>
      <c r="IHW41" s="227"/>
      <c r="IHX41" s="227"/>
      <c r="IHY41" s="227"/>
      <c r="IHZ41" s="227"/>
      <c r="IIA41" s="227"/>
      <c r="IIB41" s="227"/>
      <c r="IIC41" s="227"/>
      <c r="IID41" s="227"/>
      <c r="IIE41" s="227"/>
      <c r="IIF41" s="227"/>
      <c r="IIG41" s="227"/>
      <c r="IIH41" s="227"/>
      <c r="III41" s="227"/>
      <c r="IIJ41" s="227"/>
      <c r="IIK41" s="227"/>
      <c r="IIL41" s="227"/>
      <c r="IIM41" s="227"/>
      <c r="IIN41" s="227"/>
      <c r="IIO41" s="227"/>
      <c r="IIP41" s="227"/>
      <c r="IIQ41" s="227"/>
      <c r="IIR41" s="227"/>
      <c r="IIS41" s="227"/>
      <c r="IIT41" s="227"/>
      <c r="IIU41" s="227"/>
      <c r="IIV41" s="227"/>
      <c r="IIW41" s="227"/>
      <c r="IIX41" s="227"/>
      <c r="IIY41" s="227"/>
      <c r="IIZ41" s="227"/>
      <c r="IJA41" s="227"/>
      <c r="IJB41" s="227"/>
      <c r="IJC41" s="227"/>
      <c r="IJD41" s="227"/>
      <c r="IJE41" s="227"/>
      <c r="IJF41" s="227"/>
      <c r="IJG41" s="227"/>
      <c r="IJH41" s="227"/>
      <c r="IJI41" s="227"/>
      <c r="IJJ41" s="227"/>
      <c r="IJK41" s="227"/>
      <c r="IJL41" s="227"/>
      <c r="IJM41" s="227"/>
      <c r="IJN41" s="227"/>
      <c r="IJO41" s="227"/>
      <c r="IJP41" s="227"/>
      <c r="IJQ41" s="227"/>
      <c r="IJR41" s="227"/>
      <c r="IJS41" s="227"/>
      <c r="IJT41" s="227"/>
      <c r="IJU41" s="227"/>
      <c r="IJV41" s="227"/>
      <c r="IJW41" s="227"/>
      <c r="IJX41" s="227"/>
      <c r="IJY41" s="227"/>
      <c r="IJZ41" s="227"/>
      <c r="IKA41" s="227"/>
      <c r="IKB41" s="227"/>
      <c r="IKC41" s="227"/>
      <c r="IKD41" s="227"/>
      <c r="IKE41" s="227"/>
      <c r="IKF41" s="227"/>
      <c r="IKG41" s="227"/>
      <c r="IKH41" s="227"/>
      <c r="IKI41" s="227"/>
      <c r="IKJ41" s="227"/>
      <c r="IKK41" s="227"/>
      <c r="IKL41" s="227"/>
      <c r="IKM41" s="227"/>
      <c r="IKN41" s="227"/>
      <c r="IKO41" s="227"/>
      <c r="IKP41" s="227"/>
      <c r="IKQ41" s="227"/>
      <c r="IKR41" s="227"/>
      <c r="IKS41" s="227"/>
      <c r="IKT41" s="227"/>
      <c r="IKU41" s="227"/>
      <c r="IKV41" s="227"/>
      <c r="IKW41" s="227"/>
      <c r="IKX41" s="227"/>
      <c r="IKY41" s="227"/>
      <c r="IKZ41" s="227"/>
      <c r="ILA41" s="227"/>
      <c r="ILB41" s="227"/>
      <c r="ILC41" s="227"/>
      <c r="ILD41" s="227"/>
      <c r="ILE41" s="227"/>
      <c r="ILF41" s="227"/>
      <c r="ILG41" s="227"/>
      <c r="ILH41" s="227"/>
      <c r="ILI41" s="227"/>
      <c r="ILJ41" s="227"/>
      <c r="ILK41" s="227"/>
      <c r="ILL41" s="227"/>
      <c r="ILM41" s="227"/>
      <c r="ILN41" s="227"/>
      <c r="ILO41" s="227"/>
      <c r="ILP41" s="227"/>
      <c r="ILQ41" s="227"/>
      <c r="ILR41" s="227"/>
      <c r="ILS41" s="227"/>
      <c r="ILT41" s="227"/>
      <c r="ILU41" s="227"/>
      <c r="ILV41" s="227"/>
      <c r="ILW41" s="227"/>
      <c r="ILX41" s="227"/>
      <c r="ILY41" s="227"/>
      <c r="ILZ41" s="227"/>
      <c r="IMA41" s="227"/>
      <c r="IMB41" s="227"/>
      <c r="IMC41" s="227"/>
      <c r="IMD41" s="227"/>
      <c r="IME41" s="227"/>
      <c r="IMF41" s="227"/>
      <c r="IMG41" s="227"/>
      <c r="IMH41" s="227"/>
      <c r="IMI41" s="227"/>
      <c r="IMJ41" s="227"/>
      <c r="IMK41" s="227"/>
      <c r="IML41" s="227"/>
      <c r="IMM41" s="227"/>
      <c r="IMN41" s="227"/>
      <c r="IMO41" s="227"/>
      <c r="IMP41" s="227"/>
      <c r="IMQ41" s="227"/>
      <c r="IMR41" s="227"/>
      <c r="IMS41" s="227"/>
      <c r="IMT41" s="227"/>
      <c r="IMU41" s="227"/>
      <c r="IMV41" s="227"/>
      <c r="IMW41" s="227"/>
      <c r="IMX41" s="227"/>
      <c r="IMY41" s="227"/>
      <c r="IMZ41" s="227"/>
      <c r="INA41" s="227"/>
      <c r="INB41" s="227"/>
      <c r="INC41" s="227"/>
      <c r="IND41" s="227"/>
      <c r="INE41" s="227"/>
      <c r="INF41" s="227"/>
      <c r="ING41" s="227"/>
      <c r="INH41" s="227"/>
      <c r="INI41" s="227"/>
      <c r="INJ41" s="227"/>
      <c r="INK41" s="227"/>
      <c r="INL41" s="227"/>
      <c r="INM41" s="227"/>
      <c r="INN41" s="227"/>
      <c r="INO41" s="227"/>
      <c r="INP41" s="227"/>
      <c r="INQ41" s="227"/>
      <c r="INR41" s="227"/>
      <c r="INS41" s="227"/>
      <c r="INT41" s="227"/>
      <c r="INU41" s="227"/>
      <c r="INV41" s="227"/>
      <c r="INW41" s="227"/>
      <c r="INX41" s="227"/>
      <c r="INY41" s="227"/>
      <c r="INZ41" s="227"/>
      <c r="IOA41" s="227"/>
      <c r="IOB41" s="227"/>
      <c r="IOC41" s="227"/>
      <c r="IOD41" s="227"/>
      <c r="IOE41" s="227"/>
      <c r="IOF41" s="227"/>
      <c r="IOG41" s="227"/>
      <c r="IOH41" s="227"/>
      <c r="IOI41" s="227"/>
      <c r="IOJ41" s="227"/>
      <c r="IOK41" s="227"/>
      <c r="IOL41" s="227"/>
      <c r="IOM41" s="227"/>
      <c r="ION41" s="227"/>
      <c r="IOO41" s="227"/>
      <c r="IOP41" s="227"/>
      <c r="IOQ41" s="227"/>
      <c r="IOR41" s="227"/>
      <c r="IOS41" s="227"/>
      <c r="IOT41" s="227"/>
      <c r="IOU41" s="227"/>
      <c r="IOV41" s="227"/>
      <c r="IOW41" s="227"/>
      <c r="IOX41" s="227"/>
      <c r="IOY41" s="227"/>
      <c r="IOZ41" s="227"/>
      <c r="IPA41" s="227"/>
      <c r="IPB41" s="227"/>
      <c r="IPC41" s="227"/>
      <c r="IPD41" s="227"/>
      <c r="IPE41" s="227"/>
      <c r="IPF41" s="227"/>
      <c r="IPG41" s="227"/>
      <c r="IPH41" s="227"/>
      <c r="IPI41" s="227"/>
      <c r="IPJ41" s="227"/>
      <c r="IPK41" s="227"/>
      <c r="IPL41" s="227"/>
      <c r="IPM41" s="227"/>
      <c r="IPN41" s="227"/>
      <c r="IPO41" s="227"/>
      <c r="IPP41" s="227"/>
      <c r="IPQ41" s="227"/>
      <c r="IPR41" s="227"/>
      <c r="IPS41" s="227"/>
      <c r="IPT41" s="227"/>
      <c r="IPU41" s="227"/>
      <c r="IPV41" s="227"/>
      <c r="IPW41" s="227"/>
      <c r="IPX41" s="227"/>
      <c r="IPY41" s="227"/>
      <c r="IPZ41" s="227"/>
      <c r="IQA41" s="227"/>
      <c r="IQB41" s="227"/>
      <c r="IQC41" s="227"/>
      <c r="IQD41" s="227"/>
      <c r="IQE41" s="227"/>
      <c r="IQF41" s="227"/>
      <c r="IQG41" s="227"/>
      <c r="IQH41" s="227"/>
      <c r="IQI41" s="227"/>
      <c r="IQJ41" s="227"/>
      <c r="IQK41" s="227"/>
      <c r="IQL41" s="227"/>
      <c r="IQM41" s="227"/>
      <c r="IQN41" s="227"/>
      <c r="IQO41" s="227"/>
      <c r="IQP41" s="227"/>
      <c r="IQQ41" s="227"/>
      <c r="IQR41" s="227"/>
      <c r="IQS41" s="227"/>
      <c r="IQT41" s="227"/>
      <c r="IQU41" s="227"/>
      <c r="IQV41" s="227"/>
      <c r="IQW41" s="227"/>
      <c r="IQX41" s="227"/>
      <c r="IQY41" s="227"/>
      <c r="IQZ41" s="227"/>
      <c r="IRA41" s="227"/>
      <c r="IRB41" s="227"/>
      <c r="IRC41" s="227"/>
      <c r="IRD41" s="227"/>
      <c r="IRE41" s="227"/>
      <c r="IRF41" s="227"/>
      <c r="IRG41" s="227"/>
      <c r="IRH41" s="227"/>
      <c r="IRI41" s="227"/>
      <c r="IRJ41" s="227"/>
      <c r="IRK41" s="227"/>
      <c r="IRL41" s="227"/>
      <c r="IRM41" s="227"/>
      <c r="IRN41" s="227"/>
      <c r="IRO41" s="227"/>
      <c r="IRP41" s="227"/>
      <c r="IRQ41" s="227"/>
      <c r="IRR41" s="227"/>
      <c r="IRS41" s="227"/>
      <c r="IRT41" s="227"/>
      <c r="IRU41" s="227"/>
      <c r="IRV41" s="227"/>
      <c r="IRW41" s="227"/>
      <c r="IRX41" s="227"/>
      <c r="IRY41" s="227"/>
      <c r="IRZ41" s="227"/>
      <c r="ISA41" s="227"/>
      <c r="ISB41" s="227"/>
      <c r="ISC41" s="227"/>
      <c r="ISD41" s="227"/>
      <c r="ISE41" s="227"/>
      <c r="ISF41" s="227"/>
      <c r="ISG41" s="227"/>
      <c r="ISH41" s="227"/>
      <c r="ISI41" s="227"/>
      <c r="ISJ41" s="227"/>
      <c r="ISK41" s="227"/>
      <c r="ISL41" s="227"/>
      <c r="ISM41" s="227"/>
      <c r="ISN41" s="227"/>
      <c r="ISO41" s="227"/>
      <c r="ISP41" s="227"/>
      <c r="ISQ41" s="227"/>
      <c r="ISR41" s="227"/>
      <c r="ISS41" s="227"/>
      <c r="IST41" s="227"/>
      <c r="ISU41" s="227"/>
      <c r="ISV41" s="227"/>
      <c r="ISW41" s="227"/>
      <c r="ISX41" s="227"/>
      <c r="ISY41" s="227"/>
      <c r="ISZ41" s="227"/>
      <c r="ITA41" s="227"/>
      <c r="ITB41" s="227"/>
      <c r="ITC41" s="227"/>
      <c r="ITD41" s="227"/>
      <c r="ITE41" s="227"/>
      <c r="ITF41" s="227"/>
      <c r="ITG41" s="227"/>
      <c r="ITH41" s="227"/>
      <c r="ITI41" s="227"/>
      <c r="ITJ41" s="227"/>
      <c r="ITK41" s="227"/>
      <c r="ITL41" s="227"/>
      <c r="ITM41" s="227"/>
      <c r="ITN41" s="227"/>
      <c r="ITO41" s="227"/>
      <c r="ITP41" s="227"/>
      <c r="ITQ41" s="227"/>
      <c r="ITR41" s="227"/>
      <c r="ITS41" s="227"/>
      <c r="ITT41" s="227"/>
      <c r="ITU41" s="227"/>
      <c r="ITV41" s="227"/>
      <c r="ITW41" s="227"/>
      <c r="ITX41" s="227"/>
      <c r="ITY41" s="227"/>
      <c r="ITZ41" s="227"/>
      <c r="IUA41" s="227"/>
      <c r="IUB41" s="227"/>
      <c r="IUC41" s="227"/>
      <c r="IUD41" s="227"/>
      <c r="IUE41" s="227"/>
      <c r="IUF41" s="227"/>
      <c r="IUG41" s="227"/>
      <c r="IUH41" s="227"/>
      <c r="IUI41" s="227"/>
      <c r="IUJ41" s="227"/>
      <c r="IUK41" s="227"/>
      <c r="IUL41" s="227"/>
      <c r="IUM41" s="227"/>
      <c r="IUN41" s="227"/>
      <c r="IUO41" s="227"/>
      <c r="IUP41" s="227"/>
      <c r="IUQ41" s="227"/>
      <c r="IUR41" s="227"/>
      <c r="IUS41" s="227"/>
      <c r="IUT41" s="227"/>
      <c r="IUU41" s="227"/>
      <c r="IUV41" s="227"/>
      <c r="IUW41" s="227"/>
      <c r="IUX41" s="227"/>
      <c r="IUY41" s="227"/>
      <c r="IUZ41" s="227"/>
      <c r="IVA41" s="227"/>
      <c r="IVB41" s="227"/>
      <c r="IVC41" s="227"/>
      <c r="IVD41" s="227"/>
      <c r="IVE41" s="227"/>
      <c r="IVF41" s="227"/>
      <c r="IVG41" s="227"/>
      <c r="IVH41" s="227"/>
      <c r="IVI41" s="227"/>
      <c r="IVJ41" s="227"/>
      <c r="IVK41" s="227"/>
      <c r="IVL41" s="227"/>
      <c r="IVM41" s="227"/>
      <c r="IVN41" s="227"/>
      <c r="IVO41" s="227"/>
      <c r="IVP41" s="227"/>
      <c r="IVQ41" s="227"/>
      <c r="IVR41" s="227"/>
      <c r="IVS41" s="227"/>
      <c r="IVT41" s="227"/>
      <c r="IVU41" s="227"/>
      <c r="IVV41" s="227"/>
      <c r="IVW41" s="227"/>
      <c r="IVX41" s="227"/>
      <c r="IVY41" s="227"/>
      <c r="IVZ41" s="227"/>
      <c r="IWA41" s="227"/>
      <c r="IWB41" s="227"/>
      <c r="IWC41" s="227"/>
      <c r="IWD41" s="227"/>
      <c r="IWE41" s="227"/>
      <c r="IWF41" s="227"/>
      <c r="IWG41" s="227"/>
      <c r="IWH41" s="227"/>
      <c r="IWI41" s="227"/>
      <c r="IWJ41" s="227"/>
      <c r="IWK41" s="227"/>
      <c r="IWL41" s="227"/>
      <c r="IWM41" s="227"/>
      <c r="IWN41" s="227"/>
      <c r="IWO41" s="227"/>
      <c r="IWP41" s="227"/>
      <c r="IWQ41" s="227"/>
      <c r="IWR41" s="227"/>
      <c r="IWS41" s="227"/>
      <c r="IWT41" s="227"/>
      <c r="IWU41" s="227"/>
      <c r="IWV41" s="227"/>
      <c r="IWW41" s="227"/>
      <c r="IWX41" s="227"/>
      <c r="IWY41" s="227"/>
      <c r="IWZ41" s="227"/>
      <c r="IXA41" s="227"/>
      <c r="IXB41" s="227"/>
      <c r="IXC41" s="227"/>
      <c r="IXD41" s="227"/>
      <c r="IXE41" s="227"/>
      <c r="IXF41" s="227"/>
      <c r="IXG41" s="227"/>
      <c r="IXH41" s="227"/>
      <c r="IXI41" s="227"/>
      <c r="IXJ41" s="227"/>
      <c r="IXK41" s="227"/>
      <c r="IXL41" s="227"/>
      <c r="IXM41" s="227"/>
      <c r="IXN41" s="227"/>
      <c r="IXO41" s="227"/>
      <c r="IXP41" s="227"/>
      <c r="IXQ41" s="227"/>
      <c r="IXR41" s="227"/>
      <c r="IXS41" s="227"/>
      <c r="IXT41" s="227"/>
      <c r="IXU41" s="227"/>
      <c r="IXV41" s="227"/>
      <c r="IXW41" s="227"/>
      <c r="IXX41" s="227"/>
      <c r="IXY41" s="227"/>
      <c r="IXZ41" s="227"/>
      <c r="IYA41" s="227"/>
      <c r="IYB41" s="227"/>
      <c r="IYC41" s="227"/>
      <c r="IYD41" s="227"/>
      <c r="IYE41" s="227"/>
      <c r="IYF41" s="227"/>
      <c r="IYG41" s="227"/>
      <c r="IYH41" s="227"/>
      <c r="IYI41" s="227"/>
      <c r="IYJ41" s="227"/>
      <c r="IYK41" s="227"/>
      <c r="IYL41" s="227"/>
      <c r="IYM41" s="227"/>
      <c r="IYN41" s="227"/>
      <c r="IYO41" s="227"/>
      <c r="IYP41" s="227"/>
      <c r="IYQ41" s="227"/>
      <c r="IYR41" s="227"/>
      <c r="IYS41" s="227"/>
      <c r="IYT41" s="227"/>
      <c r="IYU41" s="227"/>
      <c r="IYV41" s="227"/>
      <c r="IYW41" s="227"/>
      <c r="IYX41" s="227"/>
      <c r="IYY41" s="227"/>
      <c r="IYZ41" s="227"/>
      <c r="IZA41" s="227"/>
      <c r="IZB41" s="227"/>
      <c r="IZC41" s="227"/>
      <c r="IZD41" s="227"/>
      <c r="IZE41" s="227"/>
      <c r="IZF41" s="227"/>
      <c r="IZG41" s="227"/>
      <c r="IZH41" s="227"/>
      <c r="IZI41" s="227"/>
      <c r="IZJ41" s="227"/>
      <c r="IZK41" s="227"/>
      <c r="IZL41" s="227"/>
      <c r="IZM41" s="227"/>
      <c r="IZN41" s="227"/>
      <c r="IZO41" s="227"/>
      <c r="IZP41" s="227"/>
      <c r="IZQ41" s="227"/>
      <c r="IZR41" s="227"/>
      <c r="IZS41" s="227"/>
      <c r="IZT41" s="227"/>
      <c r="IZU41" s="227"/>
      <c r="IZV41" s="227"/>
      <c r="IZW41" s="227"/>
      <c r="IZX41" s="227"/>
      <c r="IZY41" s="227"/>
      <c r="IZZ41" s="227"/>
      <c r="JAA41" s="227"/>
      <c r="JAB41" s="227"/>
      <c r="JAC41" s="227"/>
      <c r="JAD41" s="227"/>
      <c r="JAE41" s="227"/>
      <c r="JAF41" s="227"/>
      <c r="JAG41" s="227"/>
      <c r="JAH41" s="227"/>
      <c r="JAI41" s="227"/>
      <c r="JAJ41" s="227"/>
      <c r="JAK41" s="227"/>
      <c r="JAL41" s="227"/>
      <c r="JAM41" s="227"/>
      <c r="JAN41" s="227"/>
      <c r="JAO41" s="227"/>
      <c r="JAP41" s="227"/>
      <c r="JAQ41" s="227"/>
      <c r="JAR41" s="227"/>
      <c r="JAS41" s="227"/>
      <c r="JAT41" s="227"/>
      <c r="JAU41" s="227"/>
      <c r="JAV41" s="227"/>
      <c r="JAW41" s="227"/>
      <c r="JAX41" s="227"/>
      <c r="JAY41" s="227"/>
      <c r="JAZ41" s="227"/>
      <c r="JBA41" s="227"/>
      <c r="JBB41" s="227"/>
      <c r="JBC41" s="227"/>
      <c r="JBD41" s="227"/>
      <c r="JBE41" s="227"/>
      <c r="JBF41" s="227"/>
      <c r="JBG41" s="227"/>
      <c r="JBH41" s="227"/>
      <c r="JBI41" s="227"/>
      <c r="JBJ41" s="227"/>
      <c r="JBK41" s="227"/>
      <c r="JBL41" s="227"/>
      <c r="JBM41" s="227"/>
      <c r="JBN41" s="227"/>
      <c r="JBO41" s="227"/>
      <c r="JBP41" s="227"/>
      <c r="JBQ41" s="227"/>
      <c r="JBR41" s="227"/>
      <c r="JBS41" s="227"/>
      <c r="JBT41" s="227"/>
      <c r="JBU41" s="227"/>
      <c r="JBV41" s="227"/>
      <c r="JBW41" s="227"/>
      <c r="JBX41" s="227"/>
      <c r="JBY41" s="227"/>
      <c r="JBZ41" s="227"/>
      <c r="JCA41" s="227"/>
      <c r="JCB41" s="227"/>
      <c r="JCC41" s="227"/>
      <c r="JCD41" s="227"/>
      <c r="JCE41" s="227"/>
      <c r="JCF41" s="227"/>
      <c r="JCG41" s="227"/>
      <c r="JCH41" s="227"/>
      <c r="JCI41" s="227"/>
      <c r="JCJ41" s="227"/>
      <c r="JCK41" s="227"/>
      <c r="JCL41" s="227"/>
      <c r="JCM41" s="227"/>
      <c r="JCN41" s="227"/>
      <c r="JCO41" s="227"/>
      <c r="JCP41" s="227"/>
      <c r="JCQ41" s="227"/>
      <c r="JCR41" s="227"/>
      <c r="JCS41" s="227"/>
      <c r="JCT41" s="227"/>
      <c r="JCU41" s="227"/>
      <c r="JCV41" s="227"/>
      <c r="JCW41" s="227"/>
      <c r="JCX41" s="227"/>
      <c r="JCY41" s="227"/>
      <c r="JCZ41" s="227"/>
      <c r="JDA41" s="227"/>
      <c r="JDB41" s="227"/>
      <c r="JDC41" s="227"/>
      <c r="JDD41" s="227"/>
      <c r="JDE41" s="227"/>
      <c r="JDF41" s="227"/>
      <c r="JDG41" s="227"/>
      <c r="JDH41" s="227"/>
      <c r="JDI41" s="227"/>
      <c r="JDJ41" s="227"/>
      <c r="JDK41" s="227"/>
      <c r="JDL41" s="227"/>
      <c r="JDM41" s="227"/>
      <c r="JDN41" s="227"/>
      <c r="JDO41" s="227"/>
      <c r="JDP41" s="227"/>
      <c r="JDQ41" s="227"/>
      <c r="JDR41" s="227"/>
      <c r="JDS41" s="227"/>
      <c r="JDT41" s="227"/>
      <c r="JDU41" s="227"/>
      <c r="JDV41" s="227"/>
      <c r="JDW41" s="227"/>
      <c r="JDX41" s="227"/>
      <c r="JDY41" s="227"/>
      <c r="JDZ41" s="227"/>
      <c r="JEA41" s="227"/>
      <c r="JEB41" s="227"/>
      <c r="JEC41" s="227"/>
      <c r="JED41" s="227"/>
      <c r="JEE41" s="227"/>
      <c r="JEF41" s="227"/>
      <c r="JEG41" s="227"/>
      <c r="JEH41" s="227"/>
      <c r="JEI41" s="227"/>
      <c r="JEJ41" s="227"/>
      <c r="JEK41" s="227"/>
      <c r="JEL41" s="227"/>
      <c r="JEM41" s="227"/>
      <c r="JEN41" s="227"/>
      <c r="JEO41" s="227"/>
      <c r="JEP41" s="227"/>
      <c r="JEQ41" s="227"/>
      <c r="JER41" s="227"/>
      <c r="JES41" s="227"/>
      <c r="JET41" s="227"/>
      <c r="JEU41" s="227"/>
      <c r="JEV41" s="227"/>
      <c r="JEW41" s="227"/>
      <c r="JEX41" s="227"/>
      <c r="JEY41" s="227"/>
      <c r="JEZ41" s="227"/>
      <c r="JFA41" s="227"/>
      <c r="JFB41" s="227"/>
      <c r="JFC41" s="227"/>
      <c r="JFD41" s="227"/>
      <c r="JFE41" s="227"/>
      <c r="JFF41" s="227"/>
      <c r="JFG41" s="227"/>
      <c r="JFH41" s="227"/>
      <c r="JFI41" s="227"/>
      <c r="JFJ41" s="227"/>
      <c r="JFK41" s="227"/>
      <c r="JFL41" s="227"/>
      <c r="JFM41" s="227"/>
      <c r="JFN41" s="227"/>
      <c r="JFO41" s="227"/>
      <c r="JFP41" s="227"/>
      <c r="JFQ41" s="227"/>
      <c r="JFR41" s="227"/>
      <c r="JFS41" s="227"/>
      <c r="JFT41" s="227"/>
      <c r="JFU41" s="227"/>
      <c r="JFV41" s="227"/>
      <c r="JFW41" s="227"/>
      <c r="JFX41" s="227"/>
      <c r="JFY41" s="227"/>
      <c r="JFZ41" s="227"/>
      <c r="JGA41" s="227"/>
      <c r="JGB41" s="227"/>
      <c r="JGC41" s="227"/>
      <c r="JGD41" s="227"/>
      <c r="JGE41" s="227"/>
      <c r="JGF41" s="227"/>
      <c r="JGG41" s="227"/>
      <c r="JGH41" s="227"/>
      <c r="JGI41" s="227"/>
      <c r="JGJ41" s="227"/>
      <c r="JGK41" s="227"/>
      <c r="JGL41" s="227"/>
      <c r="JGM41" s="227"/>
      <c r="JGN41" s="227"/>
      <c r="JGO41" s="227"/>
      <c r="JGP41" s="227"/>
      <c r="JGQ41" s="227"/>
      <c r="JGR41" s="227"/>
      <c r="JGS41" s="227"/>
      <c r="JGT41" s="227"/>
      <c r="JGU41" s="227"/>
      <c r="JGV41" s="227"/>
      <c r="JGW41" s="227"/>
      <c r="JGX41" s="227"/>
      <c r="JGY41" s="227"/>
      <c r="JGZ41" s="227"/>
      <c r="JHA41" s="227"/>
      <c r="JHB41" s="227"/>
      <c r="JHC41" s="227"/>
      <c r="JHD41" s="227"/>
      <c r="JHE41" s="227"/>
      <c r="JHF41" s="227"/>
      <c r="JHG41" s="227"/>
      <c r="JHH41" s="227"/>
      <c r="JHI41" s="227"/>
      <c r="JHJ41" s="227"/>
      <c r="JHK41" s="227"/>
      <c r="JHL41" s="227"/>
      <c r="JHM41" s="227"/>
      <c r="JHN41" s="227"/>
      <c r="JHO41" s="227"/>
      <c r="JHP41" s="227"/>
      <c r="JHQ41" s="227"/>
      <c r="JHR41" s="227"/>
      <c r="JHS41" s="227"/>
      <c r="JHT41" s="227"/>
      <c r="JHU41" s="227"/>
      <c r="JHV41" s="227"/>
      <c r="JHW41" s="227"/>
      <c r="JHX41" s="227"/>
      <c r="JHY41" s="227"/>
      <c r="JHZ41" s="227"/>
      <c r="JIA41" s="227"/>
      <c r="JIB41" s="227"/>
      <c r="JIC41" s="227"/>
      <c r="JID41" s="227"/>
      <c r="JIE41" s="227"/>
      <c r="JIF41" s="227"/>
      <c r="JIG41" s="227"/>
      <c r="JIH41" s="227"/>
      <c r="JII41" s="227"/>
      <c r="JIJ41" s="227"/>
      <c r="JIK41" s="227"/>
      <c r="JIL41" s="227"/>
      <c r="JIM41" s="227"/>
      <c r="JIN41" s="227"/>
      <c r="JIO41" s="227"/>
      <c r="JIP41" s="227"/>
      <c r="JIQ41" s="227"/>
      <c r="JIR41" s="227"/>
      <c r="JIS41" s="227"/>
      <c r="JIT41" s="227"/>
      <c r="JIU41" s="227"/>
      <c r="JIV41" s="227"/>
      <c r="JIW41" s="227"/>
      <c r="JIX41" s="227"/>
      <c r="JIY41" s="227"/>
      <c r="JIZ41" s="227"/>
      <c r="JJA41" s="227"/>
      <c r="JJB41" s="227"/>
      <c r="JJC41" s="227"/>
      <c r="JJD41" s="227"/>
      <c r="JJE41" s="227"/>
      <c r="JJF41" s="227"/>
      <c r="JJG41" s="227"/>
      <c r="JJH41" s="227"/>
      <c r="JJI41" s="227"/>
      <c r="JJJ41" s="227"/>
      <c r="JJK41" s="227"/>
      <c r="JJL41" s="227"/>
      <c r="JJM41" s="227"/>
      <c r="JJN41" s="227"/>
      <c r="JJO41" s="227"/>
      <c r="JJP41" s="227"/>
      <c r="JJQ41" s="227"/>
      <c r="JJR41" s="227"/>
      <c r="JJS41" s="227"/>
      <c r="JJT41" s="227"/>
      <c r="JJU41" s="227"/>
      <c r="JJV41" s="227"/>
      <c r="JJW41" s="227"/>
      <c r="JJX41" s="227"/>
      <c r="JJY41" s="227"/>
      <c r="JJZ41" s="227"/>
      <c r="JKA41" s="227"/>
      <c r="JKB41" s="227"/>
      <c r="JKC41" s="227"/>
      <c r="JKD41" s="227"/>
      <c r="JKE41" s="227"/>
      <c r="JKF41" s="227"/>
      <c r="JKG41" s="227"/>
      <c r="JKH41" s="227"/>
      <c r="JKI41" s="227"/>
      <c r="JKJ41" s="227"/>
      <c r="JKK41" s="227"/>
      <c r="JKL41" s="227"/>
      <c r="JKM41" s="227"/>
      <c r="JKN41" s="227"/>
      <c r="JKO41" s="227"/>
      <c r="JKP41" s="227"/>
      <c r="JKQ41" s="227"/>
      <c r="JKR41" s="227"/>
      <c r="JKS41" s="227"/>
      <c r="JKT41" s="227"/>
      <c r="JKU41" s="227"/>
      <c r="JKV41" s="227"/>
      <c r="JKW41" s="227"/>
      <c r="JKX41" s="227"/>
      <c r="JKY41" s="227"/>
      <c r="JKZ41" s="227"/>
      <c r="JLA41" s="227"/>
      <c r="JLB41" s="227"/>
      <c r="JLC41" s="227"/>
      <c r="JLD41" s="227"/>
      <c r="JLE41" s="227"/>
      <c r="JLF41" s="227"/>
      <c r="JLG41" s="227"/>
      <c r="JLH41" s="227"/>
      <c r="JLI41" s="227"/>
      <c r="JLJ41" s="227"/>
      <c r="JLK41" s="227"/>
      <c r="JLL41" s="227"/>
      <c r="JLM41" s="227"/>
      <c r="JLN41" s="227"/>
      <c r="JLO41" s="227"/>
      <c r="JLP41" s="227"/>
      <c r="JLQ41" s="227"/>
      <c r="JLR41" s="227"/>
      <c r="JLS41" s="227"/>
      <c r="JLT41" s="227"/>
      <c r="JLU41" s="227"/>
      <c r="JLV41" s="227"/>
      <c r="JLW41" s="227"/>
      <c r="JLX41" s="227"/>
      <c r="JLY41" s="227"/>
      <c r="JLZ41" s="227"/>
      <c r="JMA41" s="227"/>
      <c r="JMB41" s="227"/>
      <c r="JMC41" s="227"/>
      <c r="JMD41" s="227"/>
      <c r="JME41" s="227"/>
      <c r="JMF41" s="227"/>
      <c r="JMG41" s="227"/>
      <c r="JMH41" s="227"/>
      <c r="JMI41" s="227"/>
      <c r="JMJ41" s="227"/>
      <c r="JMK41" s="227"/>
      <c r="JML41" s="227"/>
      <c r="JMM41" s="227"/>
      <c r="JMN41" s="227"/>
      <c r="JMO41" s="227"/>
      <c r="JMP41" s="227"/>
      <c r="JMQ41" s="227"/>
      <c r="JMR41" s="227"/>
      <c r="JMS41" s="227"/>
      <c r="JMT41" s="227"/>
      <c r="JMU41" s="227"/>
      <c r="JMV41" s="227"/>
      <c r="JMW41" s="227"/>
      <c r="JMX41" s="227"/>
      <c r="JMY41" s="227"/>
      <c r="JMZ41" s="227"/>
      <c r="JNA41" s="227"/>
      <c r="JNB41" s="227"/>
      <c r="JNC41" s="227"/>
      <c r="JND41" s="227"/>
      <c r="JNE41" s="227"/>
      <c r="JNF41" s="227"/>
      <c r="JNG41" s="227"/>
      <c r="JNH41" s="227"/>
      <c r="JNI41" s="227"/>
      <c r="JNJ41" s="227"/>
      <c r="JNK41" s="227"/>
      <c r="JNL41" s="227"/>
      <c r="JNM41" s="227"/>
      <c r="JNN41" s="227"/>
      <c r="JNO41" s="227"/>
      <c r="JNP41" s="227"/>
      <c r="JNQ41" s="227"/>
      <c r="JNR41" s="227"/>
      <c r="JNS41" s="227"/>
      <c r="JNT41" s="227"/>
      <c r="JNU41" s="227"/>
      <c r="JNV41" s="227"/>
      <c r="JNW41" s="227"/>
      <c r="JNX41" s="227"/>
      <c r="JNY41" s="227"/>
      <c r="JNZ41" s="227"/>
      <c r="JOA41" s="227"/>
      <c r="JOB41" s="227"/>
      <c r="JOC41" s="227"/>
      <c r="JOD41" s="227"/>
      <c r="JOE41" s="227"/>
      <c r="JOF41" s="227"/>
      <c r="JOG41" s="227"/>
      <c r="JOH41" s="227"/>
      <c r="JOI41" s="227"/>
      <c r="JOJ41" s="227"/>
      <c r="JOK41" s="227"/>
      <c r="JOL41" s="227"/>
      <c r="JOM41" s="227"/>
      <c r="JON41" s="227"/>
      <c r="JOO41" s="227"/>
      <c r="JOP41" s="227"/>
      <c r="JOQ41" s="227"/>
      <c r="JOR41" s="227"/>
      <c r="JOS41" s="227"/>
      <c r="JOT41" s="227"/>
      <c r="JOU41" s="227"/>
      <c r="JOV41" s="227"/>
      <c r="JOW41" s="227"/>
      <c r="JOX41" s="227"/>
      <c r="JOY41" s="227"/>
      <c r="JOZ41" s="227"/>
      <c r="JPA41" s="227"/>
      <c r="JPB41" s="227"/>
      <c r="JPC41" s="227"/>
      <c r="JPD41" s="227"/>
      <c r="JPE41" s="227"/>
      <c r="JPF41" s="227"/>
      <c r="JPG41" s="227"/>
      <c r="JPH41" s="227"/>
      <c r="JPI41" s="227"/>
      <c r="JPJ41" s="227"/>
      <c r="JPK41" s="227"/>
      <c r="JPL41" s="227"/>
      <c r="JPM41" s="227"/>
      <c r="JPN41" s="227"/>
      <c r="JPO41" s="227"/>
      <c r="JPP41" s="227"/>
      <c r="JPQ41" s="227"/>
      <c r="JPR41" s="227"/>
      <c r="JPS41" s="227"/>
      <c r="JPT41" s="227"/>
      <c r="JPU41" s="227"/>
      <c r="JPV41" s="227"/>
      <c r="JPW41" s="227"/>
      <c r="JPX41" s="227"/>
      <c r="JPY41" s="227"/>
      <c r="JPZ41" s="227"/>
      <c r="JQA41" s="227"/>
      <c r="JQB41" s="227"/>
      <c r="JQC41" s="227"/>
      <c r="JQD41" s="227"/>
      <c r="JQE41" s="227"/>
      <c r="JQF41" s="227"/>
      <c r="JQG41" s="227"/>
      <c r="JQH41" s="227"/>
      <c r="JQI41" s="227"/>
      <c r="JQJ41" s="227"/>
      <c r="JQK41" s="227"/>
      <c r="JQL41" s="227"/>
      <c r="JQM41" s="227"/>
      <c r="JQN41" s="227"/>
      <c r="JQO41" s="227"/>
      <c r="JQP41" s="227"/>
      <c r="JQQ41" s="227"/>
      <c r="JQR41" s="227"/>
      <c r="JQS41" s="227"/>
      <c r="JQT41" s="227"/>
      <c r="JQU41" s="227"/>
      <c r="JQV41" s="227"/>
      <c r="JQW41" s="227"/>
      <c r="JQX41" s="227"/>
      <c r="JQY41" s="227"/>
      <c r="JQZ41" s="227"/>
      <c r="JRA41" s="227"/>
      <c r="JRB41" s="227"/>
      <c r="JRC41" s="227"/>
      <c r="JRD41" s="227"/>
      <c r="JRE41" s="227"/>
      <c r="JRF41" s="227"/>
      <c r="JRG41" s="227"/>
      <c r="JRH41" s="227"/>
      <c r="JRI41" s="227"/>
      <c r="JRJ41" s="227"/>
      <c r="JRK41" s="227"/>
      <c r="JRL41" s="227"/>
      <c r="JRM41" s="227"/>
      <c r="JRN41" s="227"/>
      <c r="JRO41" s="227"/>
      <c r="JRP41" s="227"/>
      <c r="JRQ41" s="227"/>
      <c r="JRR41" s="227"/>
      <c r="JRS41" s="227"/>
      <c r="JRT41" s="227"/>
      <c r="JRU41" s="227"/>
      <c r="JRV41" s="227"/>
      <c r="JRW41" s="227"/>
      <c r="JRX41" s="227"/>
      <c r="JRY41" s="227"/>
      <c r="JRZ41" s="227"/>
      <c r="JSA41" s="227"/>
      <c r="JSB41" s="227"/>
      <c r="JSC41" s="227"/>
      <c r="JSD41" s="227"/>
      <c r="JSE41" s="227"/>
      <c r="JSF41" s="227"/>
      <c r="JSG41" s="227"/>
      <c r="JSH41" s="227"/>
      <c r="JSI41" s="227"/>
      <c r="JSJ41" s="227"/>
      <c r="JSK41" s="227"/>
      <c r="JSL41" s="227"/>
      <c r="JSM41" s="227"/>
      <c r="JSN41" s="227"/>
      <c r="JSO41" s="227"/>
      <c r="JSP41" s="227"/>
      <c r="JSQ41" s="227"/>
      <c r="JSR41" s="227"/>
      <c r="JSS41" s="227"/>
      <c r="JST41" s="227"/>
      <c r="JSU41" s="227"/>
      <c r="JSV41" s="227"/>
      <c r="JSW41" s="227"/>
      <c r="JSX41" s="227"/>
      <c r="JSY41" s="227"/>
      <c r="JSZ41" s="227"/>
      <c r="JTA41" s="227"/>
      <c r="JTB41" s="227"/>
      <c r="JTC41" s="227"/>
      <c r="JTD41" s="227"/>
      <c r="JTE41" s="227"/>
      <c r="JTF41" s="227"/>
      <c r="JTG41" s="227"/>
      <c r="JTH41" s="227"/>
      <c r="JTI41" s="227"/>
      <c r="JTJ41" s="227"/>
      <c r="JTK41" s="227"/>
      <c r="JTL41" s="227"/>
      <c r="JTM41" s="227"/>
      <c r="JTN41" s="227"/>
      <c r="JTO41" s="227"/>
      <c r="JTP41" s="227"/>
      <c r="JTQ41" s="227"/>
      <c r="JTR41" s="227"/>
      <c r="JTS41" s="227"/>
      <c r="JTT41" s="227"/>
      <c r="JTU41" s="227"/>
      <c r="JTV41" s="227"/>
      <c r="JTW41" s="227"/>
      <c r="JTX41" s="227"/>
      <c r="JTY41" s="227"/>
      <c r="JTZ41" s="227"/>
      <c r="JUA41" s="227"/>
      <c r="JUB41" s="227"/>
      <c r="JUC41" s="227"/>
      <c r="JUD41" s="227"/>
      <c r="JUE41" s="227"/>
      <c r="JUF41" s="227"/>
      <c r="JUG41" s="227"/>
      <c r="JUH41" s="227"/>
      <c r="JUI41" s="227"/>
      <c r="JUJ41" s="227"/>
      <c r="JUK41" s="227"/>
      <c r="JUL41" s="227"/>
      <c r="JUM41" s="227"/>
      <c r="JUN41" s="227"/>
      <c r="JUO41" s="227"/>
      <c r="JUP41" s="227"/>
      <c r="JUQ41" s="227"/>
      <c r="JUR41" s="227"/>
      <c r="JUS41" s="227"/>
      <c r="JUT41" s="227"/>
      <c r="JUU41" s="227"/>
      <c r="JUV41" s="227"/>
      <c r="JUW41" s="227"/>
      <c r="JUX41" s="227"/>
      <c r="JUY41" s="227"/>
      <c r="JUZ41" s="227"/>
      <c r="JVA41" s="227"/>
      <c r="JVB41" s="227"/>
      <c r="JVC41" s="227"/>
      <c r="JVD41" s="227"/>
      <c r="JVE41" s="227"/>
      <c r="JVF41" s="227"/>
      <c r="JVG41" s="227"/>
      <c r="JVH41" s="227"/>
      <c r="JVI41" s="227"/>
      <c r="JVJ41" s="227"/>
      <c r="JVK41" s="227"/>
      <c r="JVL41" s="227"/>
      <c r="JVM41" s="227"/>
      <c r="JVN41" s="227"/>
      <c r="JVO41" s="227"/>
      <c r="JVP41" s="227"/>
      <c r="JVQ41" s="227"/>
      <c r="JVR41" s="227"/>
      <c r="JVS41" s="227"/>
      <c r="JVT41" s="227"/>
      <c r="JVU41" s="227"/>
      <c r="JVV41" s="227"/>
      <c r="JVW41" s="227"/>
      <c r="JVX41" s="227"/>
      <c r="JVY41" s="227"/>
      <c r="JVZ41" s="227"/>
      <c r="JWA41" s="227"/>
      <c r="JWB41" s="227"/>
      <c r="JWC41" s="227"/>
      <c r="JWD41" s="227"/>
      <c r="JWE41" s="227"/>
      <c r="JWF41" s="227"/>
      <c r="JWG41" s="227"/>
      <c r="JWH41" s="227"/>
      <c r="JWI41" s="227"/>
      <c r="JWJ41" s="227"/>
      <c r="JWK41" s="227"/>
      <c r="JWL41" s="227"/>
      <c r="JWM41" s="227"/>
      <c r="JWN41" s="227"/>
      <c r="JWO41" s="227"/>
      <c r="JWP41" s="227"/>
      <c r="JWQ41" s="227"/>
      <c r="JWR41" s="227"/>
      <c r="JWS41" s="227"/>
      <c r="JWT41" s="227"/>
      <c r="JWU41" s="227"/>
      <c r="JWV41" s="227"/>
      <c r="JWW41" s="227"/>
      <c r="JWX41" s="227"/>
      <c r="JWY41" s="227"/>
      <c r="JWZ41" s="227"/>
      <c r="JXA41" s="227"/>
      <c r="JXB41" s="227"/>
      <c r="JXC41" s="227"/>
      <c r="JXD41" s="227"/>
      <c r="JXE41" s="227"/>
      <c r="JXF41" s="227"/>
      <c r="JXG41" s="227"/>
      <c r="JXH41" s="227"/>
      <c r="JXI41" s="227"/>
      <c r="JXJ41" s="227"/>
      <c r="JXK41" s="227"/>
      <c r="JXL41" s="227"/>
      <c r="JXM41" s="227"/>
      <c r="JXN41" s="227"/>
      <c r="JXO41" s="227"/>
      <c r="JXP41" s="227"/>
      <c r="JXQ41" s="227"/>
      <c r="JXR41" s="227"/>
      <c r="JXS41" s="227"/>
      <c r="JXT41" s="227"/>
      <c r="JXU41" s="227"/>
      <c r="JXV41" s="227"/>
      <c r="JXW41" s="227"/>
      <c r="JXX41" s="227"/>
      <c r="JXY41" s="227"/>
      <c r="JXZ41" s="227"/>
      <c r="JYA41" s="227"/>
      <c r="JYB41" s="227"/>
      <c r="JYC41" s="227"/>
      <c r="JYD41" s="227"/>
      <c r="JYE41" s="227"/>
      <c r="JYF41" s="227"/>
      <c r="JYG41" s="227"/>
      <c r="JYH41" s="227"/>
      <c r="JYI41" s="227"/>
      <c r="JYJ41" s="227"/>
      <c r="JYK41" s="227"/>
      <c r="JYL41" s="227"/>
      <c r="JYM41" s="227"/>
      <c r="JYN41" s="227"/>
      <c r="JYO41" s="227"/>
      <c r="JYP41" s="227"/>
      <c r="JYQ41" s="227"/>
      <c r="JYR41" s="227"/>
      <c r="JYS41" s="227"/>
      <c r="JYT41" s="227"/>
      <c r="JYU41" s="227"/>
      <c r="JYV41" s="227"/>
      <c r="JYW41" s="227"/>
      <c r="JYX41" s="227"/>
      <c r="JYY41" s="227"/>
      <c r="JYZ41" s="227"/>
      <c r="JZA41" s="227"/>
      <c r="JZB41" s="227"/>
      <c r="JZC41" s="227"/>
      <c r="JZD41" s="227"/>
      <c r="JZE41" s="227"/>
      <c r="JZF41" s="227"/>
      <c r="JZG41" s="227"/>
      <c r="JZH41" s="227"/>
      <c r="JZI41" s="227"/>
      <c r="JZJ41" s="227"/>
      <c r="JZK41" s="227"/>
      <c r="JZL41" s="227"/>
      <c r="JZM41" s="227"/>
      <c r="JZN41" s="227"/>
      <c r="JZO41" s="227"/>
      <c r="JZP41" s="227"/>
      <c r="JZQ41" s="227"/>
      <c r="JZR41" s="227"/>
      <c r="JZS41" s="227"/>
      <c r="JZT41" s="227"/>
      <c r="JZU41" s="227"/>
      <c r="JZV41" s="227"/>
      <c r="JZW41" s="227"/>
      <c r="JZX41" s="227"/>
      <c r="JZY41" s="227"/>
      <c r="JZZ41" s="227"/>
      <c r="KAA41" s="227"/>
      <c r="KAB41" s="227"/>
      <c r="KAC41" s="227"/>
      <c r="KAD41" s="227"/>
      <c r="KAE41" s="227"/>
      <c r="KAF41" s="227"/>
      <c r="KAG41" s="227"/>
      <c r="KAH41" s="227"/>
      <c r="KAI41" s="227"/>
      <c r="KAJ41" s="227"/>
      <c r="KAK41" s="227"/>
      <c r="KAL41" s="227"/>
      <c r="KAM41" s="227"/>
      <c r="KAN41" s="227"/>
      <c r="KAO41" s="227"/>
      <c r="KAP41" s="227"/>
      <c r="KAQ41" s="227"/>
      <c r="KAR41" s="227"/>
      <c r="KAS41" s="227"/>
      <c r="KAT41" s="227"/>
      <c r="KAU41" s="227"/>
      <c r="KAV41" s="227"/>
      <c r="KAW41" s="227"/>
      <c r="KAX41" s="227"/>
      <c r="KAY41" s="227"/>
      <c r="KAZ41" s="227"/>
      <c r="KBA41" s="227"/>
      <c r="KBB41" s="227"/>
      <c r="KBC41" s="227"/>
      <c r="KBD41" s="227"/>
      <c r="KBE41" s="227"/>
      <c r="KBF41" s="227"/>
      <c r="KBG41" s="227"/>
      <c r="KBH41" s="227"/>
      <c r="KBI41" s="227"/>
      <c r="KBJ41" s="227"/>
      <c r="KBK41" s="227"/>
      <c r="KBL41" s="227"/>
      <c r="KBM41" s="227"/>
      <c r="KBN41" s="227"/>
      <c r="KBO41" s="227"/>
      <c r="KBP41" s="227"/>
      <c r="KBQ41" s="227"/>
      <c r="KBR41" s="227"/>
      <c r="KBS41" s="227"/>
      <c r="KBT41" s="227"/>
      <c r="KBU41" s="227"/>
      <c r="KBV41" s="227"/>
      <c r="KBW41" s="227"/>
      <c r="KBX41" s="227"/>
      <c r="KBY41" s="227"/>
      <c r="KBZ41" s="227"/>
      <c r="KCA41" s="227"/>
      <c r="KCB41" s="227"/>
      <c r="KCC41" s="227"/>
      <c r="KCD41" s="227"/>
      <c r="KCE41" s="227"/>
      <c r="KCF41" s="227"/>
      <c r="KCG41" s="227"/>
      <c r="KCH41" s="227"/>
      <c r="KCI41" s="227"/>
      <c r="KCJ41" s="227"/>
      <c r="KCK41" s="227"/>
      <c r="KCL41" s="227"/>
      <c r="KCM41" s="227"/>
      <c r="KCN41" s="227"/>
      <c r="KCO41" s="227"/>
      <c r="KCP41" s="227"/>
      <c r="KCQ41" s="227"/>
      <c r="KCR41" s="227"/>
      <c r="KCS41" s="227"/>
      <c r="KCT41" s="227"/>
      <c r="KCU41" s="227"/>
      <c r="KCV41" s="227"/>
      <c r="KCW41" s="227"/>
      <c r="KCX41" s="227"/>
      <c r="KCY41" s="227"/>
      <c r="KCZ41" s="227"/>
      <c r="KDA41" s="227"/>
      <c r="KDB41" s="227"/>
      <c r="KDC41" s="227"/>
      <c r="KDD41" s="227"/>
      <c r="KDE41" s="227"/>
      <c r="KDF41" s="227"/>
      <c r="KDG41" s="227"/>
      <c r="KDH41" s="227"/>
      <c r="KDI41" s="227"/>
      <c r="KDJ41" s="227"/>
      <c r="KDK41" s="227"/>
      <c r="KDL41" s="227"/>
      <c r="KDM41" s="227"/>
      <c r="KDN41" s="227"/>
      <c r="KDO41" s="227"/>
      <c r="KDP41" s="227"/>
      <c r="KDQ41" s="227"/>
      <c r="KDR41" s="227"/>
      <c r="KDS41" s="227"/>
      <c r="KDT41" s="227"/>
      <c r="KDU41" s="227"/>
      <c r="KDV41" s="227"/>
      <c r="KDW41" s="227"/>
      <c r="KDX41" s="227"/>
      <c r="KDY41" s="227"/>
      <c r="KDZ41" s="227"/>
      <c r="KEA41" s="227"/>
      <c r="KEB41" s="227"/>
      <c r="KEC41" s="227"/>
      <c r="KED41" s="227"/>
      <c r="KEE41" s="227"/>
      <c r="KEF41" s="227"/>
      <c r="KEG41" s="227"/>
      <c r="KEH41" s="227"/>
      <c r="KEI41" s="227"/>
      <c r="KEJ41" s="227"/>
      <c r="KEK41" s="227"/>
      <c r="KEL41" s="227"/>
      <c r="KEM41" s="227"/>
      <c r="KEN41" s="227"/>
      <c r="KEO41" s="227"/>
      <c r="KEP41" s="227"/>
      <c r="KEQ41" s="227"/>
      <c r="KER41" s="227"/>
      <c r="KES41" s="227"/>
      <c r="KET41" s="227"/>
      <c r="KEU41" s="227"/>
      <c r="KEV41" s="227"/>
      <c r="KEW41" s="227"/>
      <c r="KEX41" s="227"/>
      <c r="KEY41" s="227"/>
      <c r="KEZ41" s="227"/>
      <c r="KFA41" s="227"/>
      <c r="KFB41" s="227"/>
      <c r="KFC41" s="227"/>
      <c r="KFD41" s="227"/>
      <c r="KFE41" s="227"/>
      <c r="KFF41" s="227"/>
      <c r="KFG41" s="227"/>
      <c r="KFH41" s="227"/>
      <c r="KFI41" s="227"/>
      <c r="KFJ41" s="227"/>
      <c r="KFK41" s="227"/>
      <c r="KFL41" s="227"/>
      <c r="KFM41" s="227"/>
      <c r="KFN41" s="227"/>
      <c r="KFO41" s="227"/>
      <c r="KFP41" s="227"/>
      <c r="KFQ41" s="227"/>
      <c r="KFR41" s="227"/>
      <c r="KFS41" s="227"/>
      <c r="KFT41" s="227"/>
      <c r="KFU41" s="227"/>
      <c r="KFV41" s="227"/>
      <c r="KFW41" s="227"/>
      <c r="KFX41" s="227"/>
      <c r="KFY41" s="227"/>
      <c r="KFZ41" s="227"/>
      <c r="KGA41" s="227"/>
      <c r="KGB41" s="227"/>
      <c r="KGC41" s="227"/>
      <c r="KGD41" s="227"/>
      <c r="KGE41" s="227"/>
      <c r="KGF41" s="227"/>
      <c r="KGG41" s="227"/>
      <c r="KGH41" s="227"/>
      <c r="KGI41" s="227"/>
      <c r="KGJ41" s="227"/>
      <c r="KGK41" s="227"/>
      <c r="KGL41" s="227"/>
      <c r="KGM41" s="227"/>
      <c r="KGN41" s="227"/>
      <c r="KGO41" s="227"/>
      <c r="KGP41" s="227"/>
      <c r="KGQ41" s="227"/>
      <c r="KGR41" s="227"/>
      <c r="KGS41" s="227"/>
      <c r="KGT41" s="227"/>
      <c r="KGU41" s="227"/>
      <c r="KGV41" s="227"/>
      <c r="KGW41" s="227"/>
      <c r="KGX41" s="227"/>
      <c r="KGY41" s="227"/>
      <c r="KGZ41" s="227"/>
      <c r="KHA41" s="227"/>
      <c r="KHB41" s="227"/>
      <c r="KHC41" s="227"/>
      <c r="KHD41" s="227"/>
      <c r="KHE41" s="227"/>
      <c r="KHF41" s="227"/>
      <c r="KHG41" s="227"/>
      <c r="KHH41" s="227"/>
      <c r="KHI41" s="227"/>
      <c r="KHJ41" s="227"/>
      <c r="KHK41" s="227"/>
      <c r="KHL41" s="227"/>
      <c r="KHM41" s="227"/>
      <c r="KHN41" s="227"/>
      <c r="KHO41" s="227"/>
      <c r="KHP41" s="227"/>
      <c r="KHQ41" s="227"/>
      <c r="KHR41" s="227"/>
      <c r="KHS41" s="227"/>
      <c r="KHT41" s="227"/>
      <c r="KHU41" s="227"/>
      <c r="KHV41" s="227"/>
      <c r="KHW41" s="227"/>
      <c r="KHX41" s="227"/>
      <c r="KHY41" s="227"/>
      <c r="KHZ41" s="227"/>
      <c r="KIA41" s="227"/>
      <c r="KIB41" s="227"/>
      <c r="KIC41" s="227"/>
      <c r="KID41" s="227"/>
      <c r="KIE41" s="227"/>
      <c r="KIF41" s="227"/>
      <c r="KIG41" s="227"/>
      <c r="KIH41" s="227"/>
      <c r="KII41" s="227"/>
      <c r="KIJ41" s="227"/>
      <c r="KIK41" s="227"/>
      <c r="KIL41" s="227"/>
      <c r="KIM41" s="227"/>
      <c r="KIN41" s="227"/>
      <c r="KIO41" s="227"/>
      <c r="KIP41" s="227"/>
      <c r="KIQ41" s="227"/>
      <c r="KIR41" s="227"/>
      <c r="KIS41" s="227"/>
      <c r="KIT41" s="227"/>
      <c r="KIU41" s="227"/>
      <c r="KIV41" s="227"/>
      <c r="KIW41" s="227"/>
      <c r="KIX41" s="227"/>
      <c r="KIY41" s="227"/>
      <c r="KIZ41" s="227"/>
      <c r="KJA41" s="227"/>
      <c r="KJB41" s="227"/>
      <c r="KJC41" s="227"/>
      <c r="KJD41" s="227"/>
      <c r="KJE41" s="227"/>
      <c r="KJF41" s="227"/>
      <c r="KJG41" s="227"/>
      <c r="KJH41" s="227"/>
      <c r="KJI41" s="227"/>
      <c r="KJJ41" s="227"/>
      <c r="KJK41" s="227"/>
      <c r="KJL41" s="227"/>
      <c r="KJM41" s="227"/>
      <c r="KJN41" s="227"/>
      <c r="KJO41" s="227"/>
      <c r="KJP41" s="227"/>
      <c r="KJQ41" s="227"/>
      <c r="KJR41" s="227"/>
      <c r="KJS41" s="227"/>
      <c r="KJT41" s="227"/>
      <c r="KJU41" s="227"/>
      <c r="KJV41" s="227"/>
      <c r="KJW41" s="227"/>
      <c r="KJX41" s="227"/>
      <c r="KJY41" s="227"/>
      <c r="KJZ41" s="227"/>
      <c r="KKA41" s="227"/>
      <c r="KKB41" s="227"/>
      <c r="KKC41" s="227"/>
      <c r="KKD41" s="227"/>
      <c r="KKE41" s="227"/>
      <c r="KKF41" s="227"/>
      <c r="KKG41" s="227"/>
      <c r="KKH41" s="227"/>
      <c r="KKI41" s="227"/>
      <c r="KKJ41" s="227"/>
      <c r="KKK41" s="227"/>
      <c r="KKL41" s="227"/>
      <c r="KKM41" s="227"/>
      <c r="KKN41" s="227"/>
      <c r="KKO41" s="227"/>
      <c r="KKP41" s="227"/>
      <c r="KKQ41" s="227"/>
      <c r="KKR41" s="227"/>
      <c r="KKS41" s="227"/>
      <c r="KKT41" s="227"/>
      <c r="KKU41" s="227"/>
      <c r="KKV41" s="227"/>
      <c r="KKW41" s="227"/>
      <c r="KKX41" s="227"/>
      <c r="KKY41" s="227"/>
      <c r="KKZ41" s="227"/>
      <c r="KLA41" s="227"/>
      <c r="KLB41" s="227"/>
      <c r="KLC41" s="227"/>
      <c r="KLD41" s="227"/>
      <c r="KLE41" s="227"/>
      <c r="KLF41" s="227"/>
      <c r="KLG41" s="227"/>
      <c r="KLH41" s="227"/>
      <c r="KLI41" s="227"/>
      <c r="KLJ41" s="227"/>
      <c r="KLK41" s="227"/>
      <c r="KLL41" s="227"/>
      <c r="KLM41" s="227"/>
      <c r="KLN41" s="227"/>
      <c r="KLO41" s="227"/>
      <c r="KLP41" s="227"/>
      <c r="KLQ41" s="227"/>
      <c r="KLR41" s="227"/>
      <c r="KLS41" s="227"/>
      <c r="KLT41" s="227"/>
      <c r="KLU41" s="227"/>
      <c r="KLV41" s="227"/>
      <c r="KLW41" s="227"/>
      <c r="KLX41" s="227"/>
      <c r="KLY41" s="227"/>
      <c r="KLZ41" s="227"/>
      <c r="KMA41" s="227"/>
      <c r="KMB41" s="227"/>
      <c r="KMC41" s="227"/>
      <c r="KMD41" s="227"/>
      <c r="KME41" s="227"/>
      <c r="KMF41" s="227"/>
      <c r="KMG41" s="227"/>
      <c r="KMH41" s="227"/>
      <c r="KMI41" s="227"/>
      <c r="KMJ41" s="227"/>
      <c r="KMK41" s="227"/>
      <c r="KML41" s="227"/>
      <c r="KMM41" s="227"/>
      <c r="KMN41" s="227"/>
      <c r="KMO41" s="227"/>
      <c r="KMP41" s="227"/>
      <c r="KMQ41" s="227"/>
      <c r="KMR41" s="227"/>
      <c r="KMS41" s="227"/>
      <c r="KMT41" s="227"/>
      <c r="KMU41" s="227"/>
      <c r="KMV41" s="227"/>
      <c r="KMW41" s="227"/>
      <c r="KMX41" s="227"/>
      <c r="KMY41" s="227"/>
      <c r="KMZ41" s="227"/>
      <c r="KNA41" s="227"/>
      <c r="KNB41" s="227"/>
      <c r="KNC41" s="227"/>
      <c r="KND41" s="227"/>
      <c r="KNE41" s="227"/>
      <c r="KNF41" s="227"/>
      <c r="KNG41" s="227"/>
      <c r="KNH41" s="227"/>
      <c r="KNI41" s="227"/>
      <c r="KNJ41" s="227"/>
      <c r="KNK41" s="227"/>
      <c r="KNL41" s="227"/>
      <c r="KNM41" s="227"/>
      <c r="KNN41" s="227"/>
      <c r="KNO41" s="227"/>
      <c r="KNP41" s="227"/>
      <c r="KNQ41" s="227"/>
      <c r="KNR41" s="227"/>
      <c r="KNS41" s="227"/>
      <c r="KNT41" s="227"/>
      <c r="KNU41" s="227"/>
      <c r="KNV41" s="227"/>
      <c r="KNW41" s="227"/>
      <c r="KNX41" s="227"/>
      <c r="KNY41" s="227"/>
      <c r="KNZ41" s="227"/>
      <c r="KOA41" s="227"/>
      <c r="KOB41" s="227"/>
      <c r="KOC41" s="227"/>
      <c r="KOD41" s="227"/>
      <c r="KOE41" s="227"/>
      <c r="KOF41" s="227"/>
      <c r="KOG41" s="227"/>
      <c r="KOH41" s="227"/>
      <c r="KOI41" s="227"/>
      <c r="KOJ41" s="227"/>
      <c r="KOK41" s="227"/>
      <c r="KOL41" s="227"/>
      <c r="KOM41" s="227"/>
      <c r="KON41" s="227"/>
      <c r="KOO41" s="227"/>
      <c r="KOP41" s="227"/>
      <c r="KOQ41" s="227"/>
      <c r="KOR41" s="227"/>
      <c r="KOS41" s="227"/>
      <c r="KOT41" s="227"/>
      <c r="KOU41" s="227"/>
      <c r="KOV41" s="227"/>
      <c r="KOW41" s="227"/>
      <c r="KOX41" s="227"/>
      <c r="KOY41" s="227"/>
      <c r="KOZ41" s="227"/>
      <c r="KPA41" s="227"/>
      <c r="KPB41" s="227"/>
      <c r="KPC41" s="227"/>
      <c r="KPD41" s="227"/>
      <c r="KPE41" s="227"/>
      <c r="KPF41" s="227"/>
      <c r="KPG41" s="227"/>
      <c r="KPH41" s="227"/>
      <c r="KPI41" s="227"/>
      <c r="KPJ41" s="227"/>
      <c r="KPK41" s="227"/>
      <c r="KPL41" s="227"/>
      <c r="KPM41" s="227"/>
      <c r="KPN41" s="227"/>
      <c r="KPO41" s="227"/>
      <c r="KPP41" s="227"/>
      <c r="KPQ41" s="227"/>
      <c r="KPR41" s="227"/>
      <c r="KPS41" s="227"/>
      <c r="KPT41" s="227"/>
      <c r="KPU41" s="227"/>
      <c r="KPV41" s="227"/>
      <c r="KPW41" s="227"/>
      <c r="KPX41" s="227"/>
      <c r="KPY41" s="227"/>
      <c r="KPZ41" s="227"/>
      <c r="KQA41" s="227"/>
      <c r="KQB41" s="227"/>
      <c r="KQC41" s="227"/>
      <c r="KQD41" s="227"/>
      <c r="KQE41" s="227"/>
      <c r="KQF41" s="227"/>
      <c r="KQG41" s="227"/>
      <c r="KQH41" s="227"/>
      <c r="KQI41" s="227"/>
      <c r="KQJ41" s="227"/>
      <c r="KQK41" s="227"/>
      <c r="KQL41" s="227"/>
      <c r="KQM41" s="227"/>
      <c r="KQN41" s="227"/>
      <c r="KQO41" s="227"/>
      <c r="KQP41" s="227"/>
      <c r="KQQ41" s="227"/>
      <c r="KQR41" s="227"/>
      <c r="KQS41" s="227"/>
      <c r="KQT41" s="227"/>
      <c r="KQU41" s="227"/>
      <c r="KQV41" s="227"/>
      <c r="KQW41" s="227"/>
      <c r="KQX41" s="227"/>
      <c r="KQY41" s="227"/>
      <c r="KQZ41" s="227"/>
      <c r="KRA41" s="227"/>
      <c r="KRB41" s="227"/>
      <c r="KRC41" s="227"/>
      <c r="KRD41" s="227"/>
      <c r="KRE41" s="227"/>
      <c r="KRF41" s="227"/>
      <c r="KRG41" s="227"/>
      <c r="KRH41" s="227"/>
      <c r="KRI41" s="227"/>
      <c r="KRJ41" s="227"/>
      <c r="KRK41" s="227"/>
      <c r="KRL41" s="227"/>
      <c r="KRM41" s="227"/>
      <c r="KRN41" s="227"/>
      <c r="KRO41" s="227"/>
      <c r="KRP41" s="227"/>
      <c r="KRQ41" s="227"/>
      <c r="KRR41" s="227"/>
      <c r="KRS41" s="227"/>
      <c r="KRT41" s="227"/>
      <c r="KRU41" s="227"/>
      <c r="KRV41" s="227"/>
      <c r="KRW41" s="227"/>
      <c r="KRX41" s="227"/>
      <c r="KRY41" s="227"/>
      <c r="KRZ41" s="227"/>
      <c r="KSA41" s="227"/>
      <c r="KSB41" s="227"/>
      <c r="KSC41" s="227"/>
      <c r="KSD41" s="227"/>
      <c r="KSE41" s="227"/>
      <c r="KSF41" s="227"/>
      <c r="KSG41" s="227"/>
      <c r="KSH41" s="227"/>
      <c r="KSI41" s="227"/>
      <c r="KSJ41" s="227"/>
      <c r="KSK41" s="227"/>
      <c r="KSL41" s="227"/>
      <c r="KSM41" s="227"/>
      <c r="KSN41" s="227"/>
      <c r="KSO41" s="227"/>
      <c r="KSP41" s="227"/>
      <c r="KSQ41" s="227"/>
      <c r="KSR41" s="227"/>
      <c r="KSS41" s="227"/>
      <c r="KST41" s="227"/>
      <c r="KSU41" s="227"/>
      <c r="KSV41" s="227"/>
      <c r="KSW41" s="227"/>
      <c r="KSX41" s="227"/>
      <c r="KSY41" s="227"/>
      <c r="KSZ41" s="227"/>
      <c r="KTA41" s="227"/>
      <c r="KTB41" s="227"/>
      <c r="KTC41" s="227"/>
      <c r="KTD41" s="227"/>
      <c r="KTE41" s="227"/>
      <c r="KTF41" s="227"/>
      <c r="KTG41" s="227"/>
      <c r="KTH41" s="227"/>
      <c r="KTI41" s="227"/>
      <c r="KTJ41" s="227"/>
      <c r="KTK41" s="227"/>
      <c r="KTL41" s="227"/>
      <c r="KTM41" s="227"/>
      <c r="KTN41" s="227"/>
      <c r="KTO41" s="227"/>
      <c r="KTP41" s="227"/>
      <c r="KTQ41" s="227"/>
      <c r="KTR41" s="227"/>
      <c r="KTS41" s="227"/>
      <c r="KTT41" s="227"/>
      <c r="KTU41" s="227"/>
      <c r="KTV41" s="227"/>
      <c r="KTW41" s="227"/>
      <c r="KTX41" s="227"/>
      <c r="KTY41" s="227"/>
      <c r="KTZ41" s="227"/>
      <c r="KUA41" s="227"/>
      <c r="KUB41" s="227"/>
      <c r="KUC41" s="227"/>
      <c r="KUD41" s="227"/>
      <c r="KUE41" s="227"/>
      <c r="KUF41" s="227"/>
      <c r="KUG41" s="227"/>
      <c r="KUH41" s="227"/>
      <c r="KUI41" s="227"/>
      <c r="KUJ41" s="227"/>
      <c r="KUK41" s="227"/>
      <c r="KUL41" s="227"/>
      <c r="KUM41" s="227"/>
      <c r="KUN41" s="227"/>
      <c r="KUO41" s="227"/>
      <c r="KUP41" s="227"/>
      <c r="KUQ41" s="227"/>
      <c r="KUR41" s="227"/>
      <c r="KUS41" s="227"/>
      <c r="KUT41" s="227"/>
      <c r="KUU41" s="227"/>
      <c r="KUV41" s="227"/>
      <c r="KUW41" s="227"/>
      <c r="KUX41" s="227"/>
      <c r="KUY41" s="227"/>
      <c r="KUZ41" s="227"/>
      <c r="KVA41" s="227"/>
      <c r="KVB41" s="227"/>
      <c r="KVC41" s="227"/>
      <c r="KVD41" s="227"/>
      <c r="KVE41" s="227"/>
      <c r="KVF41" s="227"/>
      <c r="KVG41" s="227"/>
      <c r="KVH41" s="227"/>
      <c r="KVI41" s="227"/>
      <c r="KVJ41" s="227"/>
      <c r="KVK41" s="227"/>
      <c r="KVL41" s="227"/>
      <c r="KVM41" s="227"/>
      <c r="KVN41" s="227"/>
      <c r="KVO41" s="227"/>
      <c r="KVP41" s="227"/>
      <c r="KVQ41" s="227"/>
      <c r="KVR41" s="227"/>
      <c r="KVS41" s="227"/>
      <c r="KVT41" s="227"/>
      <c r="KVU41" s="227"/>
      <c r="KVV41" s="227"/>
      <c r="KVW41" s="227"/>
      <c r="KVX41" s="227"/>
      <c r="KVY41" s="227"/>
      <c r="KVZ41" s="227"/>
      <c r="KWA41" s="227"/>
      <c r="KWB41" s="227"/>
      <c r="KWC41" s="227"/>
      <c r="KWD41" s="227"/>
      <c r="KWE41" s="227"/>
      <c r="KWF41" s="227"/>
      <c r="KWG41" s="227"/>
      <c r="KWH41" s="227"/>
      <c r="KWI41" s="227"/>
      <c r="KWJ41" s="227"/>
      <c r="KWK41" s="227"/>
      <c r="KWL41" s="227"/>
      <c r="KWM41" s="227"/>
      <c r="KWN41" s="227"/>
      <c r="KWO41" s="227"/>
      <c r="KWP41" s="227"/>
      <c r="KWQ41" s="227"/>
      <c r="KWR41" s="227"/>
      <c r="KWS41" s="227"/>
      <c r="KWT41" s="227"/>
      <c r="KWU41" s="227"/>
      <c r="KWV41" s="227"/>
      <c r="KWW41" s="227"/>
      <c r="KWX41" s="227"/>
      <c r="KWY41" s="227"/>
      <c r="KWZ41" s="227"/>
      <c r="KXA41" s="227"/>
      <c r="KXB41" s="227"/>
      <c r="KXC41" s="227"/>
      <c r="KXD41" s="227"/>
      <c r="KXE41" s="227"/>
      <c r="KXF41" s="227"/>
      <c r="KXG41" s="227"/>
      <c r="KXH41" s="227"/>
      <c r="KXI41" s="227"/>
      <c r="KXJ41" s="227"/>
      <c r="KXK41" s="227"/>
      <c r="KXL41" s="227"/>
      <c r="KXM41" s="227"/>
      <c r="KXN41" s="227"/>
      <c r="KXO41" s="227"/>
      <c r="KXP41" s="227"/>
      <c r="KXQ41" s="227"/>
      <c r="KXR41" s="227"/>
      <c r="KXS41" s="227"/>
      <c r="KXT41" s="227"/>
      <c r="KXU41" s="227"/>
      <c r="KXV41" s="227"/>
      <c r="KXW41" s="227"/>
      <c r="KXX41" s="227"/>
      <c r="KXY41" s="227"/>
      <c r="KXZ41" s="227"/>
      <c r="KYA41" s="227"/>
      <c r="KYB41" s="227"/>
      <c r="KYC41" s="227"/>
      <c r="KYD41" s="227"/>
      <c r="KYE41" s="227"/>
      <c r="KYF41" s="227"/>
      <c r="KYG41" s="227"/>
      <c r="KYH41" s="227"/>
      <c r="KYI41" s="227"/>
      <c r="KYJ41" s="227"/>
      <c r="KYK41" s="227"/>
      <c r="KYL41" s="227"/>
      <c r="KYM41" s="227"/>
      <c r="KYN41" s="227"/>
      <c r="KYO41" s="227"/>
      <c r="KYP41" s="227"/>
      <c r="KYQ41" s="227"/>
      <c r="KYR41" s="227"/>
      <c r="KYS41" s="227"/>
      <c r="KYT41" s="227"/>
      <c r="KYU41" s="227"/>
      <c r="KYV41" s="227"/>
      <c r="KYW41" s="227"/>
      <c r="KYX41" s="227"/>
      <c r="KYY41" s="227"/>
      <c r="KYZ41" s="227"/>
      <c r="KZA41" s="227"/>
      <c r="KZB41" s="227"/>
      <c r="KZC41" s="227"/>
      <c r="KZD41" s="227"/>
      <c r="KZE41" s="227"/>
      <c r="KZF41" s="227"/>
      <c r="KZG41" s="227"/>
      <c r="KZH41" s="227"/>
      <c r="KZI41" s="227"/>
      <c r="KZJ41" s="227"/>
      <c r="KZK41" s="227"/>
      <c r="KZL41" s="227"/>
      <c r="KZM41" s="227"/>
      <c r="KZN41" s="227"/>
      <c r="KZO41" s="227"/>
      <c r="KZP41" s="227"/>
      <c r="KZQ41" s="227"/>
      <c r="KZR41" s="227"/>
      <c r="KZS41" s="227"/>
      <c r="KZT41" s="227"/>
      <c r="KZU41" s="227"/>
      <c r="KZV41" s="227"/>
      <c r="KZW41" s="227"/>
      <c r="KZX41" s="227"/>
      <c r="KZY41" s="227"/>
      <c r="KZZ41" s="227"/>
      <c r="LAA41" s="227"/>
      <c r="LAB41" s="227"/>
      <c r="LAC41" s="227"/>
      <c r="LAD41" s="227"/>
      <c r="LAE41" s="227"/>
      <c r="LAF41" s="227"/>
      <c r="LAG41" s="227"/>
      <c r="LAH41" s="227"/>
      <c r="LAI41" s="227"/>
      <c r="LAJ41" s="227"/>
      <c r="LAK41" s="227"/>
      <c r="LAL41" s="227"/>
      <c r="LAM41" s="227"/>
      <c r="LAN41" s="227"/>
      <c r="LAO41" s="227"/>
      <c r="LAP41" s="227"/>
      <c r="LAQ41" s="227"/>
      <c r="LAR41" s="227"/>
      <c r="LAS41" s="227"/>
      <c r="LAT41" s="227"/>
      <c r="LAU41" s="227"/>
      <c r="LAV41" s="227"/>
      <c r="LAW41" s="227"/>
      <c r="LAX41" s="227"/>
      <c r="LAY41" s="227"/>
      <c r="LAZ41" s="227"/>
      <c r="LBA41" s="227"/>
      <c r="LBB41" s="227"/>
      <c r="LBC41" s="227"/>
      <c r="LBD41" s="227"/>
      <c r="LBE41" s="227"/>
      <c r="LBF41" s="227"/>
      <c r="LBG41" s="227"/>
      <c r="LBH41" s="227"/>
      <c r="LBI41" s="227"/>
      <c r="LBJ41" s="227"/>
      <c r="LBK41" s="227"/>
      <c r="LBL41" s="227"/>
      <c r="LBM41" s="227"/>
      <c r="LBN41" s="227"/>
      <c r="LBO41" s="227"/>
      <c r="LBP41" s="227"/>
      <c r="LBQ41" s="227"/>
      <c r="LBR41" s="227"/>
      <c r="LBS41" s="227"/>
      <c r="LBT41" s="227"/>
      <c r="LBU41" s="227"/>
      <c r="LBV41" s="227"/>
      <c r="LBW41" s="227"/>
      <c r="LBX41" s="227"/>
      <c r="LBY41" s="227"/>
      <c r="LBZ41" s="227"/>
      <c r="LCA41" s="227"/>
      <c r="LCB41" s="227"/>
      <c r="LCC41" s="227"/>
      <c r="LCD41" s="227"/>
      <c r="LCE41" s="227"/>
      <c r="LCF41" s="227"/>
      <c r="LCG41" s="227"/>
      <c r="LCH41" s="227"/>
      <c r="LCI41" s="227"/>
      <c r="LCJ41" s="227"/>
      <c r="LCK41" s="227"/>
      <c r="LCL41" s="227"/>
      <c r="LCM41" s="227"/>
      <c r="LCN41" s="227"/>
      <c r="LCO41" s="227"/>
      <c r="LCP41" s="227"/>
      <c r="LCQ41" s="227"/>
      <c r="LCR41" s="227"/>
      <c r="LCS41" s="227"/>
      <c r="LCT41" s="227"/>
      <c r="LCU41" s="227"/>
      <c r="LCV41" s="227"/>
      <c r="LCW41" s="227"/>
      <c r="LCX41" s="227"/>
      <c r="LCY41" s="227"/>
      <c r="LCZ41" s="227"/>
      <c r="LDA41" s="227"/>
      <c r="LDB41" s="227"/>
      <c r="LDC41" s="227"/>
      <c r="LDD41" s="227"/>
      <c r="LDE41" s="227"/>
      <c r="LDF41" s="227"/>
      <c r="LDG41" s="227"/>
      <c r="LDH41" s="227"/>
      <c r="LDI41" s="227"/>
      <c r="LDJ41" s="227"/>
      <c r="LDK41" s="227"/>
      <c r="LDL41" s="227"/>
      <c r="LDM41" s="227"/>
      <c r="LDN41" s="227"/>
      <c r="LDO41" s="227"/>
      <c r="LDP41" s="227"/>
      <c r="LDQ41" s="227"/>
      <c r="LDR41" s="227"/>
      <c r="LDS41" s="227"/>
      <c r="LDT41" s="227"/>
      <c r="LDU41" s="227"/>
      <c r="LDV41" s="227"/>
      <c r="LDW41" s="227"/>
      <c r="LDX41" s="227"/>
      <c r="LDY41" s="227"/>
      <c r="LDZ41" s="227"/>
      <c r="LEA41" s="227"/>
      <c r="LEB41" s="227"/>
      <c r="LEC41" s="227"/>
      <c r="LED41" s="227"/>
      <c r="LEE41" s="227"/>
      <c r="LEF41" s="227"/>
      <c r="LEG41" s="227"/>
      <c r="LEH41" s="227"/>
      <c r="LEI41" s="227"/>
      <c r="LEJ41" s="227"/>
      <c r="LEK41" s="227"/>
      <c r="LEL41" s="227"/>
      <c r="LEM41" s="227"/>
      <c r="LEN41" s="227"/>
      <c r="LEO41" s="227"/>
      <c r="LEP41" s="227"/>
      <c r="LEQ41" s="227"/>
      <c r="LER41" s="227"/>
      <c r="LES41" s="227"/>
      <c r="LET41" s="227"/>
      <c r="LEU41" s="227"/>
      <c r="LEV41" s="227"/>
      <c r="LEW41" s="227"/>
      <c r="LEX41" s="227"/>
      <c r="LEY41" s="227"/>
      <c r="LEZ41" s="227"/>
      <c r="LFA41" s="227"/>
      <c r="LFB41" s="227"/>
      <c r="LFC41" s="227"/>
      <c r="LFD41" s="227"/>
      <c r="LFE41" s="227"/>
      <c r="LFF41" s="227"/>
      <c r="LFG41" s="227"/>
      <c r="LFH41" s="227"/>
      <c r="LFI41" s="227"/>
      <c r="LFJ41" s="227"/>
      <c r="LFK41" s="227"/>
      <c r="LFL41" s="227"/>
      <c r="LFM41" s="227"/>
      <c r="LFN41" s="227"/>
      <c r="LFO41" s="227"/>
      <c r="LFP41" s="227"/>
      <c r="LFQ41" s="227"/>
      <c r="LFR41" s="227"/>
      <c r="LFS41" s="227"/>
      <c r="LFT41" s="227"/>
      <c r="LFU41" s="227"/>
      <c r="LFV41" s="227"/>
      <c r="LFW41" s="227"/>
      <c r="LFX41" s="227"/>
      <c r="LFY41" s="227"/>
      <c r="LFZ41" s="227"/>
      <c r="LGA41" s="227"/>
      <c r="LGB41" s="227"/>
      <c r="LGC41" s="227"/>
      <c r="LGD41" s="227"/>
      <c r="LGE41" s="227"/>
      <c r="LGF41" s="227"/>
      <c r="LGG41" s="227"/>
      <c r="LGH41" s="227"/>
      <c r="LGI41" s="227"/>
      <c r="LGJ41" s="227"/>
      <c r="LGK41" s="227"/>
      <c r="LGL41" s="227"/>
      <c r="LGM41" s="227"/>
      <c r="LGN41" s="227"/>
      <c r="LGO41" s="227"/>
      <c r="LGP41" s="227"/>
      <c r="LGQ41" s="227"/>
      <c r="LGR41" s="227"/>
      <c r="LGS41" s="227"/>
      <c r="LGT41" s="227"/>
      <c r="LGU41" s="227"/>
      <c r="LGV41" s="227"/>
      <c r="LGW41" s="227"/>
      <c r="LGX41" s="227"/>
      <c r="LGY41" s="227"/>
      <c r="LGZ41" s="227"/>
      <c r="LHA41" s="227"/>
      <c r="LHB41" s="227"/>
      <c r="LHC41" s="227"/>
      <c r="LHD41" s="227"/>
      <c r="LHE41" s="227"/>
      <c r="LHF41" s="227"/>
      <c r="LHG41" s="227"/>
      <c r="LHH41" s="227"/>
      <c r="LHI41" s="227"/>
      <c r="LHJ41" s="227"/>
      <c r="LHK41" s="227"/>
      <c r="LHL41" s="227"/>
      <c r="LHM41" s="227"/>
      <c r="LHN41" s="227"/>
      <c r="LHO41" s="227"/>
      <c r="LHP41" s="227"/>
      <c r="LHQ41" s="227"/>
      <c r="LHR41" s="227"/>
      <c r="LHS41" s="227"/>
      <c r="LHT41" s="227"/>
      <c r="LHU41" s="227"/>
      <c r="LHV41" s="227"/>
      <c r="LHW41" s="227"/>
      <c r="LHX41" s="227"/>
      <c r="LHY41" s="227"/>
      <c r="LHZ41" s="227"/>
      <c r="LIA41" s="227"/>
      <c r="LIB41" s="227"/>
      <c r="LIC41" s="227"/>
      <c r="LID41" s="227"/>
      <c r="LIE41" s="227"/>
      <c r="LIF41" s="227"/>
      <c r="LIG41" s="227"/>
      <c r="LIH41" s="227"/>
      <c r="LII41" s="227"/>
      <c r="LIJ41" s="227"/>
      <c r="LIK41" s="227"/>
      <c r="LIL41" s="227"/>
      <c r="LIM41" s="227"/>
      <c r="LIN41" s="227"/>
      <c r="LIO41" s="227"/>
      <c r="LIP41" s="227"/>
      <c r="LIQ41" s="227"/>
      <c r="LIR41" s="227"/>
      <c r="LIS41" s="227"/>
      <c r="LIT41" s="227"/>
      <c r="LIU41" s="227"/>
      <c r="LIV41" s="227"/>
      <c r="LIW41" s="227"/>
      <c r="LIX41" s="227"/>
      <c r="LIY41" s="227"/>
      <c r="LIZ41" s="227"/>
      <c r="LJA41" s="227"/>
      <c r="LJB41" s="227"/>
      <c r="LJC41" s="227"/>
      <c r="LJD41" s="227"/>
      <c r="LJE41" s="227"/>
      <c r="LJF41" s="227"/>
      <c r="LJG41" s="227"/>
      <c r="LJH41" s="227"/>
      <c r="LJI41" s="227"/>
      <c r="LJJ41" s="227"/>
      <c r="LJK41" s="227"/>
      <c r="LJL41" s="227"/>
      <c r="LJM41" s="227"/>
      <c r="LJN41" s="227"/>
      <c r="LJO41" s="227"/>
      <c r="LJP41" s="227"/>
      <c r="LJQ41" s="227"/>
      <c r="LJR41" s="227"/>
      <c r="LJS41" s="227"/>
      <c r="LJT41" s="227"/>
      <c r="LJU41" s="227"/>
      <c r="LJV41" s="227"/>
      <c r="LJW41" s="227"/>
      <c r="LJX41" s="227"/>
      <c r="LJY41" s="227"/>
      <c r="LJZ41" s="227"/>
      <c r="LKA41" s="227"/>
      <c r="LKB41" s="227"/>
      <c r="LKC41" s="227"/>
      <c r="LKD41" s="227"/>
      <c r="LKE41" s="227"/>
      <c r="LKF41" s="227"/>
      <c r="LKG41" s="227"/>
      <c r="LKH41" s="227"/>
      <c r="LKI41" s="227"/>
      <c r="LKJ41" s="227"/>
      <c r="LKK41" s="227"/>
      <c r="LKL41" s="227"/>
      <c r="LKM41" s="227"/>
      <c r="LKN41" s="227"/>
      <c r="LKO41" s="227"/>
      <c r="LKP41" s="227"/>
      <c r="LKQ41" s="227"/>
      <c r="LKR41" s="227"/>
      <c r="LKS41" s="227"/>
      <c r="LKT41" s="227"/>
      <c r="LKU41" s="227"/>
      <c r="LKV41" s="227"/>
      <c r="LKW41" s="227"/>
      <c r="LKX41" s="227"/>
      <c r="LKY41" s="227"/>
      <c r="LKZ41" s="227"/>
      <c r="LLA41" s="227"/>
      <c r="LLB41" s="227"/>
      <c r="LLC41" s="227"/>
      <c r="LLD41" s="227"/>
      <c r="LLE41" s="227"/>
      <c r="LLF41" s="227"/>
      <c r="LLG41" s="227"/>
      <c r="LLH41" s="227"/>
      <c r="LLI41" s="227"/>
      <c r="LLJ41" s="227"/>
      <c r="LLK41" s="227"/>
      <c r="LLL41" s="227"/>
      <c r="LLM41" s="227"/>
      <c r="LLN41" s="227"/>
      <c r="LLO41" s="227"/>
      <c r="LLP41" s="227"/>
      <c r="LLQ41" s="227"/>
      <c r="LLR41" s="227"/>
      <c r="LLS41" s="227"/>
      <c r="LLT41" s="227"/>
      <c r="LLU41" s="227"/>
      <c r="LLV41" s="227"/>
      <c r="LLW41" s="227"/>
      <c r="LLX41" s="227"/>
      <c r="LLY41" s="227"/>
      <c r="LLZ41" s="227"/>
      <c r="LMA41" s="227"/>
      <c r="LMB41" s="227"/>
      <c r="LMC41" s="227"/>
      <c r="LMD41" s="227"/>
      <c r="LME41" s="227"/>
      <c r="LMF41" s="227"/>
      <c r="LMG41" s="227"/>
      <c r="LMH41" s="227"/>
      <c r="LMI41" s="227"/>
      <c r="LMJ41" s="227"/>
      <c r="LMK41" s="227"/>
      <c r="LML41" s="227"/>
      <c r="LMM41" s="227"/>
      <c r="LMN41" s="227"/>
      <c r="LMO41" s="227"/>
      <c r="LMP41" s="227"/>
      <c r="LMQ41" s="227"/>
      <c r="LMR41" s="227"/>
      <c r="LMS41" s="227"/>
      <c r="LMT41" s="227"/>
      <c r="LMU41" s="227"/>
      <c r="LMV41" s="227"/>
      <c r="LMW41" s="227"/>
      <c r="LMX41" s="227"/>
      <c r="LMY41" s="227"/>
      <c r="LMZ41" s="227"/>
      <c r="LNA41" s="227"/>
      <c r="LNB41" s="227"/>
      <c r="LNC41" s="227"/>
      <c r="LND41" s="227"/>
      <c r="LNE41" s="227"/>
      <c r="LNF41" s="227"/>
      <c r="LNG41" s="227"/>
      <c r="LNH41" s="227"/>
      <c r="LNI41" s="227"/>
      <c r="LNJ41" s="227"/>
      <c r="LNK41" s="227"/>
      <c r="LNL41" s="227"/>
      <c r="LNM41" s="227"/>
      <c r="LNN41" s="227"/>
      <c r="LNO41" s="227"/>
      <c r="LNP41" s="227"/>
      <c r="LNQ41" s="227"/>
      <c r="LNR41" s="227"/>
      <c r="LNS41" s="227"/>
      <c r="LNT41" s="227"/>
      <c r="LNU41" s="227"/>
      <c r="LNV41" s="227"/>
      <c r="LNW41" s="227"/>
      <c r="LNX41" s="227"/>
      <c r="LNY41" s="227"/>
      <c r="LNZ41" s="227"/>
      <c r="LOA41" s="227"/>
      <c r="LOB41" s="227"/>
      <c r="LOC41" s="227"/>
      <c r="LOD41" s="227"/>
      <c r="LOE41" s="227"/>
      <c r="LOF41" s="227"/>
      <c r="LOG41" s="227"/>
      <c r="LOH41" s="227"/>
      <c r="LOI41" s="227"/>
      <c r="LOJ41" s="227"/>
      <c r="LOK41" s="227"/>
      <c r="LOL41" s="227"/>
      <c r="LOM41" s="227"/>
      <c r="LON41" s="227"/>
      <c r="LOO41" s="227"/>
      <c r="LOP41" s="227"/>
      <c r="LOQ41" s="227"/>
      <c r="LOR41" s="227"/>
      <c r="LOS41" s="227"/>
      <c r="LOT41" s="227"/>
      <c r="LOU41" s="227"/>
      <c r="LOV41" s="227"/>
      <c r="LOW41" s="227"/>
      <c r="LOX41" s="227"/>
      <c r="LOY41" s="227"/>
      <c r="LOZ41" s="227"/>
      <c r="LPA41" s="227"/>
      <c r="LPB41" s="227"/>
      <c r="LPC41" s="227"/>
      <c r="LPD41" s="227"/>
      <c r="LPE41" s="227"/>
      <c r="LPF41" s="227"/>
      <c r="LPG41" s="227"/>
      <c r="LPH41" s="227"/>
      <c r="LPI41" s="227"/>
      <c r="LPJ41" s="227"/>
      <c r="LPK41" s="227"/>
      <c r="LPL41" s="227"/>
      <c r="LPM41" s="227"/>
      <c r="LPN41" s="227"/>
      <c r="LPO41" s="227"/>
      <c r="LPP41" s="227"/>
      <c r="LPQ41" s="227"/>
      <c r="LPR41" s="227"/>
      <c r="LPS41" s="227"/>
      <c r="LPT41" s="227"/>
      <c r="LPU41" s="227"/>
      <c r="LPV41" s="227"/>
      <c r="LPW41" s="227"/>
      <c r="LPX41" s="227"/>
      <c r="LPY41" s="227"/>
      <c r="LPZ41" s="227"/>
      <c r="LQA41" s="227"/>
      <c r="LQB41" s="227"/>
      <c r="LQC41" s="227"/>
      <c r="LQD41" s="227"/>
      <c r="LQE41" s="227"/>
      <c r="LQF41" s="227"/>
      <c r="LQG41" s="227"/>
      <c r="LQH41" s="227"/>
      <c r="LQI41" s="227"/>
      <c r="LQJ41" s="227"/>
      <c r="LQK41" s="227"/>
      <c r="LQL41" s="227"/>
      <c r="LQM41" s="227"/>
      <c r="LQN41" s="227"/>
      <c r="LQO41" s="227"/>
      <c r="LQP41" s="227"/>
      <c r="LQQ41" s="227"/>
      <c r="LQR41" s="227"/>
      <c r="LQS41" s="227"/>
      <c r="LQT41" s="227"/>
      <c r="LQU41" s="227"/>
      <c r="LQV41" s="227"/>
      <c r="LQW41" s="227"/>
      <c r="LQX41" s="227"/>
      <c r="LQY41" s="227"/>
      <c r="LQZ41" s="227"/>
      <c r="LRA41" s="227"/>
      <c r="LRB41" s="227"/>
      <c r="LRC41" s="227"/>
      <c r="LRD41" s="227"/>
      <c r="LRE41" s="227"/>
      <c r="LRF41" s="227"/>
      <c r="LRG41" s="227"/>
      <c r="LRH41" s="227"/>
      <c r="LRI41" s="227"/>
      <c r="LRJ41" s="227"/>
      <c r="LRK41" s="227"/>
      <c r="LRL41" s="227"/>
      <c r="LRM41" s="227"/>
      <c r="LRN41" s="227"/>
      <c r="LRO41" s="227"/>
      <c r="LRP41" s="227"/>
      <c r="LRQ41" s="227"/>
      <c r="LRR41" s="227"/>
      <c r="LRS41" s="227"/>
      <c r="LRT41" s="227"/>
      <c r="LRU41" s="227"/>
      <c r="LRV41" s="227"/>
      <c r="LRW41" s="227"/>
      <c r="LRX41" s="227"/>
      <c r="LRY41" s="227"/>
      <c r="LRZ41" s="227"/>
      <c r="LSA41" s="227"/>
      <c r="LSB41" s="227"/>
      <c r="LSC41" s="227"/>
      <c r="LSD41" s="227"/>
      <c r="LSE41" s="227"/>
      <c r="LSF41" s="227"/>
      <c r="LSG41" s="227"/>
      <c r="LSH41" s="227"/>
      <c r="LSI41" s="227"/>
      <c r="LSJ41" s="227"/>
      <c r="LSK41" s="227"/>
      <c r="LSL41" s="227"/>
      <c r="LSM41" s="227"/>
      <c r="LSN41" s="227"/>
      <c r="LSO41" s="227"/>
      <c r="LSP41" s="227"/>
      <c r="LSQ41" s="227"/>
      <c r="LSR41" s="227"/>
      <c r="LSS41" s="227"/>
      <c r="LST41" s="227"/>
      <c r="LSU41" s="227"/>
      <c r="LSV41" s="227"/>
      <c r="LSW41" s="227"/>
      <c r="LSX41" s="227"/>
      <c r="LSY41" s="227"/>
      <c r="LSZ41" s="227"/>
      <c r="LTA41" s="227"/>
      <c r="LTB41" s="227"/>
      <c r="LTC41" s="227"/>
      <c r="LTD41" s="227"/>
      <c r="LTE41" s="227"/>
      <c r="LTF41" s="227"/>
      <c r="LTG41" s="227"/>
      <c r="LTH41" s="227"/>
      <c r="LTI41" s="227"/>
      <c r="LTJ41" s="227"/>
      <c r="LTK41" s="227"/>
      <c r="LTL41" s="227"/>
      <c r="LTM41" s="227"/>
      <c r="LTN41" s="227"/>
      <c r="LTO41" s="227"/>
      <c r="LTP41" s="227"/>
      <c r="LTQ41" s="227"/>
      <c r="LTR41" s="227"/>
      <c r="LTS41" s="227"/>
      <c r="LTT41" s="227"/>
      <c r="LTU41" s="227"/>
      <c r="LTV41" s="227"/>
      <c r="LTW41" s="227"/>
      <c r="LTX41" s="227"/>
      <c r="LTY41" s="227"/>
      <c r="LTZ41" s="227"/>
      <c r="LUA41" s="227"/>
      <c r="LUB41" s="227"/>
      <c r="LUC41" s="227"/>
      <c r="LUD41" s="227"/>
      <c r="LUE41" s="227"/>
      <c r="LUF41" s="227"/>
      <c r="LUG41" s="227"/>
      <c r="LUH41" s="227"/>
      <c r="LUI41" s="227"/>
      <c r="LUJ41" s="227"/>
      <c r="LUK41" s="227"/>
      <c r="LUL41" s="227"/>
      <c r="LUM41" s="227"/>
      <c r="LUN41" s="227"/>
      <c r="LUO41" s="227"/>
      <c r="LUP41" s="227"/>
      <c r="LUQ41" s="227"/>
      <c r="LUR41" s="227"/>
      <c r="LUS41" s="227"/>
      <c r="LUT41" s="227"/>
      <c r="LUU41" s="227"/>
      <c r="LUV41" s="227"/>
      <c r="LUW41" s="227"/>
      <c r="LUX41" s="227"/>
      <c r="LUY41" s="227"/>
      <c r="LUZ41" s="227"/>
      <c r="LVA41" s="227"/>
      <c r="LVB41" s="227"/>
      <c r="LVC41" s="227"/>
      <c r="LVD41" s="227"/>
      <c r="LVE41" s="227"/>
      <c r="LVF41" s="227"/>
      <c r="LVG41" s="227"/>
      <c r="LVH41" s="227"/>
      <c r="LVI41" s="227"/>
      <c r="LVJ41" s="227"/>
      <c r="LVK41" s="227"/>
      <c r="LVL41" s="227"/>
      <c r="LVM41" s="227"/>
      <c r="LVN41" s="227"/>
      <c r="LVO41" s="227"/>
      <c r="LVP41" s="227"/>
      <c r="LVQ41" s="227"/>
      <c r="LVR41" s="227"/>
      <c r="LVS41" s="227"/>
      <c r="LVT41" s="227"/>
      <c r="LVU41" s="227"/>
      <c r="LVV41" s="227"/>
      <c r="LVW41" s="227"/>
      <c r="LVX41" s="227"/>
      <c r="LVY41" s="227"/>
      <c r="LVZ41" s="227"/>
      <c r="LWA41" s="227"/>
      <c r="LWB41" s="227"/>
      <c r="LWC41" s="227"/>
      <c r="LWD41" s="227"/>
      <c r="LWE41" s="227"/>
      <c r="LWF41" s="227"/>
      <c r="LWG41" s="227"/>
      <c r="LWH41" s="227"/>
      <c r="LWI41" s="227"/>
      <c r="LWJ41" s="227"/>
      <c r="LWK41" s="227"/>
      <c r="LWL41" s="227"/>
      <c r="LWM41" s="227"/>
      <c r="LWN41" s="227"/>
      <c r="LWO41" s="227"/>
      <c r="LWP41" s="227"/>
      <c r="LWQ41" s="227"/>
      <c r="LWR41" s="227"/>
      <c r="LWS41" s="227"/>
      <c r="LWT41" s="227"/>
      <c r="LWU41" s="227"/>
      <c r="LWV41" s="227"/>
      <c r="LWW41" s="227"/>
      <c r="LWX41" s="227"/>
      <c r="LWY41" s="227"/>
      <c r="LWZ41" s="227"/>
      <c r="LXA41" s="227"/>
      <c r="LXB41" s="227"/>
      <c r="LXC41" s="227"/>
      <c r="LXD41" s="227"/>
      <c r="LXE41" s="227"/>
      <c r="LXF41" s="227"/>
      <c r="LXG41" s="227"/>
      <c r="LXH41" s="227"/>
      <c r="LXI41" s="227"/>
      <c r="LXJ41" s="227"/>
      <c r="LXK41" s="227"/>
      <c r="LXL41" s="227"/>
      <c r="LXM41" s="227"/>
      <c r="LXN41" s="227"/>
      <c r="LXO41" s="227"/>
      <c r="LXP41" s="227"/>
      <c r="LXQ41" s="227"/>
      <c r="LXR41" s="227"/>
      <c r="LXS41" s="227"/>
      <c r="LXT41" s="227"/>
      <c r="LXU41" s="227"/>
      <c r="LXV41" s="227"/>
      <c r="LXW41" s="227"/>
      <c r="LXX41" s="227"/>
      <c r="LXY41" s="227"/>
      <c r="LXZ41" s="227"/>
      <c r="LYA41" s="227"/>
      <c r="LYB41" s="227"/>
      <c r="LYC41" s="227"/>
      <c r="LYD41" s="227"/>
      <c r="LYE41" s="227"/>
      <c r="LYF41" s="227"/>
      <c r="LYG41" s="227"/>
      <c r="LYH41" s="227"/>
      <c r="LYI41" s="227"/>
      <c r="LYJ41" s="227"/>
      <c r="LYK41" s="227"/>
      <c r="LYL41" s="227"/>
      <c r="LYM41" s="227"/>
      <c r="LYN41" s="227"/>
      <c r="LYO41" s="227"/>
      <c r="LYP41" s="227"/>
      <c r="LYQ41" s="227"/>
      <c r="LYR41" s="227"/>
      <c r="LYS41" s="227"/>
      <c r="LYT41" s="227"/>
      <c r="LYU41" s="227"/>
      <c r="LYV41" s="227"/>
      <c r="LYW41" s="227"/>
      <c r="LYX41" s="227"/>
      <c r="LYY41" s="227"/>
      <c r="LYZ41" s="227"/>
      <c r="LZA41" s="227"/>
      <c r="LZB41" s="227"/>
      <c r="LZC41" s="227"/>
      <c r="LZD41" s="227"/>
      <c r="LZE41" s="227"/>
      <c r="LZF41" s="227"/>
      <c r="LZG41" s="227"/>
      <c r="LZH41" s="227"/>
      <c r="LZI41" s="227"/>
      <c r="LZJ41" s="227"/>
      <c r="LZK41" s="227"/>
      <c r="LZL41" s="227"/>
      <c r="LZM41" s="227"/>
      <c r="LZN41" s="227"/>
      <c r="LZO41" s="227"/>
      <c r="LZP41" s="227"/>
      <c r="LZQ41" s="227"/>
      <c r="LZR41" s="227"/>
      <c r="LZS41" s="227"/>
      <c r="LZT41" s="227"/>
      <c r="LZU41" s="227"/>
      <c r="LZV41" s="227"/>
      <c r="LZW41" s="227"/>
      <c r="LZX41" s="227"/>
      <c r="LZY41" s="227"/>
      <c r="LZZ41" s="227"/>
      <c r="MAA41" s="227"/>
      <c r="MAB41" s="227"/>
      <c r="MAC41" s="227"/>
      <c r="MAD41" s="227"/>
      <c r="MAE41" s="227"/>
      <c r="MAF41" s="227"/>
      <c r="MAG41" s="227"/>
      <c r="MAH41" s="227"/>
      <c r="MAI41" s="227"/>
      <c r="MAJ41" s="227"/>
      <c r="MAK41" s="227"/>
      <c r="MAL41" s="227"/>
      <c r="MAM41" s="227"/>
      <c r="MAN41" s="227"/>
      <c r="MAO41" s="227"/>
      <c r="MAP41" s="227"/>
      <c r="MAQ41" s="227"/>
      <c r="MAR41" s="227"/>
      <c r="MAS41" s="227"/>
      <c r="MAT41" s="227"/>
      <c r="MAU41" s="227"/>
      <c r="MAV41" s="227"/>
      <c r="MAW41" s="227"/>
      <c r="MAX41" s="227"/>
      <c r="MAY41" s="227"/>
      <c r="MAZ41" s="227"/>
      <c r="MBA41" s="227"/>
      <c r="MBB41" s="227"/>
      <c r="MBC41" s="227"/>
      <c r="MBD41" s="227"/>
      <c r="MBE41" s="227"/>
      <c r="MBF41" s="227"/>
      <c r="MBG41" s="227"/>
      <c r="MBH41" s="227"/>
      <c r="MBI41" s="227"/>
      <c r="MBJ41" s="227"/>
      <c r="MBK41" s="227"/>
      <c r="MBL41" s="227"/>
      <c r="MBM41" s="227"/>
      <c r="MBN41" s="227"/>
      <c r="MBO41" s="227"/>
      <c r="MBP41" s="227"/>
      <c r="MBQ41" s="227"/>
      <c r="MBR41" s="227"/>
      <c r="MBS41" s="227"/>
      <c r="MBT41" s="227"/>
      <c r="MBU41" s="227"/>
      <c r="MBV41" s="227"/>
      <c r="MBW41" s="227"/>
      <c r="MBX41" s="227"/>
      <c r="MBY41" s="227"/>
      <c r="MBZ41" s="227"/>
      <c r="MCA41" s="227"/>
      <c r="MCB41" s="227"/>
      <c r="MCC41" s="227"/>
      <c r="MCD41" s="227"/>
      <c r="MCE41" s="227"/>
      <c r="MCF41" s="227"/>
      <c r="MCG41" s="227"/>
      <c r="MCH41" s="227"/>
      <c r="MCI41" s="227"/>
      <c r="MCJ41" s="227"/>
      <c r="MCK41" s="227"/>
      <c r="MCL41" s="227"/>
      <c r="MCM41" s="227"/>
      <c r="MCN41" s="227"/>
      <c r="MCO41" s="227"/>
      <c r="MCP41" s="227"/>
      <c r="MCQ41" s="227"/>
      <c r="MCR41" s="227"/>
      <c r="MCS41" s="227"/>
      <c r="MCT41" s="227"/>
      <c r="MCU41" s="227"/>
      <c r="MCV41" s="227"/>
      <c r="MCW41" s="227"/>
      <c r="MCX41" s="227"/>
      <c r="MCY41" s="227"/>
      <c r="MCZ41" s="227"/>
      <c r="MDA41" s="227"/>
      <c r="MDB41" s="227"/>
      <c r="MDC41" s="227"/>
      <c r="MDD41" s="227"/>
      <c r="MDE41" s="227"/>
      <c r="MDF41" s="227"/>
      <c r="MDG41" s="227"/>
      <c r="MDH41" s="227"/>
      <c r="MDI41" s="227"/>
      <c r="MDJ41" s="227"/>
      <c r="MDK41" s="227"/>
      <c r="MDL41" s="227"/>
      <c r="MDM41" s="227"/>
      <c r="MDN41" s="227"/>
      <c r="MDO41" s="227"/>
      <c r="MDP41" s="227"/>
      <c r="MDQ41" s="227"/>
      <c r="MDR41" s="227"/>
      <c r="MDS41" s="227"/>
      <c r="MDT41" s="227"/>
      <c r="MDU41" s="227"/>
      <c r="MDV41" s="227"/>
      <c r="MDW41" s="227"/>
      <c r="MDX41" s="227"/>
      <c r="MDY41" s="227"/>
      <c r="MDZ41" s="227"/>
      <c r="MEA41" s="227"/>
      <c r="MEB41" s="227"/>
      <c r="MEC41" s="227"/>
      <c r="MED41" s="227"/>
      <c r="MEE41" s="227"/>
      <c r="MEF41" s="227"/>
      <c r="MEG41" s="227"/>
      <c r="MEH41" s="227"/>
      <c r="MEI41" s="227"/>
      <c r="MEJ41" s="227"/>
      <c r="MEK41" s="227"/>
      <c r="MEL41" s="227"/>
      <c r="MEM41" s="227"/>
      <c r="MEN41" s="227"/>
      <c r="MEO41" s="227"/>
      <c r="MEP41" s="227"/>
      <c r="MEQ41" s="227"/>
      <c r="MER41" s="227"/>
      <c r="MES41" s="227"/>
      <c r="MET41" s="227"/>
      <c r="MEU41" s="227"/>
      <c r="MEV41" s="227"/>
      <c r="MEW41" s="227"/>
      <c r="MEX41" s="227"/>
      <c r="MEY41" s="227"/>
      <c r="MEZ41" s="227"/>
      <c r="MFA41" s="227"/>
      <c r="MFB41" s="227"/>
      <c r="MFC41" s="227"/>
      <c r="MFD41" s="227"/>
      <c r="MFE41" s="227"/>
      <c r="MFF41" s="227"/>
      <c r="MFG41" s="227"/>
      <c r="MFH41" s="227"/>
      <c r="MFI41" s="227"/>
      <c r="MFJ41" s="227"/>
      <c r="MFK41" s="227"/>
      <c r="MFL41" s="227"/>
      <c r="MFM41" s="227"/>
      <c r="MFN41" s="227"/>
      <c r="MFO41" s="227"/>
      <c r="MFP41" s="227"/>
      <c r="MFQ41" s="227"/>
      <c r="MFR41" s="227"/>
      <c r="MFS41" s="227"/>
      <c r="MFT41" s="227"/>
      <c r="MFU41" s="227"/>
      <c r="MFV41" s="227"/>
      <c r="MFW41" s="227"/>
      <c r="MFX41" s="227"/>
      <c r="MFY41" s="227"/>
      <c r="MFZ41" s="227"/>
      <c r="MGA41" s="227"/>
      <c r="MGB41" s="227"/>
      <c r="MGC41" s="227"/>
      <c r="MGD41" s="227"/>
      <c r="MGE41" s="227"/>
      <c r="MGF41" s="227"/>
      <c r="MGG41" s="227"/>
      <c r="MGH41" s="227"/>
      <c r="MGI41" s="227"/>
      <c r="MGJ41" s="227"/>
      <c r="MGK41" s="227"/>
      <c r="MGL41" s="227"/>
      <c r="MGM41" s="227"/>
      <c r="MGN41" s="227"/>
      <c r="MGO41" s="227"/>
      <c r="MGP41" s="227"/>
      <c r="MGQ41" s="227"/>
      <c r="MGR41" s="227"/>
      <c r="MGS41" s="227"/>
      <c r="MGT41" s="227"/>
      <c r="MGU41" s="227"/>
      <c r="MGV41" s="227"/>
      <c r="MGW41" s="227"/>
      <c r="MGX41" s="227"/>
      <c r="MGY41" s="227"/>
      <c r="MGZ41" s="227"/>
      <c r="MHA41" s="227"/>
      <c r="MHB41" s="227"/>
      <c r="MHC41" s="227"/>
      <c r="MHD41" s="227"/>
      <c r="MHE41" s="227"/>
      <c r="MHF41" s="227"/>
      <c r="MHG41" s="227"/>
      <c r="MHH41" s="227"/>
      <c r="MHI41" s="227"/>
      <c r="MHJ41" s="227"/>
      <c r="MHK41" s="227"/>
      <c r="MHL41" s="227"/>
      <c r="MHM41" s="227"/>
      <c r="MHN41" s="227"/>
      <c r="MHO41" s="227"/>
      <c r="MHP41" s="227"/>
      <c r="MHQ41" s="227"/>
      <c r="MHR41" s="227"/>
      <c r="MHS41" s="227"/>
      <c r="MHT41" s="227"/>
      <c r="MHU41" s="227"/>
      <c r="MHV41" s="227"/>
      <c r="MHW41" s="227"/>
      <c r="MHX41" s="227"/>
      <c r="MHY41" s="227"/>
      <c r="MHZ41" s="227"/>
      <c r="MIA41" s="227"/>
      <c r="MIB41" s="227"/>
      <c r="MIC41" s="227"/>
      <c r="MID41" s="227"/>
      <c r="MIE41" s="227"/>
      <c r="MIF41" s="227"/>
      <c r="MIG41" s="227"/>
      <c r="MIH41" s="227"/>
      <c r="MII41" s="227"/>
      <c r="MIJ41" s="227"/>
      <c r="MIK41" s="227"/>
      <c r="MIL41" s="227"/>
      <c r="MIM41" s="227"/>
      <c r="MIN41" s="227"/>
      <c r="MIO41" s="227"/>
      <c r="MIP41" s="227"/>
      <c r="MIQ41" s="227"/>
      <c r="MIR41" s="227"/>
      <c r="MIS41" s="227"/>
      <c r="MIT41" s="227"/>
      <c r="MIU41" s="227"/>
      <c r="MIV41" s="227"/>
      <c r="MIW41" s="227"/>
      <c r="MIX41" s="227"/>
      <c r="MIY41" s="227"/>
      <c r="MIZ41" s="227"/>
      <c r="MJA41" s="227"/>
      <c r="MJB41" s="227"/>
      <c r="MJC41" s="227"/>
      <c r="MJD41" s="227"/>
      <c r="MJE41" s="227"/>
      <c r="MJF41" s="227"/>
      <c r="MJG41" s="227"/>
      <c r="MJH41" s="227"/>
      <c r="MJI41" s="227"/>
      <c r="MJJ41" s="227"/>
      <c r="MJK41" s="227"/>
      <c r="MJL41" s="227"/>
      <c r="MJM41" s="227"/>
      <c r="MJN41" s="227"/>
      <c r="MJO41" s="227"/>
      <c r="MJP41" s="227"/>
      <c r="MJQ41" s="227"/>
      <c r="MJR41" s="227"/>
      <c r="MJS41" s="227"/>
      <c r="MJT41" s="227"/>
      <c r="MJU41" s="227"/>
      <c r="MJV41" s="227"/>
      <c r="MJW41" s="227"/>
      <c r="MJX41" s="227"/>
      <c r="MJY41" s="227"/>
      <c r="MJZ41" s="227"/>
      <c r="MKA41" s="227"/>
      <c r="MKB41" s="227"/>
      <c r="MKC41" s="227"/>
      <c r="MKD41" s="227"/>
      <c r="MKE41" s="227"/>
      <c r="MKF41" s="227"/>
      <c r="MKG41" s="227"/>
      <c r="MKH41" s="227"/>
      <c r="MKI41" s="227"/>
      <c r="MKJ41" s="227"/>
      <c r="MKK41" s="227"/>
      <c r="MKL41" s="227"/>
      <c r="MKM41" s="227"/>
      <c r="MKN41" s="227"/>
      <c r="MKO41" s="227"/>
      <c r="MKP41" s="227"/>
      <c r="MKQ41" s="227"/>
      <c r="MKR41" s="227"/>
      <c r="MKS41" s="227"/>
      <c r="MKT41" s="227"/>
      <c r="MKU41" s="227"/>
      <c r="MKV41" s="227"/>
      <c r="MKW41" s="227"/>
      <c r="MKX41" s="227"/>
      <c r="MKY41" s="227"/>
      <c r="MKZ41" s="227"/>
      <c r="MLA41" s="227"/>
      <c r="MLB41" s="227"/>
      <c r="MLC41" s="227"/>
      <c r="MLD41" s="227"/>
      <c r="MLE41" s="227"/>
      <c r="MLF41" s="227"/>
      <c r="MLG41" s="227"/>
      <c r="MLH41" s="227"/>
      <c r="MLI41" s="227"/>
      <c r="MLJ41" s="227"/>
      <c r="MLK41" s="227"/>
      <c r="MLL41" s="227"/>
      <c r="MLM41" s="227"/>
      <c r="MLN41" s="227"/>
      <c r="MLO41" s="227"/>
      <c r="MLP41" s="227"/>
      <c r="MLQ41" s="227"/>
      <c r="MLR41" s="227"/>
      <c r="MLS41" s="227"/>
      <c r="MLT41" s="227"/>
      <c r="MLU41" s="227"/>
      <c r="MLV41" s="227"/>
      <c r="MLW41" s="227"/>
      <c r="MLX41" s="227"/>
      <c r="MLY41" s="227"/>
      <c r="MLZ41" s="227"/>
      <c r="MMA41" s="227"/>
      <c r="MMB41" s="227"/>
      <c r="MMC41" s="227"/>
      <c r="MMD41" s="227"/>
      <c r="MME41" s="227"/>
      <c r="MMF41" s="227"/>
      <c r="MMG41" s="227"/>
      <c r="MMH41" s="227"/>
      <c r="MMI41" s="227"/>
      <c r="MMJ41" s="227"/>
      <c r="MMK41" s="227"/>
      <c r="MML41" s="227"/>
      <c r="MMM41" s="227"/>
      <c r="MMN41" s="227"/>
      <c r="MMO41" s="227"/>
      <c r="MMP41" s="227"/>
      <c r="MMQ41" s="227"/>
      <c r="MMR41" s="227"/>
      <c r="MMS41" s="227"/>
      <c r="MMT41" s="227"/>
      <c r="MMU41" s="227"/>
      <c r="MMV41" s="227"/>
      <c r="MMW41" s="227"/>
      <c r="MMX41" s="227"/>
      <c r="MMY41" s="227"/>
      <c r="MMZ41" s="227"/>
      <c r="MNA41" s="227"/>
      <c r="MNB41" s="227"/>
      <c r="MNC41" s="227"/>
      <c r="MND41" s="227"/>
      <c r="MNE41" s="227"/>
      <c r="MNF41" s="227"/>
      <c r="MNG41" s="227"/>
      <c r="MNH41" s="227"/>
      <c r="MNI41" s="227"/>
      <c r="MNJ41" s="227"/>
      <c r="MNK41" s="227"/>
      <c r="MNL41" s="227"/>
      <c r="MNM41" s="227"/>
      <c r="MNN41" s="227"/>
      <c r="MNO41" s="227"/>
      <c r="MNP41" s="227"/>
      <c r="MNQ41" s="227"/>
      <c r="MNR41" s="227"/>
      <c r="MNS41" s="227"/>
      <c r="MNT41" s="227"/>
      <c r="MNU41" s="227"/>
      <c r="MNV41" s="227"/>
      <c r="MNW41" s="227"/>
      <c r="MNX41" s="227"/>
      <c r="MNY41" s="227"/>
      <c r="MNZ41" s="227"/>
      <c r="MOA41" s="227"/>
      <c r="MOB41" s="227"/>
      <c r="MOC41" s="227"/>
      <c r="MOD41" s="227"/>
      <c r="MOE41" s="227"/>
      <c r="MOF41" s="227"/>
      <c r="MOG41" s="227"/>
      <c r="MOH41" s="227"/>
      <c r="MOI41" s="227"/>
      <c r="MOJ41" s="227"/>
      <c r="MOK41" s="227"/>
      <c r="MOL41" s="227"/>
      <c r="MOM41" s="227"/>
      <c r="MON41" s="227"/>
      <c r="MOO41" s="227"/>
      <c r="MOP41" s="227"/>
      <c r="MOQ41" s="227"/>
      <c r="MOR41" s="227"/>
      <c r="MOS41" s="227"/>
      <c r="MOT41" s="227"/>
      <c r="MOU41" s="227"/>
      <c r="MOV41" s="227"/>
      <c r="MOW41" s="227"/>
      <c r="MOX41" s="227"/>
      <c r="MOY41" s="227"/>
      <c r="MOZ41" s="227"/>
      <c r="MPA41" s="227"/>
      <c r="MPB41" s="227"/>
      <c r="MPC41" s="227"/>
      <c r="MPD41" s="227"/>
      <c r="MPE41" s="227"/>
      <c r="MPF41" s="227"/>
      <c r="MPG41" s="227"/>
      <c r="MPH41" s="227"/>
      <c r="MPI41" s="227"/>
      <c r="MPJ41" s="227"/>
      <c r="MPK41" s="227"/>
      <c r="MPL41" s="227"/>
      <c r="MPM41" s="227"/>
      <c r="MPN41" s="227"/>
      <c r="MPO41" s="227"/>
      <c r="MPP41" s="227"/>
      <c r="MPQ41" s="227"/>
      <c r="MPR41" s="227"/>
      <c r="MPS41" s="227"/>
      <c r="MPT41" s="227"/>
      <c r="MPU41" s="227"/>
      <c r="MPV41" s="227"/>
      <c r="MPW41" s="227"/>
      <c r="MPX41" s="227"/>
      <c r="MPY41" s="227"/>
      <c r="MPZ41" s="227"/>
      <c r="MQA41" s="227"/>
      <c r="MQB41" s="227"/>
      <c r="MQC41" s="227"/>
      <c r="MQD41" s="227"/>
      <c r="MQE41" s="227"/>
      <c r="MQF41" s="227"/>
      <c r="MQG41" s="227"/>
      <c r="MQH41" s="227"/>
      <c r="MQI41" s="227"/>
      <c r="MQJ41" s="227"/>
      <c r="MQK41" s="227"/>
      <c r="MQL41" s="227"/>
      <c r="MQM41" s="227"/>
      <c r="MQN41" s="227"/>
      <c r="MQO41" s="227"/>
      <c r="MQP41" s="227"/>
      <c r="MQQ41" s="227"/>
      <c r="MQR41" s="227"/>
      <c r="MQS41" s="227"/>
      <c r="MQT41" s="227"/>
      <c r="MQU41" s="227"/>
      <c r="MQV41" s="227"/>
      <c r="MQW41" s="227"/>
      <c r="MQX41" s="227"/>
      <c r="MQY41" s="227"/>
      <c r="MQZ41" s="227"/>
      <c r="MRA41" s="227"/>
      <c r="MRB41" s="227"/>
      <c r="MRC41" s="227"/>
      <c r="MRD41" s="227"/>
      <c r="MRE41" s="227"/>
      <c r="MRF41" s="227"/>
      <c r="MRG41" s="227"/>
      <c r="MRH41" s="227"/>
      <c r="MRI41" s="227"/>
      <c r="MRJ41" s="227"/>
      <c r="MRK41" s="227"/>
      <c r="MRL41" s="227"/>
      <c r="MRM41" s="227"/>
      <c r="MRN41" s="227"/>
      <c r="MRO41" s="227"/>
      <c r="MRP41" s="227"/>
      <c r="MRQ41" s="227"/>
      <c r="MRR41" s="227"/>
      <c r="MRS41" s="227"/>
      <c r="MRT41" s="227"/>
      <c r="MRU41" s="227"/>
      <c r="MRV41" s="227"/>
      <c r="MRW41" s="227"/>
      <c r="MRX41" s="227"/>
      <c r="MRY41" s="227"/>
      <c r="MRZ41" s="227"/>
      <c r="MSA41" s="227"/>
      <c r="MSB41" s="227"/>
      <c r="MSC41" s="227"/>
      <c r="MSD41" s="227"/>
      <c r="MSE41" s="227"/>
      <c r="MSF41" s="227"/>
      <c r="MSG41" s="227"/>
      <c r="MSH41" s="227"/>
      <c r="MSI41" s="227"/>
      <c r="MSJ41" s="227"/>
      <c r="MSK41" s="227"/>
      <c r="MSL41" s="227"/>
      <c r="MSM41" s="227"/>
      <c r="MSN41" s="227"/>
      <c r="MSO41" s="227"/>
      <c r="MSP41" s="227"/>
      <c r="MSQ41" s="227"/>
      <c r="MSR41" s="227"/>
      <c r="MSS41" s="227"/>
      <c r="MST41" s="227"/>
      <c r="MSU41" s="227"/>
      <c r="MSV41" s="227"/>
      <c r="MSW41" s="227"/>
      <c r="MSX41" s="227"/>
      <c r="MSY41" s="227"/>
      <c r="MSZ41" s="227"/>
      <c r="MTA41" s="227"/>
      <c r="MTB41" s="227"/>
      <c r="MTC41" s="227"/>
      <c r="MTD41" s="227"/>
      <c r="MTE41" s="227"/>
      <c r="MTF41" s="227"/>
      <c r="MTG41" s="227"/>
      <c r="MTH41" s="227"/>
      <c r="MTI41" s="227"/>
      <c r="MTJ41" s="227"/>
      <c r="MTK41" s="227"/>
      <c r="MTL41" s="227"/>
      <c r="MTM41" s="227"/>
      <c r="MTN41" s="227"/>
      <c r="MTO41" s="227"/>
      <c r="MTP41" s="227"/>
      <c r="MTQ41" s="227"/>
      <c r="MTR41" s="227"/>
      <c r="MTS41" s="227"/>
      <c r="MTT41" s="227"/>
      <c r="MTU41" s="227"/>
      <c r="MTV41" s="227"/>
      <c r="MTW41" s="227"/>
      <c r="MTX41" s="227"/>
      <c r="MTY41" s="227"/>
      <c r="MTZ41" s="227"/>
      <c r="MUA41" s="227"/>
      <c r="MUB41" s="227"/>
      <c r="MUC41" s="227"/>
      <c r="MUD41" s="227"/>
      <c r="MUE41" s="227"/>
      <c r="MUF41" s="227"/>
      <c r="MUG41" s="227"/>
      <c r="MUH41" s="227"/>
      <c r="MUI41" s="227"/>
      <c r="MUJ41" s="227"/>
      <c r="MUK41" s="227"/>
      <c r="MUL41" s="227"/>
      <c r="MUM41" s="227"/>
      <c r="MUN41" s="227"/>
      <c r="MUO41" s="227"/>
      <c r="MUP41" s="227"/>
      <c r="MUQ41" s="227"/>
      <c r="MUR41" s="227"/>
      <c r="MUS41" s="227"/>
      <c r="MUT41" s="227"/>
      <c r="MUU41" s="227"/>
      <c r="MUV41" s="227"/>
      <c r="MUW41" s="227"/>
      <c r="MUX41" s="227"/>
      <c r="MUY41" s="227"/>
      <c r="MUZ41" s="227"/>
      <c r="MVA41" s="227"/>
      <c r="MVB41" s="227"/>
      <c r="MVC41" s="227"/>
      <c r="MVD41" s="227"/>
      <c r="MVE41" s="227"/>
      <c r="MVF41" s="227"/>
      <c r="MVG41" s="227"/>
      <c r="MVH41" s="227"/>
      <c r="MVI41" s="227"/>
      <c r="MVJ41" s="227"/>
      <c r="MVK41" s="227"/>
      <c r="MVL41" s="227"/>
      <c r="MVM41" s="227"/>
      <c r="MVN41" s="227"/>
      <c r="MVO41" s="227"/>
      <c r="MVP41" s="227"/>
      <c r="MVQ41" s="227"/>
      <c r="MVR41" s="227"/>
      <c r="MVS41" s="227"/>
      <c r="MVT41" s="227"/>
      <c r="MVU41" s="227"/>
      <c r="MVV41" s="227"/>
      <c r="MVW41" s="227"/>
      <c r="MVX41" s="227"/>
      <c r="MVY41" s="227"/>
      <c r="MVZ41" s="227"/>
      <c r="MWA41" s="227"/>
      <c r="MWB41" s="227"/>
      <c r="MWC41" s="227"/>
      <c r="MWD41" s="227"/>
      <c r="MWE41" s="227"/>
      <c r="MWF41" s="227"/>
      <c r="MWG41" s="227"/>
      <c r="MWH41" s="227"/>
      <c r="MWI41" s="227"/>
      <c r="MWJ41" s="227"/>
      <c r="MWK41" s="227"/>
      <c r="MWL41" s="227"/>
      <c r="MWM41" s="227"/>
      <c r="MWN41" s="227"/>
      <c r="MWO41" s="227"/>
      <c r="MWP41" s="227"/>
      <c r="MWQ41" s="227"/>
      <c r="MWR41" s="227"/>
      <c r="MWS41" s="227"/>
      <c r="MWT41" s="227"/>
      <c r="MWU41" s="227"/>
      <c r="MWV41" s="227"/>
      <c r="MWW41" s="227"/>
      <c r="MWX41" s="227"/>
      <c r="MWY41" s="227"/>
      <c r="MWZ41" s="227"/>
      <c r="MXA41" s="227"/>
      <c r="MXB41" s="227"/>
      <c r="MXC41" s="227"/>
      <c r="MXD41" s="227"/>
      <c r="MXE41" s="227"/>
      <c r="MXF41" s="227"/>
      <c r="MXG41" s="227"/>
      <c r="MXH41" s="227"/>
      <c r="MXI41" s="227"/>
      <c r="MXJ41" s="227"/>
      <c r="MXK41" s="227"/>
      <c r="MXL41" s="227"/>
      <c r="MXM41" s="227"/>
      <c r="MXN41" s="227"/>
      <c r="MXO41" s="227"/>
      <c r="MXP41" s="227"/>
      <c r="MXQ41" s="227"/>
      <c r="MXR41" s="227"/>
      <c r="MXS41" s="227"/>
      <c r="MXT41" s="227"/>
      <c r="MXU41" s="227"/>
      <c r="MXV41" s="227"/>
      <c r="MXW41" s="227"/>
      <c r="MXX41" s="227"/>
      <c r="MXY41" s="227"/>
      <c r="MXZ41" s="227"/>
      <c r="MYA41" s="227"/>
      <c r="MYB41" s="227"/>
      <c r="MYC41" s="227"/>
      <c r="MYD41" s="227"/>
      <c r="MYE41" s="227"/>
      <c r="MYF41" s="227"/>
      <c r="MYG41" s="227"/>
      <c r="MYH41" s="227"/>
      <c r="MYI41" s="227"/>
      <c r="MYJ41" s="227"/>
      <c r="MYK41" s="227"/>
      <c r="MYL41" s="227"/>
      <c r="MYM41" s="227"/>
      <c r="MYN41" s="227"/>
      <c r="MYO41" s="227"/>
      <c r="MYP41" s="227"/>
      <c r="MYQ41" s="227"/>
      <c r="MYR41" s="227"/>
      <c r="MYS41" s="227"/>
      <c r="MYT41" s="227"/>
      <c r="MYU41" s="227"/>
      <c r="MYV41" s="227"/>
      <c r="MYW41" s="227"/>
      <c r="MYX41" s="227"/>
      <c r="MYY41" s="227"/>
      <c r="MYZ41" s="227"/>
      <c r="MZA41" s="227"/>
      <c r="MZB41" s="227"/>
      <c r="MZC41" s="227"/>
      <c r="MZD41" s="227"/>
      <c r="MZE41" s="227"/>
      <c r="MZF41" s="227"/>
      <c r="MZG41" s="227"/>
      <c r="MZH41" s="227"/>
      <c r="MZI41" s="227"/>
      <c r="MZJ41" s="227"/>
      <c r="MZK41" s="227"/>
      <c r="MZL41" s="227"/>
      <c r="MZM41" s="227"/>
      <c r="MZN41" s="227"/>
      <c r="MZO41" s="227"/>
      <c r="MZP41" s="227"/>
      <c r="MZQ41" s="227"/>
      <c r="MZR41" s="227"/>
      <c r="MZS41" s="227"/>
      <c r="MZT41" s="227"/>
      <c r="MZU41" s="227"/>
      <c r="MZV41" s="227"/>
      <c r="MZW41" s="227"/>
      <c r="MZX41" s="227"/>
      <c r="MZY41" s="227"/>
      <c r="MZZ41" s="227"/>
      <c r="NAA41" s="227"/>
      <c r="NAB41" s="227"/>
      <c r="NAC41" s="227"/>
      <c r="NAD41" s="227"/>
      <c r="NAE41" s="227"/>
      <c r="NAF41" s="227"/>
      <c r="NAG41" s="227"/>
      <c r="NAH41" s="227"/>
      <c r="NAI41" s="227"/>
      <c r="NAJ41" s="227"/>
      <c r="NAK41" s="227"/>
      <c r="NAL41" s="227"/>
      <c r="NAM41" s="227"/>
      <c r="NAN41" s="227"/>
      <c r="NAO41" s="227"/>
      <c r="NAP41" s="227"/>
      <c r="NAQ41" s="227"/>
      <c r="NAR41" s="227"/>
      <c r="NAS41" s="227"/>
      <c r="NAT41" s="227"/>
      <c r="NAU41" s="227"/>
      <c r="NAV41" s="227"/>
      <c r="NAW41" s="227"/>
      <c r="NAX41" s="227"/>
      <c r="NAY41" s="227"/>
      <c r="NAZ41" s="227"/>
      <c r="NBA41" s="227"/>
      <c r="NBB41" s="227"/>
      <c r="NBC41" s="227"/>
      <c r="NBD41" s="227"/>
      <c r="NBE41" s="227"/>
      <c r="NBF41" s="227"/>
      <c r="NBG41" s="227"/>
      <c r="NBH41" s="227"/>
      <c r="NBI41" s="227"/>
      <c r="NBJ41" s="227"/>
      <c r="NBK41" s="227"/>
      <c r="NBL41" s="227"/>
      <c r="NBM41" s="227"/>
      <c r="NBN41" s="227"/>
      <c r="NBO41" s="227"/>
      <c r="NBP41" s="227"/>
      <c r="NBQ41" s="227"/>
      <c r="NBR41" s="227"/>
      <c r="NBS41" s="227"/>
      <c r="NBT41" s="227"/>
      <c r="NBU41" s="227"/>
      <c r="NBV41" s="227"/>
      <c r="NBW41" s="227"/>
      <c r="NBX41" s="227"/>
      <c r="NBY41" s="227"/>
      <c r="NBZ41" s="227"/>
      <c r="NCA41" s="227"/>
      <c r="NCB41" s="227"/>
      <c r="NCC41" s="227"/>
      <c r="NCD41" s="227"/>
      <c r="NCE41" s="227"/>
      <c r="NCF41" s="227"/>
      <c r="NCG41" s="227"/>
      <c r="NCH41" s="227"/>
      <c r="NCI41" s="227"/>
      <c r="NCJ41" s="227"/>
      <c r="NCK41" s="227"/>
      <c r="NCL41" s="227"/>
      <c r="NCM41" s="227"/>
      <c r="NCN41" s="227"/>
      <c r="NCO41" s="227"/>
      <c r="NCP41" s="227"/>
      <c r="NCQ41" s="227"/>
      <c r="NCR41" s="227"/>
      <c r="NCS41" s="227"/>
      <c r="NCT41" s="227"/>
      <c r="NCU41" s="227"/>
      <c r="NCV41" s="227"/>
      <c r="NCW41" s="227"/>
      <c r="NCX41" s="227"/>
      <c r="NCY41" s="227"/>
      <c r="NCZ41" s="227"/>
      <c r="NDA41" s="227"/>
      <c r="NDB41" s="227"/>
      <c r="NDC41" s="227"/>
      <c r="NDD41" s="227"/>
      <c r="NDE41" s="227"/>
      <c r="NDF41" s="227"/>
      <c r="NDG41" s="227"/>
      <c r="NDH41" s="227"/>
      <c r="NDI41" s="227"/>
      <c r="NDJ41" s="227"/>
      <c r="NDK41" s="227"/>
      <c r="NDL41" s="227"/>
      <c r="NDM41" s="227"/>
      <c r="NDN41" s="227"/>
      <c r="NDO41" s="227"/>
      <c r="NDP41" s="227"/>
      <c r="NDQ41" s="227"/>
      <c r="NDR41" s="227"/>
      <c r="NDS41" s="227"/>
      <c r="NDT41" s="227"/>
      <c r="NDU41" s="227"/>
      <c r="NDV41" s="227"/>
      <c r="NDW41" s="227"/>
      <c r="NDX41" s="227"/>
      <c r="NDY41" s="227"/>
      <c r="NDZ41" s="227"/>
      <c r="NEA41" s="227"/>
      <c r="NEB41" s="227"/>
      <c r="NEC41" s="227"/>
      <c r="NED41" s="227"/>
      <c r="NEE41" s="227"/>
      <c r="NEF41" s="227"/>
      <c r="NEG41" s="227"/>
      <c r="NEH41" s="227"/>
      <c r="NEI41" s="227"/>
      <c r="NEJ41" s="227"/>
      <c r="NEK41" s="227"/>
      <c r="NEL41" s="227"/>
      <c r="NEM41" s="227"/>
      <c r="NEN41" s="227"/>
      <c r="NEO41" s="227"/>
      <c r="NEP41" s="227"/>
      <c r="NEQ41" s="227"/>
      <c r="NER41" s="227"/>
      <c r="NES41" s="227"/>
      <c r="NET41" s="227"/>
      <c r="NEU41" s="227"/>
      <c r="NEV41" s="227"/>
      <c r="NEW41" s="227"/>
      <c r="NEX41" s="227"/>
      <c r="NEY41" s="227"/>
      <c r="NEZ41" s="227"/>
      <c r="NFA41" s="227"/>
      <c r="NFB41" s="227"/>
      <c r="NFC41" s="227"/>
      <c r="NFD41" s="227"/>
      <c r="NFE41" s="227"/>
      <c r="NFF41" s="227"/>
      <c r="NFG41" s="227"/>
      <c r="NFH41" s="227"/>
      <c r="NFI41" s="227"/>
      <c r="NFJ41" s="227"/>
      <c r="NFK41" s="227"/>
      <c r="NFL41" s="227"/>
      <c r="NFM41" s="227"/>
      <c r="NFN41" s="227"/>
      <c r="NFO41" s="227"/>
      <c r="NFP41" s="227"/>
      <c r="NFQ41" s="227"/>
      <c r="NFR41" s="227"/>
      <c r="NFS41" s="227"/>
      <c r="NFT41" s="227"/>
      <c r="NFU41" s="227"/>
      <c r="NFV41" s="227"/>
      <c r="NFW41" s="227"/>
      <c r="NFX41" s="227"/>
      <c r="NFY41" s="227"/>
      <c r="NFZ41" s="227"/>
      <c r="NGA41" s="227"/>
      <c r="NGB41" s="227"/>
      <c r="NGC41" s="227"/>
      <c r="NGD41" s="227"/>
      <c r="NGE41" s="227"/>
      <c r="NGF41" s="227"/>
      <c r="NGG41" s="227"/>
      <c r="NGH41" s="227"/>
      <c r="NGI41" s="227"/>
      <c r="NGJ41" s="227"/>
      <c r="NGK41" s="227"/>
      <c r="NGL41" s="227"/>
      <c r="NGM41" s="227"/>
      <c r="NGN41" s="227"/>
      <c r="NGO41" s="227"/>
      <c r="NGP41" s="227"/>
      <c r="NGQ41" s="227"/>
      <c r="NGR41" s="227"/>
      <c r="NGS41" s="227"/>
      <c r="NGT41" s="227"/>
      <c r="NGU41" s="227"/>
      <c r="NGV41" s="227"/>
      <c r="NGW41" s="227"/>
      <c r="NGX41" s="227"/>
      <c r="NGY41" s="227"/>
      <c r="NGZ41" s="227"/>
      <c r="NHA41" s="227"/>
      <c r="NHB41" s="227"/>
      <c r="NHC41" s="227"/>
      <c r="NHD41" s="227"/>
      <c r="NHE41" s="227"/>
      <c r="NHF41" s="227"/>
      <c r="NHG41" s="227"/>
      <c r="NHH41" s="227"/>
      <c r="NHI41" s="227"/>
      <c r="NHJ41" s="227"/>
      <c r="NHK41" s="227"/>
      <c r="NHL41" s="227"/>
      <c r="NHM41" s="227"/>
      <c r="NHN41" s="227"/>
      <c r="NHO41" s="227"/>
      <c r="NHP41" s="227"/>
      <c r="NHQ41" s="227"/>
      <c r="NHR41" s="227"/>
      <c r="NHS41" s="227"/>
      <c r="NHT41" s="227"/>
      <c r="NHU41" s="227"/>
      <c r="NHV41" s="227"/>
      <c r="NHW41" s="227"/>
      <c r="NHX41" s="227"/>
      <c r="NHY41" s="227"/>
      <c r="NHZ41" s="227"/>
      <c r="NIA41" s="227"/>
      <c r="NIB41" s="227"/>
      <c r="NIC41" s="227"/>
      <c r="NID41" s="227"/>
      <c r="NIE41" s="227"/>
      <c r="NIF41" s="227"/>
      <c r="NIG41" s="227"/>
      <c r="NIH41" s="227"/>
      <c r="NII41" s="227"/>
      <c r="NIJ41" s="227"/>
      <c r="NIK41" s="227"/>
      <c r="NIL41" s="227"/>
      <c r="NIM41" s="227"/>
      <c r="NIN41" s="227"/>
      <c r="NIO41" s="227"/>
      <c r="NIP41" s="227"/>
      <c r="NIQ41" s="227"/>
      <c r="NIR41" s="227"/>
      <c r="NIS41" s="227"/>
      <c r="NIT41" s="227"/>
      <c r="NIU41" s="227"/>
      <c r="NIV41" s="227"/>
      <c r="NIW41" s="227"/>
      <c r="NIX41" s="227"/>
      <c r="NIY41" s="227"/>
      <c r="NIZ41" s="227"/>
      <c r="NJA41" s="227"/>
      <c r="NJB41" s="227"/>
      <c r="NJC41" s="227"/>
      <c r="NJD41" s="227"/>
      <c r="NJE41" s="227"/>
      <c r="NJF41" s="227"/>
      <c r="NJG41" s="227"/>
      <c r="NJH41" s="227"/>
      <c r="NJI41" s="227"/>
      <c r="NJJ41" s="227"/>
      <c r="NJK41" s="227"/>
      <c r="NJL41" s="227"/>
      <c r="NJM41" s="227"/>
      <c r="NJN41" s="227"/>
      <c r="NJO41" s="227"/>
      <c r="NJP41" s="227"/>
      <c r="NJQ41" s="227"/>
      <c r="NJR41" s="227"/>
      <c r="NJS41" s="227"/>
      <c r="NJT41" s="227"/>
      <c r="NJU41" s="227"/>
      <c r="NJV41" s="227"/>
      <c r="NJW41" s="227"/>
      <c r="NJX41" s="227"/>
      <c r="NJY41" s="227"/>
      <c r="NJZ41" s="227"/>
      <c r="NKA41" s="227"/>
      <c r="NKB41" s="227"/>
      <c r="NKC41" s="227"/>
      <c r="NKD41" s="227"/>
      <c r="NKE41" s="227"/>
      <c r="NKF41" s="227"/>
      <c r="NKG41" s="227"/>
      <c r="NKH41" s="227"/>
      <c r="NKI41" s="227"/>
      <c r="NKJ41" s="227"/>
      <c r="NKK41" s="227"/>
      <c r="NKL41" s="227"/>
      <c r="NKM41" s="227"/>
      <c r="NKN41" s="227"/>
      <c r="NKO41" s="227"/>
      <c r="NKP41" s="227"/>
      <c r="NKQ41" s="227"/>
      <c r="NKR41" s="227"/>
      <c r="NKS41" s="227"/>
      <c r="NKT41" s="227"/>
      <c r="NKU41" s="227"/>
      <c r="NKV41" s="227"/>
      <c r="NKW41" s="227"/>
      <c r="NKX41" s="227"/>
      <c r="NKY41" s="227"/>
      <c r="NKZ41" s="227"/>
      <c r="NLA41" s="227"/>
      <c r="NLB41" s="227"/>
      <c r="NLC41" s="227"/>
      <c r="NLD41" s="227"/>
      <c r="NLE41" s="227"/>
      <c r="NLF41" s="227"/>
      <c r="NLG41" s="227"/>
      <c r="NLH41" s="227"/>
      <c r="NLI41" s="227"/>
      <c r="NLJ41" s="227"/>
      <c r="NLK41" s="227"/>
      <c r="NLL41" s="227"/>
      <c r="NLM41" s="227"/>
      <c r="NLN41" s="227"/>
      <c r="NLO41" s="227"/>
      <c r="NLP41" s="227"/>
      <c r="NLQ41" s="227"/>
      <c r="NLR41" s="227"/>
      <c r="NLS41" s="227"/>
      <c r="NLT41" s="227"/>
      <c r="NLU41" s="227"/>
      <c r="NLV41" s="227"/>
      <c r="NLW41" s="227"/>
      <c r="NLX41" s="227"/>
      <c r="NLY41" s="227"/>
      <c r="NLZ41" s="227"/>
      <c r="NMA41" s="227"/>
      <c r="NMB41" s="227"/>
      <c r="NMC41" s="227"/>
      <c r="NMD41" s="227"/>
      <c r="NME41" s="227"/>
      <c r="NMF41" s="227"/>
      <c r="NMG41" s="227"/>
      <c r="NMH41" s="227"/>
      <c r="NMI41" s="227"/>
      <c r="NMJ41" s="227"/>
      <c r="NMK41" s="227"/>
      <c r="NML41" s="227"/>
      <c r="NMM41" s="227"/>
      <c r="NMN41" s="227"/>
      <c r="NMO41" s="227"/>
      <c r="NMP41" s="227"/>
      <c r="NMQ41" s="227"/>
      <c r="NMR41" s="227"/>
      <c r="NMS41" s="227"/>
      <c r="NMT41" s="227"/>
      <c r="NMU41" s="227"/>
      <c r="NMV41" s="227"/>
      <c r="NMW41" s="227"/>
      <c r="NMX41" s="227"/>
      <c r="NMY41" s="227"/>
      <c r="NMZ41" s="227"/>
      <c r="NNA41" s="227"/>
      <c r="NNB41" s="227"/>
      <c r="NNC41" s="227"/>
      <c r="NND41" s="227"/>
      <c r="NNE41" s="227"/>
      <c r="NNF41" s="227"/>
      <c r="NNG41" s="227"/>
      <c r="NNH41" s="227"/>
      <c r="NNI41" s="227"/>
      <c r="NNJ41" s="227"/>
      <c r="NNK41" s="227"/>
      <c r="NNL41" s="227"/>
      <c r="NNM41" s="227"/>
      <c r="NNN41" s="227"/>
      <c r="NNO41" s="227"/>
      <c r="NNP41" s="227"/>
      <c r="NNQ41" s="227"/>
      <c r="NNR41" s="227"/>
      <c r="NNS41" s="227"/>
      <c r="NNT41" s="227"/>
      <c r="NNU41" s="227"/>
      <c r="NNV41" s="227"/>
      <c r="NNW41" s="227"/>
      <c r="NNX41" s="227"/>
      <c r="NNY41" s="227"/>
      <c r="NNZ41" s="227"/>
      <c r="NOA41" s="227"/>
      <c r="NOB41" s="227"/>
      <c r="NOC41" s="227"/>
      <c r="NOD41" s="227"/>
      <c r="NOE41" s="227"/>
      <c r="NOF41" s="227"/>
      <c r="NOG41" s="227"/>
      <c r="NOH41" s="227"/>
      <c r="NOI41" s="227"/>
      <c r="NOJ41" s="227"/>
      <c r="NOK41" s="227"/>
      <c r="NOL41" s="227"/>
      <c r="NOM41" s="227"/>
      <c r="NON41" s="227"/>
      <c r="NOO41" s="227"/>
      <c r="NOP41" s="227"/>
      <c r="NOQ41" s="227"/>
      <c r="NOR41" s="227"/>
      <c r="NOS41" s="227"/>
      <c r="NOT41" s="227"/>
      <c r="NOU41" s="227"/>
      <c r="NOV41" s="227"/>
      <c r="NOW41" s="227"/>
      <c r="NOX41" s="227"/>
      <c r="NOY41" s="227"/>
      <c r="NOZ41" s="227"/>
      <c r="NPA41" s="227"/>
      <c r="NPB41" s="227"/>
      <c r="NPC41" s="227"/>
      <c r="NPD41" s="227"/>
      <c r="NPE41" s="227"/>
      <c r="NPF41" s="227"/>
      <c r="NPG41" s="227"/>
      <c r="NPH41" s="227"/>
      <c r="NPI41" s="227"/>
      <c r="NPJ41" s="227"/>
      <c r="NPK41" s="227"/>
      <c r="NPL41" s="227"/>
      <c r="NPM41" s="227"/>
      <c r="NPN41" s="227"/>
      <c r="NPO41" s="227"/>
      <c r="NPP41" s="227"/>
      <c r="NPQ41" s="227"/>
      <c r="NPR41" s="227"/>
      <c r="NPS41" s="227"/>
      <c r="NPT41" s="227"/>
      <c r="NPU41" s="227"/>
      <c r="NPV41" s="227"/>
      <c r="NPW41" s="227"/>
      <c r="NPX41" s="227"/>
      <c r="NPY41" s="227"/>
      <c r="NPZ41" s="227"/>
      <c r="NQA41" s="227"/>
      <c r="NQB41" s="227"/>
      <c r="NQC41" s="227"/>
      <c r="NQD41" s="227"/>
      <c r="NQE41" s="227"/>
      <c r="NQF41" s="227"/>
      <c r="NQG41" s="227"/>
      <c r="NQH41" s="227"/>
      <c r="NQI41" s="227"/>
      <c r="NQJ41" s="227"/>
      <c r="NQK41" s="227"/>
      <c r="NQL41" s="227"/>
      <c r="NQM41" s="227"/>
      <c r="NQN41" s="227"/>
      <c r="NQO41" s="227"/>
      <c r="NQP41" s="227"/>
      <c r="NQQ41" s="227"/>
      <c r="NQR41" s="227"/>
      <c r="NQS41" s="227"/>
      <c r="NQT41" s="227"/>
      <c r="NQU41" s="227"/>
      <c r="NQV41" s="227"/>
      <c r="NQW41" s="227"/>
      <c r="NQX41" s="227"/>
      <c r="NQY41" s="227"/>
      <c r="NQZ41" s="227"/>
      <c r="NRA41" s="227"/>
      <c r="NRB41" s="227"/>
      <c r="NRC41" s="227"/>
      <c r="NRD41" s="227"/>
      <c r="NRE41" s="227"/>
      <c r="NRF41" s="227"/>
      <c r="NRG41" s="227"/>
      <c r="NRH41" s="227"/>
      <c r="NRI41" s="227"/>
      <c r="NRJ41" s="227"/>
      <c r="NRK41" s="227"/>
      <c r="NRL41" s="227"/>
      <c r="NRM41" s="227"/>
      <c r="NRN41" s="227"/>
      <c r="NRO41" s="227"/>
      <c r="NRP41" s="227"/>
      <c r="NRQ41" s="227"/>
      <c r="NRR41" s="227"/>
      <c r="NRS41" s="227"/>
      <c r="NRT41" s="227"/>
      <c r="NRU41" s="227"/>
      <c r="NRV41" s="227"/>
      <c r="NRW41" s="227"/>
      <c r="NRX41" s="227"/>
      <c r="NRY41" s="227"/>
      <c r="NRZ41" s="227"/>
      <c r="NSA41" s="227"/>
      <c r="NSB41" s="227"/>
      <c r="NSC41" s="227"/>
      <c r="NSD41" s="227"/>
      <c r="NSE41" s="227"/>
      <c r="NSF41" s="227"/>
      <c r="NSG41" s="227"/>
      <c r="NSH41" s="227"/>
      <c r="NSI41" s="227"/>
      <c r="NSJ41" s="227"/>
      <c r="NSK41" s="227"/>
      <c r="NSL41" s="227"/>
      <c r="NSM41" s="227"/>
      <c r="NSN41" s="227"/>
      <c r="NSO41" s="227"/>
      <c r="NSP41" s="227"/>
      <c r="NSQ41" s="227"/>
      <c r="NSR41" s="227"/>
      <c r="NSS41" s="227"/>
      <c r="NST41" s="227"/>
      <c r="NSU41" s="227"/>
      <c r="NSV41" s="227"/>
      <c r="NSW41" s="227"/>
      <c r="NSX41" s="227"/>
      <c r="NSY41" s="227"/>
      <c r="NSZ41" s="227"/>
      <c r="NTA41" s="227"/>
      <c r="NTB41" s="227"/>
      <c r="NTC41" s="227"/>
      <c r="NTD41" s="227"/>
      <c r="NTE41" s="227"/>
      <c r="NTF41" s="227"/>
      <c r="NTG41" s="227"/>
      <c r="NTH41" s="227"/>
      <c r="NTI41" s="227"/>
      <c r="NTJ41" s="227"/>
      <c r="NTK41" s="227"/>
      <c r="NTL41" s="227"/>
      <c r="NTM41" s="227"/>
      <c r="NTN41" s="227"/>
      <c r="NTO41" s="227"/>
      <c r="NTP41" s="227"/>
      <c r="NTQ41" s="227"/>
      <c r="NTR41" s="227"/>
      <c r="NTS41" s="227"/>
      <c r="NTT41" s="227"/>
      <c r="NTU41" s="227"/>
      <c r="NTV41" s="227"/>
      <c r="NTW41" s="227"/>
      <c r="NTX41" s="227"/>
      <c r="NTY41" s="227"/>
      <c r="NTZ41" s="227"/>
      <c r="NUA41" s="227"/>
      <c r="NUB41" s="227"/>
      <c r="NUC41" s="227"/>
      <c r="NUD41" s="227"/>
      <c r="NUE41" s="227"/>
      <c r="NUF41" s="227"/>
      <c r="NUG41" s="227"/>
      <c r="NUH41" s="227"/>
      <c r="NUI41" s="227"/>
      <c r="NUJ41" s="227"/>
      <c r="NUK41" s="227"/>
      <c r="NUL41" s="227"/>
      <c r="NUM41" s="227"/>
      <c r="NUN41" s="227"/>
      <c r="NUO41" s="227"/>
      <c r="NUP41" s="227"/>
      <c r="NUQ41" s="227"/>
      <c r="NUR41" s="227"/>
      <c r="NUS41" s="227"/>
      <c r="NUT41" s="227"/>
      <c r="NUU41" s="227"/>
      <c r="NUV41" s="227"/>
      <c r="NUW41" s="227"/>
      <c r="NUX41" s="227"/>
      <c r="NUY41" s="227"/>
      <c r="NUZ41" s="227"/>
      <c r="NVA41" s="227"/>
      <c r="NVB41" s="227"/>
      <c r="NVC41" s="227"/>
      <c r="NVD41" s="227"/>
      <c r="NVE41" s="227"/>
      <c r="NVF41" s="227"/>
      <c r="NVG41" s="227"/>
      <c r="NVH41" s="227"/>
      <c r="NVI41" s="227"/>
      <c r="NVJ41" s="227"/>
      <c r="NVK41" s="227"/>
      <c r="NVL41" s="227"/>
      <c r="NVM41" s="227"/>
      <c r="NVN41" s="227"/>
      <c r="NVO41" s="227"/>
      <c r="NVP41" s="227"/>
      <c r="NVQ41" s="227"/>
      <c r="NVR41" s="227"/>
      <c r="NVS41" s="227"/>
      <c r="NVT41" s="227"/>
      <c r="NVU41" s="227"/>
      <c r="NVV41" s="227"/>
      <c r="NVW41" s="227"/>
      <c r="NVX41" s="227"/>
      <c r="NVY41" s="227"/>
      <c r="NVZ41" s="227"/>
      <c r="NWA41" s="227"/>
      <c r="NWB41" s="227"/>
      <c r="NWC41" s="227"/>
      <c r="NWD41" s="227"/>
      <c r="NWE41" s="227"/>
      <c r="NWF41" s="227"/>
      <c r="NWG41" s="227"/>
      <c r="NWH41" s="227"/>
      <c r="NWI41" s="227"/>
      <c r="NWJ41" s="227"/>
      <c r="NWK41" s="227"/>
      <c r="NWL41" s="227"/>
      <c r="NWM41" s="227"/>
      <c r="NWN41" s="227"/>
      <c r="NWO41" s="227"/>
      <c r="NWP41" s="227"/>
      <c r="NWQ41" s="227"/>
      <c r="NWR41" s="227"/>
      <c r="NWS41" s="227"/>
      <c r="NWT41" s="227"/>
      <c r="NWU41" s="227"/>
      <c r="NWV41" s="227"/>
      <c r="NWW41" s="227"/>
      <c r="NWX41" s="227"/>
      <c r="NWY41" s="227"/>
      <c r="NWZ41" s="227"/>
      <c r="NXA41" s="227"/>
      <c r="NXB41" s="227"/>
      <c r="NXC41" s="227"/>
      <c r="NXD41" s="227"/>
      <c r="NXE41" s="227"/>
      <c r="NXF41" s="227"/>
      <c r="NXG41" s="227"/>
      <c r="NXH41" s="227"/>
      <c r="NXI41" s="227"/>
      <c r="NXJ41" s="227"/>
      <c r="NXK41" s="227"/>
      <c r="NXL41" s="227"/>
      <c r="NXM41" s="227"/>
      <c r="NXN41" s="227"/>
      <c r="NXO41" s="227"/>
      <c r="NXP41" s="227"/>
      <c r="NXQ41" s="227"/>
      <c r="NXR41" s="227"/>
      <c r="NXS41" s="227"/>
      <c r="NXT41" s="227"/>
      <c r="NXU41" s="227"/>
      <c r="NXV41" s="227"/>
      <c r="NXW41" s="227"/>
      <c r="NXX41" s="227"/>
      <c r="NXY41" s="227"/>
      <c r="NXZ41" s="227"/>
      <c r="NYA41" s="227"/>
      <c r="NYB41" s="227"/>
      <c r="NYC41" s="227"/>
      <c r="NYD41" s="227"/>
      <c r="NYE41" s="227"/>
      <c r="NYF41" s="227"/>
      <c r="NYG41" s="227"/>
      <c r="NYH41" s="227"/>
      <c r="NYI41" s="227"/>
      <c r="NYJ41" s="227"/>
      <c r="NYK41" s="227"/>
      <c r="NYL41" s="227"/>
      <c r="NYM41" s="227"/>
      <c r="NYN41" s="227"/>
      <c r="NYO41" s="227"/>
      <c r="NYP41" s="227"/>
      <c r="NYQ41" s="227"/>
      <c r="NYR41" s="227"/>
      <c r="NYS41" s="227"/>
      <c r="NYT41" s="227"/>
      <c r="NYU41" s="227"/>
      <c r="NYV41" s="227"/>
      <c r="NYW41" s="227"/>
      <c r="NYX41" s="227"/>
      <c r="NYY41" s="227"/>
      <c r="NYZ41" s="227"/>
      <c r="NZA41" s="227"/>
      <c r="NZB41" s="227"/>
      <c r="NZC41" s="227"/>
      <c r="NZD41" s="227"/>
      <c r="NZE41" s="227"/>
      <c r="NZF41" s="227"/>
      <c r="NZG41" s="227"/>
      <c r="NZH41" s="227"/>
      <c r="NZI41" s="227"/>
      <c r="NZJ41" s="227"/>
      <c r="NZK41" s="227"/>
      <c r="NZL41" s="227"/>
      <c r="NZM41" s="227"/>
      <c r="NZN41" s="227"/>
      <c r="NZO41" s="227"/>
      <c r="NZP41" s="227"/>
      <c r="NZQ41" s="227"/>
      <c r="NZR41" s="227"/>
      <c r="NZS41" s="227"/>
      <c r="NZT41" s="227"/>
      <c r="NZU41" s="227"/>
      <c r="NZV41" s="227"/>
      <c r="NZW41" s="227"/>
      <c r="NZX41" s="227"/>
      <c r="NZY41" s="227"/>
      <c r="NZZ41" s="227"/>
      <c r="OAA41" s="227"/>
      <c r="OAB41" s="227"/>
      <c r="OAC41" s="227"/>
      <c r="OAD41" s="227"/>
      <c r="OAE41" s="227"/>
      <c r="OAF41" s="227"/>
      <c r="OAG41" s="227"/>
      <c r="OAH41" s="227"/>
      <c r="OAI41" s="227"/>
      <c r="OAJ41" s="227"/>
      <c r="OAK41" s="227"/>
      <c r="OAL41" s="227"/>
      <c r="OAM41" s="227"/>
      <c r="OAN41" s="227"/>
      <c r="OAO41" s="227"/>
      <c r="OAP41" s="227"/>
      <c r="OAQ41" s="227"/>
      <c r="OAR41" s="227"/>
      <c r="OAS41" s="227"/>
      <c r="OAT41" s="227"/>
      <c r="OAU41" s="227"/>
      <c r="OAV41" s="227"/>
      <c r="OAW41" s="227"/>
      <c r="OAX41" s="227"/>
      <c r="OAY41" s="227"/>
      <c r="OAZ41" s="227"/>
      <c r="OBA41" s="227"/>
      <c r="OBB41" s="227"/>
      <c r="OBC41" s="227"/>
      <c r="OBD41" s="227"/>
      <c r="OBE41" s="227"/>
      <c r="OBF41" s="227"/>
      <c r="OBG41" s="227"/>
      <c r="OBH41" s="227"/>
      <c r="OBI41" s="227"/>
      <c r="OBJ41" s="227"/>
      <c r="OBK41" s="227"/>
      <c r="OBL41" s="227"/>
      <c r="OBM41" s="227"/>
      <c r="OBN41" s="227"/>
      <c r="OBO41" s="227"/>
      <c r="OBP41" s="227"/>
      <c r="OBQ41" s="227"/>
      <c r="OBR41" s="227"/>
      <c r="OBS41" s="227"/>
      <c r="OBT41" s="227"/>
      <c r="OBU41" s="227"/>
      <c r="OBV41" s="227"/>
      <c r="OBW41" s="227"/>
      <c r="OBX41" s="227"/>
      <c r="OBY41" s="227"/>
      <c r="OBZ41" s="227"/>
      <c r="OCA41" s="227"/>
      <c r="OCB41" s="227"/>
      <c r="OCC41" s="227"/>
      <c r="OCD41" s="227"/>
      <c r="OCE41" s="227"/>
      <c r="OCF41" s="227"/>
      <c r="OCG41" s="227"/>
      <c r="OCH41" s="227"/>
      <c r="OCI41" s="227"/>
      <c r="OCJ41" s="227"/>
      <c r="OCK41" s="227"/>
      <c r="OCL41" s="227"/>
      <c r="OCM41" s="227"/>
      <c r="OCN41" s="227"/>
      <c r="OCO41" s="227"/>
      <c r="OCP41" s="227"/>
      <c r="OCQ41" s="227"/>
      <c r="OCR41" s="227"/>
      <c r="OCS41" s="227"/>
      <c r="OCT41" s="227"/>
      <c r="OCU41" s="227"/>
      <c r="OCV41" s="227"/>
      <c r="OCW41" s="227"/>
      <c r="OCX41" s="227"/>
      <c r="OCY41" s="227"/>
      <c r="OCZ41" s="227"/>
      <c r="ODA41" s="227"/>
      <c r="ODB41" s="227"/>
      <c r="ODC41" s="227"/>
      <c r="ODD41" s="227"/>
      <c r="ODE41" s="227"/>
      <c r="ODF41" s="227"/>
      <c r="ODG41" s="227"/>
      <c r="ODH41" s="227"/>
      <c r="ODI41" s="227"/>
      <c r="ODJ41" s="227"/>
      <c r="ODK41" s="227"/>
      <c r="ODL41" s="227"/>
      <c r="ODM41" s="227"/>
      <c r="ODN41" s="227"/>
      <c r="ODO41" s="227"/>
      <c r="ODP41" s="227"/>
      <c r="ODQ41" s="227"/>
      <c r="ODR41" s="227"/>
      <c r="ODS41" s="227"/>
      <c r="ODT41" s="227"/>
      <c r="ODU41" s="227"/>
      <c r="ODV41" s="227"/>
      <c r="ODW41" s="227"/>
      <c r="ODX41" s="227"/>
      <c r="ODY41" s="227"/>
      <c r="ODZ41" s="227"/>
      <c r="OEA41" s="227"/>
      <c r="OEB41" s="227"/>
      <c r="OEC41" s="227"/>
      <c r="OED41" s="227"/>
      <c r="OEE41" s="227"/>
      <c r="OEF41" s="227"/>
      <c r="OEG41" s="227"/>
      <c r="OEH41" s="227"/>
      <c r="OEI41" s="227"/>
      <c r="OEJ41" s="227"/>
      <c r="OEK41" s="227"/>
      <c r="OEL41" s="227"/>
      <c r="OEM41" s="227"/>
      <c r="OEN41" s="227"/>
      <c r="OEO41" s="227"/>
      <c r="OEP41" s="227"/>
      <c r="OEQ41" s="227"/>
      <c r="OER41" s="227"/>
      <c r="OES41" s="227"/>
      <c r="OET41" s="227"/>
      <c r="OEU41" s="227"/>
      <c r="OEV41" s="227"/>
      <c r="OEW41" s="227"/>
      <c r="OEX41" s="227"/>
      <c r="OEY41" s="227"/>
      <c r="OEZ41" s="227"/>
      <c r="OFA41" s="227"/>
      <c r="OFB41" s="227"/>
      <c r="OFC41" s="227"/>
      <c r="OFD41" s="227"/>
      <c r="OFE41" s="227"/>
      <c r="OFF41" s="227"/>
      <c r="OFG41" s="227"/>
      <c r="OFH41" s="227"/>
      <c r="OFI41" s="227"/>
      <c r="OFJ41" s="227"/>
      <c r="OFK41" s="227"/>
      <c r="OFL41" s="227"/>
      <c r="OFM41" s="227"/>
      <c r="OFN41" s="227"/>
      <c r="OFO41" s="227"/>
      <c r="OFP41" s="227"/>
      <c r="OFQ41" s="227"/>
      <c r="OFR41" s="227"/>
      <c r="OFS41" s="227"/>
      <c r="OFT41" s="227"/>
      <c r="OFU41" s="227"/>
      <c r="OFV41" s="227"/>
      <c r="OFW41" s="227"/>
      <c r="OFX41" s="227"/>
      <c r="OFY41" s="227"/>
      <c r="OFZ41" s="227"/>
      <c r="OGA41" s="227"/>
      <c r="OGB41" s="227"/>
      <c r="OGC41" s="227"/>
      <c r="OGD41" s="227"/>
      <c r="OGE41" s="227"/>
      <c r="OGF41" s="227"/>
      <c r="OGG41" s="227"/>
      <c r="OGH41" s="227"/>
      <c r="OGI41" s="227"/>
      <c r="OGJ41" s="227"/>
      <c r="OGK41" s="227"/>
      <c r="OGL41" s="227"/>
      <c r="OGM41" s="227"/>
      <c r="OGN41" s="227"/>
      <c r="OGO41" s="227"/>
      <c r="OGP41" s="227"/>
      <c r="OGQ41" s="227"/>
      <c r="OGR41" s="227"/>
      <c r="OGS41" s="227"/>
      <c r="OGT41" s="227"/>
      <c r="OGU41" s="227"/>
      <c r="OGV41" s="227"/>
      <c r="OGW41" s="227"/>
      <c r="OGX41" s="227"/>
      <c r="OGY41" s="227"/>
      <c r="OGZ41" s="227"/>
      <c r="OHA41" s="227"/>
      <c r="OHB41" s="227"/>
      <c r="OHC41" s="227"/>
      <c r="OHD41" s="227"/>
      <c r="OHE41" s="227"/>
      <c r="OHF41" s="227"/>
      <c r="OHG41" s="227"/>
      <c r="OHH41" s="227"/>
      <c r="OHI41" s="227"/>
      <c r="OHJ41" s="227"/>
      <c r="OHK41" s="227"/>
      <c r="OHL41" s="227"/>
      <c r="OHM41" s="227"/>
      <c r="OHN41" s="227"/>
      <c r="OHO41" s="227"/>
      <c r="OHP41" s="227"/>
      <c r="OHQ41" s="227"/>
      <c r="OHR41" s="227"/>
      <c r="OHS41" s="227"/>
      <c r="OHT41" s="227"/>
      <c r="OHU41" s="227"/>
      <c r="OHV41" s="227"/>
      <c r="OHW41" s="227"/>
      <c r="OHX41" s="227"/>
      <c r="OHY41" s="227"/>
      <c r="OHZ41" s="227"/>
      <c r="OIA41" s="227"/>
      <c r="OIB41" s="227"/>
      <c r="OIC41" s="227"/>
      <c r="OID41" s="227"/>
      <c r="OIE41" s="227"/>
      <c r="OIF41" s="227"/>
      <c r="OIG41" s="227"/>
      <c r="OIH41" s="227"/>
      <c r="OII41" s="227"/>
      <c r="OIJ41" s="227"/>
      <c r="OIK41" s="227"/>
      <c r="OIL41" s="227"/>
      <c r="OIM41" s="227"/>
      <c r="OIN41" s="227"/>
      <c r="OIO41" s="227"/>
      <c r="OIP41" s="227"/>
      <c r="OIQ41" s="227"/>
      <c r="OIR41" s="227"/>
      <c r="OIS41" s="227"/>
      <c r="OIT41" s="227"/>
      <c r="OIU41" s="227"/>
      <c r="OIV41" s="227"/>
      <c r="OIW41" s="227"/>
      <c r="OIX41" s="227"/>
      <c r="OIY41" s="227"/>
      <c r="OIZ41" s="227"/>
      <c r="OJA41" s="227"/>
      <c r="OJB41" s="227"/>
      <c r="OJC41" s="227"/>
      <c r="OJD41" s="227"/>
      <c r="OJE41" s="227"/>
      <c r="OJF41" s="227"/>
      <c r="OJG41" s="227"/>
      <c r="OJH41" s="227"/>
      <c r="OJI41" s="227"/>
      <c r="OJJ41" s="227"/>
      <c r="OJK41" s="227"/>
      <c r="OJL41" s="227"/>
      <c r="OJM41" s="227"/>
      <c r="OJN41" s="227"/>
      <c r="OJO41" s="227"/>
      <c r="OJP41" s="227"/>
      <c r="OJQ41" s="227"/>
      <c r="OJR41" s="227"/>
      <c r="OJS41" s="227"/>
      <c r="OJT41" s="227"/>
      <c r="OJU41" s="227"/>
      <c r="OJV41" s="227"/>
      <c r="OJW41" s="227"/>
      <c r="OJX41" s="227"/>
      <c r="OJY41" s="227"/>
      <c r="OJZ41" s="227"/>
      <c r="OKA41" s="227"/>
      <c r="OKB41" s="227"/>
      <c r="OKC41" s="227"/>
      <c r="OKD41" s="227"/>
      <c r="OKE41" s="227"/>
      <c r="OKF41" s="227"/>
      <c r="OKG41" s="227"/>
      <c r="OKH41" s="227"/>
      <c r="OKI41" s="227"/>
      <c r="OKJ41" s="227"/>
      <c r="OKK41" s="227"/>
      <c r="OKL41" s="227"/>
      <c r="OKM41" s="227"/>
      <c r="OKN41" s="227"/>
      <c r="OKO41" s="227"/>
      <c r="OKP41" s="227"/>
      <c r="OKQ41" s="227"/>
      <c r="OKR41" s="227"/>
      <c r="OKS41" s="227"/>
      <c r="OKT41" s="227"/>
      <c r="OKU41" s="227"/>
      <c r="OKV41" s="227"/>
      <c r="OKW41" s="227"/>
      <c r="OKX41" s="227"/>
      <c r="OKY41" s="227"/>
      <c r="OKZ41" s="227"/>
      <c r="OLA41" s="227"/>
      <c r="OLB41" s="227"/>
      <c r="OLC41" s="227"/>
      <c r="OLD41" s="227"/>
      <c r="OLE41" s="227"/>
      <c r="OLF41" s="227"/>
      <c r="OLG41" s="227"/>
      <c r="OLH41" s="227"/>
      <c r="OLI41" s="227"/>
      <c r="OLJ41" s="227"/>
      <c r="OLK41" s="227"/>
      <c r="OLL41" s="227"/>
      <c r="OLM41" s="227"/>
      <c r="OLN41" s="227"/>
      <c r="OLO41" s="227"/>
      <c r="OLP41" s="227"/>
      <c r="OLQ41" s="227"/>
      <c r="OLR41" s="227"/>
      <c r="OLS41" s="227"/>
      <c r="OLT41" s="227"/>
      <c r="OLU41" s="227"/>
      <c r="OLV41" s="227"/>
      <c r="OLW41" s="227"/>
      <c r="OLX41" s="227"/>
      <c r="OLY41" s="227"/>
      <c r="OLZ41" s="227"/>
      <c r="OMA41" s="227"/>
      <c r="OMB41" s="227"/>
      <c r="OMC41" s="227"/>
      <c r="OMD41" s="227"/>
      <c r="OME41" s="227"/>
      <c r="OMF41" s="227"/>
      <c r="OMG41" s="227"/>
      <c r="OMH41" s="227"/>
      <c r="OMI41" s="227"/>
      <c r="OMJ41" s="227"/>
      <c r="OMK41" s="227"/>
      <c r="OML41" s="227"/>
      <c r="OMM41" s="227"/>
      <c r="OMN41" s="227"/>
      <c r="OMO41" s="227"/>
      <c r="OMP41" s="227"/>
      <c r="OMQ41" s="227"/>
      <c r="OMR41" s="227"/>
      <c r="OMS41" s="227"/>
      <c r="OMT41" s="227"/>
      <c r="OMU41" s="227"/>
      <c r="OMV41" s="227"/>
      <c r="OMW41" s="227"/>
      <c r="OMX41" s="227"/>
      <c r="OMY41" s="227"/>
      <c r="OMZ41" s="227"/>
      <c r="ONA41" s="227"/>
      <c r="ONB41" s="227"/>
      <c r="ONC41" s="227"/>
      <c r="OND41" s="227"/>
      <c r="ONE41" s="227"/>
      <c r="ONF41" s="227"/>
      <c r="ONG41" s="227"/>
      <c r="ONH41" s="227"/>
      <c r="ONI41" s="227"/>
      <c r="ONJ41" s="227"/>
      <c r="ONK41" s="227"/>
      <c r="ONL41" s="227"/>
      <c r="ONM41" s="227"/>
      <c r="ONN41" s="227"/>
      <c r="ONO41" s="227"/>
      <c r="ONP41" s="227"/>
      <c r="ONQ41" s="227"/>
      <c r="ONR41" s="227"/>
      <c r="ONS41" s="227"/>
      <c r="ONT41" s="227"/>
      <c r="ONU41" s="227"/>
      <c r="ONV41" s="227"/>
      <c r="ONW41" s="227"/>
      <c r="ONX41" s="227"/>
      <c r="ONY41" s="227"/>
      <c r="ONZ41" s="227"/>
      <c r="OOA41" s="227"/>
      <c r="OOB41" s="227"/>
      <c r="OOC41" s="227"/>
      <c r="OOD41" s="227"/>
      <c r="OOE41" s="227"/>
      <c r="OOF41" s="227"/>
      <c r="OOG41" s="227"/>
      <c r="OOH41" s="227"/>
      <c r="OOI41" s="227"/>
      <c r="OOJ41" s="227"/>
      <c r="OOK41" s="227"/>
      <c r="OOL41" s="227"/>
      <c r="OOM41" s="227"/>
      <c r="OON41" s="227"/>
      <c r="OOO41" s="227"/>
      <c r="OOP41" s="227"/>
      <c r="OOQ41" s="227"/>
      <c r="OOR41" s="227"/>
      <c r="OOS41" s="227"/>
      <c r="OOT41" s="227"/>
      <c r="OOU41" s="227"/>
      <c r="OOV41" s="227"/>
      <c r="OOW41" s="227"/>
      <c r="OOX41" s="227"/>
      <c r="OOY41" s="227"/>
      <c r="OOZ41" s="227"/>
      <c r="OPA41" s="227"/>
      <c r="OPB41" s="227"/>
      <c r="OPC41" s="227"/>
      <c r="OPD41" s="227"/>
      <c r="OPE41" s="227"/>
      <c r="OPF41" s="227"/>
      <c r="OPG41" s="227"/>
      <c r="OPH41" s="227"/>
      <c r="OPI41" s="227"/>
      <c r="OPJ41" s="227"/>
      <c r="OPK41" s="227"/>
      <c r="OPL41" s="227"/>
      <c r="OPM41" s="227"/>
      <c r="OPN41" s="227"/>
      <c r="OPO41" s="227"/>
      <c r="OPP41" s="227"/>
      <c r="OPQ41" s="227"/>
      <c r="OPR41" s="227"/>
      <c r="OPS41" s="227"/>
      <c r="OPT41" s="227"/>
      <c r="OPU41" s="227"/>
      <c r="OPV41" s="227"/>
      <c r="OPW41" s="227"/>
      <c r="OPX41" s="227"/>
      <c r="OPY41" s="227"/>
      <c r="OPZ41" s="227"/>
      <c r="OQA41" s="227"/>
      <c r="OQB41" s="227"/>
      <c r="OQC41" s="227"/>
      <c r="OQD41" s="227"/>
      <c r="OQE41" s="227"/>
      <c r="OQF41" s="227"/>
      <c r="OQG41" s="227"/>
      <c r="OQH41" s="227"/>
      <c r="OQI41" s="227"/>
      <c r="OQJ41" s="227"/>
      <c r="OQK41" s="227"/>
      <c r="OQL41" s="227"/>
      <c r="OQM41" s="227"/>
      <c r="OQN41" s="227"/>
      <c r="OQO41" s="227"/>
      <c r="OQP41" s="227"/>
      <c r="OQQ41" s="227"/>
      <c r="OQR41" s="227"/>
      <c r="OQS41" s="227"/>
      <c r="OQT41" s="227"/>
      <c r="OQU41" s="227"/>
      <c r="OQV41" s="227"/>
      <c r="OQW41" s="227"/>
      <c r="OQX41" s="227"/>
      <c r="OQY41" s="227"/>
      <c r="OQZ41" s="227"/>
      <c r="ORA41" s="227"/>
      <c r="ORB41" s="227"/>
      <c r="ORC41" s="227"/>
      <c r="ORD41" s="227"/>
      <c r="ORE41" s="227"/>
      <c r="ORF41" s="227"/>
      <c r="ORG41" s="227"/>
      <c r="ORH41" s="227"/>
      <c r="ORI41" s="227"/>
      <c r="ORJ41" s="227"/>
      <c r="ORK41" s="227"/>
      <c r="ORL41" s="227"/>
      <c r="ORM41" s="227"/>
      <c r="ORN41" s="227"/>
      <c r="ORO41" s="227"/>
      <c r="ORP41" s="227"/>
      <c r="ORQ41" s="227"/>
      <c r="ORR41" s="227"/>
      <c r="ORS41" s="227"/>
      <c r="ORT41" s="227"/>
      <c r="ORU41" s="227"/>
      <c r="ORV41" s="227"/>
      <c r="ORW41" s="227"/>
      <c r="ORX41" s="227"/>
      <c r="ORY41" s="227"/>
      <c r="ORZ41" s="227"/>
      <c r="OSA41" s="227"/>
      <c r="OSB41" s="227"/>
      <c r="OSC41" s="227"/>
      <c r="OSD41" s="227"/>
      <c r="OSE41" s="227"/>
      <c r="OSF41" s="227"/>
      <c r="OSG41" s="227"/>
      <c r="OSH41" s="227"/>
      <c r="OSI41" s="227"/>
      <c r="OSJ41" s="227"/>
      <c r="OSK41" s="227"/>
      <c r="OSL41" s="227"/>
      <c r="OSM41" s="227"/>
      <c r="OSN41" s="227"/>
      <c r="OSO41" s="227"/>
      <c r="OSP41" s="227"/>
      <c r="OSQ41" s="227"/>
      <c r="OSR41" s="227"/>
      <c r="OSS41" s="227"/>
      <c r="OST41" s="227"/>
      <c r="OSU41" s="227"/>
      <c r="OSV41" s="227"/>
      <c r="OSW41" s="227"/>
      <c r="OSX41" s="227"/>
      <c r="OSY41" s="227"/>
      <c r="OSZ41" s="227"/>
      <c r="OTA41" s="227"/>
      <c r="OTB41" s="227"/>
      <c r="OTC41" s="227"/>
      <c r="OTD41" s="227"/>
      <c r="OTE41" s="227"/>
      <c r="OTF41" s="227"/>
      <c r="OTG41" s="227"/>
      <c r="OTH41" s="227"/>
      <c r="OTI41" s="227"/>
      <c r="OTJ41" s="227"/>
      <c r="OTK41" s="227"/>
      <c r="OTL41" s="227"/>
      <c r="OTM41" s="227"/>
      <c r="OTN41" s="227"/>
      <c r="OTO41" s="227"/>
      <c r="OTP41" s="227"/>
      <c r="OTQ41" s="227"/>
      <c r="OTR41" s="227"/>
      <c r="OTS41" s="227"/>
      <c r="OTT41" s="227"/>
      <c r="OTU41" s="227"/>
      <c r="OTV41" s="227"/>
      <c r="OTW41" s="227"/>
      <c r="OTX41" s="227"/>
      <c r="OTY41" s="227"/>
      <c r="OTZ41" s="227"/>
      <c r="OUA41" s="227"/>
      <c r="OUB41" s="227"/>
      <c r="OUC41" s="227"/>
      <c r="OUD41" s="227"/>
      <c r="OUE41" s="227"/>
      <c r="OUF41" s="227"/>
      <c r="OUG41" s="227"/>
      <c r="OUH41" s="227"/>
      <c r="OUI41" s="227"/>
      <c r="OUJ41" s="227"/>
      <c r="OUK41" s="227"/>
      <c r="OUL41" s="227"/>
      <c r="OUM41" s="227"/>
      <c r="OUN41" s="227"/>
      <c r="OUO41" s="227"/>
      <c r="OUP41" s="227"/>
      <c r="OUQ41" s="227"/>
      <c r="OUR41" s="227"/>
      <c r="OUS41" s="227"/>
      <c r="OUT41" s="227"/>
      <c r="OUU41" s="227"/>
      <c r="OUV41" s="227"/>
      <c r="OUW41" s="227"/>
      <c r="OUX41" s="227"/>
      <c r="OUY41" s="227"/>
      <c r="OUZ41" s="227"/>
      <c r="OVA41" s="227"/>
      <c r="OVB41" s="227"/>
      <c r="OVC41" s="227"/>
      <c r="OVD41" s="227"/>
      <c r="OVE41" s="227"/>
      <c r="OVF41" s="227"/>
      <c r="OVG41" s="227"/>
      <c r="OVH41" s="227"/>
      <c r="OVI41" s="227"/>
      <c r="OVJ41" s="227"/>
      <c r="OVK41" s="227"/>
      <c r="OVL41" s="227"/>
      <c r="OVM41" s="227"/>
      <c r="OVN41" s="227"/>
      <c r="OVO41" s="227"/>
      <c r="OVP41" s="227"/>
      <c r="OVQ41" s="227"/>
      <c r="OVR41" s="227"/>
      <c r="OVS41" s="227"/>
      <c r="OVT41" s="227"/>
      <c r="OVU41" s="227"/>
      <c r="OVV41" s="227"/>
      <c r="OVW41" s="227"/>
      <c r="OVX41" s="227"/>
      <c r="OVY41" s="227"/>
      <c r="OVZ41" s="227"/>
      <c r="OWA41" s="227"/>
      <c r="OWB41" s="227"/>
      <c r="OWC41" s="227"/>
      <c r="OWD41" s="227"/>
      <c r="OWE41" s="227"/>
      <c r="OWF41" s="227"/>
      <c r="OWG41" s="227"/>
      <c r="OWH41" s="227"/>
      <c r="OWI41" s="227"/>
      <c r="OWJ41" s="227"/>
      <c r="OWK41" s="227"/>
      <c r="OWL41" s="227"/>
      <c r="OWM41" s="227"/>
      <c r="OWN41" s="227"/>
      <c r="OWO41" s="227"/>
      <c r="OWP41" s="227"/>
      <c r="OWQ41" s="227"/>
      <c r="OWR41" s="227"/>
      <c r="OWS41" s="227"/>
      <c r="OWT41" s="227"/>
      <c r="OWU41" s="227"/>
      <c r="OWV41" s="227"/>
      <c r="OWW41" s="227"/>
      <c r="OWX41" s="227"/>
      <c r="OWY41" s="227"/>
      <c r="OWZ41" s="227"/>
      <c r="OXA41" s="227"/>
      <c r="OXB41" s="227"/>
      <c r="OXC41" s="227"/>
      <c r="OXD41" s="227"/>
      <c r="OXE41" s="227"/>
      <c r="OXF41" s="227"/>
      <c r="OXG41" s="227"/>
      <c r="OXH41" s="227"/>
      <c r="OXI41" s="227"/>
      <c r="OXJ41" s="227"/>
      <c r="OXK41" s="227"/>
      <c r="OXL41" s="227"/>
      <c r="OXM41" s="227"/>
      <c r="OXN41" s="227"/>
      <c r="OXO41" s="227"/>
      <c r="OXP41" s="227"/>
      <c r="OXQ41" s="227"/>
      <c r="OXR41" s="227"/>
      <c r="OXS41" s="227"/>
      <c r="OXT41" s="227"/>
      <c r="OXU41" s="227"/>
      <c r="OXV41" s="227"/>
      <c r="OXW41" s="227"/>
      <c r="OXX41" s="227"/>
      <c r="OXY41" s="227"/>
      <c r="OXZ41" s="227"/>
      <c r="OYA41" s="227"/>
      <c r="OYB41" s="227"/>
      <c r="OYC41" s="227"/>
      <c r="OYD41" s="227"/>
      <c r="OYE41" s="227"/>
      <c r="OYF41" s="227"/>
      <c r="OYG41" s="227"/>
      <c r="OYH41" s="227"/>
      <c r="OYI41" s="227"/>
      <c r="OYJ41" s="227"/>
      <c r="OYK41" s="227"/>
      <c r="OYL41" s="227"/>
      <c r="OYM41" s="227"/>
      <c r="OYN41" s="227"/>
      <c r="OYO41" s="227"/>
      <c r="OYP41" s="227"/>
      <c r="OYQ41" s="227"/>
      <c r="OYR41" s="227"/>
      <c r="OYS41" s="227"/>
      <c r="OYT41" s="227"/>
      <c r="OYU41" s="227"/>
      <c r="OYV41" s="227"/>
      <c r="OYW41" s="227"/>
      <c r="OYX41" s="227"/>
      <c r="OYY41" s="227"/>
      <c r="OYZ41" s="227"/>
      <c r="OZA41" s="227"/>
      <c r="OZB41" s="227"/>
      <c r="OZC41" s="227"/>
      <c r="OZD41" s="227"/>
      <c r="OZE41" s="227"/>
      <c r="OZF41" s="227"/>
      <c r="OZG41" s="227"/>
      <c r="OZH41" s="227"/>
      <c r="OZI41" s="227"/>
      <c r="OZJ41" s="227"/>
      <c r="OZK41" s="227"/>
      <c r="OZL41" s="227"/>
      <c r="OZM41" s="227"/>
      <c r="OZN41" s="227"/>
      <c r="OZO41" s="227"/>
      <c r="OZP41" s="227"/>
      <c r="OZQ41" s="227"/>
      <c r="OZR41" s="227"/>
      <c r="OZS41" s="227"/>
      <c r="OZT41" s="227"/>
      <c r="OZU41" s="227"/>
      <c r="OZV41" s="227"/>
      <c r="OZW41" s="227"/>
      <c r="OZX41" s="227"/>
      <c r="OZY41" s="227"/>
      <c r="OZZ41" s="227"/>
      <c r="PAA41" s="227"/>
      <c r="PAB41" s="227"/>
      <c r="PAC41" s="227"/>
      <c r="PAD41" s="227"/>
      <c r="PAE41" s="227"/>
      <c r="PAF41" s="227"/>
      <c r="PAG41" s="227"/>
      <c r="PAH41" s="227"/>
      <c r="PAI41" s="227"/>
      <c r="PAJ41" s="227"/>
      <c r="PAK41" s="227"/>
      <c r="PAL41" s="227"/>
      <c r="PAM41" s="227"/>
      <c r="PAN41" s="227"/>
      <c r="PAO41" s="227"/>
      <c r="PAP41" s="227"/>
      <c r="PAQ41" s="227"/>
      <c r="PAR41" s="227"/>
      <c r="PAS41" s="227"/>
      <c r="PAT41" s="227"/>
      <c r="PAU41" s="227"/>
      <c r="PAV41" s="227"/>
      <c r="PAW41" s="227"/>
      <c r="PAX41" s="227"/>
      <c r="PAY41" s="227"/>
      <c r="PAZ41" s="227"/>
      <c r="PBA41" s="227"/>
      <c r="PBB41" s="227"/>
      <c r="PBC41" s="227"/>
      <c r="PBD41" s="227"/>
      <c r="PBE41" s="227"/>
      <c r="PBF41" s="227"/>
      <c r="PBG41" s="227"/>
      <c r="PBH41" s="227"/>
      <c r="PBI41" s="227"/>
      <c r="PBJ41" s="227"/>
      <c r="PBK41" s="227"/>
      <c r="PBL41" s="227"/>
      <c r="PBM41" s="227"/>
      <c r="PBN41" s="227"/>
      <c r="PBO41" s="227"/>
      <c r="PBP41" s="227"/>
      <c r="PBQ41" s="227"/>
      <c r="PBR41" s="227"/>
      <c r="PBS41" s="227"/>
      <c r="PBT41" s="227"/>
      <c r="PBU41" s="227"/>
      <c r="PBV41" s="227"/>
      <c r="PBW41" s="227"/>
      <c r="PBX41" s="227"/>
      <c r="PBY41" s="227"/>
      <c r="PBZ41" s="227"/>
      <c r="PCA41" s="227"/>
      <c r="PCB41" s="227"/>
      <c r="PCC41" s="227"/>
      <c r="PCD41" s="227"/>
      <c r="PCE41" s="227"/>
      <c r="PCF41" s="227"/>
      <c r="PCG41" s="227"/>
      <c r="PCH41" s="227"/>
      <c r="PCI41" s="227"/>
      <c r="PCJ41" s="227"/>
      <c r="PCK41" s="227"/>
      <c r="PCL41" s="227"/>
      <c r="PCM41" s="227"/>
      <c r="PCN41" s="227"/>
      <c r="PCO41" s="227"/>
      <c r="PCP41" s="227"/>
      <c r="PCQ41" s="227"/>
      <c r="PCR41" s="227"/>
      <c r="PCS41" s="227"/>
      <c r="PCT41" s="227"/>
      <c r="PCU41" s="227"/>
      <c r="PCV41" s="227"/>
      <c r="PCW41" s="227"/>
      <c r="PCX41" s="227"/>
      <c r="PCY41" s="227"/>
      <c r="PCZ41" s="227"/>
      <c r="PDA41" s="227"/>
      <c r="PDB41" s="227"/>
      <c r="PDC41" s="227"/>
      <c r="PDD41" s="227"/>
      <c r="PDE41" s="227"/>
      <c r="PDF41" s="227"/>
      <c r="PDG41" s="227"/>
      <c r="PDH41" s="227"/>
      <c r="PDI41" s="227"/>
      <c r="PDJ41" s="227"/>
      <c r="PDK41" s="227"/>
      <c r="PDL41" s="227"/>
      <c r="PDM41" s="227"/>
      <c r="PDN41" s="227"/>
      <c r="PDO41" s="227"/>
      <c r="PDP41" s="227"/>
      <c r="PDQ41" s="227"/>
      <c r="PDR41" s="227"/>
      <c r="PDS41" s="227"/>
      <c r="PDT41" s="227"/>
      <c r="PDU41" s="227"/>
      <c r="PDV41" s="227"/>
      <c r="PDW41" s="227"/>
      <c r="PDX41" s="227"/>
      <c r="PDY41" s="227"/>
      <c r="PDZ41" s="227"/>
      <c r="PEA41" s="227"/>
      <c r="PEB41" s="227"/>
      <c r="PEC41" s="227"/>
      <c r="PED41" s="227"/>
      <c r="PEE41" s="227"/>
      <c r="PEF41" s="227"/>
      <c r="PEG41" s="227"/>
      <c r="PEH41" s="227"/>
      <c r="PEI41" s="227"/>
      <c r="PEJ41" s="227"/>
      <c r="PEK41" s="227"/>
      <c r="PEL41" s="227"/>
      <c r="PEM41" s="227"/>
      <c r="PEN41" s="227"/>
      <c r="PEO41" s="227"/>
      <c r="PEP41" s="227"/>
      <c r="PEQ41" s="227"/>
      <c r="PER41" s="227"/>
      <c r="PES41" s="227"/>
      <c r="PET41" s="227"/>
      <c r="PEU41" s="227"/>
      <c r="PEV41" s="227"/>
      <c r="PEW41" s="227"/>
      <c r="PEX41" s="227"/>
      <c r="PEY41" s="227"/>
      <c r="PEZ41" s="227"/>
      <c r="PFA41" s="227"/>
      <c r="PFB41" s="227"/>
      <c r="PFC41" s="227"/>
      <c r="PFD41" s="227"/>
      <c r="PFE41" s="227"/>
      <c r="PFF41" s="227"/>
      <c r="PFG41" s="227"/>
      <c r="PFH41" s="227"/>
      <c r="PFI41" s="227"/>
      <c r="PFJ41" s="227"/>
      <c r="PFK41" s="227"/>
      <c r="PFL41" s="227"/>
      <c r="PFM41" s="227"/>
      <c r="PFN41" s="227"/>
      <c r="PFO41" s="227"/>
      <c r="PFP41" s="227"/>
      <c r="PFQ41" s="227"/>
      <c r="PFR41" s="227"/>
      <c r="PFS41" s="227"/>
      <c r="PFT41" s="227"/>
      <c r="PFU41" s="227"/>
      <c r="PFV41" s="227"/>
      <c r="PFW41" s="227"/>
      <c r="PFX41" s="227"/>
      <c r="PFY41" s="227"/>
      <c r="PFZ41" s="227"/>
      <c r="PGA41" s="227"/>
      <c r="PGB41" s="227"/>
      <c r="PGC41" s="227"/>
      <c r="PGD41" s="227"/>
      <c r="PGE41" s="227"/>
      <c r="PGF41" s="227"/>
      <c r="PGG41" s="227"/>
      <c r="PGH41" s="227"/>
      <c r="PGI41" s="227"/>
      <c r="PGJ41" s="227"/>
      <c r="PGK41" s="227"/>
      <c r="PGL41" s="227"/>
      <c r="PGM41" s="227"/>
      <c r="PGN41" s="227"/>
      <c r="PGO41" s="227"/>
      <c r="PGP41" s="227"/>
      <c r="PGQ41" s="227"/>
      <c r="PGR41" s="227"/>
      <c r="PGS41" s="227"/>
      <c r="PGT41" s="227"/>
      <c r="PGU41" s="227"/>
      <c r="PGV41" s="227"/>
      <c r="PGW41" s="227"/>
      <c r="PGX41" s="227"/>
      <c r="PGY41" s="227"/>
      <c r="PGZ41" s="227"/>
      <c r="PHA41" s="227"/>
      <c r="PHB41" s="227"/>
      <c r="PHC41" s="227"/>
      <c r="PHD41" s="227"/>
      <c r="PHE41" s="227"/>
      <c r="PHF41" s="227"/>
      <c r="PHG41" s="227"/>
      <c r="PHH41" s="227"/>
      <c r="PHI41" s="227"/>
      <c r="PHJ41" s="227"/>
      <c r="PHK41" s="227"/>
      <c r="PHL41" s="227"/>
      <c r="PHM41" s="227"/>
      <c r="PHN41" s="227"/>
      <c r="PHO41" s="227"/>
      <c r="PHP41" s="227"/>
      <c r="PHQ41" s="227"/>
      <c r="PHR41" s="227"/>
      <c r="PHS41" s="227"/>
      <c r="PHT41" s="227"/>
      <c r="PHU41" s="227"/>
      <c r="PHV41" s="227"/>
      <c r="PHW41" s="227"/>
      <c r="PHX41" s="227"/>
      <c r="PHY41" s="227"/>
      <c r="PHZ41" s="227"/>
      <c r="PIA41" s="227"/>
      <c r="PIB41" s="227"/>
      <c r="PIC41" s="227"/>
      <c r="PID41" s="227"/>
      <c r="PIE41" s="227"/>
      <c r="PIF41" s="227"/>
      <c r="PIG41" s="227"/>
      <c r="PIH41" s="227"/>
      <c r="PII41" s="227"/>
      <c r="PIJ41" s="227"/>
      <c r="PIK41" s="227"/>
      <c r="PIL41" s="227"/>
      <c r="PIM41" s="227"/>
      <c r="PIN41" s="227"/>
      <c r="PIO41" s="227"/>
      <c r="PIP41" s="227"/>
      <c r="PIQ41" s="227"/>
      <c r="PIR41" s="227"/>
      <c r="PIS41" s="227"/>
      <c r="PIT41" s="227"/>
      <c r="PIU41" s="227"/>
      <c r="PIV41" s="227"/>
      <c r="PIW41" s="227"/>
      <c r="PIX41" s="227"/>
      <c r="PIY41" s="227"/>
      <c r="PIZ41" s="227"/>
      <c r="PJA41" s="227"/>
      <c r="PJB41" s="227"/>
      <c r="PJC41" s="227"/>
      <c r="PJD41" s="227"/>
      <c r="PJE41" s="227"/>
      <c r="PJF41" s="227"/>
      <c r="PJG41" s="227"/>
      <c r="PJH41" s="227"/>
      <c r="PJI41" s="227"/>
      <c r="PJJ41" s="227"/>
      <c r="PJK41" s="227"/>
      <c r="PJL41" s="227"/>
      <c r="PJM41" s="227"/>
      <c r="PJN41" s="227"/>
      <c r="PJO41" s="227"/>
      <c r="PJP41" s="227"/>
      <c r="PJQ41" s="227"/>
      <c r="PJR41" s="227"/>
      <c r="PJS41" s="227"/>
      <c r="PJT41" s="227"/>
      <c r="PJU41" s="227"/>
      <c r="PJV41" s="227"/>
      <c r="PJW41" s="227"/>
      <c r="PJX41" s="227"/>
      <c r="PJY41" s="227"/>
      <c r="PJZ41" s="227"/>
      <c r="PKA41" s="227"/>
      <c r="PKB41" s="227"/>
      <c r="PKC41" s="227"/>
      <c r="PKD41" s="227"/>
      <c r="PKE41" s="227"/>
      <c r="PKF41" s="227"/>
      <c r="PKG41" s="227"/>
      <c r="PKH41" s="227"/>
      <c r="PKI41" s="227"/>
      <c r="PKJ41" s="227"/>
      <c r="PKK41" s="227"/>
      <c r="PKL41" s="227"/>
      <c r="PKM41" s="227"/>
      <c r="PKN41" s="227"/>
      <c r="PKO41" s="227"/>
      <c r="PKP41" s="227"/>
      <c r="PKQ41" s="227"/>
      <c r="PKR41" s="227"/>
      <c r="PKS41" s="227"/>
      <c r="PKT41" s="227"/>
      <c r="PKU41" s="227"/>
      <c r="PKV41" s="227"/>
      <c r="PKW41" s="227"/>
      <c r="PKX41" s="227"/>
      <c r="PKY41" s="227"/>
      <c r="PKZ41" s="227"/>
      <c r="PLA41" s="227"/>
      <c r="PLB41" s="227"/>
      <c r="PLC41" s="227"/>
      <c r="PLD41" s="227"/>
      <c r="PLE41" s="227"/>
      <c r="PLF41" s="227"/>
      <c r="PLG41" s="227"/>
      <c r="PLH41" s="227"/>
      <c r="PLI41" s="227"/>
      <c r="PLJ41" s="227"/>
      <c r="PLK41" s="227"/>
      <c r="PLL41" s="227"/>
      <c r="PLM41" s="227"/>
      <c r="PLN41" s="227"/>
      <c r="PLO41" s="227"/>
      <c r="PLP41" s="227"/>
      <c r="PLQ41" s="227"/>
      <c r="PLR41" s="227"/>
      <c r="PLS41" s="227"/>
      <c r="PLT41" s="227"/>
      <c r="PLU41" s="227"/>
      <c r="PLV41" s="227"/>
      <c r="PLW41" s="227"/>
      <c r="PLX41" s="227"/>
      <c r="PLY41" s="227"/>
      <c r="PLZ41" s="227"/>
      <c r="PMA41" s="227"/>
      <c r="PMB41" s="227"/>
      <c r="PMC41" s="227"/>
      <c r="PMD41" s="227"/>
      <c r="PME41" s="227"/>
      <c r="PMF41" s="227"/>
      <c r="PMG41" s="227"/>
      <c r="PMH41" s="227"/>
      <c r="PMI41" s="227"/>
      <c r="PMJ41" s="227"/>
      <c r="PMK41" s="227"/>
      <c r="PML41" s="227"/>
      <c r="PMM41" s="227"/>
      <c r="PMN41" s="227"/>
      <c r="PMO41" s="227"/>
      <c r="PMP41" s="227"/>
      <c r="PMQ41" s="227"/>
      <c r="PMR41" s="227"/>
      <c r="PMS41" s="227"/>
      <c r="PMT41" s="227"/>
      <c r="PMU41" s="227"/>
      <c r="PMV41" s="227"/>
      <c r="PMW41" s="227"/>
      <c r="PMX41" s="227"/>
      <c r="PMY41" s="227"/>
      <c r="PMZ41" s="227"/>
      <c r="PNA41" s="227"/>
      <c r="PNB41" s="227"/>
      <c r="PNC41" s="227"/>
      <c r="PND41" s="227"/>
      <c r="PNE41" s="227"/>
      <c r="PNF41" s="227"/>
      <c r="PNG41" s="227"/>
      <c r="PNH41" s="227"/>
      <c r="PNI41" s="227"/>
      <c r="PNJ41" s="227"/>
      <c r="PNK41" s="227"/>
      <c r="PNL41" s="227"/>
      <c r="PNM41" s="227"/>
      <c r="PNN41" s="227"/>
      <c r="PNO41" s="227"/>
      <c r="PNP41" s="227"/>
      <c r="PNQ41" s="227"/>
      <c r="PNR41" s="227"/>
      <c r="PNS41" s="227"/>
      <c r="PNT41" s="227"/>
      <c r="PNU41" s="227"/>
      <c r="PNV41" s="227"/>
      <c r="PNW41" s="227"/>
      <c r="PNX41" s="227"/>
      <c r="PNY41" s="227"/>
      <c r="PNZ41" s="227"/>
      <c r="POA41" s="227"/>
      <c r="POB41" s="227"/>
      <c r="POC41" s="227"/>
      <c r="POD41" s="227"/>
      <c r="POE41" s="227"/>
      <c r="POF41" s="227"/>
      <c r="POG41" s="227"/>
      <c r="POH41" s="227"/>
      <c r="POI41" s="227"/>
      <c r="POJ41" s="227"/>
      <c r="POK41" s="227"/>
      <c r="POL41" s="227"/>
      <c r="POM41" s="227"/>
      <c r="PON41" s="227"/>
      <c r="POO41" s="227"/>
      <c r="POP41" s="227"/>
      <c r="POQ41" s="227"/>
      <c r="POR41" s="227"/>
      <c r="POS41" s="227"/>
      <c r="POT41" s="227"/>
      <c r="POU41" s="227"/>
      <c r="POV41" s="227"/>
      <c r="POW41" s="227"/>
      <c r="POX41" s="227"/>
      <c r="POY41" s="227"/>
      <c r="POZ41" s="227"/>
      <c r="PPA41" s="227"/>
      <c r="PPB41" s="227"/>
      <c r="PPC41" s="227"/>
      <c r="PPD41" s="227"/>
      <c r="PPE41" s="227"/>
      <c r="PPF41" s="227"/>
      <c r="PPG41" s="227"/>
      <c r="PPH41" s="227"/>
      <c r="PPI41" s="227"/>
      <c r="PPJ41" s="227"/>
      <c r="PPK41" s="227"/>
      <c r="PPL41" s="227"/>
      <c r="PPM41" s="227"/>
      <c r="PPN41" s="227"/>
      <c r="PPO41" s="227"/>
      <c r="PPP41" s="227"/>
      <c r="PPQ41" s="227"/>
      <c r="PPR41" s="227"/>
      <c r="PPS41" s="227"/>
      <c r="PPT41" s="227"/>
      <c r="PPU41" s="227"/>
      <c r="PPV41" s="227"/>
      <c r="PPW41" s="227"/>
      <c r="PPX41" s="227"/>
      <c r="PPY41" s="227"/>
      <c r="PPZ41" s="227"/>
      <c r="PQA41" s="227"/>
      <c r="PQB41" s="227"/>
      <c r="PQC41" s="227"/>
      <c r="PQD41" s="227"/>
      <c r="PQE41" s="227"/>
      <c r="PQF41" s="227"/>
      <c r="PQG41" s="227"/>
      <c r="PQH41" s="227"/>
      <c r="PQI41" s="227"/>
      <c r="PQJ41" s="227"/>
      <c r="PQK41" s="227"/>
      <c r="PQL41" s="227"/>
      <c r="PQM41" s="227"/>
      <c r="PQN41" s="227"/>
      <c r="PQO41" s="227"/>
      <c r="PQP41" s="227"/>
      <c r="PQQ41" s="227"/>
      <c r="PQR41" s="227"/>
      <c r="PQS41" s="227"/>
      <c r="PQT41" s="227"/>
      <c r="PQU41" s="227"/>
      <c r="PQV41" s="227"/>
      <c r="PQW41" s="227"/>
      <c r="PQX41" s="227"/>
      <c r="PQY41" s="227"/>
      <c r="PQZ41" s="227"/>
      <c r="PRA41" s="227"/>
      <c r="PRB41" s="227"/>
      <c r="PRC41" s="227"/>
      <c r="PRD41" s="227"/>
      <c r="PRE41" s="227"/>
      <c r="PRF41" s="227"/>
      <c r="PRG41" s="227"/>
      <c r="PRH41" s="227"/>
      <c r="PRI41" s="227"/>
      <c r="PRJ41" s="227"/>
      <c r="PRK41" s="227"/>
      <c r="PRL41" s="227"/>
      <c r="PRM41" s="227"/>
      <c r="PRN41" s="227"/>
      <c r="PRO41" s="227"/>
      <c r="PRP41" s="227"/>
      <c r="PRQ41" s="227"/>
      <c r="PRR41" s="227"/>
      <c r="PRS41" s="227"/>
      <c r="PRT41" s="227"/>
      <c r="PRU41" s="227"/>
      <c r="PRV41" s="227"/>
      <c r="PRW41" s="227"/>
      <c r="PRX41" s="227"/>
      <c r="PRY41" s="227"/>
      <c r="PRZ41" s="227"/>
      <c r="PSA41" s="227"/>
      <c r="PSB41" s="227"/>
      <c r="PSC41" s="227"/>
      <c r="PSD41" s="227"/>
      <c r="PSE41" s="227"/>
      <c r="PSF41" s="227"/>
      <c r="PSG41" s="227"/>
      <c r="PSH41" s="227"/>
      <c r="PSI41" s="227"/>
      <c r="PSJ41" s="227"/>
      <c r="PSK41" s="227"/>
      <c r="PSL41" s="227"/>
      <c r="PSM41" s="227"/>
      <c r="PSN41" s="227"/>
      <c r="PSO41" s="227"/>
      <c r="PSP41" s="227"/>
      <c r="PSQ41" s="227"/>
      <c r="PSR41" s="227"/>
      <c r="PSS41" s="227"/>
      <c r="PST41" s="227"/>
      <c r="PSU41" s="227"/>
      <c r="PSV41" s="227"/>
      <c r="PSW41" s="227"/>
      <c r="PSX41" s="227"/>
      <c r="PSY41" s="227"/>
      <c r="PSZ41" s="227"/>
      <c r="PTA41" s="227"/>
      <c r="PTB41" s="227"/>
      <c r="PTC41" s="227"/>
      <c r="PTD41" s="227"/>
      <c r="PTE41" s="227"/>
      <c r="PTF41" s="227"/>
      <c r="PTG41" s="227"/>
      <c r="PTH41" s="227"/>
      <c r="PTI41" s="227"/>
      <c r="PTJ41" s="227"/>
      <c r="PTK41" s="227"/>
      <c r="PTL41" s="227"/>
      <c r="PTM41" s="227"/>
      <c r="PTN41" s="227"/>
      <c r="PTO41" s="227"/>
      <c r="PTP41" s="227"/>
      <c r="PTQ41" s="227"/>
      <c r="PTR41" s="227"/>
      <c r="PTS41" s="227"/>
      <c r="PTT41" s="227"/>
      <c r="PTU41" s="227"/>
      <c r="PTV41" s="227"/>
      <c r="PTW41" s="227"/>
      <c r="PTX41" s="227"/>
      <c r="PTY41" s="227"/>
      <c r="PTZ41" s="227"/>
      <c r="PUA41" s="227"/>
      <c r="PUB41" s="227"/>
      <c r="PUC41" s="227"/>
      <c r="PUD41" s="227"/>
      <c r="PUE41" s="227"/>
      <c r="PUF41" s="227"/>
      <c r="PUG41" s="227"/>
      <c r="PUH41" s="227"/>
      <c r="PUI41" s="227"/>
      <c r="PUJ41" s="227"/>
      <c r="PUK41" s="227"/>
      <c r="PUL41" s="227"/>
      <c r="PUM41" s="227"/>
      <c r="PUN41" s="227"/>
      <c r="PUO41" s="227"/>
      <c r="PUP41" s="227"/>
      <c r="PUQ41" s="227"/>
      <c r="PUR41" s="227"/>
      <c r="PUS41" s="227"/>
      <c r="PUT41" s="227"/>
      <c r="PUU41" s="227"/>
      <c r="PUV41" s="227"/>
      <c r="PUW41" s="227"/>
      <c r="PUX41" s="227"/>
      <c r="PUY41" s="227"/>
      <c r="PUZ41" s="227"/>
      <c r="PVA41" s="227"/>
      <c r="PVB41" s="227"/>
      <c r="PVC41" s="227"/>
      <c r="PVD41" s="227"/>
      <c r="PVE41" s="227"/>
      <c r="PVF41" s="227"/>
      <c r="PVG41" s="227"/>
      <c r="PVH41" s="227"/>
      <c r="PVI41" s="227"/>
      <c r="PVJ41" s="227"/>
      <c r="PVK41" s="227"/>
      <c r="PVL41" s="227"/>
      <c r="PVM41" s="227"/>
      <c r="PVN41" s="227"/>
      <c r="PVO41" s="227"/>
      <c r="PVP41" s="227"/>
      <c r="PVQ41" s="227"/>
      <c r="PVR41" s="227"/>
      <c r="PVS41" s="227"/>
      <c r="PVT41" s="227"/>
      <c r="PVU41" s="227"/>
      <c r="PVV41" s="227"/>
      <c r="PVW41" s="227"/>
      <c r="PVX41" s="227"/>
      <c r="PVY41" s="227"/>
      <c r="PVZ41" s="227"/>
      <c r="PWA41" s="227"/>
      <c r="PWB41" s="227"/>
      <c r="PWC41" s="227"/>
      <c r="PWD41" s="227"/>
      <c r="PWE41" s="227"/>
      <c r="PWF41" s="227"/>
      <c r="PWG41" s="227"/>
      <c r="PWH41" s="227"/>
      <c r="PWI41" s="227"/>
      <c r="PWJ41" s="227"/>
      <c r="PWK41" s="227"/>
      <c r="PWL41" s="227"/>
      <c r="PWM41" s="227"/>
      <c r="PWN41" s="227"/>
      <c r="PWO41" s="227"/>
      <c r="PWP41" s="227"/>
      <c r="PWQ41" s="227"/>
      <c r="PWR41" s="227"/>
      <c r="PWS41" s="227"/>
      <c r="PWT41" s="227"/>
      <c r="PWU41" s="227"/>
      <c r="PWV41" s="227"/>
      <c r="PWW41" s="227"/>
      <c r="PWX41" s="227"/>
      <c r="PWY41" s="227"/>
      <c r="PWZ41" s="227"/>
      <c r="PXA41" s="227"/>
      <c r="PXB41" s="227"/>
      <c r="PXC41" s="227"/>
      <c r="PXD41" s="227"/>
      <c r="PXE41" s="227"/>
      <c r="PXF41" s="227"/>
      <c r="PXG41" s="227"/>
      <c r="PXH41" s="227"/>
      <c r="PXI41" s="227"/>
      <c r="PXJ41" s="227"/>
      <c r="PXK41" s="227"/>
      <c r="PXL41" s="227"/>
      <c r="PXM41" s="227"/>
      <c r="PXN41" s="227"/>
      <c r="PXO41" s="227"/>
      <c r="PXP41" s="227"/>
      <c r="PXQ41" s="227"/>
      <c r="PXR41" s="227"/>
      <c r="PXS41" s="227"/>
      <c r="PXT41" s="227"/>
      <c r="PXU41" s="227"/>
      <c r="PXV41" s="227"/>
      <c r="PXW41" s="227"/>
      <c r="PXX41" s="227"/>
      <c r="PXY41" s="227"/>
      <c r="PXZ41" s="227"/>
      <c r="PYA41" s="227"/>
      <c r="PYB41" s="227"/>
      <c r="PYC41" s="227"/>
      <c r="PYD41" s="227"/>
      <c r="PYE41" s="227"/>
      <c r="PYF41" s="227"/>
      <c r="PYG41" s="227"/>
      <c r="PYH41" s="227"/>
      <c r="PYI41" s="227"/>
      <c r="PYJ41" s="227"/>
      <c r="PYK41" s="227"/>
      <c r="PYL41" s="227"/>
      <c r="PYM41" s="227"/>
      <c r="PYN41" s="227"/>
      <c r="PYO41" s="227"/>
      <c r="PYP41" s="227"/>
      <c r="PYQ41" s="227"/>
      <c r="PYR41" s="227"/>
      <c r="PYS41" s="227"/>
      <c r="PYT41" s="227"/>
      <c r="PYU41" s="227"/>
      <c r="PYV41" s="227"/>
      <c r="PYW41" s="227"/>
      <c r="PYX41" s="227"/>
      <c r="PYY41" s="227"/>
      <c r="PYZ41" s="227"/>
      <c r="PZA41" s="227"/>
      <c r="PZB41" s="227"/>
      <c r="PZC41" s="227"/>
      <c r="PZD41" s="227"/>
      <c r="PZE41" s="227"/>
      <c r="PZF41" s="227"/>
      <c r="PZG41" s="227"/>
      <c r="PZH41" s="227"/>
      <c r="PZI41" s="227"/>
      <c r="PZJ41" s="227"/>
      <c r="PZK41" s="227"/>
      <c r="PZL41" s="227"/>
      <c r="PZM41" s="227"/>
      <c r="PZN41" s="227"/>
      <c r="PZO41" s="227"/>
      <c r="PZP41" s="227"/>
      <c r="PZQ41" s="227"/>
      <c r="PZR41" s="227"/>
      <c r="PZS41" s="227"/>
      <c r="PZT41" s="227"/>
      <c r="PZU41" s="227"/>
      <c r="PZV41" s="227"/>
      <c r="PZW41" s="227"/>
      <c r="PZX41" s="227"/>
      <c r="PZY41" s="227"/>
      <c r="PZZ41" s="227"/>
      <c r="QAA41" s="227"/>
      <c r="QAB41" s="227"/>
      <c r="QAC41" s="227"/>
      <c r="QAD41" s="227"/>
      <c r="QAE41" s="227"/>
      <c r="QAF41" s="227"/>
      <c r="QAG41" s="227"/>
      <c r="QAH41" s="227"/>
      <c r="QAI41" s="227"/>
      <c r="QAJ41" s="227"/>
      <c r="QAK41" s="227"/>
      <c r="QAL41" s="227"/>
      <c r="QAM41" s="227"/>
      <c r="QAN41" s="227"/>
      <c r="QAO41" s="227"/>
      <c r="QAP41" s="227"/>
      <c r="QAQ41" s="227"/>
      <c r="QAR41" s="227"/>
      <c r="QAS41" s="227"/>
      <c r="QAT41" s="227"/>
      <c r="QAU41" s="227"/>
      <c r="QAV41" s="227"/>
      <c r="QAW41" s="227"/>
      <c r="QAX41" s="227"/>
      <c r="QAY41" s="227"/>
      <c r="QAZ41" s="227"/>
      <c r="QBA41" s="227"/>
      <c r="QBB41" s="227"/>
      <c r="QBC41" s="227"/>
      <c r="QBD41" s="227"/>
      <c r="QBE41" s="227"/>
      <c r="QBF41" s="227"/>
      <c r="QBG41" s="227"/>
      <c r="QBH41" s="227"/>
      <c r="QBI41" s="227"/>
      <c r="QBJ41" s="227"/>
      <c r="QBK41" s="227"/>
      <c r="QBL41" s="227"/>
      <c r="QBM41" s="227"/>
      <c r="QBN41" s="227"/>
      <c r="QBO41" s="227"/>
      <c r="QBP41" s="227"/>
      <c r="QBQ41" s="227"/>
      <c r="QBR41" s="227"/>
      <c r="QBS41" s="227"/>
      <c r="QBT41" s="227"/>
      <c r="QBU41" s="227"/>
      <c r="QBV41" s="227"/>
      <c r="QBW41" s="227"/>
      <c r="QBX41" s="227"/>
      <c r="QBY41" s="227"/>
      <c r="QBZ41" s="227"/>
      <c r="QCA41" s="227"/>
      <c r="QCB41" s="227"/>
      <c r="QCC41" s="227"/>
      <c r="QCD41" s="227"/>
      <c r="QCE41" s="227"/>
      <c r="QCF41" s="227"/>
      <c r="QCG41" s="227"/>
      <c r="QCH41" s="227"/>
      <c r="QCI41" s="227"/>
      <c r="QCJ41" s="227"/>
      <c r="QCK41" s="227"/>
      <c r="QCL41" s="227"/>
      <c r="QCM41" s="227"/>
      <c r="QCN41" s="227"/>
      <c r="QCO41" s="227"/>
      <c r="QCP41" s="227"/>
      <c r="QCQ41" s="227"/>
      <c r="QCR41" s="227"/>
      <c r="QCS41" s="227"/>
      <c r="QCT41" s="227"/>
      <c r="QCU41" s="227"/>
      <c r="QCV41" s="227"/>
      <c r="QCW41" s="227"/>
      <c r="QCX41" s="227"/>
      <c r="QCY41" s="227"/>
      <c r="QCZ41" s="227"/>
      <c r="QDA41" s="227"/>
      <c r="QDB41" s="227"/>
      <c r="QDC41" s="227"/>
      <c r="QDD41" s="227"/>
      <c r="QDE41" s="227"/>
      <c r="QDF41" s="227"/>
      <c r="QDG41" s="227"/>
      <c r="QDH41" s="227"/>
      <c r="QDI41" s="227"/>
      <c r="QDJ41" s="227"/>
      <c r="QDK41" s="227"/>
      <c r="QDL41" s="227"/>
      <c r="QDM41" s="227"/>
      <c r="QDN41" s="227"/>
      <c r="QDO41" s="227"/>
      <c r="QDP41" s="227"/>
      <c r="QDQ41" s="227"/>
      <c r="QDR41" s="227"/>
      <c r="QDS41" s="227"/>
      <c r="QDT41" s="227"/>
      <c r="QDU41" s="227"/>
      <c r="QDV41" s="227"/>
      <c r="QDW41" s="227"/>
      <c r="QDX41" s="227"/>
      <c r="QDY41" s="227"/>
      <c r="QDZ41" s="227"/>
      <c r="QEA41" s="227"/>
      <c r="QEB41" s="227"/>
      <c r="QEC41" s="227"/>
      <c r="QED41" s="227"/>
      <c r="QEE41" s="227"/>
      <c r="QEF41" s="227"/>
      <c r="QEG41" s="227"/>
      <c r="QEH41" s="227"/>
      <c r="QEI41" s="227"/>
      <c r="QEJ41" s="227"/>
      <c r="QEK41" s="227"/>
      <c r="QEL41" s="227"/>
      <c r="QEM41" s="227"/>
      <c r="QEN41" s="227"/>
      <c r="QEO41" s="227"/>
      <c r="QEP41" s="227"/>
      <c r="QEQ41" s="227"/>
      <c r="QER41" s="227"/>
      <c r="QES41" s="227"/>
      <c r="QET41" s="227"/>
      <c r="QEU41" s="227"/>
      <c r="QEV41" s="227"/>
      <c r="QEW41" s="227"/>
      <c r="QEX41" s="227"/>
      <c r="QEY41" s="227"/>
      <c r="QEZ41" s="227"/>
      <c r="QFA41" s="227"/>
      <c r="QFB41" s="227"/>
      <c r="QFC41" s="227"/>
      <c r="QFD41" s="227"/>
      <c r="QFE41" s="227"/>
      <c r="QFF41" s="227"/>
      <c r="QFG41" s="227"/>
      <c r="QFH41" s="227"/>
      <c r="QFI41" s="227"/>
      <c r="QFJ41" s="227"/>
      <c r="QFK41" s="227"/>
      <c r="QFL41" s="227"/>
      <c r="QFM41" s="227"/>
      <c r="QFN41" s="227"/>
      <c r="QFO41" s="227"/>
      <c r="QFP41" s="227"/>
      <c r="QFQ41" s="227"/>
      <c r="QFR41" s="227"/>
      <c r="QFS41" s="227"/>
      <c r="QFT41" s="227"/>
      <c r="QFU41" s="227"/>
      <c r="QFV41" s="227"/>
      <c r="QFW41" s="227"/>
      <c r="QFX41" s="227"/>
      <c r="QFY41" s="227"/>
      <c r="QFZ41" s="227"/>
      <c r="QGA41" s="227"/>
      <c r="QGB41" s="227"/>
      <c r="QGC41" s="227"/>
      <c r="QGD41" s="227"/>
      <c r="QGE41" s="227"/>
      <c r="QGF41" s="227"/>
      <c r="QGG41" s="227"/>
      <c r="QGH41" s="227"/>
      <c r="QGI41" s="227"/>
      <c r="QGJ41" s="227"/>
      <c r="QGK41" s="227"/>
      <c r="QGL41" s="227"/>
      <c r="QGM41" s="227"/>
      <c r="QGN41" s="227"/>
      <c r="QGO41" s="227"/>
      <c r="QGP41" s="227"/>
      <c r="QGQ41" s="227"/>
      <c r="QGR41" s="227"/>
      <c r="QGS41" s="227"/>
      <c r="QGT41" s="227"/>
      <c r="QGU41" s="227"/>
      <c r="QGV41" s="227"/>
      <c r="QGW41" s="227"/>
      <c r="QGX41" s="227"/>
      <c r="QGY41" s="227"/>
      <c r="QGZ41" s="227"/>
      <c r="QHA41" s="227"/>
      <c r="QHB41" s="227"/>
      <c r="QHC41" s="227"/>
      <c r="QHD41" s="227"/>
      <c r="QHE41" s="227"/>
      <c r="QHF41" s="227"/>
      <c r="QHG41" s="227"/>
      <c r="QHH41" s="227"/>
      <c r="QHI41" s="227"/>
      <c r="QHJ41" s="227"/>
      <c r="QHK41" s="227"/>
      <c r="QHL41" s="227"/>
      <c r="QHM41" s="227"/>
      <c r="QHN41" s="227"/>
      <c r="QHO41" s="227"/>
      <c r="QHP41" s="227"/>
      <c r="QHQ41" s="227"/>
      <c r="QHR41" s="227"/>
      <c r="QHS41" s="227"/>
      <c r="QHT41" s="227"/>
      <c r="QHU41" s="227"/>
      <c r="QHV41" s="227"/>
      <c r="QHW41" s="227"/>
      <c r="QHX41" s="227"/>
      <c r="QHY41" s="227"/>
      <c r="QHZ41" s="227"/>
      <c r="QIA41" s="227"/>
      <c r="QIB41" s="227"/>
      <c r="QIC41" s="227"/>
      <c r="QID41" s="227"/>
      <c r="QIE41" s="227"/>
      <c r="QIF41" s="227"/>
      <c r="QIG41" s="227"/>
      <c r="QIH41" s="227"/>
      <c r="QII41" s="227"/>
      <c r="QIJ41" s="227"/>
      <c r="QIK41" s="227"/>
      <c r="QIL41" s="227"/>
      <c r="QIM41" s="227"/>
      <c r="QIN41" s="227"/>
      <c r="QIO41" s="227"/>
      <c r="QIP41" s="227"/>
      <c r="QIQ41" s="227"/>
      <c r="QIR41" s="227"/>
      <c r="QIS41" s="227"/>
      <c r="QIT41" s="227"/>
      <c r="QIU41" s="227"/>
      <c r="QIV41" s="227"/>
      <c r="QIW41" s="227"/>
      <c r="QIX41" s="227"/>
      <c r="QIY41" s="227"/>
      <c r="QIZ41" s="227"/>
      <c r="QJA41" s="227"/>
      <c r="QJB41" s="227"/>
      <c r="QJC41" s="227"/>
      <c r="QJD41" s="227"/>
      <c r="QJE41" s="227"/>
      <c r="QJF41" s="227"/>
      <c r="QJG41" s="227"/>
      <c r="QJH41" s="227"/>
      <c r="QJI41" s="227"/>
      <c r="QJJ41" s="227"/>
      <c r="QJK41" s="227"/>
      <c r="QJL41" s="227"/>
      <c r="QJM41" s="227"/>
      <c r="QJN41" s="227"/>
      <c r="QJO41" s="227"/>
      <c r="QJP41" s="227"/>
      <c r="QJQ41" s="227"/>
      <c r="QJR41" s="227"/>
      <c r="QJS41" s="227"/>
      <c r="QJT41" s="227"/>
      <c r="QJU41" s="227"/>
      <c r="QJV41" s="227"/>
      <c r="QJW41" s="227"/>
      <c r="QJX41" s="227"/>
      <c r="QJY41" s="227"/>
      <c r="QJZ41" s="227"/>
      <c r="QKA41" s="227"/>
      <c r="QKB41" s="227"/>
      <c r="QKC41" s="227"/>
      <c r="QKD41" s="227"/>
      <c r="QKE41" s="227"/>
      <c r="QKF41" s="227"/>
      <c r="QKG41" s="227"/>
      <c r="QKH41" s="227"/>
      <c r="QKI41" s="227"/>
      <c r="QKJ41" s="227"/>
      <c r="QKK41" s="227"/>
      <c r="QKL41" s="227"/>
      <c r="QKM41" s="227"/>
      <c r="QKN41" s="227"/>
      <c r="QKO41" s="227"/>
      <c r="QKP41" s="227"/>
      <c r="QKQ41" s="227"/>
      <c r="QKR41" s="227"/>
      <c r="QKS41" s="227"/>
      <c r="QKT41" s="227"/>
      <c r="QKU41" s="227"/>
      <c r="QKV41" s="227"/>
      <c r="QKW41" s="227"/>
      <c r="QKX41" s="227"/>
      <c r="QKY41" s="227"/>
      <c r="QKZ41" s="227"/>
      <c r="QLA41" s="227"/>
      <c r="QLB41" s="227"/>
      <c r="QLC41" s="227"/>
      <c r="QLD41" s="227"/>
      <c r="QLE41" s="227"/>
      <c r="QLF41" s="227"/>
      <c r="QLG41" s="227"/>
      <c r="QLH41" s="227"/>
      <c r="QLI41" s="227"/>
      <c r="QLJ41" s="227"/>
      <c r="QLK41" s="227"/>
      <c r="QLL41" s="227"/>
      <c r="QLM41" s="227"/>
      <c r="QLN41" s="227"/>
      <c r="QLO41" s="227"/>
      <c r="QLP41" s="227"/>
      <c r="QLQ41" s="227"/>
      <c r="QLR41" s="227"/>
      <c r="QLS41" s="227"/>
      <c r="QLT41" s="227"/>
      <c r="QLU41" s="227"/>
      <c r="QLV41" s="227"/>
      <c r="QLW41" s="227"/>
      <c r="QLX41" s="227"/>
      <c r="QLY41" s="227"/>
      <c r="QLZ41" s="227"/>
      <c r="QMA41" s="227"/>
      <c r="QMB41" s="227"/>
      <c r="QMC41" s="227"/>
      <c r="QMD41" s="227"/>
      <c r="QME41" s="227"/>
      <c r="QMF41" s="227"/>
      <c r="QMG41" s="227"/>
      <c r="QMH41" s="227"/>
      <c r="QMI41" s="227"/>
      <c r="QMJ41" s="227"/>
      <c r="QMK41" s="227"/>
      <c r="QML41" s="227"/>
      <c r="QMM41" s="227"/>
      <c r="QMN41" s="227"/>
      <c r="QMO41" s="227"/>
      <c r="QMP41" s="227"/>
      <c r="QMQ41" s="227"/>
      <c r="QMR41" s="227"/>
      <c r="QMS41" s="227"/>
      <c r="QMT41" s="227"/>
      <c r="QMU41" s="227"/>
      <c r="QMV41" s="227"/>
      <c r="QMW41" s="227"/>
      <c r="QMX41" s="227"/>
      <c r="QMY41" s="227"/>
      <c r="QMZ41" s="227"/>
      <c r="QNA41" s="227"/>
      <c r="QNB41" s="227"/>
      <c r="QNC41" s="227"/>
      <c r="QND41" s="227"/>
      <c r="QNE41" s="227"/>
      <c r="QNF41" s="227"/>
      <c r="QNG41" s="227"/>
      <c r="QNH41" s="227"/>
      <c r="QNI41" s="227"/>
      <c r="QNJ41" s="227"/>
      <c r="QNK41" s="227"/>
      <c r="QNL41" s="227"/>
      <c r="QNM41" s="227"/>
      <c r="QNN41" s="227"/>
      <c r="QNO41" s="227"/>
      <c r="QNP41" s="227"/>
      <c r="QNQ41" s="227"/>
      <c r="QNR41" s="227"/>
      <c r="QNS41" s="227"/>
      <c r="QNT41" s="227"/>
      <c r="QNU41" s="227"/>
      <c r="QNV41" s="227"/>
      <c r="QNW41" s="227"/>
      <c r="QNX41" s="227"/>
      <c r="QNY41" s="227"/>
      <c r="QNZ41" s="227"/>
      <c r="QOA41" s="227"/>
      <c r="QOB41" s="227"/>
      <c r="QOC41" s="227"/>
      <c r="QOD41" s="227"/>
      <c r="QOE41" s="227"/>
      <c r="QOF41" s="227"/>
      <c r="QOG41" s="227"/>
      <c r="QOH41" s="227"/>
      <c r="QOI41" s="227"/>
      <c r="QOJ41" s="227"/>
      <c r="QOK41" s="227"/>
      <c r="QOL41" s="227"/>
      <c r="QOM41" s="227"/>
      <c r="QON41" s="227"/>
      <c r="QOO41" s="227"/>
      <c r="QOP41" s="227"/>
      <c r="QOQ41" s="227"/>
      <c r="QOR41" s="227"/>
      <c r="QOS41" s="227"/>
      <c r="QOT41" s="227"/>
      <c r="QOU41" s="227"/>
      <c r="QOV41" s="227"/>
      <c r="QOW41" s="227"/>
      <c r="QOX41" s="227"/>
      <c r="QOY41" s="227"/>
      <c r="QOZ41" s="227"/>
      <c r="QPA41" s="227"/>
      <c r="QPB41" s="227"/>
      <c r="QPC41" s="227"/>
      <c r="QPD41" s="227"/>
      <c r="QPE41" s="227"/>
      <c r="QPF41" s="227"/>
      <c r="QPG41" s="227"/>
      <c r="QPH41" s="227"/>
      <c r="QPI41" s="227"/>
      <c r="QPJ41" s="227"/>
      <c r="QPK41" s="227"/>
      <c r="QPL41" s="227"/>
      <c r="QPM41" s="227"/>
      <c r="QPN41" s="227"/>
      <c r="QPO41" s="227"/>
      <c r="QPP41" s="227"/>
      <c r="QPQ41" s="227"/>
      <c r="QPR41" s="227"/>
      <c r="QPS41" s="227"/>
      <c r="QPT41" s="227"/>
      <c r="QPU41" s="227"/>
      <c r="QPV41" s="227"/>
      <c r="QPW41" s="227"/>
      <c r="QPX41" s="227"/>
      <c r="QPY41" s="227"/>
      <c r="QPZ41" s="227"/>
      <c r="QQA41" s="227"/>
      <c r="QQB41" s="227"/>
      <c r="QQC41" s="227"/>
      <c r="QQD41" s="227"/>
      <c r="QQE41" s="227"/>
      <c r="QQF41" s="227"/>
      <c r="QQG41" s="227"/>
      <c r="QQH41" s="227"/>
      <c r="QQI41" s="227"/>
      <c r="QQJ41" s="227"/>
      <c r="QQK41" s="227"/>
      <c r="QQL41" s="227"/>
      <c r="QQM41" s="227"/>
      <c r="QQN41" s="227"/>
      <c r="QQO41" s="227"/>
      <c r="QQP41" s="227"/>
      <c r="QQQ41" s="227"/>
      <c r="QQR41" s="227"/>
      <c r="QQS41" s="227"/>
      <c r="QQT41" s="227"/>
      <c r="QQU41" s="227"/>
      <c r="QQV41" s="227"/>
      <c r="QQW41" s="227"/>
      <c r="QQX41" s="227"/>
      <c r="QQY41" s="227"/>
      <c r="QQZ41" s="227"/>
      <c r="QRA41" s="227"/>
      <c r="QRB41" s="227"/>
      <c r="QRC41" s="227"/>
      <c r="QRD41" s="227"/>
      <c r="QRE41" s="227"/>
      <c r="QRF41" s="227"/>
      <c r="QRG41" s="227"/>
      <c r="QRH41" s="227"/>
      <c r="QRI41" s="227"/>
      <c r="QRJ41" s="227"/>
      <c r="QRK41" s="227"/>
      <c r="QRL41" s="227"/>
      <c r="QRM41" s="227"/>
      <c r="QRN41" s="227"/>
      <c r="QRO41" s="227"/>
      <c r="QRP41" s="227"/>
      <c r="QRQ41" s="227"/>
      <c r="QRR41" s="227"/>
      <c r="QRS41" s="227"/>
      <c r="QRT41" s="227"/>
      <c r="QRU41" s="227"/>
      <c r="QRV41" s="227"/>
      <c r="QRW41" s="227"/>
      <c r="QRX41" s="227"/>
      <c r="QRY41" s="227"/>
      <c r="QRZ41" s="227"/>
      <c r="QSA41" s="227"/>
      <c r="QSB41" s="227"/>
      <c r="QSC41" s="227"/>
      <c r="QSD41" s="227"/>
      <c r="QSE41" s="227"/>
      <c r="QSF41" s="227"/>
      <c r="QSG41" s="227"/>
      <c r="QSH41" s="227"/>
      <c r="QSI41" s="227"/>
      <c r="QSJ41" s="227"/>
      <c r="QSK41" s="227"/>
      <c r="QSL41" s="227"/>
      <c r="QSM41" s="227"/>
      <c r="QSN41" s="227"/>
      <c r="QSO41" s="227"/>
      <c r="QSP41" s="227"/>
      <c r="QSQ41" s="227"/>
      <c r="QSR41" s="227"/>
      <c r="QSS41" s="227"/>
      <c r="QST41" s="227"/>
      <c r="QSU41" s="227"/>
      <c r="QSV41" s="227"/>
      <c r="QSW41" s="227"/>
      <c r="QSX41" s="227"/>
      <c r="QSY41" s="227"/>
      <c r="QSZ41" s="227"/>
      <c r="QTA41" s="227"/>
      <c r="QTB41" s="227"/>
      <c r="QTC41" s="227"/>
      <c r="QTD41" s="227"/>
      <c r="QTE41" s="227"/>
      <c r="QTF41" s="227"/>
      <c r="QTG41" s="227"/>
      <c r="QTH41" s="227"/>
      <c r="QTI41" s="227"/>
      <c r="QTJ41" s="227"/>
      <c r="QTK41" s="227"/>
      <c r="QTL41" s="227"/>
      <c r="QTM41" s="227"/>
      <c r="QTN41" s="227"/>
      <c r="QTO41" s="227"/>
      <c r="QTP41" s="227"/>
      <c r="QTQ41" s="227"/>
      <c r="QTR41" s="227"/>
      <c r="QTS41" s="227"/>
      <c r="QTT41" s="227"/>
      <c r="QTU41" s="227"/>
      <c r="QTV41" s="227"/>
      <c r="QTW41" s="227"/>
      <c r="QTX41" s="227"/>
      <c r="QTY41" s="227"/>
      <c r="QTZ41" s="227"/>
      <c r="QUA41" s="227"/>
      <c r="QUB41" s="227"/>
      <c r="QUC41" s="227"/>
      <c r="QUD41" s="227"/>
      <c r="QUE41" s="227"/>
      <c r="QUF41" s="227"/>
      <c r="QUG41" s="227"/>
      <c r="QUH41" s="227"/>
      <c r="QUI41" s="227"/>
      <c r="QUJ41" s="227"/>
      <c r="QUK41" s="227"/>
      <c r="QUL41" s="227"/>
      <c r="QUM41" s="227"/>
      <c r="QUN41" s="227"/>
      <c r="QUO41" s="227"/>
      <c r="QUP41" s="227"/>
      <c r="QUQ41" s="227"/>
      <c r="QUR41" s="227"/>
      <c r="QUS41" s="227"/>
      <c r="QUT41" s="227"/>
      <c r="QUU41" s="227"/>
      <c r="QUV41" s="227"/>
      <c r="QUW41" s="227"/>
      <c r="QUX41" s="227"/>
      <c r="QUY41" s="227"/>
      <c r="QUZ41" s="227"/>
      <c r="QVA41" s="227"/>
      <c r="QVB41" s="227"/>
      <c r="QVC41" s="227"/>
      <c r="QVD41" s="227"/>
      <c r="QVE41" s="227"/>
      <c r="QVF41" s="227"/>
      <c r="QVG41" s="227"/>
      <c r="QVH41" s="227"/>
      <c r="QVI41" s="227"/>
      <c r="QVJ41" s="227"/>
      <c r="QVK41" s="227"/>
      <c r="QVL41" s="227"/>
      <c r="QVM41" s="227"/>
      <c r="QVN41" s="227"/>
      <c r="QVO41" s="227"/>
      <c r="QVP41" s="227"/>
      <c r="QVQ41" s="227"/>
      <c r="QVR41" s="227"/>
      <c r="QVS41" s="227"/>
      <c r="QVT41" s="227"/>
      <c r="QVU41" s="227"/>
      <c r="QVV41" s="227"/>
      <c r="QVW41" s="227"/>
      <c r="QVX41" s="227"/>
      <c r="QVY41" s="227"/>
      <c r="QVZ41" s="227"/>
      <c r="QWA41" s="227"/>
      <c r="QWB41" s="227"/>
      <c r="QWC41" s="227"/>
      <c r="QWD41" s="227"/>
      <c r="QWE41" s="227"/>
      <c r="QWF41" s="227"/>
      <c r="QWG41" s="227"/>
      <c r="QWH41" s="227"/>
      <c r="QWI41" s="227"/>
      <c r="QWJ41" s="227"/>
      <c r="QWK41" s="227"/>
      <c r="QWL41" s="227"/>
      <c r="QWM41" s="227"/>
      <c r="QWN41" s="227"/>
      <c r="QWO41" s="227"/>
      <c r="QWP41" s="227"/>
      <c r="QWQ41" s="227"/>
      <c r="QWR41" s="227"/>
      <c r="QWS41" s="227"/>
      <c r="QWT41" s="227"/>
      <c r="QWU41" s="227"/>
      <c r="QWV41" s="227"/>
      <c r="QWW41" s="227"/>
      <c r="QWX41" s="227"/>
      <c r="QWY41" s="227"/>
      <c r="QWZ41" s="227"/>
      <c r="QXA41" s="227"/>
      <c r="QXB41" s="227"/>
      <c r="QXC41" s="227"/>
      <c r="QXD41" s="227"/>
      <c r="QXE41" s="227"/>
      <c r="QXF41" s="227"/>
      <c r="QXG41" s="227"/>
      <c r="QXH41" s="227"/>
      <c r="QXI41" s="227"/>
      <c r="QXJ41" s="227"/>
      <c r="QXK41" s="227"/>
      <c r="QXL41" s="227"/>
      <c r="QXM41" s="227"/>
      <c r="QXN41" s="227"/>
      <c r="QXO41" s="227"/>
      <c r="QXP41" s="227"/>
      <c r="QXQ41" s="227"/>
      <c r="QXR41" s="227"/>
      <c r="QXS41" s="227"/>
      <c r="QXT41" s="227"/>
      <c r="QXU41" s="227"/>
      <c r="QXV41" s="227"/>
      <c r="QXW41" s="227"/>
      <c r="QXX41" s="227"/>
      <c r="QXY41" s="227"/>
      <c r="QXZ41" s="227"/>
      <c r="QYA41" s="227"/>
      <c r="QYB41" s="227"/>
      <c r="QYC41" s="227"/>
      <c r="QYD41" s="227"/>
      <c r="QYE41" s="227"/>
      <c r="QYF41" s="227"/>
      <c r="QYG41" s="227"/>
      <c r="QYH41" s="227"/>
      <c r="QYI41" s="227"/>
      <c r="QYJ41" s="227"/>
      <c r="QYK41" s="227"/>
      <c r="QYL41" s="227"/>
      <c r="QYM41" s="227"/>
      <c r="QYN41" s="227"/>
      <c r="QYO41" s="227"/>
      <c r="QYP41" s="227"/>
      <c r="QYQ41" s="227"/>
      <c r="QYR41" s="227"/>
      <c r="QYS41" s="227"/>
      <c r="QYT41" s="227"/>
      <c r="QYU41" s="227"/>
      <c r="QYV41" s="227"/>
      <c r="QYW41" s="227"/>
      <c r="QYX41" s="227"/>
      <c r="QYY41" s="227"/>
      <c r="QYZ41" s="227"/>
      <c r="QZA41" s="227"/>
      <c r="QZB41" s="227"/>
      <c r="QZC41" s="227"/>
      <c r="QZD41" s="227"/>
      <c r="QZE41" s="227"/>
      <c r="QZF41" s="227"/>
      <c r="QZG41" s="227"/>
      <c r="QZH41" s="227"/>
      <c r="QZI41" s="227"/>
      <c r="QZJ41" s="227"/>
      <c r="QZK41" s="227"/>
      <c r="QZL41" s="227"/>
      <c r="QZM41" s="227"/>
      <c r="QZN41" s="227"/>
      <c r="QZO41" s="227"/>
      <c r="QZP41" s="227"/>
      <c r="QZQ41" s="227"/>
      <c r="QZR41" s="227"/>
      <c r="QZS41" s="227"/>
      <c r="QZT41" s="227"/>
      <c r="QZU41" s="227"/>
      <c r="QZV41" s="227"/>
      <c r="QZW41" s="227"/>
      <c r="QZX41" s="227"/>
      <c r="QZY41" s="227"/>
      <c r="QZZ41" s="227"/>
      <c r="RAA41" s="227"/>
      <c r="RAB41" s="227"/>
      <c r="RAC41" s="227"/>
      <c r="RAD41" s="227"/>
      <c r="RAE41" s="227"/>
      <c r="RAF41" s="227"/>
      <c r="RAG41" s="227"/>
      <c r="RAH41" s="227"/>
      <c r="RAI41" s="227"/>
      <c r="RAJ41" s="227"/>
      <c r="RAK41" s="227"/>
      <c r="RAL41" s="227"/>
      <c r="RAM41" s="227"/>
      <c r="RAN41" s="227"/>
      <c r="RAO41" s="227"/>
      <c r="RAP41" s="227"/>
      <c r="RAQ41" s="227"/>
      <c r="RAR41" s="227"/>
      <c r="RAS41" s="227"/>
      <c r="RAT41" s="227"/>
      <c r="RAU41" s="227"/>
      <c r="RAV41" s="227"/>
      <c r="RAW41" s="227"/>
      <c r="RAX41" s="227"/>
      <c r="RAY41" s="227"/>
      <c r="RAZ41" s="227"/>
      <c r="RBA41" s="227"/>
      <c r="RBB41" s="227"/>
      <c r="RBC41" s="227"/>
      <c r="RBD41" s="227"/>
      <c r="RBE41" s="227"/>
      <c r="RBF41" s="227"/>
      <c r="RBG41" s="227"/>
      <c r="RBH41" s="227"/>
      <c r="RBI41" s="227"/>
      <c r="RBJ41" s="227"/>
      <c r="RBK41" s="227"/>
      <c r="RBL41" s="227"/>
      <c r="RBM41" s="227"/>
      <c r="RBN41" s="227"/>
      <c r="RBO41" s="227"/>
      <c r="RBP41" s="227"/>
      <c r="RBQ41" s="227"/>
      <c r="RBR41" s="227"/>
      <c r="RBS41" s="227"/>
      <c r="RBT41" s="227"/>
      <c r="RBU41" s="227"/>
      <c r="RBV41" s="227"/>
      <c r="RBW41" s="227"/>
      <c r="RBX41" s="227"/>
      <c r="RBY41" s="227"/>
      <c r="RBZ41" s="227"/>
      <c r="RCA41" s="227"/>
      <c r="RCB41" s="227"/>
      <c r="RCC41" s="227"/>
      <c r="RCD41" s="227"/>
      <c r="RCE41" s="227"/>
      <c r="RCF41" s="227"/>
      <c r="RCG41" s="227"/>
      <c r="RCH41" s="227"/>
      <c r="RCI41" s="227"/>
      <c r="RCJ41" s="227"/>
      <c r="RCK41" s="227"/>
      <c r="RCL41" s="227"/>
      <c r="RCM41" s="227"/>
      <c r="RCN41" s="227"/>
      <c r="RCO41" s="227"/>
      <c r="RCP41" s="227"/>
      <c r="RCQ41" s="227"/>
      <c r="RCR41" s="227"/>
      <c r="RCS41" s="227"/>
      <c r="RCT41" s="227"/>
      <c r="RCU41" s="227"/>
      <c r="RCV41" s="227"/>
      <c r="RCW41" s="227"/>
      <c r="RCX41" s="227"/>
      <c r="RCY41" s="227"/>
      <c r="RCZ41" s="227"/>
      <c r="RDA41" s="227"/>
      <c r="RDB41" s="227"/>
      <c r="RDC41" s="227"/>
      <c r="RDD41" s="227"/>
      <c r="RDE41" s="227"/>
      <c r="RDF41" s="227"/>
      <c r="RDG41" s="227"/>
      <c r="RDH41" s="227"/>
      <c r="RDI41" s="227"/>
      <c r="RDJ41" s="227"/>
      <c r="RDK41" s="227"/>
      <c r="RDL41" s="227"/>
      <c r="RDM41" s="227"/>
      <c r="RDN41" s="227"/>
      <c r="RDO41" s="227"/>
      <c r="RDP41" s="227"/>
      <c r="RDQ41" s="227"/>
      <c r="RDR41" s="227"/>
      <c r="RDS41" s="227"/>
      <c r="RDT41" s="227"/>
      <c r="RDU41" s="227"/>
      <c r="RDV41" s="227"/>
      <c r="RDW41" s="227"/>
      <c r="RDX41" s="227"/>
      <c r="RDY41" s="227"/>
      <c r="RDZ41" s="227"/>
      <c r="REA41" s="227"/>
      <c r="REB41" s="227"/>
      <c r="REC41" s="227"/>
      <c r="RED41" s="227"/>
      <c r="REE41" s="227"/>
      <c r="REF41" s="227"/>
      <c r="REG41" s="227"/>
      <c r="REH41" s="227"/>
      <c r="REI41" s="227"/>
      <c r="REJ41" s="227"/>
      <c r="REK41" s="227"/>
      <c r="REL41" s="227"/>
      <c r="REM41" s="227"/>
      <c r="REN41" s="227"/>
      <c r="REO41" s="227"/>
      <c r="REP41" s="227"/>
      <c r="REQ41" s="227"/>
      <c r="RER41" s="227"/>
      <c r="RES41" s="227"/>
      <c r="RET41" s="227"/>
      <c r="REU41" s="227"/>
      <c r="REV41" s="227"/>
      <c r="REW41" s="227"/>
      <c r="REX41" s="227"/>
      <c r="REY41" s="227"/>
      <c r="REZ41" s="227"/>
      <c r="RFA41" s="227"/>
      <c r="RFB41" s="227"/>
      <c r="RFC41" s="227"/>
      <c r="RFD41" s="227"/>
      <c r="RFE41" s="227"/>
      <c r="RFF41" s="227"/>
      <c r="RFG41" s="227"/>
      <c r="RFH41" s="227"/>
      <c r="RFI41" s="227"/>
      <c r="RFJ41" s="227"/>
      <c r="RFK41" s="227"/>
      <c r="RFL41" s="227"/>
      <c r="RFM41" s="227"/>
      <c r="RFN41" s="227"/>
      <c r="RFO41" s="227"/>
      <c r="RFP41" s="227"/>
      <c r="RFQ41" s="227"/>
      <c r="RFR41" s="227"/>
      <c r="RFS41" s="227"/>
      <c r="RFT41" s="227"/>
      <c r="RFU41" s="227"/>
      <c r="RFV41" s="227"/>
      <c r="RFW41" s="227"/>
      <c r="RFX41" s="227"/>
      <c r="RFY41" s="227"/>
      <c r="RFZ41" s="227"/>
      <c r="RGA41" s="227"/>
      <c r="RGB41" s="227"/>
      <c r="RGC41" s="227"/>
      <c r="RGD41" s="227"/>
      <c r="RGE41" s="227"/>
      <c r="RGF41" s="227"/>
      <c r="RGG41" s="227"/>
      <c r="RGH41" s="227"/>
      <c r="RGI41" s="227"/>
      <c r="RGJ41" s="227"/>
      <c r="RGK41" s="227"/>
      <c r="RGL41" s="227"/>
      <c r="RGM41" s="227"/>
      <c r="RGN41" s="227"/>
      <c r="RGO41" s="227"/>
      <c r="RGP41" s="227"/>
      <c r="RGQ41" s="227"/>
      <c r="RGR41" s="227"/>
      <c r="RGS41" s="227"/>
      <c r="RGT41" s="227"/>
      <c r="RGU41" s="227"/>
      <c r="RGV41" s="227"/>
      <c r="RGW41" s="227"/>
      <c r="RGX41" s="227"/>
      <c r="RGY41" s="227"/>
      <c r="RGZ41" s="227"/>
      <c r="RHA41" s="227"/>
      <c r="RHB41" s="227"/>
      <c r="RHC41" s="227"/>
      <c r="RHD41" s="227"/>
      <c r="RHE41" s="227"/>
      <c r="RHF41" s="227"/>
      <c r="RHG41" s="227"/>
      <c r="RHH41" s="227"/>
      <c r="RHI41" s="227"/>
      <c r="RHJ41" s="227"/>
      <c r="RHK41" s="227"/>
      <c r="RHL41" s="227"/>
      <c r="RHM41" s="227"/>
      <c r="RHN41" s="227"/>
      <c r="RHO41" s="227"/>
      <c r="RHP41" s="227"/>
      <c r="RHQ41" s="227"/>
      <c r="RHR41" s="227"/>
      <c r="RHS41" s="227"/>
      <c r="RHT41" s="227"/>
      <c r="RHU41" s="227"/>
      <c r="RHV41" s="227"/>
      <c r="RHW41" s="227"/>
      <c r="RHX41" s="227"/>
      <c r="RHY41" s="227"/>
      <c r="RHZ41" s="227"/>
      <c r="RIA41" s="227"/>
      <c r="RIB41" s="227"/>
      <c r="RIC41" s="227"/>
      <c r="RID41" s="227"/>
      <c r="RIE41" s="227"/>
      <c r="RIF41" s="227"/>
      <c r="RIG41" s="227"/>
      <c r="RIH41" s="227"/>
      <c r="RII41" s="227"/>
      <c r="RIJ41" s="227"/>
      <c r="RIK41" s="227"/>
      <c r="RIL41" s="227"/>
      <c r="RIM41" s="227"/>
      <c r="RIN41" s="227"/>
      <c r="RIO41" s="227"/>
      <c r="RIP41" s="227"/>
      <c r="RIQ41" s="227"/>
      <c r="RIR41" s="227"/>
      <c r="RIS41" s="227"/>
      <c r="RIT41" s="227"/>
      <c r="RIU41" s="227"/>
      <c r="RIV41" s="227"/>
      <c r="RIW41" s="227"/>
      <c r="RIX41" s="227"/>
      <c r="RIY41" s="227"/>
      <c r="RIZ41" s="227"/>
      <c r="RJA41" s="227"/>
      <c r="RJB41" s="227"/>
      <c r="RJC41" s="227"/>
      <c r="RJD41" s="227"/>
      <c r="RJE41" s="227"/>
      <c r="RJF41" s="227"/>
      <c r="RJG41" s="227"/>
      <c r="RJH41" s="227"/>
      <c r="RJI41" s="227"/>
      <c r="RJJ41" s="227"/>
      <c r="RJK41" s="227"/>
      <c r="RJL41" s="227"/>
      <c r="RJM41" s="227"/>
      <c r="RJN41" s="227"/>
      <c r="RJO41" s="227"/>
      <c r="RJP41" s="227"/>
      <c r="RJQ41" s="227"/>
      <c r="RJR41" s="227"/>
      <c r="RJS41" s="227"/>
      <c r="RJT41" s="227"/>
      <c r="RJU41" s="227"/>
      <c r="RJV41" s="227"/>
      <c r="RJW41" s="227"/>
      <c r="RJX41" s="227"/>
      <c r="RJY41" s="227"/>
      <c r="RJZ41" s="227"/>
      <c r="RKA41" s="227"/>
      <c r="RKB41" s="227"/>
      <c r="RKC41" s="227"/>
      <c r="RKD41" s="227"/>
      <c r="RKE41" s="227"/>
      <c r="RKF41" s="227"/>
      <c r="RKG41" s="227"/>
      <c r="RKH41" s="227"/>
      <c r="RKI41" s="227"/>
      <c r="RKJ41" s="227"/>
      <c r="RKK41" s="227"/>
      <c r="RKL41" s="227"/>
      <c r="RKM41" s="227"/>
      <c r="RKN41" s="227"/>
      <c r="RKO41" s="227"/>
      <c r="RKP41" s="227"/>
      <c r="RKQ41" s="227"/>
      <c r="RKR41" s="227"/>
      <c r="RKS41" s="227"/>
      <c r="RKT41" s="227"/>
      <c r="RKU41" s="227"/>
      <c r="RKV41" s="227"/>
      <c r="RKW41" s="227"/>
      <c r="RKX41" s="227"/>
      <c r="RKY41" s="227"/>
      <c r="RKZ41" s="227"/>
      <c r="RLA41" s="227"/>
      <c r="RLB41" s="227"/>
      <c r="RLC41" s="227"/>
      <c r="RLD41" s="227"/>
      <c r="RLE41" s="227"/>
      <c r="RLF41" s="227"/>
      <c r="RLG41" s="227"/>
      <c r="RLH41" s="227"/>
      <c r="RLI41" s="227"/>
      <c r="RLJ41" s="227"/>
      <c r="RLK41" s="227"/>
      <c r="RLL41" s="227"/>
      <c r="RLM41" s="227"/>
      <c r="RLN41" s="227"/>
      <c r="RLO41" s="227"/>
      <c r="RLP41" s="227"/>
      <c r="RLQ41" s="227"/>
      <c r="RLR41" s="227"/>
      <c r="RLS41" s="227"/>
      <c r="RLT41" s="227"/>
      <c r="RLU41" s="227"/>
      <c r="RLV41" s="227"/>
      <c r="RLW41" s="227"/>
      <c r="RLX41" s="227"/>
      <c r="RLY41" s="227"/>
      <c r="RLZ41" s="227"/>
      <c r="RMA41" s="227"/>
      <c r="RMB41" s="227"/>
      <c r="RMC41" s="227"/>
      <c r="RMD41" s="227"/>
      <c r="RME41" s="227"/>
      <c r="RMF41" s="227"/>
      <c r="RMG41" s="227"/>
      <c r="RMH41" s="227"/>
      <c r="RMI41" s="227"/>
      <c r="RMJ41" s="227"/>
      <c r="RMK41" s="227"/>
      <c r="RML41" s="227"/>
      <c r="RMM41" s="227"/>
      <c r="RMN41" s="227"/>
      <c r="RMO41" s="227"/>
      <c r="RMP41" s="227"/>
      <c r="RMQ41" s="227"/>
      <c r="RMR41" s="227"/>
      <c r="RMS41" s="227"/>
      <c r="RMT41" s="227"/>
      <c r="RMU41" s="227"/>
      <c r="RMV41" s="227"/>
      <c r="RMW41" s="227"/>
      <c r="RMX41" s="227"/>
      <c r="RMY41" s="227"/>
      <c r="RMZ41" s="227"/>
      <c r="RNA41" s="227"/>
      <c r="RNB41" s="227"/>
      <c r="RNC41" s="227"/>
      <c r="RND41" s="227"/>
      <c r="RNE41" s="227"/>
      <c r="RNF41" s="227"/>
      <c r="RNG41" s="227"/>
      <c r="RNH41" s="227"/>
      <c r="RNI41" s="227"/>
      <c r="RNJ41" s="227"/>
      <c r="RNK41" s="227"/>
      <c r="RNL41" s="227"/>
      <c r="RNM41" s="227"/>
      <c r="RNN41" s="227"/>
      <c r="RNO41" s="227"/>
      <c r="RNP41" s="227"/>
      <c r="RNQ41" s="227"/>
      <c r="RNR41" s="227"/>
      <c r="RNS41" s="227"/>
      <c r="RNT41" s="227"/>
      <c r="RNU41" s="227"/>
      <c r="RNV41" s="227"/>
      <c r="RNW41" s="227"/>
      <c r="RNX41" s="227"/>
      <c r="RNY41" s="227"/>
      <c r="RNZ41" s="227"/>
      <c r="ROA41" s="227"/>
      <c r="ROB41" s="227"/>
      <c r="ROC41" s="227"/>
      <c r="ROD41" s="227"/>
      <c r="ROE41" s="227"/>
      <c r="ROF41" s="227"/>
      <c r="ROG41" s="227"/>
      <c r="ROH41" s="227"/>
      <c r="ROI41" s="227"/>
      <c r="ROJ41" s="227"/>
      <c r="ROK41" s="227"/>
      <c r="ROL41" s="227"/>
      <c r="ROM41" s="227"/>
      <c r="RON41" s="227"/>
      <c r="ROO41" s="227"/>
      <c r="ROP41" s="227"/>
      <c r="ROQ41" s="227"/>
      <c r="ROR41" s="227"/>
      <c r="ROS41" s="227"/>
      <c r="ROT41" s="227"/>
      <c r="ROU41" s="227"/>
      <c r="ROV41" s="227"/>
      <c r="ROW41" s="227"/>
      <c r="ROX41" s="227"/>
      <c r="ROY41" s="227"/>
      <c r="ROZ41" s="227"/>
      <c r="RPA41" s="227"/>
      <c r="RPB41" s="227"/>
      <c r="RPC41" s="227"/>
      <c r="RPD41" s="227"/>
      <c r="RPE41" s="227"/>
      <c r="RPF41" s="227"/>
      <c r="RPG41" s="227"/>
      <c r="RPH41" s="227"/>
      <c r="RPI41" s="227"/>
      <c r="RPJ41" s="227"/>
      <c r="RPK41" s="227"/>
      <c r="RPL41" s="227"/>
      <c r="RPM41" s="227"/>
      <c r="RPN41" s="227"/>
      <c r="RPO41" s="227"/>
      <c r="RPP41" s="227"/>
      <c r="RPQ41" s="227"/>
      <c r="RPR41" s="227"/>
      <c r="RPS41" s="227"/>
      <c r="RPT41" s="227"/>
      <c r="RPU41" s="227"/>
      <c r="RPV41" s="227"/>
      <c r="RPW41" s="227"/>
      <c r="RPX41" s="227"/>
      <c r="RPY41" s="227"/>
      <c r="RPZ41" s="227"/>
      <c r="RQA41" s="227"/>
      <c r="RQB41" s="227"/>
      <c r="RQC41" s="227"/>
      <c r="RQD41" s="227"/>
      <c r="RQE41" s="227"/>
      <c r="RQF41" s="227"/>
      <c r="RQG41" s="227"/>
      <c r="RQH41" s="227"/>
      <c r="RQI41" s="227"/>
      <c r="RQJ41" s="227"/>
      <c r="RQK41" s="227"/>
      <c r="RQL41" s="227"/>
      <c r="RQM41" s="227"/>
      <c r="RQN41" s="227"/>
      <c r="RQO41" s="227"/>
      <c r="RQP41" s="227"/>
      <c r="RQQ41" s="227"/>
      <c r="RQR41" s="227"/>
      <c r="RQS41" s="227"/>
      <c r="RQT41" s="227"/>
      <c r="RQU41" s="227"/>
      <c r="RQV41" s="227"/>
      <c r="RQW41" s="227"/>
      <c r="RQX41" s="227"/>
      <c r="RQY41" s="227"/>
      <c r="RQZ41" s="227"/>
      <c r="RRA41" s="227"/>
      <c r="RRB41" s="227"/>
      <c r="RRC41" s="227"/>
      <c r="RRD41" s="227"/>
      <c r="RRE41" s="227"/>
      <c r="RRF41" s="227"/>
      <c r="RRG41" s="227"/>
      <c r="RRH41" s="227"/>
      <c r="RRI41" s="227"/>
      <c r="RRJ41" s="227"/>
      <c r="RRK41" s="227"/>
      <c r="RRL41" s="227"/>
      <c r="RRM41" s="227"/>
      <c r="RRN41" s="227"/>
      <c r="RRO41" s="227"/>
      <c r="RRP41" s="227"/>
      <c r="RRQ41" s="227"/>
      <c r="RRR41" s="227"/>
      <c r="RRS41" s="227"/>
      <c r="RRT41" s="227"/>
      <c r="RRU41" s="227"/>
      <c r="RRV41" s="227"/>
      <c r="RRW41" s="227"/>
      <c r="RRX41" s="227"/>
      <c r="RRY41" s="227"/>
      <c r="RRZ41" s="227"/>
      <c r="RSA41" s="227"/>
      <c r="RSB41" s="227"/>
      <c r="RSC41" s="227"/>
      <c r="RSD41" s="227"/>
      <c r="RSE41" s="227"/>
      <c r="RSF41" s="227"/>
      <c r="RSG41" s="227"/>
      <c r="RSH41" s="227"/>
      <c r="RSI41" s="227"/>
      <c r="RSJ41" s="227"/>
      <c r="RSK41" s="227"/>
      <c r="RSL41" s="227"/>
      <c r="RSM41" s="227"/>
      <c r="RSN41" s="227"/>
      <c r="RSO41" s="227"/>
      <c r="RSP41" s="227"/>
      <c r="RSQ41" s="227"/>
      <c r="RSR41" s="227"/>
      <c r="RSS41" s="227"/>
      <c r="RST41" s="227"/>
      <c r="RSU41" s="227"/>
      <c r="RSV41" s="227"/>
      <c r="RSW41" s="227"/>
      <c r="RSX41" s="227"/>
      <c r="RSY41" s="227"/>
      <c r="RSZ41" s="227"/>
      <c r="RTA41" s="227"/>
      <c r="RTB41" s="227"/>
      <c r="RTC41" s="227"/>
      <c r="RTD41" s="227"/>
      <c r="RTE41" s="227"/>
      <c r="RTF41" s="227"/>
      <c r="RTG41" s="227"/>
      <c r="RTH41" s="227"/>
      <c r="RTI41" s="227"/>
      <c r="RTJ41" s="227"/>
      <c r="RTK41" s="227"/>
      <c r="RTL41" s="227"/>
      <c r="RTM41" s="227"/>
      <c r="RTN41" s="227"/>
      <c r="RTO41" s="227"/>
      <c r="RTP41" s="227"/>
      <c r="RTQ41" s="227"/>
      <c r="RTR41" s="227"/>
      <c r="RTS41" s="227"/>
      <c r="RTT41" s="227"/>
      <c r="RTU41" s="227"/>
      <c r="RTV41" s="227"/>
      <c r="RTW41" s="227"/>
      <c r="RTX41" s="227"/>
      <c r="RTY41" s="227"/>
      <c r="RTZ41" s="227"/>
      <c r="RUA41" s="227"/>
      <c r="RUB41" s="227"/>
      <c r="RUC41" s="227"/>
      <c r="RUD41" s="227"/>
      <c r="RUE41" s="227"/>
      <c r="RUF41" s="227"/>
      <c r="RUG41" s="227"/>
      <c r="RUH41" s="227"/>
      <c r="RUI41" s="227"/>
      <c r="RUJ41" s="227"/>
      <c r="RUK41" s="227"/>
      <c r="RUL41" s="227"/>
      <c r="RUM41" s="227"/>
      <c r="RUN41" s="227"/>
      <c r="RUO41" s="227"/>
      <c r="RUP41" s="227"/>
      <c r="RUQ41" s="227"/>
      <c r="RUR41" s="227"/>
      <c r="RUS41" s="227"/>
      <c r="RUT41" s="227"/>
      <c r="RUU41" s="227"/>
      <c r="RUV41" s="227"/>
      <c r="RUW41" s="227"/>
      <c r="RUX41" s="227"/>
      <c r="RUY41" s="227"/>
      <c r="RUZ41" s="227"/>
      <c r="RVA41" s="227"/>
      <c r="RVB41" s="227"/>
      <c r="RVC41" s="227"/>
      <c r="RVD41" s="227"/>
      <c r="RVE41" s="227"/>
      <c r="RVF41" s="227"/>
      <c r="RVG41" s="227"/>
      <c r="RVH41" s="227"/>
      <c r="RVI41" s="227"/>
      <c r="RVJ41" s="227"/>
      <c r="RVK41" s="227"/>
      <c r="RVL41" s="227"/>
      <c r="RVM41" s="227"/>
      <c r="RVN41" s="227"/>
      <c r="RVO41" s="227"/>
      <c r="RVP41" s="227"/>
      <c r="RVQ41" s="227"/>
      <c r="RVR41" s="227"/>
      <c r="RVS41" s="227"/>
      <c r="RVT41" s="227"/>
      <c r="RVU41" s="227"/>
      <c r="RVV41" s="227"/>
      <c r="RVW41" s="227"/>
      <c r="RVX41" s="227"/>
      <c r="RVY41" s="227"/>
      <c r="RVZ41" s="227"/>
      <c r="RWA41" s="227"/>
      <c r="RWB41" s="227"/>
      <c r="RWC41" s="227"/>
      <c r="RWD41" s="227"/>
      <c r="RWE41" s="227"/>
      <c r="RWF41" s="227"/>
      <c r="RWG41" s="227"/>
      <c r="RWH41" s="227"/>
      <c r="RWI41" s="227"/>
      <c r="RWJ41" s="227"/>
      <c r="RWK41" s="227"/>
      <c r="RWL41" s="227"/>
      <c r="RWM41" s="227"/>
      <c r="RWN41" s="227"/>
      <c r="RWO41" s="227"/>
      <c r="RWP41" s="227"/>
      <c r="RWQ41" s="227"/>
      <c r="RWR41" s="227"/>
      <c r="RWS41" s="227"/>
      <c r="RWT41" s="227"/>
      <c r="RWU41" s="227"/>
      <c r="RWV41" s="227"/>
      <c r="RWW41" s="227"/>
      <c r="RWX41" s="227"/>
      <c r="RWY41" s="227"/>
      <c r="RWZ41" s="227"/>
      <c r="RXA41" s="227"/>
      <c r="RXB41" s="227"/>
      <c r="RXC41" s="227"/>
      <c r="RXD41" s="227"/>
      <c r="RXE41" s="227"/>
      <c r="RXF41" s="227"/>
      <c r="RXG41" s="227"/>
      <c r="RXH41" s="227"/>
      <c r="RXI41" s="227"/>
      <c r="RXJ41" s="227"/>
      <c r="RXK41" s="227"/>
      <c r="RXL41" s="227"/>
      <c r="RXM41" s="227"/>
      <c r="RXN41" s="227"/>
      <c r="RXO41" s="227"/>
      <c r="RXP41" s="227"/>
      <c r="RXQ41" s="227"/>
      <c r="RXR41" s="227"/>
      <c r="RXS41" s="227"/>
      <c r="RXT41" s="227"/>
      <c r="RXU41" s="227"/>
      <c r="RXV41" s="227"/>
      <c r="RXW41" s="227"/>
      <c r="RXX41" s="227"/>
      <c r="RXY41" s="227"/>
      <c r="RXZ41" s="227"/>
      <c r="RYA41" s="227"/>
      <c r="RYB41" s="227"/>
      <c r="RYC41" s="227"/>
      <c r="RYD41" s="227"/>
      <c r="RYE41" s="227"/>
      <c r="RYF41" s="227"/>
      <c r="RYG41" s="227"/>
      <c r="RYH41" s="227"/>
      <c r="RYI41" s="227"/>
      <c r="RYJ41" s="227"/>
      <c r="RYK41" s="227"/>
      <c r="RYL41" s="227"/>
      <c r="RYM41" s="227"/>
      <c r="RYN41" s="227"/>
      <c r="RYO41" s="227"/>
      <c r="RYP41" s="227"/>
      <c r="RYQ41" s="227"/>
      <c r="RYR41" s="227"/>
      <c r="RYS41" s="227"/>
      <c r="RYT41" s="227"/>
      <c r="RYU41" s="227"/>
      <c r="RYV41" s="227"/>
      <c r="RYW41" s="227"/>
      <c r="RYX41" s="227"/>
      <c r="RYY41" s="227"/>
      <c r="RYZ41" s="227"/>
      <c r="RZA41" s="227"/>
      <c r="RZB41" s="227"/>
      <c r="RZC41" s="227"/>
      <c r="RZD41" s="227"/>
      <c r="RZE41" s="227"/>
      <c r="RZF41" s="227"/>
      <c r="RZG41" s="227"/>
      <c r="RZH41" s="227"/>
      <c r="RZI41" s="227"/>
      <c r="RZJ41" s="227"/>
      <c r="RZK41" s="227"/>
      <c r="RZL41" s="227"/>
      <c r="RZM41" s="227"/>
      <c r="RZN41" s="227"/>
      <c r="RZO41" s="227"/>
      <c r="RZP41" s="227"/>
      <c r="RZQ41" s="227"/>
      <c r="RZR41" s="227"/>
      <c r="RZS41" s="227"/>
      <c r="RZT41" s="227"/>
      <c r="RZU41" s="227"/>
      <c r="RZV41" s="227"/>
      <c r="RZW41" s="227"/>
      <c r="RZX41" s="227"/>
      <c r="RZY41" s="227"/>
      <c r="RZZ41" s="227"/>
      <c r="SAA41" s="227"/>
      <c r="SAB41" s="227"/>
      <c r="SAC41" s="227"/>
      <c r="SAD41" s="227"/>
      <c r="SAE41" s="227"/>
      <c r="SAF41" s="227"/>
      <c r="SAG41" s="227"/>
      <c r="SAH41" s="227"/>
      <c r="SAI41" s="227"/>
      <c r="SAJ41" s="227"/>
      <c r="SAK41" s="227"/>
      <c r="SAL41" s="227"/>
      <c r="SAM41" s="227"/>
      <c r="SAN41" s="227"/>
      <c r="SAO41" s="227"/>
      <c r="SAP41" s="227"/>
      <c r="SAQ41" s="227"/>
      <c r="SAR41" s="227"/>
      <c r="SAS41" s="227"/>
      <c r="SAT41" s="227"/>
      <c r="SAU41" s="227"/>
      <c r="SAV41" s="227"/>
      <c r="SAW41" s="227"/>
      <c r="SAX41" s="227"/>
      <c r="SAY41" s="227"/>
      <c r="SAZ41" s="227"/>
      <c r="SBA41" s="227"/>
      <c r="SBB41" s="227"/>
      <c r="SBC41" s="227"/>
      <c r="SBD41" s="227"/>
      <c r="SBE41" s="227"/>
      <c r="SBF41" s="227"/>
      <c r="SBG41" s="227"/>
      <c r="SBH41" s="227"/>
      <c r="SBI41" s="227"/>
      <c r="SBJ41" s="227"/>
      <c r="SBK41" s="227"/>
      <c r="SBL41" s="227"/>
      <c r="SBM41" s="227"/>
      <c r="SBN41" s="227"/>
      <c r="SBO41" s="227"/>
      <c r="SBP41" s="227"/>
      <c r="SBQ41" s="227"/>
      <c r="SBR41" s="227"/>
      <c r="SBS41" s="227"/>
      <c r="SBT41" s="227"/>
      <c r="SBU41" s="227"/>
      <c r="SBV41" s="227"/>
      <c r="SBW41" s="227"/>
      <c r="SBX41" s="227"/>
      <c r="SBY41" s="227"/>
      <c r="SBZ41" s="227"/>
      <c r="SCA41" s="227"/>
      <c r="SCB41" s="227"/>
      <c r="SCC41" s="227"/>
      <c r="SCD41" s="227"/>
      <c r="SCE41" s="227"/>
      <c r="SCF41" s="227"/>
      <c r="SCG41" s="227"/>
      <c r="SCH41" s="227"/>
      <c r="SCI41" s="227"/>
      <c r="SCJ41" s="227"/>
      <c r="SCK41" s="227"/>
      <c r="SCL41" s="227"/>
      <c r="SCM41" s="227"/>
      <c r="SCN41" s="227"/>
      <c r="SCO41" s="227"/>
      <c r="SCP41" s="227"/>
      <c r="SCQ41" s="227"/>
      <c r="SCR41" s="227"/>
      <c r="SCS41" s="227"/>
      <c r="SCT41" s="227"/>
      <c r="SCU41" s="227"/>
      <c r="SCV41" s="227"/>
      <c r="SCW41" s="227"/>
      <c r="SCX41" s="227"/>
      <c r="SCY41" s="227"/>
      <c r="SCZ41" s="227"/>
      <c r="SDA41" s="227"/>
      <c r="SDB41" s="227"/>
      <c r="SDC41" s="227"/>
      <c r="SDD41" s="227"/>
      <c r="SDE41" s="227"/>
      <c r="SDF41" s="227"/>
      <c r="SDG41" s="227"/>
      <c r="SDH41" s="227"/>
      <c r="SDI41" s="227"/>
      <c r="SDJ41" s="227"/>
      <c r="SDK41" s="227"/>
      <c r="SDL41" s="227"/>
      <c r="SDM41" s="227"/>
      <c r="SDN41" s="227"/>
      <c r="SDO41" s="227"/>
      <c r="SDP41" s="227"/>
      <c r="SDQ41" s="227"/>
      <c r="SDR41" s="227"/>
      <c r="SDS41" s="227"/>
      <c r="SDT41" s="227"/>
      <c r="SDU41" s="227"/>
      <c r="SDV41" s="227"/>
      <c r="SDW41" s="227"/>
      <c r="SDX41" s="227"/>
      <c r="SDY41" s="227"/>
      <c r="SDZ41" s="227"/>
      <c r="SEA41" s="227"/>
      <c r="SEB41" s="227"/>
      <c r="SEC41" s="227"/>
      <c r="SED41" s="227"/>
      <c r="SEE41" s="227"/>
      <c r="SEF41" s="227"/>
      <c r="SEG41" s="227"/>
      <c r="SEH41" s="227"/>
      <c r="SEI41" s="227"/>
      <c r="SEJ41" s="227"/>
      <c r="SEK41" s="227"/>
      <c r="SEL41" s="227"/>
      <c r="SEM41" s="227"/>
      <c r="SEN41" s="227"/>
      <c r="SEO41" s="227"/>
      <c r="SEP41" s="227"/>
      <c r="SEQ41" s="227"/>
      <c r="SER41" s="227"/>
      <c r="SES41" s="227"/>
      <c r="SET41" s="227"/>
      <c r="SEU41" s="227"/>
      <c r="SEV41" s="227"/>
      <c r="SEW41" s="227"/>
      <c r="SEX41" s="227"/>
      <c r="SEY41" s="227"/>
      <c r="SEZ41" s="227"/>
      <c r="SFA41" s="227"/>
      <c r="SFB41" s="227"/>
      <c r="SFC41" s="227"/>
      <c r="SFD41" s="227"/>
      <c r="SFE41" s="227"/>
      <c r="SFF41" s="227"/>
      <c r="SFG41" s="227"/>
      <c r="SFH41" s="227"/>
      <c r="SFI41" s="227"/>
      <c r="SFJ41" s="227"/>
      <c r="SFK41" s="227"/>
      <c r="SFL41" s="227"/>
      <c r="SFM41" s="227"/>
      <c r="SFN41" s="227"/>
      <c r="SFO41" s="227"/>
      <c r="SFP41" s="227"/>
      <c r="SFQ41" s="227"/>
      <c r="SFR41" s="227"/>
      <c r="SFS41" s="227"/>
      <c r="SFT41" s="227"/>
      <c r="SFU41" s="227"/>
      <c r="SFV41" s="227"/>
      <c r="SFW41" s="227"/>
      <c r="SFX41" s="227"/>
      <c r="SFY41" s="227"/>
      <c r="SFZ41" s="227"/>
      <c r="SGA41" s="227"/>
      <c r="SGB41" s="227"/>
      <c r="SGC41" s="227"/>
      <c r="SGD41" s="227"/>
      <c r="SGE41" s="227"/>
      <c r="SGF41" s="227"/>
      <c r="SGG41" s="227"/>
      <c r="SGH41" s="227"/>
      <c r="SGI41" s="227"/>
      <c r="SGJ41" s="227"/>
      <c r="SGK41" s="227"/>
      <c r="SGL41" s="227"/>
      <c r="SGM41" s="227"/>
      <c r="SGN41" s="227"/>
      <c r="SGO41" s="227"/>
      <c r="SGP41" s="227"/>
      <c r="SGQ41" s="227"/>
      <c r="SGR41" s="227"/>
      <c r="SGS41" s="227"/>
      <c r="SGT41" s="227"/>
      <c r="SGU41" s="227"/>
      <c r="SGV41" s="227"/>
      <c r="SGW41" s="227"/>
      <c r="SGX41" s="227"/>
      <c r="SGY41" s="227"/>
      <c r="SGZ41" s="227"/>
      <c r="SHA41" s="227"/>
      <c r="SHB41" s="227"/>
      <c r="SHC41" s="227"/>
      <c r="SHD41" s="227"/>
      <c r="SHE41" s="227"/>
      <c r="SHF41" s="227"/>
      <c r="SHG41" s="227"/>
      <c r="SHH41" s="227"/>
      <c r="SHI41" s="227"/>
      <c r="SHJ41" s="227"/>
      <c r="SHK41" s="227"/>
      <c r="SHL41" s="227"/>
      <c r="SHM41" s="227"/>
      <c r="SHN41" s="227"/>
      <c r="SHO41" s="227"/>
      <c r="SHP41" s="227"/>
      <c r="SHQ41" s="227"/>
      <c r="SHR41" s="227"/>
      <c r="SHS41" s="227"/>
      <c r="SHT41" s="227"/>
      <c r="SHU41" s="227"/>
      <c r="SHV41" s="227"/>
      <c r="SHW41" s="227"/>
      <c r="SHX41" s="227"/>
      <c r="SHY41" s="227"/>
      <c r="SHZ41" s="227"/>
      <c r="SIA41" s="227"/>
      <c r="SIB41" s="227"/>
      <c r="SIC41" s="227"/>
      <c r="SID41" s="227"/>
      <c r="SIE41" s="227"/>
      <c r="SIF41" s="227"/>
      <c r="SIG41" s="227"/>
      <c r="SIH41" s="227"/>
      <c r="SII41" s="227"/>
      <c r="SIJ41" s="227"/>
      <c r="SIK41" s="227"/>
      <c r="SIL41" s="227"/>
      <c r="SIM41" s="227"/>
      <c r="SIN41" s="227"/>
      <c r="SIO41" s="227"/>
      <c r="SIP41" s="227"/>
      <c r="SIQ41" s="227"/>
      <c r="SIR41" s="227"/>
      <c r="SIS41" s="227"/>
      <c r="SIT41" s="227"/>
      <c r="SIU41" s="227"/>
      <c r="SIV41" s="227"/>
      <c r="SIW41" s="227"/>
      <c r="SIX41" s="227"/>
      <c r="SIY41" s="227"/>
      <c r="SIZ41" s="227"/>
      <c r="SJA41" s="227"/>
      <c r="SJB41" s="227"/>
      <c r="SJC41" s="227"/>
      <c r="SJD41" s="227"/>
      <c r="SJE41" s="227"/>
      <c r="SJF41" s="227"/>
      <c r="SJG41" s="227"/>
      <c r="SJH41" s="227"/>
      <c r="SJI41" s="227"/>
      <c r="SJJ41" s="227"/>
      <c r="SJK41" s="227"/>
      <c r="SJL41" s="227"/>
      <c r="SJM41" s="227"/>
      <c r="SJN41" s="227"/>
      <c r="SJO41" s="227"/>
      <c r="SJP41" s="227"/>
      <c r="SJQ41" s="227"/>
      <c r="SJR41" s="227"/>
      <c r="SJS41" s="227"/>
      <c r="SJT41" s="227"/>
      <c r="SJU41" s="227"/>
      <c r="SJV41" s="227"/>
      <c r="SJW41" s="227"/>
      <c r="SJX41" s="227"/>
      <c r="SJY41" s="227"/>
      <c r="SJZ41" s="227"/>
      <c r="SKA41" s="227"/>
      <c r="SKB41" s="227"/>
      <c r="SKC41" s="227"/>
      <c r="SKD41" s="227"/>
      <c r="SKE41" s="227"/>
      <c r="SKF41" s="227"/>
      <c r="SKG41" s="227"/>
      <c r="SKH41" s="227"/>
      <c r="SKI41" s="227"/>
      <c r="SKJ41" s="227"/>
      <c r="SKK41" s="227"/>
      <c r="SKL41" s="227"/>
      <c r="SKM41" s="227"/>
      <c r="SKN41" s="227"/>
      <c r="SKO41" s="227"/>
      <c r="SKP41" s="227"/>
      <c r="SKQ41" s="227"/>
      <c r="SKR41" s="227"/>
      <c r="SKS41" s="227"/>
      <c r="SKT41" s="227"/>
      <c r="SKU41" s="227"/>
      <c r="SKV41" s="227"/>
      <c r="SKW41" s="227"/>
      <c r="SKX41" s="227"/>
      <c r="SKY41" s="227"/>
      <c r="SKZ41" s="227"/>
      <c r="SLA41" s="227"/>
      <c r="SLB41" s="227"/>
      <c r="SLC41" s="227"/>
      <c r="SLD41" s="227"/>
      <c r="SLE41" s="227"/>
      <c r="SLF41" s="227"/>
      <c r="SLG41" s="227"/>
      <c r="SLH41" s="227"/>
      <c r="SLI41" s="227"/>
      <c r="SLJ41" s="227"/>
      <c r="SLK41" s="227"/>
      <c r="SLL41" s="227"/>
      <c r="SLM41" s="227"/>
      <c r="SLN41" s="227"/>
      <c r="SLO41" s="227"/>
      <c r="SLP41" s="227"/>
      <c r="SLQ41" s="227"/>
      <c r="SLR41" s="227"/>
      <c r="SLS41" s="227"/>
      <c r="SLT41" s="227"/>
      <c r="SLU41" s="227"/>
      <c r="SLV41" s="227"/>
      <c r="SLW41" s="227"/>
      <c r="SLX41" s="227"/>
      <c r="SLY41" s="227"/>
      <c r="SLZ41" s="227"/>
      <c r="SMA41" s="227"/>
      <c r="SMB41" s="227"/>
      <c r="SMC41" s="227"/>
      <c r="SMD41" s="227"/>
      <c r="SME41" s="227"/>
      <c r="SMF41" s="227"/>
      <c r="SMG41" s="227"/>
      <c r="SMH41" s="227"/>
      <c r="SMI41" s="227"/>
      <c r="SMJ41" s="227"/>
      <c r="SMK41" s="227"/>
      <c r="SML41" s="227"/>
      <c r="SMM41" s="227"/>
      <c r="SMN41" s="227"/>
      <c r="SMO41" s="227"/>
      <c r="SMP41" s="227"/>
      <c r="SMQ41" s="227"/>
      <c r="SMR41" s="227"/>
      <c r="SMS41" s="227"/>
      <c r="SMT41" s="227"/>
      <c r="SMU41" s="227"/>
      <c r="SMV41" s="227"/>
      <c r="SMW41" s="227"/>
      <c r="SMX41" s="227"/>
      <c r="SMY41" s="227"/>
      <c r="SMZ41" s="227"/>
      <c r="SNA41" s="227"/>
      <c r="SNB41" s="227"/>
      <c r="SNC41" s="227"/>
      <c r="SND41" s="227"/>
      <c r="SNE41" s="227"/>
      <c r="SNF41" s="227"/>
      <c r="SNG41" s="227"/>
      <c r="SNH41" s="227"/>
      <c r="SNI41" s="227"/>
      <c r="SNJ41" s="227"/>
      <c r="SNK41" s="227"/>
      <c r="SNL41" s="227"/>
      <c r="SNM41" s="227"/>
      <c r="SNN41" s="227"/>
      <c r="SNO41" s="227"/>
      <c r="SNP41" s="227"/>
      <c r="SNQ41" s="227"/>
      <c r="SNR41" s="227"/>
      <c r="SNS41" s="227"/>
      <c r="SNT41" s="227"/>
      <c r="SNU41" s="227"/>
      <c r="SNV41" s="227"/>
      <c r="SNW41" s="227"/>
      <c r="SNX41" s="227"/>
      <c r="SNY41" s="227"/>
      <c r="SNZ41" s="227"/>
      <c r="SOA41" s="227"/>
      <c r="SOB41" s="227"/>
      <c r="SOC41" s="227"/>
      <c r="SOD41" s="227"/>
      <c r="SOE41" s="227"/>
      <c r="SOF41" s="227"/>
      <c r="SOG41" s="227"/>
      <c r="SOH41" s="227"/>
      <c r="SOI41" s="227"/>
      <c r="SOJ41" s="227"/>
      <c r="SOK41" s="227"/>
      <c r="SOL41" s="227"/>
      <c r="SOM41" s="227"/>
      <c r="SON41" s="227"/>
      <c r="SOO41" s="227"/>
      <c r="SOP41" s="227"/>
      <c r="SOQ41" s="227"/>
      <c r="SOR41" s="227"/>
      <c r="SOS41" s="227"/>
      <c r="SOT41" s="227"/>
      <c r="SOU41" s="227"/>
      <c r="SOV41" s="227"/>
      <c r="SOW41" s="227"/>
      <c r="SOX41" s="227"/>
      <c r="SOY41" s="227"/>
      <c r="SOZ41" s="227"/>
      <c r="SPA41" s="227"/>
      <c r="SPB41" s="227"/>
      <c r="SPC41" s="227"/>
      <c r="SPD41" s="227"/>
      <c r="SPE41" s="227"/>
      <c r="SPF41" s="227"/>
      <c r="SPG41" s="227"/>
      <c r="SPH41" s="227"/>
      <c r="SPI41" s="227"/>
      <c r="SPJ41" s="227"/>
      <c r="SPK41" s="227"/>
      <c r="SPL41" s="227"/>
      <c r="SPM41" s="227"/>
      <c r="SPN41" s="227"/>
      <c r="SPO41" s="227"/>
      <c r="SPP41" s="227"/>
      <c r="SPQ41" s="227"/>
      <c r="SPR41" s="227"/>
      <c r="SPS41" s="227"/>
      <c r="SPT41" s="227"/>
      <c r="SPU41" s="227"/>
      <c r="SPV41" s="227"/>
      <c r="SPW41" s="227"/>
      <c r="SPX41" s="227"/>
      <c r="SPY41" s="227"/>
      <c r="SPZ41" s="227"/>
      <c r="SQA41" s="227"/>
      <c r="SQB41" s="227"/>
      <c r="SQC41" s="227"/>
      <c r="SQD41" s="227"/>
      <c r="SQE41" s="227"/>
      <c r="SQF41" s="227"/>
      <c r="SQG41" s="227"/>
      <c r="SQH41" s="227"/>
      <c r="SQI41" s="227"/>
      <c r="SQJ41" s="227"/>
      <c r="SQK41" s="227"/>
      <c r="SQL41" s="227"/>
      <c r="SQM41" s="227"/>
      <c r="SQN41" s="227"/>
      <c r="SQO41" s="227"/>
      <c r="SQP41" s="227"/>
      <c r="SQQ41" s="227"/>
      <c r="SQR41" s="227"/>
      <c r="SQS41" s="227"/>
      <c r="SQT41" s="227"/>
      <c r="SQU41" s="227"/>
      <c r="SQV41" s="227"/>
      <c r="SQW41" s="227"/>
      <c r="SQX41" s="227"/>
      <c r="SQY41" s="227"/>
      <c r="SQZ41" s="227"/>
      <c r="SRA41" s="227"/>
      <c r="SRB41" s="227"/>
      <c r="SRC41" s="227"/>
      <c r="SRD41" s="227"/>
      <c r="SRE41" s="227"/>
      <c r="SRF41" s="227"/>
      <c r="SRG41" s="227"/>
      <c r="SRH41" s="227"/>
      <c r="SRI41" s="227"/>
      <c r="SRJ41" s="227"/>
      <c r="SRK41" s="227"/>
      <c r="SRL41" s="227"/>
      <c r="SRM41" s="227"/>
      <c r="SRN41" s="227"/>
      <c r="SRO41" s="227"/>
      <c r="SRP41" s="227"/>
      <c r="SRQ41" s="227"/>
      <c r="SRR41" s="227"/>
      <c r="SRS41" s="227"/>
      <c r="SRT41" s="227"/>
      <c r="SRU41" s="227"/>
      <c r="SRV41" s="227"/>
      <c r="SRW41" s="227"/>
      <c r="SRX41" s="227"/>
      <c r="SRY41" s="227"/>
      <c r="SRZ41" s="227"/>
      <c r="SSA41" s="227"/>
      <c r="SSB41" s="227"/>
      <c r="SSC41" s="227"/>
      <c r="SSD41" s="227"/>
      <c r="SSE41" s="227"/>
      <c r="SSF41" s="227"/>
      <c r="SSG41" s="227"/>
      <c r="SSH41" s="227"/>
      <c r="SSI41" s="227"/>
      <c r="SSJ41" s="227"/>
      <c r="SSK41" s="227"/>
      <c r="SSL41" s="227"/>
      <c r="SSM41" s="227"/>
      <c r="SSN41" s="227"/>
      <c r="SSO41" s="227"/>
      <c r="SSP41" s="227"/>
      <c r="SSQ41" s="227"/>
      <c r="SSR41" s="227"/>
      <c r="SSS41" s="227"/>
      <c r="SST41" s="227"/>
      <c r="SSU41" s="227"/>
      <c r="SSV41" s="227"/>
      <c r="SSW41" s="227"/>
      <c r="SSX41" s="227"/>
      <c r="SSY41" s="227"/>
      <c r="SSZ41" s="227"/>
      <c r="STA41" s="227"/>
      <c r="STB41" s="227"/>
      <c r="STC41" s="227"/>
      <c r="STD41" s="227"/>
      <c r="STE41" s="227"/>
      <c r="STF41" s="227"/>
      <c r="STG41" s="227"/>
      <c r="STH41" s="227"/>
      <c r="STI41" s="227"/>
      <c r="STJ41" s="227"/>
      <c r="STK41" s="227"/>
      <c r="STL41" s="227"/>
      <c r="STM41" s="227"/>
      <c r="STN41" s="227"/>
      <c r="STO41" s="227"/>
      <c r="STP41" s="227"/>
      <c r="STQ41" s="227"/>
      <c r="STR41" s="227"/>
      <c r="STS41" s="227"/>
      <c r="STT41" s="227"/>
      <c r="STU41" s="227"/>
      <c r="STV41" s="227"/>
      <c r="STW41" s="227"/>
      <c r="STX41" s="227"/>
      <c r="STY41" s="227"/>
      <c r="STZ41" s="227"/>
      <c r="SUA41" s="227"/>
      <c r="SUB41" s="227"/>
      <c r="SUC41" s="227"/>
      <c r="SUD41" s="227"/>
      <c r="SUE41" s="227"/>
      <c r="SUF41" s="227"/>
      <c r="SUG41" s="227"/>
      <c r="SUH41" s="227"/>
      <c r="SUI41" s="227"/>
      <c r="SUJ41" s="227"/>
      <c r="SUK41" s="227"/>
      <c r="SUL41" s="227"/>
      <c r="SUM41" s="227"/>
      <c r="SUN41" s="227"/>
      <c r="SUO41" s="227"/>
      <c r="SUP41" s="227"/>
      <c r="SUQ41" s="227"/>
      <c r="SUR41" s="227"/>
      <c r="SUS41" s="227"/>
      <c r="SUT41" s="227"/>
      <c r="SUU41" s="227"/>
      <c r="SUV41" s="227"/>
      <c r="SUW41" s="227"/>
      <c r="SUX41" s="227"/>
      <c r="SUY41" s="227"/>
      <c r="SUZ41" s="227"/>
      <c r="SVA41" s="227"/>
      <c r="SVB41" s="227"/>
      <c r="SVC41" s="227"/>
      <c r="SVD41" s="227"/>
      <c r="SVE41" s="227"/>
      <c r="SVF41" s="227"/>
      <c r="SVG41" s="227"/>
      <c r="SVH41" s="227"/>
      <c r="SVI41" s="227"/>
      <c r="SVJ41" s="227"/>
      <c r="SVK41" s="227"/>
      <c r="SVL41" s="227"/>
      <c r="SVM41" s="227"/>
      <c r="SVN41" s="227"/>
      <c r="SVO41" s="227"/>
      <c r="SVP41" s="227"/>
      <c r="SVQ41" s="227"/>
      <c r="SVR41" s="227"/>
      <c r="SVS41" s="227"/>
      <c r="SVT41" s="227"/>
      <c r="SVU41" s="227"/>
      <c r="SVV41" s="227"/>
      <c r="SVW41" s="227"/>
      <c r="SVX41" s="227"/>
      <c r="SVY41" s="227"/>
      <c r="SVZ41" s="227"/>
      <c r="SWA41" s="227"/>
      <c r="SWB41" s="227"/>
      <c r="SWC41" s="227"/>
      <c r="SWD41" s="227"/>
      <c r="SWE41" s="227"/>
      <c r="SWF41" s="227"/>
      <c r="SWG41" s="227"/>
      <c r="SWH41" s="227"/>
      <c r="SWI41" s="227"/>
      <c r="SWJ41" s="227"/>
      <c r="SWK41" s="227"/>
      <c r="SWL41" s="227"/>
      <c r="SWM41" s="227"/>
      <c r="SWN41" s="227"/>
      <c r="SWO41" s="227"/>
      <c r="SWP41" s="227"/>
      <c r="SWQ41" s="227"/>
      <c r="SWR41" s="227"/>
      <c r="SWS41" s="227"/>
      <c r="SWT41" s="227"/>
      <c r="SWU41" s="227"/>
      <c r="SWV41" s="227"/>
      <c r="SWW41" s="227"/>
      <c r="SWX41" s="227"/>
      <c r="SWY41" s="227"/>
      <c r="SWZ41" s="227"/>
      <c r="SXA41" s="227"/>
      <c r="SXB41" s="227"/>
      <c r="SXC41" s="227"/>
      <c r="SXD41" s="227"/>
      <c r="SXE41" s="227"/>
      <c r="SXF41" s="227"/>
      <c r="SXG41" s="227"/>
      <c r="SXH41" s="227"/>
      <c r="SXI41" s="227"/>
      <c r="SXJ41" s="227"/>
      <c r="SXK41" s="227"/>
      <c r="SXL41" s="227"/>
      <c r="SXM41" s="227"/>
      <c r="SXN41" s="227"/>
      <c r="SXO41" s="227"/>
      <c r="SXP41" s="227"/>
      <c r="SXQ41" s="227"/>
      <c r="SXR41" s="227"/>
      <c r="SXS41" s="227"/>
      <c r="SXT41" s="227"/>
      <c r="SXU41" s="227"/>
      <c r="SXV41" s="227"/>
      <c r="SXW41" s="227"/>
      <c r="SXX41" s="227"/>
      <c r="SXY41" s="227"/>
      <c r="SXZ41" s="227"/>
      <c r="SYA41" s="227"/>
      <c r="SYB41" s="227"/>
      <c r="SYC41" s="227"/>
      <c r="SYD41" s="227"/>
      <c r="SYE41" s="227"/>
      <c r="SYF41" s="227"/>
      <c r="SYG41" s="227"/>
      <c r="SYH41" s="227"/>
      <c r="SYI41" s="227"/>
      <c r="SYJ41" s="227"/>
      <c r="SYK41" s="227"/>
      <c r="SYL41" s="227"/>
      <c r="SYM41" s="227"/>
      <c r="SYN41" s="227"/>
      <c r="SYO41" s="227"/>
      <c r="SYP41" s="227"/>
      <c r="SYQ41" s="227"/>
      <c r="SYR41" s="227"/>
      <c r="SYS41" s="227"/>
      <c r="SYT41" s="227"/>
      <c r="SYU41" s="227"/>
      <c r="SYV41" s="227"/>
      <c r="SYW41" s="227"/>
      <c r="SYX41" s="227"/>
      <c r="SYY41" s="227"/>
      <c r="SYZ41" s="227"/>
      <c r="SZA41" s="227"/>
      <c r="SZB41" s="227"/>
      <c r="SZC41" s="227"/>
      <c r="SZD41" s="227"/>
      <c r="SZE41" s="227"/>
      <c r="SZF41" s="227"/>
      <c r="SZG41" s="227"/>
      <c r="SZH41" s="227"/>
      <c r="SZI41" s="227"/>
      <c r="SZJ41" s="227"/>
      <c r="SZK41" s="227"/>
      <c r="SZL41" s="227"/>
      <c r="SZM41" s="227"/>
      <c r="SZN41" s="227"/>
      <c r="SZO41" s="227"/>
      <c r="SZP41" s="227"/>
      <c r="SZQ41" s="227"/>
      <c r="SZR41" s="227"/>
      <c r="SZS41" s="227"/>
      <c r="SZT41" s="227"/>
      <c r="SZU41" s="227"/>
      <c r="SZV41" s="227"/>
      <c r="SZW41" s="227"/>
      <c r="SZX41" s="227"/>
      <c r="SZY41" s="227"/>
      <c r="SZZ41" s="227"/>
      <c r="TAA41" s="227"/>
      <c r="TAB41" s="227"/>
      <c r="TAC41" s="227"/>
      <c r="TAD41" s="227"/>
      <c r="TAE41" s="227"/>
      <c r="TAF41" s="227"/>
      <c r="TAG41" s="227"/>
      <c r="TAH41" s="227"/>
      <c r="TAI41" s="227"/>
      <c r="TAJ41" s="227"/>
      <c r="TAK41" s="227"/>
      <c r="TAL41" s="227"/>
      <c r="TAM41" s="227"/>
      <c r="TAN41" s="227"/>
      <c r="TAO41" s="227"/>
      <c r="TAP41" s="227"/>
      <c r="TAQ41" s="227"/>
      <c r="TAR41" s="227"/>
      <c r="TAS41" s="227"/>
      <c r="TAT41" s="227"/>
      <c r="TAU41" s="227"/>
      <c r="TAV41" s="227"/>
      <c r="TAW41" s="227"/>
      <c r="TAX41" s="227"/>
      <c r="TAY41" s="227"/>
      <c r="TAZ41" s="227"/>
      <c r="TBA41" s="227"/>
      <c r="TBB41" s="227"/>
      <c r="TBC41" s="227"/>
      <c r="TBD41" s="227"/>
      <c r="TBE41" s="227"/>
      <c r="TBF41" s="227"/>
      <c r="TBG41" s="227"/>
      <c r="TBH41" s="227"/>
      <c r="TBI41" s="227"/>
      <c r="TBJ41" s="227"/>
      <c r="TBK41" s="227"/>
      <c r="TBL41" s="227"/>
      <c r="TBM41" s="227"/>
      <c r="TBN41" s="227"/>
      <c r="TBO41" s="227"/>
      <c r="TBP41" s="227"/>
      <c r="TBQ41" s="227"/>
      <c r="TBR41" s="227"/>
      <c r="TBS41" s="227"/>
      <c r="TBT41" s="227"/>
      <c r="TBU41" s="227"/>
      <c r="TBV41" s="227"/>
      <c r="TBW41" s="227"/>
      <c r="TBX41" s="227"/>
      <c r="TBY41" s="227"/>
      <c r="TBZ41" s="227"/>
      <c r="TCA41" s="227"/>
      <c r="TCB41" s="227"/>
      <c r="TCC41" s="227"/>
      <c r="TCD41" s="227"/>
      <c r="TCE41" s="227"/>
      <c r="TCF41" s="227"/>
      <c r="TCG41" s="227"/>
      <c r="TCH41" s="227"/>
      <c r="TCI41" s="227"/>
      <c r="TCJ41" s="227"/>
      <c r="TCK41" s="227"/>
      <c r="TCL41" s="227"/>
      <c r="TCM41" s="227"/>
      <c r="TCN41" s="227"/>
      <c r="TCO41" s="227"/>
      <c r="TCP41" s="227"/>
      <c r="TCQ41" s="227"/>
      <c r="TCR41" s="227"/>
      <c r="TCS41" s="227"/>
      <c r="TCT41" s="227"/>
      <c r="TCU41" s="227"/>
      <c r="TCV41" s="227"/>
      <c r="TCW41" s="227"/>
      <c r="TCX41" s="227"/>
      <c r="TCY41" s="227"/>
      <c r="TCZ41" s="227"/>
      <c r="TDA41" s="227"/>
      <c r="TDB41" s="227"/>
      <c r="TDC41" s="227"/>
      <c r="TDD41" s="227"/>
      <c r="TDE41" s="227"/>
      <c r="TDF41" s="227"/>
      <c r="TDG41" s="227"/>
      <c r="TDH41" s="227"/>
      <c r="TDI41" s="227"/>
      <c r="TDJ41" s="227"/>
      <c r="TDK41" s="227"/>
      <c r="TDL41" s="227"/>
      <c r="TDM41" s="227"/>
      <c r="TDN41" s="227"/>
      <c r="TDO41" s="227"/>
      <c r="TDP41" s="227"/>
      <c r="TDQ41" s="227"/>
      <c r="TDR41" s="227"/>
      <c r="TDS41" s="227"/>
      <c r="TDT41" s="227"/>
      <c r="TDU41" s="227"/>
      <c r="TDV41" s="227"/>
      <c r="TDW41" s="227"/>
      <c r="TDX41" s="227"/>
      <c r="TDY41" s="227"/>
      <c r="TDZ41" s="227"/>
      <c r="TEA41" s="227"/>
      <c r="TEB41" s="227"/>
      <c r="TEC41" s="227"/>
      <c r="TED41" s="227"/>
      <c r="TEE41" s="227"/>
      <c r="TEF41" s="227"/>
      <c r="TEG41" s="227"/>
      <c r="TEH41" s="227"/>
      <c r="TEI41" s="227"/>
      <c r="TEJ41" s="227"/>
      <c r="TEK41" s="227"/>
      <c r="TEL41" s="227"/>
      <c r="TEM41" s="227"/>
      <c r="TEN41" s="227"/>
      <c r="TEO41" s="227"/>
      <c r="TEP41" s="227"/>
      <c r="TEQ41" s="227"/>
      <c r="TER41" s="227"/>
      <c r="TES41" s="227"/>
      <c r="TET41" s="227"/>
      <c r="TEU41" s="227"/>
      <c r="TEV41" s="227"/>
      <c r="TEW41" s="227"/>
      <c r="TEX41" s="227"/>
      <c r="TEY41" s="227"/>
      <c r="TEZ41" s="227"/>
      <c r="TFA41" s="227"/>
      <c r="TFB41" s="227"/>
      <c r="TFC41" s="227"/>
      <c r="TFD41" s="227"/>
      <c r="TFE41" s="227"/>
      <c r="TFF41" s="227"/>
      <c r="TFG41" s="227"/>
      <c r="TFH41" s="227"/>
      <c r="TFI41" s="227"/>
      <c r="TFJ41" s="227"/>
      <c r="TFK41" s="227"/>
      <c r="TFL41" s="227"/>
      <c r="TFM41" s="227"/>
      <c r="TFN41" s="227"/>
      <c r="TFO41" s="227"/>
      <c r="TFP41" s="227"/>
      <c r="TFQ41" s="227"/>
      <c r="TFR41" s="227"/>
      <c r="TFS41" s="227"/>
      <c r="TFT41" s="227"/>
      <c r="TFU41" s="227"/>
      <c r="TFV41" s="227"/>
      <c r="TFW41" s="227"/>
      <c r="TFX41" s="227"/>
      <c r="TFY41" s="227"/>
      <c r="TFZ41" s="227"/>
      <c r="TGA41" s="227"/>
      <c r="TGB41" s="227"/>
      <c r="TGC41" s="227"/>
      <c r="TGD41" s="227"/>
      <c r="TGE41" s="227"/>
      <c r="TGF41" s="227"/>
      <c r="TGG41" s="227"/>
      <c r="TGH41" s="227"/>
      <c r="TGI41" s="227"/>
      <c r="TGJ41" s="227"/>
      <c r="TGK41" s="227"/>
      <c r="TGL41" s="227"/>
      <c r="TGM41" s="227"/>
      <c r="TGN41" s="227"/>
      <c r="TGO41" s="227"/>
      <c r="TGP41" s="227"/>
      <c r="TGQ41" s="227"/>
      <c r="TGR41" s="227"/>
      <c r="TGS41" s="227"/>
      <c r="TGT41" s="227"/>
      <c r="TGU41" s="227"/>
      <c r="TGV41" s="227"/>
      <c r="TGW41" s="227"/>
      <c r="TGX41" s="227"/>
      <c r="TGY41" s="227"/>
      <c r="TGZ41" s="227"/>
      <c r="THA41" s="227"/>
      <c r="THB41" s="227"/>
      <c r="THC41" s="227"/>
      <c r="THD41" s="227"/>
      <c r="THE41" s="227"/>
      <c r="THF41" s="227"/>
      <c r="THG41" s="227"/>
      <c r="THH41" s="227"/>
      <c r="THI41" s="227"/>
      <c r="THJ41" s="227"/>
      <c r="THK41" s="227"/>
      <c r="THL41" s="227"/>
      <c r="THM41" s="227"/>
      <c r="THN41" s="227"/>
      <c r="THO41" s="227"/>
      <c r="THP41" s="227"/>
      <c r="THQ41" s="227"/>
      <c r="THR41" s="227"/>
      <c r="THS41" s="227"/>
      <c r="THT41" s="227"/>
      <c r="THU41" s="227"/>
      <c r="THV41" s="227"/>
      <c r="THW41" s="227"/>
      <c r="THX41" s="227"/>
      <c r="THY41" s="227"/>
      <c r="THZ41" s="227"/>
      <c r="TIA41" s="227"/>
      <c r="TIB41" s="227"/>
      <c r="TIC41" s="227"/>
      <c r="TID41" s="227"/>
      <c r="TIE41" s="227"/>
      <c r="TIF41" s="227"/>
      <c r="TIG41" s="227"/>
      <c r="TIH41" s="227"/>
      <c r="TII41" s="227"/>
      <c r="TIJ41" s="227"/>
      <c r="TIK41" s="227"/>
      <c r="TIL41" s="227"/>
      <c r="TIM41" s="227"/>
      <c r="TIN41" s="227"/>
      <c r="TIO41" s="227"/>
      <c r="TIP41" s="227"/>
      <c r="TIQ41" s="227"/>
      <c r="TIR41" s="227"/>
      <c r="TIS41" s="227"/>
      <c r="TIT41" s="227"/>
      <c r="TIU41" s="227"/>
      <c r="TIV41" s="227"/>
      <c r="TIW41" s="227"/>
      <c r="TIX41" s="227"/>
      <c r="TIY41" s="227"/>
      <c r="TIZ41" s="227"/>
      <c r="TJA41" s="227"/>
      <c r="TJB41" s="227"/>
      <c r="TJC41" s="227"/>
      <c r="TJD41" s="227"/>
      <c r="TJE41" s="227"/>
      <c r="TJF41" s="227"/>
      <c r="TJG41" s="227"/>
      <c r="TJH41" s="227"/>
      <c r="TJI41" s="227"/>
      <c r="TJJ41" s="227"/>
      <c r="TJK41" s="227"/>
      <c r="TJL41" s="227"/>
      <c r="TJM41" s="227"/>
      <c r="TJN41" s="227"/>
      <c r="TJO41" s="227"/>
      <c r="TJP41" s="227"/>
      <c r="TJQ41" s="227"/>
      <c r="TJR41" s="227"/>
      <c r="TJS41" s="227"/>
      <c r="TJT41" s="227"/>
      <c r="TJU41" s="227"/>
      <c r="TJV41" s="227"/>
      <c r="TJW41" s="227"/>
      <c r="TJX41" s="227"/>
      <c r="TJY41" s="227"/>
      <c r="TJZ41" s="227"/>
      <c r="TKA41" s="227"/>
      <c r="TKB41" s="227"/>
      <c r="TKC41" s="227"/>
      <c r="TKD41" s="227"/>
      <c r="TKE41" s="227"/>
      <c r="TKF41" s="227"/>
      <c r="TKG41" s="227"/>
      <c r="TKH41" s="227"/>
      <c r="TKI41" s="227"/>
      <c r="TKJ41" s="227"/>
      <c r="TKK41" s="227"/>
      <c r="TKL41" s="227"/>
      <c r="TKM41" s="227"/>
      <c r="TKN41" s="227"/>
      <c r="TKO41" s="227"/>
      <c r="TKP41" s="227"/>
      <c r="TKQ41" s="227"/>
      <c r="TKR41" s="227"/>
      <c r="TKS41" s="227"/>
      <c r="TKT41" s="227"/>
      <c r="TKU41" s="227"/>
      <c r="TKV41" s="227"/>
      <c r="TKW41" s="227"/>
      <c r="TKX41" s="227"/>
      <c r="TKY41" s="227"/>
      <c r="TKZ41" s="227"/>
      <c r="TLA41" s="227"/>
      <c r="TLB41" s="227"/>
      <c r="TLC41" s="227"/>
      <c r="TLD41" s="227"/>
      <c r="TLE41" s="227"/>
      <c r="TLF41" s="227"/>
      <c r="TLG41" s="227"/>
      <c r="TLH41" s="227"/>
      <c r="TLI41" s="227"/>
      <c r="TLJ41" s="227"/>
      <c r="TLK41" s="227"/>
      <c r="TLL41" s="227"/>
      <c r="TLM41" s="227"/>
      <c r="TLN41" s="227"/>
      <c r="TLO41" s="227"/>
      <c r="TLP41" s="227"/>
      <c r="TLQ41" s="227"/>
      <c r="TLR41" s="227"/>
      <c r="TLS41" s="227"/>
      <c r="TLT41" s="227"/>
      <c r="TLU41" s="227"/>
      <c r="TLV41" s="227"/>
      <c r="TLW41" s="227"/>
      <c r="TLX41" s="227"/>
      <c r="TLY41" s="227"/>
      <c r="TLZ41" s="227"/>
      <c r="TMA41" s="227"/>
      <c r="TMB41" s="227"/>
      <c r="TMC41" s="227"/>
      <c r="TMD41" s="227"/>
      <c r="TME41" s="227"/>
      <c r="TMF41" s="227"/>
      <c r="TMG41" s="227"/>
      <c r="TMH41" s="227"/>
      <c r="TMI41" s="227"/>
      <c r="TMJ41" s="227"/>
      <c r="TMK41" s="227"/>
      <c r="TML41" s="227"/>
      <c r="TMM41" s="227"/>
      <c r="TMN41" s="227"/>
      <c r="TMO41" s="227"/>
      <c r="TMP41" s="227"/>
      <c r="TMQ41" s="227"/>
      <c r="TMR41" s="227"/>
      <c r="TMS41" s="227"/>
      <c r="TMT41" s="227"/>
      <c r="TMU41" s="227"/>
      <c r="TMV41" s="227"/>
      <c r="TMW41" s="227"/>
      <c r="TMX41" s="227"/>
      <c r="TMY41" s="227"/>
      <c r="TMZ41" s="227"/>
      <c r="TNA41" s="227"/>
      <c r="TNB41" s="227"/>
      <c r="TNC41" s="227"/>
      <c r="TND41" s="227"/>
      <c r="TNE41" s="227"/>
      <c r="TNF41" s="227"/>
      <c r="TNG41" s="227"/>
      <c r="TNH41" s="227"/>
      <c r="TNI41" s="227"/>
      <c r="TNJ41" s="227"/>
      <c r="TNK41" s="227"/>
      <c r="TNL41" s="227"/>
      <c r="TNM41" s="227"/>
      <c r="TNN41" s="227"/>
      <c r="TNO41" s="227"/>
      <c r="TNP41" s="227"/>
      <c r="TNQ41" s="227"/>
      <c r="TNR41" s="227"/>
      <c r="TNS41" s="227"/>
      <c r="TNT41" s="227"/>
      <c r="TNU41" s="227"/>
      <c r="TNV41" s="227"/>
      <c r="TNW41" s="227"/>
      <c r="TNX41" s="227"/>
      <c r="TNY41" s="227"/>
      <c r="TNZ41" s="227"/>
      <c r="TOA41" s="227"/>
      <c r="TOB41" s="227"/>
      <c r="TOC41" s="227"/>
      <c r="TOD41" s="227"/>
      <c r="TOE41" s="227"/>
      <c r="TOF41" s="227"/>
      <c r="TOG41" s="227"/>
      <c r="TOH41" s="227"/>
      <c r="TOI41" s="227"/>
      <c r="TOJ41" s="227"/>
      <c r="TOK41" s="227"/>
      <c r="TOL41" s="227"/>
      <c r="TOM41" s="227"/>
      <c r="TON41" s="227"/>
      <c r="TOO41" s="227"/>
      <c r="TOP41" s="227"/>
      <c r="TOQ41" s="227"/>
      <c r="TOR41" s="227"/>
      <c r="TOS41" s="227"/>
      <c r="TOT41" s="227"/>
      <c r="TOU41" s="227"/>
      <c r="TOV41" s="227"/>
      <c r="TOW41" s="227"/>
      <c r="TOX41" s="227"/>
      <c r="TOY41" s="227"/>
      <c r="TOZ41" s="227"/>
      <c r="TPA41" s="227"/>
      <c r="TPB41" s="227"/>
      <c r="TPC41" s="227"/>
      <c r="TPD41" s="227"/>
      <c r="TPE41" s="227"/>
      <c r="TPF41" s="227"/>
      <c r="TPG41" s="227"/>
      <c r="TPH41" s="227"/>
      <c r="TPI41" s="227"/>
      <c r="TPJ41" s="227"/>
      <c r="TPK41" s="227"/>
      <c r="TPL41" s="227"/>
      <c r="TPM41" s="227"/>
      <c r="TPN41" s="227"/>
      <c r="TPO41" s="227"/>
      <c r="TPP41" s="227"/>
      <c r="TPQ41" s="227"/>
      <c r="TPR41" s="227"/>
      <c r="TPS41" s="227"/>
      <c r="TPT41" s="227"/>
      <c r="TPU41" s="227"/>
      <c r="TPV41" s="227"/>
      <c r="TPW41" s="227"/>
      <c r="TPX41" s="227"/>
      <c r="TPY41" s="227"/>
      <c r="TPZ41" s="227"/>
      <c r="TQA41" s="227"/>
      <c r="TQB41" s="227"/>
      <c r="TQC41" s="227"/>
      <c r="TQD41" s="227"/>
      <c r="TQE41" s="227"/>
      <c r="TQF41" s="227"/>
      <c r="TQG41" s="227"/>
      <c r="TQH41" s="227"/>
      <c r="TQI41" s="227"/>
      <c r="TQJ41" s="227"/>
      <c r="TQK41" s="227"/>
      <c r="TQL41" s="227"/>
      <c r="TQM41" s="227"/>
      <c r="TQN41" s="227"/>
      <c r="TQO41" s="227"/>
      <c r="TQP41" s="227"/>
      <c r="TQQ41" s="227"/>
      <c r="TQR41" s="227"/>
      <c r="TQS41" s="227"/>
      <c r="TQT41" s="227"/>
      <c r="TQU41" s="227"/>
      <c r="TQV41" s="227"/>
      <c r="TQW41" s="227"/>
      <c r="TQX41" s="227"/>
      <c r="TQY41" s="227"/>
      <c r="TQZ41" s="227"/>
      <c r="TRA41" s="227"/>
      <c r="TRB41" s="227"/>
      <c r="TRC41" s="227"/>
      <c r="TRD41" s="227"/>
      <c r="TRE41" s="227"/>
      <c r="TRF41" s="227"/>
      <c r="TRG41" s="227"/>
      <c r="TRH41" s="227"/>
      <c r="TRI41" s="227"/>
      <c r="TRJ41" s="227"/>
      <c r="TRK41" s="227"/>
      <c r="TRL41" s="227"/>
      <c r="TRM41" s="227"/>
      <c r="TRN41" s="227"/>
      <c r="TRO41" s="227"/>
      <c r="TRP41" s="227"/>
      <c r="TRQ41" s="227"/>
      <c r="TRR41" s="227"/>
      <c r="TRS41" s="227"/>
      <c r="TRT41" s="227"/>
      <c r="TRU41" s="227"/>
      <c r="TRV41" s="227"/>
      <c r="TRW41" s="227"/>
      <c r="TRX41" s="227"/>
      <c r="TRY41" s="227"/>
      <c r="TRZ41" s="227"/>
      <c r="TSA41" s="227"/>
      <c r="TSB41" s="227"/>
      <c r="TSC41" s="227"/>
      <c r="TSD41" s="227"/>
      <c r="TSE41" s="227"/>
      <c r="TSF41" s="227"/>
      <c r="TSG41" s="227"/>
      <c r="TSH41" s="227"/>
      <c r="TSI41" s="227"/>
      <c r="TSJ41" s="227"/>
      <c r="TSK41" s="227"/>
      <c r="TSL41" s="227"/>
      <c r="TSM41" s="227"/>
      <c r="TSN41" s="227"/>
      <c r="TSO41" s="227"/>
      <c r="TSP41" s="227"/>
      <c r="TSQ41" s="227"/>
      <c r="TSR41" s="227"/>
      <c r="TSS41" s="227"/>
      <c r="TST41" s="227"/>
      <c r="TSU41" s="227"/>
      <c r="TSV41" s="227"/>
      <c r="TSW41" s="227"/>
      <c r="TSX41" s="227"/>
      <c r="TSY41" s="227"/>
      <c r="TSZ41" s="227"/>
      <c r="TTA41" s="227"/>
      <c r="TTB41" s="227"/>
      <c r="TTC41" s="227"/>
      <c r="TTD41" s="227"/>
      <c r="TTE41" s="227"/>
      <c r="TTF41" s="227"/>
      <c r="TTG41" s="227"/>
      <c r="TTH41" s="227"/>
      <c r="TTI41" s="227"/>
      <c r="TTJ41" s="227"/>
      <c r="TTK41" s="227"/>
      <c r="TTL41" s="227"/>
      <c r="TTM41" s="227"/>
      <c r="TTN41" s="227"/>
      <c r="TTO41" s="227"/>
      <c r="TTP41" s="227"/>
      <c r="TTQ41" s="227"/>
      <c r="TTR41" s="227"/>
      <c r="TTS41" s="227"/>
      <c r="TTT41" s="227"/>
      <c r="TTU41" s="227"/>
      <c r="TTV41" s="227"/>
      <c r="TTW41" s="227"/>
      <c r="TTX41" s="227"/>
      <c r="TTY41" s="227"/>
      <c r="TTZ41" s="227"/>
      <c r="TUA41" s="227"/>
      <c r="TUB41" s="227"/>
      <c r="TUC41" s="227"/>
      <c r="TUD41" s="227"/>
      <c r="TUE41" s="227"/>
      <c r="TUF41" s="227"/>
      <c r="TUG41" s="227"/>
      <c r="TUH41" s="227"/>
      <c r="TUI41" s="227"/>
      <c r="TUJ41" s="227"/>
      <c r="TUK41" s="227"/>
      <c r="TUL41" s="227"/>
      <c r="TUM41" s="227"/>
      <c r="TUN41" s="227"/>
      <c r="TUO41" s="227"/>
      <c r="TUP41" s="227"/>
      <c r="TUQ41" s="227"/>
      <c r="TUR41" s="227"/>
      <c r="TUS41" s="227"/>
      <c r="TUT41" s="227"/>
      <c r="TUU41" s="227"/>
      <c r="TUV41" s="227"/>
      <c r="TUW41" s="227"/>
      <c r="TUX41" s="227"/>
      <c r="TUY41" s="227"/>
      <c r="TUZ41" s="227"/>
      <c r="TVA41" s="227"/>
      <c r="TVB41" s="227"/>
      <c r="TVC41" s="227"/>
      <c r="TVD41" s="227"/>
      <c r="TVE41" s="227"/>
      <c r="TVF41" s="227"/>
      <c r="TVG41" s="227"/>
      <c r="TVH41" s="227"/>
      <c r="TVI41" s="227"/>
      <c r="TVJ41" s="227"/>
      <c r="TVK41" s="227"/>
      <c r="TVL41" s="227"/>
      <c r="TVM41" s="227"/>
      <c r="TVN41" s="227"/>
      <c r="TVO41" s="227"/>
      <c r="TVP41" s="227"/>
      <c r="TVQ41" s="227"/>
      <c r="TVR41" s="227"/>
      <c r="TVS41" s="227"/>
      <c r="TVT41" s="227"/>
      <c r="TVU41" s="227"/>
      <c r="TVV41" s="227"/>
      <c r="TVW41" s="227"/>
      <c r="TVX41" s="227"/>
      <c r="TVY41" s="227"/>
      <c r="TVZ41" s="227"/>
      <c r="TWA41" s="227"/>
      <c r="TWB41" s="227"/>
      <c r="TWC41" s="227"/>
      <c r="TWD41" s="227"/>
      <c r="TWE41" s="227"/>
      <c r="TWF41" s="227"/>
      <c r="TWG41" s="227"/>
      <c r="TWH41" s="227"/>
      <c r="TWI41" s="227"/>
      <c r="TWJ41" s="227"/>
      <c r="TWK41" s="227"/>
      <c r="TWL41" s="227"/>
      <c r="TWM41" s="227"/>
      <c r="TWN41" s="227"/>
      <c r="TWO41" s="227"/>
      <c r="TWP41" s="227"/>
      <c r="TWQ41" s="227"/>
      <c r="TWR41" s="227"/>
      <c r="TWS41" s="227"/>
      <c r="TWT41" s="227"/>
      <c r="TWU41" s="227"/>
      <c r="TWV41" s="227"/>
      <c r="TWW41" s="227"/>
      <c r="TWX41" s="227"/>
      <c r="TWY41" s="227"/>
      <c r="TWZ41" s="227"/>
      <c r="TXA41" s="227"/>
      <c r="TXB41" s="227"/>
      <c r="TXC41" s="227"/>
      <c r="TXD41" s="227"/>
      <c r="TXE41" s="227"/>
      <c r="TXF41" s="227"/>
      <c r="TXG41" s="227"/>
      <c r="TXH41" s="227"/>
      <c r="TXI41" s="227"/>
      <c r="TXJ41" s="227"/>
      <c r="TXK41" s="227"/>
      <c r="TXL41" s="227"/>
      <c r="TXM41" s="227"/>
      <c r="TXN41" s="227"/>
      <c r="TXO41" s="227"/>
      <c r="TXP41" s="227"/>
      <c r="TXQ41" s="227"/>
      <c r="TXR41" s="227"/>
      <c r="TXS41" s="227"/>
      <c r="TXT41" s="227"/>
      <c r="TXU41" s="227"/>
      <c r="TXV41" s="227"/>
      <c r="TXW41" s="227"/>
      <c r="TXX41" s="227"/>
      <c r="TXY41" s="227"/>
      <c r="TXZ41" s="227"/>
      <c r="TYA41" s="227"/>
      <c r="TYB41" s="227"/>
      <c r="TYC41" s="227"/>
      <c r="TYD41" s="227"/>
      <c r="TYE41" s="227"/>
      <c r="TYF41" s="227"/>
      <c r="TYG41" s="227"/>
      <c r="TYH41" s="227"/>
      <c r="TYI41" s="227"/>
      <c r="TYJ41" s="227"/>
      <c r="TYK41" s="227"/>
      <c r="TYL41" s="227"/>
      <c r="TYM41" s="227"/>
      <c r="TYN41" s="227"/>
      <c r="TYO41" s="227"/>
      <c r="TYP41" s="227"/>
      <c r="TYQ41" s="227"/>
      <c r="TYR41" s="227"/>
      <c r="TYS41" s="227"/>
      <c r="TYT41" s="227"/>
      <c r="TYU41" s="227"/>
      <c r="TYV41" s="227"/>
      <c r="TYW41" s="227"/>
      <c r="TYX41" s="227"/>
      <c r="TYY41" s="227"/>
      <c r="TYZ41" s="227"/>
      <c r="TZA41" s="227"/>
      <c r="TZB41" s="227"/>
      <c r="TZC41" s="227"/>
      <c r="TZD41" s="227"/>
      <c r="TZE41" s="227"/>
      <c r="TZF41" s="227"/>
      <c r="TZG41" s="227"/>
      <c r="TZH41" s="227"/>
      <c r="TZI41" s="227"/>
      <c r="TZJ41" s="227"/>
      <c r="TZK41" s="227"/>
      <c r="TZL41" s="227"/>
      <c r="TZM41" s="227"/>
      <c r="TZN41" s="227"/>
      <c r="TZO41" s="227"/>
      <c r="TZP41" s="227"/>
      <c r="TZQ41" s="227"/>
      <c r="TZR41" s="227"/>
      <c r="TZS41" s="227"/>
      <c r="TZT41" s="227"/>
      <c r="TZU41" s="227"/>
      <c r="TZV41" s="227"/>
      <c r="TZW41" s="227"/>
      <c r="TZX41" s="227"/>
      <c r="TZY41" s="227"/>
      <c r="TZZ41" s="227"/>
      <c r="UAA41" s="227"/>
      <c r="UAB41" s="227"/>
      <c r="UAC41" s="227"/>
      <c r="UAD41" s="227"/>
      <c r="UAE41" s="227"/>
      <c r="UAF41" s="227"/>
      <c r="UAG41" s="227"/>
      <c r="UAH41" s="227"/>
      <c r="UAI41" s="227"/>
      <c r="UAJ41" s="227"/>
      <c r="UAK41" s="227"/>
      <c r="UAL41" s="227"/>
      <c r="UAM41" s="227"/>
      <c r="UAN41" s="227"/>
      <c r="UAO41" s="227"/>
      <c r="UAP41" s="227"/>
      <c r="UAQ41" s="227"/>
      <c r="UAR41" s="227"/>
      <c r="UAS41" s="227"/>
      <c r="UAT41" s="227"/>
      <c r="UAU41" s="227"/>
      <c r="UAV41" s="227"/>
      <c r="UAW41" s="227"/>
      <c r="UAX41" s="227"/>
      <c r="UAY41" s="227"/>
      <c r="UAZ41" s="227"/>
      <c r="UBA41" s="227"/>
      <c r="UBB41" s="227"/>
      <c r="UBC41" s="227"/>
      <c r="UBD41" s="227"/>
      <c r="UBE41" s="227"/>
      <c r="UBF41" s="227"/>
      <c r="UBG41" s="227"/>
      <c r="UBH41" s="227"/>
      <c r="UBI41" s="227"/>
      <c r="UBJ41" s="227"/>
      <c r="UBK41" s="227"/>
      <c r="UBL41" s="227"/>
      <c r="UBM41" s="227"/>
      <c r="UBN41" s="227"/>
      <c r="UBO41" s="227"/>
      <c r="UBP41" s="227"/>
      <c r="UBQ41" s="227"/>
      <c r="UBR41" s="227"/>
      <c r="UBS41" s="227"/>
      <c r="UBT41" s="227"/>
      <c r="UBU41" s="227"/>
      <c r="UBV41" s="227"/>
      <c r="UBW41" s="227"/>
      <c r="UBX41" s="227"/>
      <c r="UBY41" s="227"/>
      <c r="UBZ41" s="227"/>
      <c r="UCA41" s="227"/>
      <c r="UCB41" s="227"/>
      <c r="UCC41" s="227"/>
      <c r="UCD41" s="227"/>
      <c r="UCE41" s="227"/>
      <c r="UCF41" s="227"/>
      <c r="UCG41" s="227"/>
      <c r="UCH41" s="227"/>
      <c r="UCI41" s="227"/>
      <c r="UCJ41" s="227"/>
      <c r="UCK41" s="227"/>
      <c r="UCL41" s="227"/>
      <c r="UCM41" s="227"/>
      <c r="UCN41" s="227"/>
      <c r="UCO41" s="227"/>
      <c r="UCP41" s="227"/>
      <c r="UCQ41" s="227"/>
      <c r="UCR41" s="227"/>
      <c r="UCS41" s="227"/>
      <c r="UCT41" s="227"/>
      <c r="UCU41" s="227"/>
      <c r="UCV41" s="227"/>
      <c r="UCW41" s="227"/>
      <c r="UCX41" s="227"/>
      <c r="UCY41" s="227"/>
      <c r="UCZ41" s="227"/>
      <c r="UDA41" s="227"/>
      <c r="UDB41" s="227"/>
      <c r="UDC41" s="227"/>
      <c r="UDD41" s="227"/>
      <c r="UDE41" s="227"/>
      <c r="UDF41" s="227"/>
      <c r="UDG41" s="227"/>
      <c r="UDH41" s="227"/>
      <c r="UDI41" s="227"/>
      <c r="UDJ41" s="227"/>
      <c r="UDK41" s="227"/>
      <c r="UDL41" s="227"/>
      <c r="UDM41" s="227"/>
      <c r="UDN41" s="227"/>
      <c r="UDO41" s="227"/>
      <c r="UDP41" s="227"/>
      <c r="UDQ41" s="227"/>
      <c r="UDR41" s="227"/>
      <c r="UDS41" s="227"/>
      <c r="UDT41" s="227"/>
      <c r="UDU41" s="227"/>
      <c r="UDV41" s="227"/>
      <c r="UDW41" s="227"/>
      <c r="UDX41" s="227"/>
      <c r="UDY41" s="227"/>
      <c r="UDZ41" s="227"/>
      <c r="UEA41" s="227"/>
      <c r="UEB41" s="227"/>
      <c r="UEC41" s="227"/>
      <c r="UED41" s="227"/>
      <c r="UEE41" s="227"/>
      <c r="UEF41" s="227"/>
      <c r="UEG41" s="227"/>
      <c r="UEH41" s="227"/>
      <c r="UEI41" s="227"/>
      <c r="UEJ41" s="227"/>
      <c r="UEK41" s="227"/>
      <c r="UEL41" s="227"/>
      <c r="UEM41" s="227"/>
      <c r="UEN41" s="227"/>
      <c r="UEO41" s="227"/>
      <c r="UEP41" s="227"/>
      <c r="UEQ41" s="227"/>
      <c r="UER41" s="227"/>
      <c r="UES41" s="227"/>
      <c r="UET41" s="227"/>
      <c r="UEU41" s="227"/>
      <c r="UEV41" s="227"/>
      <c r="UEW41" s="227"/>
      <c r="UEX41" s="227"/>
      <c r="UEY41" s="227"/>
      <c r="UEZ41" s="227"/>
      <c r="UFA41" s="227"/>
      <c r="UFB41" s="227"/>
      <c r="UFC41" s="227"/>
      <c r="UFD41" s="227"/>
      <c r="UFE41" s="227"/>
      <c r="UFF41" s="227"/>
      <c r="UFG41" s="227"/>
      <c r="UFH41" s="227"/>
      <c r="UFI41" s="227"/>
      <c r="UFJ41" s="227"/>
      <c r="UFK41" s="227"/>
      <c r="UFL41" s="227"/>
      <c r="UFM41" s="227"/>
      <c r="UFN41" s="227"/>
      <c r="UFO41" s="227"/>
      <c r="UFP41" s="227"/>
      <c r="UFQ41" s="227"/>
      <c r="UFR41" s="227"/>
      <c r="UFS41" s="227"/>
      <c r="UFT41" s="227"/>
      <c r="UFU41" s="227"/>
      <c r="UFV41" s="227"/>
      <c r="UFW41" s="227"/>
      <c r="UFX41" s="227"/>
      <c r="UFY41" s="227"/>
      <c r="UFZ41" s="227"/>
      <c r="UGA41" s="227"/>
      <c r="UGB41" s="227"/>
      <c r="UGC41" s="227"/>
      <c r="UGD41" s="227"/>
      <c r="UGE41" s="227"/>
      <c r="UGF41" s="227"/>
      <c r="UGG41" s="227"/>
      <c r="UGH41" s="227"/>
      <c r="UGI41" s="227"/>
      <c r="UGJ41" s="227"/>
      <c r="UGK41" s="227"/>
      <c r="UGL41" s="227"/>
      <c r="UGM41" s="227"/>
      <c r="UGN41" s="227"/>
      <c r="UGO41" s="227"/>
      <c r="UGP41" s="227"/>
      <c r="UGQ41" s="227"/>
      <c r="UGR41" s="227"/>
      <c r="UGS41" s="227"/>
      <c r="UGT41" s="227"/>
      <c r="UGU41" s="227"/>
      <c r="UGV41" s="227"/>
      <c r="UGW41" s="227"/>
      <c r="UGX41" s="227"/>
      <c r="UGY41" s="227"/>
      <c r="UGZ41" s="227"/>
      <c r="UHA41" s="227"/>
      <c r="UHB41" s="227"/>
      <c r="UHC41" s="227"/>
      <c r="UHD41" s="227"/>
      <c r="UHE41" s="227"/>
      <c r="UHF41" s="227"/>
      <c r="UHG41" s="227"/>
      <c r="UHH41" s="227"/>
      <c r="UHI41" s="227"/>
      <c r="UHJ41" s="227"/>
      <c r="UHK41" s="227"/>
      <c r="UHL41" s="227"/>
      <c r="UHM41" s="227"/>
      <c r="UHN41" s="227"/>
      <c r="UHO41" s="227"/>
      <c r="UHP41" s="227"/>
      <c r="UHQ41" s="227"/>
      <c r="UHR41" s="227"/>
      <c r="UHS41" s="227"/>
      <c r="UHT41" s="227"/>
      <c r="UHU41" s="227"/>
      <c r="UHV41" s="227"/>
      <c r="UHW41" s="227"/>
      <c r="UHX41" s="227"/>
      <c r="UHY41" s="227"/>
      <c r="UHZ41" s="227"/>
      <c r="UIA41" s="227"/>
      <c r="UIB41" s="227"/>
      <c r="UIC41" s="227"/>
      <c r="UID41" s="227"/>
      <c r="UIE41" s="227"/>
      <c r="UIF41" s="227"/>
      <c r="UIG41" s="227"/>
      <c r="UIH41" s="227"/>
      <c r="UII41" s="227"/>
      <c r="UIJ41" s="227"/>
      <c r="UIK41" s="227"/>
      <c r="UIL41" s="227"/>
      <c r="UIM41" s="227"/>
      <c r="UIN41" s="227"/>
      <c r="UIO41" s="227"/>
      <c r="UIP41" s="227"/>
      <c r="UIQ41" s="227"/>
      <c r="UIR41" s="227"/>
      <c r="UIS41" s="227"/>
      <c r="UIT41" s="227"/>
      <c r="UIU41" s="227"/>
      <c r="UIV41" s="227"/>
      <c r="UIW41" s="227"/>
      <c r="UIX41" s="227"/>
      <c r="UIY41" s="227"/>
      <c r="UIZ41" s="227"/>
      <c r="UJA41" s="227"/>
      <c r="UJB41" s="227"/>
      <c r="UJC41" s="227"/>
      <c r="UJD41" s="227"/>
      <c r="UJE41" s="227"/>
      <c r="UJF41" s="227"/>
      <c r="UJG41" s="227"/>
      <c r="UJH41" s="227"/>
      <c r="UJI41" s="227"/>
      <c r="UJJ41" s="227"/>
      <c r="UJK41" s="227"/>
      <c r="UJL41" s="227"/>
      <c r="UJM41" s="227"/>
      <c r="UJN41" s="227"/>
      <c r="UJO41" s="227"/>
      <c r="UJP41" s="227"/>
      <c r="UJQ41" s="227"/>
      <c r="UJR41" s="227"/>
      <c r="UJS41" s="227"/>
      <c r="UJT41" s="227"/>
      <c r="UJU41" s="227"/>
      <c r="UJV41" s="227"/>
      <c r="UJW41" s="227"/>
      <c r="UJX41" s="227"/>
      <c r="UJY41" s="227"/>
      <c r="UJZ41" s="227"/>
      <c r="UKA41" s="227"/>
      <c r="UKB41" s="227"/>
      <c r="UKC41" s="227"/>
      <c r="UKD41" s="227"/>
      <c r="UKE41" s="227"/>
      <c r="UKF41" s="227"/>
      <c r="UKG41" s="227"/>
      <c r="UKH41" s="227"/>
      <c r="UKI41" s="227"/>
      <c r="UKJ41" s="227"/>
      <c r="UKK41" s="227"/>
      <c r="UKL41" s="227"/>
      <c r="UKM41" s="227"/>
      <c r="UKN41" s="227"/>
      <c r="UKO41" s="227"/>
      <c r="UKP41" s="227"/>
      <c r="UKQ41" s="227"/>
      <c r="UKR41" s="227"/>
      <c r="UKS41" s="227"/>
      <c r="UKT41" s="227"/>
      <c r="UKU41" s="227"/>
      <c r="UKV41" s="227"/>
      <c r="UKW41" s="227"/>
      <c r="UKX41" s="227"/>
      <c r="UKY41" s="227"/>
      <c r="UKZ41" s="227"/>
      <c r="ULA41" s="227"/>
      <c r="ULB41" s="227"/>
      <c r="ULC41" s="227"/>
      <c r="ULD41" s="227"/>
      <c r="ULE41" s="227"/>
      <c r="ULF41" s="227"/>
      <c r="ULG41" s="227"/>
      <c r="ULH41" s="227"/>
      <c r="ULI41" s="227"/>
      <c r="ULJ41" s="227"/>
      <c r="ULK41" s="227"/>
      <c r="ULL41" s="227"/>
      <c r="ULM41" s="227"/>
      <c r="ULN41" s="227"/>
      <c r="ULO41" s="227"/>
      <c r="ULP41" s="227"/>
      <c r="ULQ41" s="227"/>
      <c r="ULR41" s="227"/>
      <c r="ULS41" s="227"/>
      <c r="ULT41" s="227"/>
      <c r="ULU41" s="227"/>
      <c r="ULV41" s="227"/>
      <c r="ULW41" s="227"/>
      <c r="ULX41" s="227"/>
      <c r="ULY41" s="227"/>
      <c r="ULZ41" s="227"/>
      <c r="UMA41" s="227"/>
      <c r="UMB41" s="227"/>
      <c r="UMC41" s="227"/>
      <c r="UMD41" s="227"/>
      <c r="UME41" s="227"/>
      <c r="UMF41" s="227"/>
      <c r="UMG41" s="227"/>
      <c r="UMH41" s="227"/>
      <c r="UMI41" s="227"/>
      <c r="UMJ41" s="227"/>
      <c r="UMK41" s="227"/>
      <c r="UML41" s="227"/>
      <c r="UMM41" s="227"/>
      <c r="UMN41" s="227"/>
      <c r="UMO41" s="227"/>
      <c r="UMP41" s="227"/>
      <c r="UMQ41" s="227"/>
      <c r="UMR41" s="227"/>
      <c r="UMS41" s="227"/>
      <c r="UMT41" s="227"/>
      <c r="UMU41" s="227"/>
      <c r="UMV41" s="227"/>
      <c r="UMW41" s="227"/>
      <c r="UMX41" s="227"/>
      <c r="UMY41" s="227"/>
      <c r="UMZ41" s="227"/>
      <c r="UNA41" s="227"/>
      <c r="UNB41" s="227"/>
      <c r="UNC41" s="227"/>
      <c r="UND41" s="227"/>
      <c r="UNE41" s="227"/>
      <c r="UNF41" s="227"/>
      <c r="UNG41" s="227"/>
      <c r="UNH41" s="227"/>
      <c r="UNI41" s="227"/>
      <c r="UNJ41" s="227"/>
      <c r="UNK41" s="227"/>
      <c r="UNL41" s="227"/>
      <c r="UNM41" s="227"/>
      <c r="UNN41" s="227"/>
      <c r="UNO41" s="227"/>
      <c r="UNP41" s="227"/>
      <c r="UNQ41" s="227"/>
      <c r="UNR41" s="227"/>
      <c r="UNS41" s="227"/>
      <c r="UNT41" s="227"/>
      <c r="UNU41" s="227"/>
      <c r="UNV41" s="227"/>
      <c r="UNW41" s="227"/>
      <c r="UNX41" s="227"/>
      <c r="UNY41" s="227"/>
      <c r="UNZ41" s="227"/>
      <c r="UOA41" s="227"/>
      <c r="UOB41" s="227"/>
      <c r="UOC41" s="227"/>
      <c r="UOD41" s="227"/>
      <c r="UOE41" s="227"/>
      <c r="UOF41" s="227"/>
      <c r="UOG41" s="227"/>
      <c r="UOH41" s="227"/>
      <c r="UOI41" s="227"/>
      <c r="UOJ41" s="227"/>
      <c r="UOK41" s="227"/>
      <c r="UOL41" s="227"/>
      <c r="UOM41" s="227"/>
      <c r="UON41" s="227"/>
      <c r="UOO41" s="227"/>
      <c r="UOP41" s="227"/>
      <c r="UOQ41" s="227"/>
      <c r="UOR41" s="227"/>
      <c r="UOS41" s="227"/>
      <c r="UOT41" s="227"/>
      <c r="UOU41" s="227"/>
      <c r="UOV41" s="227"/>
      <c r="UOW41" s="227"/>
      <c r="UOX41" s="227"/>
      <c r="UOY41" s="227"/>
      <c r="UOZ41" s="227"/>
      <c r="UPA41" s="227"/>
      <c r="UPB41" s="227"/>
      <c r="UPC41" s="227"/>
      <c r="UPD41" s="227"/>
      <c r="UPE41" s="227"/>
      <c r="UPF41" s="227"/>
      <c r="UPG41" s="227"/>
      <c r="UPH41" s="227"/>
      <c r="UPI41" s="227"/>
      <c r="UPJ41" s="227"/>
      <c r="UPK41" s="227"/>
      <c r="UPL41" s="227"/>
      <c r="UPM41" s="227"/>
      <c r="UPN41" s="227"/>
      <c r="UPO41" s="227"/>
      <c r="UPP41" s="227"/>
      <c r="UPQ41" s="227"/>
      <c r="UPR41" s="227"/>
      <c r="UPS41" s="227"/>
      <c r="UPT41" s="227"/>
      <c r="UPU41" s="227"/>
      <c r="UPV41" s="227"/>
      <c r="UPW41" s="227"/>
      <c r="UPX41" s="227"/>
      <c r="UPY41" s="227"/>
      <c r="UPZ41" s="227"/>
      <c r="UQA41" s="227"/>
      <c r="UQB41" s="227"/>
      <c r="UQC41" s="227"/>
      <c r="UQD41" s="227"/>
      <c r="UQE41" s="227"/>
      <c r="UQF41" s="227"/>
      <c r="UQG41" s="227"/>
      <c r="UQH41" s="227"/>
      <c r="UQI41" s="227"/>
      <c r="UQJ41" s="227"/>
      <c r="UQK41" s="227"/>
      <c r="UQL41" s="227"/>
      <c r="UQM41" s="227"/>
      <c r="UQN41" s="227"/>
      <c r="UQO41" s="227"/>
      <c r="UQP41" s="227"/>
      <c r="UQQ41" s="227"/>
      <c r="UQR41" s="227"/>
      <c r="UQS41" s="227"/>
      <c r="UQT41" s="227"/>
      <c r="UQU41" s="227"/>
      <c r="UQV41" s="227"/>
      <c r="UQW41" s="227"/>
      <c r="UQX41" s="227"/>
      <c r="UQY41" s="227"/>
      <c r="UQZ41" s="227"/>
      <c r="URA41" s="227"/>
      <c r="URB41" s="227"/>
      <c r="URC41" s="227"/>
      <c r="URD41" s="227"/>
      <c r="URE41" s="227"/>
      <c r="URF41" s="227"/>
      <c r="URG41" s="227"/>
      <c r="URH41" s="227"/>
      <c r="URI41" s="227"/>
      <c r="URJ41" s="227"/>
      <c r="URK41" s="227"/>
      <c r="URL41" s="227"/>
      <c r="URM41" s="227"/>
      <c r="URN41" s="227"/>
      <c r="URO41" s="227"/>
      <c r="URP41" s="227"/>
      <c r="URQ41" s="227"/>
      <c r="URR41" s="227"/>
      <c r="URS41" s="227"/>
      <c r="URT41" s="227"/>
      <c r="URU41" s="227"/>
      <c r="URV41" s="227"/>
      <c r="URW41" s="227"/>
      <c r="URX41" s="227"/>
      <c r="URY41" s="227"/>
      <c r="URZ41" s="227"/>
      <c r="USA41" s="227"/>
      <c r="USB41" s="227"/>
      <c r="USC41" s="227"/>
      <c r="USD41" s="227"/>
      <c r="USE41" s="227"/>
      <c r="USF41" s="227"/>
      <c r="USG41" s="227"/>
      <c r="USH41" s="227"/>
      <c r="USI41" s="227"/>
      <c r="USJ41" s="227"/>
      <c r="USK41" s="227"/>
      <c r="USL41" s="227"/>
      <c r="USM41" s="227"/>
      <c r="USN41" s="227"/>
      <c r="USO41" s="227"/>
      <c r="USP41" s="227"/>
      <c r="USQ41" s="227"/>
      <c r="USR41" s="227"/>
      <c r="USS41" s="227"/>
      <c r="UST41" s="227"/>
      <c r="USU41" s="227"/>
      <c r="USV41" s="227"/>
      <c r="USW41" s="227"/>
      <c r="USX41" s="227"/>
      <c r="USY41" s="227"/>
      <c r="USZ41" s="227"/>
      <c r="UTA41" s="227"/>
      <c r="UTB41" s="227"/>
      <c r="UTC41" s="227"/>
      <c r="UTD41" s="227"/>
      <c r="UTE41" s="227"/>
      <c r="UTF41" s="227"/>
      <c r="UTG41" s="227"/>
      <c r="UTH41" s="227"/>
      <c r="UTI41" s="227"/>
      <c r="UTJ41" s="227"/>
      <c r="UTK41" s="227"/>
      <c r="UTL41" s="227"/>
      <c r="UTM41" s="227"/>
      <c r="UTN41" s="227"/>
      <c r="UTO41" s="227"/>
      <c r="UTP41" s="227"/>
      <c r="UTQ41" s="227"/>
      <c r="UTR41" s="227"/>
      <c r="UTS41" s="227"/>
      <c r="UTT41" s="227"/>
      <c r="UTU41" s="227"/>
      <c r="UTV41" s="227"/>
      <c r="UTW41" s="227"/>
      <c r="UTX41" s="227"/>
      <c r="UTY41" s="227"/>
      <c r="UTZ41" s="227"/>
      <c r="UUA41" s="227"/>
      <c r="UUB41" s="227"/>
      <c r="UUC41" s="227"/>
      <c r="UUD41" s="227"/>
      <c r="UUE41" s="227"/>
      <c r="UUF41" s="227"/>
      <c r="UUG41" s="227"/>
      <c r="UUH41" s="227"/>
      <c r="UUI41" s="227"/>
      <c r="UUJ41" s="227"/>
      <c r="UUK41" s="227"/>
      <c r="UUL41" s="227"/>
      <c r="UUM41" s="227"/>
      <c r="UUN41" s="227"/>
      <c r="UUO41" s="227"/>
      <c r="UUP41" s="227"/>
      <c r="UUQ41" s="227"/>
      <c r="UUR41" s="227"/>
      <c r="UUS41" s="227"/>
      <c r="UUT41" s="227"/>
      <c r="UUU41" s="227"/>
      <c r="UUV41" s="227"/>
      <c r="UUW41" s="227"/>
      <c r="UUX41" s="227"/>
      <c r="UUY41" s="227"/>
      <c r="UUZ41" s="227"/>
      <c r="UVA41" s="227"/>
      <c r="UVB41" s="227"/>
      <c r="UVC41" s="227"/>
      <c r="UVD41" s="227"/>
      <c r="UVE41" s="227"/>
      <c r="UVF41" s="227"/>
      <c r="UVG41" s="227"/>
      <c r="UVH41" s="227"/>
      <c r="UVI41" s="227"/>
      <c r="UVJ41" s="227"/>
      <c r="UVK41" s="227"/>
      <c r="UVL41" s="227"/>
      <c r="UVM41" s="227"/>
      <c r="UVN41" s="227"/>
      <c r="UVO41" s="227"/>
      <c r="UVP41" s="227"/>
      <c r="UVQ41" s="227"/>
      <c r="UVR41" s="227"/>
      <c r="UVS41" s="227"/>
      <c r="UVT41" s="227"/>
      <c r="UVU41" s="227"/>
      <c r="UVV41" s="227"/>
      <c r="UVW41" s="227"/>
      <c r="UVX41" s="227"/>
      <c r="UVY41" s="227"/>
      <c r="UVZ41" s="227"/>
      <c r="UWA41" s="227"/>
      <c r="UWB41" s="227"/>
      <c r="UWC41" s="227"/>
      <c r="UWD41" s="227"/>
      <c r="UWE41" s="227"/>
      <c r="UWF41" s="227"/>
      <c r="UWG41" s="227"/>
      <c r="UWH41" s="227"/>
      <c r="UWI41" s="227"/>
      <c r="UWJ41" s="227"/>
      <c r="UWK41" s="227"/>
      <c r="UWL41" s="227"/>
      <c r="UWM41" s="227"/>
      <c r="UWN41" s="227"/>
      <c r="UWO41" s="227"/>
      <c r="UWP41" s="227"/>
      <c r="UWQ41" s="227"/>
      <c r="UWR41" s="227"/>
      <c r="UWS41" s="227"/>
      <c r="UWT41" s="227"/>
      <c r="UWU41" s="227"/>
      <c r="UWV41" s="227"/>
      <c r="UWW41" s="227"/>
      <c r="UWX41" s="227"/>
      <c r="UWY41" s="227"/>
      <c r="UWZ41" s="227"/>
      <c r="UXA41" s="227"/>
      <c r="UXB41" s="227"/>
      <c r="UXC41" s="227"/>
      <c r="UXD41" s="227"/>
      <c r="UXE41" s="227"/>
      <c r="UXF41" s="227"/>
      <c r="UXG41" s="227"/>
      <c r="UXH41" s="227"/>
      <c r="UXI41" s="227"/>
      <c r="UXJ41" s="227"/>
      <c r="UXK41" s="227"/>
      <c r="UXL41" s="227"/>
      <c r="UXM41" s="227"/>
      <c r="UXN41" s="227"/>
      <c r="UXO41" s="227"/>
      <c r="UXP41" s="227"/>
      <c r="UXQ41" s="227"/>
      <c r="UXR41" s="227"/>
      <c r="UXS41" s="227"/>
      <c r="UXT41" s="227"/>
      <c r="UXU41" s="227"/>
      <c r="UXV41" s="227"/>
      <c r="UXW41" s="227"/>
      <c r="UXX41" s="227"/>
      <c r="UXY41" s="227"/>
      <c r="UXZ41" s="227"/>
      <c r="UYA41" s="227"/>
      <c r="UYB41" s="227"/>
      <c r="UYC41" s="227"/>
      <c r="UYD41" s="227"/>
      <c r="UYE41" s="227"/>
      <c r="UYF41" s="227"/>
      <c r="UYG41" s="227"/>
      <c r="UYH41" s="227"/>
      <c r="UYI41" s="227"/>
      <c r="UYJ41" s="227"/>
      <c r="UYK41" s="227"/>
      <c r="UYL41" s="227"/>
      <c r="UYM41" s="227"/>
      <c r="UYN41" s="227"/>
      <c r="UYO41" s="227"/>
      <c r="UYP41" s="227"/>
      <c r="UYQ41" s="227"/>
      <c r="UYR41" s="227"/>
      <c r="UYS41" s="227"/>
      <c r="UYT41" s="227"/>
      <c r="UYU41" s="227"/>
      <c r="UYV41" s="227"/>
      <c r="UYW41" s="227"/>
      <c r="UYX41" s="227"/>
      <c r="UYY41" s="227"/>
      <c r="UYZ41" s="227"/>
      <c r="UZA41" s="227"/>
      <c r="UZB41" s="227"/>
      <c r="UZC41" s="227"/>
      <c r="UZD41" s="227"/>
      <c r="UZE41" s="227"/>
      <c r="UZF41" s="227"/>
      <c r="UZG41" s="227"/>
      <c r="UZH41" s="227"/>
      <c r="UZI41" s="227"/>
      <c r="UZJ41" s="227"/>
      <c r="UZK41" s="227"/>
      <c r="UZL41" s="227"/>
      <c r="UZM41" s="227"/>
      <c r="UZN41" s="227"/>
      <c r="UZO41" s="227"/>
      <c r="UZP41" s="227"/>
      <c r="UZQ41" s="227"/>
      <c r="UZR41" s="227"/>
      <c r="UZS41" s="227"/>
      <c r="UZT41" s="227"/>
      <c r="UZU41" s="227"/>
      <c r="UZV41" s="227"/>
      <c r="UZW41" s="227"/>
      <c r="UZX41" s="227"/>
      <c r="UZY41" s="227"/>
      <c r="UZZ41" s="227"/>
      <c r="VAA41" s="227"/>
      <c r="VAB41" s="227"/>
      <c r="VAC41" s="227"/>
      <c r="VAD41" s="227"/>
      <c r="VAE41" s="227"/>
      <c r="VAF41" s="227"/>
      <c r="VAG41" s="227"/>
      <c r="VAH41" s="227"/>
      <c r="VAI41" s="227"/>
      <c r="VAJ41" s="227"/>
      <c r="VAK41" s="227"/>
      <c r="VAL41" s="227"/>
      <c r="VAM41" s="227"/>
      <c r="VAN41" s="227"/>
      <c r="VAO41" s="227"/>
      <c r="VAP41" s="227"/>
      <c r="VAQ41" s="227"/>
      <c r="VAR41" s="227"/>
      <c r="VAS41" s="227"/>
      <c r="VAT41" s="227"/>
      <c r="VAU41" s="227"/>
      <c r="VAV41" s="227"/>
      <c r="VAW41" s="227"/>
      <c r="VAX41" s="227"/>
      <c r="VAY41" s="227"/>
      <c r="VAZ41" s="227"/>
      <c r="VBA41" s="227"/>
      <c r="VBB41" s="227"/>
      <c r="VBC41" s="227"/>
      <c r="VBD41" s="227"/>
      <c r="VBE41" s="227"/>
      <c r="VBF41" s="227"/>
      <c r="VBG41" s="227"/>
      <c r="VBH41" s="227"/>
      <c r="VBI41" s="227"/>
      <c r="VBJ41" s="227"/>
      <c r="VBK41" s="227"/>
      <c r="VBL41" s="227"/>
      <c r="VBM41" s="227"/>
      <c r="VBN41" s="227"/>
      <c r="VBO41" s="227"/>
      <c r="VBP41" s="227"/>
      <c r="VBQ41" s="227"/>
      <c r="VBR41" s="227"/>
      <c r="VBS41" s="227"/>
      <c r="VBT41" s="227"/>
      <c r="VBU41" s="227"/>
      <c r="VBV41" s="227"/>
      <c r="VBW41" s="227"/>
      <c r="VBX41" s="227"/>
      <c r="VBY41" s="227"/>
      <c r="VBZ41" s="227"/>
      <c r="VCA41" s="227"/>
      <c r="VCB41" s="227"/>
      <c r="VCC41" s="227"/>
      <c r="VCD41" s="227"/>
      <c r="VCE41" s="227"/>
      <c r="VCF41" s="227"/>
      <c r="VCG41" s="227"/>
      <c r="VCH41" s="227"/>
      <c r="VCI41" s="227"/>
      <c r="VCJ41" s="227"/>
      <c r="VCK41" s="227"/>
      <c r="VCL41" s="227"/>
      <c r="VCM41" s="227"/>
      <c r="VCN41" s="227"/>
      <c r="VCO41" s="227"/>
      <c r="VCP41" s="227"/>
      <c r="VCQ41" s="227"/>
      <c r="VCR41" s="227"/>
      <c r="VCS41" s="227"/>
      <c r="VCT41" s="227"/>
      <c r="VCU41" s="227"/>
      <c r="VCV41" s="227"/>
      <c r="VCW41" s="227"/>
      <c r="VCX41" s="227"/>
      <c r="VCY41" s="227"/>
      <c r="VCZ41" s="227"/>
      <c r="VDA41" s="227"/>
      <c r="VDB41" s="227"/>
      <c r="VDC41" s="227"/>
      <c r="VDD41" s="227"/>
      <c r="VDE41" s="227"/>
      <c r="VDF41" s="227"/>
      <c r="VDG41" s="227"/>
      <c r="VDH41" s="227"/>
      <c r="VDI41" s="227"/>
      <c r="VDJ41" s="227"/>
      <c r="VDK41" s="227"/>
      <c r="VDL41" s="227"/>
      <c r="VDM41" s="227"/>
      <c r="VDN41" s="227"/>
      <c r="VDO41" s="227"/>
      <c r="VDP41" s="227"/>
      <c r="VDQ41" s="227"/>
      <c r="VDR41" s="227"/>
      <c r="VDS41" s="227"/>
      <c r="VDT41" s="227"/>
      <c r="VDU41" s="227"/>
      <c r="VDV41" s="227"/>
      <c r="VDW41" s="227"/>
      <c r="VDX41" s="227"/>
      <c r="VDY41" s="227"/>
      <c r="VDZ41" s="227"/>
      <c r="VEA41" s="227"/>
      <c r="VEB41" s="227"/>
      <c r="VEC41" s="227"/>
      <c r="VED41" s="227"/>
      <c r="VEE41" s="227"/>
      <c r="VEF41" s="227"/>
      <c r="VEG41" s="227"/>
      <c r="VEH41" s="227"/>
      <c r="VEI41" s="227"/>
      <c r="VEJ41" s="227"/>
      <c r="VEK41" s="227"/>
      <c r="VEL41" s="227"/>
      <c r="VEM41" s="227"/>
      <c r="VEN41" s="227"/>
      <c r="VEO41" s="227"/>
      <c r="VEP41" s="227"/>
      <c r="VEQ41" s="227"/>
      <c r="VER41" s="227"/>
      <c r="VES41" s="227"/>
      <c r="VET41" s="227"/>
      <c r="VEU41" s="227"/>
      <c r="VEV41" s="227"/>
      <c r="VEW41" s="227"/>
      <c r="VEX41" s="227"/>
      <c r="VEY41" s="227"/>
      <c r="VEZ41" s="227"/>
      <c r="VFA41" s="227"/>
      <c r="VFB41" s="227"/>
      <c r="VFC41" s="227"/>
      <c r="VFD41" s="227"/>
      <c r="VFE41" s="227"/>
      <c r="VFF41" s="227"/>
      <c r="VFG41" s="227"/>
      <c r="VFH41" s="227"/>
      <c r="VFI41" s="227"/>
      <c r="VFJ41" s="227"/>
      <c r="VFK41" s="227"/>
      <c r="VFL41" s="227"/>
      <c r="VFM41" s="227"/>
      <c r="VFN41" s="227"/>
      <c r="VFO41" s="227"/>
      <c r="VFP41" s="227"/>
      <c r="VFQ41" s="227"/>
      <c r="VFR41" s="227"/>
      <c r="VFS41" s="227"/>
      <c r="VFT41" s="227"/>
      <c r="VFU41" s="227"/>
      <c r="VFV41" s="227"/>
      <c r="VFW41" s="227"/>
      <c r="VFX41" s="227"/>
      <c r="VFY41" s="227"/>
      <c r="VFZ41" s="227"/>
      <c r="VGA41" s="227"/>
      <c r="VGB41" s="227"/>
      <c r="VGC41" s="227"/>
      <c r="VGD41" s="227"/>
      <c r="VGE41" s="227"/>
      <c r="VGF41" s="227"/>
      <c r="VGG41" s="227"/>
      <c r="VGH41" s="227"/>
      <c r="VGI41" s="227"/>
      <c r="VGJ41" s="227"/>
      <c r="VGK41" s="227"/>
      <c r="VGL41" s="227"/>
      <c r="VGM41" s="227"/>
      <c r="VGN41" s="227"/>
      <c r="VGO41" s="227"/>
      <c r="VGP41" s="227"/>
      <c r="VGQ41" s="227"/>
      <c r="VGR41" s="227"/>
      <c r="VGS41" s="227"/>
      <c r="VGT41" s="227"/>
      <c r="VGU41" s="227"/>
      <c r="VGV41" s="227"/>
      <c r="VGW41" s="227"/>
      <c r="VGX41" s="227"/>
      <c r="VGY41" s="227"/>
      <c r="VGZ41" s="227"/>
      <c r="VHA41" s="227"/>
      <c r="VHB41" s="227"/>
      <c r="VHC41" s="227"/>
      <c r="VHD41" s="227"/>
      <c r="VHE41" s="227"/>
      <c r="VHF41" s="227"/>
      <c r="VHG41" s="227"/>
      <c r="VHH41" s="227"/>
      <c r="VHI41" s="227"/>
      <c r="VHJ41" s="227"/>
      <c r="VHK41" s="227"/>
      <c r="VHL41" s="227"/>
      <c r="VHM41" s="227"/>
      <c r="VHN41" s="227"/>
      <c r="VHO41" s="227"/>
      <c r="VHP41" s="227"/>
      <c r="VHQ41" s="227"/>
      <c r="VHR41" s="227"/>
      <c r="VHS41" s="227"/>
      <c r="VHT41" s="227"/>
      <c r="VHU41" s="227"/>
      <c r="VHV41" s="227"/>
      <c r="VHW41" s="227"/>
      <c r="VHX41" s="227"/>
      <c r="VHY41" s="227"/>
      <c r="VHZ41" s="227"/>
      <c r="VIA41" s="227"/>
      <c r="VIB41" s="227"/>
      <c r="VIC41" s="227"/>
      <c r="VID41" s="227"/>
      <c r="VIE41" s="227"/>
      <c r="VIF41" s="227"/>
      <c r="VIG41" s="227"/>
      <c r="VIH41" s="227"/>
      <c r="VII41" s="227"/>
      <c r="VIJ41" s="227"/>
      <c r="VIK41" s="227"/>
      <c r="VIL41" s="227"/>
      <c r="VIM41" s="227"/>
      <c r="VIN41" s="227"/>
      <c r="VIO41" s="227"/>
      <c r="VIP41" s="227"/>
      <c r="VIQ41" s="227"/>
      <c r="VIR41" s="227"/>
      <c r="VIS41" s="227"/>
      <c r="VIT41" s="227"/>
      <c r="VIU41" s="227"/>
      <c r="VIV41" s="227"/>
      <c r="VIW41" s="227"/>
      <c r="VIX41" s="227"/>
      <c r="VIY41" s="227"/>
      <c r="VIZ41" s="227"/>
      <c r="VJA41" s="227"/>
      <c r="VJB41" s="227"/>
      <c r="VJC41" s="227"/>
      <c r="VJD41" s="227"/>
      <c r="VJE41" s="227"/>
      <c r="VJF41" s="227"/>
      <c r="VJG41" s="227"/>
      <c r="VJH41" s="227"/>
      <c r="VJI41" s="227"/>
      <c r="VJJ41" s="227"/>
      <c r="VJK41" s="227"/>
      <c r="VJL41" s="227"/>
      <c r="VJM41" s="227"/>
      <c r="VJN41" s="227"/>
      <c r="VJO41" s="227"/>
      <c r="VJP41" s="227"/>
      <c r="VJQ41" s="227"/>
      <c r="VJR41" s="227"/>
      <c r="VJS41" s="227"/>
      <c r="VJT41" s="227"/>
      <c r="VJU41" s="227"/>
      <c r="VJV41" s="227"/>
      <c r="VJW41" s="227"/>
      <c r="VJX41" s="227"/>
      <c r="VJY41" s="227"/>
      <c r="VJZ41" s="227"/>
      <c r="VKA41" s="227"/>
      <c r="VKB41" s="227"/>
      <c r="VKC41" s="227"/>
      <c r="VKD41" s="227"/>
      <c r="VKE41" s="227"/>
      <c r="VKF41" s="227"/>
      <c r="VKG41" s="227"/>
      <c r="VKH41" s="227"/>
      <c r="VKI41" s="227"/>
      <c r="VKJ41" s="227"/>
      <c r="VKK41" s="227"/>
      <c r="VKL41" s="227"/>
      <c r="VKM41" s="227"/>
      <c r="VKN41" s="227"/>
      <c r="VKO41" s="227"/>
      <c r="VKP41" s="227"/>
      <c r="VKQ41" s="227"/>
      <c r="VKR41" s="227"/>
      <c r="VKS41" s="227"/>
      <c r="VKT41" s="227"/>
      <c r="VKU41" s="227"/>
      <c r="VKV41" s="227"/>
      <c r="VKW41" s="227"/>
      <c r="VKX41" s="227"/>
      <c r="VKY41" s="227"/>
      <c r="VKZ41" s="227"/>
      <c r="VLA41" s="227"/>
      <c r="VLB41" s="227"/>
      <c r="VLC41" s="227"/>
      <c r="VLD41" s="227"/>
      <c r="VLE41" s="227"/>
      <c r="VLF41" s="227"/>
      <c r="VLG41" s="227"/>
      <c r="VLH41" s="227"/>
      <c r="VLI41" s="227"/>
      <c r="VLJ41" s="227"/>
      <c r="VLK41" s="227"/>
      <c r="VLL41" s="227"/>
      <c r="VLM41" s="227"/>
      <c r="VLN41" s="227"/>
      <c r="VLO41" s="227"/>
      <c r="VLP41" s="227"/>
      <c r="VLQ41" s="227"/>
      <c r="VLR41" s="227"/>
      <c r="VLS41" s="227"/>
      <c r="VLT41" s="227"/>
      <c r="VLU41" s="227"/>
      <c r="VLV41" s="227"/>
      <c r="VLW41" s="227"/>
      <c r="VLX41" s="227"/>
      <c r="VLY41" s="227"/>
      <c r="VLZ41" s="227"/>
      <c r="VMA41" s="227"/>
      <c r="VMB41" s="227"/>
      <c r="VMC41" s="227"/>
      <c r="VMD41" s="227"/>
      <c r="VME41" s="227"/>
      <c r="VMF41" s="227"/>
      <c r="VMG41" s="227"/>
      <c r="VMH41" s="227"/>
      <c r="VMI41" s="227"/>
      <c r="VMJ41" s="227"/>
      <c r="VMK41" s="227"/>
      <c r="VML41" s="227"/>
      <c r="VMM41" s="227"/>
      <c r="VMN41" s="227"/>
      <c r="VMO41" s="227"/>
      <c r="VMP41" s="227"/>
      <c r="VMQ41" s="227"/>
      <c r="VMR41" s="227"/>
      <c r="VMS41" s="227"/>
      <c r="VMT41" s="227"/>
      <c r="VMU41" s="227"/>
      <c r="VMV41" s="227"/>
      <c r="VMW41" s="227"/>
      <c r="VMX41" s="227"/>
      <c r="VMY41" s="227"/>
      <c r="VMZ41" s="227"/>
      <c r="VNA41" s="227"/>
      <c r="VNB41" s="227"/>
      <c r="VNC41" s="227"/>
      <c r="VND41" s="227"/>
      <c r="VNE41" s="227"/>
      <c r="VNF41" s="227"/>
      <c r="VNG41" s="227"/>
      <c r="VNH41" s="227"/>
      <c r="VNI41" s="227"/>
      <c r="VNJ41" s="227"/>
      <c r="VNK41" s="227"/>
      <c r="VNL41" s="227"/>
      <c r="VNM41" s="227"/>
      <c r="VNN41" s="227"/>
      <c r="VNO41" s="227"/>
      <c r="VNP41" s="227"/>
      <c r="VNQ41" s="227"/>
      <c r="VNR41" s="227"/>
      <c r="VNS41" s="227"/>
      <c r="VNT41" s="227"/>
      <c r="VNU41" s="227"/>
      <c r="VNV41" s="227"/>
      <c r="VNW41" s="227"/>
      <c r="VNX41" s="227"/>
      <c r="VNY41" s="227"/>
      <c r="VNZ41" s="227"/>
      <c r="VOA41" s="227"/>
      <c r="VOB41" s="227"/>
      <c r="VOC41" s="227"/>
      <c r="VOD41" s="227"/>
      <c r="VOE41" s="227"/>
      <c r="VOF41" s="227"/>
      <c r="VOG41" s="227"/>
      <c r="VOH41" s="227"/>
      <c r="VOI41" s="227"/>
      <c r="VOJ41" s="227"/>
      <c r="VOK41" s="227"/>
      <c r="VOL41" s="227"/>
      <c r="VOM41" s="227"/>
      <c r="VON41" s="227"/>
      <c r="VOO41" s="227"/>
      <c r="VOP41" s="227"/>
      <c r="VOQ41" s="227"/>
      <c r="VOR41" s="227"/>
      <c r="VOS41" s="227"/>
      <c r="VOT41" s="227"/>
      <c r="VOU41" s="227"/>
      <c r="VOV41" s="227"/>
      <c r="VOW41" s="227"/>
      <c r="VOX41" s="227"/>
      <c r="VOY41" s="227"/>
      <c r="VOZ41" s="227"/>
      <c r="VPA41" s="227"/>
      <c r="VPB41" s="227"/>
      <c r="VPC41" s="227"/>
      <c r="VPD41" s="227"/>
      <c r="VPE41" s="227"/>
      <c r="VPF41" s="227"/>
      <c r="VPG41" s="227"/>
      <c r="VPH41" s="227"/>
      <c r="VPI41" s="227"/>
      <c r="VPJ41" s="227"/>
      <c r="VPK41" s="227"/>
      <c r="VPL41" s="227"/>
      <c r="VPM41" s="227"/>
      <c r="VPN41" s="227"/>
      <c r="VPO41" s="227"/>
      <c r="VPP41" s="227"/>
      <c r="VPQ41" s="227"/>
      <c r="VPR41" s="227"/>
      <c r="VPS41" s="227"/>
      <c r="VPT41" s="227"/>
      <c r="VPU41" s="227"/>
      <c r="VPV41" s="227"/>
      <c r="VPW41" s="227"/>
      <c r="VPX41" s="227"/>
      <c r="VPY41" s="227"/>
      <c r="VPZ41" s="227"/>
      <c r="VQA41" s="227"/>
      <c r="VQB41" s="227"/>
      <c r="VQC41" s="227"/>
      <c r="VQD41" s="227"/>
      <c r="VQE41" s="227"/>
      <c r="VQF41" s="227"/>
      <c r="VQG41" s="227"/>
      <c r="VQH41" s="227"/>
      <c r="VQI41" s="227"/>
      <c r="VQJ41" s="227"/>
      <c r="VQK41" s="227"/>
      <c r="VQL41" s="227"/>
      <c r="VQM41" s="227"/>
      <c r="VQN41" s="227"/>
      <c r="VQO41" s="227"/>
      <c r="VQP41" s="227"/>
      <c r="VQQ41" s="227"/>
      <c r="VQR41" s="227"/>
      <c r="VQS41" s="227"/>
      <c r="VQT41" s="227"/>
      <c r="VQU41" s="227"/>
      <c r="VQV41" s="227"/>
      <c r="VQW41" s="227"/>
      <c r="VQX41" s="227"/>
      <c r="VQY41" s="227"/>
      <c r="VQZ41" s="227"/>
      <c r="VRA41" s="227"/>
      <c r="VRB41" s="227"/>
      <c r="VRC41" s="227"/>
      <c r="VRD41" s="227"/>
      <c r="VRE41" s="227"/>
      <c r="VRF41" s="227"/>
      <c r="VRG41" s="227"/>
      <c r="VRH41" s="227"/>
      <c r="VRI41" s="227"/>
      <c r="VRJ41" s="227"/>
      <c r="VRK41" s="227"/>
      <c r="VRL41" s="227"/>
      <c r="VRM41" s="227"/>
      <c r="VRN41" s="227"/>
      <c r="VRO41" s="227"/>
      <c r="VRP41" s="227"/>
      <c r="VRQ41" s="227"/>
      <c r="VRR41" s="227"/>
      <c r="VRS41" s="227"/>
      <c r="VRT41" s="227"/>
      <c r="VRU41" s="227"/>
      <c r="VRV41" s="227"/>
      <c r="VRW41" s="227"/>
      <c r="VRX41" s="227"/>
      <c r="VRY41" s="227"/>
      <c r="VRZ41" s="227"/>
      <c r="VSA41" s="227"/>
      <c r="VSB41" s="227"/>
      <c r="VSC41" s="227"/>
      <c r="VSD41" s="227"/>
      <c r="VSE41" s="227"/>
      <c r="VSF41" s="227"/>
      <c r="VSG41" s="227"/>
      <c r="VSH41" s="227"/>
      <c r="VSI41" s="227"/>
      <c r="VSJ41" s="227"/>
      <c r="VSK41" s="227"/>
      <c r="VSL41" s="227"/>
      <c r="VSM41" s="227"/>
      <c r="VSN41" s="227"/>
      <c r="VSO41" s="227"/>
      <c r="VSP41" s="227"/>
      <c r="VSQ41" s="227"/>
      <c r="VSR41" s="227"/>
      <c r="VSS41" s="227"/>
      <c r="VST41" s="227"/>
      <c r="VSU41" s="227"/>
      <c r="VSV41" s="227"/>
      <c r="VSW41" s="227"/>
      <c r="VSX41" s="227"/>
      <c r="VSY41" s="227"/>
      <c r="VSZ41" s="227"/>
      <c r="VTA41" s="227"/>
      <c r="VTB41" s="227"/>
      <c r="VTC41" s="227"/>
      <c r="VTD41" s="227"/>
      <c r="VTE41" s="227"/>
      <c r="VTF41" s="227"/>
      <c r="VTG41" s="227"/>
      <c r="VTH41" s="227"/>
      <c r="VTI41" s="227"/>
      <c r="VTJ41" s="227"/>
      <c r="VTK41" s="227"/>
      <c r="VTL41" s="227"/>
      <c r="VTM41" s="227"/>
      <c r="VTN41" s="227"/>
      <c r="VTO41" s="227"/>
      <c r="VTP41" s="227"/>
      <c r="VTQ41" s="227"/>
      <c r="VTR41" s="227"/>
      <c r="VTS41" s="227"/>
      <c r="VTT41" s="227"/>
      <c r="VTU41" s="227"/>
      <c r="VTV41" s="227"/>
      <c r="VTW41" s="227"/>
      <c r="VTX41" s="227"/>
      <c r="VTY41" s="227"/>
      <c r="VTZ41" s="227"/>
      <c r="VUA41" s="227"/>
      <c r="VUB41" s="227"/>
      <c r="VUC41" s="227"/>
      <c r="VUD41" s="227"/>
      <c r="VUE41" s="227"/>
      <c r="VUF41" s="227"/>
      <c r="VUG41" s="227"/>
      <c r="VUH41" s="227"/>
      <c r="VUI41" s="227"/>
      <c r="VUJ41" s="227"/>
      <c r="VUK41" s="227"/>
      <c r="VUL41" s="227"/>
      <c r="VUM41" s="227"/>
      <c r="VUN41" s="227"/>
      <c r="VUO41" s="227"/>
      <c r="VUP41" s="227"/>
      <c r="VUQ41" s="227"/>
      <c r="VUR41" s="227"/>
      <c r="VUS41" s="227"/>
      <c r="VUT41" s="227"/>
      <c r="VUU41" s="227"/>
      <c r="VUV41" s="227"/>
      <c r="VUW41" s="227"/>
      <c r="VUX41" s="227"/>
      <c r="VUY41" s="227"/>
      <c r="VUZ41" s="227"/>
      <c r="VVA41" s="227"/>
      <c r="VVB41" s="227"/>
      <c r="VVC41" s="227"/>
      <c r="VVD41" s="227"/>
      <c r="VVE41" s="227"/>
      <c r="VVF41" s="227"/>
      <c r="VVG41" s="227"/>
      <c r="VVH41" s="227"/>
      <c r="VVI41" s="227"/>
      <c r="VVJ41" s="227"/>
      <c r="VVK41" s="227"/>
      <c r="VVL41" s="227"/>
      <c r="VVM41" s="227"/>
      <c r="VVN41" s="227"/>
      <c r="VVO41" s="227"/>
      <c r="VVP41" s="227"/>
      <c r="VVQ41" s="227"/>
      <c r="VVR41" s="227"/>
      <c r="VVS41" s="227"/>
      <c r="VVT41" s="227"/>
      <c r="VVU41" s="227"/>
      <c r="VVV41" s="227"/>
      <c r="VVW41" s="227"/>
      <c r="VVX41" s="227"/>
      <c r="VVY41" s="227"/>
      <c r="VVZ41" s="227"/>
      <c r="VWA41" s="227"/>
      <c r="VWB41" s="227"/>
      <c r="VWC41" s="227"/>
      <c r="VWD41" s="227"/>
      <c r="VWE41" s="227"/>
      <c r="VWF41" s="227"/>
      <c r="VWG41" s="227"/>
      <c r="VWH41" s="227"/>
      <c r="VWI41" s="227"/>
      <c r="VWJ41" s="227"/>
      <c r="VWK41" s="227"/>
      <c r="VWL41" s="227"/>
      <c r="VWM41" s="227"/>
      <c r="VWN41" s="227"/>
      <c r="VWO41" s="227"/>
      <c r="VWP41" s="227"/>
      <c r="VWQ41" s="227"/>
      <c r="VWR41" s="227"/>
      <c r="VWS41" s="227"/>
      <c r="VWT41" s="227"/>
      <c r="VWU41" s="227"/>
      <c r="VWV41" s="227"/>
      <c r="VWW41" s="227"/>
      <c r="VWX41" s="227"/>
      <c r="VWY41" s="227"/>
      <c r="VWZ41" s="227"/>
      <c r="VXA41" s="227"/>
      <c r="VXB41" s="227"/>
      <c r="VXC41" s="227"/>
      <c r="VXD41" s="227"/>
      <c r="VXE41" s="227"/>
      <c r="VXF41" s="227"/>
      <c r="VXG41" s="227"/>
      <c r="VXH41" s="227"/>
      <c r="VXI41" s="227"/>
      <c r="VXJ41" s="227"/>
      <c r="VXK41" s="227"/>
      <c r="VXL41" s="227"/>
      <c r="VXM41" s="227"/>
      <c r="VXN41" s="227"/>
      <c r="VXO41" s="227"/>
      <c r="VXP41" s="227"/>
      <c r="VXQ41" s="227"/>
      <c r="VXR41" s="227"/>
      <c r="VXS41" s="227"/>
      <c r="VXT41" s="227"/>
      <c r="VXU41" s="227"/>
      <c r="VXV41" s="227"/>
      <c r="VXW41" s="227"/>
      <c r="VXX41" s="227"/>
      <c r="VXY41" s="227"/>
      <c r="VXZ41" s="227"/>
      <c r="VYA41" s="227"/>
      <c r="VYB41" s="227"/>
      <c r="VYC41" s="227"/>
      <c r="VYD41" s="227"/>
      <c r="VYE41" s="227"/>
      <c r="VYF41" s="227"/>
      <c r="VYG41" s="227"/>
      <c r="VYH41" s="227"/>
      <c r="VYI41" s="227"/>
      <c r="VYJ41" s="227"/>
      <c r="VYK41" s="227"/>
      <c r="VYL41" s="227"/>
      <c r="VYM41" s="227"/>
      <c r="VYN41" s="227"/>
      <c r="VYO41" s="227"/>
      <c r="VYP41" s="227"/>
      <c r="VYQ41" s="227"/>
      <c r="VYR41" s="227"/>
      <c r="VYS41" s="227"/>
      <c r="VYT41" s="227"/>
      <c r="VYU41" s="227"/>
      <c r="VYV41" s="227"/>
      <c r="VYW41" s="227"/>
      <c r="VYX41" s="227"/>
      <c r="VYY41" s="227"/>
      <c r="VYZ41" s="227"/>
      <c r="VZA41" s="227"/>
      <c r="VZB41" s="227"/>
      <c r="VZC41" s="227"/>
      <c r="VZD41" s="227"/>
      <c r="VZE41" s="227"/>
      <c r="VZF41" s="227"/>
      <c r="VZG41" s="227"/>
      <c r="VZH41" s="227"/>
      <c r="VZI41" s="227"/>
      <c r="VZJ41" s="227"/>
      <c r="VZK41" s="227"/>
      <c r="VZL41" s="227"/>
      <c r="VZM41" s="227"/>
      <c r="VZN41" s="227"/>
      <c r="VZO41" s="227"/>
      <c r="VZP41" s="227"/>
      <c r="VZQ41" s="227"/>
      <c r="VZR41" s="227"/>
      <c r="VZS41" s="227"/>
      <c r="VZT41" s="227"/>
      <c r="VZU41" s="227"/>
      <c r="VZV41" s="227"/>
      <c r="VZW41" s="227"/>
      <c r="VZX41" s="227"/>
      <c r="VZY41" s="227"/>
      <c r="VZZ41" s="227"/>
      <c r="WAA41" s="227"/>
      <c r="WAB41" s="227"/>
      <c r="WAC41" s="227"/>
      <c r="WAD41" s="227"/>
      <c r="WAE41" s="227"/>
      <c r="WAF41" s="227"/>
      <c r="WAG41" s="227"/>
      <c r="WAH41" s="227"/>
      <c r="WAI41" s="227"/>
      <c r="WAJ41" s="227"/>
      <c r="WAK41" s="227"/>
      <c r="WAL41" s="227"/>
      <c r="WAM41" s="227"/>
      <c r="WAN41" s="227"/>
      <c r="WAO41" s="227"/>
      <c r="WAP41" s="227"/>
      <c r="WAQ41" s="227"/>
      <c r="WAR41" s="227"/>
      <c r="WAS41" s="227"/>
      <c r="WAT41" s="227"/>
      <c r="WAU41" s="227"/>
      <c r="WAV41" s="227"/>
      <c r="WAW41" s="227"/>
      <c r="WAX41" s="227"/>
      <c r="WAY41" s="227"/>
      <c r="WAZ41" s="227"/>
      <c r="WBA41" s="227"/>
      <c r="WBB41" s="227"/>
      <c r="WBC41" s="227"/>
      <c r="WBD41" s="227"/>
      <c r="WBE41" s="227"/>
      <c r="WBF41" s="227"/>
      <c r="WBG41" s="227"/>
      <c r="WBH41" s="227"/>
      <c r="WBI41" s="227"/>
      <c r="WBJ41" s="227"/>
      <c r="WBK41" s="227"/>
      <c r="WBL41" s="227"/>
      <c r="WBM41" s="227"/>
      <c r="WBN41" s="227"/>
      <c r="WBO41" s="227"/>
      <c r="WBP41" s="227"/>
      <c r="WBQ41" s="227"/>
      <c r="WBR41" s="227"/>
      <c r="WBS41" s="227"/>
      <c r="WBT41" s="227"/>
      <c r="WBU41" s="227"/>
      <c r="WBV41" s="227"/>
      <c r="WBW41" s="227"/>
      <c r="WBX41" s="227"/>
      <c r="WBY41" s="227"/>
      <c r="WBZ41" s="227"/>
      <c r="WCA41" s="227"/>
      <c r="WCB41" s="227"/>
      <c r="WCC41" s="227"/>
      <c r="WCD41" s="227"/>
      <c r="WCE41" s="227"/>
      <c r="WCF41" s="227"/>
      <c r="WCG41" s="227"/>
      <c r="WCH41" s="227"/>
      <c r="WCI41" s="227"/>
      <c r="WCJ41" s="227"/>
      <c r="WCK41" s="227"/>
      <c r="WCL41" s="227"/>
      <c r="WCM41" s="227"/>
      <c r="WCN41" s="227"/>
      <c r="WCO41" s="227"/>
      <c r="WCP41" s="227"/>
      <c r="WCQ41" s="227"/>
      <c r="WCR41" s="227"/>
      <c r="WCS41" s="227"/>
      <c r="WCT41" s="227"/>
      <c r="WCU41" s="227"/>
      <c r="WCV41" s="227"/>
      <c r="WCW41" s="227"/>
      <c r="WCX41" s="227"/>
      <c r="WCY41" s="227"/>
      <c r="WCZ41" s="227"/>
      <c r="WDA41" s="227"/>
      <c r="WDB41" s="227"/>
      <c r="WDC41" s="227"/>
      <c r="WDD41" s="227"/>
      <c r="WDE41" s="227"/>
      <c r="WDF41" s="227"/>
      <c r="WDG41" s="227"/>
      <c r="WDH41" s="227"/>
      <c r="WDI41" s="227"/>
      <c r="WDJ41" s="227"/>
      <c r="WDK41" s="227"/>
      <c r="WDL41" s="227"/>
      <c r="WDM41" s="227"/>
      <c r="WDN41" s="227"/>
      <c r="WDO41" s="227"/>
      <c r="WDP41" s="227"/>
      <c r="WDQ41" s="227"/>
      <c r="WDR41" s="227"/>
      <c r="WDS41" s="227"/>
      <c r="WDT41" s="227"/>
      <c r="WDU41" s="227"/>
      <c r="WDV41" s="227"/>
      <c r="WDW41" s="227"/>
      <c r="WDX41" s="227"/>
      <c r="WDY41" s="227"/>
      <c r="WDZ41" s="227"/>
      <c r="WEA41" s="227"/>
      <c r="WEB41" s="227"/>
      <c r="WEC41" s="227"/>
      <c r="WED41" s="227"/>
      <c r="WEE41" s="227"/>
      <c r="WEF41" s="227"/>
      <c r="WEG41" s="227"/>
      <c r="WEH41" s="227"/>
      <c r="WEI41" s="227"/>
      <c r="WEJ41" s="227"/>
      <c r="WEK41" s="227"/>
      <c r="WEL41" s="227"/>
      <c r="WEM41" s="227"/>
      <c r="WEN41" s="227"/>
      <c r="WEO41" s="227"/>
      <c r="WEP41" s="227"/>
      <c r="WEQ41" s="227"/>
      <c r="WER41" s="227"/>
      <c r="WES41" s="227"/>
      <c r="WET41" s="227"/>
      <c r="WEU41" s="227"/>
      <c r="WEV41" s="227"/>
      <c r="WEW41" s="227"/>
      <c r="WEX41" s="227"/>
      <c r="WEY41" s="227"/>
      <c r="WEZ41" s="227"/>
      <c r="WFA41" s="227"/>
      <c r="WFB41" s="227"/>
      <c r="WFC41" s="227"/>
      <c r="WFD41" s="227"/>
      <c r="WFE41" s="227"/>
      <c r="WFF41" s="227"/>
      <c r="WFG41" s="227"/>
      <c r="WFH41" s="227"/>
      <c r="WFI41" s="227"/>
      <c r="WFJ41" s="227"/>
      <c r="WFK41" s="227"/>
      <c r="WFL41" s="227"/>
      <c r="WFM41" s="227"/>
      <c r="WFN41" s="227"/>
      <c r="WFO41" s="227"/>
      <c r="WFP41" s="227"/>
      <c r="WFQ41" s="227"/>
      <c r="WFR41" s="227"/>
      <c r="WFS41" s="227"/>
      <c r="WFT41" s="227"/>
      <c r="WFU41" s="227"/>
      <c r="WFV41" s="227"/>
      <c r="WFW41" s="227"/>
      <c r="WFX41" s="227"/>
      <c r="WFY41" s="227"/>
      <c r="WFZ41" s="227"/>
      <c r="WGA41" s="227"/>
      <c r="WGB41" s="227"/>
      <c r="WGC41" s="227"/>
      <c r="WGD41" s="227"/>
      <c r="WGE41" s="227"/>
      <c r="WGF41" s="227"/>
      <c r="WGG41" s="227"/>
      <c r="WGH41" s="227"/>
      <c r="WGI41" s="227"/>
      <c r="WGJ41" s="227"/>
      <c r="WGK41" s="227"/>
      <c r="WGL41" s="227"/>
      <c r="WGM41" s="227"/>
      <c r="WGN41" s="227"/>
      <c r="WGO41" s="227"/>
      <c r="WGP41" s="227"/>
      <c r="WGQ41" s="227"/>
      <c r="WGR41" s="227"/>
      <c r="WGS41" s="227"/>
      <c r="WGT41" s="227"/>
      <c r="WGU41" s="227"/>
      <c r="WGV41" s="227"/>
      <c r="WGW41" s="227"/>
      <c r="WGX41" s="227"/>
      <c r="WGY41" s="227"/>
      <c r="WGZ41" s="227"/>
      <c r="WHA41" s="227"/>
      <c r="WHB41" s="227"/>
      <c r="WHC41" s="227"/>
      <c r="WHD41" s="227"/>
      <c r="WHE41" s="227"/>
      <c r="WHF41" s="227"/>
      <c r="WHG41" s="227"/>
      <c r="WHH41" s="227"/>
      <c r="WHI41" s="227"/>
      <c r="WHJ41" s="227"/>
      <c r="WHK41" s="227"/>
      <c r="WHL41" s="227"/>
      <c r="WHM41" s="227"/>
      <c r="WHN41" s="227"/>
      <c r="WHO41" s="227"/>
      <c r="WHP41" s="227"/>
      <c r="WHQ41" s="227"/>
      <c r="WHR41" s="227"/>
      <c r="WHS41" s="227"/>
      <c r="WHT41" s="227"/>
      <c r="WHU41" s="227"/>
      <c r="WHV41" s="227"/>
      <c r="WHW41" s="227"/>
      <c r="WHX41" s="227"/>
      <c r="WHY41" s="227"/>
      <c r="WHZ41" s="227"/>
      <c r="WIA41" s="227"/>
      <c r="WIB41" s="227"/>
      <c r="WIC41" s="227"/>
      <c r="WID41" s="227"/>
      <c r="WIE41" s="227"/>
      <c r="WIF41" s="227"/>
      <c r="WIG41" s="227"/>
      <c r="WIH41" s="227"/>
      <c r="WII41" s="227"/>
      <c r="WIJ41" s="227"/>
      <c r="WIK41" s="227"/>
      <c r="WIL41" s="227"/>
      <c r="WIM41" s="227"/>
      <c r="WIN41" s="227"/>
      <c r="WIO41" s="227"/>
      <c r="WIP41" s="227"/>
      <c r="WIQ41" s="227"/>
      <c r="WIR41" s="227"/>
      <c r="WIS41" s="227"/>
      <c r="WIT41" s="227"/>
      <c r="WIU41" s="227"/>
      <c r="WIV41" s="227"/>
      <c r="WIW41" s="227"/>
      <c r="WIX41" s="227"/>
      <c r="WIY41" s="227"/>
      <c r="WIZ41" s="227"/>
      <c r="WJA41" s="227"/>
      <c r="WJB41" s="227"/>
      <c r="WJC41" s="227"/>
      <c r="WJD41" s="227"/>
      <c r="WJE41" s="227"/>
      <c r="WJF41" s="227"/>
      <c r="WJG41" s="227"/>
      <c r="WJH41" s="227"/>
      <c r="WJI41" s="227"/>
      <c r="WJJ41" s="227"/>
      <c r="WJK41" s="227"/>
      <c r="WJL41" s="227"/>
      <c r="WJM41" s="227"/>
      <c r="WJN41" s="227"/>
      <c r="WJO41" s="227"/>
      <c r="WJP41" s="227"/>
      <c r="WJQ41" s="227"/>
      <c r="WJR41" s="227"/>
      <c r="WJS41" s="227"/>
      <c r="WJT41" s="227"/>
      <c r="WJU41" s="227"/>
      <c r="WJV41" s="227"/>
      <c r="WJW41" s="227"/>
      <c r="WJX41" s="227"/>
      <c r="WJY41" s="227"/>
      <c r="WJZ41" s="227"/>
      <c r="WKA41" s="227"/>
      <c r="WKB41" s="227"/>
      <c r="WKC41" s="227"/>
      <c r="WKD41" s="227"/>
      <c r="WKE41" s="227"/>
      <c r="WKF41" s="227"/>
      <c r="WKG41" s="227"/>
      <c r="WKH41" s="227"/>
      <c r="WKI41" s="227"/>
      <c r="WKJ41" s="227"/>
      <c r="WKK41" s="227"/>
      <c r="WKL41" s="227"/>
      <c r="WKM41" s="227"/>
      <c r="WKN41" s="227"/>
      <c r="WKO41" s="227"/>
      <c r="WKP41" s="227"/>
      <c r="WKQ41" s="227"/>
      <c r="WKR41" s="227"/>
      <c r="WKS41" s="227"/>
      <c r="WKT41" s="227"/>
      <c r="WKU41" s="227"/>
      <c r="WKV41" s="227"/>
      <c r="WKW41" s="227"/>
      <c r="WKX41" s="227"/>
      <c r="WKY41" s="227"/>
      <c r="WKZ41" s="227"/>
      <c r="WLA41" s="227"/>
      <c r="WLB41" s="227"/>
      <c r="WLC41" s="227"/>
      <c r="WLD41" s="227"/>
      <c r="WLE41" s="227"/>
      <c r="WLF41" s="227"/>
      <c r="WLG41" s="227"/>
      <c r="WLH41" s="227"/>
      <c r="WLI41" s="227"/>
      <c r="WLJ41" s="227"/>
      <c r="WLK41" s="227"/>
      <c r="WLL41" s="227"/>
      <c r="WLM41" s="227"/>
      <c r="WLN41" s="227"/>
      <c r="WLO41" s="227"/>
      <c r="WLP41" s="227"/>
      <c r="WLQ41" s="227"/>
      <c r="WLR41" s="227"/>
      <c r="WLS41" s="227"/>
      <c r="WLT41" s="227"/>
      <c r="WLU41" s="227"/>
      <c r="WLV41" s="227"/>
      <c r="WLW41" s="227"/>
      <c r="WLX41" s="227"/>
      <c r="WLY41" s="227"/>
      <c r="WLZ41" s="227"/>
      <c r="WMA41" s="227"/>
      <c r="WMB41" s="227"/>
      <c r="WMC41" s="227"/>
      <c r="WMD41" s="227"/>
      <c r="WME41" s="227"/>
      <c r="WMF41" s="227"/>
      <c r="WMG41" s="227"/>
      <c r="WMH41" s="227"/>
      <c r="WMI41" s="227"/>
      <c r="WMJ41" s="227"/>
      <c r="WMK41" s="227"/>
      <c r="WML41" s="227"/>
      <c r="WMM41" s="227"/>
      <c r="WMN41" s="227"/>
      <c r="WMO41" s="227"/>
      <c r="WMP41" s="227"/>
      <c r="WMQ41" s="227"/>
      <c r="WMR41" s="227"/>
      <c r="WMS41" s="227"/>
      <c r="WMT41" s="227"/>
      <c r="WMU41" s="227"/>
      <c r="WMV41" s="227"/>
      <c r="WMW41" s="227"/>
      <c r="WMX41" s="227"/>
      <c r="WMY41" s="227"/>
      <c r="WMZ41" s="227"/>
      <c r="WNA41" s="227"/>
      <c r="WNB41" s="227"/>
      <c r="WNC41" s="227"/>
      <c r="WND41" s="227"/>
      <c r="WNE41" s="227"/>
      <c r="WNF41" s="227"/>
      <c r="WNG41" s="227"/>
      <c r="WNH41" s="227"/>
      <c r="WNI41" s="227"/>
      <c r="WNJ41" s="227"/>
      <c r="WNK41" s="227"/>
      <c r="WNL41" s="227"/>
      <c r="WNM41" s="227"/>
      <c r="WNN41" s="227"/>
      <c r="WNO41" s="227"/>
      <c r="WNP41" s="227"/>
      <c r="WNQ41" s="227"/>
      <c r="WNR41" s="227"/>
      <c r="WNS41" s="227"/>
      <c r="WNT41" s="227"/>
      <c r="WNU41" s="227"/>
      <c r="WNV41" s="227"/>
      <c r="WNW41" s="227"/>
      <c r="WNX41" s="227"/>
      <c r="WNY41" s="227"/>
      <c r="WNZ41" s="227"/>
      <c r="WOA41" s="227"/>
      <c r="WOB41" s="227"/>
      <c r="WOC41" s="227"/>
      <c r="WOD41" s="227"/>
      <c r="WOE41" s="227"/>
      <c r="WOF41" s="227"/>
      <c r="WOG41" s="227"/>
      <c r="WOH41" s="227"/>
      <c r="WOI41" s="227"/>
      <c r="WOJ41" s="227"/>
      <c r="WOK41" s="227"/>
      <c r="WOL41" s="227"/>
      <c r="WOM41" s="227"/>
      <c r="WON41" s="227"/>
      <c r="WOO41" s="227"/>
      <c r="WOP41" s="227"/>
      <c r="WOQ41" s="227"/>
      <c r="WOR41" s="227"/>
      <c r="WOS41" s="227"/>
      <c r="WOT41" s="227"/>
      <c r="WOU41" s="227"/>
      <c r="WOV41" s="227"/>
      <c r="WOW41" s="227"/>
      <c r="WOX41" s="227"/>
      <c r="WOY41" s="227"/>
      <c r="WOZ41" s="227"/>
      <c r="WPA41" s="227"/>
      <c r="WPB41" s="227"/>
      <c r="WPC41" s="227"/>
      <c r="WPD41" s="227"/>
      <c r="WPE41" s="227"/>
      <c r="WPF41" s="227"/>
      <c r="WPG41" s="227"/>
      <c r="WPH41" s="227"/>
      <c r="WPI41" s="227"/>
      <c r="WPJ41" s="227"/>
      <c r="WPK41" s="227"/>
      <c r="WPL41" s="227"/>
      <c r="WPM41" s="227"/>
      <c r="WPN41" s="227"/>
      <c r="WPO41" s="227"/>
      <c r="WPP41" s="227"/>
      <c r="WPQ41" s="227"/>
      <c r="WPR41" s="227"/>
      <c r="WPS41" s="227"/>
      <c r="WPT41" s="227"/>
      <c r="WPU41" s="227"/>
      <c r="WPV41" s="227"/>
      <c r="WPW41" s="227"/>
      <c r="WPX41" s="227"/>
      <c r="WPY41" s="227"/>
      <c r="WPZ41" s="227"/>
      <c r="WQA41" s="227"/>
      <c r="WQB41" s="227"/>
      <c r="WQC41" s="227"/>
      <c r="WQD41" s="227"/>
      <c r="WQE41" s="227"/>
      <c r="WQF41" s="227"/>
      <c r="WQG41" s="227"/>
      <c r="WQH41" s="227"/>
      <c r="WQI41" s="227"/>
      <c r="WQJ41" s="227"/>
      <c r="WQK41" s="227"/>
      <c r="WQL41" s="227"/>
      <c r="WQM41" s="227"/>
      <c r="WQN41" s="227"/>
      <c r="WQO41" s="227"/>
      <c r="WQP41" s="227"/>
      <c r="WQQ41" s="227"/>
      <c r="WQR41" s="227"/>
      <c r="WQS41" s="227"/>
      <c r="WQT41" s="227"/>
      <c r="WQU41" s="227"/>
      <c r="WQV41" s="227"/>
      <c r="WQW41" s="227"/>
      <c r="WQX41" s="227"/>
      <c r="WQY41" s="227"/>
      <c r="WQZ41" s="227"/>
      <c r="WRA41" s="227"/>
      <c r="WRB41" s="227"/>
      <c r="WRC41" s="227"/>
      <c r="WRD41" s="227"/>
      <c r="WRE41" s="227"/>
      <c r="WRF41" s="227"/>
      <c r="WRG41" s="227"/>
      <c r="WRH41" s="227"/>
      <c r="WRI41" s="227"/>
      <c r="WRJ41" s="227"/>
      <c r="WRK41" s="227"/>
      <c r="WRL41" s="227"/>
      <c r="WRM41" s="227"/>
      <c r="WRN41" s="227"/>
      <c r="WRO41" s="227"/>
      <c r="WRP41" s="227"/>
      <c r="WRQ41" s="227"/>
      <c r="WRR41" s="227"/>
      <c r="WRS41" s="227"/>
      <c r="WRT41" s="227"/>
      <c r="WRU41" s="227"/>
      <c r="WRV41" s="227"/>
      <c r="WRW41" s="227"/>
      <c r="WRX41" s="227"/>
      <c r="WRY41" s="227"/>
      <c r="WRZ41" s="227"/>
      <c r="WSA41" s="227"/>
      <c r="WSB41" s="227"/>
      <c r="WSC41" s="227"/>
      <c r="WSD41" s="227"/>
      <c r="WSE41" s="227"/>
      <c r="WSF41" s="227"/>
      <c r="WSG41" s="227"/>
      <c r="WSH41" s="227"/>
      <c r="WSI41" s="227"/>
      <c r="WSJ41" s="227"/>
      <c r="WSK41" s="227"/>
      <c r="WSL41" s="227"/>
      <c r="WSM41" s="227"/>
      <c r="WSN41" s="227"/>
      <c r="WSO41" s="227"/>
      <c r="WSP41" s="227"/>
      <c r="WSQ41" s="227"/>
      <c r="WSR41" s="227"/>
      <c r="WSS41" s="227"/>
      <c r="WST41" s="227"/>
      <c r="WSU41" s="227"/>
      <c r="WSV41" s="227"/>
      <c r="WSW41" s="227"/>
      <c r="WSX41" s="227"/>
      <c r="WSY41" s="227"/>
      <c r="WSZ41" s="227"/>
      <c r="WTA41" s="227"/>
      <c r="WTB41" s="227"/>
      <c r="WTC41" s="227"/>
      <c r="WTD41" s="227"/>
      <c r="WTE41" s="227"/>
      <c r="WTF41" s="227"/>
      <c r="WTG41" s="227"/>
      <c r="WTH41" s="227"/>
      <c r="WTI41" s="227"/>
      <c r="WTJ41" s="227"/>
      <c r="WTK41" s="227"/>
      <c r="WTL41" s="227"/>
      <c r="WTM41" s="227"/>
      <c r="WTN41" s="227"/>
      <c r="WTO41" s="227"/>
      <c r="WTP41" s="227"/>
      <c r="WTQ41" s="227"/>
      <c r="WTR41" s="227"/>
      <c r="WTS41" s="227"/>
      <c r="WTT41" s="227"/>
      <c r="WTU41" s="227"/>
      <c r="WTV41" s="227"/>
      <c r="WTW41" s="227"/>
      <c r="WTX41" s="227"/>
      <c r="WTY41" s="227"/>
      <c r="WTZ41" s="227"/>
      <c r="WUA41" s="227"/>
      <c r="WUB41" s="227"/>
      <c r="WUC41" s="227"/>
      <c r="WUD41" s="227"/>
      <c r="WUE41" s="227"/>
      <c r="WUF41" s="227"/>
      <c r="WUG41" s="227"/>
      <c r="WUH41" s="227"/>
      <c r="WUI41" s="227"/>
      <c r="WUJ41" s="227"/>
      <c r="WUK41" s="227"/>
      <c r="WUL41" s="227"/>
      <c r="WUM41" s="227"/>
      <c r="WUN41" s="227"/>
      <c r="WUO41" s="227"/>
      <c r="WUP41" s="227"/>
      <c r="WUQ41" s="227"/>
      <c r="WUR41" s="227"/>
      <c r="WUS41" s="227"/>
      <c r="WUT41" s="227"/>
      <c r="WUU41" s="227"/>
      <c r="WUV41" s="227"/>
      <c r="WUW41" s="227"/>
      <c r="WUX41" s="227"/>
      <c r="WUY41" s="227"/>
      <c r="WUZ41" s="227"/>
      <c r="WVA41" s="227"/>
      <c r="WVB41" s="227"/>
      <c r="WVC41" s="227"/>
    </row>
    <row r="96" spans="3:3">
      <c r="C96" s="219"/>
    </row>
  </sheetData>
  <autoFilter ref="A7:F28"/>
  <mergeCells count="4">
    <mergeCell ref="B3:F3"/>
    <mergeCell ref="C4:E4"/>
    <mergeCell ref="C5:E5"/>
    <mergeCell ref="F2:G2"/>
  </mergeCells>
  <pageMargins left="0.19685039370078741" right="0.23622047244094491" top="0.19685039370078741" bottom="0.98425196850393704" header="0.19685039370078741" footer="0.51181102362204722"/>
  <pageSetup paperSize="9" scale="83" orientation="landscape" r:id="rId1"/>
  <headerFooter alignWithMargins="0"/>
</worksheet>
</file>

<file path=xl/worksheets/sheet18.xml><?xml version="1.0" encoding="utf-8"?>
<worksheet xmlns="http://schemas.openxmlformats.org/spreadsheetml/2006/main" xmlns:r="http://schemas.openxmlformats.org/officeDocument/2006/relationships">
  <sheetPr>
    <tabColor rgb="FFFFFF00"/>
  </sheetPr>
  <dimension ref="A1:WVG96"/>
  <sheetViews>
    <sheetView topLeftCell="A51" zoomScale="90" zoomScaleNormal="90" zoomScaleSheetLayoutView="100" workbookViewId="0">
      <selection activeCell="H61" sqref="H61"/>
    </sheetView>
  </sheetViews>
  <sheetFormatPr defaultRowHeight="12" outlineLevelRow="1"/>
  <cols>
    <col min="1" max="1" width="5.42578125" style="685" customWidth="1"/>
    <col min="2" max="2" width="31" style="685" customWidth="1"/>
    <col min="3" max="3" width="14" style="685" customWidth="1"/>
    <col min="4" max="4" width="11.5703125" style="685" customWidth="1"/>
    <col min="5" max="5" width="13.7109375" style="685" customWidth="1"/>
    <col min="6" max="6" width="12.7109375" style="685" customWidth="1"/>
    <col min="7" max="7" width="13.7109375" style="685" customWidth="1"/>
    <col min="8" max="9" width="14.42578125" style="685" customWidth="1"/>
    <col min="10" max="10" width="19.7109375" style="685" customWidth="1"/>
    <col min="11" max="241" width="9.140625" style="685"/>
    <col min="242" max="242" width="4.85546875" style="685" customWidth="1"/>
    <col min="243" max="243" width="31" style="685" customWidth="1"/>
    <col min="244" max="244" width="12.28515625" style="685" customWidth="1"/>
    <col min="245" max="245" width="11.5703125" style="685" customWidth="1"/>
    <col min="246" max="246" width="13.7109375" style="685" customWidth="1"/>
    <col min="247" max="247" width="12.7109375" style="685" customWidth="1"/>
    <col min="248" max="248" width="13.7109375" style="685" customWidth="1"/>
    <col min="249" max="249" width="14.42578125" style="685" customWidth="1"/>
    <col min="250" max="250" width="13" style="685" customWidth="1"/>
    <col min="251" max="251" width="12" style="685" customWidth="1"/>
    <col min="252" max="252" width="14.140625" style="685" customWidth="1"/>
    <col min="253" max="253" width="13.85546875" style="685" customWidth="1"/>
    <col min="254" max="254" width="9.140625" style="685"/>
    <col min="255" max="255" width="10.28515625" style="685" bestFit="1" customWidth="1"/>
    <col min="256" max="497" width="9.140625" style="685"/>
    <col min="498" max="498" width="4.85546875" style="685" customWidth="1"/>
    <col min="499" max="499" width="31" style="685" customWidth="1"/>
    <col min="500" max="500" width="12.28515625" style="685" customWidth="1"/>
    <col min="501" max="501" width="11.5703125" style="685" customWidth="1"/>
    <col min="502" max="502" width="13.7109375" style="685" customWidth="1"/>
    <col min="503" max="503" width="12.7109375" style="685" customWidth="1"/>
    <col min="504" max="504" width="13.7109375" style="685" customWidth="1"/>
    <col min="505" max="505" width="14.42578125" style="685" customWidth="1"/>
    <col min="506" max="506" width="13" style="685" customWidth="1"/>
    <col min="507" max="507" width="12" style="685" customWidth="1"/>
    <col min="508" max="508" width="14.140625" style="685" customWidth="1"/>
    <col min="509" max="509" width="13.85546875" style="685" customWidth="1"/>
    <col min="510" max="510" width="9.140625" style="685"/>
    <col min="511" max="511" width="10.28515625" style="685" bestFit="1" customWidth="1"/>
    <col min="512" max="753" width="9.140625" style="685"/>
    <col min="754" max="754" width="4.85546875" style="685" customWidth="1"/>
    <col min="755" max="755" width="31" style="685" customWidth="1"/>
    <col min="756" max="756" width="12.28515625" style="685" customWidth="1"/>
    <col min="757" max="757" width="11.5703125" style="685" customWidth="1"/>
    <col min="758" max="758" width="13.7109375" style="685" customWidth="1"/>
    <col min="759" max="759" width="12.7109375" style="685" customWidth="1"/>
    <col min="760" max="760" width="13.7109375" style="685" customWidth="1"/>
    <col min="761" max="761" width="14.42578125" style="685" customWidth="1"/>
    <col min="762" max="762" width="13" style="685" customWidth="1"/>
    <col min="763" max="763" width="12" style="685" customWidth="1"/>
    <col min="764" max="764" width="14.140625" style="685" customWidth="1"/>
    <col min="765" max="765" width="13.85546875" style="685" customWidth="1"/>
    <col min="766" max="766" width="9.140625" style="685"/>
    <col min="767" max="767" width="10.28515625" style="685" bestFit="1" customWidth="1"/>
    <col min="768" max="1009" width="9.140625" style="685"/>
    <col min="1010" max="1010" width="4.85546875" style="685" customWidth="1"/>
    <col min="1011" max="1011" width="31" style="685" customWidth="1"/>
    <col min="1012" max="1012" width="12.28515625" style="685" customWidth="1"/>
    <col min="1013" max="1013" width="11.5703125" style="685" customWidth="1"/>
    <col min="1014" max="1014" width="13.7109375" style="685" customWidth="1"/>
    <col min="1015" max="1015" width="12.7109375" style="685" customWidth="1"/>
    <col min="1016" max="1016" width="13.7109375" style="685" customWidth="1"/>
    <col min="1017" max="1017" width="14.42578125" style="685" customWidth="1"/>
    <col min="1018" max="1018" width="13" style="685" customWidth="1"/>
    <col min="1019" max="1019" width="12" style="685" customWidth="1"/>
    <col min="1020" max="1020" width="14.140625" style="685" customWidth="1"/>
    <col min="1021" max="1021" width="13.85546875" style="685" customWidth="1"/>
    <col min="1022" max="1022" width="9.140625" style="685"/>
    <col min="1023" max="1023" width="10.28515625" style="685" bestFit="1" customWidth="1"/>
    <col min="1024" max="1265" width="9.140625" style="685"/>
    <col min="1266" max="1266" width="4.85546875" style="685" customWidth="1"/>
    <col min="1267" max="1267" width="31" style="685" customWidth="1"/>
    <col min="1268" max="1268" width="12.28515625" style="685" customWidth="1"/>
    <col min="1269" max="1269" width="11.5703125" style="685" customWidth="1"/>
    <col min="1270" max="1270" width="13.7109375" style="685" customWidth="1"/>
    <col min="1271" max="1271" width="12.7109375" style="685" customWidth="1"/>
    <col min="1272" max="1272" width="13.7109375" style="685" customWidth="1"/>
    <col min="1273" max="1273" width="14.42578125" style="685" customWidth="1"/>
    <col min="1274" max="1274" width="13" style="685" customWidth="1"/>
    <col min="1275" max="1275" width="12" style="685" customWidth="1"/>
    <col min="1276" max="1276" width="14.140625" style="685" customWidth="1"/>
    <col min="1277" max="1277" width="13.85546875" style="685" customWidth="1"/>
    <col min="1278" max="1278" width="9.140625" style="685"/>
    <col min="1279" max="1279" width="10.28515625" style="685" bestFit="1" customWidth="1"/>
    <col min="1280" max="1521" width="9.140625" style="685"/>
    <col min="1522" max="1522" width="4.85546875" style="685" customWidth="1"/>
    <col min="1523" max="1523" width="31" style="685" customWidth="1"/>
    <col min="1524" max="1524" width="12.28515625" style="685" customWidth="1"/>
    <col min="1525" max="1525" width="11.5703125" style="685" customWidth="1"/>
    <col min="1526" max="1526" width="13.7109375" style="685" customWidth="1"/>
    <col min="1527" max="1527" width="12.7109375" style="685" customWidth="1"/>
    <col min="1528" max="1528" width="13.7109375" style="685" customWidth="1"/>
    <col min="1529" max="1529" width="14.42578125" style="685" customWidth="1"/>
    <col min="1530" max="1530" width="13" style="685" customWidth="1"/>
    <col min="1531" max="1531" width="12" style="685" customWidth="1"/>
    <col min="1532" max="1532" width="14.140625" style="685" customWidth="1"/>
    <col min="1533" max="1533" width="13.85546875" style="685" customWidth="1"/>
    <col min="1534" max="1534" width="9.140625" style="685"/>
    <col min="1535" max="1535" width="10.28515625" style="685" bestFit="1" customWidth="1"/>
    <col min="1536" max="1777" width="9.140625" style="685"/>
    <col min="1778" max="1778" width="4.85546875" style="685" customWidth="1"/>
    <col min="1779" max="1779" width="31" style="685" customWidth="1"/>
    <col min="1780" max="1780" width="12.28515625" style="685" customWidth="1"/>
    <col min="1781" max="1781" width="11.5703125" style="685" customWidth="1"/>
    <col min="1782" max="1782" width="13.7109375" style="685" customWidth="1"/>
    <col min="1783" max="1783" width="12.7109375" style="685" customWidth="1"/>
    <col min="1784" max="1784" width="13.7109375" style="685" customWidth="1"/>
    <col min="1785" max="1785" width="14.42578125" style="685" customWidth="1"/>
    <col min="1786" max="1786" width="13" style="685" customWidth="1"/>
    <col min="1787" max="1787" width="12" style="685" customWidth="1"/>
    <col min="1788" max="1788" width="14.140625" style="685" customWidth="1"/>
    <col min="1789" max="1789" width="13.85546875" style="685" customWidth="1"/>
    <col min="1790" max="1790" width="9.140625" style="685"/>
    <col min="1791" max="1791" width="10.28515625" style="685" bestFit="1" customWidth="1"/>
    <col min="1792" max="2033" width="9.140625" style="685"/>
    <col min="2034" max="2034" width="4.85546875" style="685" customWidth="1"/>
    <col min="2035" max="2035" width="31" style="685" customWidth="1"/>
    <col min="2036" max="2036" width="12.28515625" style="685" customWidth="1"/>
    <col min="2037" max="2037" width="11.5703125" style="685" customWidth="1"/>
    <col min="2038" max="2038" width="13.7109375" style="685" customWidth="1"/>
    <col min="2039" max="2039" width="12.7109375" style="685" customWidth="1"/>
    <col min="2040" max="2040" width="13.7109375" style="685" customWidth="1"/>
    <col min="2041" max="2041" width="14.42578125" style="685" customWidth="1"/>
    <col min="2042" max="2042" width="13" style="685" customWidth="1"/>
    <col min="2043" max="2043" width="12" style="685" customWidth="1"/>
    <col min="2044" max="2044" width="14.140625" style="685" customWidth="1"/>
    <col min="2045" max="2045" width="13.85546875" style="685" customWidth="1"/>
    <col min="2046" max="2046" width="9.140625" style="685"/>
    <col min="2047" max="2047" width="10.28515625" style="685" bestFit="1" customWidth="1"/>
    <col min="2048" max="2289" width="9.140625" style="685"/>
    <col min="2290" max="2290" width="4.85546875" style="685" customWidth="1"/>
    <col min="2291" max="2291" width="31" style="685" customWidth="1"/>
    <col min="2292" max="2292" width="12.28515625" style="685" customWidth="1"/>
    <col min="2293" max="2293" width="11.5703125" style="685" customWidth="1"/>
    <col min="2294" max="2294" width="13.7109375" style="685" customWidth="1"/>
    <col min="2295" max="2295" width="12.7109375" style="685" customWidth="1"/>
    <col min="2296" max="2296" width="13.7109375" style="685" customWidth="1"/>
    <col min="2297" max="2297" width="14.42578125" style="685" customWidth="1"/>
    <col min="2298" max="2298" width="13" style="685" customWidth="1"/>
    <col min="2299" max="2299" width="12" style="685" customWidth="1"/>
    <col min="2300" max="2300" width="14.140625" style="685" customWidth="1"/>
    <col min="2301" max="2301" width="13.85546875" style="685" customWidth="1"/>
    <col min="2302" max="2302" width="9.140625" style="685"/>
    <col min="2303" max="2303" width="10.28515625" style="685" bestFit="1" customWidth="1"/>
    <col min="2304" max="2545" width="9.140625" style="685"/>
    <col min="2546" max="2546" width="4.85546875" style="685" customWidth="1"/>
    <col min="2547" max="2547" width="31" style="685" customWidth="1"/>
    <col min="2548" max="2548" width="12.28515625" style="685" customWidth="1"/>
    <col min="2549" max="2549" width="11.5703125" style="685" customWidth="1"/>
    <col min="2550" max="2550" width="13.7109375" style="685" customWidth="1"/>
    <col min="2551" max="2551" width="12.7109375" style="685" customWidth="1"/>
    <col min="2552" max="2552" width="13.7109375" style="685" customWidth="1"/>
    <col min="2553" max="2553" width="14.42578125" style="685" customWidth="1"/>
    <col min="2554" max="2554" width="13" style="685" customWidth="1"/>
    <col min="2555" max="2555" width="12" style="685" customWidth="1"/>
    <col min="2556" max="2556" width="14.140625" style="685" customWidth="1"/>
    <col min="2557" max="2557" width="13.85546875" style="685" customWidth="1"/>
    <col min="2558" max="2558" width="9.140625" style="685"/>
    <col min="2559" max="2559" width="10.28515625" style="685" bestFit="1" customWidth="1"/>
    <col min="2560" max="2801" width="9.140625" style="685"/>
    <col min="2802" max="2802" width="4.85546875" style="685" customWidth="1"/>
    <col min="2803" max="2803" width="31" style="685" customWidth="1"/>
    <col min="2804" max="2804" width="12.28515625" style="685" customWidth="1"/>
    <col min="2805" max="2805" width="11.5703125" style="685" customWidth="1"/>
    <col min="2806" max="2806" width="13.7109375" style="685" customWidth="1"/>
    <col min="2807" max="2807" width="12.7109375" style="685" customWidth="1"/>
    <col min="2808" max="2808" width="13.7109375" style="685" customWidth="1"/>
    <col min="2809" max="2809" width="14.42578125" style="685" customWidth="1"/>
    <col min="2810" max="2810" width="13" style="685" customWidth="1"/>
    <col min="2811" max="2811" width="12" style="685" customWidth="1"/>
    <col min="2812" max="2812" width="14.140625" style="685" customWidth="1"/>
    <col min="2813" max="2813" width="13.85546875" style="685" customWidth="1"/>
    <col min="2814" max="2814" width="9.140625" style="685"/>
    <col min="2815" max="2815" width="10.28515625" style="685" bestFit="1" customWidth="1"/>
    <col min="2816" max="3057" width="9.140625" style="685"/>
    <col min="3058" max="3058" width="4.85546875" style="685" customWidth="1"/>
    <col min="3059" max="3059" width="31" style="685" customWidth="1"/>
    <col min="3060" max="3060" width="12.28515625" style="685" customWidth="1"/>
    <col min="3061" max="3061" width="11.5703125" style="685" customWidth="1"/>
    <col min="3062" max="3062" width="13.7109375" style="685" customWidth="1"/>
    <col min="3063" max="3063" width="12.7109375" style="685" customWidth="1"/>
    <col min="3064" max="3064" width="13.7109375" style="685" customWidth="1"/>
    <col min="3065" max="3065" width="14.42578125" style="685" customWidth="1"/>
    <col min="3066" max="3066" width="13" style="685" customWidth="1"/>
    <col min="3067" max="3067" width="12" style="685" customWidth="1"/>
    <col min="3068" max="3068" width="14.140625" style="685" customWidth="1"/>
    <col min="3069" max="3069" width="13.85546875" style="685" customWidth="1"/>
    <col min="3070" max="3070" width="9.140625" style="685"/>
    <col min="3071" max="3071" width="10.28515625" style="685" bestFit="1" customWidth="1"/>
    <col min="3072" max="3313" width="9.140625" style="685"/>
    <col min="3314" max="3314" width="4.85546875" style="685" customWidth="1"/>
    <col min="3315" max="3315" width="31" style="685" customWidth="1"/>
    <col min="3316" max="3316" width="12.28515625" style="685" customWidth="1"/>
    <col min="3317" max="3317" width="11.5703125" style="685" customWidth="1"/>
    <col min="3318" max="3318" width="13.7109375" style="685" customWidth="1"/>
    <col min="3319" max="3319" width="12.7109375" style="685" customWidth="1"/>
    <col min="3320" max="3320" width="13.7109375" style="685" customWidth="1"/>
    <col min="3321" max="3321" width="14.42578125" style="685" customWidth="1"/>
    <col min="3322" max="3322" width="13" style="685" customWidth="1"/>
    <col min="3323" max="3323" width="12" style="685" customWidth="1"/>
    <col min="3324" max="3324" width="14.140625" style="685" customWidth="1"/>
    <col min="3325" max="3325" width="13.85546875" style="685" customWidth="1"/>
    <col min="3326" max="3326" width="9.140625" style="685"/>
    <col min="3327" max="3327" width="10.28515625" style="685" bestFit="1" customWidth="1"/>
    <col min="3328" max="3569" width="9.140625" style="685"/>
    <col min="3570" max="3570" width="4.85546875" style="685" customWidth="1"/>
    <col min="3571" max="3571" width="31" style="685" customWidth="1"/>
    <col min="3572" max="3572" width="12.28515625" style="685" customWidth="1"/>
    <col min="3573" max="3573" width="11.5703125" style="685" customWidth="1"/>
    <col min="3574" max="3574" width="13.7109375" style="685" customWidth="1"/>
    <col min="3575" max="3575" width="12.7109375" style="685" customWidth="1"/>
    <col min="3576" max="3576" width="13.7109375" style="685" customWidth="1"/>
    <col min="3577" max="3577" width="14.42578125" style="685" customWidth="1"/>
    <col min="3578" max="3578" width="13" style="685" customWidth="1"/>
    <col min="3579" max="3579" width="12" style="685" customWidth="1"/>
    <col min="3580" max="3580" width="14.140625" style="685" customWidth="1"/>
    <col min="3581" max="3581" width="13.85546875" style="685" customWidth="1"/>
    <col min="3582" max="3582" width="9.140625" style="685"/>
    <col min="3583" max="3583" width="10.28515625" style="685" bestFit="1" customWidth="1"/>
    <col min="3584" max="3825" width="9.140625" style="685"/>
    <col min="3826" max="3826" width="4.85546875" style="685" customWidth="1"/>
    <col min="3827" max="3827" width="31" style="685" customWidth="1"/>
    <col min="3828" max="3828" width="12.28515625" style="685" customWidth="1"/>
    <col min="3829" max="3829" width="11.5703125" style="685" customWidth="1"/>
    <col min="3830" max="3830" width="13.7109375" style="685" customWidth="1"/>
    <col min="3831" max="3831" width="12.7109375" style="685" customWidth="1"/>
    <col min="3832" max="3832" width="13.7109375" style="685" customWidth="1"/>
    <col min="3833" max="3833" width="14.42578125" style="685" customWidth="1"/>
    <col min="3834" max="3834" width="13" style="685" customWidth="1"/>
    <col min="3835" max="3835" width="12" style="685" customWidth="1"/>
    <col min="3836" max="3836" width="14.140625" style="685" customWidth="1"/>
    <col min="3837" max="3837" width="13.85546875" style="685" customWidth="1"/>
    <col min="3838" max="3838" width="9.140625" style="685"/>
    <col min="3839" max="3839" width="10.28515625" style="685" bestFit="1" customWidth="1"/>
    <col min="3840" max="4081" width="9.140625" style="685"/>
    <col min="4082" max="4082" width="4.85546875" style="685" customWidth="1"/>
    <col min="4083" max="4083" width="31" style="685" customWidth="1"/>
    <col min="4084" max="4084" width="12.28515625" style="685" customWidth="1"/>
    <col min="4085" max="4085" width="11.5703125" style="685" customWidth="1"/>
    <col min="4086" max="4086" width="13.7109375" style="685" customWidth="1"/>
    <col min="4087" max="4087" width="12.7109375" style="685" customWidth="1"/>
    <col min="4088" max="4088" width="13.7109375" style="685" customWidth="1"/>
    <col min="4089" max="4089" width="14.42578125" style="685" customWidth="1"/>
    <col min="4090" max="4090" width="13" style="685" customWidth="1"/>
    <col min="4091" max="4091" width="12" style="685" customWidth="1"/>
    <col min="4092" max="4092" width="14.140625" style="685" customWidth="1"/>
    <col min="4093" max="4093" width="13.85546875" style="685" customWidth="1"/>
    <col min="4094" max="4094" width="9.140625" style="685"/>
    <col min="4095" max="4095" width="10.28515625" style="685" bestFit="1" customWidth="1"/>
    <col min="4096" max="4337" width="9.140625" style="685"/>
    <col min="4338" max="4338" width="4.85546875" style="685" customWidth="1"/>
    <col min="4339" max="4339" width="31" style="685" customWidth="1"/>
    <col min="4340" max="4340" width="12.28515625" style="685" customWidth="1"/>
    <col min="4341" max="4341" width="11.5703125" style="685" customWidth="1"/>
    <col min="4342" max="4342" width="13.7109375" style="685" customWidth="1"/>
    <col min="4343" max="4343" width="12.7109375" style="685" customWidth="1"/>
    <col min="4344" max="4344" width="13.7109375" style="685" customWidth="1"/>
    <col min="4345" max="4345" width="14.42578125" style="685" customWidth="1"/>
    <col min="4346" max="4346" width="13" style="685" customWidth="1"/>
    <col min="4347" max="4347" width="12" style="685" customWidth="1"/>
    <col min="4348" max="4348" width="14.140625" style="685" customWidth="1"/>
    <col min="4349" max="4349" width="13.85546875" style="685" customWidth="1"/>
    <col min="4350" max="4350" width="9.140625" style="685"/>
    <col min="4351" max="4351" width="10.28515625" style="685" bestFit="1" customWidth="1"/>
    <col min="4352" max="4593" width="9.140625" style="685"/>
    <col min="4594" max="4594" width="4.85546875" style="685" customWidth="1"/>
    <col min="4595" max="4595" width="31" style="685" customWidth="1"/>
    <col min="4596" max="4596" width="12.28515625" style="685" customWidth="1"/>
    <col min="4597" max="4597" width="11.5703125" style="685" customWidth="1"/>
    <col min="4598" max="4598" width="13.7109375" style="685" customWidth="1"/>
    <col min="4599" max="4599" width="12.7109375" style="685" customWidth="1"/>
    <col min="4600" max="4600" width="13.7109375" style="685" customWidth="1"/>
    <col min="4601" max="4601" width="14.42578125" style="685" customWidth="1"/>
    <col min="4602" max="4602" width="13" style="685" customWidth="1"/>
    <col min="4603" max="4603" width="12" style="685" customWidth="1"/>
    <col min="4604" max="4604" width="14.140625" style="685" customWidth="1"/>
    <col min="4605" max="4605" width="13.85546875" style="685" customWidth="1"/>
    <col min="4606" max="4606" width="9.140625" style="685"/>
    <col min="4607" max="4607" width="10.28515625" style="685" bestFit="1" customWidth="1"/>
    <col min="4608" max="4849" width="9.140625" style="685"/>
    <col min="4850" max="4850" width="4.85546875" style="685" customWidth="1"/>
    <col min="4851" max="4851" width="31" style="685" customWidth="1"/>
    <col min="4852" max="4852" width="12.28515625" style="685" customWidth="1"/>
    <col min="4853" max="4853" width="11.5703125" style="685" customWidth="1"/>
    <col min="4854" max="4854" width="13.7109375" style="685" customWidth="1"/>
    <col min="4855" max="4855" width="12.7109375" style="685" customWidth="1"/>
    <col min="4856" max="4856" width="13.7109375" style="685" customWidth="1"/>
    <col min="4857" max="4857" width="14.42578125" style="685" customWidth="1"/>
    <col min="4858" max="4858" width="13" style="685" customWidth="1"/>
    <col min="4859" max="4859" width="12" style="685" customWidth="1"/>
    <col min="4860" max="4860" width="14.140625" style="685" customWidth="1"/>
    <col min="4861" max="4861" width="13.85546875" style="685" customWidth="1"/>
    <col min="4862" max="4862" width="9.140625" style="685"/>
    <col min="4863" max="4863" width="10.28515625" style="685" bestFit="1" customWidth="1"/>
    <col min="4864" max="5105" width="9.140625" style="685"/>
    <col min="5106" max="5106" width="4.85546875" style="685" customWidth="1"/>
    <col min="5107" max="5107" width="31" style="685" customWidth="1"/>
    <col min="5108" max="5108" width="12.28515625" style="685" customWidth="1"/>
    <col min="5109" max="5109" width="11.5703125" style="685" customWidth="1"/>
    <col min="5110" max="5110" width="13.7109375" style="685" customWidth="1"/>
    <col min="5111" max="5111" width="12.7109375" style="685" customWidth="1"/>
    <col min="5112" max="5112" width="13.7109375" style="685" customWidth="1"/>
    <col min="5113" max="5113" width="14.42578125" style="685" customWidth="1"/>
    <col min="5114" max="5114" width="13" style="685" customWidth="1"/>
    <col min="5115" max="5115" width="12" style="685" customWidth="1"/>
    <col min="5116" max="5116" width="14.140625" style="685" customWidth="1"/>
    <col min="5117" max="5117" width="13.85546875" style="685" customWidth="1"/>
    <col min="5118" max="5118" width="9.140625" style="685"/>
    <col min="5119" max="5119" width="10.28515625" style="685" bestFit="1" customWidth="1"/>
    <col min="5120" max="5361" width="9.140625" style="685"/>
    <col min="5362" max="5362" width="4.85546875" style="685" customWidth="1"/>
    <col min="5363" max="5363" width="31" style="685" customWidth="1"/>
    <col min="5364" max="5364" width="12.28515625" style="685" customWidth="1"/>
    <col min="5365" max="5365" width="11.5703125" style="685" customWidth="1"/>
    <col min="5366" max="5366" width="13.7109375" style="685" customWidth="1"/>
    <col min="5367" max="5367" width="12.7109375" style="685" customWidth="1"/>
    <col min="5368" max="5368" width="13.7109375" style="685" customWidth="1"/>
    <col min="5369" max="5369" width="14.42578125" style="685" customWidth="1"/>
    <col min="5370" max="5370" width="13" style="685" customWidth="1"/>
    <col min="5371" max="5371" width="12" style="685" customWidth="1"/>
    <col min="5372" max="5372" width="14.140625" style="685" customWidth="1"/>
    <col min="5373" max="5373" width="13.85546875" style="685" customWidth="1"/>
    <col min="5374" max="5374" width="9.140625" style="685"/>
    <col min="5375" max="5375" width="10.28515625" style="685" bestFit="1" customWidth="1"/>
    <col min="5376" max="5617" width="9.140625" style="685"/>
    <col min="5618" max="5618" width="4.85546875" style="685" customWidth="1"/>
    <col min="5619" max="5619" width="31" style="685" customWidth="1"/>
    <col min="5620" max="5620" width="12.28515625" style="685" customWidth="1"/>
    <col min="5621" max="5621" width="11.5703125" style="685" customWidth="1"/>
    <col min="5622" max="5622" width="13.7109375" style="685" customWidth="1"/>
    <col min="5623" max="5623" width="12.7109375" style="685" customWidth="1"/>
    <col min="5624" max="5624" width="13.7109375" style="685" customWidth="1"/>
    <col min="5625" max="5625" width="14.42578125" style="685" customWidth="1"/>
    <col min="5626" max="5626" width="13" style="685" customWidth="1"/>
    <col min="5627" max="5627" width="12" style="685" customWidth="1"/>
    <col min="5628" max="5628" width="14.140625" style="685" customWidth="1"/>
    <col min="5629" max="5629" width="13.85546875" style="685" customWidth="1"/>
    <col min="5630" max="5630" width="9.140625" style="685"/>
    <col min="5631" max="5631" width="10.28515625" style="685" bestFit="1" customWidth="1"/>
    <col min="5632" max="5873" width="9.140625" style="685"/>
    <col min="5874" max="5874" width="4.85546875" style="685" customWidth="1"/>
    <col min="5875" max="5875" width="31" style="685" customWidth="1"/>
    <col min="5876" max="5876" width="12.28515625" style="685" customWidth="1"/>
    <col min="5877" max="5877" width="11.5703125" style="685" customWidth="1"/>
    <col min="5878" max="5878" width="13.7109375" style="685" customWidth="1"/>
    <col min="5879" max="5879" width="12.7109375" style="685" customWidth="1"/>
    <col min="5880" max="5880" width="13.7109375" style="685" customWidth="1"/>
    <col min="5881" max="5881" width="14.42578125" style="685" customWidth="1"/>
    <col min="5882" max="5882" width="13" style="685" customWidth="1"/>
    <col min="5883" max="5883" width="12" style="685" customWidth="1"/>
    <col min="5884" max="5884" width="14.140625" style="685" customWidth="1"/>
    <col min="5885" max="5885" width="13.85546875" style="685" customWidth="1"/>
    <col min="5886" max="5886" width="9.140625" style="685"/>
    <col min="5887" max="5887" width="10.28515625" style="685" bestFit="1" customWidth="1"/>
    <col min="5888" max="6129" width="9.140625" style="685"/>
    <col min="6130" max="6130" width="4.85546875" style="685" customWidth="1"/>
    <col min="6131" max="6131" width="31" style="685" customWidth="1"/>
    <col min="6132" max="6132" width="12.28515625" style="685" customWidth="1"/>
    <col min="6133" max="6133" width="11.5703125" style="685" customWidth="1"/>
    <col min="6134" max="6134" width="13.7109375" style="685" customWidth="1"/>
    <col min="6135" max="6135" width="12.7109375" style="685" customWidth="1"/>
    <col min="6136" max="6136" width="13.7109375" style="685" customWidth="1"/>
    <col min="6137" max="6137" width="14.42578125" style="685" customWidth="1"/>
    <col min="6138" max="6138" width="13" style="685" customWidth="1"/>
    <col min="6139" max="6139" width="12" style="685" customWidth="1"/>
    <col min="6140" max="6140" width="14.140625" style="685" customWidth="1"/>
    <col min="6141" max="6141" width="13.85546875" style="685" customWidth="1"/>
    <col min="6142" max="6142" width="9.140625" style="685"/>
    <col min="6143" max="6143" width="10.28515625" style="685" bestFit="1" customWidth="1"/>
    <col min="6144" max="6385" width="9.140625" style="685"/>
    <col min="6386" max="6386" width="4.85546875" style="685" customWidth="1"/>
    <col min="6387" max="6387" width="31" style="685" customWidth="1"/>
    <col min="6388" max="6388" width="12.28515625" style="685" customWidth="1"/>
    <col min="6389" max="6389" width="11.5703125" style="685" customWidth="1"/>
    <col min="6390" max="6390" width="13.7109375" style="685" customWidth="1"/>
    <col min="6391" max="6391" width="12.7109375" style="685" customWidth="1"/>
    <col min="6392" max="6392" width="13.7109375" style="685" customWidth="1"/>
    <col min="6393" max="6393" width="14.42578125" style="685" customWidth="1"/>
    <col min="6394" max="6394" width="13" style="685" customWidth="1"/>
    <col min="6395" max="6395" width="12" style="685" customWidth="1"/>
    <col min="6396" max="6396" width="14.140625" style="685" customWidth="1"/>
    <col min="6397" max="6397" width="13.85546875" style="685" customWidth="1"/>
    <col min="6398" max="6398" width="9.140625" style="685"/>
    <col min="6399" max="6399" width="10.28515625" style="685" bestFit="1" customWidth="1"/>
    <col min="6400" max="6641" width="9.140625" style="685"/>
    <col min="6642" max="6642" width="4.85546875" style="685" customWidth="1"/>
    <col min="6643" max="6643" width="31" style="685" customWidth="1"/>
    <col min="6644" max="6644" width="12.28515625" style="685" customWidth="1"/>
    <col min="6645" max="6645" width="11.5703125" style="685" customWidth="1"/>
    <col min="6646" max="6646" width="13.7109375" style="685" customWidth="1"/>
    <col min="6647" max="6647" width="12.7109375" style="685" customWidth="1"/>
    <col min="6648" max="6648" width="13.7109375" style="685" customWidth="1"/>
    <col min="6649" max="6649" width="14.42578125" style="685" customWidth="1"/>
    <col min="6650" max="6650" width="13" style="685" customWidth="1"/>
    <col min="6651" max="6651" width="12" style="685" customWidth="1"/>
    <col min="6652" max="6652" width="14.140625" style="685" customWidth="1"/>
    <col min="6653" max="6653" width="13.85546875" style="685" customWidth="1"/>
    <col min="6654" max="6654" width="9.140625" style="685"/>
    <col min="6655" max="6655" width="10.28515625" style="685" bestFit="1" customWidth="1"/>
    <col min="6656" max="6897" width="9.140625" style="685"/>
    <col min="6898" max="6898" width="4.85546875" style="685" customWidth="1"/>
    <col min="6899" max="6899" width="31" style="685" customWidth="1"/>
    <col min="6900" max="6900" width="12.28515625" style="685" customWidth="1"/>
    <col min="6901" max="6901" width="11.5703125" style="685" customWidth="1"/>
    <col min="6902" max="6902" width="13.7109375" style="685" customWidth="1"/>
    <col min="6903" max="6903" width="12.7109375" style="685" customWidth="1"/>
    <col min="6904" max="6904" width="13.7109375" style="685" customWidth="1"/>
    <col min="6905" max="6905" width="14.42578125" style="685" customWidth="1"/>
    <col min="6906" max="6906" width="13" style="685" customWidth="1"/>
    <col min="6907" max="6907" width="12" style="685" customWidth="1"/>
    <col min="6908" max="6908" width="14.140625" style="685" customWidth="1"/>
    <col min="6909" max="6909" width="13.85546875" style="685" customWidth="1"/>
    <col min="6910" max="6910" width="9.140625" style="685"/>
    <col min="6911" max="6911" width="10.28515625" style="685" bestFit="1" customWidth="1"/>
    <col min="6912" max="7153" width="9.140625" style="685"/>
    <col min="7154" max="7154" width="4.85546875" style="685" customWidth="1"/>
    <col min="7155" max="7155" width="31" style="685" customWidth="1"/>
    <col min="7156" max="7156" width="12.28515625" style="685" customWidth="1"/>
    <col min="7157" max="7157" width="11.5703125" style="685" customWidth="1"/>
    <col min="7158" max="7158" width="13.7109375" style="685" customWidth="1"/>
    <col min="7159" max="7159" width="12.7109375" style="685" customWidth="1"/>
    <col min="7160" max="7160" width="13.7109375" style="685" customWidth="1"/>
    <col min="7161" max="7161" width="14.42578125" style="685" customWidth="1"/>
    <col min="7162" max="7162" width="13" style="685" customWidth="1"/>
    <col min="7163" max="7163" width="12" style="685" customWidth="1"/>
    <col min="7164" max="7164" width="14.140625" style="685" customWidth="1"/>
    <col min="7165" max="7165" width="13.85546875" style="685" customWidth="1"/>
    <col min="7166" max="7166" width="9.140625" style="685"/>
    <col min="7167" max="7167" width="10.28515625" style="685" bestFit="1" customWidth="1"/>
    <col min="7168" max="7409" width="9.140625" style="685"/>
    <col min="7410" max="7410" width="4.85546875" style="685" customWidth="1"/>
    <col min="7411" max="7411" width="31" style="685" customWidth="1"/>
    <col min="7412" max="7412" width="12.28515625" style="685" customWidth="1"/>
    <col min="7413" max="7413" width="11.5703125" style="685" customWidth="1"/>
    <col min="7414" max="7414" width="13.7109375" style="685" customWidth="1"/>
    <col min="7415" max="7415" width="12.7109375" style="685" customWidth="1"/>
    <col min="7416" max="7416" width="13.7109375" style="685" customWidth="1"/>
    <col min="7417" max="7417" width="14.42578125" style="685" customWidth="1"/>
    <col min="7418" max="7418" width="13" style="685" customWidth="1"/>
    <col min="7419" max="7419" width="12" style="685" customWidth="1"/>
    <col min="7420" max="7420" width="14.140625" style="685" customWidth="1"/>
    <col min="7421" max="7421" width="13.85546875" style="685" customWidth="1"/>
    <col min="7422" max="7422" width="9.140625" style="685"/>
    <col min="7423" max="7423" width="10.28515625" style="685" bestFit="1" customWidth="1"/>
    <col min="7424" max="7665" width="9.140625" style="685"/>
    <col min="7666" max="7666" width="4.85546875" style="685" customWidth="1"/>
    <col min="7667" max="7667" width="31" style="685" customWidth="1"/>
    <col min="7668" max="7668" width="12.28515625" style="685" customWidth="1"/>
    <col min="7669" max="7669" width="11.5703125" style="685" customWidth="1"/>
    <col min="7670" max="7670" width="13.7109375" style="685" customWidth="1"/>
    <col min="7671" max="7671" width="12.7109375" style="685" customWidth="1"/>
    <col min="7672" max="7672" width="13.7109375" style="685" customWidth="1"/>
    <col min="7673" max="7673" width="14.42578125" style="685" customWidth="1"/>
    <col min="7674" max="7674" width="13" style="685" customWidth="1"/>
    <col min="7675" max="7675" width="12" style="685" customWidth="1"/>
    <col min="7676" max="7676" width="14.140625" style="685" customWidth="1"/>
    <col min="7677" max="7677" width="13.85546875" style="685" customWidth="1"/>
    <col min="7678" max="7678" width="9.140625" style="685"/>
    <col min="7679" max="7679" width="10.28515625" style="685" bestFit="1" customWidth="1"/>
    <col min="7680" max="7921" width="9.140625" style="685"/>
    <col min="7922" max="7922" width="4.85546875" style="685" customWidth="1"/>
    <col min="7923" max="7923" width="31" style="685" customWidth="1"/>
    <col min="7924" max="7924" width="12.28515625" style="685" customWidth="1"/>
    <col min="7925" max="7925" width="11.5703125" style="685" customWidth="1"/>
    <col min="7926" max="7926" width="13.7109375" style="685" customWidth="1"/>
    <col min="7927" max="7927" width="12.7109375" style="685" customWidth="1"/>
    <col min="7928" max="7928" width="13.7109375" style="685" customWidth="1"/>
    <col min="7929" max="7929" width="14.42578125" style="685" customWidth="1"/>
    <col min="7930" max="7930" width="13" style="685" customWidth="1"/>
    <col min="7931" max="7931" width="12" style="685" customWidth="1"/>
    <col min="7932" max="7932" width="14.140625" style="685" customWidth="1"/>
    <col min="7933" max="7933" width="13.85546875" style="685" customWidth="1"/>
    <col min="7934" max="7934" width="9.140625" style="685"/>
    <col min="7935" max="7935" width="10.28515625" style="685" bestFit="1" customWidth="1"/>
    <col min="7936" max="8177" width="9.140625" style="685"/>
    <col min="8178" max="8178" width="4.85546875" style="685" customWidth="1"/>
    <col min="8179" max="8179" width="31" style="685" customWidth="1"/>
    <col min="8180" max="8180" width="12.28515625" style="685" customWidth="1"/>
    <col min="8181" max="8181" width="11.5703125" style="685" customWidth="1"/>
    <col min="8182" max="8182" width="13.7109375" style="685" customWidth="1"/>
    <col min="8183" max="8183" width="12.7109375" style="685" customWidth="1"/>
    <col min="8184" max="8184" width="13.7109375" style="685" customWidth="1"/>
    <col min="8185" max="8185" width="14.42578125" style="685" customWidth="1"/>
    <col min="8186" max="8186" width="13" style="685" customWidth="1"/>
    <col min="8187" max="8187" width="12" style="685" customWidth="1"/>
    <col min="8188" max="8188" width="14.140625" style="685" customWidth="1"/>
    <col min="8189" max="8189" width="13.85546875" style="685" customWidth="1"/>
    <col min="8190" max="8190" width="9.140625" style="685"/>
    <col min="8191" max="8191" width="10.28515625" style="685" bestFit="1" customWidth="1"/>
    <col min="8192" max="8433" width="9.140625" style="685"/>
    <col min="8434" max="8434" width="4.85546875" style="685" customWidth="1"/>
    <col min="8435" max="8435" width="31" style="685" customWidth="1"/>
    <col min="8436" max="8436" width="12.28515625" style="685" customWidth="1"/>
    <col min="8437" max="8437" width="11.5703125" style="685" customWidth="1"/>
    <col min="8438" max="8438" width="13.7109375" style="685" customWidth="1"/>
    <col min="8439" max="8439" width="12.7109375" style="685" customWidth="1"/>
    <col min="8440" max="8440" width="13.7109375" style="685" customWidth="1"/>
    <col min="8441" max="8441" width="14.42578125" style="685" customWidth="1"/>
    <col min="8442" max="8442" width="13" style="685" customWidth="1"/>
    <col min="8443" max="8443" width="12" style="685" customWidth="1"/>
    <col min="8444" max="8444" width="14.140625" style="685" customWidth="1"/>
    <col min="8445" max="8445" width="13.85546875" style="685" customWidth="1"/>
    <col min="8446" max="8446" width="9.140625" style="685"/>
    <col min="8447" max="8447" width="10.28515625" style="685" bestFit="1" customWidth="1"/>
    <col min="8448" max="8689" width="9.140625" style="685"/>
    <col min="8690" max="8690" width="4.85546875" style="685" customWidth="1"/>
    <col min="8691" max="8691" width="31" style="685" customWidth="1"/>
    <col min="8692" max="8692" width="12.28515625" style="685" customWidth="1"/>
    <col min="8693" max="8693" width="11.5703125" style="685" customWidth="1"/>
    <col min="8694" max="8694" width="13.7109375" style="685" customWidth="1"/>
    <col min="8695" max="8695" width="12.7109375" style="685" customWidth="1"/>
    <col min="8696" max="8696" width="13.7109375" style="685" customWidth="1"/>
    <col min="8697" max="8697" width="14.42578125" style="685" customWidth="1"/>
    <col min="8698" max="8698" width="13" style="685" customWidth="1"/>
    <col min="8699" max="8699" width="12" style="685" customWidth="1"/>
    <col min="8700" max="8700" width="14.140625" style="685" customWidth="1"/>
    <col min="8701" max="8701" width="13.85546875" style="685" customWidth="1"/>
    <col min="8702" max="8702" width="9.140625" style="685"/>
    <col min="8703" max="8703" width="10.28515625" style="685" bestFit="1" customWidth="1"/>
    <col min="8704" max="8945" width="9.140625" style="685"/>
    <col min="8946" max="8946" width="4.85546875" style="685" customWidth="1"/>
    <col min="8947" max="8947" width="31" style="685" customWidth="1"/>
    <col min="8948" max="8948" width="12.28515625" style="685" customWidth="1"/>
    <col min="8949" max="8949" width="11.5703125" style="685" customWidth="1"/>
    <col min="8950" max="8950" width="13.7109375" style="685" customWidth="1"/>
    <col min="8951" max="8951" width="12.7109375" style="685" customWidth="1"/>
    <col min="8952" max="8952" width="13.7109375" style="685" customWidth="1"/>
    <col min="8953" max="8953" width="14.42578125" style="685" customWidth="1"/>
    <col min="8954" max="8954" width="13" style="685" customWidth="1"/>
    <col min="8955" max="8955" width="12" style="685" customWidth="1"/>
    <col min="8956" max="8956" width="14.140625" style="685" customWidth="1"/>
    <col min="8957" max="8957" width="13.85546875" style="685" customWidth="1"/>
    <col min="8958" max="8958" width="9.140625" style="685"/>
    <col min="8959" max="8959" width="10.28515625" style="685" bestFit="1" customWidth="1"/>
    <col min="8960" max="9201" width="9.140625" style="685"/>
    <col min="9202" max="9202" width="4.85546875" style="685" customWidth="1"/>
    <col min="9203" max="9203" width="31" style="685" customWidth="1"/>
    <col min="9204" max="9204" width="12.28515625" style="685" customWidth="1"/>
    <col min="9205" max="9205" width="11.5703125" style="685" customWidth="1"/>
    <col min="9206" max="9206" width="13.7109375" style="685" customWidth="1"/>
    <col min="9207" max="9207" width="12.7109375" style="685" customWidth="1"/>
    <col min="9208" max="9208" width="13.7109375" style="685" customWidth="1"/>
    <col min="9209" max="9209" width="14.42578125" style="685" customWidth="1"/>
    <col min="9210" max="9210" width="13" style="685" customWidth="1"/>
    <col min="9211" max="9211" width="12" style="685" customWidth="1"/>
    <col min="9212" max="9212" width="14.140625" style="685" customWidth="1"/>
    <col min="9213" max="9213" width="13.85546875" style="685" customWidth="1"/>
    <col min="9214" max="9214" width="9.140625" style="685"/>
    <col min="9215" max="9215" width="10.28515625" style="685" bestFit="1" customWidth="1"/>
    <col min="9216" max="9457" width="9.140625" style="685"/>
    <col min="9458" max="9458" width="4.85546875" style="685" customWidth="1"/>
    <col min="9459" max="9459" width="31" style="685" customWidth="1"/>
    <col min="9460" max="9460" width="12.28515625" style="685" customWidth="1"/>
    <col min="9461" max="9461" width="11.5703125" style="685" customWidth="1"/>
    <col min="9462" max="9462" width="13.7109375" style="685" customWidth="1"/>
    <col min="9463" max="9463" width="12.7109375" style="685" customWidth="1"/>
    <col min="9464" max="9464" width="13.7109375" style="685" customWidth="1"/>
    <col min="9465" max="9465" width="14.42578125" style="685" customWidth="1"/>
    <col min="9466" max="9466" width="13" style="685" customWidth="1"/>
    <col min="9467" max="9467" width="12" style="685" customWidth="1"/>
    <col min="9468" max="9468" width="14.140625" style="685" customWidth="1"/>
    <col min="9469" max="9469" width="13.85546875" style="685" customWidth="1"/>
    <col min="9470" max="9470" width="9.140625" style="685"/>
    <col min="9471" max="9471" width="10.28515625" style="685" bestFit="1" customWidth="1"/>
    <col min="9472" max="9713" width="9.140625" style="685"/>
    <col min="9714" max="9714" width="4.85546875" style="685" customWidth="1"/>
    <col min="9715" max="9715" width="31" style="685" customWidth="1"/>
    <col min="9716" max="9716" width="12.28515625" style="685" customWidth="1"/>
    <col min="9717" max="9717" width="11.5703125" style="685" customWidth="1"/>
    <col min="9718" max="9718" width="13.7109375" style="685" customWidth="1"/>
    <col min="9719" max="9719" width="12.7109375" style="685" customWidth="1"/>
    <col min="9720" max="9720" width="13.7109375" style="685" customWidth="1"/>
    <col min="9721" max="9721" width="14.42578125" style="685" customWidth="1"/>
    <col min="9722" max="9722" width="13" style="685" customWidth="1"/>
    <col min="9723" max="9723" width="12" style="685" customWidth="1"/>
    <col min="9724" max="9724" width="14.140625" style="685" customWidth="1"/>
    <col min="9725" max="9725" width="13.85546875" style="685" customWidth="1"/>
    <col min="9726" max="9726" width="9.140625" style="685"/>
    <col min="9727" max="9727" width="10.28515625" style="685" bestFit="1" customWidth="1"/>
    <col min="9728" max="9969" width="9.140625" style="685"/>
    <col min="9970" max="9970" width="4.85546875" style="685" customWidth="1"/>
    <col min="9971" max="9971" width="31" style="685" customWidth="1"/>
    <col min="9972" max="9972" width="12.28515625" style="685" customWidth="1"/>
    <col min="9973" max="9973" width="11.5703125" style="685" customWidth="1"/>
    <col min="9974" max="9974" width="13.7109375" style="685" customWidth="1"/>
    <col min="9975" max="9975" width="12.7109375" style="685" customWidth="1"/>
    <col min="9976" max="9976" width="13.7109375" style="685" customWidth="1"/>
    <col min="9977" max="9977" width="14.42578125" style="685" customWidth="1"/>
    <col min="9978" max="9978" width="13" style="685" customWidth="1"/>
    <col min="9979" max="9979" width="12" style="685" customWidth="1"/>
    <col min="9980" max="9980" width="14.140625" style="685" customWidth="1"/>
    <col min="9981" max="9981" width="13.85546875" style="685" customWidth="1"/>
    <col min="9982" max="9982" width="9.140625" style="685"/>
    <col min="9983" max="9983" width="10.28515625" style="685" bestFit="1" customWidth="1"/>
    <col min="9984" max="10225" width="9.140625" style="685"/>
    <col min="10226" max="10226" width="4.85546875" style="685" customWidth="1"/>
    <col min="10227" max="10227" width="31" style="685" customWidth="1"/>
    <col min="10228" max="10228" width="12.28515625" style="685" customWidth="1"/>
    <col min="10229" max="10229" width="11.5703125" style="685" customWidth="1"/>
    <col min="10230" max="10230" width="13.7109375" style="685" customWidth="1"/>
    <col min="10231" max="10231" width="12.7109375" style="685" customWidth="1"/>
    <col min="10232" max="10232" width="13.7109375" style="685" customWidth="1"/>
    <col min="10233" max="10233" width="14.42578125" style="685" customWidth="1"/>
    <col min="10234" max="10234" width="13" style="685" customWidth="1"/>
    <col min="10235" max="10235" width="12" style="685" customWidth="1"/>
    <col min="10236" max="10236" width="14.140625" style="685" customWidth="1"/>
    <col min="10237" max="10237" width="13.85546875" style="685" customWidth="1"/>
    <col min="10238" max="10238" width="9.140625" style="685"/>
    <col min="10239" max="10239" width="10.28515625" style="685" bestFit="1" customWidth="1"/>
    <col min="10240" max="10481" width="9.140625" style="685"/>
    <col min="10482" max="10482" width="4.85546875" style="685" customWidth="1"/>
    <col min="10483" max="10483" width="31" style="685" customWidth="1"/>
    <col min="10484" max="10484" width="12.28515625" style="685" customWidth="1"/>
    <col min="10485" max="10485" width="11.5703125" style="685" customWidth="1"/>
    <col min="10486" max="10486" width="13.7109375" style="685" customWidth="1"/>
    <col min="10487" max="10487" width="12.7109375" style="685" customWidth="1"/>
    <col min="10488" max="10488" width="13.7109375" style="685" customWidth="1"/>
    <col min="10489" max="10489" width="14.42578125" style="685" customWidth="1"/>
    <col min="10490" max="10490" width="13" style="685" customWidth="1"/>
    <col min="10491" max="10491" width="12" style="685" customWidth="1"/>
    <col min="10492" max="10492" width="14.140625" style="685" customWidth="1"/>
    <col min="10493" max="10493" width="13.85546875" style="685" customWidth="1"/>
    <col min="10494" max="10494" width="9.140625" style="685"/>
    <col min="10495" max="10495" width="10.28515625" style="685" bestFit="1" customWidth="1"/>
    <col min="10496" max="10737" width="9.140625" style="685"/>
    <col min="10738" max="10738" width="4.85546875" style="685" customWidth="1"/>
    <col min="10739" max="10739" width="31" style="685" customWidth="1"/>
    <col min="10740" max="10740" width="12.28515625" style="685" customWidth="1"/>
    <col min="10741" max="10741" width="11.5703125" style="685" customWidth="1"/>
    <col min="10742" max="10742" width="13.7109375" style="685" customWidth="1"/>
    <col min="10743" max="10743" width="12.7109375" style="685" customWidth="1"/>
    <col min="10744" max="10744" width="13.7109375" style="685" customWidth="1"/>
    <col min="10745" max="10745" width="14.42578125" style="685" customWidth="1"/>
    <col min="10746" max="10746" width="13" style="685" customWidth="1"/>
    <col min="10747" max="10747" width="12" style="685" customWidth="1"/>
    <col min="10748" max="10748" width="14.140625" style="685" customWidth="1"/>
    <col min="10749" max="10749" width="13.85546875" style="685" customWidth="1"/>
    <col min="10750" max="10750" width="9.140625" style="685"/>
    <col min="10751" max="10751" width="10.28515625" style="685" bestFit="1" customWidth="1"/>
    <col min="10752" max="10993" width="9.140625" style="685"/>
    <col min="10994" max="10994" width="4.85546875" style="685" customWidth="1"/>
    <col min="10995" max="10995" width="31" style="685" customWidth="1"/>
    <col min="10996" max="10996" width="12.28515625" style="685" customWidth="1"/>
    <col min="10997" max="10997" width="11.5703125" style="685" customWidth="1"/>
    <col min="10998" max="10998" width="13.7109375" style="685" customWidth="1"/>
    <col min="10999" max="10999" width="12.7109375" style="685" customWidth="1"/>
    <col min="11000" max="11000" width="13.7109375" style="685" customWidth="1"/>
    <col min="11001" max="11001" width="14.42578125" style="685" customWidth="1"/>
    <col min="11002" max="11002" width="13" style="685" customWidth="1"/>
    <col min="11003" max="11003" width="12" style="685" customWidth="1"/>
    <col min="11004" max="11004" width="14.140625" style="685" customWidth="1"/>
    <col min="11005" max="11005" width="13.85546875" style="685" customWidth="1"/>
    <col min="11006" max="11006" width="9.140625" style="685"/>
    <col min="11007" max="11007" width="10.28515625" style="685" bestFit="1" customWidth="1"/>
    <col min="11008" max="11249" width="9.140625" style="685"/>
    <col min="11250" max="11250" width="4.85546875" style="685" customWidth="1"/>
    <col min="11251" max="11251" width="31" style="685" customWidth="1"/>
    <col min="11252" max="11252" width="12.28515625" style="685" customWidth="1"/>
    <col min="11253" max="11253" width="11.5703125" style="685" customWidth="1"/>
    <col min="11254" max="11254" width="13.7109375" style="685" customWidth="1"/>
    <col min="11255" max="11255" width="12.7109375" style="685" customWidth="1"/>
    <col min="11256" max="11256" width="13.7109375" style="685" customWidth="1"/>
    <col min="11257" max="11257" width="14.42578125" style="685" customWidth="1"/>
    <col min="11258" max="11258" width="13" style="685" customWidth="1"/>
    <col min="11259" max="11259" width="12" style="685" customWidth="1"/>
    <col min="11260" max="11260" width="14.140625" style="685" customWidth="1"/>
    <col min="11261" max="11261" width="13.85546875" style="685" customWidth="1"/>
    <col min="11262" max="11262" width="9.140625" style="685"/>
    <col min="11263" max="11263" width="10.28515625" style="685" bestFit="1" customWidth="1"/>
    <col min="11264" max="11505" width="9.140625" style="685"/>
    <col min="11506" max="11506" width="4.85546875" style="685" customWidth="1"/>
    <col min="11507" max="11507" width="31" style="685" customWidth="1"/>
    <col min="11508" max="11508" width="12.28515625" style="685" customWidth="1"/>
    <col min="11509" max="11509" width="11.5703125" style="685" customWidth="1"/>
    <col min="11510" max="11510" width="13.7109375" style="685" customWidth="1"/>
    <col min="11511" max="11511" width="12.7109375" style="685" customWidth="1"/>
    <col min="11512" max="11512" width="13.7109375" style="685" customWidth="1"/>
    <col min="11513" max="11513" width="14.42578125" style="685" customWidth="1"/>
    <col min="11514" max="11514" width="13" style="685" customWidth="1"/>
    <col min="11515" max="11515" width="12" style="685" customWidth="1"/>
    <col min="11516" max="11516" width="14.140625" style="685" customWidth="1"/>
    <col min="11517" max="11517" width="13.85546875" style="685" customWidth="1"/>
    <col min="11518" max="11518" width="9.140625" style="685"/>
    <col min="11519" max="11519" width="10.28515625" style="685" bestFit="1" customWidth="1"/>
    <col min="11520" max="11761" width="9.140625" style="685"/>
    <col min="11762" max="11762" width="4.85546875" style="685" customWidth="1"/>
    <col min="11763" max="11763" width="31" style="685" customWidth="1"/>
    <col min="11764" max="11764" width="12.28515625" style="685" customWidth="1"/>
    <col min="11765" max="11765" width="11.5703125" style="685" customWidth="1"/>
    <col min="11766" max="11766" width="13.7109375" style="685" customWidth="1"/>
    <col min="11767" max="11767" width="12.7109375" style="685" customWidth="1"/>
    <col min="11768" max="11768" width="13.7109375" style="685" customWidth="1"/>
    <col min="11769" max="11769" width="14.42578125" style="685" customWidth="1"/>
    <col min="11770" max="11770" width="13" style="685" customWidth="1"/>
    <col min="11771" max="11771" width="12" style="685" customWidth="1"/>
    <col min="11772" max="11772" width="14.140625" style="685" customWidth="1"/>
    <col min="11773" max="11773" width="13.85546875" style="685" customWidth="1"/>
    <col min="11774" max="11774" width="9.140625" style="685"/>
    <col min="11775" max="11775" width="10.28515625" style="685" bestFit="1" customWidth="1"/>
    <col min="11776" max="12017" width="9.140625" style="685"/>
    <col min="12018" max="12018" width="4.85546875" style="685" customWidth="1"/>
    <col min="12019" max="12019" width="31" style="685" customWidth="1"/>
    <col min="12020" max="12020" width="12.28515625" style="685" customWidth="1"/>
    <col min="12021" max="12021" width="11.5703125" style="685" customWidth="1"/>
    <col min="12022" max="12022" width="13.7109375" style="685" customWidth="1"/>
    <col min="12023" max="12023" width="12.7109375" style="685" customWidth="1"/>
    <col min="12024" max="12024" width="13.7109375" style="685" customWidth="1"/>
    <col min="12025" max="12025" width="14.42578125" style="685" customWidth="1"/>
    <col min="12026" max="12026" width="13" style="685" customWidth="1"/>
    <col min="12027" max="12027" width="12" style="685" customWidth="1"/>
    <col min="12028" max="12028" width="14.140625" style="685" customWidth="1"/>
    <col min="12029" max="12029" width="13.85546875" style="685" customWidth="1"/>
    <col min="12030" max="12030" width="9.140625" style="685"/>
    <col min="12031" max="12031" width="10.28515625" style="685" bestFit="1" customWidth="1"/>
    <col min="12032" max="12273" width="9.140625" style="685"/>
    <col min="12274" max="12274" width="4.85546875" style="685" customWidth="1"/>
    <col min="12275" max="12275" width="31" style="685" customWidth="1"/>
    <col min="12276" max="12276" width="12.28515625" style="685" customWidth="1"/>
    <col min="12277" max="12277" width="11.5703125" style="685" customWidth="1"/>
    <col min="12278" max="12278" width="13.7109375" style="685" customWidth="1"/>
    <col min="12279" max="12279" width="12.7109375" style="685" customWidth="1"/>
    <col min="12280" max="12280" width="13.7109375" style="685" customWidth="1"/>
    <col min="12281" max="12281" width="14.42578125" style="685" customWidth="1"/>
    <col min="12282" max="12282" width="13" style="685" customWidth="1"/>
    <col min="12283" max="12283" width="12" style="685" customWidth="1"/>
    <col min="12284" max="12284" width="14.140625" style="685" customWidth="1"/>
    <col min="12285" max="12285" width="13.85546875" style="685" customWidth="1"/>
    <col min="12286" max="12286" width="9.140625" style="685"/>
    <col min="12287" max="12287" width="10.28515625" style="685" bestFit="1" customWidth="1"/>
    <col min="12288" max="12529" width="9.140625" style="685"/>
    <col min="12530" max="12530" width="4.85546875" style="685" customWidth="1"/>
    <col min="12531" max="12531" width="31" style="685" customWidth="1"/>
    <col min="12532" max="12532" width="12.28515625" style="685" customWidth="1"/>
    <col min="12533" max="12533" width="11.5703125" style="685" customWidth="1"/>
    <col min="12534" max="12534" width="13.7109375" style="685" customWidth="1"/>
    <col min="12535" max="12535" width="12.7109375" style="685" customWidth="1"/>
    <col min="12536" max="12536" width="13.7109375" style="685" customWidth="1"/>
    <col min="12537" max="12537" width="14.42578125" style="685" customWidth="1"/>
    <col min="12538" max="12538" width="13" style="685" customWidth="1"/>
    <col min="12539" max="12539" width="12" style="685" customWidth="1"/>
    <col min="12540" max="12540" width="14.140625" style="685" customWidth="1"/>
    <col min="12541" max="12541" width="13.85546875" style="685" customWidth="1"/>
    <col min="12542" max="12542" width="9.140625" style="685"/>
    <col min="12543" max="12543" width="10.28515625" style="685" bestFit="1" customWidth="1"/>
    <col min="12544" max="12785" width="9.140625" style="685"/>
    <col min="12786" max="12786" width="4.85546875" style="685" customWidth="1"/>
    <col min="12787" max="12787" width="31" style="685" customWidth="1"/>
    <col min="12788" max="12788" width="12.28515625" style="685" customWidth="1"/>
    <col min="12789" max="12789" width="11.5703125" style="685" customWidth="1"/>
    <col min="12790" max="12790" width="13.7109375" style="685" customWidth="1"/>
    <col min="12791" max="12791" width="12.7109375" style="685" customWidth="1"/>
    <col min="12792" max="12792" width="13.7109375" style="685" customWidth="1"/>
    <col min="12793" max="12793" width="14.42578125" style="685" customWidth="1"/>
    <col min="12794" max="12794" width="13" style="685" customWidth="1"/>
    <col min="12795" max="12795" width="12" style="685" customWidth="1"/>
    <col min="12796" max="12796" width="14.140625" style="685" customWidth="1"/>
    <col min="12797" max="12797" width="13.85546875" style="685" customWidth="1"/>
    <col min="12798" max="12798" width="9.140625" style="685"/>
    <col min="12799" max="12799" width="10.28515625" style="685" bestFit="1" customWidth="1"/>
    <col min="12800" max="13041" width="9.140625" style="685"/>
    <col min="13042" max="13042" width="4.85546875" style="685" customWidth="1"/>
    <col min="13043" max="13043" width="31" style="685" customWidth="1"/>
    <col min="13044" max="13044" width="12.28515625" style="685" customWidth="1"/>
    <col min="13045" max="13045" width="11.5703125" style="685" customWidth="1"/>
    <col min="13046" max="13046" width="13.7109375" style="685" customWidth="1"/>
    <col min="13047" max="13047" width="12.7109375" style="685" customWidth="1"/>
    <col min="13048" max="13048" width="13.7109375" style="685" customWidth="1"/>
    <col min="13049" max="13049" width="14.42578125" style="685" customWidth="1"/>
    <col min="13050" max="13050" width="13" style="685" customWidth="1"/>
    <col min="13051" max="13051" width="12" style="685" customWidth="1"/>
    <col min="13052" max="13052" width="14.140625" style="685" customWidth="1"/>
    <col min="13053" max="13053" width="13.85546875" style="685" customWidth="1"/>
    <col min="13054" max="13054" width="9.140625" style="685"/>
    <col min="13055" max="13055" width="10.28515625" style="685" bestFit="1" customWidth="1"/>
    <col min="13056" max="13297" width="9.140625" style="685"/>
    <col min="13298" max="13298" width="4.85546875" style="685" customWidth="1"/>
    <col min="13299" max="13299" width="31" style="685" customWidth="1"/>
    <col min="13300" max="13300" width="12.28515625" style="685" customWidth="1"/>
    <col min="13301" max="13301" width="11.5703125" style="685" customWidth="1"/>
    <col min="13302" max="13302" width="13.7109375" style="685" customWidth="1"/>
    <col min="13303" max="13303" width="12.7109375" style="685" customWidth="1"/>
    <col min="13304" max="13304" width="13.7109375" style="685" customWidth="1"/>
    <col min="13305" max="13305" width="14.42578125" style="685" customWidth="1"/>
    <col min="13306" max="13306" width="13" style="685" customWidth="1"/>
    <col min="13307" max="13307" width="12" style="685" customWidth="1"/>
    <col min="13308" max="13308" width="14.140625" style="685" customWidth="1"/>
    <col min="13309" max="13309" width="13.85546875" style="685" customWidth="1"/>
    <col min="13310" max="13310" width="9.140625" style="685"/>
    <col min="13311" max="13311" width="10.28515625" style="685" bestFit="1" customWidth="1"/>
    <col min="13312" max="13553" width="9.140625" style="685"/>
    <col min="13554" max="13554" width="4.85546875" style="685" customWidth="1"/>
    <col min="13555" max="13555" width="31" style="685" customWidth="1"/>
    <col min="13556" max="13556" width="12.28515625" style="685" customWidth="1"/>
    <col min="13557" max="13557" width="11.5703125" style="685" customWidth="1"/>
    <col min="13558" max="13558" width="13.7109375" style="685" customWidth="1"/>
    <col min="13559" max="13559" width="12.7109375" style="685" customWidth="1"/>
    <col min="13560" max="13560" width="13.7109375" style="685" customWidth="1"/>
    <col min="13561" max="13561" width="14.42578125" style="685" customWidth="1"/>
    <col min="13562" max="13562" width="13" style="685" customWidth="1"/>
    <col min="13563" max="13563" width="12" style="685" customWidth="1"/>
    <col min="13564" max="13564" width="14.140625" style="685" customWidth="1"/>
    <col min="13565" max="13565" width="13.85546875" style="685" customWidth="1"/>
    <col min="13566" max="13566" width="9.140625" style="685"/>
    <col min="13567" max="13567" width="10.28515625" style="685" bestFit="1" customWidth="1"/>
    <col min="13568" max="13809" width="9.140625" style="685"/>
    <col min="13810" max="13810" width="4.85546875" style="685" customWidth="1"/>
    <col min="13811" max="13811" width="31" style="685" customWidth="1"/>
    <col min="13812" max="13812" width="12.28515625" style="685" customWidth="1"/>
    <col min="13813" max="13813" width="11.5703125" style="685" customWidth="1"/>
    <col min="13814" max="13814" width="13.7109375" style="685" customWidth="1"/>
    <col min="13815" max="13815" width="12.7109375" style="685" customWidth="1"/>
    <col min="13816" max="13816" width="13.7109375" style="685" customWidth="1"/>
    <col min="13817" max="13817" width="14.42578125" style="685" customWidth="1"/>
    <col min="13818" max="13818" width="13" style="685" customWidth="1"/>
    <col min="13819" max="13819" width="12" style="685" customWidth="1"/>
    <col min="13820" max="13820" width="14.140625" style="685" customWidth="1"/>
    <col min="13821" max="13821" width="13.85546875" style="685" customWidth="1"/>
    <col min="13822" max="13822" width="9.140625" style="685"/>
    <col min="13823" max="13823" width="10.28515625" style="685" bestFit="1" customWidth="1"/>
    <col min="13824" max="14065" width="9.140625" style="685"/>
    <col min="14066" max="14066" width="4.85546875" style="685" customWidth="1"/>
    <col min="14067" max="14067" width="31" style="685" customWidth="1"/>
    <col min="14068" max="14068" width="12.28515625" style="685" customWidth="1"/>
    <col min="14069" max="14069" width="11.5703125" style="685" customWidth="1"/>
    <col min="14070" max="14070" width="13.7109375" style="685" customWidth="1"/>
    <col min="14071" max="14071" width="12.7109375" style="685" customWidth="1"/>
    <col min="14072" max="14072" width="13.7109375" style="685" customWidth="1"/>
    <col min="14073" max="14073" width="14.42578125" style="685" customWidth="1"/>
    <col min="14074" max="14074" width="13" style="685" customWidth="1"/>
    <col min="14075" max="14075" width="12" style="685" customWidth="1"/>
    <col min="14076" max="14076" width="14.140625" style="685" customWidth="1"/>
    <col min="14077" max="14077" width="13.85546875" style="685" customWidth="1"/>
    <col min="14078" max="14078" width="9.140625" style="685"/>
    <col min="14079" max="14079" width="10.28515625" style="685" bestFit="1" customWidth="1"/>
    <col min="14080" max="14321" width="9.140625" style="685"/>
    <col min="14322" max="14322" width="4.85546875" style="685" customWidth="1"/>
    <col min="14323" max="14323" width="31" style="685" customWidth="1"/>
    <col min="14324" max="14324" width="12.28515625" style="685" customWidth="1"/>
    <col min="14325" max="14325" width="11.5703125" style="685" customWidth="1"/>
    <col min="14326" max="14326" width="13.7109375" style="685" customWidth="1"/>
    <col min="14327" max="14327" width="12.7109375" style="685" customWidth="1"/>
    <col min="14328" max="14328" width="13.7109375" style="685" customWidth="1"/>
    <col min="14329" max="14329" width="14.42578125" style="685" customWidth="1"/>
    <col min="14330" max="14330" width="13" style="685" customWidth="1"/>
    <col min="14331" max="14331" width="12" style="685" customWidth="1"/>
    <col min="14332" max="14332" width="14.140625" style="685" customWidth="1"/>
    <col min="14333" max="14333" width="13.85546875" style="685" customWidth="1"/>
    <col min="14334" max="14334" width="9.140625" style="685"/>
    <col min="14335" max="14335" width="10.28515625" style="685" bestFit="1" customWidth="1"/>
    <col min="14336" max="14577" width="9.140625" style="685"/>
    <col min="14578" max="14578" width="4.85546875" style="685" customWidth="1"/>
    <col min="14579" max="14579" width="31" style="685" customWidth="1"/>
    <col min="14580" max="14580" width="12.28515625" style="685" customWidth="1"/>
    <col min="14581" max="14581" width="11.5703125" style="685" customWidth="1"/>
    <col min="14582" max="14582" width="13.7109375" style="685" customWidth="1"/>
    <col min="14583" max="14583" width="12.7109375" style="685" customWidth="1"/>
    <col min="14584" max="14584" width="13.7109375" style="685" customWidth="1"/>
    <col min="14585" max="14585" width="14.42578125" style="685" customWidth="1"/>
    <col min="14586" max="14586" width="13" style="685" customWidth="1"/>
    <col min="14587" max="14587" width="12" style="685" customWidth="1"/>
    <col min="14588" max="14588" width="14.140625" style="685" customWidth="1"/>
    <col min="14589" max="14589" width="13.85546875" style="685" customWidth="1"/>
    <col min="14590" max="14590" width="9.140625" style="685"/>
    <col min="14591" max="14591" width="10.28515625" style="685" bestFit="1" customWidth="1"/>
    <col min="14592" max="14833" width="9.140625" style="685"/>
    <col min="14834" max="14834" width="4.85546875" style="685" customWidth="1"/>
    <col min="14835" max="14835" width="31" style="685" customWidth="1"/>
    <col min="14836" max="14836" width="12.28515625" style="685" customWidth="1"/>
    <col min="14837" max="14837" width="11.5703125" style="685" customWidth="1"/>
    <col min="14838" max="14838" width="13.7109375" style="685" customWidth="1"/>
    <col min="14839" max="14839" width="12.7109375" style="685" customWidth="1"/>
    <col min="14840" max="14840" width="13.7109375" style="685" customWidth="1"/>
    <col min="14841" max="14841" width="14.42578125" style="685" customWidth="1"/>
    <col min="14842" max="14842" width="13" style="685" customWidth="1"/>
    <col min="14843" max="14843" width="12" style="685" customWidth="1"/>
    <col min="14844" max="14844" width="14.140625" style="685" customWidth="1"/>
    <col min="14845" max="14845" width="13.85546875" style="685" customWidth="1"/>
    <col min="14846" max="14846" width="9.140625" style="685"/>
    <col min="14847" max="14847" width="10.28515625" style="685" bestFit="1" customWidth="1"/>
    <col min="14848" max="15089" width="9.140625" style="685"/>
    <col min="15090" max="15090" width="4.85546875" style="685" customWidth="1"/>
    <col min="15091" max="15091" width="31" style="685" customWidth="1"/>
    <col min="15092" max="15092" width="12.28515625" style="685" customWidth="1"/>
    <col min="15093" max="15093" width="11.5703125" style="685" customWidth="1"/>
    <col min="15094" max="15094" width="13.7109375" style="685" customWidth="1"/>
    <col min="15095" max="15095" width="12.7109375" style="685" customWidth="1"/>
    <col min="15096" max="15096" width="13.7109375" style="685" customWidth="1"/>
    <col min="15097" max="15097" width="14.42578125" style="685" customWidth="1"/>
    <col min="15098" max="15098" width="13" style="685" customWidth="1"/>
    <col min="15099" max="15099" width="12" style="685" customWidth="1"/>
    <col min="15100" max="15100" width="14.140625" style="685" customWidth="1"/>
    <col min="15101" max="15101" width="13.85546875" style="685" customWidth="1"/>
    <col min="15102" max="15102" width="9.140625" style="685"/>
    <col min="15103" max="15103" width="10.28515625" style="685" bestFit="1" customWidth="1"/>
    <col min="15104" max="15345" width="9.140625" style="685"/>
    <col min="15346" max="15346" width="4.85546875" style="685" customWidth="1"/>
    <col min="15347" max="15347" width="31" style="685" customWidth="1"/>
    <col min="15348" max="15348" width="12.28515625" style="685" customWidth="1"/>
    <col min="15349" max="15349" width="11.5703125" style="685" customWidth="1"/>
    <col min="15350" max="15350" width="13.7109375" style="685" customWidth="1"/>
    <col min="15351" max="15351" width="12.7109375" style="685" customWidth="1"/>
    <col min="15352" max="15352" width="13.7109375" style="685" customWidth="1"/>
    <col min="15353" max="15353" width="14.42578125" style="685" customWidth="1"/>
    <col min="15354" max="15354" width="13" style="685" customWidth="1"/>
    <col min="15355" max="15355" width="12" style="685" customWidth="1"/>
    <col min="15356" max="15356" width="14.140625" style="685" customWidth="1"/>
    <col min="15357" max="15357" width="13.85546875" style="685" customWidth="1"/>
    <col min="15358" max="15358" width="9.140625" style="685"/>
    <col min="15359" max="15359" width="10.28515625" style="685" bestFit="1" customWidth="1"/>
    <col min="15360" max="15601" width="9.140625" style="685"/>
    <col min="15602" max="15602" width="4.85546875" style="685" customWidth="1"/>
    <col min="15603" max="15603" width="31" style="685" customWidth="1"/>
    <col min="15604" max="15604" width="12.28515625" style="685" customWidth="1"/>
    <col min="15605" max="15605" width="11.5703125" style="685" customWidth="1"/>
    <col min="15606" max="15606" width="13.7109375" style="685" customWidth="1"/>
    <col min="15607" max="15607" width="12.7109375" style="685" customWidth="1"/>
    <col min="15608" max="15608" width="13.7109375" style="685" customWidth="1"/>
    <col min="15609" max="15609" width="14.42578125" style="685" customWidth="1"/>
    <col min="15610" max="15610" width="13" style="685" customWidth="1"/>
    <col min="15611" max="15611" width="12" style="685" customWidth="1"/>
    <col min="15612" max="15612" width="14.140625" style="685" customWidth="1"/>
    <col min="15613" max="15613" width="13.85546875" style="685" customWidth="1"/>
    <col min="15614" max="15614" width="9.140625" style="685"/>
    <col min="15615" max="15615" width="10.28515625" style="685" bestFit="1" customWidth="1"/>
    <col min="15616" max="15857" width="9.140625" style="685"/>
    <col min="15858" max="15858" width="4.85546875" style="685" customWidth="1"/>
    <col min="15859" max="15859" width="31" style="685" customWidth="1"/>
    <col min="15860" max="15860" width="12.28515625" style="685" customWidth="1"/>
    <col min="15861" max="15861" width="11.5703125" style="685" customWidth="1"/>
    <col min="15862" max="15862" width="13.7109375" style="685" customWidth="1"/>
    <col min="15863" max="15863" width="12.7109375" style="685" customWidth="1"/>
    <col min="15864" max="15864" width="13.7109375" style="685" customWidth="1"/>
    <col min="15865" max="15865" width="14.42578125" style="685" customWidth="1"/>
    <col min="15866" max="15866" width="13" style="685" customWidth="1"/>
    <col min="15867" max="15867" width="12" style="685" customWidth="1"/>
    <col min="15868" max="15868" width="14.140625" style="685" customWidth="1"/>
    <col min="15869" max="15869" width="13.85546875" style="685" customWidth="1"/>
    <col min="15870" max="15870" width="9.140625" style="685"/>
    <col min="15871" max="15871" width="10.28515625" style="685" bestFit="1" customWidth="1"/>
    <col min="15872" max="16113" width="9.140625" style="685"/>
    <col min="16114" max="16114" width="4.85546875" style="685" customWidth="1"/>
    <col min="16115" max="16115" width="31" style="685" customWidth="1"/>
    <col min="16116" max="16116" width="12.28515625" style="685" customWidth="1"/>
    <col min="16117" max="16117" width="11.5703125" style="685" customWidth="1"/>
    <col min="16118" max="16118" width="13.7109375" style="685" customWidth="1"/>
    <col min="16119" max="16119" width="12.7109375" style="685" customWidth="1"/>
    <col min="16120" max="16120" width="13.7109375" style="685" customWidth="1"/>
    <col min="16121" max="16121" width="14.42578125" style="685" customWidth="1"/>
    <col min="16122" max="16122" width="13" style="685" customWidth="1"/>
    <col min="16123" max="16123" width="12" style="685" customWidth="1"/>
    <col min="16124" max="16124" width="14.140625" style="685" customWidth="1"/>
    <col min="16125" max="16125" width="13.85546875" style="685" customWidth="1"/>
    <col min="16126" max="16126" width="9.140625" style="685"/>
    <col min="16127" max="16127" width="10.28515625" style="685" bestFit="1" customWidth="1"/>
    <col min="16128" max="16384" width="9.140625" style="685"/>
  </cols>
  <sheetData>
    <row r="1" spans="1:12">
      <c r="F1" s="686"/>
    </row>
    <row r="2" spans="1:12" ht="93" customHeight="1">
      <c r="H2" s="687"/>
      <c r="I2" s="1287" t="s">
        <v>915</v>
      </c>
      <c r="J2" s="1287"/>
    </row>
    <row r="3" spans="1:12" ht="16.149999999999999" customHeight="1">
      <c r="B3" s="1288" t="str">
        <f>"Розрахунок вартості технологічного палива на виробництво теплової енергії котельнями на планований період з  "&amp;ІНСТРУКЦІЯ!$B$1&amp;" року"</f>
        <v>Розрахунок вартості технологічного палива на виробництво теплової енергії котельнями на планований період з   з 01.10.2021 р.-30.09.2022 р. року</v>
      </c>
      <c r="C3" s="1289"/>
      <c r="D3" s="1289"/>
      <c r="E3" s="1289"/>
      <c r="F3" s="1289"/>
      <c r="G3" s="1289"/>
      <c r="H3" s="1289"/>
      <c r="I3" s="1289"/>
      <c r="J3" s="1289"/>
    </row>
    <row r="4" spans="1:12" ht="20.45" customHeight="1">
      <c r="B4" s="688"/>
      <c r="C4" s="1290" t="str">
        <f>'1_Елементи витрат'!A3</f>
        <v>Акціонерне товариство "ОБЛТЕПЛОКОМУНЕНЕРГО" м. Чернігів, смт. Срібне</v>
      </c>
      <c r="D4" s="1290"/>
      <c r="E4" s="1290"/>
      <c r="F4" s="1290"/>
      <c r="G4" s="1290"/>
      <c r="H4" s="1290"/>
      <c r="I4" s="689"/>
      <c r="J4" s="689"/>
    </row>
    <row r="5" spans="1:12">
      <c r="B5" s="1291" t="s">
        <v>126</v>
      </c>
      <c r="C5" s="1291"/>
      <c r="D5" s="1291"/>
      <c r="E5" s="1291"/>
      <c r="F5" s="1291"/>
      <c r="G5" s="1291"/>
      <c r="H5" s="1291"/>
      <c r="I5" s="1291"/>
      <c r="J5" s="1291"/>
    </row>
    <row r="6" spans="1:12">
      <c r="F6" s="1292"/>
      <c r="G6" s="1292"/>
      <c r="H6" s="1292"/>
      <c r="I6" s="689"/>
      <c r="J6" s="690" t="s">
        <v>255</v>
      </c>
    </row>
    <row r="7" spans="1:12" ht="89.25" customHeight="1">
      <c r="A7" s="239" t="s">
        <v>127</v>
      </c>
      <c r="B7" s="691" t="s">
        <v>415</v>
      </c>
      <c r="C7" s="691" t="s">
        <v>416</v>
      </c>
      <c r="D7" s="691" t="s">
        <v>417</v>
      </c>
      <c r="E7" s="691" t="s">
        <v>418</v>
      </c>
      <c r="F7" s="691" t="s">
        <v>677</v>
      </c>
      <c r="G7" s="691" t="s">
        <v>678</v>
      </c>
      <c r="H7" s="691" t="s">
        <v>679</v>
      </c>
      <c r="I7" s="691" t="s">
        <v>419</v>
      </c>
      <c r="J7" s="691" t="s">
        <v>583</v>
      </c>
      <c r="L7" s="246"/>
    </row>
    <row r="8" spans="1:12">
      <c r="A8" s="692">
        <v>1</v>
      </c>
      <c r="B8" s="692">
        <v>2</v>
      </c>
      <c r="C8" s="692">
        <v>3</v>
      </c>
      <c r="D8" s="691">
        <v>4</v>
      </c>
      <c r="E8" s="692">
        <v>5</v>
      </c>
      <c r="F8" s="692">
        <v>6</v>
      </c>
      <c r="G8" s="692">
        <v>7</v>
      </c>
      <c r="H8" s="692">
        <v>8</v>
      </c>
      <c r="I8" s="692">
        <v>9</v>
      </c>
      <c r="J8" s="692">
        <v>10</v>
      </c>
      <c r="L8" s="300"/>
    </row>
    <row r="9" spans="1:12" s="693" customFormat="1">
      <c r="A9" s="301">
        <v>1</v>
      </c>
      <c r="B9" s="234" t="s">
        <v>680</v>
      </c>
      <c r="C9" s="262">
        <f>C10+C11+C12+C13+C14</f>
        <v>2148.798328508396</v>
      </c>
      <c r="D9" s="400">
        <f t="shared" ref="D9:D14" si="0">IF(C9=0,,E9/C9*1000)</f>
        <v>177.58925011666904</v>
      </c>
      <c r="E9" s="262">
        <v>381.60348381175788</v>
      </c>
      <c r="F9" s="315">
        <v>8237</v>
      </c>
      <c r="G9" s="305">
        <f>IF(E9=0,,ROUND(E9/F9*7000,3))</f>
        <v>324.29599999999999</v>
      </c>
      <c r="H9" s="252">
        <f>I9/G9*1000</f>
        <v>11372.911572855895</v>
      </c>
      <c r="I9" s="421">
        <f>I10+I11+I12+I13+I14</f>
        <v>3688.1897314308758</v>
      </c>
      <c r="J9" s="302" t="s">
        <v>69</v>
      </c>
    </row>
    <row r="10" spans="1:12" s="696" customFormat="1">
      <c r="A10" s="303" t="s">
        <v>143</v>
      </c>
      <c r="B10" s="240" t="s">
        <v>102</v>
      </c>
      <c r="C10" s="236">
        <f>'Річний план'!F19</f>
        <v>678.6637510274611</v>
      </c>
      <c r="D10" s="694">
        <f t="shared" si="0"/>
        <v>177.58925011666904</v>
      </c>
      <c r="E10" s="695">
        <f>$E$9/$C$9*C10</f>
        <v>120.5233866263326</v>
      </c>
      <c r="F10" s="315">
        <v>8237</v>
      </c>
      <c r="G10" s="304">
        <f>G9-G11-G12-G13-G14</f>
        <v>102.42387661799999</v>
      </c>
      <c r="H10" s="316">
        <v>6183.33</v>
      </c>
      <c r="I10" s="318">
        <f>H10*G10/1000</f>
        <v>633.32062900837786</v>
      </c>
      <c r="J10" s="302" t="s">
        <v>69</v>
      </c>
      <c r="L10" s="697">
        <f>K10-E10</f>
        <v>-120.5233866263326</v>
      </c>
    </row>
    <row r="11" spans="1:12" s="696" customFormat="1">
      <c r="A11" s="303" t="s">
        <v>35</v>
      </c>
      <c r="B11" s="240" t="s">
        <v>158</v>
      </c>
      <c r="C11" s="236">
        <f>'Річний план'!F20</f>
        <v>1460.3524455911506</v>
      </c>
      <c r="D11" s="694">
        <f t="shared" si="0"/>
        <v>177.58925011666906</v>
      </c>
      <c r="E11" s="695">
        <f t="shared" ref="E11:E14" si="1">$E$9/$C$9*C11</f>
        <v>259.34289571857619</v>
      </c>
      <c r="F11" s="315">
        <v>8237</v>
      </c>
      <c r="G11" s="304">
        <f>IF(E11=0,,ROUND(E11/F11*7000,10))</f>
        <v>220.3958079434</v>
      </c>
      <c r="H11" s="695">
        <v>13658.42</v>
      </c>
      <c r="I11" s="318">
        <f t="shared" ref="I11:I14" si="2">H11*G11/1000</f>
        <v>3010.2585111302933</v>
      </c>
      <c r="J11" s="302" t="s">
        <v>69</v>
      </c>
      <c r="L11" s="697">
        <f t="shared" ref="L11:L14" si="3">K11-E11</f>
        <v>-259.34289571857619</v>
      </c>
    </row>
    <row r="12" spans="1:12" s="696" customFormat="1">
      <c r="A12" s="303" t="s">
        <v>185</v>
      </c>
      <c r="B12" s="240" t="s">
        <v>160</v>
      </c>
      <c r="C12" s="236">
        <f>'Річний план'!F21</f>
        <v>0</v>
      </c>
      <c r="D12" s="694">
        <f t="shared" si="0"/>
        <v>0</v>
      </c>
      <c r="E12" s="695">
        <f t="shared" si="1"/>
        <v>0</v>
      </c>
      <c r="F12" s="315">
        <v>8237</v>
      </c>
      <c r="G12" s="304">
        <f>IF(E12=0,,ROUND(E12/F12*7000,10))</f>
        <v>0</v>
      </c>
      <c r="H12" s="695">
        <v>30217.52</v>
      </c>
      <c r="I12" s="318">
        <f t="shared" si="2"/>
        <v>0</v>
      </c>
      <c r="J12" s="302" t="s">
        <v>69</v>
      </c>
      <c r="L12" s="697">
        <f t="shared" si="3"/>
        <v>0</v>
      </c>
    </row>
    <row r="13" spans="1:12" s="696" customFormat="1">
      <c r="A13" s="303" t="s">
        <v>188</v>
      </c>
      <c r="B13" s="240" t="s">
        <v>156</v>
      </c>
      <c r="C13" s="236">
        <f>'Річний план'!F22</f>
        <v>0</v>
      </c>
      <c r="D13" s="694">
        <f t="shared" si="0"/>
        <v>0</v>
      </c>
      <c r="E13" s="695">
        <f t="shared" si="1"/>
        <v>0</v>
      </c>
      <c r="F13" s="315">
        <v>8237</v>
      </c>
      <c r="G13" s="304">
        <f t="shared" ref="G13" si="4">IF(E13=0,,ROUND(E13/F13*7000,10))</f>
        <v>0</v>
      </c>
      <c r="H13" s="695">
        <v>13658.42</v>
      </c>
      <c r="I13" s="318">
        <f t="shared" si="2"/>
        <v>0</v>
      </c>
      <c r="J13" s="302" t="s">
        <v>69</v>
      </c>
      <c r="L13" s="697">
        <f t="shared" si="3"/>
        <v>0</v>
      </c>
    </row>
    <row r="14" spans="1:12" s="696" customFormat="1" ht="24">
      <c r="A14" s="303" t="s">
        <v>566</v>
      </c>
      <c r="B14" s="240" t="s">
        <v>425</v>
      </c>
      <c r="C14" s="236">
        <f>'Річний план'!F23</f>
        <v>9.7821318897845604</v>
      </c>
      <c r="D14" s="694">
        <f t="shared" si="0"/>
        <v>177.58925011666904</v>
      </c>
      <c r="E14" s="695">
        <f t="shared" si="1"/>
        <v>1.7372014668491946</v>
      </c>
      <c r="F14" s="315">
        <v>8237</v>
      </c>
      <c r="G14" s="304">
        <f>IF(E14=0,,ROUND(E14/F14*7000,10))</f>
        <v>1.4763154385999999</v>
      </c>
      <c r="H14" s="695">
        <v>30217.52</v>
      </c>
      <c r="I14" s="318">
        <f t="shared" si="2"/>
        <v>44.610591292204269</v>
      </c>
      <c r="J14" s="302" t="s">
        <v>69</v>
      </c>
      <c r="L14" s="697">
        <f t="shared" si="3"/>
        <v>-1.7372014668491946</v>
      </c>
    </row>
    <row r="15" spans="1:12" s="696" customFormat="1">
      <c r="A15" s="303" t="s">
        <v>567</v>
      </c>
      <c r="B15" s="246" t="s">
        <v>426</v>
      </c>
      <c r="C15" s="236" t="s">
        <v>69</v>
      </c>
      <c r="D15" s="236" t="s">
        <v>69</v>
      </c>
      <c r="E15" s="236" t="s">
        <v>69</v>
      </c>
      <c r="F15" s="236" t="s">
        <v>69</v>
      </c>
      <c r="G15" s="236" t="s">
        <v>69</v>
      </c>
      <c r="H15" s="236" t="s">
        <v>69</v>
      </c>
      <c r="I15" s="319">
        <v>0</v>
      </c>
      <c r="J15" s="236" t="s">
        <v>69</v>
      </c>
    </row>
    <row r="16" spans="1:12" s="696" customFormat="1" ht="24">
      <c r="A16" s="303" t="s">
        <v>568</v>
      </c>
      <c r="B16" s="246" t="s">
        <v>427</v>
      </c>
      <c r="C16" s="236" t="s">
        <v>69</v>
      </c>
      <c r="D16" s="236" t="s">
        <v>69</v>
      </c>
      <c r="E16" s="236" t="s">
        <v>69</v>
      </c>
      <c r="F16" s="236" t="s">
        <v>69</v>
      </c>
      <c r="G16" s="236" t="s">
        <v>69</v>
      </c>
      <c r="H16" s="236" t="s">
        <v>69</v>
      </c>
      <c r="I16" s="319">
        <f>IF(C11=0,,I14/(C11+C12+C13)*C11)</f>
        <v>44.610591292204269</v>
      </c>
      <c r="J16" s="236" t="s">
        <v>69</v>
      </c>
    </row>
    <row r="17" spans="1:10" s="696" customFormat="1">
      <c r="A17" s="303" t="s">
        <v>569</v>
      </c>
      <c r="B17" s="246" t="s">
        <v>428</v>
      </c>
      <c r="C17" s="236" t="s">
        <v>69</v>
      </c>
      <c r="D17" s="236" t="s">
        <v>69</v>
      </c>
      <c r="E17" s="236" t="s">
        <v>69</v>
      </c>
      <c r="F17" s="236" t="s">
        <v>69</v>
      </c>
      <c r="G17" s="236" t="s">
        <v>69</v>
      </c>
      <c r="H17" s="236" t="s">
        <v>69</v>
      </c>
      <c r="I17" s="319">
        <f>IF(C12=0,,I14/(C11+C12+C13)*C12)</f>
        <v>0</v>
      </c>
      <c r="J17" s="236" t="s">
        <v>69</v>
      </c>
    </row>
    <row r="18" spans="1:10" s="696" customFormat="1">
      <c r="A18" s="303" t="s">
        <v>570</v>
      </c>
      <c r="B18" s="246" t="s">
        <v>429</v>
      </c>
      <c r="C18" s="236" t="s">
        <v>69</v>
      </c>
      <c r="D18" s="236" t="s">
        <v>69</v>
      </c>
      <c r="E18" s="236" t="s">
        <v>69</v>
      </c>
      <c r="F18" s="236" t="s">
        <v>69</v>
      </c>
      <c r="G18" s="236" t="s">
        <v>69</v>
      </c>
      <c r="H18" s="236" t="s">
        <v>69</v>
      </c>
      <c r="I18" s="319">
        <f>IF(C13=0,,I14/(C11+C12+C13)*C13)</f>
        <v>0</v>
      </c>
      <c r="J18" s="236" t="s">
        <v>69</v>
      </c>
    </row>
    <row r="19" spans="1:10" s="693" customFormat="1" outlineLevel="1">
      <c r="A19" s="320" t="s">
        <v>301</v>
      </c>
      <c r="B19" s="234" t="s">
        <v>681</v>
      </c>
      <c r="C19" s="262"/>
      <c r="D19" s="252"/>
      <c r="E19" s="262"/>
      <c r="F19" s="321"/>
      <c r="G19" s="305"/>
      <c r="H19" s="252"/>
      <c r="I19" s="421"/>
      <c r="J19" s="302" t="s">
        <v>69</v>
      </c>
    </row>
    <row r="20" spans="1:10" s="696" customFormat="1" outlineLevel="1">
      <c r="A20" s="303" t="s">
        <v>144</v>
      </c>
      <c r="B20" s="240" t="s">
        <v>102</v>
      </c>
      <c r="C20" s="236"/>
      <c r="D20" s="316"/>
      <c r="E20" s="236"/>
      <c r="F20" s="322"/>
      <c r="G20" s="304"/>
      <c r="H20" s="316"/>
      <c r="I20" s="318"/>
      <c r="J20" s="302" t="s">
        <v>69</v>
      </c>
    </row>
    <row r="21" spans="1:10" s="696" customFormat="1" outlineLevel="1">
      <c r="A21" s="303" t="s">
        <v>145</v>
      </c>
      <c r="B21" s="240" t="s">
        <v>158</v>
      </c>
      <c r="C21" s="236"/>
      <c r="D21" s="316"/>
      <c r="E21" s="236"/>
      <c r="F21" s="322"/>
      <c r="G21" s="304"/>
      <c r="H21" s="316"/>
      <c r="I21" s="318"/>
      <c r="J21" s="302" t="s">
        <v>69</v>
      </c>
    </row>
    <row r="22" spans="1:10" s="696" customFormat="1" outlineLevel="1">
      <c r="A22" s="303" t="s">
        <v>196</v>
      </c>
      <c r="B22" s="240" t="s">
        <v>160</v>
      </c>
      <c r="C22" s="236"/>
      <c r="D22" s="316"/>
      <c r="E22" s="236"/>
      <c r="F22" s="317"/>
      <c r="G22" s="304"/>
      <c r="H22" s="316"/>
      <c r="I22" s="318"/>
      <c r="J22" s="302" t="s">
        <v>69</v>
      </c>
    </row>
    <row r="23" spans="1:10" s="696" customFormat="1" outlineLevel="1">
      <c r="A23" s="303" t="s">
        <v>371</v>
      </c>
      <c r="B23" s="240" t="s">
        <v>156</v>
      </c>
      <c r="C23" s="236"/>
      <c r="D23" s="316"/>
      <c r="E23" s="236"/>
      <c r="F23" s="317"/>
      <c r="G23" s="304"/>
      <c r="H23" s="316"/>
      <c r="I23" s="318"/>
      <c r="J23" s="302" t="s">
        <v>69</v>
      </c>
    </row>
    <row r="24" spans="1:10" s="696" customFormat="1" ht="24" outlineLevel="1">
      <c r="A24" s="303" t="s">
        <v>574</v>
      </c>
      <c r="B24" s="240" t="s">
        <v>425</v>
      </c>
      <c r="C24" s="236"/>
      <c r="D24" s="316"/>
      <c r="E24" s="236"/>
      <c r="F24" s="322"/>
      <c r="G24" s="304"/>
      <c r="H24" s="316"/>
      <c r="I24" s="318"/>
      <c r="J24" s="302" t="s">
        <v>69</v>
      </c>
    </row>
    <row r="25" spans="1:10" s="696" customFormat="1" outlineLevel="1">
      <c r="A25" s="303" t="s">
        <v>575</v>
      </c>
      <c r="B25" s="246" t="s">
        <v>426</v>
      </c>
      <c r="C25" s="236" t="s">
        <v>69</v>
      </c>
      <c r="D25" s="236" t="s">
        <v>69</v>
      </c>
      <c r="E25" s="236" t="s">
        <v>69</v>
      </c>
      <c r="F25" s="236" t="s">
        <v>69</v>
      </c>
      <c r="G25" s="236" t="s">
        <v>69</v>
      </c>
      <c r="H25" s="236" t="s">
        <v>69</v>
      </c>
      <c r="I25" s="319"/>
      <c r="J25" s="236" t="s">
        <v>69</v>
      </c>
    </row>
    <row r="26" spans="1:10" s="696" customFormat="1" ht="24" outlineLevel="1">
      <c r="A26" s="303" t="s">
        <v>579</v>
      </c>
      <c r="B26" s="246" t="s">
        <v>427</v>
      </c>
      <c r="C26" s="236" t="s">
        <v>69</v>
      </c>
      <c r="D26" s="236" t="s">
        <v>69</v>
      </c>
      <c r="E26" s="236" t="s">
        <v>69</v>
      </c>
      <c r="F26" s="236" t="s">
        <v>69</v>
      </c>
      <c r="G26" s="236" t="s">
        <v>69</v>
      </c>
      <c r="H26" s="236" t="s">
        <v>69</v>
      </c>
      <c r="I26" s="319"/>
      <c r="J26" s="236" t="s">
        <v>69</v>
      </c>
    </row>
    <row r="27" spans="1:10" s="696" customFormat="1" outlineLevel="1">
      <c r="A27" s="303" t="s">
        <v>584</v>
      </c>
      <c r="B27" s="246" t="s">
        <v>428</v>
      </c>
      <c r="C27" s="236" t="s">
        <v>69</v>
      </c>
      <c r="D27" s="236" t="s">
        <v>69</v>
      </c>
      <c r="E27" s="236" t="s">
        <v>69</v>
      </c>
      <c r="F27" s="236" t="s">
        <v>69</v>
      </c>
      <c r="G27" s="236" t="s">
        <v>69</v>
      </c>
      <c r="H27" s="236" t="s">
        <v>69</v>
      </c>
      <c r="I27" s="319"/>
      <c r="J27" s="236" t="s">
        <v>69</v>
      </c>
    </row>
    <row r="28" spans="1:10" s="696" customFormat="1" outlineLevel="1">
      <c r="A28" s="303" t="s">
        <v>576</v>
      </c>
      <c r="B28" s="246" t="s">
        <v>429</v>
      </c>
      <c r="C28" s="236" t="s">
        <v>69</v>
      </c>
      <c r="D28" s="236" t="s">
        <v>69</v>
      </c>
      <c r="E28" s="236" t="s">
        <v>69</v>
      </c>
      <c r="F28" s="236" t="s">
        <v>69</v>
      </c>
      <c r="G28" s="236" t="s">
        <v>69</v>
      </c>
      <c r="H28" s="236" t="s">
        <v>69</v>
      </c>
      <c r="I28" s="319"/>
      <c r="J28" s="236" t="s">
        <v>69</v>
      </c>
    </row>
    <row r="29" spans="1:10" s="693" customFormat="1">
      <c r="A29" s="320" t="s">
        <v>197</v>
      </c>
      <c r="B29" s="234" t="s">
        <v>682</v>
      </c>
      <c r="C29" s="262"/>
      <c r="D29" s="252"/>
      <c r="E29" s="262"/>
      <c r="F29" s="321"/>
      <c r="G29" s="305"/>
      <c r="H29" s="252"/>
      <c r="I29" s="421"/>
      <c r="J29" s="302" t="s">
        <v>69</v>
      </c>
    </row>
    <row r="30" spans="1:10" s="696" customFormat="1">
      <c r="A30" s="303" t="s">
        <v>241</v>
      </c>
      <c r="B30" s="240" t="s">
        <v>102</v>
      </c>
      <c r="C30" s="236"/>
      <c r="D30" s="316"/>
      <c r="E30" s="236"/>
      <c r="F30" s="317"/>
      <c r="G30" s="304"/>
      <c r="H30" s="316"/>
      <c r="I30" s="318"/>
      <c r="J30" s="302" t="s">
        <v>69</v>
      </c>
    </row>
    <row r="31" spans="1:10" s="696" customFormat="1">
      <c r="A31" s="303" t="s">
        <v>242</v>
      </c>
      <c r="B31" s="240" t="s">
        <v>158</v>
      </c>
      <c r="C31" s="236"/>
      <c r="D31" s="316"/>
      <c r="E31" s="236"/>
      <c r="F31" s="317"/>
      <c r="G31" s="304"/>
      <c r="H31" s="316"/>
      <c r="I31" s="318"/>
      <c r="J31" s="302" t="s">
        <v>69</v>
      </c>
    </row>
    <row r="32" spans="1:10" s="696" customFormat="1">
      <c r="A32" s="303" t="s">
        <v>243</v>
      </c>
      <c r="B32" s="240" t="s">
        <v>160</v>
      </c>
      <c r="C32" s="236"/>
      <c r="D32" s="316"/>
      <c r="E32" s="236"/>
      <c r="F32" s="317"/>
      <c r="G32" s="304"/>
      <c r="H32" s="316"/>
      <c r="I32" s="318"/>
      <c r="J32" s="302" t="s">
        <v>69</v>
      </c>
    </row>
    <row r="33" spans="1:10" s="696" customFormat="1">
      <c r="A33" s="303" t="s">
        <v>403</v>
      </c>
      <c r="B33" s="240" t="s">
        <v>156</v>
      </c>
      <c r="C33" s="236"/>
      <c r="D33" s="316"/>
      <c r="E33" s="236"/>
      <c r="F33" s="317"/>
      <c r="G33" s="304"/>
      <c r="H33" s="316"/>
      <c r="I33" s="318"/>
      <c r="J33" s="302" t="s">
        <v>69</v>
      </c>
    </row>
    <row r="34" spans="1:10" s="696" customFormat="1" ht="24">
      <c r="A34" s="303" t="s">
        <v>577</v>
      </c>
      <c r="B34" s="240" t="s">
        <v>425</v>
      </c>
      <c r="C34" s="236"/>
      <c r="D34" s="316"/>
      <c r="E34" s="236"/>
      <c r="F34" s="317"/>
      <c r="G34" s="304"/>
      <c r="H34" s="316"/>
      <c r="I34" s="318"/>
      <c r="J34" s="302" t="s">
        <v>69</v>
      </c>
    </row>
    <row r="35" spans="1:10" s="696" customFormat="1">
      <c r="A35" s="303" t="s">
        <v>578</v>
      </c>
      <c r="B35" s="246" t="s">
        <v>426</v>
      </c>
      <c r="C35" s="236" t="s">
        <v>69</v>
      </c>
      <c r="D35" s="236" t="s">
        <v>69</v>
      </c>
      <c r="E35" s="236" t="s">
        <v>69</v>
      </c>
      <c r="F35" s="236" t="s">
        <v>69</v>
      </c>
      <c r="G35" s="236" t="s">
        <v>69</v>
      </c>
      <c r="H35" s="236" t="s">
        <v>69</v>
      </c>
      <c r="I35" s="319"/>
      <c r="J35" s="236" t="s">
        <v>69</v>
      </c>
    </row>
    <row r="36" spans="1:10" s="696" customFormat="1" ht="24">
      <c r="A36" s="303" t="s">
        <v>579</v>
      </c>
      <c r="B36" s="246" t="s">
        <v>427</v>
      </c>
      <c r="C36" s="236" t="s">
        <v>69</v>
      </c>
      <c r="D36" s="236" t="s">
        <v>69</v>
      </c>
      <c r="E36" s="236" t="s">
        <v>69</v>
      </c>
      <c r="F36" s="236" t="s">
        <v>69</v>
      </c>
      <c r="G36" s="236" t="s">
        <v>69</v>
      </c>
      <c r="H36" s="236" t="s">
        <v>69</v>
      </c>
      <c r="I36" s="319"/>
      <c r="J36" s="236" t="s">
        <v>69</v>
      </c>
    </row>
    <row r="37" spans="1:10" s="696" customFormat="1">
      <c r="A37" s="303" t="s">
        <v>580</v>
      </c>
      <c r="B37" s="246" t="s">
        <v>428</v>
      </c>
      <c r="C37" s="236" t="s">
        <v>69</v>
      </c>
      <c r="D37" s="236" t="s">
        <v>69</v>
      </c>
      <c r="E37" s="236" t="s">
        <v>69</v>
      </c>
      <c r="F37" s="236" t="s">
        <v>69</v>
      </c>
      <c r="G37" s="236" t="s">
        <v>69</v>
      </c>
      <c r="H37" s="236" t="s">
        <v>69</v>
      </c>
      <c r="I37" s="319"/>
      <c r="J37" s="236" t="s">
        <v>69</v>
      </c>
    </row>
    <row r="38" spans="1:10" s="696" customFormat="1">
      <c r="A38" s="303" t="s">
        <v>581</v>
      </c>
      <c r="B38" s="246" t="s">
        <v>429</v>
      </c>
      <c r="C38" s="236" t="s">
        <v>69</v>
      </c>
      <c r="D38" s="236" t="s">
        <v>69</v>
      </c>
      <c r="E38" s="236" t="s">
        <v>69</v>
      </c>
      <c r="F38" s="236" t="s">
        <v>69</v>
      </c>
      <c r="G38" s="236" t="s">
        <v>69</v>
      </c>
      <c r="H38" s="236" t="s">
        <v>69</v>
      </c>
      <c r="I38" s="319"/>
      <c r="J38" s="236" t="s">
        <v>69</v>
      </c>
    </row>
    <row r="39" spans="1:10" s="693" customFormat="1" ht="36">
      <c r="A39" s="320" t="s">
        <v>198</v>
      </c>
      <c r="B39" s="234" t="s">
        <v>683</v>
      </c>
      <c r="C39" s="262"/>
      <c r="D39" s="252"/>
      <c r="E39" s="323"/>
      <c r="F39" s="324"/>
      <c r="G39" s="305"/>
      <c r="H39" s="252"/>
      <c r="I39" s="421"/>
      <c r="J39" s="302" t="s">
        <v>69</v>
      </c>
    </row>
    <row r="40" spans="1:10" s="696" customFormat="1">
      <c r="A40" s="303" t="s">
        <v>146</v>
      </c>
      <c r="B40" s="240" t="s">
        <v>102</v>
      </c>
      <c r="C40" s="236"/>
      <c r="D40" s="316"/>
      <c r="E40" s="236"/>
      <c r="F40" s="317"/>
      <c r="G40" s="304"/>
      <c r="H40" s="316"/>
      <c r="I40" s="318"/>
      <c r="J40" s="302" t="s">
        <v>69</v>
      </c>
    </row>
    <row r="41" spans="1:10" s="696" customFormat="1">
      <c r="A41" s="303" t="s">
        <v>244</v>
      </c>
      <c r="B41" s="240" t="s">
        <v>158</v>
      </c>
      <c r="C41" s="236"/>
      <c r="D41" s="316"/>
      <c r="E41" s="236"/>
      <c r="F41" s="317"/>
      <c r="G41" s="304"/>
      <c r="H41" s="316"/>
      <c r="I41" s="318"/>
      <c r="J41" s="302" t="s">
        <v>69</v>
      </c>
    </row>
    <row r="42" spans="1:10" s="696" customFormat="1">
      <c r="A42" s="303" t="s">
        <v>245</v>
      </c>
      <c r="B42" s="240" t="s">
        <v>160</v>
      </c>
      <c r="C42" s="236"/>
      <c r="D42" s="316"/>
      <c r="E42" s="236"/>
      <c r="F42" s="317"/>
      <c r="G42" s="304"/>
      <c r="H42" s="316"/>
      <c r="I42" s="318"/>
      <c r="J42" s="302" t="s">
        <v>69</v>
      </c>
    </row>
    <row r="43" spans="1:10" s="696" customFormat="1">
      <c r="A43" s="303" t="s">
        <v>276</v>
      </c>
      <c r="B43" s="240" t="s">
        <v>156</v>
      </c>
      <c r="C43" s="236"/>
      <c r="D43" s="316"/>
      <c r="E43" s="236"/>
      <c r="F43" s="317"/>
      <c r="G43" s="304"/>
      <c r="H43" s="316"/>
      <c r="I43" s="318"/>
      <c r="J43" s="302" t="s">
        <v>69</v>
      </c>
    </row>
    <row r="44" spans="1:10" s="696" customFormat="1" ht="24">
      <c r="A44" s="303" t="s">
        <v>277</v>
      </c>
      <c r="B44" s="240" t="s">
        <v>425</v>
      </c>
      <c r="C44" s="236"/>
      <c r="D44" s="316"/>
      <c r="E44" s="236"/>
      <c r="F44" s="317"/>
      <c r="G44" s="304"/>
      <c r="H44" s="316"/>
      <c r="I44" s="318"/>
      <c r="J44" s="302" t="s">
        <v>69</v>
      </c>
    </row>
    <row r="45" spans="1:10" s="696" customFormat="1">
      <c r="A45" s="303" t="s">
        <v>585</v>
      </c>
      <c r="B45" s="246" t="s">
        <v>426</v>
      </c>
      <c r="C45" s="236" t="s">
        <v>69</v>
      </c>
      <c r="D45" s="236" t="s">
        <v>69</v>
      </c>
      <c r="E45" s="236" t="s">
        <v>69</v>
      </c>
      <c r="F45" s="236" t="s">
        <v>69</v>
      </c>
      <c r="G45" s="236" t="s">
        <v>69</v>
      </c>
      <c r="H45" s="236" t="s">
        <v>69</v>
      </c>
      <c r="I45" s="318"/>
      <c r="J45" s="236" t="s">
        <v>69</v>
      </c>
    </row>
    <row r="46" spans="1:10" s="696" customFormat="1" ht="24">
      <c r="A46" s="303" t="s">
        <v>586</v>
      </c>
      <c r="B46" s="246" t="s">
        <v>427</v>
      </c>
      <c r="C46" s="236" t="s">
        <v>69</v>
      </c>
      <c r="D46" s="236" t="s">
        <v>69</v>
      </c>
      <c r="E46" s="236" t="s">
        <v>69</v>
      </c>
      <c r="F46" s="236" t="s">
        <v>69</v>
      </c>
      <c r="G46" s="236" t="s">
        <v>69</v>
      </c>
      <c r="H46" s="236" t="s">
        <v>69</v>
      </c>
      <c r="I46" s="318"/>
      <c r="J46" s="236" t="s">
        <v>69</v>
      </c>
    </row>
    <row r="47" spans="1:10" s="696" customFormat="1">
      <c r="A47" s="303" t="s">
        <v>587</v>
      </c>
      <c r="B47" s="246" t="s">
        <v>428</v>
      </c>
      <c r="C47" s="236" t="s">
        <v>69</v>
      </c>
      <c r="D47" s="236" t="s">
        <v>69</v>
      </c>
      <c r="E47" s="236" t="s">
        <v>69</v>
      </c>
      <c r="F47" s="236" t="s">
        <v>69</v>
      </c>
      <c r="G47" s="236" t="s">
        <v>69</v>
      </c>
      <c r="H47" s="236" t="s">
        <v>69</v>
      </c>
      <c r="I47" s="318"/>
      <c r="J47" s="236" t="s">
        <v>69</v>
      </c>
    </row>
    <row r="48" spans="1:10" s="696" customFormat="1">
      <c r="A48" s="303" t="s">
        <v>588</v>
      </c>
      <c r="B48" s="246" t="s">
        <v>429</v>
      </c>
      <c r="C48" s="236" t="s">
        <v>69</v>
      </c>
      <c r="D48" s="236" t="s">
        <v>69</v>
      </c>
      <c r="E48" s="236" t="s">
        <v>69</v>
      </c>
      <c r="F48" s="236" t="s">
        <v>69</v>
      </c>
      <c r="G48" s="236" t="s">
        <v>69</v>
      </c>
      <c r="H48" s="236" t="s">
        <v>69</v>
      </c>
      <c r="I48" s="325"/>
      <c r="J48" s="236" t="s">
        <v>69</v>
      </c>
    </row>
    <row r="49" spans="1:10" s="696" customFormat="1" ht="15.75" customHeight="1">
      <c r="A49" s="320" t="s">
        <v>147</v>
      </c>
      <c r="B49" s="234" t="s">
        <v>433</v>
      </c>
      <c r="C49" s="260">
        <f>C9+C19+C29+C39</f>
        <v>2148.798328508396</v>
      </c>
      <c r="D49" s="260">
        <f t="shared" ref="D49:E49" si="5">D9+D19+D29+D39</f>
        <v>177.58925011666904</v>
      </c>
      <c r="E49" s="260">
        <f t="shared" si="5"/>
        <v>381.60348381175788</v>
      </c>
      <c r="F49" s="236" t="s">
        <v>69</v>
      </c>
      <c r="G49" s="236" t="s">
        <v>69</v>
      </c>
      <c r="H49" s="236" t="s">
        <v>69</v>
      </c>
      <c r="I49" s="421">
        <f>I50</f>
        <v>3688.1897314308753</v>
      </c>
      <c r="J49" s="236" t="s">
        <v>69</v>
      </c>
    </row>
    <row r="50" spans="1:10" s="696" customFormat="1" ht="78" customHeight="1">
      <c r="A50" s="320" t="s">
        <v>148</v>
      </c>
      <c r="B50" s="234" t="s">
        <v>684</v>
      </c>
      <c r="C50" s="260">
        <f>C51+C52+C53+C54</f>
        <v>2139.0161966186115</v>
      </c>
      <c r="D50" s="326" t="s">
        <v>69</v>
      </c>
      <c r="E50" s="326" t="s">
        <v>69</v>
      </c>
      <c r="F50" s="326" t="s">
        <v>69</v>
      </c>
      <c r="G50" s="326" t="s">
        <v>69</v>
      </c>
      <c r="H50" s="326" t="s">
        <v>69</v>
      </c>
      <c r="I50" s="421">
        <f>I51+I52+I53+I54</f>
        <v>3688.1897314308753</v>
      </c>
      <c r="J50" s="252">
        <f>I50/C50*1000</f>
        <v>1724.2458178957318</v>
      </c>
    </row>
    <row r="51" spans="1:10" s="696" customFormat="1">
      <c r="A51" s="320" t="s">
        <v>248</v>
      </c>
      <c r="B51" s="234" t="s">
        <v>102</v>
      </c>
      <c r="C51" s="260">
        <f>C10+C20+C30+C40</f>
        <v>678.6637510274611</v>
      </c>
      <c r="D51" s="326" t="s">
        <v>69</v>
      </c>
      <c r="E51" s="326" t="s">
        <v>69</v>
      </c>
      <c r="F51" s="326" t="s">
        <v>69</v>
      </c>
      <c r="G51" s="326" t="s">
        <v>69</v>
      </c>
      <c r="H51" s="326" t="s">
        <v>69</v>
      </c>
      <c r="I51" s="421">
        <f>I10+I15+I20+I25+I30+I35+I40+I45</f>
        <v>633.32062900837786</v>
      </c>
      <c r="J51" s="252">
        <f>I51/C51*1000</f>
        <v>933.18764712210407</v>
      </c>
    </row>
    <row r="52" spans="1:10" s="696" customFormat="1">
      <c r="A52" s="320" t="s">
        <v>249</v>
      </c>
      <c r="B52" s="234" t="s">
        <v>158</v>
      </c>
      <c r="C52" s="260">
        <f t="shared" ref="C52:C54" si="6">C11+C21+C31+C41</f>
        <v>1460.3524455911506</v>
      </c>
      <c r="D52" s="326" t="s">
        <v>69</v>
      </c>
      <c r="E52" s="326" t="s">
        <v>69</v>
      </c>
      <c r="F52" s="326" t="s">
        <v>69</v>
      </c>
      <c r="G52" s="326" t="s">
        <v>69</v>
      </c>
      <c r="H52" s="326" t="s">
        <v>69</v>
      </c>
      <c r="I52" s="421">
        <f>I11+I16+I21+I26+I31+I36+I41+I46</f>
        <v>3054.8691024224977</v>
      </c>
      <c r="J52" s="252">
        <f t="shared" ref="J52:J54" si="7">I52/C52*1000</f>
        <v>2091.871117582089</v>
      </c>
    </row>
    <row r="53" spans="1:10" s="696" customFormat="1" ht="23.25" customHeight="1">
      <c r="A53" s="320" t="s">
        <v>250</v>
      </c>
      <c r="B53" s="234" t="s">
        <v>160</v>
      </c>
      <c r="C53" s="260">
        <f t="shared" si="6"/>
        <v>0</v>
      </c>
      <c r="D53" s="326" t="s">
        <v>69</v>
      </c>
      <c r="E53" s="326" t="s">
        <v>69</v>
      </c>
      <c r="F53" s="326" t="s">
        <v>69</v>
      </c>
      <c r="G53" s="326" t="s">
        <v>69</v>
      </c>
      <c r="H53" s="326" t="s">
        <v>69</v>
      </c>
      <c r="I53" s="421">
        <f>I12+I17+I22+I27+I32+I37+I42+I47</f>
        <v>0</v>
      </c>
      <c r="J53" s="252" t="e">
        <f t="shared" si="7"/>
        <v>#DIV/0!</v>
      </c>
    </row>
    <row r="54" spans="1:10" s="696" customFormat="1" ht="16.5" customHeight="1">
      <c r="A54" s="320" t="s">
        <v>168</v>
      </c>
      <c r="B54" s="234" t="s">
        <v>156</v>
      </c>
      <c r="C54" s="260">
        <f t="shared" si="6"/>
        <v>0</v>
      </c>
      <c r="D54" s="326" t="s">
        <v>69</v>
      </c>
      <c r="E54" s="326" t="s">
        <v>69</v>
      </c>
      <c r="F54" s="326" t="s">
        <v>69</v>
      </c>
      <c r="G54" s="326" t="s">
        <v>69</v>
      </c>
      <c r="H54" s="326" t="s">
        <v>69</v>
      </c>
      <c r="I54" s="421">
        <f>I13+I18+I23+I28+I33+I38+I43+I48</f>
        <v>0</v>
      </c>
      <c r="J54" s="252" t="e">
        <f t="shared" si="7"/>
        <v>#DIV/0!</v>
      </c>
    </row>
    <row r="55" spans="1:10" s="696" customFormat="1" ht="16.5" customHeight="1">
      <c r="A55" s="311"/>
      <c r="B55" s="327" t="s">
        <v>755</v>
      </c>
      <c r="C55" s="328"/>
      <c r="D55" s="312"/>
      <c r="E55" s="312"/>
      <c r="F55" s="312"/>
      <c r="G55" s="312"/>
      <c r="H55" s="312"/>
      <c r="I55" s="313"/>
      <c r="J55" s="312"/>
    </row>
    <row r="56" spans="1:10" s="696" customFormat="1" ht="16.5" customHeight="1">
      <c r="A56" s="311"/>
      <c r="B56" s="327" t="s">
        <v>758</v>
      </c>
      <c r="C56" s="328"/>
      <c r="D56" s="312"/>
      <c r="E56" s="312"/>
      <c r="F56" s="312"/>
      <c r="G56" s="312"/>
      <c r="H56" s="312"/>
      <c r="I56" s="313"/>
      <c r="J56" s="312"/>
    </row>
    <row r="57" spans="1:10" ht="15" customHeight="1">
      <c r="B57" s="696"/>
      <c r="C57" s="328"/>
      <c r="D57" s="312"/>
      <c r="E57" s="312"/>
      <c r="F57" s="312"/>
      <c r="G57" s="312"/>
      <c r="H57" s="312"/>
      <c r="I57" s="313"/>
    </row>
    <row r="58" spans="1:10" ht="15" customHeight="1">
      <c r="B58" s="698" t="s">
        <v>891</v>
      </c>
      <c r="C58" s="698"/>
      <c r="D58" s="698"/>
      <c r="E58" s="698"/>
      <c r="F58" s="698"/>
      <c r="G58" s="699"/>
      <c r="H58" s="1286" t="s">
        <v>1077</v>
      </c>
      <c r="I58" s="1286"/>
    </row>
    <row r="59" spans="1:10">
      <c r="B59" s="700"/>
      <c r="C59" s="701"/>
      <c r="D59" s="701"/>
      <c r="E59" s="700"/>
      <c r="F59" s="701"/>
      <c r="G59" s="699"/>
      <c r="H59" s="1285"/>
      <c r="I59" s="1285"/>
    </row>
    <row r="66" spans="1:16127" s="702" customFormat="1">
      <c r="A66" s="685"/>
      <c r="B66" s="685"/>
      <c r="C66" s="685"/>
      <c r="D66" s="685"/>
      <c r="E66" s="685"/>
      <c r="F66" s="685"/>
      <c r="G66" s="685"/>
      <c r="H66" s="685"/>
      <c r="I66" s="685"/>
      <c r="J66" s="685"/>
      <c r="K66" s="685"/>
      <c r="L66" s="685"/>
      <c r="M66" s="685"/>
      <c r="N66" s="685"/>
      <c r="O66" s="685"/>
      <c r="P66" s="685"/>
      <c r="Q66" s="685"/>
      <c r="R66" s="685"/>
      <c r="S66" s="685"/>
      <c r="T66" s="685"/>
      <c r="U66" s="685"/>
      <c r="V66" s="685"/>
      <c r="W66" s="685"/>
      <c r="X66" s="685"/>
      <c r="Y66" s="685"/>
      <c r="Z66" s="685"/>
      <c r="AA66" s="685"/>
      <c r="AB66" s="685"/>
      <c r="AC66" s="685"/>
      <c r="AD66" s="685"/>
      <c r="AE66" s="685"/>
      <c r="AF66" s="685"/>
      <c r="AG66" s="685"/>
      <c r="AH66" s="685"/>
      <c r="AI66" s="685"/>
      <c r="AJ66" s="685"/>
      <c r="AK66" s="685"/>
      <c r="AL66" s="685"/>
      <c r="AM66" s="685"/>
      <c r="AN66" s="685"/>
      <c r="AO66" s="685"/>
      <c r="AP66" s="685"/>
      <c r="AQ66" s="685"/>
      <c r="AR66" s="685"/>
      <c r="AS66" s="685"/>
      <c r="AT66" s="685"/>
      <c r="AU66" s="685"/>
      <c r="AV66" s="685"/>
      <c r="AW66" s="685"/>
      <c r="AX66" s="685"/>
      <c r="AY66" s="685"/>
      <c r="AZ66" s="685"/>
      <c r="BA66" s="685"/>
      <c r="BB66" s="685"/>
      <c r="BC66" s="685"/>
      <c r="BD66" s="685"/>
      <c r="BE66" s="685"/>
      <c r="BF66" s="685"/>
      <c r="BG66" s="685"/>
      <c r="BH66" s="685"/>
      <c r="BI66" s="685"/>
      <c r="BJ66" s="685"/>
      <c r="BK66" s="685"/>
      <c r="BL66" s="685"/>
      <c r="BM66" s="685"/>
      <c r="BN66" s="685"/>
      <c r="BO66" s="685"/>
      <c r="BP66" s="685"/>
      <c r="BQ66" s="685"/>
      <c r="BR66" s="685"/>
      <c r="BS66" s="685"/>
      <c r="BT66" s="685"/>
      <c r="BU66" s="685"/>
      <c r="BV66" s="685"/>
      <c r="BW66" s="685"/>
      <c r="BX66" s="685"/>
      <c r="BY66" s="685"/>
      <c r="BZ66" s="685"/>
      <c r="CA66" s="685"/>
      <c r="CB66" s="685"/>
      <c r="CC66" s="685"/>
      <c r="CD66" s="685"/>
      <c r="CE66" s="685"/>
      <c r="CF66" s="685"/>
      <c r="CG66" s="685"/>
      <c r="CH66" s="685"/>
      <c r="CI66" s="685"/>
      <c r="CJ66" s="685"/>
      <c r="CK66" s="685"/>
      <c r="CL66" s="685"/>
      <c r="CM66" s="685"/>
      <c r="CN66" s="685"/>
      <c r="CO66" s="685"/>
      <c r="CP66" s="685"/>
      <c r="CQ66" s="685"/>
      <c r="CR66" s="685"/>
      <c r="CS66" s="685"/>
      <c r="CT66" s="685"/>
      <c r="CU66" s="685"/>
      <c r="CV66" s="685"/>
      <c r="CW66" s="685"/>
      <c r="CX66" s="685"/>
      <c r="CY66" s="685"/>
      <c r="CZ66" s="685"/>
      <c r="DA66" s="685"/>
      <c r="DB66" s="685"/>
      <c r="DC66" s="685"/>
      <c r="DD66" s="685"/>
      <c r="DE66" s="685"/>
      <c r="DF66" s="685"/>
      <c r="DG66" s="685"/>
      <c r="DH66" s="685"/>
      <c r="DI66" s="685"/>
      <c r="DJ66" s="685"/>
      <c r="DK66" s="685"/>
      <c r="DL66" s="685"/>
      <c r="DM66" s="685"/>
      <c r="DN66" s="685"/>
      <c r="DO66" s="685"/>
      <c r="DP66" s="685"/>
      <c r="DQ66" s="685"/>
      <c r="DR66" s="685"/>
      <c r="DS66" s="685"/>
      <c r="DT66" s="685"/>
      <c r="DU66" s="685"/>
      <c r="DV66" s="685"/>
      <c r="DW66" s="685"/>
      <c r="DX66" s="685"/>
      <c r="DY66" s="685"/>
      <c r="DZ66" s="685"/>
      <c r="EA66" s="685"/>
      <c r="EB66" s="685"/>
      <c r="EC66" s="685"/>
      <c r="ED66" s="685"/>
      <c r="EE66" s="685"/>
      <c r="EF66" s="685"/>
      <c r="EG66" s="685"/>
      <c r="EH66" s="685"/>
      <c r="EI66" s="685"/>
      <c r="EJ66" s="685"/>
      <c r="EK66" s="685"/>
      <c r="EL66" s="685"/>
      <c r="EM66" s="685"/>
      <c r="EN66" s="685"/>
      <c r="EO66" s="685"/>
      <c r="EP66" s="685"/>
      <c r="EQ66" s="685"/>
      <c r="ER66" s="685"/>
      <c r="ES66" s="685"/>
      <c r="ET66" s="685"/>
      <c r="EU66" s="685"/>
      <c r="EV66" s="685"/>
      <c r="EW66" s="685"/>
      <c r="EX66" s="685"/>
      <c r="EY66" s="685"/>
      <c r="EZ66" s="685"/>
      <c r="FA66" s="685"/>
      <c r="FB66" s="685"/>
      <c r="FC66" s="685"/>
      <c r="FD66" s="685"/>
      <c r="FE66" s="685"/>
      <c r="FF66" s="685"/>
      <c r="FG66" s="685"/>
      <c r="FH66" s="685"/>
      <c r="FI66" s="685"/>
      <c r="FJ66" s="685"/>
      <c r="FK66" s="685"/>
      <c r="FL66" s="685"/>
      <c r="FM66" s="685"/>
      <c r="FN66" s="685"/>
      <c r="FO66" s="685"/>
      <c r="FP66" s="685"/>
      <c r="FQ66" s="685"/>
      <c r="FR66" s="685"/>
      <c r="FS66" s="685"/>
      <c r="FT66" s="685"/>
      <c r="FU66" s="685"/>
      <c r="FV66" s="685"/>
      <c r="FW66" s="685"/>
      <c r="FX66" s="685"/>
      <c r="FY66" s="685"/>
      <c r="FZ66" s="685"/>
      <c r="GA66" s="685"/>
      <c r="GB66" s="685"/>
      <c r="GC66" s="685"/>
      <c r="GD66" s="685"/>
      <c r="GE66" s="685"/>
      <c r="GF66" s="685"/>
      <c r="GG66" s="685"/>
      <c r="GH66" s="685"/>
      <c r="GI66" s="685"/>
      <c r="GJ66" s="685"/>
      <c r="GK66" s="685"/>
      <c r="GL66" s="685"/>
      <c r="GM66" s="685"/>
      <c r="GN66" s="685"/>
      <c r="GO66" s="685"/>
      <c r="GP66" s="685"/>
      <c r="GQ66" s="685"/>
      <c r="GR66" s="685"/>
      <c r="GS66" s="685"/>
      <c r="GT66" s="685"/>
      <c r="GU66" s="685"/>
      <c r="GV66" s="685"/>
      <c r="GW66" s="685"/>
      <c r="GX66" s="685"/>
      <c r="GY66" s="685"/>
      <c r="GZ66" s="685"/>
      <c r="HA66" s="685"/>
      <c r="HB66" s="685"/>
      <c r="HC66" s="685"/>
      <c r="HD66" s="685"/>
      <c r="HE66" s="685"/>
      <c r="HF66" s="685"/>
      <c r="HG66" s="685"/>
      <c r="HH66" s="685"/>
      <c r="HI66" s="685"/>
      <c r="HJ66" s="685"/>
      <c r="HK66" s="685"/>
      <c r="HL66" s="685"/>
      <c r="HM66" s="685"/>
      <c r="HN66" s="685"/>
      <c r="HO66" s="685"/>
      <c r="HP66" s="685"/>
      <c r="HQ66" s="685"/>
      <c r="HR66" s="685"/>
      <c r="HS66" s="685"/>
      <c r="HT66" s="685"/>
      <c r="HU66" s="685"/>
      <c r="HV66" s="685"/>
      <c r="HW66" s="685"/>
      <c r="HX66" s="685"/>
      <c r="HY66" s="685"/>
      <c r="HZ66" s="685"/>
      <c r="IA66" s="685"/>
      <c r="IB66" s="685"/>
      <c r="IC66" s="685"/>
      <c r="ID66" s="685"/>
      <c r="IE66" s="685"/>
      <c r="IF66" s="685"/>
      <c r="IG66" s="685"/>
      <c r="IH66" s="685"/>
      <c r="II66" s="685"/>
      <c r="IJ66" s="685"/>
      <c r="IK66" s="685"/>
      <c r="IL66" s="685"/>
      <c r="IM66" s="685"/>
      <c r="IN66" s="685"/>
      <c r="IO66" s="685"/>
      <c r="IP66" s="685"/>
      <c r="IQ66" s="685"/>
      <c r="IR66" s="685"/>
      <c r="IS66" s="685"/>
      <c r="IT66" s="685"/>
      <c r="IU66" s="685"/>
      <c r="IV66" s="685"/>
      <c r="IW66" s="685"/>
      <c r="IX66" s="685"/>
      <c r="IY66" s="685"/>
      <c r="IZ66" s="685"/>
      <c r="JA66" s="685"/>
      <c r="JB66" s="685"/>
      <c r="JC66" s="685"/>
      <c r="JD66" s="685"/>
      <c r="JE66" s="685"/>
      <c r="JF66" s="685"/>
      <c r="JG66" s="685"/>
      <c r="JH66" s="685"/>
      <c r="JI66" s="685"/>
      <c r="JJ66" s="685"/>
      <c r="JK66" s="685"/>
      <c r="JL66" s="685"/>
      <c r="JM66" s="685"/>
      <c r="JN66" s="685"/>
      <c r="JO66" s="685"/>
      <c r="JP66" s="685"/>
      <c r="JQ66" s="685"/>
      <c r="JR66" s="685"/>
      <c r="JS66" s="685"/>
      <c r="JT66" s="685"/>
      <c r="JU66" s="685"/>
      <c r="JV66" s="685"/>
      <c r="JW66" s="685"/>
      <c r="JX66" s="685"/>
      <c r="JY66" s="685"/>
      <c r="JZ66" s="685"/>
      <c r="KA66" s="685"/>
      <c r="KB66" s="685"/>
      <c r="KC66" s="685"/>
      <c r="KD66" s="685"/>
      <c r="KE66" s="685"/>
      <c r="KF66" s="685"/>
      <c r="KG66" s="685"/>
      <c r="KH66" s="685"/>
      <c r="KI66" s="685"/>
      <c r="KJ66" s="685"/>
      <c r="KK66" s="685"/>
      <c r="KL66" s="685"/>
      <c r="KM66" s="685"/>
      <c r="KN66" s="685"/>
      <c r="KO66" s="685"/>
      <c r="KP66" s="685"/>
      <c r="KQ66" s="685"/>
      <c r="KR66" s="685"/>
      <c r="KS66" s="685"/>
      <c r="KT66" s="685"/>
      <c r="KU66" s="685"/>
      <c r="KV66" s="685"/>
      <c r="KW66" s="685"/>
      <c r="KX66" s="685"/>
      <c r="KY66" s="685"/>
      <c r="KZ66" s="685"/>
      <c r="LA66" s="685"/>
      <c r="LB66" s="685"/>
      <c r="LC66" s="685"/>
      <c r="LD66" s="685"/>
      <c r="LE66" s="685"/>
      <c r="LF66" s="685"/>
      <c r="LG66" s="685"/>
      <c r="LH66" s="685"/>
      <c r="LI66" s="685"/>
      <c r="LJ66" s="685"/>
      <c r="LK66" s="685"/>
      <c r="LL66" s="685"/>
      <c r="LM66" s="685"/>
      <c r="LN66" s="685"/>
      <c r="LO66" s="685"/>
      <c r="LP66" s="685"/>
      <c r="LQ66" s="685"/>
      <c r="LR66" s="685"/>
      <c r="LS66" s="685"/>
      <c r="LT66" s="685"/>
      <c r="LU66" s="685"/>
      <c r="LV66" s="685"/>
      <c r="LW66" s="685"/>
      <c r="LX66" s="685"/>
      <c r="LY66" s="685"/>
      <c r="LZ66" s="685"/>
      <c r="MA66" s="685"/>
      <c r="MB66" s="685"/>
      <c r="MC66" s="685"/>
      <c r="MD66" s="685"/>
      <c r="ME66" s="685"/>
      <c r="MF66" s="685"/>
      <c r="MG66" s="685"/>
      <c r="MH66" s="685"/>
      <c r="MI66" s="685"/>
      <c r="MJ66" s="685"/>
      <c r="MK66" s="685"/>
      <c r="ML66" s="685"/>
      <c r="MM66" s="685"/>
      <c r="MN66" s="685"/>
      <c r="MO66" s="685"/>
      <c r="MP66" s="685"/>
      <c r="MQ66" s="685"/>
      <c r="MR66" s="685"/>
      <c r="MS66" s="685"/>
      <c r="MT66" s="685"/>
      <c r="MU66" s="685"/>
      <c r="MV66" s="685"/>
      <c r="MW66" s="685"/>
      <c r="MX66" s="685"/>
      <c r="MY66" s="685"/>
      <c r="MZ66" s="685"/>
      <c r="NA66" s="685"/>
      <c r="NB66" s="685"/>
      <c r="NC66" s="685"/>
      <c r="ND66" s="685"/>
      <c r="NE66" s="685"/>
      <c r="NF66" s="685"/>
      <c r="NG66" s="685"/>
      <c r="NH66" s="685"/>
      <c r="NI66" s="685"/>
      <c r="NJ66" s="685"/>
      <c r="NK66" s="685"/>
      <c r="NL66" s="685"/>
      <c r="NM66" s="685"/>
      <c r="NN66" s="685"/>
      <c r="NO66" s="685"/>
      <c r="NP66" s="685"/>
      <c r="NQ66" s="685"/>
      <c r="NR66" s="685"/>
      <c r="NS66" s="685"/>
      <c r="NT66" s="685"/>
      <c r="NU66" s="685"/>
      <c r="NV66" s="685"/>
      <c r="NW66" s="685"/>
      <c r="NX66" s="685"/>
      <c r="NY66" s="685"/>
      <c r="NZ66" s="685"/>
      <c r="OA66" s="685"/>
      <c r="OB66" s="685"/>
      <c r="OC66" s="685"/>
      <c r="OD66" s="685"/>
      <c r="OE66" s="685"/>
      <c r="OF66" s="685"/>
      <c r="OG66" s="685"/>
      <c r="OH66" s="685"/>
      <c r="OI66" s="685"/>
      <c r="OJ66" s="685"/>
      <c r="OK66" s="685"/>
      <c r="OL66" s="685"/>
      <c r="OM66" s="685"/>
      <c r="ON66" s="685"/>
      <c r="OO66" s="685"/>
      <c r="OP66" s="685"/>
      <c r="OQ66" s="685"/>
      <c r="OR66" s="685"/>
      <c r="OS66" s="685"/>
      <c r="OT66" s="685"/>
      <c r="OU66" s="685"/>
      <c r="OV66" s="685"/>
      <c r="OW66" s="685"/>
      <c r="OX66" s="685"/>
      <c r="OY66" s="685"/>
      <c r="OZ66" s="685"/>
      <c r="PA66" s="685"/>
      <c r="PB66" s="685"/>
      <c r="PC66" s="685"/>
      <c r="PD66" s="685"/>
      <c r="PE66" s="685"/>
      <c r="PF66" s="685"/>
      <c r="PG66" s="685"/>
      <c r="PH66" s="685"/>
      <c r="PI66" s="685"/>
      <c r="PJ66" s="685"/>
      <c r="PK66" s="685"/>
      <c r="PL66" s="685"/>
      <c r="PM66" s="685"/>
      <c r="PN66" s="685"/>
      <c r="PO66" s="685"/>
      <c r="PP66" s="685"/>
      <c r="PQ66" s="685"/>
      <c r="PR66" s="685"/>
      <c r="PS66" s="685"/>
      <c r="PT66" s="685"/>
      <c r="PU66" s="685"/>
      <c r="PV66" s="685"/>
      <c r="PW66" s="685"/>
      <c r="PX66" s="685"/>
      <c r="PY66" s="685"/>
      <c r="PZ66" s="685"/>
      <c r="QA66" s="685"/>
      <c r="QB66" s="685"/>
      <c r="QC66" s="685"/>
      <c r="QD66" s="685"/>
      <c r="QE66" s="685"/>
      <c r="QF66" s="685"/>
      <c r="QG66" s="685"/>
      <c r="QH66" s="685"/>
      <c r="QI66" s="685"/>
      <c r="QJ66" s="685"/>
      <c r="QK66" s="685"/>
      <c r="QL66" s="685"/>
      <c r="QM66" s="685"/>
      <c r="QN66" s="685"/>
      <c r="QO66" s="685"/>
      <c r="QP66" s="685"/>
      <c r="QQ66" s="685"/>
      <c r="QR66" s="685"/>
      <c r="QS66" s="685"/>
      <c r="QT66" s="685"/>
      <c r="QU66" s="685"/>
      <c r="QV66" s="685"/>
      <c r="QW66" s="685"/>
      <c r="QX66" s="685"/>
      <c r="QY66" s="685"/>
      <c r="QZ66" s="685"/>
      <c r="RA66" s="685"/>
      <c r="RB66" s="685"/>
      <c r="RC66" s="685"/>
      <c r="RD66" s="685"/>
      <c r="RE66" s="685"/>
      <c r="RF66" s="685"/>
      <c r="RG66" s="685"/>
      <c r="RH66" s="685"/>
      <c r="RI66" s="685"/>
      <c r="RJ66" s="685"/>
      <c r="RK66" s="685"/>
      <c r="RL66" s="685"/>
      <c r="RM66" s="685"/>
      <c r="RN66" s="685"/>
      <c r="RO66" s="685"/>
      <c r="RP66" s="685"/>
      <c r="RQ66" s="685"/>
      <c r="RR66" s="685"/>
      <c r="RS66" s="685"/>
      <c r="RT66" s="685"/>
      <c r="RU66" s="685"/>
      <c r="RV66" s="685"/>
      <c r="RW66" s="685"/>
      <c r="RX66" s="685"/>
      <c r="RY66" s="685"/>
      <c r="RZ66" s="685"/>
      <c r="SA66" s="685"/>
      <c r="SB66" s="685"/>
      <c r="SC66" s="685"/>
      <c r="SD66" s="685"/>
      <c r="SE66" s="685"/>
      <c r="SF66" s="685"/>
      <c r="SG66" s="685"/>
      <c r="SH66" s="685"/>
      <c r="SI66" s="685"/>
      <c r="SJ66" s="685"/>
      <c r="SK66" s="685"/>
      <c r="SL66" s="685"/>
      <c r="SM66" s="685"/>
      <c r="SN66" s="685"/>
      <c r="SO66" s="685"/>
      <c r="SP66" s="685"/>
      <c r="SQ66" s="685"/>
      <c r="SR66" s="685"/>
      <c r="SS66" s="685"/>
      <c r="ST66" s="685"/>
      <c r="SU66" s="685"/>
      <c r="SV66" s="685"/>
      <c r="SW66" s="685"/>
      <c r="SX66" s="685"/>
      <c r="SY66" s="685"/>
      <c r="SZ66" s="685"/>
      <c r="TA66" s="685"/>
      <c r="TB66" s="685"/>
      <c r="TC66" s="685"/>
      <c r="TD66" s="685"/>
      <c r="TE66" s="685"/>
      <c r="TF66" s="685"/>
      <c r="TG66" s="685"/>
      <c r="TH66" s="685"/>
      <c r="TI66" s="685"/>
      <c r="TJ66" s="685"/>
      <c r="TK66" s="685"/>
      <c r="TL66" s="685"/>
      <c r="TM66" s="685"/>
      <c r="TN66" s="685"/>
      <c r="TO66" s="685"/>
      <c r="TP66" s="685"/>
      <c r="TQ66" s="685"/>
      <c r="TR66" s="685"/>
      <c r="TS66" s="685"/>
      <c r="TT66" s="685"/>
      <c r="TU66" s="685"/>
      <c r="TV66" s="685"/>
      <c r="TW66" s="685"/>
      <c r="TX66" s="685"/>
      <c r="TY66" s="685"/>
      <c r="TZ66" s="685"/>
      <c r="UA66" s="685"/>
      <c r="UB66" s="685"/>
      <c r="UC66" s="685"/>
      <c r="UD66" s="685"/>
      <c r="UE66" s="685"/>
      <c r="UF66" s="685"/>
      <c r="UG66" s="685"/>
      <c r="UH66" s="685"/>
      <c r="UI66" s="685"/>
      <c r="UJ66" s="685"/>
      <c r="UK66" s="685"/>
      <c r="UL66" s="685"/>
      <c r="UM66" s="685"/>
      <c r="UN66" s="685"/>
      <c r="UO66" s="685"/>
      <c r="UP66" s="685"/>
      <c r="UQ66" s="685"/>
      <c r="UR66" s="685"/>
      <c r="US66" s="685"/>
      <c r="UT66" s="685"/>
      <c r="UU66" s="685"/>
      <c r="UV66" s="685"/>
      <c r="UW66" s="685"/>
      <c r="UX66" s="685"/>
      <c r="UY66" s="685"/>
      <c r="UZ66" s="685"/>
      <c r="VA66" s="685"/>
      <c r="VB66" s="685"/>
      <c r="VC66" s="685"/>
      <c r="VD66" s="685"/>
      <c r="VE66" s="685"/>
      <c r="VF66" s="685"/>
      <c r="VG66" s="685"/>
      <c r="VH66" s="685"/>
      <c r="VI66" s="685"/>
      <c r="VJ66" s="685"/>
      <c r="VK66" s="685"/>
      <c r="VL66" s="685"/>
      <c r="VM66" s="685"/>
      <c r="VN66" s="685"/>
      <c r="VO66" s="685"/>
      <c r="VP66" s="685"/>
      <c r="VQ66" s="685"/>
      <c r="VR66" s="685"/>
      <c r="VS66" s="685"/>
      <c r="VT66" s="685"/>
      <c r="VU66" s="685"/>
      <c r="VV66" s="685"/>
      <c r="VW66" s="685"/>
      <c r="VX66" s="685"/>
      <c r="VY66" s="685"/>
      <c r="VZ66" s="685"/>
      <c r="WA66" s="685"/>
      <c r="WB66" s="685"/>
      <c r="WC66" s="685"/>
      <c r="WD66" s="685"/>
      <c r="WE66" s="685"/>
      <c r="WF66" s="685"/>
      <c r="WG66" s="685"/>
      <c r="WH66" s="685"/>
      <c r="WI66" s="685"/>
      <c r="WJ66" s="685"/>
      <c r="WK66" s="685"/>
      <c r="WL66" s="685"/>
      <c r="WM66" s="685"/>
      <c r="WN66" s="685"/>
      <c r="WO66" s="685"/>
      <c r="WP66" s="685"/>
      <c r="WQ66" s="685"/>
      <c r="WR66" s="685"/>
      <c r="WS66" s="685"/>
      <c r="WT66" s="685"/>
      <c r="WU66" s="685"/>
      <c r="WV66" s="685"/>
      <c r="WW66" s="685"/>
      <c r="WX66" s="685"/>
      <c r="WY66" s="685"/>
      <c r="WZ66" s="685"/>
      <c r="XA66" s="685"/>
      <c r="XB66" s="685"/>
      <c r="XC66" s="685"/>
      <c r="XD66" s="685"/>
      <c r="XE66" s="685"/>
      <c r="XF66" s="685"/>
      <c r="XG66" s="685"/>
      <c r="XH66" s="685"/>
      <c r="XI66" s="685"/>
      <c r="XJ66" s="685"/>
      <c r="XK66" s="685"/>
      <c r="XL66" s="685"/>
      <c r="XM66" s="685"/>
      <c r="XN66" s="685"/>
      <c r="XO66" s="685"/>
      <c r="XP66" s="685"/>
      <c r="XQ66" s="685"/>
      <c r="XR66" s="685"/>
      <c r="XS66" s="685"/>
      <c r="XT66" s="685"/>
      <c r="XU66" s="685"/>
      <c r="XV66" s="685"/>
      <c r="XW66" s="685"/>
      <c r="XX66" s="685"/>
      <c r="XY66" s="685"/>
      <c r="XZ66" s="685"/>
      <c r="YA66" s="685"/>
      <c r="YB66" s="685"/>
      <c r="YC66" s="685"/>
      <c r="YD66" s="685"/>
      <c r="YE66" s="685"/>
      <c r="YF66" s="685"/>
      <c r="YG66" s="685"/>
      <c r="YH66" s="685"/>
      <c r="YI66" s="685"/>
      <c r="YJ66" s="685"/>
      <c r="YK66" s="685"/>
      <c r="YL66" s="685"/>
      <c r="YM66" s="685"/>
      <c r="YN66" s="685"/>
      <c r="YO66" s="685"/>
      <c r="YP66" s="685"/>
      <c r="YQ66" s="685"/>
      <c r="YR66" s="685"/>
      <c r="YS66" s="685"/>
      <c r="YT66" s="685"/>
      <c r="YU66" s="685"/>
      <c r="YV66" s="685"/>
      <c r="YW66" s="685"/>
      <c r="YX66" s="685"/>
      <c r="YY66" s="685"/>
      <c r="YZ66" s="685"/>
      <c r="ZA66" s="685"/>
      <c r="ZB66" s="685"/>
      <c r="ZC66" s="685"/>
      <c r="ZD66" s="685"/>
      <c r="ZE66" s="685"/>
      <c r="ZF66" s="685"/>
      <c r="ZG66" s="685"/>
      <c r="ZH66" s="685"/>
      <c r="ZI66" s="685"/>
      <c r="ZJ66" s="685"/>
      <c r="ZK66" s="685"/>
      <c r="ZL66" s="685"/>
      <c r="ZM66" s="685"/>
      <c r="ZN66" s="685"/>
      <c r="ZO66" s="685"/>
      <c r="ZP66" s="685"/>
      <c r="ZQ66" s="685"/>
      <c r="ZR66" s="685"/>
      <c r="ZS66" s="685"/>
      <c r="ZT66" s="685"/>
      <c r="ZU66" s="685"/>
      <c r="ZV66" s="685"/>
      <c r="ZW66" s="685"/>
      <c r="ZX66" s="685"/>
      <c r="ZY66" s="685"/>
      <c r="ZZ66" s="685"/>
      <c r="AAA66" s="685"/>
      <c r="AAB66" s="685"/>
      <c r="AAC66" s="685"/>
      <c r="AAD66" s="685"/>
      <c r="AAE66" s="685"/>
      <c r="AAF66" s="685"/>
      <c r="AAG66" s="685"/>
      <c r="AAH66" s="685"/>
      <c r="AAI66" s="685"/>
      <c r="AAJ66" s="685"/>
      <c r="AAK66" s="685"/>
      <c r="AAL66" s="685"/>
      <c r="AAM66" s="685"/>
      <c r="AAN66" s="685"/>
      <c r="AAO66" s="685"/>
      <c r="AAP66" s="685"/>
      <c r="AAQ66" s="685"/>
      <c r="AAR66" s="685"/>
      <c r="AAS66" s="685"/>
      <c r="AAT66" s="685"/>
      <c r="AAU66" s="685"/>
      <c r="AAV66" s="685"/>
      <c r="AAW66" s="685"/>
      <c r="AAX66" s="685"/>
      <c r="AAY66" s="685"/>
      <c r="AAZ66" s="685"/>
      <c r="ABA66" s="685"/>
      <c r="ABB66" s="685"/>
      <c r="ABC66" s="685"/>
      <c r="ABD66" s="685"/>
      <c r="ABE66" s="685"/>
      <c r="ABF66" s="685"/>
      <c r="ABG66" s="685"/>
      <c r="ABH66" s="685"/>
      <c r="ABI66" s="685"/>
      <c r="ABJ66" s="685"/>
      <c r="ABK66" s="685"/>
      <c r="ABL66" s="685"/>
      <c r="ABM66" s="685"/>
      <c r="ABN66" s="685"/>
      <c r="ABO66" s="685"/>
      <c r="ABP66" s="685"/>
      <c r="ABQ66" s="685"/>
      <c r="ABR66" s="685"/>
      <c r="ABS66" s="685"/>
      <c r="ABT66" s="685"/>
      <c r="ABU66" s="685"/>
      <c r="ABV66" s="685"/>
      <c r="ABW66" s="685"/>
      <c r="ABX66" s="685"/>
      <c r="ABY66" s="685"/>
      <c r="ABZ66" s="685"/>
      <c r="ACA66" s="685"/>
      <c r="ACB66" s="685"/>
      <c r="ACC66" s="685"/>
      <c r="ACD66" s="685"/>
      <c r="ACE66" s="685"/>
      <c r="ACF66" s="685"/>
      <c r="ACG66" s="685"/>
      <c r="ACH66" s="685"/>
      <c r="ACI66" s="685"/>
      <c r="ACJ66" s="685"/>
      <c r="ACK66" s="685"/>
      <c r="ACL66" s="685"/>
      <c r="ACM66" s="685"/>
      <c r="ACN66" s="685"/>
      <c r="ACO66" s="685"/>
      <c r="ACP66" s="685"/>
      <c r="ACQ66" s="685"/>
      <c r="ACR66" s="685"/>
      <c r="ACS66" s="685"/>
      <c r="ACT66" s="685"/>
      <c r="ACU66" s="685"/>
      <c r="ACV66" s="685"/>
      <c r="ACW66" s="685"/>
      <c r="ACX66" s="685"/>
      <c r="ACY66" s="685"/>
      <c r="ACZ66" s="685"/>
      <c r="ADA66" s="685"/>
      <c r="ADB66" s="685"/>
      <c r="ADC66" s="685"/>
      <c r="ADD66" s="685"/>
      <c r="ADE66" s="685"/>
      <c r="ADF66" s="685"/>
      <c r="ADG66" s="685"/>
      <c r="ADH66" s="685"/>
      <c r="ADI66" s="685"/>
      <c r="ADJ66" s="685"/>
      <c r="ADK66" s="685"/>
      <c r="ADL66" s="685"/>
      <c r="ADM66" s="685"/>
      <c r="ADN66" s="685"/>
      <c r="ADO66" s="685"/>
      <c r="ADP66" s="685"/>
      <c r="ADQ66" s="685"/>
      <c r="ADR66" s="685"/>
      <c r="ADS66" s="685"/>
      <c r="ADT66" s="685"/>
      <c r="ADU66" s="685"/>
      <c r="ADV66" s="685"/>
      <c r="ADW66" s="685"/>
      <c r="ADX66" s="685"/>
      <c r="ADY66" s="685"/>
      <c r="ADZ66" s="685"/>
      <c r="AEA66" s="685"/>
      <c r="AEB66" s="685"/>
      <c r="AEC66" s="685"/>
      <c r="AED66" s="685"/>
      <c r="AEE66" s="685"/>
      <c r="AEF66" s="685"/>
      <c r="AEG66" s="685"/>
      <c r="AEH66" s="685"/>
      <c r="AEI66" s="685"/>
      <c r="AEJ66" s="685"/>
      <c r="AEK66" s="685"/>
      <c r="AEL66" s="685"/>
      <c r="AEM66" s="685"/>
      <c r="AEN66" s="685"/>
      <c r="AEO66" s="685"/>
      <c r="AEP66" s="685"/>
      <c r="AEQ66" s="685"/>
      <c r="AER66" s="685"/>
      <c r="AES66" s="685"/>
      <c r="AET66" s="685"/>
      <c r="AEU66" s="685"/>
      <c r="AEV66" s="685"/>
      <c r="AEW66" s="685"/>
      <c r="AEX66" s="685"/>
      <c r="AEY66" s="685"/>
      <c r="AEZ66" s="685"/>
      <c r="AFA66" s="685"/>
      <c r="AFB66" s="685"/>
      <c r="AFC66" s="685"/>
      <c r="AFD66" s="685"/>
      <c r="AFE66" s="685"/>
      <c r="AFF66" s="685"/>
      <c r="AFG66" s="685"/>
      <c r="AFH66" s="685"/>
      <c r="AFI66" s="685"/>
      <c r="AFJ66" s="685"/>
      <c r="AFK66" s="685"/>
      <c r="AFL66" s="685"/>
      <c r="AFM66" s="685"/>
      <c r="AFN66" s="685"/>
      <c r="AFO66" s="685"/>
      <c r="AFP66" s="685"/>
      <c r="AFQ66" s="685"/>
      <c r="AFR66" s="685"/>
      <c r="AFS66" s="685"/>
      <c r="AFT66" s="685"/>
      <c r="AFU66" s="685"/>
      <c r="AFV66" s="685"/>
      <c r="AFW66" s="685"/>
      <c r="AFX66" s="685"/>
      <c r="AFY66" s="685"/>
      <c r="AFZ66" s="685"/>
      <c r="AGA66" s="685"/>
      <c r="AGB66" s="685"/>
      <c r="AGC66" s="685"/>
      <c r="AGD66" s="685"/>
      <c r="AGE66" s="685"/>
      <c r="AGF66" s="685"/>
      <c r="AGG66" s="685"/>
      <c r="AGH66" s="685"/>
      <c r="AGI66" s="685"/>
      <c r="AGJ66" s="685"/>
      <c r="AGK66" s="685"/>
      <c r="AGL66" s="685"/>
      <c r="AGM66" s="685"/>
      <c r="AGN66" s="685"/>
      <c r="AGO66" s="685"/>
      <c r="AGP66" s="685"/>
      <c r="AGQ66" s="685"/>
      <c r="AGR66" s="685"/>
      <c r="AGS66" s="685"/>
      <c r="AGT66" s="685"/>
      <c r="AGU66" s="685"/>
      <c r="AGV66" s="685"/>
      <c r="AGW66" s="685"/>
      <c r="AGX66" s="685"/>
      <c r="AGY66" s="685"/>
      <c r="AGZ66" s="685"/>
      <c r="AHA66" s="685"/>
      <c r="AHB66" s="685"/>
      <c r="AHC66" s="685"/>
      <c r="AHD66" s="685"/>
      <c r="AHE66" s="685"/>
      <c r="AHF66" s="685"/>
      <c r="AHG66" s="685"/>
      <c r="AHH66" s="685"/>
      <c r="AHI66" s="685"/>
      <c r="AHJ66" s="685"/>
      <c r="AHK66" s="685"/>
      <c r="AHL66" s="685"/>
      <c r="AHM66" s="685"/>
      <c r="AHN66" s="685"/>
      <c r="AHO66" s="685"/>
      <c r="AHP66" s="685"/>
      <c r="AHQ66" s="685"/>
      <c r="AHR66" s="685"/>
      <c r="AHS66" s="685"/>
      <c r="AHT66" s="685"/>
      <c r="AHU66" s="685"/>
      <c r="AHV66" s="685"/>
      <c r="AHW66" s="685"/>
      <c r="AHX66" s="685"/>
      <c r="AHY66" s="685"/>
      <c r="AHZ66" s="685"/>
      <c r="AIA66" s="685"/>
      <c r="AIB66" s="685"/>
      <c r="AIC66" s="685"/>
      <c r="AID66" s="685"/>
      <c r="AIE66" s="685"/>
      <c r="AIF66" s="685"/>
      <c r="AIG66" s="685"/>
      <c r="AIH66" s="685"/>
      <c r="AII66" s="685"/>
      <c r="AIJ66" s="685"/>
      <c r="AIK66" s="685"/>
      <c r="AIL66" s="685"/>
      <c r="AIM66" s="685"/>
      <c r="AIN66" s="685"/>
      <c r="AIO66" s="685"/>
      <c r="AIP66" s="685"/>
      <c r="AIQ66" s="685"/>
      <c r="AIR66" s="685"/>
      <c r="AIS66" s="685"/>
      <c r="AIT66" s="685"/>
      <c r="AIU66" s="685"/>
      <c r="AIV66" s="685"/>
      <c r="AIW66" s="685"/>
      <c r="AIX66" s="685"/>
      <c r="AIY66" s="685"/>
      <c r="AIZ66" s="685"/>
      <c r="AJA66" s="685"/>
      <c r="AJB66" s="685"/>
      <c r="AJC66" s="685"/>
      <c r="AJD66" s="685"/>
      <c r="AJE66" s="685"/>
      <c r="AJF66" s="685"/>
      <c r="AJG66" s="685"/>
      <c r="AJH66" s="685"/>
      <c r="AJI66" s="685"/>
      <c r="AJJ66" s="685"/>
      <c r="AJK66" s="685"/>
      <c r="AJL66" s="685"/>
      <c r="AJM66" s="685"/>
      <c r="AJN66" s="685"/>
      <c r="AJO66" s="685"/>
      <c r="AJP66" s="685"/>
      <c r="AJQ66" s="685"/>
      <c r="AJR66" s="685"/>
      <c r="AJS66" s="685"/>
      <c r="AJT66" s="685"/>
      <c r="AJU66" s="685"/>
      <c r="AJV66" s="685"/>
      <c r="AJW66" s="685"/>
      <c r="AJX66" s="685"/>
      <c r="AJY66" s="685"/>
      <c r="AJZ66" s="685"/>
      <c r="AKA66" s="685"/>
      <c r="AKB66" s="685"/>
      <c r="AKC66" s="685"/>
      <c r="AKD66" s="685"/>
      <c r="AKE66" s="685"/>
      <c r="AKF66" s="685"/>
      <c r="AKG66" s="685"/>
      <c r="AKH66" s="685"/>
      <c r="AKI66" s="685"/>
      <c r="AKJ66" s="685"/>
      <c r="AKK66" s="685"/>
      <c r="AKL66" s="685"/>
      <c r="AKM66" s="685"/>
      <c r="AKN66" s="685"/>
      <c r="AKO66" s="685"/>
      <c r="AKP66" s="685"/>
      <c r="AKQ66" s="685"/>
      <c r="AKR66" s="685"/>
      <c r="AKS66" s="685"/>
      <c r="AKT66" s="685"/>
      <c r="AKU66" s="685"/>
      <c r="AKV66" s="685"/>
      <c r="AKW66" s="685"/>
      <c r="AKX66" s="685"/>
      <c r="AKY66" s="685"/>
      <c r="AKZ66" s="685"/>
      <c r="ALA66" s="685"/>
      <c r="ALB66" s="685"/>
      <c r="ALC66" s="685"/>
      <c r="ALD66" s="685"/>
      <c r="ALE66" s="685"/>
      <c r="ALF66" s="685"/>
      <c r="ALG66" s="685"/>
      <c r="ALH66" s="685"/>
      <c r="ALI66" s="685"/>
      <c r="ALJ66" s="685"/>
      <c r="ALK66" s="685"/>
      <c r="ALL66" s="685"/>
      <c r="ALM66" s="685"/>
      <c r="ALN66" s="685"/>
      <c r="ALO66" s="685"/>
      <c r="ALP66" s="685"/>
      <c r="ALQ66" s="685"/>
      <c r="ALR66" s="685"/>
      <c r="ALS66" s="685"/>
      <c r="ALT66" s="685"/>
      <c r="ALU66" s="685"/>
      <c r="ALV66" s="685"/>
      <c r="ALW66" s="685"/>
      <c r="ALX66" s="685"/>
      <c r="ALY66" s="685"/>
      <c r="ALZ66" s="685"/>
      <c r="AMA66" s="685"/>
      <c r="AMB66" s="685"/>
      <c r="AMC66" s="685"/>
      <c r="AMD66" s="685"/>
      <c r="AME66" s="685"/>
      <c r="AMF66" s="685"/>
      <c r="AMG66" s="685"/>
      <c r="AMH66" s="685"/>
      <c r="AMI66" s="685"/>
      <c r="AMJ66" s="685"/>
      <c r="AMK66" s="685"/>
      <c r="AML66" s="685"/>
      <c r="AMM66" s="685"/>
      <c r="AMN66" s="685"/>
      <c r="AMO66" s="685"/>
      <c r="AMP66" s="685"/>
      <c r="AMQ66" s="685"/>
      <c r="AMR66" s="685"/>
      <c r="AMS66" s="685"/>
      <c r="AMT66" s="685"/>
      <c r="AMU66" s="685"/>
      <c r="AMV66" s="685"/>
      <c r="AMW66" s="685"/>
      <c r="AMX66" s="685"/>
      <c r="AMY66" s="685"/>
      <c r="AMZ66" s="685"/>
      <c r="ANA66" s="685"/>
      <c r="ANB66" s="685"/>
      <c r="ANC66" s="685"/>
      <c r="AND66" s="685"/>
      <c r="ANE66" s="685"/>
      <c r="ANF66" s="685"/>
      <c r="ANG66" s="685"/>
      <c r="ANH66" s="685"/>
      <c r="ANI66" s="685"/>
      <c r="ANJ66" s="685"/>
      <c r="ANK66" s="685"/>
      <c r="ANL66" s="685"/>
      <c r="ANM66" s="685"/>
      <c r="ANN66" s="685"/>
      <c r="ANO66" s="685"/>
      <c r="ANP66" s="685"/>
      <c r="ANQ66" s="685"/>
      <c r="ANR66" s="685"/>
      <c r="ANS66" s="685"/>
      <c r="ANT66" s="685"/>
      <c r="ANU66" s="685"/>
      <c r="ANV66" s="685"/>
      <c r="ANW66" s="685"/>
      <c r="ANX66" s="685"/>
      <c r="ANY66" s="685"/>
      <c r="ANZ66" s="685"/>
      <c r="AOA66" s="685"/>
      <c r="AOB66" s="685"/>
      <c r="AOC66" s="685"/>
      <c r="AOD66" s="685"/>
      <c r="AOE66" s="685"/>
      <c r="AOF66" s="685"/>
      <c r="AOG66" s="685"/>
      <c r="AOH66" s="685"/>
      <c r="AOI66" s="685"/>
      <c r="AOJ66" s="685"/>
      <c r="AOK66" s="685"/>
      <c r="AOL66" s="685"/>
      <c r="AOM66" s="685"/>
      <c r="AON66" s="685"/>
      <c r="AOO66" s="685"/>
      <c r="AOP66" s="685"/>
      <c r="AOQ66" s="685"/>
      <c r="AOR66" s="685"/>
      <c r="AOS66" s="685"/>
      <c r="AOT66" s="685"/>
      <c r="AOU66" s="685"/>
      <c r="AOV66" s="685"/>
      <c r="AOW66" s="685"/>
      <c r="AOX66" s="685"/>
      <c r="AOY66" s="685"/>
      <c r="AOZ66" s="685"/>
      <c r="APA66" s="685"/>
      <c r="APB66" s="685"/>
      <c r="APC66" s="685"/>
      <c r="APD66" s="685"/>
      <c r="APE66" s="685"/>
      <c r="APF66" s="685"/>
      <c r="APG66" s="685"/>
      <c r="APH66" s="685"/>
      <c r="API66" s="685"/>
      <c r="APJ66" s="685"/>
      <c r="APK66" s="685"/>
      <c r="APL66" s="685"/>
      <c r="APM66" s="685"/>
      <c r="APN66" s="685"/>
      <c r="APO66" s="685"/>
      <c r="APP66" s="685"/>
      <c r="APQ66" s="685"/>
      <c r="APR66" s="685"/>
      <c r="APS66" s="685"/>
      <c r="APT66" s="685"/>
      <c r="APU66" s="685"/>
      <c r="APV66" s="685"/>
      <c r="APW66" s="685"/>
      <c r="APX66" s="685"/>
      <c r="APY66" s="685"/>
      <c r="APZ66" s="685"/>
      <c r="AQA66" s="685"/>
      <c r="AQB66" s="685"/>
      <c r="AQC66" s="685"/>
      <c r="AQD66" s="685"/>
      <c r="AQE66" s="685"/>
      <c r="AQF66" s="685"/>
      <c r="AQG66" s="685"/>
      <c r="AQH66" s="685"/>
      <c r="AQI66" s="685"/>
      <c r="AQJ66" s="685"/>
      <c r="AQK66" s="685"/>
      <c r="AQL66" s="685"/>
      <c r="AQM66" s="685"/>
      <c r="AQN66" s="685"/>
      <c r="AQO66" s="685"/>
      <c r="AQP66" s="685"/>
      <c r="AQQ66" s="685"/>
      <c r="AQR66" s="685"/>
      <c r="AQS66" s="685"/>
      <c r="AQT66" s="685"/>
      <c r="AQU66" s="685"/>
      <c r="AQV66" s="685"/>
      <c r="AQW66" s="685"/>
      <c r="AQX66" s="685"/>
      <c r="AQY66" s="685"/>
      <c r="AQZ66" s="685"/>
      <c r="ARA66" s="685"/>
      <c r="ARB66" s="685"/>
      <c r="ARC66" s="685"/>
      <c r="ARD66" s="685"/>
      <c r="ARE66" s="685"/>
      <c r="ARF66" s="685"/>
      <c r="ARG66" s="685"/>
      <c r="ARH66" s="685"/>
      <c r="ARI66" s="685"/>
      <c r="ARJ66" s="685"/>
      <c r="ARK66" s="685"/>
      <c r="ARL66" s="685"/>
      <c r="ARM66" s="685"/>
      <c r="ARN66" s="685"/>
      <c r="ARO66" s="685"/>
      <c r="ARP66" s="685"/>
      <c r="ARQ66" s="685"/>
      <c r="ARR66" s="685"/>
      <c r="ARS66" s="685"/>
      <c r="ART66" s="685"/>
      <c r="ARU66" s="685"/>
      <c r="ARV66" s="685"/>
      <c r="ARW66" s="685"/>
      <c r="ARX66" s="685"/>
      <c r="ARY66" s="685"/>
      <c r="ARZ66" s="685"/>
      <c r="ASA66" s="685"/>
      <c r="ASB66" s="685"/>
      <c r="ASC66" s="685"/>
      <c r="ASD66" s="685"/>
      <c r="ASE66" s="685"/>
      <c r="ASF66" s="685"/>
      <c r="ASG66" s="685"/>
      <c r="ASH66" s="685"/>
      <c r="ASI66" s="685"/>
      <c r="ASJ66" s="685"/>
      <c r="ASK66" s="685"/>
      <c r="ASL66" s="685"/>
      <c r="ASM66" s="685"/>
      <c r="ASN66" s="685"/>
      <c r="ASO66" s="685"/>
      <c r="ASP66" s="685"/>
      <c r="ASQ66" s="685"/>
      <c r="ASR66" s="685"/>
      <c r="ASS66" s="685"/>
      <c r="AST66" s="685"/>
      <c r="ASU66" s="685"/>
      <c r="ASV66" s="685"/>
      <c r="ASW66" s="685"/>
      <c r="ASX66" s="685"/>
      <c r="ASY66" s="685"/>
      <c r="ASZ66" s="685"/>
      <c r="ATA66" s="685"/>
      <c r="ATB66" s="685"/>
      <c r="ATC66" s="685"/>
      <c r="ATD66" s="685"/>
      <c r="ATE66" s="685"/>
      <c r="ATF66" s="685"/>
      <c r="ATG66" s="685"/>
      <c r="ATH66" s="685"/>
      <c r="ATI66" s="685"/>
      <c r="ATJ66" s="685"/>
      <c r="ATK66" s="685"/>
      <c r="ATL66" s="685"/>
      <c r="ATM66" s="685"/>
      <c r="ATN66" s="685"/>
      <c r="ATO66" s="685"/>
      <c r="ATP66" s="685"/>
      <c r="ATQ66" s="685"/>
      <c r="ATR66" s="685"/>
      <c r="ATS66" s="685"/>
      <c r="ATT66" s="685"/>
      <c r="ATU66" s="685"/>
      <c r="ATV66" s="685"/>
      <c r="ATW66" s="685"/>
      <c r="ATX66" s="685"/>
      <c r="ATY66" s="685"/>
      <c r="ATZ66" s="685"/>
      <c r="AUA66" s="685"/>
      <c r="AUB66" s="685"/>
      <c r="AUC66" s="685"/>
      <c r="AUD66" s="685"/>
      <c r="AUE66" s="685"/>
      <c r="AUF66" s="685"/>
      <c r="AUG66" s="685"/>
      <c r="AUH66" s="685"/>
      <c r="AUI66" s="685"/>
      <c r="AUJ66" s="685"/>
      <c r="AUK66" s="685"/>
      <c r="AUL66" s="685"/>
      <c r="AUM66" s="685"/>
      <c r="AUN66" s="685"/>
      <c r="AUO66" s="685"/>
      <c r="AUP66" s="685"/>
      <c r="AUQ66" s="685"/>
      <c r="AUR66" s="685"/>
      <c r="AUS66" s="685"/>
      <c r="AUT66" s="685"/>
      <c r="AUU66" s="685"/>
      <c r="AUV66" s="685"/>
      <c r="AUW66" s="685"/>
      <c r="AUX66" s="685"/>
      <c r="AUY66" s="685"/>
      <c r="AUZ66" s="685"/>
      <c r="AVA66" s="685"/>
      <c r="AVB66" s="685"/>
      <c r="AVC66" s="685"/>
      <c r="AVD66" s="685"/>
      <c r="AVE66" s="685"/>
      <c r="AVF66" s="685"/>
      <c r="AVG66" s="685"/>
      <c r="AVH66" s="685"/>
      <c r="AVI66" s="685"/>
      <c r="AVJ66" s="685"/>
      <c r="AVK66" s="685"/>
      <c r="AVL66" s="685"/>
      <c r="AVM66" s="685"/>
      <c r="AVN66" s="685"/>
      <c r="AVO66" s="685"/>
      <c r="AVP66" s="685"/>
      <c r="AVQ66" s="685"/>
      <c r="AVR66" s="685"/>
      <c r="AVS66" s="685"/>
      <c r="AVT66" s="685"/>
      <c r="AVU66" s="685"/>
      <c r="AVV66" s="685"/>
      <c r="AVW66" s="685"/>
      <c r="AVX66" s="685"/>
      <c r="AVY66" s="685"/>
      <c r="AVZ66" s="685"/>
      <c r="AWA66" s="685"/>
      <c r="AWB66" s="685"/>
      <c r="AWC66" s="685"/>
      <c r="AWD66" s="685"/>
      <c r="AWE66" s="685"/>
      <c r="AWF66" s="685"/>
      <c r="AWG66" s="685"/>
      <c r="AWH66" s="685"/>
      <c r="AWI66" s="685"/>
      <c r="AWJ66" s="685"/>
      <c r="AWK66" s="685"/>
      <c r="AWL66" s="685"/>
      <c r="AWM66" s="685"/>
      <c r="AWN66" s="685"/>
      <c r="AWO66" s="685"/>
      <c r="AWP66" s="685"/>
      <c r="AWQ66" s="685"/>
      <c r="AWR66" s="685"/>
      <c r="AWS66" s="685"/>
      <c r="AWT66" s="685"/>
      <c r="AWU66" s="685"/>
      <c r="AWV66" s="685"/>
      <c r="AWW66" s="685"/>
      <c r="AWX66" s="685"/>
      <c r="AWY66" s="685"/>
      <c r="AWZ66" s="685"/>
      <c r="AXA66" s="685"/>
      <c r="AXB66" s="685"/>
      <c r="AXC66" s="685"/>
      <c r="AXD66" s="685"/>
      <c r="AXE66" s="685"/>
      <c r="AXF66" s="685"/>
      <c r="AXG66" s="685"/>
      <c r="AXH66" s="685"/>
      <c r="AXI66" s="685"/>
      <c r="AXJ66" s="685"/>
      <c r="AXK66" s="685"/>
      <c r="AXL66" s="685"/>
      <c r="AXM66" s="685"/>
      <c r="AXN66" s="685"/>
      <c r="AXO66" s="685"/>
      <c r="AXP66" s="685"/>
      <c r="AXQ66" s="685"/>
      <c r="AXR66" s="685"/>
      <c r="AXS66" s="685"/>
      <c r="AXT66" s="685"/>
      <c r="AXU66" s="685"/>
      <c r="AXV66" s="685"/>
      <c r="AXW66" s="685"/>
      <c r="AXX66" s="685"/>
      <c r="AXY66" s="685"/>
      <c r="AXZ66" s="685"/>
      <c r="AYA66" s="685"/>
      <c r="AYB66" s="685"/>
      <c r="AYC66" s="685"/>
      <c r="AYD66" s="685"/>
      <c r="AYE66" s="685"/>
      <c r="AYF66" s="685"/>
      <c r="AYG66" s="685"/>
      <c r="AYH66" s="685"/>
      <c r="AYI66" s="685"/>
      <c r="AYJ66" s="685"/>
      <c r="AYK66" s="685"/>
      <c r="AYL66" s="685"/>
      <c r="AYM66" s="685"/>
      <c r="AYN66" s="685"/>
      <c r="AYO66" s="685"/>
      <c r="AYP66" s="685"/>
      <c r="AYQ66" s="685"/>
      <c r="AYR66" s="685"/>
      <c r="AYS66" s="685"/>
      <c r="AYT66" s="685"/>
      <c r="AYU66" s="685"/>
      <c r="AYV66" s="685"/>
      <c r="AYW66" s="685"/>
      <c r="AYX66" s="685"/>
      <c r="AYY66" s="685"/>
      <c r="AYZ66" s="685"/>
      <c r="AZA66" s="685"/>
      <c r="AZB66" s="685"/>
      <c r="AZC66" s="685"/>
      <c r="AZD66" s="685"/>
      <c r="AZE66" s="685"/>
      <c r="AZF66" s="685"/>
      <c r="AZG66" s="685"/>
      <c r="AZH66" s="685"/>
      <c r="AZI66" s="685"/>
      <c r="AZJ66" s="685"/>
      <c r="AZK66" s="685"/>
      <c r="AZL66" s="685"/>
      <c r="AZM66" s="685"/>
      <c r="AZN66" s="685"/>
      <c r="AZO66" s="685"/>
      <c r="AZP66" s="685"/>
      <c r="AZQ66" s="685"/>
      <c r="AZR66" s="685"/>
      <c r="AZS66" s="685"/>
      <c r="AZT66" s="685"/>
      <c r="AZU66" s="685"/>
      <c r="AZV66" s="685"/>
      <c r="AZW66" s="685"/>
      <c r="AZX66" s="685"/>
      <c r="AZY66" s="685"/>
      <c r="AZZ66" s="685"/>
      <c r="BAA66" s="685"/>
      <c r="BAB66" s="685"/>
      <c r="BAC66" s="685"/>
      <c r="BAD66" s="685"/>
      <c r="BAE66" s="685"/>
      <c r="BAF66" s="685"/>
      <c r="BAG66" s="685"/>
      <c r="BAH66" s="685"/>
      <c r="BAI66" s="685"/>
      <c r="BAJ66" s="685"/>
      <c r="BAK66" s="685"/>
      <c r="BAL66" s="685"/>
      <c r="BAM66" s="685"/>
      <c r="BAN66" s="685"/>
      <c r="BAO66" s="685"/>
      <c r="BAP66" s="685"/>
      <c r="BAQ66" s="685"/>
      <c r="BAR66" s="685"/>
      <c r="BAS66" s="685"/>
      <c r="BAT66" s="685"/>
      <c r="BAU66" s="685"/>
      <c r="BAV66" s="685"/>
      <c r="BAW66" s="685"/>
      <c r="BAX66" s="685"/>
      <c r="BAY66" s="685"/>
      <c r="BAZ66" s="685"/>
      <c r="BBA66" s="685"/>
      <c r="BBB66" s="685"/>
      <c r="BBC66" s="685"/>
      <c r="BBD66" s="685"/>
      <c r="BBE66" s="685"/>
      <c r="BBF66" s="685"/>
      <c r="BBG66" s="685"/>
      <c r="BBH66" s="685"/>
      <c r="BBI66" s="685"/>
      <c r="BBJ66" s="685"/>
      <c r="BBK66" s="685"/>
      <c r="BBL66" s="685"/>
      <c r="BBM66" s="685"/>
      <c r="BBN66" s="685"/>
      <c r="BBO66" s="685"/>
      <c r="BBP66" s="685"/>
      <c r="BBQ66" s="685"/>
      <c r="BBR66" s="685"/>
      <c r="BBS66" s="685"/>
      <c r="BBT66" s="685"/>
      <c r="BBU66" s="685"/>
      <c r="BBV66" s="685"/>
      <c r="BBW66" s="685"/>
      <c r="BBX66" s="685"/>
      <c r="BBY66" s="685"/>
      <c r="BBZ66" s="685"/>
      <c r="BCA66" s="685"/>
      <c r="BCB66" s="685"/>
      <c r="BCC66" s="685"/>
      <c r="BCD66" s="685"/>
      <c r="BCE66" s="685"/>
      <c r="BCF66" s="685"/>
      <c r="BCG66" s="685"/>
      <c r="BCH66" s="685"/>
      <c r="BCI66" s="685"/>
      <c r="BCJ66" s="685"/>
      <c r="BCK66" s="685"/>
      <c r="BCL66" s="685"/>
      <c r="BCM66" s="685"/>
      <c r="BCN66" s="685"/>
      <c r="BCO66" s="685"/>
      <c r="BCP66" s="685"/>
      <c r="BCQ66" s="685"/>
      <c r="BCR66" s="685"/>
      <c r="BCS66" s="685"/>
      <c r="BCT66" s="685"/>
      <c r="BCU66" s="685"/>
      <c r="BCV66" s="685"/>
      <c r="BCW66" s="685"/>
      <c r="BCX66" s="685"/>
      <c r="BCY66" s="685"/>
      <c r="BCZ66" s="685"/>
      <c r="BDA66" s="685"/>
      <c r="BDB66" s="685"/>
      <c r="BDC66" s="685"/>
      <c r="BDD66" s="685"/>
      <c r="BDE66" s="685"/>
      <c r="BDF66" s="685"/>
      <c r="BDG66" s="685"/>
      <c r="BDH66" s="685"/>
      <c r="BDI66" s="685"/>
      <c r="BDJ66" s="685"/>
      <c r="BDK66" s="685"/>
      <c r="BDL66" s="685"/>
      <c r="BDM66" s="685"/>
      <c r="BDN66" s="685"/>
      <c r="BDO66" s="685"/>
      <c r="BDP66" s="685"/>
      <c r="BDQ66" s="685"/>
      <c r="BDR66" s="685"/>
      <c r="BDS66" s="685"/>
      <c r="BDT66" s="685"/>
      <c r="BDU66" s="685"/>
      <c r="BDV66" s="685"/>
      <c r="BDW66" s="685"/>
      <c r="BDX66" s="685"/>
      <c r="BDY66" s="685"/>
      <c r="BDZ66" s="685"/>
      <c r="BEA66" s="685"/>
      <c r="BEB66" s="685"/>
      <c r="BEC66" s="685"/>
      <c r="BED66" s="685"/>
      <c r="BEE66" s="685"/>
      <c r="BEF66" s="685"/>
      <c r="BEG66" s="685"/>
      <c r="BEH66" s="685"/>
      <c r="BEI66" s="685"/>
      <c r="BEJ66" s="685"/>
      <c r="BEK66" s="685"/>
      <c r="BEL66" s="685"/>
      <c r="BEM66" s="685"/>
      <c r="BEN66" s="685"/>
      <c r="BEO66" s="685"/>
      <c r="BEP66" s="685"/>
      <c r="BEQ66" s="685"/>
      <c r="BER66" s="685"/>
      <c r="BES66" s="685"/>
      <c r="BET66" s="685"/>
      <c r="BEU66" s="685"/>
      <c r="BEV66" s="685"/>
      <c r="BEW66" s="685"/>
      <c r="BEX66" s="685"/>
      <c r="BEY66" s="685"/>
      <c r="BEZ66" s="685"/>
      <c r="BFA66" s="685"/>
      <c r="BFB66" s="685"/>
      <c r="BFC66" s="685"/>
      <c r="BFD66" s="685"/>
      <c r="BFE66" s="685"/>
      <c r="BFF66" s="685"/>
      <c r="BFG66" s="685"/>
      <c r="BFH66" s="685"/>
      <c r="BFI66" s="685"/>
      <c r="BFJ66" s="685"/>
      <c r="BFK66" s="685"/>
      <c r="BFL66" s="685"/>
      <c r="BFM66" s="685"/>
      <c r="BFN66" s="685"/>
      <c r="BFO66" s="685"/>
      <c r="BFP66" s="685"/>
      <c r="BFQ66" s="685"/>
      <c r="BFR66" s="685"/>
      <c r="BFS66" s="685"/>
      <c r="BFT66" s="685"/>
      <c r="BFU66" s="685"/>
      <c r="BFV66" s="685"/>
      <c r="BFW66" s="685"/>
      <c r="BFX66" s="685"/>
      <c r="BFY66" s="685"/>
      <c r="BFZ66" s="685"/>
      <c r="BGA66" s="685"/>
      <c r="BGB66" s="685"/>
      <c r="BGC66" s="685"/>
      <c r="BGD66" s="685"/>
      <c r="BGE66" s="685"/>
      <c r="BGF66" s="685"/>
      <c r="BGG66" s="685"/>
      <c r="BGH66" s="685"/>
      <c r="BGI66" s="685"/>
      <c r="BGJ66" s="685"/>
      <c r="BGK66" s="685"/>
      <c r="BGL66" s="685"/>
      <c r="BGM66" s="685"/>
      <c r="BGN66" s="685"/>
      <c r="BGO66" s="685"/>
      <c r="BGP66" s="685"/>
      <c r="BGQ66" s="685"/>
      <c r="BGR66" s="685"/>
      <c r="BGS66" s="685"/>
      <c r="BGT66" s="685"/>
      <c r="BGU66" s="685"/>
      <c r="BGV66" s="685"/>
      <c r="BGW66" s="685"/>
      <c r="BGX66" s="685"/>
      <c r="BGY66" s="685"/>
      <c r="BGZ66" s="685"/>
      <c r="BHA66" s="685"/>
      <c r="BHB66" s="685"/>
      <c r="BHC66" s="685"/>
      <c r="BHD66" s="685"/>
      <c r="BHE66" s="685"/>
      <c r="BHF66" s="685"/>
      <c r="BHG66" s="685"/>
      <c r="BHH66" s="685"/>
      <c r="BHI66" s="685"/>
      <c r="BHJ66" s="685"/>
      <c r="BHK66" s="685"/>
      <c r="BHL66" s="685"/>
      <c r="BHM66" s="685"/>
      <c r="BHN66" s="685"/>
      <c r="BHO66" s="685"/>
      <c r="BHP66" s="685"/>
      <c r="BHQ66" s="685"/>
      <c r="BHR66" s="685"/>
      <c r="BHS66" s="685"/>
      <c r="BHT66" s="685"/>
      <c r="BHU66" s="685"/>
      <c r="BHV66" s="685"/>
      <c r="BHW66" s="685"/>
      <c r="BHX66" s="685"/>
      <c r="BHY66" s="685"/>
      <c r="BHZ66" s="685"/>
      <c r="BIA66" s="685"/>
      <c r="BIB66" s="685"/>
      <c r="BIC66" s="685"/>
      <c r="BID66" s="685"/>
      <c r="BIE66" s="685"/>
      <c r="BIF66" s="685"/>
      <c r="BIG66" s="685"/>
      <c r="BIH66" s="685"/>
      <c r="BII66" s="685"/>
      <c r="BIJ66" s="685"/>
      <c r="BIK66" s="685"/>
      <c r="BIL66" s="685"/>
      <c r="BIM66" s="685"/>
      <c r="BIN66" s="685"/>
      <c r="BIO66" s="685"/>
      <c r="BIP66" s="685"/>
      <c r="BIQ66" s="685"/>
      <c r="BIR66" s="685"/>
      <c r="BIS66" s="685"/>
      <c r="BIT66" s="685"/>
      <c r="BIU66" s="685"/>
      <c r="BIV66" s="685"/>
      <c r="BIW66" s="685"/>
      <c r="BIX66" s="685"/>
      <c r="BIY66" s="685"/>
      <c r="BIZ66" s="685"/>
      <c r="BJA66" s="685"/>
      <c r="BJB66" s="685"/>
      <c r="BJC66" s="685"/>
      <c r="BJD66" s="685"/>
      <c r="BJE66" s="685"/>
      <c r="BJF66" s="685"/>
      <c r="BJG66" s="685"/>
      <c r="BJH66" s="685"/>
      <c r="BJI66" s="685"/>
      <c r="BJJ66" s="685"/>
      <c r="BJK66" s="685"/>
      <c r="BJL66" s="685"/>
      <c r="BJM66" s="685"/>
      <c r="BJN66" s="685"/>
      <c r="BJO66" s="685"/>
      <c r="BJP66" s="685"/>
      <c r="BJQ66" s="685"/>
      <c r="BJR66" s="685"/>
      <c r="BJS66" s="685"/>
      <c r="BJT66" s="685"/>
      <c r="BJU66" s="685"/>
      <c r="BJV66" s="685"/>
      <c r="BJW66" s="685"/>
      <c r="BJX66" s="685"/>
      <c r="BJY66" s="685"/>
      <c r="BJZ66" s="685"/>
      <c r="BKA66" s="685"/>
      <c r="BKB66" s="685"/>
      <c r="BKC66" s="685"/>
      <c r="BKD66" s="685"/>
      <c r="BKE66" s="685"/>
      <c r="BKF66" s="685"/>
      <c r="BKG66" s="685"/>
      <c r="BKH66" s="685"/>
      <c r="BKI66" s="685"/>
      <c r="BKJ66" s="685"/>
      <c r="BKK66" s="685"/>
      <c r="BKL66" s="685"/>
      <c r="BKM66" s="685"/>
      <c r="BKN66" s="685"/>
      <c r="BKO66" s="685"/>
      <c r="BKP66" s="685"/>
      <c r="BKQ66" s="685"/>
      <c r="BKR66" s="685"/>
      <c r="BKS66" s="685"/>
      <c r="BKT66" s="685"/>
      <c r="BKU66" s="685"/>
      <c r="BKV66" s="685"/>
      <c r="BKW66" s="685"/>
      <c r="BKX66" s="685"/>
      <c r="BKY66" s="685"/>
      <c r="BKZ66" s="685"/>
      <c r="BLA66" s="685"/>
      <c r="BLB66" s="685"/>
      <c r="BLC66" s="685"/>
      <c r="BLD66" s="685"/>
      <c r="BLE66" s="685"/>
      <c r="BLF66" s="685"/>
      <c r="BLG66" s="685"/>
      <c r="BLH66" s="685"/>
      <c r="BLI66" s="685"/>
      <c r="BLJ66" s="685"/>
      <c r="BLK66" s="685"/>
      <c r="BLL66" s="685"/>
      <c r="BLM66" s="685"/>
      <c r="BLN66" s="685"/>
      <c r="BLO66" s="685"/>
      <c r="BLP66" s="685"/>
      <c r="BLQ66" s="685"/>
      <c r="BLR66" s="685"/>
      <c r="BLS66" s="685"/>
      <c r="BLT66" s="685"/>
      <c r="BLU66" s="685"/>
      <c r="BLV66" s="685"/>
      <c r="BLW66" s="685"/>
      <c r="BLX66" s="685"/>
      <c r="BLY66" s="685"/>
      <c r="BLZ66" s="685"/>
      <c r="BMA66" s="685"/>
      <c r="BMB66" s="685"/>
      <c r="BMC66" s="685"/>
      <c r="BMD66" s="685"/>
      <c r="BME66" s="685"/>
      <c r="BMF66" s="685"/>
      <c r="BMG66" s="685"/>
      <c r="BMH66" s="685"/>
      <c r="BMI66" s="685"/>
      <c r="BMJ66" s="685"/>
      <c r="BMK66" s="685"/>
      <c r="BML66" s="685"/>
      <c r="BMM66" s="685"/>
      <c r="BMN66" s="685"/>
      <c r="BMO66" s="685"/>
      <c r="BMP66" s="685"/>
      <c r="BMQ66" s="685"/>
      <c r="BMR66" s="685"/>
      <c r="BMS66" s="685"/>
      <c r="BMT66" s="685"/>
      <c r="BMU66" s="685"/>
      <c r="BMV66" s="685"/>
      <c r="BMW66" s="685"/>
      <c r="BMX66" s="685"/>
      <c r="BMY66" s="685"/>
      <c r="BMZ66" s="685"/>
      <c r="BNA66" s="685"/>
      <c r="BNB66" s="685"/>
      <c r="BNC66" s="685"/>
      <c r="BND66" s="685"/>
      <c r="BNE66" s="685"/>
      <c r="BNF66" s="685"/>
      <c r="BNG66" s="685"/>
      <c r="BNH66" s="685"/>
      <c r="BNI66" s="685"/>
      <c r="BNJ66" s="685"/>
      <c r="BNK66" s="685"/>
      <c r="BNL66" s="685"/>
      <c r="BNM66" s="685"/>
      <c r="BNN66" s="685"/>
      <c r="BNO66" s="685"/>
      <c r="BNP66" s="685"/>
      <c r="BNQ66" s="685"/>
      <c r="BNR66" s="685"/>
      <c r="BNS66" s="685"/>
      <c r="BNT66" s="685"/>
      <c r="BNU66" s="685"/>
      <c r="BNV66" s="685"/>
      <c r="BNW66" s="685"/>
      <c r="BNX66" s="685"/>
      <c r="BNY66" s="685"/>
      <c r="BNZ66" s="685"/>
      <c r="BOA66" s="685"/>
      <c r="BOB66" s="685"/>
      <c r="BOC66" s="685"/>
      <c r="BOD66" s="685"/>
      <c r="BOE66" s="685"/>
      <c r="BOF66" s="685"/>
      <c r="BOG66" s="685"/>
      <c r="BOH66" s="685"/>
      <c r="BOI66" s="685"/>
      <c r="BOJ66" s="685"/>
      <c r="BOK66" s="685"/>
      <c r="BOL66" s="685"/>
      <c r="BOM66" s="685"/>
      <c r="BON66" s="685"/>
      <c r="BOO66" s="685"/>
      <c r="BOP66" s="685"/>
      <c r="BOQ66" s="685"/>
      <c r="BOR66" s="685"/>
      <c r="BOS66" s="685"/>
      <c r="BOT66" s="685"/>
      <c r="BOU66" s="685"/>
      <c r="BOV66" s="685"/>
      <c r="BOW66" s="685"/>
      <c r="BOX66" s="685"/>
      <c r="BOY66" s="685"/>
      <c r="BOZ66" s="685"/>
      <c r="BPA66" s="685"/>
      <c r="BPB66" s="685"/>
      <c r="BPC66" s="685"/>
      <c r="BPD66" s="685"/>
      <c r="BPE66" s="685"/>
      <c r="BPF66" s="685"/>
      <c r="BPG66" s="685"/>
      <c r="BPH66" s="685"/>
      <c r="BPI66" s="685"/>
      <c r="BPJ66" s="685"/>
      <c r="BPK66" s="685"/>
      <c r="BPL66" s="685"/>
      <c r="BPM66" s="685"/>
      <c r="BPN66" s="685"/>
      <c r="BPO66" s="685"/>
      <c r="BPP66" s="685"/>
      <c r="BPQ66" s="685"/>
      <c r="BPR66" s="685"/>
      <c r="BPS66" s="685"/>
      <c r="BPT66" s="685"/>
      <c r="BPU66" s="685"/>
      <c r="BPV66" s="685"/>
      <c r="BPW66" s="685"/>
      <c r="BPX66" s="685"/>
      <c r="BPY66" s="685"/>
      <c r="BPZ66" s="685"/>
      <c r="BQA66" s="685"/>
      <c r="BQB66" s="685"/>
      <c r="BQC66" s="685"/>
      <c r="BQD66" s="685"/>
      <c r="BQE66" s="685"/>
      <c r="BQF66" s="685"/>
      <c r="BQG66" s="685"/>
      <c r="BQH66" s="685"/>
      <c r="BQI66" s="685"/>
      <c r="BQJ66" s="685"/>
      <c r="BQK66" s="685"/>
      <c r="BQL66" s="685"/>
      <c r="BQM66" s="685"/>
      <c r="BQN66" s="685"/>
      <c r="BQO66" s="685"/>
      <c r="BQP66" s="685"/>
      <c r="BQQ66" s="685"/>
      <c r="BQR66" s="685"/>
      <c r="BQS66" s="685"/>
      <c r="BQT66" s="685"/>
      <c r="BQU66" s="685"/>
      <c r="BQV66" s="685"/>
      <c r="BQW66" s="685"/>
      <c r="BQX66" s="685"/>
      <c r="BQY66" s="685"/>
      <c r="BQZ66" s="685"/>
      <c r="BRA66" s="685"/>
      <c r="BRB66" s="685"/>
      <c r="BRC66" s="685"/>
      <c r="BRD66" s="685"/>
      <c r="BRE66" s="685"/>
      <c r="BRF66" s="685"/>
      <c r="BRG66" s="685"/>
      <c r="BRH66" s="685"/>
      <c r="BRI66" s="685"/>
      <c r="BRJ66" s="685"/>
      <c r="BRK66" s="685"/>
      <c r="BRL66" s="685"/>
      <c r="BRM66" s="685"/>
      <c r="BRN66" s="685"/>
      <c r="BRO66" s="685"/>
      <c r="BRP66" s="685"/>
      <c r="BRQ66" s="685"/>
      <c r="BRR66" s="685"/>
      <c r="BRS66" s="685"/>
      <c r="BRT66" s="685"/>
      <c r="BRU66" s="685"/>
      <c r="BRV66" s="685"/>
      <c r="BRW66" s="685"/>
      <c r="BRX66" s="685"/>
      <c r="BRY66" s="685"/>
      <c r="BRZ66" s="685"/>
      <c r="BSA66" s="685"/>
      <c r="BSB66" s="685"/>
      <c r="BSC66" s="685"/>
      <c r="BSD66" s="685"/>
      <c r="BSE66" s="685"/>
      <c r="BSF66" s="685"/>
      <c r="BSG66" s="685"/>
      <c r="BSH66" s="685"/>
      <c r="BSI66" s="685"/>
      <c r="BSJ66" s="685"/>
      <c r="BSK66" s="685"/>
      <c r="BSL66" s="685"/>
      <c r="BSM66" s="685"/>
      <c r="BSN66" s="685"/>
      <c r="BSO66" s="685"/>
      <c r="BSP66" s="685"/>
      <c r="BSQ66" s="685"/>
      <c r="BSR66" s="685"/>
      <c r="BSS66" s="685"/>
      <c r="BST66" s="685"/>
      <c r="BSU66" s="685"/>
      <c r="BSV66" s="685"/>
      <c r="BSW66" s="685"/>
      <c r="BSX66" s="685"/>
      <c r="BSY66" s="685"/>
      <c r="BSZ66" s="685"/>
      <c r="BTA66" s="685"/>
      <c r="BTB66" s="685"/>
      <c r="BTC66" s="685"/>
      <c r="BTD66" s="685"/>
      <c r="BTE66" s="685"/>
      <c r="BTF66" s="685"/>
      <c r="BTG66" s="685"/>
      <c r="BTH66" s="685"/>
      <c r="BTI66" s="685"/>
      <c r="BTJ66" s="685"/>
      <c r="BTK66" s="685"/>
      <c r="BTL66" s="685"/>
      <c r="BTM66" s="685"/>
      <c r="BTN66" s="685"/>
      <c r="BTO66" s="685"/>
      <c r="BTP66" s="685"/>
      <c r="BTQ66" s="685"/>
      <c r="BTR66" s="685"/>
      <c r="BTS66" s="685"/>
      <c r="BTT66" s="685"/>
      <c r="BTU66" s="685"/>
      <c r="BTV66" s="685"/>
      <c r="BTW66" s="685"/>
      <c r="BTX66" s="685"/>
      <c r="BTY66" s="685"/>
      <c r="BTZ66" s="685"/>
      <c r="BUA66" s="685"/>
      <c r="BUB66" s="685"/>
      <c r="BUC66" s="685"/>
      <c r="BUD66" s="685"/>
      <c r="BUE66" s="685"/>
      <c r="BUF66" s="685"/>
      <c r="BUG66" s="685"/>
      <c r="BUH66" s="685"/>
      <c r="BUI66" s="685"/>
      <c r="BUJ66" s="685"/>
      <c r="BUK66" s="685"/>
      <c r="BUL66" s="685"/>
      <c r="BUM66" s="685"/>
      <c r="BUN66" s="685"/>
      <c r="BUO66" s="685"/>
      <c r="BUP66" s="685"/>
      <c r="BUQ66" s="685"/>
      <c r="BUR66" s="685"/>
      <c r="BUS66" s="685"/>
      <c r="BUT66" s="685"/>
      <c r="BUU66" s="685"/>
      <c r="BUV66" s="685"/>
      <c r="BUW66" s="685"/>
      <c r="BUX66" s="685"/>
      <c r="BUY66" s="685"/>
      <c r="BUZ66" s="685"/>
      <c r="BVA66" s="685"/>
      <c r="BVB66" s="685"/>
      <c r="BVC66" s="685"/>
      <c r="BVD66" s="685"/>
      <c r="BVE66" s="685"/>
      <c r="BVF66" s="685"/>
      <c r="BVG66" s="685"/>
      <c r="BVH66" s="685"/>
      <c r="BVI66" s="685"/>
      <c r="BVJ66" s="685"/>
      <c r="BVK66" s="685"/>
      <c r="BVL66" s="685"/>
      <c r="BVM66" s="685"/>
      <c r="BVN66" s="685"/>
      <c r="BVO66" s="685"/>
      <c r="BVP66" s="685"/>
      <c r="BVQ66" s="685"/>
      <c r="BVR66" s="685"/>
      <c r="BVS66" s="685"/>
      <c r="BVT66" s="685"/>
      <c r="BVU66" s="685"/>
      <c r="BVV66" s="685"/>
      <c r="BVW66" s="685"/>
      <c r="BVX66" s="685"/>
      <c r="BVY66" s="685"/>
      <c r="BVZ66" s="685"/>
      <c r="BWA66" s="685"/>
      <c r="BWB66" s="685"/>
      <c r="BWC66" s="685"/>
      <c r="BWD66" s="685"/>
      <c r="BWE66" s="685"/>
      <c r="BWF66" s="685"/>
      <c r="BWG66" s="685"/>
      <c r="BWH66" s="685"/>
      <c r="BWI66" s="685"/>
      <c r="BWJ66" s="685"/>
      <c r="BWK66" s="685"/>
      <c r="BWL66" s="685"/>
      <c r="BWM66" s="685"/>
      <c r="BWN66" s="685"/>
      <c r="BWO66" s="685"/>
      <c r="BWP66" s="685"/>
      <c r="BWQ66" s="685"/>
      <c r="BWR66" s="685"/>
      <c r="BWS66" s="685"/>
      <c r="BWT66" s="685"/>
      <c r="BWU66" s="685"/>
      <c r="BWV66" s="685"/>
      <c r="BWW66" s="685"/>
      <c r="BWX66" s="685"/>
      <c r="BWY66" s="685"/>
      <c r="BWZ66" s="685"/>
      <c r="BXA66" s="685"/>
      <c r="BXB66" s="685"/>
      <c r="BXC66" s="685"/>
      <c r="BXD66" s="685"/>
      <c r="BXE66" s="685"/>
      <c r="BXF66" s="685"/>
      <c r="BXG66" s="685"/>
      <c r="BXH66" s="685"/>
      <c r="BXI66" s="685"/>
      <c r="BXJ66" s="685"/>
      <c r="BXK66" s="685"/>
      <c r="BXL66" s="685"/>
      <c r="BXM66" s="685"/>
      <c r="BXN66" s="685"/>
      <c r="BXO66" s="685"/>
      <c r="BXP66" s="685"/>
      <c r="BXQ66" s="685"/>
      <c r="BXR66" s="685"/>
      <c r="BXS66" s="685"/>
      <c r="BXT66" s="685"/>
      <c r="BXU66" s="685"/>
      <c r="BXV66" s="685"/>
      <c r="BXW66" s="685"/>
      <c r="BXX66" s="685"/>
      <c r="BXY66" s="685"/>
      <c r="BXZ66" s="685"/>
      <c r="BYA66" s="685"/>
      <c r="BYB66" s="685"/>
      <c r="BYC66" s="685"/>
      <c r="BYD66" s="685"/>
      <c r="BYE66" s="685"/>
      <c r="BYF66" s="685"/>
      <c r="BYG66" s="685"/>
      <c r="BYH66" s="685"/>
      <c r="BYI66" s="685"/>
      <c r="BYJ66" s="685"/>
      <c r="BYK66" s="685"/>
      <c r="BYL66" s="685"/>
      <c r="BYM66" s="685"/>
      <c r="BYN66" s="685"/>
      <c r="BYO66" s="685"/>
      <c r="BYP66" s="685"/>
      <c r="BYQ66" s="685"/>
      <c r="BYR66" s="685"/>
      <c r="BYS66" s="685"/>
      <c r="BYT66" s="685"/>
      <c r="BYU66" s="685"/>
      <c r="BYV66" s="685"/>
      <c r="BYW66" s="685"/>
      <c r="BYX66" s="685"/>
      <c r="BYY66" s="685"/>
      <c r="BYZ66" s="685"/>
      <c r="BZA66" s="685"/>
      <c r="BZB66" s="685"/>
      <c r="BZC66" s="685"/>
      <c r="BZD66" s="685"/>
      <c r="BZE66" s="685"/>
      <c r="BZF66" s="685"/>
      <c r="BZG66" s="685"/>
      <c r="BZH66" s="685"/>
      <c r="BZI66" s="685"/>
      <c r="BZJ66" s="685"/>
      <c r="BZK66" s="685"/>
      <c r="BZL66" s="685"/>
      <c r="BZM66" s="685"/>
      <c r="BZN66" s="685"/>
      <c r="BZO66" s="685"/>
      <c r="BZP66" s="685"/>
      <c r="BZQ66" s="685"/>
      <c r="BZR66" s="685"/>
      <c r="BZS66" s="685"/>
      <c r="BZT66" s="685"/>
      <c r="BZU66" s="685"/>
      <c r="BZV66" s="685"/>
      <c r="BZW66" s="685"/>
      <c r="BZX66" s="685"/>
      <c r="BZY66" s="685"/>
      <c r="BZZ66" s="685"/>
      <c r="CAA66" s="685"/>
      <c r="CAB66" s="685"/>
      <c r="CAC66" s="685"/>
      <c r="CAD66" s="685"/>
      <c r="CAE66" s="685"/>
      <c r="CAF66" s="685"/>
      <c r="CAG66" s="685"/>
      <c r="CAH66" s="685"/>
      <c r="CAI66" s="685"/>
      <c r="CAJ66" s="685"/>
      <c r="CAK66" s="685"/>
      <c r="CAL66" s="685"/>
      <c r="CAM66" s="685"/>
      <c r="CAN66" s="685"/>
      <c r="CAO66" s="685"/>
      <c r="CAP66" s="685"/>
      <c r="CAQ66" s="685"/>
      <c r="CAR66" s="685"/>
      <c r="CAS66" s="685"/>
      <c r="CAT66" s="685"/>
      <c r="CAU66" s="685"/>
      <c r="CAV66" s="685"/>
      <c r="CAW66" s="685"/>
      <c r="CAX66" s="685"/>
      <c r="CAY66" s="685"/>
      <c r="CAZ66" s="685"/>
      <c r="CBA66" s="685"/>
      <c r="CBB66" s="685"/>
      <c r="CBC66" s="685"/>
      <c r="CBD66" s="685"/>
      <c r="CBE66" s="685"/>
      <c r="CBF66" s="685"/>
      <c r="CBG66" s="685"/>
      <c r="CBH66" s="685"/>
      <c r="CBI66" s="685"/>
      <c r="CBJ66" s="685"/>
      <c r="CBK66" s="685"/>
      <c r="CBL66" s="685"/>
      <c r="CBM66" s="685"/>
      <c r="CBN66" s="685"/>
      <c r="CBO66" s="685"/>
      <c r="CBP66" s="685"/>
      <c r="CBQ66" s="685"/>
      <c r="CBR66" s="685"/>
      <c r="CBS66" s="685"/>
      <c r="CBT66" s="685"/>
      <c r="CBU66" s="685"/>
      <c r="CBV66" s="685"/>
      <c r="CBW66" s="685"/>
      <c r="CBX66" s="685"/>
      <c r="CBY66" s="685"/>
      <c r="CBZ66" s="685"/>
      <c r="CCA66" s="685"/>
      <c r="CCB66" s="685"/>
      <c r="CCC66" s="685"/>
      <c r="CCD66" s="685"/>
      <c r="CCE66" s="685"/>
      <c r="CCF66" s="685"/>
      <c r="CCG66" s="685"/>
      <c r="CCH66" s="685"/>
      <c r="CCI66" s="685"/>
      <c r="CCJ66" s="685"/>
      <c r="CCK66" s="685"/>
      <c r="CCL66" s="685"/>
      <c r="CCM66" s="685"/>
      <c r="CCN66" s="685"/>
      <c r="CCO66" s="685"/>
      <c r="CCP66" s="685"/>
      <c r="CCQ66" s="685"/>
      <c r="CCR66" s="685"/>
      <c r="CCS66" s="685"/>
      <c r="CCT66" s="685"/>
      <c r="CCU66" s="685"/>
      <c r="CCV66" s="685"/>
      <c r="CCW66" s="685"/>
      <c r="CCX66" s="685"/>
      <c r="CCY66" s="685"/>
      <c r="CCZ66" s="685"/>
      <c r="CDA66" s="685"/>
      <c r="CDB66" s="685"/>
      <c r="CDC66" s="685"/>
      <c r="CDD66" s="685"/>
      <c r="CDE66" s="685"/>
      <c r="CDF66" s="685"/>
      <c r="CDG66" s="685"/>
      <c r="CDH66" s="685"/>
      <c r="CDI66" s="685"/>
      <c r="CDJ66" s="685"/>
      <c r="CDK66" s="685"/>
      <c r="CDL66" s="685"/>
      <c r="CDM66" s="685"/>
      <c r="CDN66" s="685"/>
      <c r="CDO66" s="685"/>
      <c r="CDP66" s="685"/>
      <c r="CDQ66" s="685"/>
      <c r="CDR66" s="685"/>
      <c r="CDS66" s="685"/>
      <c r="CDT66" s="685"/>
      <c r="CDU66" s="685"/>
      <c r="CDV66" s="685"/>
      <c r="CDW66" s="685"/>
      <c r="CDX66" s="685"/>
      <c r="CDY66" s="685"/>
      <c r="CDZ66" s="685"/>
      <c r="CEA66" s="685"/>
      <c r="CEB66" s="685"/>
      <c r="CEC66" s="685"/>
      <c r="CED66" s="685"/>
      <c r="CEE66" s="685"/>
      <c r="CEF66" s="685"/>
      <c r="CEG66" s="685"/>
      <c r="CEH66" s="685"/>
      <c r="CEI66" s="685"/>
      <c r="CEJ66" s="685"/>
      <c r="CEK66" s="685"/>
      <c r="CEL66" s="685"/>
      <c r="CEM66" s="685"/>
      <c r="CEN66" s="685"/>
      <c r="CEO66" s="685"/>
      <c r="CEP66" s="685"/>
      <c r="CEQ66" s="685"/>
      <c r="CER66" s="685"/>
      <c r="CES66" s="685"/>
      <c r="CET66" s="685"/>
      <c r="CEU66" s="685"/>
      <c r="CEV66" s="685"/>
      <c r="CEW66" s="685"/>
      <c r="CEX66" s="685"/>
      <c r="CEY66" s="685"/>
      <c r="CEZ66" s="685"/>
      <c r="CFA66" s="685"/>
      <c r="CFB66" s="685"/>
      <c r="CFC66" s="685"/>
      <c r="CFD66" s="685"/>
      <c r="CFE66" s="685"/>
      <c r="CFF66" s="685"/>
      <c r="CFG66" s="685"/>
      <c r="CFH66" s="685"/>
      <c r="CFI66" s="685"/>
      <c r="CFJ66" s="685"/>
      <c r="CFK66" s="685"/>
      <c r="CFL66" s="685"/>
      <c r="CFM66" s="685"/>
      <c r="CFN66" s="685"/>
      <c r="CFO66" s="685"/>
      <c r="CFP66" s="685"/>
      <c r="CFQ66" s="685"/>
      <c r="CFR66" s="685"/>
      <c r="CFS66" s="685"/>
      <c r="CFT66" s="685"/>
      <c r="CFU66" s="685"/>
      <c r="CFV66" s="685"/>
      <c r="CFW66" s="685"/>
      <c r="CFX66" s="685"/>
      <c r="CFY66" s="685"/>
      <c r="CFZ66" s="685"/>
      <c r="CGA66" s="685"/>
      <c r="CGB66" s="685"/>
      <c r="CGC66" s="685"/>
      <c r="CGD66" s="685"/>
      <c r="CGE66" s="685"/>
      <c r="CGF66" s="685"/>
      <c r="CGG66" s="685"/>
      <c r="CGH66" s="685"/>
      <c r="CGI66" s="685"/>
      <c r="CGJ66" s="685"/>
      <c r="CGK66" s="685"/>
      <c r="CGL66" s="685"/>
      <c r="CGM66" s="685"/>
      <c r="CGN66" s="685"/>
      <c r="CGO66" s="685"/>
      <c r="CGP66" s="685"/>
      <c r="CGQ66" s="685"/>
      <c r="CGR66" s="685"/>
      <c r="CGS66" s="685"/>
      <c r="CGT66" s="685"/>
      <c r="CGU66" s="685"/>
      <c r="CGV66" s="685"/>
      <c r="CGW66" s="685"/>
      <c r="CGX66" s="685"/>
      <c r="CGY66" s="685"/>
      <c r="CGZ66" s="685"/>
      <c r="CHA66" s="685"/>
      <c r="CHB66" s="685"/>
      <c r="CHC66" s="685"/>
      <c r="CHD66" s="685"/>
      <c r="CHE66" s="685"/>
      <c r="CHF66" s="685"/>
      <c r="CHG66" s="685"/>
      <c r="CHH66" s="685"/>
      <c r="CHI66" s="685"/>
      <c r="CHJ66" s="685"/>
      <c r="CHK66" s="685"/>
      <c r="CHL66" s="685"/>
      <c r="CHM66" s="685"/>
      <c r="CHN66" s="685"/>
      <c r="CHO66" s="685"/>
      <c r="CHP66" s="685"/>
      <c r="CHQ66" s="685"/>
      <c r="CHR66" s="685"/>
      <c r="CHS66" s="685"/>
      <c r="CHT66" s="685"/>
      <c r="CHU66" s="685"/>
      <c r="CHV66" s="685"/>
      <c r="CHW66" s="685"/>
      <c r="CHX66" s="685"/>
      <c r="CHY66" s="685"/>
      <c r="CHZ66" s="685"/>
      <c r="CIA66" s="685"/>
      <c r="CIB66" s="685"/>
      <c r="CIC66" s="685"/>
      <c r="CID66" s="685"/>
      <c r="CIE66" s="685"/>
      <c r="CIF66" s="685"/>
      <c r="CIG66" s="685"/>
      <c r="CIH66" s="685"/>
      <c r="CII66" s="685"/>
      <c r="CIJ66" s="685"/>
      <c r="CIK66" s="685"/>
      <c r="CIL66" s="685"/>
      <c r="CIM66" s="685"/>
      <c r="CIN66" s="685"/>
      <c r="CIO66" s="685"/>
      <c r="CIP66" s="685"/>
      <c r="CIQ66" s="685"/>
      <c r="CIR66" s="685"/>
      <c r="CIS66" s="685"/>
      <c r="CIT66" s="685"/>
      <c r="CIU66" s="685"/>
      <c r="CIV66" s="685"/>
      <c r="CIW66" s="685"/>
      <c r="CIX66" s="685"/>
      <c r="CIY66" s="685"/>
      <c r="CIZ66" s="685"/>
      <c r="CJA66" s="685"/>
      <c r="CJB66" s="685"/>
      <c r="CJC66" s="685"/>
      <c r="CJD66" s="685"/>
      <c r="CJE66" s="685"/>
      <c r="CJF66" s="685"/>
      <c r="CJG66" s="685"/>
      <c r="CJH66" s="685"/>
      <c r="CJI66" s="685"/>
      <c r="CJJ66" s="685"/>
      <c r="CJK66" s="685"/>
      <c r="CJL66" s="685"/>
      <c r="CJM66" s="685"/>
      <c r="CJN66" s="685"/>
      <c r="CJO66" s="685"/>
      <c r="CJP66" s="685"/>
      <c r="CJQ66" s="685"/>
      <c r="CJR66" s="685"/>
      <c r="CJS66" s="685"/>
      <c r="CJT66" s="685"/>
      <c r="CJU66" s="685"/>
      <c r="CJV66" s="685"/>
      <c r="CJW66" s="685"/>
      <c r="CJX66" s="685"/>
      <c r="CJY66" s="685"/>
      <c r="CJZ66" s="685"/>
      <c r="CKA66" s="685"/>
      <c r="CKB66" s="685"/>
      <c r="CKC66" s="685"/>
      <c r="CKD66" s="685"/>
      <c r="CKE66" s="685"/>
      <c r="CKF66" s="685"/>
      <c r="CKG66" s="685"/>
      <c r="CKH66" s="685"/>
      <c r="CKI66" s="685"/>
      <c r="CKJ66" s="685"/>
      <c r="CKK66" s="685"/>
      <c r="CKL66" s="685"/>
      <c r="CKM66" s="685"/>
      <c r="CKN66" s="685"/>
      <c r="CKO66" s="685"/>
      <c r="CKP66" s="685"/>
      <c r="CKQ66" s="685"/>
      <c r="CKR66" s="685"/>
      <c r="CKS66" s="685"/>
      <c r="CKT66" s="685"/>
      <c r="CKU66" s="685"/>
      <c r="CKV66" s="685"/>
      <c r="CKW66" s="685"/>
      <c r="CKX66" s="685"/>
      <c r="CKY66" s="685"/>
      <c r="CKZ66" s="685"/>
      <c r="CLA66" s="685"/>
      <c r="CLB66" s="685"/>
      <c r="CLC66" s="685"/>
      <c r="CLD66" s="685"/>
      <c r="CLE66" s="685"/>
      <c r="CLF66" s="685"/>
      <c r="CLG66" s="685"/>
      <c r="CLH66" s="685"/>
      <c r="CLI66" s="685"/>
      <c r="CLJ66" s="685"/>
      <c r="CLK66" s="685"/>
      <c r="CLL66" s="685"/>
      <c r="CLM66" s="685"/>
      <c r="CLN66" s="685"/>
      <c r="CLO66" s="685"/>
      <c r="CLP66" s="685"/>
      <c r="CLQ66" s="685"/>
      <c r="CLR66" s="685"/>
      <c r="CLS66" s="685"/>
      <c r="CLT66" s="685"/>
      <c r="CLU66" s="685"/>
      <c r="CLV66" s="685"/>
      <c r="CLW66" s="685"/>
      <c r="CLX66" s="685"/>
      <c r="CLY66" s="685"/>
      <c r="CLZ66" s="685"/>
      <c r="CMA66" s="685"/>
      <c r="CMB66" s="685"/>
      <c r="CMC66" s="685"/>
      <c r="CMD66" s="685"/>
      <c r="CME66" s="685"/>
      <c r="CMF66" s="685"/>
      <c r="CMG66" s="685"/>
      <c r="CMH66" s="685"/>
      <c r="CMI66" s="685"/>
      <c r="CMJ66" s="685"/>
      <c r="CMK66" s="685"/>
      <c r="CML66" s="685"/>
      <c r="CMM66" s="685"/>
      <c r="CMN66" s="685"/>
      <c r="CMO66" s="685"/>
      <c r="CMP66" s="685"/>
      <c r="CMQ66" s="685"/>
      <c r="CMR66" s="685"/>
      <c r="CMS66" s="685"/>
      <c r="CMT66" s="685"/>
      <c r="CMU66" s="685"/>
      <c r="CMV66" s="685"/>
      <c r="CMW66" s="685"/>
      <c r="CMX66" s="685"/>
      <c r="CMY66" s="685"/>
      <c r="CMZ66" s="685"/>
      <c r="CNA66" s="685"/>
      <c r="CNB66" s="685"/>
      <c r="CNC66" s="685"/>
      <c r="CND66" s="685"/>
      <c r="CNE66" s="685"/>
      <c r="CNF66" s="685"/>
      <c r="CNG66" s="685"/>
      <c r="CNH66" s="685"/>
      <c r="CNI66" s="685"/>
      <c r="CNJ66" s="685"/>
      <c r="CNK66" s="685"/>
      <c r="CNL66" s="685"/>
      <c r="CNM66" s="685"/>
      <c r="CNN66" s="685"/>
      <c r="CNO66" s="685"/>
      <c r="CNP66" s="685"/>
      <c r="CNQ66" s="685"/>
      <c r="CNR66" s="685"/>
      <c r="CNS66" s="685"/>
      <c r="CNT66" s="685"/>
      <c r="CNU66" s="685"/>
      <c r="CNV66" s="685"/>
      <c r="CNW66" s="685"/>
      <c r="CNX66" s="685"/>
      <c r="CNY66" s="685"/>
      <c r="CNZ66" s="685"/>
      <c r="COA66" s="685"/>
      <c r="COB66" s="685"/>
      <c r="COC66" s="685"/>
      <c r="COD66" s="685"/>
      <c r="COE66" s="685"/>
      <c r="COF66" s="685"/>
      <c r="COG66" s="685"/>
      <c r="COH66" s="685"/>
      <c r="COI66" s="685"/>
      <c r="COJ66" s="685"/>
      <c r="COK66" s="685"/>
      <c r="COL66" s="685"/>
      <c r="COM66" s="685"/>
      <c r="CON66" s="685"/>
      <c r="COO66" s="685"/>
      <c r="COP66" s="685"/>
      <c r="COQ66" s="685"/>
      <c r="COR66" s="685"/>
      <c r="COS66" s="685"/>
      <c r="COT66" s="685"/>
      <c r="COU66" s="685"/>
      <c r="COV66" s="685"/>
      <c r="COW66" s="685"/>
      <c r="COX66" s="685"/>
      <c r="COY66" s="685"/>
      <c r="COZ66" s="685"/>
      <c r="CPA66" s="685"/>
      <c r="CPB66" s="685"/>
      <c r="CPC66" s="685"/>
      <c r="CPD66" s="685"/>
      <c r="CPE66" s="685"/>
      <c r="CPF66" s="685"/>
      <c r="CPG66" s="685"/>
      <c r="CPH66" s="685"/>
      <c r="CPI66" s="685"/>
      <c r="CPJ66" s="685"/>
      <c r="CPK66" s="685"/>
      <c r="CPL66" s="685"/>
      <c r="CPM66" s="685"/>
      <c r="CPN66" s="685"/>
      <c r="CPO66" s="685"/>
      <c r="CPP66" s="685"/>
      <c r="CPQ66" s="685"/>
      <c r="CPR66" s="685"/>
      <c r="CPS66" s="685"/>
      <c r="CPT66" s="685"/>
      <c r="CPU66" s="685"/>
      <c r="CPV66" s="685"/>
      <c r="CPW66" s="685"/>
      <c r="CPX66" s="685"/>
      <c r="CPY66" s="685"/>
      <c r="CPZ66" s="685"/>
      <c r="CQA66" s="685"/>
      <c r="CQB66" s="685"/>
      <c r="CQC66" s="685"/>
      <c r="CQD66" s="685"/>
      <c r="CQE66" s="685"/>
      <c r="CQF66" s="685"/>
      <c r="CQG66" s="685"/>
      <c r="CQH66" s="685"/>
      <c r="CQI66" s="685"/>
      <c r="CQJ66" s="685"/>
      <c r="CQK66" s="685"/>
      <c r="CQL66" s="685"/>
      <c r="CQM66" s="685"/>
      <c r="CQN66" s="685"/>
      <c r="CQO66" s="685"/>
      <c r="CQP66" s="685"/>
      <c r="CQQ66" s="685"/>
      <c r="CQR66" s="685"/>
      <c r="CQS66" s="685"/>
      <c r="CQT66" s="685"/>
      <c r="CQU66" s="685"/>
      <c r="CQV66" s="685"/>
      <c r="CQW66" s="685"/>
      <c r="CQX66" s="685"/>
      <c r="CQY66" s="685"/>
      <c r="CQZ66" s="685"/>
      <c r="CRA66" s="685"/>
      <c r="CRB66" s="685"/>
      <c r="CRC66" s="685"/>
      <c r="CRD66" s="685"/>
      <c r="CRE66" s="685"/>
      <c r="CRF66" s="685"/>
      <c r="CRG66" s="685"/>
      <c r="CRH66" s="685"/>
      <c r="CRI66" s="685"/>
      <c r="CRJ66" s="685"/>
      <c r="CRK66" s="685"/>
      <c r="CRL66" s="685"/>
      <c r="CRM66" s="685"/>
      <c r="CRN66" s="685"/>
      <c r="CRO66" s="685"/>
      <c r="CRP66" s="685"/>
      <c r="CRQ66" s="685"/>
      <c r="CRR66" s="685"/>
      <c r="CRS66" s="685"/>
      <c r="CRT66" s="685"/>
      <c r="CRU66" s="685"/>
      <c r="CRV66" s="685"/>
      <c r="CRW66" s="685"/>
      <c r="CRX66" s="685"/>
      <c r="CRY66" s="685"/>
      <c r="CRZ66" s="685"/>
      <c r="CSA66" s="685"/>
      <c r="CSB66" s="685"/>
      <c r="CSC66" s="685"/>
      <c r="CSD66" s="685"/>
      <c r="CSE66" s="685"/>
      <c r="CSF66" s="685"/>
      <c r="CSG66" s="685"/>
      <c r="CSH66" s="685"/>
      <c r="CSI66" s="685"/>
      <c r="CSJ66" s="685"/>
      <c r="CSK66" s="685"/>
      <c r="CSL66" s="685"/>
      <c r="CSM66" s="685"/>
      <c r="CSN66" s="685"/>
      <c r="CSO66" s="685"/>
      <c r="CSP66" s="685"/>
      <c r="CSQ66" s="685"/>
      <c r="CSR66" s="685"/>
      <c r="CSS66" s="685"/>
      <c r="CST66" s="685"/>
      <c r="CSU66" s="685"/>
      <c r="CSV66" s="685"/>
      <c r="CSW66" s="685"/>
      <c r="CSX66" s="685"/>
      <c r="CSY66" s="685"/>
      <c r="CSZ66" s="685"/>
      <c r="CTA66" s="685"/>
      <c r="CTB66" s="685"/>
      <c r="CTC66" s="685"/>
      <c r="CTD66" s="685"/>
      <c r="CTE66" s="685"/>
      <c r="CTF66" s="685"/>
      <c r="CTG66" s="685"/>
      <c r="CTH66" s="685"/>
      <c r="CTI66" s="685"/>
      <c r="CTJ66" s="685"/>
      <c r="CTK66" s="685"/>
      <c r="CTL66" s="685"/>
      <c r="CTM66" s="685"/>
      <c r="CTN66" s="685"/>
      <c r="CTO66" s="685"/>
      <c r="CTP66" s="685"/>
      <c r="CTQ66" s="685"/>
      <c r="CTR66" s="685"/>
      <c r="CTS66" s="685"/>
      <c r="CTT66" s="685"/>
      <c r="CTU66" s="685"/>
      <c r="CTV66" s="685"/>
      <c r="CTW66" s="685"/>
      <c r="CTX66" s="685"/>
      <c r="CTY66" s="685"/>
      <c r="CTZ66" s="685"/>
      <c r="CUA66" s="685"/>
      <c r="CUB66" s="685"/>
      <c r="CUC66" s="685"/>
      <c r="CUD66" s="685"/>
      <c r="CUE66" s="685"/>
      <c r="CUF66" s="685"/>
      <c r="CUG66" s="685"/>
      <c r="CUH66" s="685"/>
      <c r="CUI66" s="685"/>
      <c r="CUJ66" s="685"/>
      <c r="CUK66" s="685"/>
      <c r="CUL66" s="685"/>
      <c r="CUM66" s="685"/>
      <c r="CUN66" s="685"/>
      <c r="CUO66" s="685"/>
      <c r="CUP66" s="685"/>
      <c r="CUQ66" s="685"/>
      <c r="CUR66" s="685"/>
      <c r="CUS66" s="685"/>
      <c r="CUT66" s="685"/>
      <c r="CUU66" s="685"/>
      <c r="CUV66" s="685"/>
      <c r="CUW66" s="685"/>
      <c r="CUX66" s="685"/>
      <c r="CUY66" s="685"/>
      <c r="CUZ66" s="685"/>
      <c r="CVA66" s="685"/>
      <c r="CVB66" s="685"/>
      <c r="CVC66" s="685"/>
      <c r="CVD66" s="685"/>
      <c r="CVE66" s="685"/>
      <c r="CVF66" s="685"/>
      <c r="CVG66" s="685"/>
      <c r="CVH66" s="685"/>
      <c r="CVI66" s="685"/>
      <c r="CVJ66" s="685"/>
      <c r="CVK66" s="685"/>
      <c r="CVL66" s="685"/>
      <c r="CVM66" s="685"/>
      <c r="CVN66" s="685"/>
      <c r="CVO66" s="685"/>
      <c r="CVP66" s="685"/>
      <c r="CVQ66" s="685"/>
      <c r="CVR66" s="685"/>
      <c r="CVS66" s="685"/>
      <c r="CVT66" s="685"/>
      <c r="CVU66" s="685"/>
      <c r="CVV66" s="685"/>
      <c r="CVW66" s="685"/>
      <c r="CVX66" s="685"/>
      <c r="CVY66" s="685"/>
      <c r="CVZ66" s="685"/>
      <c r="CWA66" s="685"/>
      <c r="CWB66" s="685"/>
      <c r="CWC66" s="685"/>
      <c r="CWD66" s="685"/>
      <c r="CWE66" s="685"/>
      <c r="CWF66" s="685"/>
      <c r="CWG66" s="685"/>
      <c r="CWH66" s="685"/>
      <c r="CWI66" s="685"/>
      <c r="CWJ66" s="685"/>
      <c r="CWK66" s="685"/>
      <c r="CWL66" s="685"/>
      <c r="CWM66" s="685"/>
      <c r="CWN66" s="685"/>
      <c r="CWO66" s="685"/>
      <c r="CWP66" s="685"/>
      <c r="CWQ66" s="685"/>
      <c r="CWR66" s="685"/>
      <c r="CWS66" s="685"/>
      <c r="CWT66" s="685"/>
      <c r="CWU66" s="685"/>
      <c r="CWV66" s="685"/>
      <c r="CWW66" s="685"/>
      <c r="CWX66" s="685"/>
      <c r="CWY66" s="685"/>
      <c r="CWZ66" s="685"/>
      <c r="CXA66" s="685"/>
      <c r="CXB66" s="685"/>
      <c r="CXC66" s="685"/>
      <c r="CXD66" s="685"/>
      <c r="CXE66" s="685"/>
      <c r="CXF66" s="685"/>
      <c r="CXG66" s="685"/>
      <c r="CXH66" s="685"/>
      <c r="CXI66" s="685"/>
      <c r="CXJ66" s="685"/>
      <c r="CXK66" s="685"/>
      <c r="CXL66" s="685"/>
      <c r="CXM66" s="685"/>
      <c r="CXN66" s="685"/>
      <c r="CXO66" s="685"/>
      <c r="CXP66" s="685"/>
      <c r="CXQ66" s="685"/>
      <c r="CXR66" s="685"/>
      <c r="CXS66" s="685"/>
      <c r="CXT66" s="685"/>
      <c r="CXU66" s="685"/>
      <c r="CXV66" s="685"/>
      <c r="CXW66" s="685"/>
      <c r="CXX66" s="685"/>
      <c r="CXY66" s="685"/>
      <c r="CXZ66" s="685"/>
      <c r="CYA66" s="685"/>
      <c r="CYB66" s="685"/>
      <c r="CYC66" s="685"/>
      <c r="CYD66" s="685"/>
      <c r="CYE66" s="685"/>
      <c r="CYF66" s="685"/>
      <c r="CYG66" s="685"/>
      <c r="CYH66" s="685"/>
      <c r="CYI66" s="685"/>
      <c r="CYJ66" s="685"/>
      <c r="CYK66" s="685"/>
      <c r="CYL66" s="685"/>
      <c r="CYM66" s="685"/>
      <c r="CYN66" s="685"/>
      <c r="CYO66" s="685"/>
      <c r="CYP66" s="685"/>
      <c r="CYQ66" s="685"/>
      <c r="CYR66" s="685"/>
      <c r="CYS66" s="685"/>
      <c r="CYT66" s="685"/>
      <c r="CYU66" s="685"/>
      <c r="CYV66" s="685"/>
      <c r="CYW66" s="685"/>
      <c r="CYX66" s="685"/>
      <c r="CYY66" s="685"/>
      <c r="CYZ66" s="685"/>
      <c r="CZA66" s="685"/>
      <c r="CZB66" s="685"/>
      <c r="CZC66" s="685"/>
      <c r="CZD66" s="685"/>
      <c r="CZE66" s="685"/>
      <c r="CZF66" s="685"/>
      <c r="CZG66" s="685"/>
      <c r="CZH66" s="685"/>
      <c r="CZI66" s="685"/>
      <c r="CZJ66" s="685"/>
      <c r="CZK66" s="685"/>
      <c r="CZL66" s="685"/>
      <c r="CZM66" s="685"/>
      <c r="CZN66" s="685"/>
      <c r="CZO66" s="685"/>
      <c r="CZP66" s="685"/>
      <c r="CZQ66" s="685"/>
      <c r="CZR66" s="685"/>
      <c r="CZS66" s="685"/>
      <c r="CZT66" s="685"/>
      <c r="CZU66" s="685"/>
      <c r="CZV66" s="685"/>
      <c r="CZW66" s="685"/>
      <c r="CZX66" s="685"/>
      <c r="CZY66" s="685"/>
      <c r="CZZ66" s="685"/>
      <c r="DAA66" s="685"/>
      <c r="DAB66" s="685"/>
      <c r="DAC66" s="685"/>
      <c r="DAD66" s="685"/>
      <c r="DAE66" s="685"/>
      <c r="DAF66" s="685"/>
      <c r="DAG66" s="685"/>
      <c r="DAH66" s="685"/>
      <c r="DAI66" s="685"/>
      <c r="DAJ66" s="685"/>
      <c r="DAK66" s="685"/>
      <c r="DAL66" s="685"/>
      <c r="DAM66" s="685"/>
      <c r="DAN66" s="685"/>
      <c r="DAO66" s="685"/>
      <c r="DAP66" s="685"/>
      <c r="DAQ66" s="685"/>
      <c r="DAR66" s="685"/>
      <c r="DAS66" s="685"/>
      <c r="DAT66" s="685"/>
      <c r="DAU66" s="685"/>
      <c r="DAV66" s="685"/>
      <c r="DAW66" s="685"/>
      <c r="DAX66" s="685"/>
      <c r="DAY66" s="685"/>
      <c r="DAZ66" s="685"/>
      <c r="DBA66" s="685"/>
      <c r="DBB66" s="685"/>
      <c r="DBC66" s="685"/>
      <c r="DBD66" s="685"/>
      <c r="DBE66" s="685"/>
      <c r="DBF66" s="685"/>
      <c r="DBG66" s="685"/>
      <c r="DBH66" s="685"/>
      <c r="DBI66" s="685"/>
      <c r="DBJ66" s="685"/>
      <c r="DBK66" s="685"/>
      <c r="DBL66" s="685"/>
      <c r="DBM66" s="685"/>
      <c r="DBN66" s="685"/>
      <c r="DBO66" s="685"/>
      <c r="DBP66" s="685"/>
      <c r="DBQ66" s="685"/>
      <c r="DBR66" s="685"/>
      <c r="DBS66" s="685"/>
      <c r="DBT66" s="685"/>
      <c r="DBU66" s="685"/>
      <c r="DBV66" s="685"/>
      <c r="DBW66" s="685"/>
      <c r="DBX66" s="685"/>
      <c r="DBY66" s="685"/>
      <c r="DBZ66" s="685"/>
      <c r="DCA66" s="685"/>
      <c r="DCB66" s="685"/>
      <c r="DCC66" s="685"/>
      <c r="DCD66" s="685"/>
      <c r="DCE66" s="685"/>
      <c r="DCF66" s="685"/>
      <c r="DCG66" s="685"/>
      <c r="DCH66" s="685"/>
      <c r="DCI66" s="685"/>
      <c r="DCJ66" s="685"/>
      <c r="DCK66" s="685"/>
      <c r="DCL66" s="685"/>
      <c r="DCM66" s="685"/>
      <c r="DCN66" s="685"/>
      <c r="DCO66" s="685"/>
      <c r="DCP66" s="685"/>
      <c r="DCQ66" s="685"/>
      <c r="DCR66" s="685"/>
      <c r="DCS66" s="685"/>
      <c r="DCT66" s="685"/>
      <c r="DCU66" s="685"/>
      <c r="DCV66" s="685"/>
      <c r="DCW66" s="685"/>
      <c r="DCX66" s="685"/>
      <c r="DCY66" s="685"/>
      <c r="DCZ66" s="685"/>
      <c r="DDA66" s="685"/>
      <c r="DDB66" s="685"/>
      <c r="DDC66" s="685"/>
      <c r="DDD66" s="685"/>
      <c r="DDE66" s="685"/>
      <c r="DDF66" s="685"/>
      <c r="DDG66" s="685"/>
      <c r="DDH66" s="685"/>
      <c r="DDI66" s="685"/>
      <c r="DDJ66" s="685"/>
      <c r="DDK66" s="685"/>
      <c r="DDL66" s="685"/>
      <c r="DDM66" s="685"/>
      <c r="DDN66" s="685"/>
      <c r="DDO66" s="685"/>
      <c r="DDP66" s="685"/>
      <c r="DDQ66" s="685"/>
      <c r="DDR66" s="685"/>
      <c r="DDS66" s="685"/>
      <c r="DDT66" s="685"/>
      <c r="DDU66" s="685"/>
      <c r="DDV66" s="685"/>
      <c r="DDW66" s="685"/>
      <c r="DDX66" s="685"/>
      <c r="DDY66" s="685"/>
      <c r="DDZ66" s="685"/>
      <c r="DEA66" s="685"/>
      <c r="DEB66" s="685"/>
      <c r="DEC66" s="685"/>
      <c r="DED66" s="685"/>
      <c r="DEE66" s="685"/>
      <c r="DEF66" s="685"/>
      <c r="DEG66" s="685"/>
      <c r="DEH66" s="685"/>
      <c r="DEI66" s="685"/>
      <c r="DEJ66" s="685"/>
      <c r="DEK66" s="685"/>
      <c r="DEL66" s="685"/>
      <c r="DEM66" s="685"/>
      <c r="DEN66" s="685"/>
      <c r="DEO66" s="685"/>
      <c r="DEP66" s="685"/>
      <c r="DEQ66" s="685"/>
      <c r="DER66" s="685"/>
      <c r="DES66" s="685"/>
      <c r="DET66" s="685"/>
      <c r="DEU66" s="685"/>
      <c r="DEV66" s="685"/>
      <c r="DEW66" s="685"/>
      <c r="DEX66" s="685"/>
      <c r="DEY66" s="685"/>
      <c r="DEZ66" s="685"/>
      <c r="DFA66" s="685"/>
      <c r="DFB66" s="685"/>
      <c r="DFC66" s="685"/>
      <c r="DFD66" s="685"/>
      <c r="DFE66" s="685"/>
      <c r="DFF66" s="685"/>
      <c r="DFG66" s="685"/>
      <c r="DFH66" s="685"/>
      <c r="DFI66" s="685"/>
      <c r="DFJ66" s="685"/>
      <c r="DFK66" s="685"/>
      <c r="DFL66" s="685"/>
      <c r="DFM66" s="685"/>
      <c r="DFN66" s="685"/>
      <c r="DFO66" s="685"/>
      <c r="DFP66" s="685"/>
      <c r="DFQ66" s="685"/>
      <c r="DFR66" s="685"/>
      <c r="DFS66" s="685"/>
      <c r="DFT66" s="685"/>
      <c r="DFU66" s="685"/>
      <c r="DFV66" s="685"/>
      <c r="DFW66" s="685"/>
      <c r="DFX66" s="685"/>
      <c r="DFY66" s="685"/>
      <c r="DFZ66" s="685"/>
      <c r="DGA66" s="685"/>
      <c r="DGB66" s="685"/>
      <c r="DGC66" s="685"/>
      <c r="DGD66" s="685"/>
      <c r="DGE66" s="685"/>
      <c r="DGF66" s="685"/>
      <c r="DGG66" s="685"/>
      <c r="DGH66" s="685"/>
      <c r="DGI66" s="685"/>
      <c r="DGJ66" s="685"/>
      <c r="DGK66" s="685"/>
      <c r="DGL66" s="685"/>
      <c r="DGM66" s="685"/>
      <c r="DGN66" s="685"/>
      <c r="DGO66" s="685"/>
      <c r="DGP66" s="685"/>
      <c r="DGQ66" s="685"/>
      <c r="DGR66" s="685"/>
      <c r="DGS66" s="685"/>
      <c r="DGT66" s="685"/>
      <c r="DGU66" s="685"/>
      <c r="DGV66" s="685"/>
      <c r="DGW66" s="685"/>
      <c r="DGX66" s="685"/>
      <c r="DGY66" s="685"/>
      <c r="DGZ66" s="685"/>
      <c r="DHA66" s="685"/>
      <c r="DHB66" s="685"/>
      <c r="DHC66" s="685"/>
      <c r="DHD66" s="685"/>
      <c r="DHE66" s="685"/>
      <c r="DHF66" s="685"/>
      <c r="DHG66" s="685"/>
      <c r="DHH66" s="685"/>
      <c r="DHI66" s="685"/>
      <c r="DHJ66" s="685"/>
      <c r="DHK66" s="685"/>
      <c r="DHL66" s="685"/>
      <c r="DHM66" s="685"/>
      <c r="DHN66" s="685"/>
      <c r="DHO66" s="685"/>
      <c r="DHP66" s="685"/>
      <c r="DHQ66" s="685"/>
      <c r="DHR66" s="685"/>
      <c r="DHS66" s="685"/>
      <c r="DHT66" s="685"/>
      <c r="DHU66" s="685"/>
      <c r="DHV66" s="685"/>
      <c r="DHW66" s="685"/>
      <c r="DHX66" s="685"/>
      <c r="DHY66" s="685"/>
      <c r="DHZ66" s="685"/>
      <c r="DIA66" s="685"/>
      <c r="DIB66" s="685"/>
      <c r="DIC66" s="685"/>
      <c r="DID66" s="685"/>
      <c r="DIE66" s="685"/>
      <c r="DIF66" s="685"/>
      <c r="DIG66" s="685"/>
      <c r="DIH66" s="685"/>
      <c r="DII66" s="685"/>
      <c r="DIJ66" s="685"/>
      <c r="DIK66" s="685"/>
      <c r="DIL66" s="685"/>
      <c r="DIM66" s="685"/>
      <c r="DIN66" s="685"/>
      <c r="DIO66" s="685"/>
      <c r="DIP66" s="685"/>
      <c r="DIQ66" s="685"/>
      <c r="DIR66" s="685"/>
      <c r="DIS66" s="685"/>
      <c r="DIT66" s="685"/>
      <c r="DIU66" s="685"/>
      <c r="DIV66" s="685"/>
      <c r="DIW66" s="685"/>
      <c r="DIX66" s="685"/>
      <c r="DIY66" s="685"/>
      <c r="DIZ66" s="685"/>
      <c r="DJA66" s="685"/>
      <c r="DJB66" s="685"/>
      <c r="DJC66" s="685"/>
      <c r="DJD66" s="685"/>
      <c r="DJE66" s="685"/>
      <c r="DJF66" s="685"/>
      <c r="DJG66" s="685"/>
      <c r="DJH66" s="685"/>
      <c r="DJI66" s="685"/>
      <c r="DJJ66" s="685"/>
      <c r="DJK66" s="685"/>
      <c r="DJL66" s="685"/>
      <c r="DJM66" s="685"/>
      <c r="DJN66" s="685"/>
      <c r="DJO66" s="685"/>
      <c r="DJP66" s="685"/>
      <c r="DJQ66" s="685"/>
      <c r="DJR66" s="685"/>
      <c r="DJS66" s="685"/>
      <c r="DJT66" s="685"/>
      <c r="DJU66" s="685"/>
      <c r="DJV66" s="685"/>
      <c r="DJW66" s="685"/>
      <c r="DJX66" s="685"/>
      <c r="DJY66" s="685"/>
      <c r="DJZ66" s="685"/>
      <c r="DKA66" s="685"/>
      <c r="DKB66" s="685"/>
      <c r="DKC66" s="685"/>
      <c r="DKD66" s="685"/>
      <c r="DKE66" s="685"/>
      <c r="DKF66" s="685"/>
      <c r="DKG66" s="685"/>
      <c r="DKH66" s="685"/>
      <c r="DKI66" s="685"/>
      <c r="DKJ66" s="685"/>
      <c r="DKK66" s="685"/>
      <c r="DKL66" s="685"/>
      <c r="DKM66" s="685"/>
      <c r="DKN66" s="685"/>
      <c r="DKO66" s="685"/>
      <c r="DKP66" s="685"/>
      <c r="DKQ66" s="685"/>
      <c r="DKR66" s="685"/>
      <c r="DKS66" s="685"/>
      <c r="DKT66" s="685"/>
      <c r="DKU66" s="685"/>
      <c r="DKV66" s="685"/>
      <c r="DKW66" s="685"/>
      <c r="DKX66" s="685"/>
      <c r="DKY66" s="685"/>
      <c r="DKZ66" s="685"/>
      <c r="DLA66" s="685"/>
      <c r="DLB66" s="685"/>
      <c r="DLC66" s="685"/>
      <c r="DLD66" s="685"/>
      <c r="DLE66" s="685"/>
      <c r="DLF66" s="685"/>
      <c r="DLG66" s="685"/>
      <c r="DLH66" s="685"/>
      <c r="DLI66" s="685"/>
      <c r="DLJ66" s="685"/>
      <c r="DLK66" s="685"/>
      <c r="DLL66" s="685"/>
      <c r="DLM66" s="685"/>
      <c r="DLN66" s="685"/>
      <c r="DLO66" s="685"/>
      <c r="DLP66" s="685"/>
      <c r="DLQ66" s="685"/>
      <c r="DLR66" s="685"/>
      <c r="DLS66" s="685"/>
      <c r="DLT66" s="685"/>
      <c r="DLU66" s="685"/>
      <c r="DLV66" s="685"/>
      <c r="DLW66" s="685"/>
      <c r="DLX66" s="685"/>
      <c r="DLY66" s="685"/>
      <c r="DLZ66" s="685"/>
      <c r="DMA66" s="685"/>
      <c r="DMB66" s="685"/>
      <c r="DMC66" s="685"/>
      <c r="DMD66" s="685"/>
      <c r="DME66" s="685"/>
      <c r="DMF66" s="685"/>
      <c r="DMG66" s="685"/>
      <c r="DMH66" s="685"/>
      <c r="DMI66" s="685"/>
      <c r="DMJ66" s="685"/>
      <c r="DMK66" s="685"/>
      <c r="DML66" s="685"/>
      <c r="DMM66" s="685"/>
      <c r="DMN66" s="685"/>
      <c r="DMO66" s="685"/>
      <c r="DMP66" s="685"/>
      <c r="DMQ66" s="685"/>
      <c r="DMR66" s="685"/>
      <c r="DMS66" s="685"/>
      <c r="DMT66" s="685"/>
      <c r="DMU66" s="685"/>
      <c r="DMV66" s="685"/>
      <c r="DMW66" s="685"/>
      <c r="DMX66" s="685"/>
      <c r="DMY66" s="685"/>
      <c r="DMZ66" s="685"/>
      <c r="DNA66" s="685"/>
      <c r="DNB66" s="685"/>
      <c r="DNC66" s="685"/>
      <c r="DND66" s="685"/>
      <c r="DNE66" s="685"/>
      <c r="DNF66" s="685"/>
      <c r="DNG66" s="685"/>
      <c r="DNH66" s="685"/>
      <c r="DNI66" s="685"/>
      <c r="DNJ66" s="685"/>
      <c r="DNK66" s="685"/>
      <c r="DNL66" s="685"/>
      <c r="DNM66" s="685"/>
      <c r="DNN66" s="685"/>
      <c r="DNO66" s="685"/>
      <c r="DNP66" s="685"/>
      <c r="DNQ66" s="685"/>
      <c r="DNR66" s="685"/>
      <c r="DNS66" s="685"/>
      <c r="DNT66" s="685"/>
      <c r="DNU66" s="685"/>
      <c r="DNV66" s="685"/>
      <c r="DNW66" s="685"/>
      <c r="DNX66" s="685"/>
      <c r="DNY66" s="685"/>
      <c r="DNZ66" s="685"/>
      <c r="DOA66" s="685"/>
      <c r="DOB66" s="685"/>
      <c r="DOC66" s="685"/>
      <c r="DOD66" s="685"/>
      <c r="DOE66" s="685"/>
      <c r="DOF66" s="685"/>
      <c r="DOG66" s="685"/>
      <c r="DOH66" s="685"/>
      <c r="DOI66" s="685"/>
      <c r="DOJ66" s="685"/>
      <c r="DOK66" s="685"/>
      <c r="DOL66" s="685"/>
      <c r="DOM66" s="685"/>
      <c r="DON66" s="685"/>
      <c r="DOO66" s="685"/>
      <c r="DOP66" s="685"/>
      <c r="DOQ66" s="685"/>
      <c r="DOR66" s="685"/>
      <c r="DOS66" s="685"/>
      <c r="DOT66" s="685"/>
      <c r="DOU66" s="685"/>
      <c r="DOV66" s="685"/>
      <c r="DOW66" s="685"/>
      <c r="DOX66" s="685"/>
      <c r="DOY66" s="685"/>
      <c r="DOZ66" s="685"/>
      <c r="DPA66" s="685"/>
      <c r="DPB66" s="685"/>
      <c r="DPC66" s="685"/>
      <c r="DPD66" s="685"/>
      <c r="DPE66" s="685"/>
      <c r="DPF66" s="685"/>
      <c r="DPG66" s="685"/>
      <c r="DPH66" s="685"/>
      <c r="DPI66" s="685"/>
      <c r="DPJ66" s="685"/>
      <c r="DPK66" s="685"/>
      <c r="DPL66" s="685"/>
      <c r="DPM66" s="685"/>
      <c r="DPN66" s="685"/>
      <c r="DPO66" s="685"/>
      <c r="DPP66" s="685"/>
      <c r="DPQ66" s="685"/>
      <c r="DPR66" s="685"/>
      <c r="DPS66" s="685"/>
      <c r="DPT66" s="685"/>
      <c r="DPU66" s="685"/>
      <c r="DPV66" s="685"/>
      <c r="DPW66" s="685"/>
      <c r="DPX66" s="685"/>
      <c r="DPY66" s="685"/>
      <c r="DPZ66" s="685"/>
      <c r="DQA66" s="685"/>
      <c r="DQB66" s="685"/>
      <c r="DQC66" s="685"/>
      <c r="DQD66" s="685"/>
      <c r="DQE66" s="685"/>
      <c r="DQF66" s="685"/>
      <c r="DQG66" s="685"/>
      <c r="DQH66" s="685"/>
      <c r="DQI66" s="685"/>
      <c r="DQJ66" s="685"/>
      <c r="DQK66" s="685"/>
      <c r="DQL66" s="685"/>
      <c r="DQM66" s="685"/>
      <c r="DQN66" s="685"/>
      <c r="DQO66" s="685"/>
      <c r="DQP66" s="685"/>
      <c r="DQQ66" s="685"/>
      <c r="DQR66" s="685"/>
      <c r="DQS66" s="685"/>
      <c r="DQT66" s="685"/>
      <c r="DQU66" s="685"/>
      <c r="DQV66" s="685"/>
      <c r="DQW66" s="685"/>
      <c r="DQX66" s="685"/>
      <c r="DQY66" s="685"/>
      <c r="DQZ66" s="685"/>
      <c r="DRA66" s="685"/>
      <c r="DRB66" s="685"/>
      <c r="DRC66" s="685"/>
      <c r="DRD66" s="685"/>
      <c r="DRE66" s="685"/>
      <c r="DRF66" s="685"/>
      <c r="DRG66" s="685"/>
      <c r="DRH66" s="685"/>
      <c r="DRI66" s="685"/>
      <c r="DRJ66" s="685"/>
      <c r="DRK66" s="685"/>
      <c r="DRL66" s="685"/>
      <c r="DRM66" s="685"/>
      <c r="DRN66" s="685"/>
      <c r="DRO66" s="685"/>
      <c r="DRP66" s="685"/>
      <c r="DRQ66" s="685"/>
      <c r="DRR66" s="685"/>
      <c r="DRS66" s="685"/>
      <c r="DRT66" s="685"/>
      <c r="DRU66" s="685"/>
      <c r="DRV66" s="685"/>
      <c r="DRW66" s="685"/>
      <c r="DRX66" s="685"/>
      <c r="DRY66" s="685"/>
      <c r="DRZ66" s="685"/>
      <c r="DSA66" s="685"/>
      <c r="DSB66" s="685"/>
      <c r="DSC66" s="685"/>
      <c r="DSD66" s="685"/>
      <c r="DSE66" s="685"/>
      <c r="DSF66" s="685"/>
      <c r="DSG66" s="685"/>
      <c r="DSH66" s="685"/>
      <c r="DSI66" s="685"/>
      <c r="DSJ66" s="685"/>
      <c r="DSK66" s="685"/>
      <c r="DSL66" s="685"/>
      <c r="DSM66" s="685"/>
      <c r="DSN66" s="685"/>
      <c r="DSO66" s="685"/>
      <c r="DSP66" s="685"/>
      <c r="DSQ66" s="685"/>
      <c r="DSR66" s="685"/>
      <c r="DSS66" s="685"/>
      <c r="DST66" s="685"/>
      <c r="DSU66" s="685"/>
      <c r="DSV66" s="685"/>
      <c r="DSW66" s="685"/>
      <c r="DSX66" s="685"/>
      <c r="DSY66" s="685"/>
      <c r="DSZ66" s="685"/>
      <c r="DTA66" s="685"/>
      <c r="DTB66" s="685"/>
      <c r="DTC66" s="685"/>
      <c r="DTD66" s="685"/>
      <c r="DTE66" s="685"/>
      <c r="DTF66" s="685"/>
      <c r="DTG66" s="685"/>
      <c r="DTH66" s="685"/>
      <c r="DTI66" s="685"/>
      <c r="DTJ66" s="685"/>
      <c r="DTK66" s="685"/>
      <c r="DTL66" s="685"/>
      <c r="DTM66" s="685"/>
      <c r="DTN66" s="685"/>
      <c r="DTO66" s="685"/>
      <c r="DTP66" s="685"/>
      <c r="DTQ66" s="685"/>
      <c r="DTR66" s="685"/>
      <c r="DTS66" s="685"/>
      <c r="DTT66" s="685"/>
      <c r="DTU66" s="685"/>
      <c r="DTV66" s="685"/>
      <c r="DTW66" s="685"/>
      <c r="DTX66" s="685"/>
      <c r="DTY66" s="685"/>
      <c r="DTZ66" s="685"/>
      <c r="DUA66" s="685"/>
      <c r="DUB66" s="685"/>
      <c r="DUC66" s="685"/>
      <c r="DUD66" s="685"/>
      <c r="DUE66" s="685"/>
      <c r="DUF66" s="685"/>
      <c r="DUG66" s="685"/>
      <c r="DUH66" s="685"/>
      <c r="DUI66" s="685"/>
      <c r="DUJ66" s="685"/>
      <c r="DUK66" s="685"/>
      <c r="DUL66" s="685"/>
      <c r="DUM66" s="685"/>
      <c r="DUN66" s="685"/>
      <c r="DUO66" s="685"/>
      <c r="DUP66" s="685"/>
      <c r="DUQ66" s="685"/>
      <c r="DUR66" s="685"/>
      <c r="DUS66" s="685"/>
      <c r="DUT66" s="685"/>
      <c r="DUU66" s="685"/>
      <c r="DUV66" s="685"/>
      <c r="DUW66" s="685"/>
      <c r="DUX66" s="685"/>
      <c r="DUY66" s="685"/>
      <c r="DUZ66" s="685"/>
      <c r="DVA66" s="685"/>
      <c r="DVB66" s="685"/>
      <c r="DVC66" s="685"/>
      <c r="DVD66" s="685"/>
      <c r="DVE66" s="685"/>
      <c r="DVF66" s="685"/>
      <c r="DVG66" s="685"/>
      <c r="DVH66" s="685"/>
      <c r="DVI66" s="685"/>
      <c r="DVJ66" s="685"/>
      <c r="DVK66" s="685"/>
      <c r="DVL66" s="685"/>
      <c r="DVM66" s="685"/>
      <c r="DVN66" s="685"/>
      <c r="DVO66" s="685"/>
      <c r="DVP66" s="685"/>
      <c r="DVQ66" s="685"/>
      <c r="DVR66" s="685"/>
      <c r="DVS66" s="685"/>
      <c r="DVT66" s="685"/>
      <c r="DVU66" s="685"/>
      <c r="DVV66" s="685"/>
      <c r="DVW66" s="685"/>
      <c r="DVX66" s="685"/>
      <c r="DVY66" s="685"/>
      <c r="DVZ66" s="685"/>
      <c r="DWA66" s="685"/>
      <c r="DWB66" s="685"/>
      <c r="DWC66" s="685"/>
      <c r="DWD66" s="685"/>
      <c r="DWE66" s="685"/>
      <c r="DWF66" s="685"/>
      <c r="DWG66" s="685"/>
      <c r="DWH66" s="685"/>
      <c r="DWI66" s="685"/>
      <c r="DWJ66" s="685"/>
      <c r="DWK66" s="685"/>
      <c r="DWL66" s="685"/>
      <c r="DWM66" s="685"/>
      <c r="DWN66" s="685"/>
      <c r="DWO66" s="685"/>
      <c r="DWP66" s="685"/>
      <c r="DWQ66" s="685"/>
      <c r="DWR66" s="685"/>
      <c r="DWS66" s="685"/>
      <c r="DWT66" s="685"/>
      <c r="DWU66" s="685"/>
      <c r="DWV66" s="685"/>
      <c r="DWW66" s="685"/>
      <c r="DWX66" s="685"/>
      <c r="DWY66" s="685"/>
      <c r="DWZ66" s="685"/>
      <c r="DXA66" s="685"/>
      <c r="DXB66" s="685"/>
      <c r="DXC66" s="685"/>
      <c r="DXD66" s="685"/>
      <c r="DXE66" s="685"/>
      <c r="DXF66" s="685"/>
      <c r="DXG66" s="685"/>
      <c r="DXH66" s="685"/>
      <c r="DXI66" s="685"/>
      <c r="DXJ66" s="685"/>
      <c r="DXK66" s="685"/>
      <c r="DXL66" s="685"/>
      <c r="DXM66" s="685"/>
      <c r="DXN66" s="685"/>
      <c r="DXO66" s="685"/>
      <c r="DXP66" s="685"/>
      <c r="DXQ66" s="685"/>
      <c r="DXR66" s="685"/>
      <c r="DXS66" s="685"/>
      <c r="DXT66" s="685"/>
      <c r="DXU66" s="685"/>
      <c r="DXV66" s="685"/>
      <c r="DXW66" s="685"/>
      <c r="DXX66" s="685"/>
      <c r="DXY66" s="685"/>
      <c r="DXZ66" s="685"/>
      <c r="DYA66" s="685"/>
      <c r="DYB66" s="685"/>
      <c r="DYC66" s="685"/>
      <c r="DYD66" s="685"/>
      <c r="DYE66" s="685"/>
      <c r="DYF66" s="685"/>
      <c r="DYG66" s="685"/>
      <c r="DYH66" s="685"/>
      <c r="DYI66" s="685"/>
      <c r="DYJ66" s="685"/>
      <c r="DYK66" s="685"/>
      <c r="DYL66" s="685"/>
      <c r="DYM66" s="685"/>
      <c r="DYN66" s="685"/>
      <c r="DYO66" s="685"/>
      <c r="DYP66" s="685"/>
      <c r="DYQ66" s="685"/>
      <c r="DYR66" s="685"/>
      <c r="DYS66" s="685"/>
      <c r="DYT66" s="685"/>
      <c r="DYU66" s="685"/>
      <c r="DYV66" s="685"/>
      <c r="DYW66" s="685"/>
      <c r="DYX66" s="685"/>
      <c r="DYY66" s="685"/>
      <c r="DYZ66" s="685"/>
      <c r="DZA66" s="685"/>
      <c r="DZB66" s="685"/>
      <c r="DZC66" s="685"/>
      <c r="DZD66" s="685"/>
      <c r="DZE66" s="685"/>
      <c r="DZF66" s="685"/>
      <c r="DZG66" s="685"/>
      <c r="DZH66" s="685"/>
      <c r="DZI66" s="685"/>
      <c r="DZJ66" s="685"/>
      <c r="DZK66" s="685"/>
      <c r="DZL66" s="685"/>
      <c r="DZM66" s="685"/>
      <c r="DZN66" s="685"/>
      <c r="DZO66" s="685"/>
      <c r="DZP66" s="685"/>
      <c r="DZQ66" s="685"/>
      <c r="DZR66" s="685"/>
      <c r="DZS66" s="685"/>
      <c r="DZT66" s="685"/>
      <c r="DZU66" s="685"/>
      <c r="DZV66" s="685"/>
      <c r="DZW66" s="685"/>
      <c r="DZX66" s="685"/>
      <c r="DZY66" s="685"/>
      <c r="DZZ66" s="685"/>
      <c r="EAA66" s="685"/>
      <c r="EAB66" s="685"/>
      <c r="EAC66" s="685"/>
      <c r="EAD66" s="685"/>
      <c r="EAE66" s="685"/>
      <c r="EAF66" s="685"/>
      <c r="EAG66" s="685"/>
      <c r="EAH66" s="685"/>
      <c r="EAI66" s="685"/>
      <c r="EAJ66" s="685"/>
      <c r="EAK66" s="685"/>
      <c r="EAL66" s="685"/>
      <c r="EAM66" s="685"/>
      <c r="EAN66" s="685"/>
      <c r="EAO66" s="685"/>
      <c r="EAP66" s="685"/>
      <c r="EAQ66" s="685"/>
      <c r="EAR66" s="685"/>
      <c r="EAS66" s="685"/>
      <c r="EAT66" s="685"/>
      <c r="EAU66" s="685"/>
      <c r="EAV66" s="685"/>
      <c r="EAW66" s="685"/>
      <c r="EAX66" s="685"/>
      <c r="EAY66" s="685"/>
      <c r="EAZ66" s="685"/>
      <c r="EBA66" s="685"/>
      <c r="EBB66" s="685"/>
      <c r="EBC66" s="685"/>
      <c r="EBD66" s="685"/>
      <c r="EBE66" s="685"/>
      <c r="EBF66" s="685"/>
      <c r="EBG66" s="685"/>
      <c r="EBH66" s="685"/>
      <c r="EBI66" s="685"/>
      <c r="EBJ66" s="685"/>
      <c r="EBK66" s="685"/>
      <c r="EBL66" s="685"/>
      <c r="EBM66" s="685"/>
      <c r="EBN66" s="685"/>
      <c r="EBO66" s="685"/>
      <c r="EBP66" s="685"/>
      <c r="EBQ66" s="685"/>
      <c r="EBR66" s="685"/>
      <c r="EBS66" s="685"/>
      <c r="EBT66" s="685"/>
      <c r="EBU66" s="685"/>
      <c r="EBV66" s="685"/>
      <c r="EBW66" s="685"/>
      <c r="EBX66" s="685"/>
      <c r="EBY66" s="685"/>
      <c r="EBZ66" s="685"/>
      <c r="ECA66" s="685"/>
      <c r="ECB66" s="685"/>
      <c r="ECC66" s="685"/>
      <c r="ECD66" s="685"/>
      <c r="ECE66" s="685"/>
      <c r="ECF66" s="685"/>
      <c r="ECG66" s="685"/>
      <c r="ECH66" s="685"/>
      <c r="ECI66" s="685"/>
      <c r="ECJ66" s="685"/>
      <c r="ECK66" s="685"/>
      <c r="ECL66" s="685"/>
      <c r="ECM66" s="685"/>
      <c r="ECN66" s="685"/>
      <c r="ECO66" s="685"/>
      <c r="ECP66" s="685"/>
      <c r="ECQ66" s="685"/>
      <c r="ECR66" s="685"/>
      <c r="ECS66" s="685"/>
      <c r="ECT66" s="685"/>
      <c r="ECU66" s="685"/>
      <c r="ECV66" s="685"/>
      <c r="ECW66" s="685"/>
      <c r="ECX66" s="685"/>
      <c r="ECY66" s="685"/>
      <c r="ECZ66" s="685"/>
      <c r="EDA66" s="685"/>
      <c r="EDB66" s="685"/>
      <c r="EDC66" s="685"/>
      <c r="EDD66" s="685"/>
      <c r="EDE66" s="685"/>
      <c r="EDF66" s="685"/>
      <c r="EDG66" s="685"/>
      <c r="EDH66" s="685"/>
      <c r="EDI66" s="685"/>
      <c r="EDJ66" s="685"/>
      <c r="EDK66" s="685"/>
      <c r="EDL66" s="685"/>
      <c r="EDM66" s="685"/>
      <c r="EDN66" s="685"/>
      <c r="EDO66" s="685"/>
      <c r="EDP66" s="685"/>
      <c r="EDQ66" s="685"/>
      <c r="EDR66" s="685"/>
      <c r="EDS66" s="685"/>
      <c r="EDT66" s="685"/>
      <c r="EDU66" s="685"/>
      <c r="EDV66" s="685"/>
      <c r="EDW66" s="685"/>
      <c r="EDX66" s="685"/>
      <c r="EDY66" s="685"/>
      <c r="EDZ66" s="685"/>
      <c r="EEA66" s="685"/>
      <c r="EEB66" s="685"/>
      <c r="EEC66" s="685"/>
      <c r="EED66" s="685"/>
      <c r="EEE66" s="685"/>
      <c r="EEF66" s="685"/>
      <c r="EEG66" s="685"/>
      <c r="EEH66" s="685"/>
      <c r="EEI66" s="685"/>
      <c r="EEJ66" s="685"/>
      <c r="EEK66" s="685"/>
      <c r="EEL66" s="685"/>
      <c r="EEM66" s="685"/>
      <c r="EEN66" s="685"/>
      <c r="EEO66" s="685"/>
      <c r="EEP66" s="685"/>
      <c r="EEQ66" s="685"/>
      <c r="EER66" s="685"/>
      <c r="EES66" s="685"/>
      <c r="EET66" s="685"/>
      <c r="EEU66" s="685"/>
      <c r="EEV66" s="685"/>
      <c r="EEW66" s="685"/>
      <c r="EEX66" s="685"/>
      <c r="EEY66" s="685"/>
      <c r="EEZ66" s="685"/>
      <c r="EFA66" s="685"/>
      <c r="EFB66" s="685"/>
      <c r="EFC66" s="685"/>
      <c r="EFD66" s="685"/>
      <c r="EFE66" s="685"/>
      <c r="EFF66" s="685"/>
      <c r="EFG66" s="685"/>
      <c r="EFH66" s="685"/>
      <c r="EFI66" s="685"/>
      <c r="EFJ66" s="685"/>
      <c r="EFK66" s="685"/>
      <c r="EFL66" s="685"/>
      <c r="EFM66" s="685"/>
      <c r="EFN66" s="685"/>
      <c r="EFO66" s="685"/>
      <c r="EFP66" s="685"/>
      <c r="EFQ66" s="685"/>
      <c r="EFR66" s="685"/>
      <c r="EFS66" s="685"/>
      <c r="EFT66" s="685"/>
      <c r="EFU66" s="685"/>
      <c r="EFV66" s="685"/>
      <c r="EFW66" s="685"/>
      <c r="EFX66" s="685"/>
      <c r="EFY66" s="685"/>
      <c r="EFZ66" s="685"/>
      <c r="EGA66" s="685"/>
      <c r="EGB66" s="685"/>
      <c r="EGC66" s="685"/>
      <c r="EGD66" s="685"/>
      <c r="EGE66" s="685"/>
      <c r="EGF66" s="685"/>
      <c r="EGG66" s="685"/>
      <c r="EGH66" s="685"/>
      <c r="EGI66" s="685"/>
      <c r="EGJ66" s="685"/>
      <c r="EGK66" s="685"/>
      <c r="EGL66" s="685"/>
      <c r="EGM66" s="685"/>
      <c r="EGN66" s="685"/>
      <c r="EGO66" s="685"/>
      <c r="EGP66" s="685"/>
      <c r="EGQ66" s="685"/>
      <c r="EGR66" s="685"/>
      <c r="EGS66" s="685"/>
      <c r="EGT66" s="685"/>
      <c r="EGU66" s="685"/>
      <c r="EGV66" s="685"/>
      <c r="EGW66" s="685"/>
      <c r="EGX66" s="685"/>
      <c r="EGY66" s="685"/>
      <c r="EGZ66" s="685"/>
      <c r="EHA66" s="685"/>
      <c r="EHB66" s="685"/>
      <c r="EHC66" s="685"/>
      <c r="EHD66" s="685"/>
      <c r="EHE66" s="685"/>
      <c r="EHF66" s="685"/>
      <c r="EHG66" s="685"/>
      <c r="EHH66" s="685"/>
      <c r="EHI66" s="685"/>
      <c r="EHJ66" s="685"/>
      <c r="EHK66" s="685"/>
      <c r="EHL66" s="685"/>
      <c r="EHM66" s="685"/>
      <c r="EHN66" s="685"/>
      <c r="EHO66" s="685"/>
      <c r="EHP66" s="685"/>
      <c r="EHQ66" s="685"/>
      <c r="EHR66" s="685"/>
      <c r="EHS66" s="685"/>
      <c r="EHT66" s="685"/>
      <c r="EHU66" s="685"/>
      <c r="EHV66" s="685"/>
      <c r="EHW66" s="685"/>
      <c r="EHX66" s="685"/>
      <c r="EHY66" s="685"/>
      <c r="EHZ66" s="685"/>
      <c r="EIA66" s="685"/>
      <c r="EIB66" s="685"/>
      <c r="EIC66" s="685"/>
      <c r="EID66" s="685"/>
      <c r="EIE66" s="685"/>
      <c r="EIF66" s="685"/>
      <c r="EIG66" s="685"/>
      <c r="EIH66" s="685"/>
      <c r="EII66" s="685"/>
      <c r="EIJ66" s="685"/>
      <c r="EIK66" s="685"/>
      <c r="EIL66" s="685"/>
      <c r="EIM66" s="685"/>
      <c r="EIN66" s="685"/>
      <c r="EIO66" s="685"/>
      <c r="EIP66" s="685"/>
      <c r="EIQ66" s="685"/>
      <c r="EIR66" s="685"/>
      <c r="EIS66" s="685"/>
      <c r="EIT66" s="685"/>
      <c r="EIU66" s="685"/>
      <c r="EIV66" s="685"/>
      <c r="EIW66" s="685"/>
      <c r="EIX66" s="685"/>
      <c r="EIY66" s="685"/>
      <c r="EIZ66" s="685"/>
      <c r="EJA66" s="685"/>
      <c r="EJB66" s="685"/>
      <c r="EJC66" s="685"/>
      <c r="EJD66" s="685"/>
      <c r="EJE66" s="685"/>
      <c r="EJF66" s="685"/>
      <c r="EJG66" s="685"/>
      <c r="EJH66" s="685"/>
      <c r="EJI66" s="685"/>
      <c r="EJJ66" s="685"/>
      <c r="EJK66" s="685"/>
      <c r="EJL66" s="685"/>
      <c r="EJM66" s="685"/>
      <c r="EJN66" s="685"/>
      <c r="EJO66" s="685"/>
      <c r="EJP66" s="685"/>
      <c r="EJQ66" s="685"/>
      <c r="EJR66" s="685"/>
      <c r="EJS66" s="685"/>
      <c r="EJT66" s="685"/>
      <c r="EJU66" s="685"/>
      <c r="EJV66" s="685"/>
      <c r="EJW66" s="685"/>
      <c r="EJX66" s="685"/>
      <c r="EJY66" s="685"/>
      <c r="EJZ66" s="685"/>
      <c r="EKA66" s="685"/>
      <c r="EKB66" s="685"/>
      <c r="EKC66" s="685"/>
      <c r="EKD66" s="685"/>
      <c r="EKE66" s="685"/>
      <c r="EKF66" s="685"/>
      <c r="EKG66" s="685"/>
      <c r="EKH66" s="685"/>
      <c r="EKI66" s="685"/>
      <c r="EKJ66" s="685"/>
      <c r="EKK66" s="685"/>
      <c r="EKL66" s="685"/>
      <c r="EKM66" s="685"/>
      <c r="EKN66" s="685"/>
      <c r="EKO66" s="685"/>
      <c r="EKP66" s="685"/>
      <c r="EKQ66" s="685"/>
      <c r="EKR66" s="685"/>
      <c r="EKS66" s="685"/>
      <c r="EKT66" s="685"/>
      <c r="EKU66" s="685"/>
      <c r="EKV66" s="685"/>
      <c r="EKW66" s="685"/>
      <c r="EKX66" s="685"/>
      <c r="EKY66" s="685"/>
      <c r="EKZ66" s="685"/>
      <c r="ELA66" s="685"/>
      <c r="ELB66" s="685"/>
      <c r="ELC66" s="685"/>
      <c r="ELD66" s="685"/>
      <c r="ELE66" s="685"/>
      <c r="ELF66" s="685"/>
      <c r="ELG66" s="685"/>
      <c r="ELH66" s="685"/>
      <c r="ELI66" s="685"/>
      <c r="ELJ66" s="685"/>
      <c r="ELK66" s="685"/>
      <c r="ELL66" s="685"/>
      <c r="ELM66" s="685"/>
      <c r="ELN66" s="685"/>
      <c r="ELO66" s="685"/>
      <c r="ELP66" s="685"/>
      <c r="ELQ66" s="685"/>
      <c r="ELR66" s="685"/>
      <c r="ELS66" s="685"/>
      <c r="ELT66" s="685"/>
      <c r="ELU66" s="685"/>
      <c r="ELV66" s="685"/>
      <c r="ELW66" s="685"/>
      <c r="ELX66" s="685"/>
      <c r="ELY66" s="685"/>
      <c r="ELZ66" s="685"/>
      <c r="EMA66" s="685"/>
      <c r="EMB66" s="685"/>
      <c r="EMC66" s="685"/>
      <c r="EMD66" s="685"/>
      <c r="EME66" s="685"/>
      <c r="EMF66" s="685"/>
      <c r="EMG66" s="685"/>
      <c r="EMH66" s="685"/>
      <c r="EMI66" s="685"/>
      <c r="EMJ66" s="685"/>
      <c r="EMK66" s="685"/>
      <c r="EML66" s="685"/>
      <c r="EMM66" s="685"/>
      <c r="EMN66" s="685"/>
      <c r="EMO66" s="685"/>
      <c r="EMP66" s="685"/>
      <c r="EMQ66" s="685"/>
      <c r="EMR66" s="685"/>
      <c r="EMS66" s="685"/>
      <c r="EMT66" s="685"/>
      <c r="EMU66" s="685"/>
      <c r="EMV66" s="685"/>
      <c r="EMW66" s="685"/>
      <c r="EMX66" s="685"/>
      <c r="EMY66" s="685"/>
      <c r="EMZ66" s="685"/>
      <c r="ENA66" s="685"/>
      <c r="ENB66" s="685"/>
      <c r="ENC66" s="685"/>
      <c r="END66" s="685"/>
      <c r="ENE66" s="685"/>
      <c r="ENF66" s="685"/>
      <c r="ENG66" s="685"/>
      <c r="ENH66" s="685"/>
      <c r="ENI66" s="685"/>
      <c r="ENJ66" s="685"/>
      <c r="ENK66" s="685"/>
      <c r="ENL66" s="685"/>
      <c r="ENM66" s="685"/>
      <c r="ENN66" s="685"/>
      <c r="ENO66" s="685"/>
      <c r="ENP66" s="685"/>
      <c r="ENQ66" s="685"/>
      <c r="ENR66" s="685"/>
      <c r="ENS66" s="685"/>
      <c r="ENT66" s="685"/>
      <c r="ENU66" s="685"/>
      <c r="ENV66" s="685"/>
      <c r="ENW66" s="685"/>
      <c r="ENX66" s="685"/>
      <c r="ENY66" s="685"/>
      <c r="ENZ66" s="685"/>
      <c r="EOA66" s="685"/>
      <c r="EOB66" s="685"/>
      <c r="EOC66" s="685"/>
      <c r="EOD66" s="685"/>
      <c r="EOE66" s="685"/>
      <c r="EOF66" s="685"/>
      <c r="EOG66" s="685"/>
      <c r="EOH66" s="685"/>
      <c r="EOI66" s="685"/>
      <c r="EOJ66" s="685"/>
      <c r="EOK66" s="685"/>
      <c r="EOL66" s="685"/>
      <c r="EOM66" s="685"/>
      <c r="EON66" s="685"/>
      <c r="EOO66" s="685"/>
      <c r="EOP66" s="685"/>
      <c r="EOQ66" s="685"/>
      <c r="EOR66" s="685"/>
      <c r="EOS66" s="685"/>
      <c r="EOT66" s="685"/>
      <c r="EOU66" s="685"/>
      <c r="EOV66" s="685"/>
      <c r="EOW66" s="685"/>
      <c r="EOX66" s="685"/>
      <c r="EOY66" s="685"/>
      <c r="EOZ66" s="685"/>
      <c r="EPA66" s="685"/>
      <c r="EPB66" s="685"/>
      <c r="EPC66" s="685"/>
      <c r="EPD66" s="685"/>
      <c r="EPE66" s="685"/>
      <c r="EPF66" s="685"/>
      <c r="EPG66" s="685"/>
      <c r="EPH66" s="685"/>
      <c r="EPI66" s="685"/>
      <c r="EPJ66" s="685"/>
      <c r="EPK66" s="685"/>
      <c r="EPL66" s="685"/>
      <c r="EPM66" s="685"/>
      <c r="EPN66" s="685"/>
      <c r="EPO66" s="685"/>
      <c r="EPP66" s="685"/>
      <c r="EPQ66" s="685"/>
      <c r="EPR66" s="685"/>
      <c r="EPS66" s="685"/>
      <c r="EPT66" s="685"/>
      <c r="EPU66" s="685"/>
      <c r="EPV66" s="685"/>
      <c r="EPW66" s="685"/>
      <c r="EPX66" s="685"/>
      <c r="EPY66" s="685"/>
      <c r="EPZ66" s="685"/>
      <c r="EQA66" s="685"/>
      <c r="EQB66" s="685"/>
      <c r="EQC66" s="685"/>
      <c r="EQD66" s="685"/>
      <c r="EQE66" s="685"/>
      <c r="EQF66" s="685"/>
      <c r="EQG66" s="685"/>
      <c r="EQH66" s="685"/>
      <c r="EQI66" s="685"/>
      <c r="EQJ66" s="685"/>
      <c r="EQK66" s="685"/>
      <c r="EQL66" s="685"/>
      <c r="EQM66" s="685"/>
      <c r="EQN66" s="685"/>
      <c r="EQO66" s="685"/>
      <c r="EQP66" s="685"/>
      <c r="EQQ66" s="685"/>
      <c r="EQR66" s="685"/>
      <c r="EQS66" s="685"/>
      <c r="EQT66" s="685"/>
      <c r="EQU66" s="685"/>
      <c r="EQV66" s="685"/>
      <c r="EQW66" s="685"/>
      <c r="EQX66" s="685"/>
      <c r="EQY66" s="685"/>
      <c r="EQZ66" s="685"/>
      <c r="ERA66" s="685"/>
      <c r="ERB66" s="685"/>
      <c r="ERC66" s="685"/>
      <c r="ERD66" s="685"/>
      <c r="ERE66" s="685"/>
      <c r="ERF66" s="685"/>
      <c r="ERG66" s="685"/>
      <c r="ERH66" s="685"/>
      <c r="ERI66" s="685"/>
      <c r="ERJ66" s="685"/>
      <c r="ERK66" s="685"/>
      <c r="ERL66" s="685"/>
      <c r="ERM66" s="685"/>
      <c r="ERN66" s="685"/>
      <c r="ERO66" s="685"/>
      <c r="ERP66" s="685"/>
      <c r="ERQ66" s="685"/>
      <c r="ERR66" s="685"/>
      <c r="ERS66" s="685"/>
      <c r="ERT66" s="685"/>
      <c r="ERU66" s="685"/>
      <c r="ERV66" s="685"/>
      <c r="ERW66" s="685"/>
      <c r="ERX66" s="685"/>
      <c r="ERY66" s="685"/>
      <c r="ERZ66" s="685"/>
      <c r="ESA66" s="685"/>
      <c r="ESB66" s="685"/>
      <c r="ESC66" s="685"/>
      <c r="ESD66" s="685"/>
      <c r="ESE66" s="685"/>
      <c r="ESF66" s="685"/>
      <c r="ESG66" s="685"/>
      <c r="ESH66" s="685"/>
      <c r="ESI66" s="685"/>
      <c r="ESJ66" s="685"/>
      <c r="ESK66" s="685"/>
      <c r="ESL66" s="685"/>
      <c r="ESM66" s="685"/>
      <c r="ESN66" s="685"/>
      <c r="ESO66" s="685"/>
      <c r="ESP66" s="685"/>
      <c r="ESQ66" s="685"/>
      <c r="ESR66" s="685"/>
      <c r="ESS66" s="685"/>
      <c r="EST66" s="685"/>
      <c r="ESU66" s="685"/>
      <c r="ESV66" s="685"/>
      <c r="ESW66" s="685"/>
      <c r="ESX66" s="685"/>
      <c r="ESY66" s="685"/>
      <c r="ESZ66" s="685"/>
      <c r="ETA66" s="685"/>
      <c r="ETB66" s="685"/>
      <c r="ETC66" s="685"/>
      <c r="ETD66" s="685"/>
      <c r="ETE66" s="685"/>
      <c r="ETF66" s="685"/>
      <c r="ETG66" s="685"/>
      <c r="ETH66" s="685"/>
      <c r="ETI66" s="685"/>
      <c r="ETJ66" s="685"/>
      <c r="ETK66" s="685"/>
      <c r="ETL66" s="685"/>
      <c r="ETM66" s="685"/>
      <c r="ETN66" s="685"/>
      <c r="ETO66" s="685"/>
      <c r="ETP66" s="685"/>
      <c r="ETQ66" s="685"/>
      <c r="ETR66" s="685"/>
      <c r="ETS66" s="685"/>
      <c r="ETT66" s="685"/>
      <c r="ETU66" s="685"/>
      <c r="ETV66" s="685"/>
      <c r="ETW66" s="685"/>
      <c r="ETX66" s="685"/>
      <c r="ETY66" s="685"/>
      <c r="ETZ66" s="685"/>
      <c r="EUA66" s="685"/>
      <c r="EUB66" s="685"/>
      <c r="EUC66" s="685"/>
      <c r="EUD66" s="685"/>
      <c r="EUE66" s="685"/>
      <c r="EUF66" s="685"/>
      <c r="EUG66" s="685"/>
      <c r="EUH66" s="685"/>
      <c r="EUI66" s="685"/>
      <c r="EUJ66" s="685"/>
      <c r="EUK66" s="685"/>
      <c r="EUL66" s="685"/>
      <c r="EUM66" s="685"/>
      <c r="EUN66" s="685"/>
      <c r="EUO66" s="685"/>
      <c r="EUP66" s="685"/>
      <c r="EUQ66" s="685"/>
      <c r="EUR66" s="685"/>
      <c r="EUS66" s="685"/>
      <c r="EUT66" s="685"/>
      <c r="EUU66" s="685"/>
      <c r="EUV66" s="685"/>
      <c r="EUW66" s="685"/>
      <c r="EUX66" s="685"/>
      <c r="EUY66" s="685"/>
      <c r="EUZ66" s="685"/>
      <c r="EVA66" s="685"/>
      <c r="EVB66" s="685"/>
      <c r="EVC66" s="685"/>
      <c r="EVD66" s="685"/>
      <c r="EVE66" s="685"/>
      <c r="EVF66" s="685"/>
      <c r="EVG66" s="685"/>
      <c r="EVH66" s="685"/>
      <c r="EVI66" s="685"/>
      <c r="EVJ66" s="685"/>
      <c r="EVK66" s="685"/>
      <c r="EVL66" s="685"/>
      <c r="EVM66" s="685"/>
      <c r="EVN66" s="685"/>
      <c r="EVO66" s="685"/>
      <c r="EVP66" s="685"/>
      <c r="EVQ66" s="685"/>
      <c r="EVR66" s="685"/>
      <c r="EVS66" s="685"/>
      <c r="EVT66" s="685"/>
      <c r="EVU66" s="685"/>
      <c r="EVV66" s="685"/>
      <c r="EVW66" s="685"/>
      <c r="EVX66" s="685"/>
      <c r="EVY66" s="685"/>
      <c r="EVZ66" s="685"/>
      <c r="EWA66" s="685"/>
      <c r="EWB66" s="685"/>
      <c r="EWC66" s="685"/>
      <c r="EWD66" s="685"/>
      <c r="EWE66" s="685"/>
      <c r="EWF66" s="685"/>
      <c r="EWG66" s="685"/>
      <c r="EWH66" s="685"/>
      <c r="EWI66" s="685"/>
      <c r="EWJ66" s="685"/>
      <c r="EWK66" s="685"/>
      <c r="EWL66" s="685"/>
      <c r="EWM66" s="685"/>
      <c r="EWN66" s="685"/>
      <c r="EWO66" s="685"/>
      <c r="EWP66" s="685"/>
      <c r="EWQ66" s="685"/>
      <c r="EWR66" s="685"/>
      <c r="EWS66" s="685"/>
      <c r="EWT66" s="685"/>
      <c r="EWU66" s="685"/>
      <c r="EWV66" s="685"/>
      <c r="EWW66" s="685"/>
      <c r="EWX66" s="685"/>
      <c r="EWY66" s="685"/>
      <c r="EWZ66" s="685"/>
      <c r="EXA66" s="685"/>
      <c r="EXB66" s="685"/>
      <c r="EXC66" s="685"/>
      <c r="EXD66" s="685"/>
      <c r="EXE66" s="685"/>
      <c r="EXF66" s="685"/>
      <c r="EXG66" s="685"/>
      <c r="EXH66" s="685"/>
      <c r="EXI66" s="685"/>
      <c r="EXJ66" s="685"/>
      <c r="EXK66" s="685"/>
      <c r="EXL66" s="685"/>
      <c r="EXM66" s="685"/>
      <c r="EXN66" s="685"/>
      <c r="EXO66" s="685"/>
      <c r="EXP66" s="685"/>
      <c r="EXQ66" s="685"/>
      <c r="EXR66" s="685"/>
      <c r="EXS66" s="685"/>
      <c r="EXT66" s="685"/>
      <c r="EXU66" s="685"/>
      <c r="EXV66" s="685"/>
      <c r="EXW66" s="685"/>
      <c r="EXX66" s="685"/>
      <c r="EXY66" s="685"/>
      <c r="EXZ66" s="685"/>
      <c r="EYA66" s="685"/>
      <c r="EYB66" s="685"/>
      <c r="EYC66" s="685"/>
      <c r="EYD66" s="685"/>
      <c r="EYE66" s="685"/>
      <c r="EYF66" s="685"/>
      <c r="EYG66" s="685"/>
      <c r="EYH66" s="685"/>
      <c r="EYI66" s="685"/>
      <c r="EYJ66" s="685"/>
      <c r="EYK66" s="685"/>
      <c r="EYL66" s="685"/>
      <c r="EYM66" s="685"/>
      <c r="EYN66" s="685"/>
      <c r="EYO66" s="685"/>
      <c r="EYP66" s="685"/>
      <c r="EYQ66" s="685"/>
      <c r="EYR66" s="685"/>
      <c r="EYS66" s="685"/>
      <c r="EYT66" s="685"/>
      <c r="EYU66" s="685"/>
      <c r="EYV66" s="685"/>
      <c r="EYW66" s="685"/>
      <c r="EYX66" s="685"/>
      <c r="EYY66" s="685"/>
      <c r="EYZ66" s="685"/>
      <c r="EZA66" s="685"/>
      <c r="EZB66" s="685"/>
      <c r="EZC66" s="685"/>
      <c r="EZD66" s="685"/>
      <c r="EZE66" s="685"/>
      <c r="EZF66" s="685"/>
      <c r="EZG66" s="685"/>
      <c r="EZH66" s="685"/>
      <c r="EZI66" s="685"/>
      <c r="EZJ66" s="685"/>
      <c r="EZK66" s="685"/>
      <c r="EZL66" s="685"/>
      <c r="EZM66" s="685"/>
      <c r="EZN66" s="685"/>
      <c r="EZO66" s="685"/>
      <c r="EZP66" s="685"/>
      <c r="EZQ66" s="685"/>
      <c r="EZR66" s="685"/>
      <c r="EZS66" s="685"/>
      <c r="EZT66" s="685"/>
      <c r="EZU66" s="685"/>
      <c r="EZV66" s="685"/>
      <c r="EZW66" s="685"/>
      <c r="EZX66" s="685"/>
      <c r="EZY66" s="685"/>
      <c r="EZZ66" s="685"/>
      <c r="FAA66" s="685"/>
      <c r="FAB66" s="685"/>
      <c r="FAC66" s="685"/>
      <c r="FAD66" s="685"/>
      <c r="FAE66" s="685"/>
      <c r="FAF66" s="685"/>
      <c r="FAG66" s="685"/>
      <c r="FAH66" s="685"/>
      <c r="FAI66" s="685"/>
      <c r="FAJ66" s="685"/>
      <c r="FAK66" s="685"/>
      <c r="FAL66" s="685"/>
      <c r="FAM66" s="685"/>
      <c r="FAN66" s="685"/>
      <c r="FAO66" s="685"/>
      <c r="FAP66" s="685"/>
      <c r="FAQ66" s="685"/>
      <c r="FAR66" s="685"/>
      <c r="FAS66" s="685"/>
      <c r="FAT66" s="685"/>
      <c r="FAU66" s="685"/>
      <c r="FAV66" s="685"/>
      <c r="FAW66" s="685"/>
      <c r="FAX66" s="685"/>
      <c r="FAY66" s="685"/>
      <c r="FAZ66" s="685"/>
      <c r="FBA66" s="685"/>
      <c r="FBB66" s="685"/>
      <c r="FBC66" s="685"/>
      <c r="FBD66" s="685"/>
      <c r="FBE66" s="685"/>
      <c r="FBF66" s="685"/>
      <c r="FBG66" s="685"/>
      <c r="FBH66" s="685"/>
      <c r="FBI66" s="685"/>
      <c r="FBJ66" s="685"/>
      <c r="FBK66" s="685"/>
      <c r="FBL66" s="685"/>
      <c r="FBM66" s="685"/>
      <c r="FBN66" s="685"/>
      <c r="FBO66" s="685"/>
      <c r="FBP66" s="685"/>
      <c r="FBQ66" s="685"/>
      <c r="FBR66" s="685"/>
      <c r="FBS66" s="685"/>
      <c r="FBT66" s="685"/>
      <c r="FBU66" s="685"/>
      <c r="FBV66" s="685"/>
      <c r="FBW66" s="685"/>
      <c r="FBX66" s="685"/>
      <c r="FBY66" s="685"/>
      <c r="FBZ66" s="685"/>
      <c r="FCA66" s="685"/>
      <c r="FCB66" s="685"/>
      <c r="FCC66" s="685"/>
      <c r="FCD66" s="685"/>
      <c r="FCE66" s="685"/>
      <c r="FCF66" s="685"/>
      <c r="FCG66" s="685"/>
      <c r="FCH66" s="685"/>
      <c r="FCI66" s="685"/>
      <c r="FCJ66" s="685"/>
      <c r="FCK66" s="685"/>
      <c r="FCL66" s="685"/>
      <c r="FCM66" s="685"/>
      <c r="FCN66" s="685"/>
      <c r="FCO66" s="685"/>
      <c r="FCP66" s="685"/>
      <c r="FCQ66" s="685"/>
      <c r="FCR66" s="685"/>
      <c r="FCS66" s="685"/>
      <c r="FCT66" s="685"/>
      <c r="FCU66" s="685"/>
      <c r="FCV66" s="685"/>
      <c r="FCW66" s="685"/>
      <c r="FCX66" s="685"/>
      <c r="FCY66" s="685"/>
      <c r="FCZ66" s="685"/>
      <c r="FDA66" s="685"/>
      <c r="FDB66" s="685"/>
      <c r="FDC66" s="685"/>
      <c r="FDD66" s="685"/>
      <c r="FDE66" s="685"/>
      <c r="FDF66" s="685"/>
      <c r="FDG66" s="685"/>
      <c r="FDH66" s="685"/>
      <c r="FDI66" s="685"/>
      <c r="FDJ66" s="685"/>
      <c r="FDK66" s="685"/>
      <c r="FDL66" s="685"/>
      <c r="FDM66" s="685"/>
      <c r="FDN66" s="685"/>
      <c r="FDO66" s="685"/>
      <c r="FDP66" s="685"/>
      <c r="FDQ66" s="685"/>
      <c r="FDR66" s="685"/>
      <c r="FDS66" s="685"/>
      <c r="FDT66" s="685"/>
      <c r="FDU66" s="685"/>
      <c r="FDV66" s="685"/>
      <c r="FDW66" s="685"/>
      <c r="FDX66" s="685"/>
      <c r="FDY66" s="685"/>
      <c r="FDZ66" s="685"/>
      <c r="FEA66" s="685"/>
      <c r="FEB66" s="685"/>
      <c r="FEC66" s="685"/>
      <c r="FED66" s="685"/>
      <c r="FEE66" s="685"/>
      <c r="FEF66" s="685"/>
      <c r="FEG66" s="685"/>
      <c r="FEH66" s="685"/>
      <c r="FEI66" s="685"/>
      <c r="FEJ66" s="685"/>
      <c r="FEK66" s="685"/>
      <c r="FEL66" s="685"/>
      <c r="FEM66" s="685"/>
      <c r="FEN66" s="685"/>
      <c r="FEO66" s="685"/>
      <c r="FEP66" s="685"/>
      <c r="FEQ66" s="685"/>
      <c r="FER66" s="685"/>
      <c r="FES66" s="685"/>
      <c r="FET66" s="685"/>
      <c r="FEU66" s="685"/>
      <c r="FEV66" s="685"/>
      <c r="FEW66" s="685"/>
      <c r="FEX66" s="685"/>
      <c r="FEY66" s="685"/>
      <c r="FEZ66" s="685"/>
      <c r="FFA66" s="685"/>
      <c r="FFB66" s="685"/>
      <c r="FFC66" s="685"/>
      <c r="FFD66" s="685"/>
      <c r="FFE66" s="685"/>
      <c r="FFF66" s="685"/>
      <c r="FFG66" s="685"/>
      <c r="FFH66" s="685"/>
      <c r="FFI66" s="685"/>
      <c r="FFJ66" s="685"/>
      <c r="FFK66" s="685"/>
      <c r="FFL66" s="685"/>
      <c r="FFM66" s="685"/>
      <c r="FFN66" s="685"/>
      <c r="FFO66" s="685"/>
      <c r="FFP66" s="685"/>
      <c r="FFQ66" s="685"/>
      <c r="FFR66" s="685"/>
      <c r="FFS66" s="685"/>
      <c r="FFT66" s="685"/>
      <c r="FFU66" s="685"/>
      <c r="FFV66" s="685"/>
      <c r="FFW66" s="685"/>
      <c r="FFX66" s="685"/>
      <c r="FFY66" s="685"/>
      <c r="FFZ66" s="685"/>
      <c r="FGA66" s="685"/>
      <c r="FGB66" s="685"/>
      <c r="FGC66" s="685"/>
      <c r="FGD66" s="685"/>
      <c r="FGE66" s="685"/>
      <c r="FGF66" s="685"/>
      <c r="FGG66" s="685"/>
      <c r="FGH66" s="685"/>
      <c r="FGI66" s="685"/>
      <c r="FGJ66" s="685"/>
      <c r="FGK66" s="685"/>
      <c r="FGL66" s="685"/>
      <c r="FGM66" s="685"/>
      <c r="FGN66" s="685"/>
      <c r="FGO66" s="685"/>
      <c r="FGP66" s="685"/>
      <c r="FGQ66" s="685"/>
      <c r="FGR66" s="685"/>
      <c r="FGS66" s="685"/>
      <c r="FGT66" s="685"/>
      <c r="FGU66" s="685"/>
      <c r="FGV66" s="685"/>
      <c r="FGW66" s="685"/>
      <c r="FGX66" s="685"/>
      <c r="FGY66" s="685"/>
      <c r="FGZ66" s="685"/>
      <c r="FHA66" s="685"/>
      <c r="FHB66" s="685"/>
      <c r="FHC66" s="685"/>
      <c r="FHD66" s="685"/>
      <c r="FHE66" s="685"/>
      <c r="FHF66" s="685"/>
      <c r="FHG66" s="685"/>
      <c r="FHH66" s="685"/>
      <c r="FHI66" s="685"/>
      <c r="FHJ66" s="685"/>
      <c r="FHK66" s="685"/>
      <c r="FHL66" s="685"/>
      <c r="FHM66" s="685"/>
      <c r="FHN66" s="685"/>
      <c r="FHO66" s="685"/>
      <c r="FHP66" s="685"/>
      <c r="FHQ66" s="685"/>
      <c r="FHR66" s="685"/>
      <c r="FHS66" s="685"/>
      <c r="FHT66" s="685"/>
      <c r="FHU66" s="685"/>
      <c r="FHV66" s="685"/>
      <c r="FHW66" s="685"/>
      <c r="FHX66" s="685"/>
      <c r="FHY66" s="685"/>
      <c r="FHZ66" s="685"/>
      <c r="FIA66" s="685"/>
      <c r="FIB66" s="685"/>
      <c r="FIC66" s="685"/>
      <c r="FID66" s="685"/>
      <c r="FIE66" s="685"/>
      <c r="FIF66" s="685"/>
      <c r="FIG66" s="685"/>
      <c r="FIH66" s="685"/>
      <c r="FII66" s="685"/>
      <c r="FIJ66" s="685"/>
      <c r="FIK66" s="685"/>
      <c r="FIL66" s="685"/>
      <c r="FIM66" s="685"/>
      <c r="FIN66" s="685"/>
      <c r="FIO66" s="685"/>
      <c r="FIP66" s="685"/>
      <c r="FIQ66" s="685"/>
      <c r="FIR66" s="685"/>
      <c r="FIS66" s="685"/>
      <c r="FIT66" s="685"/>
      <c r="FIU66" s="685"/>
      <c r="FIV66" s="685"/>
      <c r="FIW66" s="685"/>
      <c r="FIX66" s="685"/>
      <c r="FIY66" s="685"/>
      <c r="FIZ66" s="685"/>
      <c r="FJA66" s="685"/>
      <c r="FJB66" s="685"/>
      <c r="FJC66" s="685"/>
      <c r="FJD66" s="685"/>
      <c r="FJE66" s="685"/>
      <c r="FJF66" s="685"/>
      <c r="FJG66" s="685"/>
      <c r="FJH66" s="685"/>
      <c r="FJI66" s="685"/>
      <c r="FJJ66" s="685"/>
      <c r="FJK66" s="685"/>
      <c r="FJL66" s="685"/>
      <c r="FJM66" s="685"/>
      <c r="FJN66" s="685"/>
      <c r="FJO66" s="685"/>
      <c r="FJP66" s="685"/>
      <c r="FJQ66" s="685"/>
      <c r="FJR66" s="685"/>
      <c r="FJS66" s="685"/>
      <c r="FJT66" s="685"/>
      <c r="FJU66" s="685"/>
      <c r="FJV66" s="685"/>
      <c r="FJW66" s="685"/>
      <c r="FJX66" s="685"/>
      <c r="FJY66" s="685"/>
      <c r="FJZ66" s="685"/>
      <c r="FKA66" s="685"/>
      <c r="FKB66" s="685"/>
      <c r="FKC66" s="685"/>
      <c r="FKD66" s="685"/>
      <c r="FKE66" s="685"/>
      <c r="FKF66" s="685"/>
      <c r="FKG66" s="685"/>
      <c r="FKH66" s="685"/>
      <c r="FKI66" s="685"/>
      <c r="FKJ66" s="685"/>
      <c r="FKK66" s="685"/>
      <c r="FKL66" s="685"/>
      <c r="FKM66" s="685"/>
      <c r="FKN66" s="685"/>
      <c r="FKO66" s="685"/>
      <c r="FKP66" s="685"/>
      <c r="FKQ66" s="685"/>
      <c r="FKR66" s="685"/>
      <c r="FKS66" s="685"/>
      <c r="FKT66" s="685"/>
      <c r="FKU66" s="685"/>
      <c r="FKV66" s="685"/>
      <c r="FKW66" s="685"/>
      <c r="FKX66" s="685"/>
      <c r="FKY66" s="685"/>
      <c r="FKZ66" s="685"/>
      <c r="FLA66" s="685"/>
      <c r="FLB66" s="685"/>
      <c r="FLC66" s="685"/>
      <c r="FLD66" s="685"/>
      <c r="FLE66" s="685"/>
      <c r="FLF66" s="685"/>
      <c r="FLG66" s="685"/>
      <c r="FLH66" s="685"/>
      <c r="FLI66" s="685"/>
      <c r="FLJ66" s="685"/>
      <c r="FLK66" s="685"/>
      <c r="FLL66" s="685"/>
      <c r="FLM66" s="685"/>
      <c r="FLN66" s="685"/>
      <c r="FLO66" s="685"/>
      <c r="FLP66" s="685"/>
      <c r="FLQ66" s="685"/>
      <c r="FLR66" s="685"/>
      <c r="FLS66" s="685"/>
      <c r="FLT66" s="685"/>
      <c r="FLU66" s="685"/>
      <c r="FLV66" s="685"/>
      <c r="FLW66" s="685"/>
      <c r="FLX66" s="685"/>
      <c r="FLY66" s="685"/>
      <c r="FLZ66" s="685"/>
      <c r="FMA66" s="685"/>
      <c r="FMB66" s="685"/>
      <c r="FMC66" s="685"/>
      <c r="FMD66" s="685"/>
      <c r="FME66" s="685"/>
      <c r="FMF66" s="685"/>
      <c r="FMG66" s="685"/>
      <c r="FMH66" s="685"/>
      <c r="FMI66" s="685"/>
      <c r="FMJ66" s="685"/>
      <c r="FMK66" s="685"/>
      <c r="FML66" s="685"/>
      <c r="FMM66" s="685"/>
      <c r="FMN66" s="685"/>
      <c r="FMO66" s="685"/>
      <c r="FMP66" s="685"/>
      <c r="FMQ66" s="685"/>
      <c r="FMR66" s="685"/>
      <c r="FMS66" s="685"/>
      <c r="FMT66" s="685"/>
      <c r="FMU66" s="685"/>
      <c r="FMV66" s="685"/>
      <c r="FMW66" s="685"/>
      <c r="FMX66" s="685"/>
      <c r="FMY66" s="685"/>
      <c r="FMZ66" s="685"/>
      <c r="FNA66" s="685"/>
      <c r="FNB66" s="685"/>
      <c r="FNC66" s="685"/>
      <c r="FND66" s="685"/>
      <c r="FNE66" s="685"/>
      <c r="FNF66" s="685"/>
      <c r="FNG66" s="685"/>
      <c r="FNH66" s="685"/>
      <c r="FNI66" s="685"/>
      <c r="FNJ66" s="685"/>
      <c r="FNK66" s="685"/>
      <c r="FNL66" s="685"/>
      <c r="FNM66" s="685"/>
      <c r="FNN66" s="685"/>
      <c r="FNO66" s="685"/>
      <c r="FNP66" s="685"/>
      <c r="FNQ66" s="685"/>
      <c r="FNR66" s="685"/>
      <c r="FNS66" s="685"/>
      <c r="FNT66" s="685"/>
      <c r="FNU66" s="685"/>
      <c r="FNV66" s="685"/>
      <c r="FNW66" s="685"/>
      <c r="FNX66" s="685"/>
      <c r="FNY66" s="685"/>
      <c r="FNZ66" s="685"/>
      <c r="FOA66" s="685"/>
      <c r="FOB66" s="685"/>
      <c r="FOC66" s="685"/>
      <c r="FOD66" s="685"/>
      <c r="FOE66" s="685"/>
      <c r="FOF66" s="685"/>
      <c r="FOG66" s="685"/>
      <c r="FOH66" s="685"/>
      <c r="FOI66" s="685"/>
      <c r="FOJ66" s="685"/>
      <c r="FOK66" s="685"/>
      <c r="FOL66" s="685"/>
      <c r="FOM66" s="685"/>
      <c r="FON66" s="685"/>
      <c r="FOO66" s="685"/>
      <c r="FOP66" s="685"/>
      <c r="FOQ66" s="685"/>
      <c r="FOR66" s="685"/>
      <c r="FOS66" s="685"/>
      <c r="FOT66" s="685"/>
      <c r="FOU66" s="685"/>
      <c r="FOV66" s="685"/>
      <c r="FOW66" s="685"/>
      <c r="FOX66" s="685"/>
      <c r="FOY66" s="685"/>
      <c r="FOZ66" s="685"/>
      <c r="FPA66" s="685"/>
      <c r="FPB66" s="685"/>
      <c r="FPC66" s="685"/>
      <c r="FPD66" s="685"/>
      <c r="FPE66" s="685"/>
      <c r="FPF66" s="685"/>
      <c r="FPG66" s="685"/>
      <c r="FPH66" s="685"/>
      <c r="FPI66" s="685"/>
      <c r="FPJ66" s="685"/>
      <c r="FPK66" s="685"/>
      <c r="FPL66" s="685"/>
      <c r="FPM66" s="685"/>
      <c r="FPN66" s="685"/>
      <c r="FPO66" s="685"/>
      <c r="FPP66" s="685"/>
      <c r="FPQ66" s="685"/>
      <c r="FPR66" s="685"/>
      <c r="FPS66" s="685"/>
      <c r="FPT66" s="685"/>
      <c r="FPU66" s="685"/>
      <c r="FPV66" s="685"/>
      <c r="FPW66" s="685"/>
      <c r="FPX66" s="685"/>
      <c r="FPY66" s="685"/>
      <c r="FPZ66" s="685"/>
      <c r="FQA66" s="685"/>
      <c r="FQB66" s="685"/>
      <c r="FQC66" s="685"/>
      <c r="FQD66" s="685"/>
      <c r="FQE66" s="685"/>
      <c r="FQF66" s="685"/>
      <c r="FQG66" s="685"/>
      <c r="FQH66" s="685"/>
      <c r="FQI66" s="685"/>
      <c r="FQJ66" s="685"/>
      <c r="FQK66" s="685"/>
      <c r="FQL66" s="685"/>
      <c r="FQM66" s="685"/>
      <c r="FQN66" s="685"/>
      <c r="FQO66" s="685"/>
      <c r="FQP66" s="685"/>
      <c r="FQQ66" s="685"/>
      <c r="FQR66" s="685"/>
      <c r="FQS66" s="685"/>
      <c r="FQT66" s="685"/>
      <c r="FQU66" s="685"/>
      <c r="FQV66" s="685"/>
      <c r="FQW66" s="685"/>
      <c r="FQX66" s="685"/>
      <c r="FQY66" s="685"/>
      <c r="FQZ66" s="685"/>
      <c r="FRA66" s="685"/>
      <c r="FRB66" s="685"/>
      <c r="FRC66" s="685"/>
      <c r="FRD66" s="685"/>
      <c r="FRE66" s="685"/>
      <c r="FRF66" s="685"/>
      <c r="FRG66" s="685"/>
      <c r="FRH66" s="685"/>
      <c r="FRI66" s="685"/>
      <c r="FRJ66" s="685"/>
      <c r="FRK66" s="685"/>
      <c r="FRL66" s="685"/>
      <c r="FRM66" s="685"/>
      <c r="FRN66" s="685"/>
      <c r="FRO66" s="685"/>
      <c r="FRP66" s="685"/>
      <c r="FRQ66" s="685"/>
      <c r="FRR66" s="685"/>
      <c r="FRS66" s="685"/>
      <c r="FRT66" s="685"/>
      <c r="FRU66" s="685"/>
      <c r="FRV66" s="685"/>
      <c r="FRW66" s="685"/>
      <c r="FRX66" s="685"/>
      <c r="FRY66" s="685"/>
      <c r="FRZ66" s="685"/>
      <c r="FSA66" s="685"/>
      <c r="FSB66" s="685"/>
      <c r="FSC66" s="685"/>
      <c r="FSD66" s="685"/>
      <c r="FSE66" s="685"/>
      <c r="FSF66" s="685"/>
      <c r="FSG66" s="685"/>
      <c r="FSH66" s="685"/>
      <c r="FSI66" s="685"/>
      <c r="FSJ66" s="685"/>
      <c r="FSK66" s="685"/>
      <c r="FSL66" s="685"/>
      <c r="FSM66" s="685"/>
      <c r="FSN66" s="685"/>
      <c r="FSO66" s="685"/>
      <c r="FSP66" s="685"/>
      <c r="FSQ66" s="685"/>
      <c r="FSR66" s="685"/>
      <c r="FSS66" s="685"/>
      <c r="FST66" s="685"/>
      <c r="FSU66" s="685"/>
      <c r="FSV66" s="685"/>
      <c r="FSW66" s="685"/>
      <c r="FSX66" s="685"/>
      <c r="FSY66" s="685"/>
      <c r="FSZ66" s="685"/>
      <c r="FTA66" s="685"/>
      <c r="FTB66" s="685"/>
      <c r="FTC66" s="685"/>
      <c r="FTD66" s="685"/>
      <c r="FTE66" s="685"/>
      <c r="FTF66" s="685"/>
      <c r="FTG66" s="685"/>
      <c r="FTH66" s="685"/>
      <c r="FTI66" s="685"/>
      <c r="FTJ66" s="685"/>
      <c r="FTK66" s="685"/>
      <c r="FTL66" s="685"/>
      <c r="FTM66" s="685"/>
      <c r="FTN66" s="685"/>
      <c r="FTO66" s="685"/>
      <c r="FTP66" s="685"/>
      <c r="FTQ66" s="685"/>
      <c r="FTR66" s="685"/>
      <c r="FTS66" s="685"/>
      <c r="FTT66" s="685"/>
      <c r="FTU66" s="685"/>
      <c r="FTV66" s="685"/>
      <c r="FTW66" s="685"/>
      <c r="FTX66" s="685"/>
      <c r="FTY66" s="685"/>
      <c r="FTZ66" s="685"/>
      <c r="FUA66" s="685"/>
      <c r="FUB66" s="685"/>
      <c r="FUC66" s="685"/>
      <c r="FUD66" s="685"/>
      <c r="FUE66" s="685"/>
      <c r="FUF66" s="685"/>
      <c r="FUG66" s="685"/>
      <c r="FUH66" s="685"/>
      <c r="FUI66" s="685"/>
      <c r="FUJ66" s="685"/>
      <c r="FUK66" s="685"/>
      <c r="FUL66" s="685"/>
      <c r="FUM66" s="685"/>
      <c r="FUN66" s="685"/>
      <c r="FUO66" s="685"/>
      <c r="FUP66" s="685"/>
      <c r="FUQ66" s="685"/>
      <c r="FUR66" s="685"/>
      <c r="FUS66" s="685"/>
      <c r="FUT66" s="685"/>
      <c r="FUU66" s="685"/>
      <c r="FUV66" s="685"/>
      <c r="FUW66" s="685"/>
      <c r="FUX66" s="685"/>
      <c r="FUY66" s="685"/>
      <c r="FUZ66" s="685"/>
      <c r="FVA66" s="685"/>
      <c r="FVB66" s="685"/>
      <c r="FVC66" s="685"/>
      <c r="FVD66" s="685"/>
      <c r="FVE66" s="685"/>
      <c r="FVF66" s="685"/>
      <c r="FVG66" s="685"/>
      <c r="FVH66" s="685"/>
      <c r="FVI66" s="685"/>
      <c r="FVJ66" s="685"/>
      <c r="FVK66" s="685"/>
      <c r="FVL66" s="685"/>
      <c r="FVM66" s="685"/>
      <c r="FVN66" s="685"/>
      <c r="FVO66" s="685"/>
      <c r="FVP66" s="685"/>
      <c r="FVQ66" s="685"/>
      <c r="FVR66" s="685"/>
      <c r="FVS66" s="685"/>
      <c r="FVT66" s="685"/>
      <c r="FVU66" s="685"/>
      <c r="FVV66" s="685"/>
      <c r="FVW66" s="685"/>
      <c r="FVX66" s="685"/>
      <c r="FVY66" s="685"/>
      <c r="FVZ66" s="685"/>
      <c r="FWA66" s="685"/>
      <c r="FWB66" s="685"/>
      <c r="FWC66" s="685"/>
      <c r="FWD66" s="685"/>
      <c r="FWE66" s="685"/>
      <c r="FWF66" s="685"/>
      <c r="FWG66" s="685"/>
      <c r="FWH66" s="685"/>
      <c r="FWI66" s="685"/>
      <c r="FWJ66" s="685"/>
      <c r="FWK66" s="685"/>
      <c r="FWL66" s="685"/>
      <c r="FWM66" s="685"/>
      <c r="FWN66" s="685"/>
      <c r="FWO66" s="685"/>
      <c r="FWP66" s="685"/>
      <c r="FWQ66" s="685"/>
      <c r="FWR66" s="685"/>
      <c r="FWS66" s="685"/>
      <c r="FWT66" s="685"/>
      <c r="FWU66" s="685"/>
      <c r="FWV66" s="685"/>
      <c r="FWW66" s="685"/>
      <c r="FWX66" s="685"/>
      <c r="FWY66" s="685"/>
      <c r="FWZ66" s="685"/>
      <c r="FXA66" s="685"/>
      <c r="FXB66" s="685"/>
      <c r="FXC66" s="685"/>
      <c r="FXD66" s="685"/>
      <c r="FXE66" s="685"/>
      <c r="FXF66" s="685"/>
      <c r="FXG66" s="685"/>
      <c r="FXH66" s="685"/>
      <c r="FXI66" s="685"/>
      <c r="FXJ66" s="685"/>
      <c r="FXK66" s="685"/>
      <c r="FXL66" s="685"/>
      <c r="FXM66" s="685"/>
      <c r="FXN66" s="685"/>
      <c r="FXO66" s="685"/>
      <c r="FXP66" s="685"/>
      <c r="FXQ66" s="685"/>
      <c r="FXR66" s="685"/>
      <c r="FXS66" s="685"/>
      <c r="FXT66" s="685"/>
      <c r="FXU66" s="685"/>
      <c r="FXV66" s="685"/>
      <c r="FXW66" s="685"/>
      <c r="FXX66" s="685"/>
      <c r="FXY66" s="685"/>
      <c r="FXZ66" s="685"/>
      <c r="FYA66" s="685"/>
      <c r="FYB66" s="685"/>
      <c r="FYC66" s="685"/>
      <c r="FYD66" s="685"/>
      <c r="FYE66" s="685"/>
      <c r="FYF66" s="685"/>
      <c r="FYG66" s="685"/>
      <c r="FYH66" s="685"/>
      <c r="FYI66" s="685"/>
      <c r="FYJ66" s="685"/>
      <c r="FYK66" s="685"/>
      <c r="FYL66" s="685"/>
      <c r="FYM66" s="685"/>
      <c r="FYN66" s="685"/>
      <c r="FYO66" s="685"/>
      <c r="FYP66" s="685"/>
      <c r="FYQ66" s="685"/>
      <c r="FYR66" s="685"/>
      <c r="FYS66" s="685"/>
      <c r="FYT66" s="685"/>
      <c r="FYU66" s="685"/>
      <c r="FYV66" s="685"/>
      <c r="FYW66" s="685"/>
      <c r="FYX66" s="685"/>
      <c r="FYY66" s="685"/>
      <c r="FYZ66" s="685"/>
      <c r="FZA66" s="685"/>
      <c r="FZB66" s="685"/>
      <c r="FZC66" s="685"/>
      <c r="FZD66" s="685"/>
      <c r="FZE66" s="685"/>
      <c r="FZF66" s="685"/>
      <c r="FZG66" s="685"/>
      <c r="FZH66" s="685"/>
      <c r="FZI66" s="685"/>
      <c r="FZJ66" s="685"/>
      <c r="FZK66" s="685"/>
      <c r="FZL66" s="685"/>
      <c r="FZM66" s="685"/>
      <c r="FZN66" s="685"/>
      <c r="FZO66" s="685"/>
      <c r="FZP66" s="685"/>
      <c r="FZQ66" s="685"/>
      <c r="FZR66" s="685"/>
      <c r="FZS66" s="685"/>
      <c r="FZT66" s="685"/>
      <c r="FZU66" s="685"/>
      <c r="FZV66" s="685"/>
      <c r="FZW66" s="685"/>
      <c r="FZX66" s="685"/>
      <c r="FZY66" s="685"/>
      <c r="FZZ66" s="685"/>
      <c r="GAA66" s="685"/>
      <c r="GAB66" s="685"/>
      <c r="GAC66" s="685"/>
      <c r="GAD66" s="685"/>
      <c r="GAE66" s="685"/>
      <c r="GAF66" s="685"/>
      <c r="GAG66" s="685"/>
      <c r="GAH66" s="685"/>
      <c r="GAI66" s="685"/>
      <c r="GAJ66" s="685"/>
      <c r="GAK66" s="685"/>
      <c r="GAL66" s="685"/>
      <c r="GAM66" s="685"/>
      <c r="GAN66" s="685"/>
      <c r="GAO66" s="685"/>
      <c r="GAP66" s="685"/>
      <c r="GAQ66" s="685"/>
      <c r="GAR66" s="685"/>
      <c r="GAS66" s="685"/>
      <c r="GAT66" s="685"/>
      <c r="GAU66" s="685"/>
      <c r="GAV66" s="685"/>
      <c r="GAW66" s="685"/>
      <c r="GAX66" s="685"/>
      <c r="GAY66" s="685"/>
      <c r="GAZ66" s="685"/>
      <c r="GBA66" s="685"/>
      <c r="GBB66" s="685"/>
      <c r="GBC66" s="685"/>
      <c r="GBD66" s="685"/>
      <c r="GBE66" s="685"/>
      <c r="GBF66" s="685"/>
      <c r="GBG66" s="685"/>
      <c r="GBH66" s="685"/>
      <c r="GBI66" s="685"/>
      <c r="GBJ66" s="685"/>
      <c r="GBK66" s="685"/>
      <c r="GBL66" s="685"/>
      <c r="GBM66" s="685"/>
      <c r="GBN66" s="685"/>
      <c r="GBO66" s="685"/>
      <c r="GBP66" s="685"/>
      <c r="GBQ66" s="685"/>
      <c r="GBR66" s="685"/>
      <c r="GBS66" s="685"/>
      <c r="GBT66" s="685"/>
      <c r="GBU66" s="685"/>
      <c r="GBV66" s="685"/>
      <c r="GBW66" s="685"/>
      <c r="GBX66" s="685"/>
      <c r="GBY66" s="685"/>
      <c r="GBZ66" s="685"/>
      <c r="GCA66" s="685"/>
      <c r="GCB66" s="685"/>
      <c r="GCC66" s="685"/>
      <c r="GCD66" s="685"/>
      <c r="GCE66" s="685"/>
      <c r="GCF66" s="685"/>
      <c r="GCG66" s="685"/>
      <c r="GCH66" s="685"/>
      <c r="GCI66" s="685"/>
      <c r="GCJ66" s="685"/>
      <c r="GCK66" s="685"/>
      <c r="GCL66" s="685"/>
      <c r="GCM66" s="685"/>
      <c r="GCN66" s="685"/>
      <c r="GCO66" s="685"/>
      <c r="GCP66" s="685"/>
      <c r="GCQ66" s="685"/>
      <c r="GCR66" s="685"/>
      <c r="GCS66" s="685"/>
      <c r="GCT66" s="685"/>
      <c r="GCU66" s="685"/>
      <c r="GCV66" s="685"/>
      <c r="GCW66" s="685"/>
      <c r="GCX66" s="685"/>
      <c r="GCY66" s="685"/>
      <c r="GCZ66" s="685"/>
      <c r="GDA66" s="685"/>
      <c r="GDB66" s="685"/>
      <c r="GDC66" s="685"/>
      <c r="GDD66" s="685"/>
      <c r="GDE66" s="685"/>
      <c r="GDF66" s="685"/>
      <c r="GDG66" s="685"/>
      <c r="GDH66" s="685"/>
      <c r="GDI66" s="685"/>
      <c r="GDJ66" s="685"/>
      <c r="GDK66" s="685"/>
      <c r="GDL66" s="685"/>
      <c r="GDM66" s="685"/>
      <c r="GDN66" s="685"/>
      <c r="GDO66" s="685"/>
      <c r="GDP66" s="685"/>
      <c r="GDQ66" s="685"/>
      <c r="GDR66" s="685"/>
      <c r="GDS66" s="685"/>
      <c r="GDT66" s="685"/>
      <c r="GDU66" s="685"/>
      <c r="GDV66" s="685"/>
      <c r="GDW66" s="685"/>
      <c r="GDX66" s="685"/>
      <c r="GDY66" s="685"/>
      <c r="GDZ66" s="685"/>
      <c r="GEA66" s="685"/>
      <c r="GEB66" s="685"/>
      <c r="GEC66" s="685"/>
      <c r="GED66" s="685"/>
      <c r="GEE66" s="685"/>
      <c r="GEF66" s="685"/>
      <c r="GEG66" s="685"/>
      <c r="GEH66" s="685"/>
      <c r="GEI66" s="685"/>
      <c r="GEJ66" s="685"/>
      <c r="GEK66" s="685"/>
      <c r="GEL66" s="685"/>
      <c r="GEM66" s="685"/>
      <c r="GEN66" s="685"/>
      <c r="GEO66" s="685"/>
      <c r="GEP66" s="685"/>
      <c r="GEQ66" s="685"/>
      <c r="GER66" s="685"/>
      <c r="GES66" s="685"/>
      <c r="GET66" s="685"/>
      <c r="GEU66" s="685"/>
      <c r="GEV66" s="685"/>
      <c r="GEW66" s="685"/>
      <c r="GEX66" s="685"/>
      <c r="GEY66" s="685"/>
      <c r="GEZ66" s="685"/>
      <c r="GFA66" s="685"/>
      <c r="GFB66" s="685"/>
      <c r="GFC66" s="685"/>
      <c r="GFD66" s="685"/>
      <c r="GFE66" s="685"/>
      <c r="GFF66" s="685"/>
      <c r="GFG66" s="685"/>
      <c r="GFH66" s="685"/>
      <c r="GFI66" s="685"/>
      <c r="GFJ66" s="685"/>
      <c r="GFK66" s="685"/>
      <c r="GFL66" s="685"/>
      <c r="GFM66" s="685"/>
      <c r="GFN66" s="685"/>
      <c r="GFO66" s="685"/>
      <c r="GFP66" s="685"/>
      <c r="GFQ66" s="685"/>
      <c r="GFR66" s="685"/>
      <c r="GFS66" s="685"/>
      <c r="GFT66" s="685"/>
      <c r="GFU66" s="685"/>
      <c r="GFV66" s="685"/>
      <c r="GFW66" s="685"/>
      <c r="GFX66" s="685"/>
      <c r="GFY66" s="685"/>
      <c r="GFZ66" s="685"/>
      <c r="GGA66" s="685"/>
      <c r="GGB66" s="685"/>
      <c r="GGC66" s="685"/>
      <c r="GGD66" s="685"/>
      <c r="GGE66" s="685"/>
      <c r="GGF66" s="685"/>
      <c r="GGG66" s="685"/>
      <c r="GGH66" s="685"/>
      <c r="GGI66" s="685"/>
      <c r="GGJ66" s="685"/>
      <c r="GGK66" s="685"/>
      <c r="GGL66" s="685"/>
      <c r="GGM66" s="685"/>
      <c r="GGN66" s="685"/>
      <c r="GGO66" s="685"/>
      <c r="GGP66" s="685"/>
      <c r="GGQ66" s="685"/>
      <c r="GGR66" s="685"/>
      <c r="GGS66" s="685"/>
      <c r="GGT66" s="685"/>
      <c r="GGU66" s="685"/>
      <c r="GGV66" s="685"/>
      <c r="GGW66" s="685"/>
      <c r="GGX66" s="685"/>
      <c r="GGY66" s="685"/>
      <c r="GGZ66" s="685"/>
      <c r="GHA66" s="685"/>
      <c r="GHB66" s="685"/>
      <c r="GHC66" s="685"/>
      <c r="GHD66" s="685"/>
      <c r="GHE66" s="685"/>
      <c r="GHF66" s="685"/>
      <c r="GHG66" s="685"/>
      <c r="GHH66" s="685"/>
      <c r="GHI66" s="685"/>
      <c r="GHJ66" s="685"/>
      <c r="GHK66" s="685"/>
      <c r="GHL66" s="685"/>
      <c r="GHM66" s="685"/>
      <c r="GHN66" s="685"/>
      <c r="GHO66" s="685"/>
      <c r="GHP66" s="685"/>
      <c r="GHQ66" s="685"/>
      <c r="GHR66" s="685"/>
      <c r="GHS66" s="685"/>
      <c r="GHT66" s="685"/>
      <c r="GHU66" s="685"/>
      <c r="GHV66" s="685"/>
      <c r="GHW66" s="685"/>
      <c r="GHX66" s="685"/>
      <c r="GHY66" s="685"/>
      <c r="GHZ66" s="685"/>
      <c r="GIA66" s="685"/>
      <c r="GIB66" s="685"/>
      <c r="GIC66" s="685"/>
      <c r="GID66" s="685"/>
      <c r="GIE66" s="685"/>
      <c r="GIF66" s="685"/>
      <c r="GIG66" s="685"/>
      <c r="GIH66" s="685"/>
      <c r="GII66" s="685"/>
      <c r="GIJ66" s="685"/>
      <c r="GIK66" s="685"/>
      <c r="GIL66" s="685"/>
      <c r="GIM66" s="685"/>
      <c r="GIN66" s="685"/>
      <c r="GIO66" s="685"/>
      <c r="GIP66" s="685"/>
      <c r="GIQ66" s="685"/>
      <c r="GIR66" s="685"/>
      <c r="GIS66" s="685"/>
      <c r="GIT66" s="685"/>
      <c r="GIU66" s="685"/>
      <c r="GIV66" s="685"/>
      <c r="GIW66" s="685"/>
      <c r="GIX66" s="685"/>
      <c r="GIY66" s="685"/>
      <c r="GIZ66" s="685"/>
      <c r="GJA66" s="685"/>
      <c r="GJB66" s="685"/>
      <c r="GJC66" s="685"/>
      <c r="GJD66" s="685"/>
      <c r="GJE66" s="685"/>
      <c r="GJF66" s="685"/>
      <c r="GJG66" s="685"/>
      <c r="GJH66" s="685"/>
      <c r="GJI66" s="685"/>
      <c r="GJJ66" s="685"/>
      <c r="GJK66" s="685"/>
      <c r="GJL66" s="685"/>
      <c r="GJM66" s="685"/>
      <c r="GJN66" s="685"/>
      <c r="GJO66" s="685"/>
      <c r="GJP66" s="685"/>
      <c r="GJQ66" s="685"/>
      <c r="GJR66" s="685"/>
      <c r="GJS66" s="685"/>
      <c r="GJT66" s="685"/>
      <c r="GJU66" s="685"/>
      <c r="GJV66" s="685"/>
      <c r="GJW66" s="685"/>
      <c r="GJX66" s="685"/>
      <c r="GJY66" s="685"/>
      <c r="GJZ66" s="685"/>
      <c r="GKA66" s="685"/>
      <c r="GKB66" s="685"/>
      <c r="GKC66" s="685"/>
      <c r="GKD66" s="685"/>
      <c r="GKE66" s="685"/>
      <c r="GKF66" s="685"/>
      <c r="GKG66" s="685"/>
      <c r="GKH66" s="685"/>
      <c r="GKI66" s="685"/>
      <c r="GKJ66" s="685"/>
      <c r="GKK66" s="685"/>
      <c r="GKL66" s="685"/>
      <c r="GKM66" s="685"/>
      <c r="GKN66" s="685"/>
      <c r="GKO66" s="685"/>
      <c r="GKP66" s="685"/>
      <c r="GKQ66" s="685"/>
      <c r="GKR66" s="685"/>
      <c r="GKS66" s="685"/>
      <c r="GKT66" s="685"/>
      <c r="GKU66" s="685"/>
      <c r="GKV66" s="685"/>
      <c r="GKW66" s="685"/>
      <c r="GKX66" s="685"/>
      <c r="GKY66" s="685"/>
      <c r="GKZ66" s="685"/>
      <c r="GLA66" s="685"/>
      <c r="GLB66" s="685"/>
      <c r="GLC66" s="685"/>
      <c r="GLD66" s="685"/>
      <c r="GLE66" s="685"/>
      <c r="GLF66" s="685"/>
      <c r="GLG66" s="685"/>
      <c r="GLH66" s="685"/>
      <c r="GLI66" s="685"/>
      <c r="GLJ66" s="685"/>
      <c r="GLK66" s="685"/>
      <c r="GLL66" s="685"/>
      <c r="GLM66" s="685"/>
      <c r="GLN66" s="685"/>
      <c r="GLO66" s="685"/>
      <c r="GLP66" s="685"/>
      <c r="GLQ66" s="685"/>
      <c r="GLR66" s="685"/>
      <c r="GLS66" s="685"/>
      <c r="GLT66" s="685"/>
      <c r="GLU66" s="685"/>
      <c r="GLV66" s="685"/>
      <c r="GLW66" s="685"/>
      <c r="GLX66" s="685"/>
      <c r="GLY66" s="685"/>
      <c r="GLZ66" s="685"/>
      <c r="GMA66" s="685"/>
      <c r="GMB66" s="685"/>
      <c r="GMC66" s="685"/>
      <c r="GMD66" s="685"/>
      <c r="GME66" s="685"/>
      <c r="GMF66" s="685"/>
      <c r="GMG66" s="685"/>
      <c r="GMH66" s="685"/>
      <c r="GMI66" s="685"/>
      <c r="GMJ66" s="685"/>
      <c r="GMK66" s="685"/>
      <c r="GML66" s="685"/>
      <c r="GMM66" s="685"/>
      <c r="GMN66" s="685"/>
      <c r="GMO66" s="685"/>
      <c r="GMP66" s="685"/>
      <c r="GMQ66" s="685"/>
      <c r="GMR66" s="685"/>
      <c r="GMS66" s="685"/>
      <c r="GMT66" s="685"/>
      <c r="GMU66" s="685"/>
      <c r="GMV66" s="685"/>
      <c r="GMW66" s="685"/>
      <c r="GMX66" s="685"/>
      <c r="GMY66" s="685"/>
      <c r="GMZ66" s="685"/>
      <c r="GNA66" s="685"/>
      <c r="GNB66" s="685"/>
      <c r="GNC66" s="685"/>
      <c r="GND66" s="685"/>
      <c r="GNE66" s="685"/>
      <c r="GNF66" s="685"/>
      <c r="GNG66" s="685"/>
      <c r="GNH66" s="685"/>
      <c r="GNI66" s="685"/>
      <c r="GNJ66" s="685"/>
      <c r="GNK66" s="685"/>
      <c r="GNL66" s="685"/>
      <c r="GNM66" s="685"/>
      <c r="GNN66" s="685"/>
      <c r="GNO66" s="685"/>
      <c r="GNP66" s="685"/>
      <c r="GNQ66" s="685"/>
      <c r="GNR66" s="685"/>
      <c r="GNS66" s="685"/>
      <c r="GNT66" s="685"/>
      <c r="GNU66" s="685"/>
      <c r="GNV66" s="685"/>
      <c r="GNW66" s="685"/>
      <c r="GNX66" s="685"/>
      <c r="GNY66" s="685"/>
      <c r="GNZ66" s="685"/>
      <c r="GOA66" s="685"/>
      <c r="GOB66" s="685"/>
      <c r="GOC66" s="685"/>
      <c r="GOD66" s="685"/>
      <c r="GOE66" s="685"/>
      <c r="GOF66" s="685"/>
      <c r="GOG66" s="685"/>
      <c r="GOH66" s="685"/>
      <c r="GOI66" s="685"/>
      <c r="GOJ66" s="685"/>
      <c r="GOK66" s="685"/>
      <c r="GOL66" s="685"/>
      <c r="GOM66" s="685"/>
      <c r="GON66" s="685"/>
      <c r="GOO66" s="685"/>
      <c r="GOP66" s="685"/>
      <c r="GOQ66" s="685"/>
      <c r="GOR66" s="685"/>
      <c r="GOS66" s="685"/>
      <c r="GOT66" s="685"/>
      <c r="GOU66" s="685"/>
      <c r="GOV66" s="685"/>
      <c r="GOW66" s="685"/>
      <c r="GOX66" s="685"/>
      <c r="GOY66" s="685"/>
      <c r="GOZ66" s="685"/>
      <c r="GPA66" s="685"/>
      <c r="GPB66" s="685"/>
      <c r="GPC66" s="685"/>
      <c r="GPD66" s="685"/>
      <c r="GPE66" s="685"/>
      <c r="GPF66" s="685"/>
      <c r="GPG66" s="685"/>
      <c r="GPH66" s="685"/>
      <c r="GPI66" s="685"/>
      <c r="GPJ66" s="685"/>
      <c r="GPK66" s="685"/>
      <c r="GPL66" s="685"/>
      <c r="GPM66" s="685"/>
      <c r="GPN66" s="685"/>
      <c r="GPO66" s="685"/>
      <c r="GPP66" s="685"/>
      <c r="GPQ66" s="685"/>
      <c r="GPR66" s="685"/>
      <c r="GPS66" s="685"/>
      <c r="GPT66" s="685"/>
      <c r="GPU66" s="685"/>
      <c r="GPV66" s="685"/>
      <c r="GPW66" s="685"/>
      <c r="GPX66" s="685"/>
      <c r="GPY66" s="685"/>
      <c r="GPZ66" s="685"/>
      <c r="GQA66" s="685"/>
      <c r="GQB66" s="685"/>
      <c r="GQC66" s="685"/>
      <c r="GQD66" s="685"/>
      <c r="GQE66" s="685"/>
      <c r="GQF66" s="685"/>
      <c r="GQG66" s="685"/>
      <c r="GQH66" s="685"/>
      <c r="GQI66" s="685"/>
      <c r="GQJ66" s="685"/>
      <c r="GQK66" s="685"/>
      <c r="GQL66" s="685"/>
      <c r="GQM66" s="685"/>
      <c r="GQN66" s="685"/>
      <c r="GQO66" s="685"/>
      <c r="GQP66" s="685"/>
      <c r="GQQ66" s="685"/>
      <c r="GQR66" s="685"/>
      <c r="GQS66" s="685"/>
      <c r="GQT66" s="685"/>
      <c r="GQU66" s="685"/>
      <c r="GQV66" s="685"/>
      <c r="GQW66" s="685"/>
      <c r="GQX66" s="685"/>
      <c r="GQY66" s="685"/>
      <c r="GQZ66" s="685"/>
      <c r="GRA66" s="685"/>
      <c r="GRB66" s="685"/>
      <c r="GRC66" s="685"/>
      <c r="GRD66" s="685"/>
      <c r="GRE66" s="685"/>
      <c r="GRF66" s="685"/>
      <c r="GRG66" s="685"/>
      <c r="GRH66" s="685"/>
      <c r="GRI66" s="685"/>
      <c r="GRJ66" s="685"/>
      <c r="GRK66" s="685"/>
      <c r="GRL66" s="685"/>
      <c r="GRM66" s="685"/>
      <c r="GRN66" s="685"/>
      <c r="GRO66" s="685"/>
      <c r="GRP66" s="685"/>
      <c r="GRQ66" s="685"/>
      <c r="GRR66" s="685"/>
      <c r="GRS66" s="685"/>
      <c r="GRT66" s="685"/>
      <c r="GRU66" s="685"/>
      <c r="GRV66" s="685"/>
      <c r="GRW66" s="685"/>
      <c r="GRX66" s="685"/>
      <c r="GRY66" s="685"/>
      <c r="GRZ66" s="685"/>
      <c r="GSA66" s="685"/>
      <c r="GSB66" s="685"/>
      <c r="GSC66" s="685"/>
      <c r="GSD66" s="685"/>
      <c r="GSE66" s="685"/>
      <c r="GSF66" s="685"/>
      <c r="GSG66" s="685"/>
      <c r="GSH66" s="685"/>
      <c r="GSI66" s="685"/>
      <c r="GSJ66" s="685"/>
      <c r="GSK66" s="685"/>
      <c r="GSL66" s="685"/>
      <c r="GSM66" s="685"/>
      <c r="GSN66" s="685"/>
      <c r="GSO66" s="685"/>
      <c r="GSP66" s="685"/>
      <c r="GSQ66" s="685"/>
      <c r="GSR66" s="685"/>
      <c r="GSS66" s="685"/>
      <c r="GST66" s="685"/>
      <c r="GSU66" s="685"/>
      <c r="GSV66" s="685"/>
      <c r="GSW66" s="685"/>
      <c r="GSX66" s="685"/>
      <c r="GSY66" s="685"/>
      <c r="GSZ66" s="685"/>
      <c r="GTA66" s="685"/>
      <c r="GTB66" s="685"/>
      <c r="GTC66" s="685"/>
      <c r="GTD66" s="685"/>
      <c r="GTE66" s="685"/>
      <c r="GTF66" s="685"/>
      <c r="GTG66" s="685"/>
      <c r="GTH66" s="685"/>
      <c r="GTI66" s="685"/>
      <c r="GTJ66" s="685"/>
      <c r="GTK66" s="685"/>
      <c r="GTL66" s="685"/>
      <c r="GTM66" s="685"/>
      <c r="GTN66" s="685"/>
      <c r="GTO66" s="685"/>
      <c r="GTP66" s="685"/>
      <c r="GTQ66" s="685"/>
      <c r="GTR66" s="685"/>
      <c r="GTS66" s="685"/>
      <c r="GTT66" s="685"/>
      <c r="GTU66" s="685"/>
      <c r="GTV66" s="685"/>
      <c r="GTW66" s="685"/>
      <c r="GTX66" s="685"/>
      <c r="GTY66" s="685"/>
      <c r="GTZ66" s="685"/>
      <c r="GUA66" s="685"/>
      <c r="GUB66" s="685"/>
      <c r="GUC66" s="685"/>
      <c r="GUD66" s="685"/>
      <c r="GUE66" s="685"/>
      <c r="GUF66" s="685"/>
      <c r="GUG66" s="685"/>
      <c r="GUH66" s="685"/>
      <c r="GUI66" s="685"/>
      <c r="GUJ66" s="685"/>
      <c r="GUK66" s="685"/>
      <c r="GUL66" s="685"/>
      <c r="GUM66" s="685"/>
      <c r="GUN66" s="685"/>
      <c r="GUO66" s="685"/>
      <c r="GUP66" s="685"/>
      <c r="GUQ66" s="685"/>
      <c r="GUR66" s="685"/>
      <c r="GUS66" s="685"/>
      <c r="GUT66" s="685"/>
      <c r="GUU66" s="685"/>
      <c r="GUV66" s="685"/>
      <c r="GUW66" s="685"/>
      <c r="GUX66" s="685"/>
      <c r="GUY66" s="685"/>
      <c r="GUZ66" s="685"/>
      <c r="GVA66" s="685"/>
      <c r="GVB66" s="685"/>
      <c r="GVC66" s="685"/>
      <c r="GVD66" s="685"/>
      <c r="GVE66" s="685"/>
      <c r="GVF66" s="685"/>
      <c r="GVG66" s="685"/>
      <c r="GVH66" s="685"/>
      <c r="GVI66" s="685"/>
      <c r="GVJ66" s="685"/>
      <c r="GVK66" s="685"/>
      <c r="GVL66" s="685"/>
      <c r="GVM66" s="685"/>
      <c r="GVN66" s="685"/>
      <c r="GVO66" s="685"/>
      <c r="GVP66" s="685"/>
      <c r="GVQ66" s="685"/>
      <c r="GVR66" s="685"/>
      <c r="GVS66" s="685"/>
      <c r="GVT66" s="685"/>
      <c r="GVU66" s="685"/>
      <c r="GVV66" s="685"/>
      <c r="GVW66" s="685"/>
      <c r="GVX66" s="685"/>
      <c r="GVY66" s="685"/>
      <c r="GVZ66" s="685"/>
      <c r="GWA66" s="685"/>
      <c r="GWB66" s="685"/>
      <c r="GWC66" s="685"/>
      <c r="GWD66" s="685"/>
      <c r="GWE66" s="685"/>
      <c r="GWF66" s="685"/>
      <c r="GWG66" s="685"/>
      <c r="GWH66" s="685"/>
      <c r="GWI66" s="685"/>
      <c r="GWJ66" s="685"/>
      <c r="GWK66" s="685"/>
      <c r="GWL66" s="685"/>
      <c r="GWM66" s="685"/>
      <c r="GWN66" s="685"/>
      <c r="GWO66" s="685"/>
      <c r="GWP66" s="685"/>
      <c r="GWQ66" s="685"/>
      <c r="GWR66" s="685"/>
      <c r="GWS66" s="685"/>
      <c r="GWT66" s="685"/>
      <c r="GWU66" s="685"/>
      <c r="GWV66" s="685"/>
      <c r="GWW66" s="685"/>
      <c r="GWX66" s="685"/>
      <c r="GWY66" s="685"/>
      <c r="GWZ66" s="685"/>
      <c r="GXA66" s="685"/>
      <c r="GXB66" s="685"/>
      <c r="GXC66" s="685"/>
      <c r="GXD66" s="685"/>
      <c r="GXE66" s="685"/>
      <c r="GXF66" s="685"/>
      <c r="GXG66" s="685"/>
      <c r="GXH66" s="685"/>
      <c r="GXI66" s="685"/>
      <c r="GXJ66" s="685"/>
      <c r="GXK66" s="685"/>
      <c r="GXL66" s="685"/>
      <c r="GXM66" s="685"/>
      <c r="GXN66" s="685"/>
      <c r="GXO66" s="685"/>
      <c r="GXP66" s="685"/>
      <c r="GXQ66" s="685"/>
      <c r="GXR66" s="685"/>
      <c r="GXS66" s="685"/>
      <c r="GXT66" s="685"/>
      <c r="GXU66" s="685"/>
      <c r="GXV66" s="685"/>
      <c r="GXW66" s="685"/>
      <c r="GXX66" s="685"/>
      <c r="GXY66" s="685"/>
      <c r="GXZ66" s="685"/>
      <c r="GYA66" s="685"/>
      <c r="GYB66" s="685"/>
      <c r="GYC66" s="685"/>
      <c r="GYD66" s="685"/>
      <c r="GYE66" s="685"/>
      <c r="GYF66" s="685"/>
      <c r="GYG66" s="685"/>
      <c r="GYH66" s="685"/>
      <c r="GYI66" s="685"/>
      <c r="GYJ66" s="685"/>
      <c r="GYK66" s="685"/>
      <c r="GYL66" s="685"/>
      <c r="GYM66" s="685"/>
      <c r="GYN66" s="685"/>
      <c r="GYO66" s="685"/>
      <c r="GYP66" s="685"/>
      <c r="GYQ66" s="685"/>
      <c r="GYR66" s="685"/>
      <c r="GYS66" s="685"/>
      <c r="GYT66" s="685"/>
      <c r="GYU66" s="685"/>
      <c r="GYV66" s="685"/>
      <c r="GYW66" s="685"/>
      <c r="GYX66" s="685"/>
      <c r="GYY66" s="685"/>
      <c r="GYZ66" s="685"/>
      <c r="GZA66" s="685"/>
      <c r="GZB66" s="685"/>
      <c r="GZC66" s="685"/>
      <c r="GZD66" s="685"/>
      <c r="GZE66" s="685"/>
      <c r="GZF66" s="685"/>
      <c r="GZG66" s="685"/>
      <c r="GZH66" s="685"/>
      <c r="GZI66" s="685"/>
      <c r="GZJ66" s="685"/>
      <c r="GZK66" s="685"/>
      <c r="GZL66" s="685"/>
      <c r="GZM66" s="685"/>
      <c r="GZN66" s="685"/>
      <c r="GZO66" s="685"/>
      <c r="GZP66" s="685"/>
      <c r="GZQ66" s="685"/>
      <c r="GZR66" s="685"/>
      <c r="GZS66" s="685"/>
      <c r="GZT66" s="685"/>
      <c r="GZU66" s="685"/>
      <c r="GZV66" s="685"/>
      <c r="GZW66" s="685"/>
      <c r="GZX66" s="685"/>
      <c r="GZY66" s="685"/>
      <c r="GZZ66" s="685"/>
      <c r="HAA66" s="685"/>
      <c r="HAB66" s="685"/>
      <c r="HAC66" s="685"/>
      <c r="HAD66" s="685"/>
      <c r="HAE66" s="685"/>
      <c r="HAF66" s="685"/>
      <c r="HAG66" s="685"/>
      <c r="HAH66" s="685"/>
      <c r="HAI66" s="685"/>
      <c r="HAJ66" s="685"/>
      <c r="HAK66" s="685"/>
      <c r="HAL66" s="685"/>
      <c r="HAM66" s="685"/>
      <c r="HAN66" s="685"/>
      <c r="HAO66" s="685"/>
      <c r="HAP66" s="685"/>
      <c r="HAQ66" s="685"/>
      <c r="HAR66" s="685"/>
      <c r="HAS66" s="685"/>
      <c r="HAT66" s="685"/>
      <c r="HAU66" s="685"/>
      <c r="HAV66" s="685"/>
      <c r="HAW66" s="685"/>
      <c r="HAX66" s="685"/>
      <c r="HAY66" s="685"/>
      <c r="HAZ66" s="685"/>
      <c r="HBA66" s="685"/>
      <c r="HBB66" s="685"/>
      <c r="HBC66" s="685"/>
      <c r="HBD66" s="685"/>
      <c r="HBE66" s="685"/>
      <c r="HBF66" s="685"/>
      <c r="HBG66" s="685"/>
      <c r="HBH66" s="685"/>
      <c r="HBI66" s="685"/>
      <c r="HBJ66" s="685"/>
      <c r="HBK66" s="685"/>
      <c r="HBL66" s="685"/>
      <c r="HBM66" s="685"/>
      <c r="HBN66" s="685"/>
      <c r="HBO66" s="685"/>
      <c r="HBP66" s="685"/>
      <c r="HBQ66" s="685"/>
      <c r="HBR66" s="685"/>
      <c r="HBS66" s="685"/>
      <c r="HBT66" s="685"/>
      <c r="HBU66" s="685"/>
      <c r="HBV66" s="685"/>
      <c r="HBW66" s="685"/>
      <c r="HBX66" s="685"/>
      <c r="HBY66" s="685"/>
      <c r="HBZ66" s="685"/>
      <c r="HCA66" s="685"/>
      <c r="HCB66" s="685"/>
      <c r="HCC66" s="685"/>
      <c r="HCD66" s="685"/>
      <c r="HCE66" s="685"/>
      <c r="HCF66" s="685"/>
      <c r="HCG66" s="685"/>
      <c r="HCH66" s="685"/>
      <c r="HCI66" s="685"/>
      <c r="HCJ66" s="685"/>
      <c r="HCK66" s="685"/>
      <c r="HCL66" s="685"/>
      <c r="HCM66" s="685"/>
      <c r="HCN66" s="685"/>
      <c r="HCO66" s="685"/>
      <c r="HCP66" s="685"/>
      <c r="HCQ66" s="685"/>
      <c r="HCR66" s="685"/>
      <c r="HCS66" s="685"/>
      <c r="HCT66" s="685"/>
      <c r="HCU66" s="685"/>
      <c r="HCV66" s="685"/>
      <c r="HCW66" s="685"/>
      <c r="HCX66" s="685"/>
      <c r="HCY66" s="685"/>
      <c r="HCZ66" s="685"/>
      <c r="HDA66" s="685"/>
      <c r="HDB66" s="685"/>
      <c r="HDC66" s="685"/>
      <c r="HDD66" s="685"/>
      <c r="HDE66" s="685"/>
      <c r="HDF66" s="685"/>
      <c r="HDG66" s="685"/>
      <c r="HDH66" s="685"/>
      <c r="HDI66" s="685"/>
      <c r="HDJ66" s="685"/>
      <c r="HDK66" s="685"/>
      <c r="HDL66" s="685"/>
      <c r="HDM66" s="685"/>
      <c r="HDN66" s="685"/>
      <c r="HDO66" s="685"/>
      <c r="HDP66" s="685"/>
      <c r="HDQ66" s="685"/>
      <c r="HDR66" s="685"/>
      <c r="HDS66" s="685"/>
      <c r="HDT66" s="685"/>
      <c r="HDU66" s="685"/>
      <c r="HDV66" s="685"/>
      <c r="HDW66" s="685"/>
      <c r="HDX66" s="685"/>
      <c r="HDY66" s="685"/>
      <c r="HDZ66" s="685"/>
      <c r="HEA66" s="685"/>
      <c r="HEB66" s="685"/>
      <c r="HEC66" s="685"/>
      <c r="HED66" s="685"/>
      <c r="HEE66" s="685"/>
      <c r="HEF66" s="685"/>
      <c r="HEG66" s="685"/>
      <c r="HEH66" s="685"/>
      <c r="HEI66" s="685"/>
      <c r="HEJ66" s="685"/>
      <c r="HEK66" s="685"/>
      <c r="HEL66" s="685"/>
      <c r="HEM66" s="685"/>
      <c r="HEN66" s="685"/>
      <c r="HEO66" s="685"/>
      <c r="HEP66" s="685"/>
      <c r="HEQ66" s="685"/>
      <c r="HER66" s="685"/>
      <c r="HES66" s="685"/>
      <c r="HET66" s="685"/>
      <c r="HEU66" s="685"/>
      <c r="HEV66" s="685"/>
      <c r="HEW66" s="685"/>
      <c r="HEX66" s="685"/>
      <c r="HEY66" s="685"/>
      <c r="HEZ66" s="685"/>
      <c r="HFA66" s="685"/>
      <c r="HFB66" s="685"/>
      <c r="HFC66" s="685"/>
      <c r="HFD66" s="685"/>
      <c r="HFE66" s="685"/>
      <c r="HFF66" s="685"/>
      <c r="HFG66" s="685"/>
      <c r="HFH66" s="685"/>
      <c r="HFI66" s="685"/>
      <c r="HFJ66" s="685"/>
      <c r="HFK66" s="685"/>
      <c r="HFL66" s="685"/>
      <c r="HFM66" s="685"/>
      <c r="HFN66" s="685"/>
      <c r="HFO66" s="685"/>
      <c r="HFP66" s="685"/>
      <c r="HFQ66" s="685"/>
      <c r="HFR66" s="685"/>
      <c r="HFS66" s="685"/>
      <c r="HFT66" s="685"/>
      <c r="HFU66" s="685"/>
      <c r="HFV66" s="685"/>
      <c r="HFW66" s="685"/>
      <c r="HFX66" s="685"/>
      <c r="HFY66" s="685"/>
      <c r="HFZ66" s="685"/>
      <c r="HGA66" s="685"/>
      <c r="HGB66" s="685"/>
      <c r="HGC66" s="685"/>
      <c r="HGD66" s="685"/>
      <c r="HGE66" s="685"/>
      <c r="HGF66" s="685"/>
      <c r="HGG66" s="685"/>
      <c r="HGH66" s="685"/>
      <c r="HGI66" s="685"/>
      <c r="HGJ66" s="685"/>
      <c r="HGK66" s="685"/>
      <c r="HGL66" s="685"/>
      <c r="HGM66" s="685"/>
      <c r="HGN66" s="685"/>
      <c r="HGO66" s="685"/>
      <c r="HGP66" s="685"/>
      <c r="HGQ66" s="685"/>
      <c r="HGR66" s="685"/>
      <c r="HGS66" s="685"/>
      <c r="HGT66" s="685"/>
      <c r="HGU66" s="685"/>
      <c r="HGV66" s="685"/>
      <c r="HGW66" s="685"/>
      <c r="HGX66" s="685"/>
      <c r="HGY66" s="685"/>
      <c r="HGZ66" s="685"/>
      <c r="HHA66" s="685"/>
      <c r="HHB66" s="685"/>
      <c r="HHC66" s="685"/>
      <c r="HHD66" s="685"/>
      <c r="HHE66" s="685"/>
      <c r="HHF66" s="685"/>
      <c r="HHG66" s="685"/>
      <c r="HHH66" s="685"/>
      <c r="HHI66" s="685"/>
      <c r="HHJ66" s="685"/>
      <c r="HHK66" s="685"/>
      <c r="HHL66" s="685"/>
      <c r="HHM66" s="685"/>
      <c r="HHN66" s="685"/>
      <c r="HHO66" s="685"/>
      <c r="HHP66" s="685"/>
      <c r="HHQ66" s="685"/>
      <c r="HHR66" s="685"/>
      <c r="HHS66" s="685"/>
      <c r="HHT66" s="685"/>
      <c r="HHU66" s="685"/>
      <c r="HHV66" s="685"/>
      <c r="HHW66" s="685"/>
      <c r="HHX66" s="685"/>
      <c r="HHY66" s="685"/>
      <c r="HHZ66" s="685"/>
      <c r="HIA66" s="685"/>
      <c r="HIB66" s="685"/>
      <c r="HIC66" s="685"/>
      <c r="HID66" s="685"/>
      <c r="HIE66" s="685"/>
      <c r="HIF66" s="685"/>
      <c r="HIG66" s="685"/>
      <c r="HIH66" s="685"/>
      <c r="HII66" s="685"/>
      <c r="HIJ66" s="685"/>
      <c r="HIK66" s="685"/>
      <c r="HIL66" s="685"/>
      <c r="HIM66" s="685"/>
      <c r="HIN66" s="685"/>
      <c r="HIO66" s="685"/>
      <c r="HIP66" s="685"/>
      <c r="HIQ66" s="685"/>
      <c r="HIR66" s="685"/>
      <c r="HIS66" s="685"/>
      <c r="HIT66" s="685"/>
      <c r="HIU66" s="685"/>
      <c r="HIV66" s="685"/>
      <c r="HIW66" s="685"/>
      <c r="HIX66" s="685"/>
      <c r="HIY66" s="685"/>
      <c r="HIZ66" s="685"/>
      <c r="HJA66" s="685"/>
      <c r="HJB66" s="685"/>
      <c r="HJC66" s="685"/>
      <c r="HJD66" s="685"/>
      <c r="HJE66" s="685"/>
      <c r="HJF66" s="685"/>
      <c r="HJG66" s="685"/>
      <c r="HJH66" s="685"/>
      <c r="HJI66" s="685"/>
      <c r="HJJ66" s="685"/>
      <c r="HJK66" s="685"/>
      <c r="HJL66" s="685"/>
      <c r="HJM66" s="685"/>
      <c r="HJN66" s="685"/>
      <c r="HJO66" s="685"/>
      <c r="HJP66" s="685"/>
      <c r="HJQ66" s="685"/>
      <c r="HJR66" s="685"/>
      <c r="HJS66" s="685"/>
      <c r="HJT66" s="685"/>
      <c r="HJU66" s="685"/>
      <c r="HJV66" s="685"/>
      <c r="HJW66" s="685"/>
      <c r="HJX66" s="685"/>
      <c r="HJY66" s="685"/>
      <c r="HJZ66" s="685"/>
      <c r="HKA66" s="685"/>
      <c r="HKB66" s="685"/>
      <c r="HKC66" s="685"/>
      <c r="HKD66" s="685"/>
      <c r="HKE66" s="685"/>
      <c r="HKF66" s="685"/>
      <c r="HKG66" s="685"/>
      <c r="HKH66" s="685"/>
      <c r="HKI66" s="685"/>
      <c r="HKJ66" s="685"/>
      <c r="HKK66" s="685"/>
      <c r="HKL66" s="685"/>
      <c r="HKM66" s="685"/>
      <c r="HKN66" s="685"/>
      <c r="HKO66" s="685"/>
      <c r="HKP66" s="685"/>
      <c r="HKQ66" s="685"/>
      <c r="HKR66" s="685"/>
      <c r="HKS66" s="685"/>
      <c r="HKT66" s="685"/>
      <c r="HKU66" s="685"/>
      <c r="HKV66" s="685"/>
      <c r="HKW66" s="685"/>
      <c r="HKX66" s="685"/>
      <c r="HKY66" s="685"/>
      <c r="HKZ66" s="685"/>
      <c r="HLA66" s="685"/>
      <c r="HLB66" s="685"/>
      <c r="HLC66" s="685"/>
      <c r="HLD66" s="685"/>
      <c r="HLE66" s="685"/>
      <c r="HLF66" s="685"/>
      <c r="HLG66" s="685"/>
      <c r="HLH66" s="685"/>
      <c r="HLI66" s="685"/>
      <c r="HLJ66" s="685"/>
      <c r="HLK66" s="685"/>
      <c r="HLL66" s="685"/>
      <c r="HLM66" s="685"/>
      <c r="HLN66" s="685"/>
      <c r="HLO66" s="685"/>
      <c r="HLP66" s="685"/>
      <c r="HLQ66" s="685"/>
      <c r="HLR66" s="685"/>
      <c r="HLS66" s="685"/>
      <c r="HLT66" s="685"/>
      <c r="HLU66" s="685"/>
      <c r="HLV66" s="685"/>
      <c r="HLW66" s="685"/>
      <c r="HLX66" s="685"/>
      <c r="HLY66" s="685"/>
      <c r="HLZ66" s="685"/>
      <c r="HMA66" s="685"/>
      <c r="HMB66" s="685"/>
      <c r="HMC66" s="685"/>
      <c r="HMD66" s="685"/>
      <c r="HME66" s="685"/>
      <c r="HMF66" s="685"/>
      <c r="HMG66" s="685"/>
      <c r="HMH66" s="685"/>
      <c r="HMI66" s="685"/>
      <c r="HMJ66" s="685"/>
      <c r="HMK66" s="685"/>
      <c r="HML66" s="685"/>
      <c r="HMM66" s="685"/>
      <c r="HMN66" s="685"/>
      <c r="HMO66" s="685"/>
      <c r="HMP66" s="685"/>
      <c r="HMQ66" s="685"/>
      <c r="HMR66" s="685"/>
      <c r="HMS66" s="685"/>
      <c r="HMT66" s="685"/>
      <c r="HMU66" s="685"/>
      <c r="HMV66" s="685"/>
      <c r="HMW66" s="685"/>
      <c r="HMX66" s="685"/>
      <c r="HMY66" s="685"/>
      <c r="HMZ66" s="685"/>
      <c r="HNA66" s="685"/>
      <c r="HNB66" s="685"/>
      <c r="HNC66" s="685"/>
      <c r="HND66" s="685"/>
      <c r="HNE66" s="685"/>
      <c r="HNF66" s="685"/>
      <c r="HNG66" s="685"/>
      <c r="HNH66" s="685"/>
      <c r="HNI66" s="685"/>
      <c r="HNJ66" s="685"/>
      <c r="HNK66" s="685"/>
      <c r="HNL66" s="685"/>
      <c r="HNM66" s="685"/>
      <c r="HNN66" s="685"/>
      <c r="HNO66" s="685"/>
      <c r="HNP66" s="685"/>
      <c r="HNQ66" s="685"/>
      <c r="HNR66" s="685"/>
      <c r="HNS66" s="685"/>
      <c r="HNT66" s="685"/>
      <c r="HNU66" s="685"/>
      <c r="HNV66" s="685"/>
      <c r="HNW66" s="685"/>
      <c r="HNX66" s="685"/>
      <c r="HNY66" s="685"/>
      <c r="HNZ66" s="685"/>
      <c r="HOA66" s="685"/>
      <c r="HOB66" s="685"/>
      <c r="HOC66" s="685"/>
      <c r="HOD66" s="685"/>
      <c r="HOE66" s="685"/>
      <c r="HOF66" s="685"/>
      <c r="HOG66" s="685"/>
      <c r="HOH66" s="685"/>
      <c r="HOI66" s="685"/>
      <c r="HOJ66" s="685"/>
      <c r="HOK66" s="685"/>
      <c r="HOL66" s="685"/>
      <c r="HOM66" s="685"/>
      <c r="HON66" s="685"/>
      <c r="HOO66" s="685"/>
      <c r="HOP66" s="685"/>
      <c r="HOQ66" s="685"/>
      <c r="HOR66" s="685"/>
      <c r="HOS66" s="685"/>
      <c r="HOT66" s="685"/>
      <c r="HOU66" s="685"/>
      <c r="HOV66" s="685"/>
      <c r="HOW66" s="685"/>
      <c r="HOX66" s="685"/>
      <c r="HOY66" s="685"/>
      <c r="HOZ66" s="685"/>
      <c r="HPA66" s="685"/>
      <c r="HPB66" s="685"/>
      <c r="HPC66" s="685"/>
      <c r="HPD66" s="685"/>
      <c r="HPE66" s="685"/>
      <c r="HPF66" s="685"/>
      <c r="HPG66" s="685"/>
      <c r="HPH66" s="685"/>
      <c r="HPI66" s="685"/>
      <c r="HPJ66" s="685"/>
      <c r="HPK66" s="685"/>
      <c r="HPL66" s="685"/>
      <c r="HPM66" s="685"/>
      <c r="HPN66" s="685"/>
      <c r="HPO66" s="685"/>
      <c r="HPP66" s="685"/>
      <c r="HPQ66" s="685"/>
      <c r="HPR66" s="685"/>
      <c r="HPS66" s="685"/>
      <c r="HPT66" s="685"/>
      <c r="HPU66" s="685"/>
      <c r="HPV66" s="685"/>
      <c r="HPW66" s="685"/>
      <c r="HPX66" s="685"/>
      <c r="HPY66" s="685"/>
      <c r="HPZ66" s="685"/>
      <c r="HQA66" s="685"/>
      <c r="HQB66" s="685"/>
      <c r="HQC66" s="685"/>
      <c r="HQD66" s="685"/>
      <c r="HQE66" s="685"/>
      <c r="HQF66" s="685"/>
      <c r="HQG66" s="685"/>
      <c r="HQH66" s="685"/>
      <c r="HQI66" s="685"/>
      <c r="HQJ66" s="685"/>
      <c r="HQK66" s="685"/>
      <c r="HQL66" s="685"/>
      <c r="HQM66" s="685"/>
      <c r="HQN66" s="685"/>
      <c r="HQO66" s="685"/>
      <c r="HQP66" s="685"/>
      <c r="HQQ66" s="685"/>
      <c r="HQR66" s="685"/>
      <c r="HQS66" s="685"/>
      <c r="HQT66" s="685"/>
      <c r="HQU66" s="685"/>
      <c r="HQV66" s="685"/>
      <c r="HQW66" s="685"/>
      <c r="HQX66" s="685"/>
      <c r="HQY66" s="685"/>
      <c r="HQZ66" s="685"/>
      <c r="HRA66" s="685"/>
      <c r="HRB66" s="685"/>
      <c r="HRC66" s="685"/>
      <c r="HRD66" s="685"/>
      <c r="HRE66" s="685"/>
      <c r="HRF66" s="685"/>
      <c r="HRG66" s="685"/>
      <c r="HRH66" s="685"/>
      <c r="HRI66" s="685"/>
      <c r="HRJ66" s="685"/>
      <c r="HRK66" s="685"/>
      <c r="HRL66" s="685"/>
      <c r="HRM66" s="685"/>
      <c r="HRN66" s="685"/>
      <c r="HRO66" s="685"/>
      <c r="HRP66" s="685"/>
      <c r="HRQ66" s="685"/>
      <c r="HRR66" s="685"/>
      <c r="HRS66" s="685"/>
      <c r="HRT66" s="685"/>
      <c r="HRU66" s="685"/>
      <c r="HRV66" s="685"/>
      <c r="HRW66" s="685"/>
      <c r="HRX66" s="685"/>
      <c r="HRY66" s="685"/>
      <c r="HRZ66" s="685"/>
      <c r="HSA66" s="685"/>
      <c r="HSB66" s="685"/>
      <c r="HSC66" s="685"/>
      <c r="HSD66" s="685"/>
      <c r="HSE66" s="685"/>
      <c r="HSF66" s="685"/>
      <c r="HSG66" s="685"/>
      <c r="HSH66" s="685"/>
      <c r="HSI66" s="685"/>
      <c r="HSJ66" s="685"/>
      <c r="HSK66" s="685"/>
      <c r="HSL66" s="685"/>
      <c r="HSM66" s="685"/>
      <c r="HSN66" s="685"/>
      <c r="HSO66" s="685"/>
      <c r="HSP66" s="685"/>
      <c r="HSQ66" s="685"/>
      <c r="HSR66" s="685"/>
      <c r="HSS66" s="685"/>
      <c r="HST66" s="685"/>
      <c r="HSU66" s="685"/>
      <c r="HSV66" s="685"/>
      <c r="HSW66" s="685"/>
      <c r="HSX66" s="685"/>
      <c r="HSY66" s="685"/>
      <c r="HSZ66" s="685"/>
      <c r="HTA66" s="685"/>
      <c r="HTB66" s="685"/>
      <c r="HTC66" s="685"/>
      <c r="HTD66" s="685"/>
      <c r="HTE66" s="685"/>
      <c r="HTF66" s="685"/>
      <c r="HTG66" s="685"/>
      <c r="HTH66" s="685"/>
      <c r="HTI66" s="685"/>
      <c r="HTJ66" s="685"/>
      <c r="HTK66" s="685"/>
      <c r="HTL66" s="685"/>
      <c r="HTM66" s="685"/>
      <c r="HTN66" s="685"/>
      <c r="HTO66" s="685"/>
      <c r="HTP66" s="685"/>
      <c r="HTQ66" s="685"/>
      <c r="HTR66" s="685"/>
      <c r="HTS66" s="685"/>
      <c r="HTT66" s="685"/>
      <c r="HTU66" s="685"/>
      <c r="HTV66" s="685"/>
      <c r="HTW66" s="685"/>
      <c r="HTX66" s="685"/>
      <c r="HTY66" s="685"/>
      <c r="HTZ66" s="685"/>
      <c r="HUA66" s="685"/>
      <c r="HUB66" s="685"/>
      <c r="HUC66" s="685"/>
      <c r="HUD66" s="685"/>
      <c r="HUE66" s="685"/>
      <c r="HUF66" s="685"/>
      <c r="HUG66" s="685"/>
      <c r="HUH66" s="685"/>
      <c r="HUI66" s="685"/>
      <c r="HUJ66" s="685"/>
      <c r="HUK66" s="685"/>
      <c r="HUL66" s="685"/>
      <c r="HUM66" s="685"/>
      <c r="HUN66" s="685"/>
      <c r="HUO66" s="685"/>
      <c r="HUP66" s="685"/>
      <c r="HUQ66" s="685"/>
      <c r="HUR66" s="685"/>
      <c r="HUS66" s="685"/>
      <c r="HUT66" s="685"/>
      <c r="HUU66" s="685"/>
      <c r="HUV66" s="685"/>
      <c r="HUW66" s="685"/>
      <c r="HUX66" s="685"/>
      <c r="HUY66" s="685"/>
      <c r="HUZ66" s="685"/>
      <c r="HVA66" s="685"/>
      <c r="HVB66" s="685"/>
      <c r="HVC66" s="685"/>
      <c r="HVD66" s="685"/>
      <c r="HVE66" s="685"/>
      <c r="HVF66" s="685"/>
      <c r="HVG66" s="685"/>
      <c r="HVH66" s="685"/>
      <c r="HVI66" s="685"/>
      <c r="HVJ66" s="685"/>
      <c r="HVK66" s="685"/>
      <c r="HVL66" s="685"/>
      <c r="HVM66" s="685"/>
      <c r="HVN66" s="685"/>
      <c r="HVO66" s="685"/>
      <c r="HVP66" s="685"/>
      <c r="HVQ66" s="685"/>
      <c r="HVR66" s="685"/>
      <c r="HVS66" s="685"/>
      <c r="HVT66" s="685"/>
      <c r="HVU66" s="685"/>
      <c r="HVV66" s="685"/>
      <c r="HVW66" s="685"/>
      <c r="HVX66" s="685"/>
      <c r="HVY66" s="685"/>
      <c r="HVZ66" s="685"/>
      <c r="HWA66" s="685"/>
      <c r="HWB66" s="685"/>
      <c r="HWC66" s="685"/>
      <c r="HWD66" s="685"/>
      <c r="HWE66" s="685"/>
      <c r="HWF66" s="685"/>
      <c r="HWG66" s="685"/>
      <c r="HWH66" s="685"/>
      <c r="HWI66" s="685"/>
      <c r="HWJ66" s="685"/>
      <c r="HWK66" s="685"/>
      <c r="HWL66" s="685"/>
      <c r="HWM66" s="685"/>
      <c r="HWN66" s="685"/>
      <c r="HWO66" s="685"/>
      <c r="HWP66" s="685"/>
      <c r="HWQ66" s="685"/>
      <c r="HWR66" s="685"/>
      <c r="HWS66" s="685"/>
      <c r="HWT66" s="685"/>
      <c r="HWU66" s="685"/>
      <c r="HWV66" s="685"/>
      <c r="HWW66" s="685"/>
      <c r="HWX66" s="685"/>
      <c r="HWY66" s="685"/>
      <c r="HWZ66" s="685"/>
      <c r="HXA66" s="685"/>
      <c r="HXB66" s="685"/>
      <c r="HXC66" s="685"/>
      <c r="HXD66" s="685"/>
      <c r="HXE66" s="685"/>
      <c r="HXF66" s="685"/>
      <c r="HXG66" s="685"/>
      <c r="HXH66" s="685"/>
      <c r="HXI66" s="685"/>
      <c r="HXJ66" s="685"/>
      <c r="HXK66" s="685"/>
      <c r="HXL66" s="685"/>
      <c r="HXM66" s="685"/>
      <c r="HXN66" s="685"/>
      <c r="HXO66" s="685"/>
      <c r="HXP66" s="685"/>
      <c r="HXQ66" s="685"/>
      <c r="HXR66" s="685"/>
      <c r="HXS66" s="685"/>
      <c r="HXT66" s="685"/>
      <c r="HXU66" s="685"/>
      <c r="HXV66" s="685"/>
      <c r="HXW66" s="685"/>
      <c r="HXX66" s="685"/>
      <c r="HXY66" s="685"/>
      <c r="HXZ66" s="685"/>
      <c r="HYA66" s="685"/>
      <c r="HYB66" s="685"/>
      <c r="HYC66" s="685"/>
      <c r="HYD66" s="685"/>
      <c r="HYE66" s="685"/>
      <c r="HYF66" s="685"/>
      <c r="HYG66" s="685"/>
      <c r="HYH66" s="685"/>
      <c r="HYI66" s="685"/>
      <c r="HYJ66" s="685"/>
      <c r="HYK66" s="685"/>
      <c r="HYL66" s="685"/>
      <c r="HYM66" s="685"/>
      <c r="HYN66" s="685"/>
      <c r="HYO66" s="685"/>
      <c r="HYP66" s="685"/>
      <c r="HYQ66" s="685"/>
      <c r="HYR66" s="685"/>
      <c r="HYS66" s="685"/>
      <c r="HYT66" s="685"/>
      <c r="HYU66" s="685"/>
      <c r="HYV66" s="685"/>
      <c r="HYW66" s="685"/>
      <c r="HYX66" s="685"/>
      <c r="HYY66" s="685"/>
      <c r="HYZ66" s="685"/>
      <c r="HZA66" s="685"/>
      <c r="HZB66" s="685"/>
      <c r="HZC66" s="685"/>
      <c r="HZD66" s="685"/>
      <c r="HZE66" s="685"/>
      <c r="HZF66" s="685"/>
      <c r="HZG66" s="685"/>
      <c r="HZH66" s="685"/>
      <c r="HZI66" s="685"/>
      <c r="HZJ66" s="685"/>
      <c r="HZK66" s="685"/>
      <c r="HZL66" s="685"/>
      <c r="HZM66" s="685"/>
      <c r="HZN66" s="685"/>
      <c r="HZO66" s="685"/>
      <c r="HZP66" s="685"/>
      <c r="HZQ66" s="685"/>
      <c r="HZR66" s="685"/>
      <c r="HZS66" s="685"/>
      <c r="HZT66" s="685"/>
      <c r="HZU66" s="685"/>
      <c r="HZV66" s="685"/>
      <c r="HZW66" s="685"/>
      <c r="HZX66" s="685"/>
      <c r="HZY66" s="685"/>
      <c r="HZZ66" s="685"/>
      <c r="IAA66" s="685"/>
      <c r="IAB66" s="685"/>
      <c r="IAC66" s="685"/>
      <c r="IAD66" s="685"/>
      <c r="IAE66" s="685"/>
      <c r="IAF66" s="685"/>
      <c r="IAG66" s="685"/>
      <c r="IAH66" s="685"/>
      <c r="IAI66" s="685"/>
      <c r="IAJ66" s="685"/>
      <c r="IAK66" s="685"/>
      <c r="IAL66" s="685"/>
      <c r="IAM66" s="685"/>
      <c r="IAN66" s="685"/>
      <c r="IAO66" s="685"/>
      <c r="IAP66" s="685"/>
      <c r="IAQ66" s="685"/>
      <c r="IAR66" s="685"/>
      <c r="IAS66" s="685"/>
      <c r="IAT66" s="685"/>
      <c r="IAU66" s="685"/>
      <c r="IAV66" s="685"/>
      <c r="IAW66" s="685"/>
      <c r="IAX66" s="685"/>
      <c r="IAY66" s="685"/>
      <c r="IAZ66" s="685"/>
      <c r="IBA66" s="685"/>
      <c r="IBB66" s="685"/>
      <c r="IBC66" s="685"/>
      <c r="IBD66" s="685"/>
      <c r="IBE66" s="685"/>
      <c r="IBF66" s="685"/>
      <c r="IBG66" s="685"/>
      <c r="IBH66" s="685"/>
      <c r="IBI66" s="685"/>
      <c r="IBJ66" s="685"/>
      <c r="IBK66" s="685"/>
      <c r="IBL66" s="685"/>
      <c r="IBM66" s="685"/>
      <c r="IBN66" s="685"/>
      <c r="IBO66" s="685"/>
      <c r="IBP66" s="685"/>
      <c r="IBQ66" s="685"/>
      <c r="IBR66" s="685"/>
      <c r="IBS66" s="685"/>
      <c r="IBT66" s="685"/>
      <c r="IBU66" s="685"/>
      <c r="IBV66" s="685"/>
      <c r="IBW66" s="685"/>
      <c r="IBX66" s="685"/>
      <c r="IBY66" s="685"/>
      <c r="IBZ66" s="685"/>
      <c r="ICA66" s="685"/>
      <c r="ICB66" s="685"/>
      <c r="ICC66" s="685"/>
      <c r="ICD66" s="685"/>
      <c r="ICE66" s="685"/>
      <c r="ICF66" s="685"/>
      <c r="ICG66" s="685"/>
      <c r="ICH66" s="685"/>
      <c r="ICI66" s="685"/>
      <c r="ICJ66" s="685"/>
      <c r="ICK66" s="685"/>
      <c r="ICL66" s="685"/>
      <c r="ICM66" s="685"/>
      <c r="ICN66" s="685"/>
      <c r="ICO66" s="685"/>
      <c r="ICP66" s="685"/>
      <c r="ICQ66" s="685"/>
      <c r="ICR66" s="685"/>
      <c r="ICS66" s="685"/>
      <c r="ICT66" s="685"/>
      <c r="ICU66" s="685"/>
      <c r="ICV66" s="685"/>
      <c r="ICW66" s="685"/>
      <c r="ICX66" s="685"/>
      <c r="ICY66" s="685"/>
      <c r="ICZ66" s="685"/>
      <c r="IDA66" s="685"/>
      <c r="IDB66" s="685"/>
      <c r="IDC66" s="685"/>
      <c r="IDD66" s="685"/>
      <c r="IDE66" s="685"/>
      <c r="IDF66" s="685"/>
      <c r="IDG66" s="685"/>
      <c r="IDH66" s="685"/>
      <c r="IDI66" s="685"/>
      <c r="IDJ66" s="685"/>
      <c r="IDK66" s="685"/>
      <c r="IDL66" s="685"/>
      <c r="IDM66" s="685"/>
      <c r="IDN66" s="685"/>
      <c r="IDO66" s="685"/>
      <c r="IDP66" s="685"/>
      <c r="IDQ66" s="685"/>
      <c r="IDR66" s="685"/>
      <c r="IDS66" s="685"/>
      <c r="IDT66" s="685"/>
      <c r="IDU66" s="685"/>
      <c r="IDV66" s="685"/>
      <c r="IDW66" s="685"/>
      <c r="IDX66" s="685"/>
      <c r="IDY66" s="685"/>
      <c r="IDZ66" s="685"/>
      <c r="IEA66" s="685"/>
      <c r="IEB66" s="685"/>
      <c r="IEC66" s="685"/>
      <c r="IED66" s="685"/>
      <c r="IEE66" s="685"/>
      <c r="IEF66" s="685"/>
      <c r="IEG66" s="685"/>
      <c r="IEH66" s="685"/>
      <c r="IEI66" s="685"/>
      <c r="IEJ66" s="685"/>
      <c r="IEK66" s="685"/>
      <c r="IEL66" s="685"/>
      <c r="IEM66" s="685"/>
      <c r="IEN66" s="685"/>
      <c r="IEO66" s="685"/>
      <c r="IEP66" s="685"/>
      <c r="IEQ66" s="685"/>
      <c r="IER66" s="685"/>
      <c r="IES66" s="685"/>
      <c r="IET66" s="685"/>
      <c r="IEU66" s="685"/>
      <c r="IEV66" s="685"/>
      <c r="IEW66" s="685"/>
      <c r="IEX66" s="685"/>
      <c r="IEY66" s="685"/>
      <c r="IEZ66" s="685"/>
      <c r="IFA66" s="685"/>
      <c r="IFB66" s="685"/>
      <c r="IFC66" s="685"/>
      <c r="IFD66" s="685"/>
      <c r="IFE66" s="685"/>
      <c r="IFF66" s="685"/>
      <c r="IFG66" s="685"/>
      <c r="IFH66" s="685"/>
      <c r="IFI66" s="685"/>
      <c r="IFJ66" s="685"/>
      <c r="IFK66" s="685"/>
      <c r="IFL66" s="685"/>
      <c r="IFM66" s="685"/>
      <c r="IFN66" s="685"/>
      <c r="IFO66" s="685"/>
      <c r="IFP66" s="685"/>
      <c r="IFQ66" s="685"/>
      <c r="IFR66" s="685"/>
      <c r="IFS66" s="685"/>
      <c r="IFT66" s="685"/>
      <c r="IFU66" s="685"/>
      <c r="IFV66" s="685"/>
      <c r="IFW66" s="685"/>
      <c r="IFX66" s="685"/>
      <c r="IFY66" s="685"/>
      <c r="IFZ66" s="685"/>
      <c r="IGA66" s="685"/>
      <c r="IGB66" s="685"/>
      <c r="IGC66" s="685"/>
      <c r="IGD66" s="685"/>
      <c r="IGE66" s="685"/>
      <c r="IGF66" s="685"/>
      <c r="IGG66" s="685"/>
      <c r="IGH66" s="685"/>
      <c r="IGI66" s="685"/>
      <c r="IGJ66" s="685"/>
      <c r="IGK66" s="685"/>
      <c r="IGL66" s="685"/>
      <c r="IGM66" s="685"/>
      <c r="IGN66" s="685"/>
      <c r="IGO66" s="685"/>
      <c r="IGP66" s="685"/>
      <c r="IGQ66" s="685"/>
      <c r="IGR66" s="685"/>
      <c r="IGS66" s="685"/>
      <c r="IGT66" s="685"/>
      <c r="IGU66" s="685"/>
      <c r="IGV66" s="685"/>
      <c r="IGW66" s="685"/>
      <c r="IGX66" s="685"/>
      <c r="IGY66" s="685"/>
      <c r="IGZ66" s="685"/>
      <c r="IHA66" s="685"/>
      <c r="IHB66" s="685"/>
      <c r="IHC66" s="685"/>
      <c r="IHD66" s="685"/>
      <c r="IHE66" s="685"/>
      <c r="IHF66" s="685"/>
      <c r="IHG66" s="685"/>
      <c r="IHH66" s="685"/>
      <c r="IHI66" s="685"/>
      <c r="IHJ66" s="685"/>
      <c r="IHK66" s="685"/>
      <c r="IHL66" s="685"/>
      <c r="IHM66" s="685"/>
      <c r="IHN66" s="685"/>
      <c r="IHO66" s="685"/>
      <c r="IHP66" s="685"/>
      <c r="IHQ66" s="685"/>
      <c r="IHR66" s="685"/>
      <c r="IHS66" s="685"/>
      <c r="IHT66" s="685"/>
      <c r="IHU66" s="685"/>
      <c r="IHV66" s="685"/>
      <c r="IHW66" s="685"/>
      <c r="IHX66" s="685"/>
      <c r="IHY66" s="685"/>
      <c r="IHZ66" s="685"/>
      <c r="IIA66" s="685"/>
      <c r="IIB66" s="685"/>
      <c r="IIC66" s="685"/>
      <c r="IID66" s="685"/>
      <c r="IIE66" s="685"/>
      <c r="IIF66" s="685"/>
      <c r="IIG66" s="685"/>
      <c r="IIH66" s="685"/>
      <c r="III66" s="685"/>
      <c r="IIJ66" s="685"/>
      <c r="IIK66" s="685"/>
      <c r="IIL66" s="685"/>
      <c r="IIM66" s="685"/>
      <c r="IIN66" s="685"/>
      <c r="IIO66" s="685"/>
      <c r="IIP66" s="685"/>
      <c r="IIQ66" s="685"/>
      <c r="IIR66" s="685"/>
      <c r="IIS66" s="685"/>
      <c r="IIT66" s="685"/>
      <c r="IIU66" s="685"/>
      <c r="IIV66" s="685"/>
      <c r="IIW66" s="685"/>
      <c r="IIX66" s="685"/>
      <c r="IIY66" s="685"/>
      <c r="IIZ66" s="685"/>
      <c r="IJA66" s="685"/>
      <c r="IJB66" s="685"/>
      <c r="IJC66" s="685"/>
      <c r="IJD66" s="685"/>
      <c r="IJE66" s="685"/>
      <c r="IJF66" s="685"/>
      <c r="IJG66" s="685"/>
      <c r="IJH66" s="685"/>
      <c r="IJI66" s="685"/>
      <c r="IJJ66" s="685"/>
      <c r="IJK66" s="685"/>
      <c r="IJL66" s="685"/>
      <c r="IJM66" s="685"/>
      <c r="IJN66" s="685"/>
      <c r="IJO66" s="685"/>
      <c r="IJP66" s="685"/>
      <c r="IJQ66" s="685"/>
      <c r="IJR66" s="685"/>
      <c r="IJS66" s="685"/>
      <c r="IJT66" s="685"/>
      <c r="IJU66" s="685"/>
      <c r="IJV66" s="685"/>
      <c r="IJW66" s="685"/>
      <c r="IJX66" s="685"/>
      <c r="IJY66" s="685"/>
      <c r="IJZ66" s="685"/>
      <c r="IKA66" s="685"/>
      <c r="IKB66" s="685"/>
      <c r="IKC66" s="685"/>
      <c r="IKD66" s="685"/>
      <c r="IKE66" s="685"/>
      <c r="IKF66" s="685"/>
      <c r="IKG66" s="685"/>
      <c r="IKH66" s="685"/>
      <c r="IKI66" s="685"/>
      <c r="IKJ66" s="685"/>
      <c r="IKK66" s="685"/>
      <c r="IKL66" s="685"/>
      <c r="IKM66" s="685"/>
      <c r="IKN66" s="685"/>
      <c r="IKO66" s="685"/>
      <c r="IKP66" s="685"/>
      <c r="IKQ66" s="685"/>
      <c r="IKR66" s="685"/>
      <c r="IKS66" s="685"/>
      <c r="IKT66" s="685"/>
      <c r="IKU66" s="685"/>
      <c r="IKV66" s="685"/>
      <c r="IKW66" s="685"/>
      <c r="IKX66" s="685"/>
      <c r="IKY66" s="685"/>
      <c r="IKZ66" s="685"/>
      <c r="ILA66" s="685"/>
      <c r="ILB66" s="685"/>
      <c r="ILC66" s="685"/>
      <c r="ILD66" s="685"/>
      <c r="ILE66" s="685"/>
      <c r="ILF66" s="685"/>
      <c r="ILG66" s="685"/>
      <c r="ILH66" s="685"/>
      <c r="ILI66" s="685"/>
      <c r="ILJ66" s="685"/>
      <c r="ILK66" s="685"/>
      <c r="ILL66" s="685"/>
      <c r="ILM66" s="685"/>
      <c r="ILN66" s="685"/>
      <c r="ILO66" s="685"/>
      <c r="ILP66" s="685"/>
      <c r="ILQ66" s="685"/>
      <c r="ILR66" s="685"/>
      <c r="ILS66" s="685"/>
      <c r="ILT66" s="685"/>
      <c r="ILU66" s="685"/>
      <c r="ILV66" s="685"/>
      <c r="ILW66" s="685"/>
      <c r="ILX66" s="685"/>
      <c r="ILY66" s="685"/>
      <c r="ILZ66" s="685"/>
      <c r="IMA66" s="685"/>
      <c r="IMB66" s="685"/>
      <c r="IMC66" s="685"/>
      <c r="IMD66" s="685"/>
      <c r="IME66" s="685"/>
      <c r="IMF66" s="685"/>
      <c r="IMG66" s="685"/>
      <c r="IMH66" s="685"/>
      <c r="IMI66" s="685"/>
      <c r="IMJ66" s="685"/>
      <c r="IMK66" s="685"/>
      <c r="IML66" s="685"/>
      <c r="IMM66" s="685"/>
      <c r="IMN66" s="685"/>
      <c r="IMO66" s="685"/>
      <c r="IMP66" s="685"/>
      <c r="IMQ66" s="685"/>
      <c r="IMR66" s="685"/>
      <c r="IMS66" s="685"/>
      <c r="IMT66" s="685"/>
      <c r="IMU66" s="685"/>
      <c r="IMV66" s="685"/>
      <c r="IMW66" s="685"/>
      <c r="IMX66" s="685"/>
      <c r="IMY66" s="685"/>
      <c r="IMZ66" s="685"/>
      <c r="INA66" s="685"/>
      <c r="INB66" s="685"/>
      <c r="INC66" s="685"/>
      <c r="IND66" s="685"/>
      <c r="INE66" s="685"/>
      <c r="INF66" s="685"/>
      <c r="ING66" s="685"/>
      <c r="INH66" s="685"/>
      <c r="INI66" s="685"/>
      <c r="INJ66" s="685"/>
      <c r="INK66" s="685"/>
      <c r="INL66" s="685"/>
      <c r="INM66" s="685"/>
      <c r="INN66" s="685"/>
      <c r="INO66" s="685"/>
      <c r="INP66" s="685"/>
      <c r="INQ66" s="685"/>
      <c r="INR66" s="685"/>
      <c r="INS66" s="685"/>
      <c r="INT66" s="685"/>
      <c r="INU66" s="685"/>
      <c r="INV66" s="685"/>
      <c r="INW66" s="685"/>
      <c r="INX66" s="685"/>
      <c r="INY66" s="685"/>
      <c r="INZ66" s="685"/>
      <c r="IOA66" s="685"/>
      <c r="IOB66" s="685"/>
      <c r="IOC66" s="685"/>
      <c r="IOD66" s="685"/>
      <c r="IOE66" s="685"/>
      <c r="IOF66" s="685"/>
      <c r="IOG66" s="685"/>
      <c r="IOH66" s="685"/>
      <c r="IOI66" s="685"/>
      <c r="IOJ66" s="685"/>
      <c r="IOK66" s="685"/>
      <c r="IOL66" s="685"/>
      <c r="IOM66" s="685"/>
      <c r="ION66" s="685"/>
      <c r="IOO66" s="685"/>
      <c r="IOP66" s="685"/>
      <c r="IOQ66" s="685"/>
      <c r="IOR66" s="685"/>
      <c r="IOS66" s="685"/>
      <c r="IOT66" s="685"/>
      <c r="IOU66" s="685"/>
      <c r="IOV66" s="685"/>
      <c r="IOW66" s="685"/>
      <c r="IOX66" s="685"/>
      <c r="IOY66" s="685"/>
      <c r="IOZ66" s="685"/>
      <c r="IPA66" s="685"/>
      <c r="IPB66" s="685"/>
      <c r="IPC66" s="685"/>
      <c r="IPD66" s="685"/>
      <c r="IPE66" s="685"/>
      <c r="IPF66" s="685"/>
      <c r="IPG66" s="685"/>
      <c r="IPH66" s="685"/>
      <c r="IPI66" s="685"/>
      <c r="IPJ66" s="685"/>
      <c r="IPK66" s="685"/>
      <c r="IPL66" s="685"/>
      <c r="IPM66" s="685"/>
      <c r="IPN66" s="685"/>
      <c r="IPO66" s="685"/>
      <c r="IPP66" s="685"/>
      <c r="IPQ66" s="685"/>
      <c r="IPR66" s="685"/>
      <c r="IPS66" s="685"/>
      <c r="IPT66" s="685"/>
      <c r="IPU66" s="685"/>
      <c r="IPV66" s="685"/>
      <c r="IPW66" s="685"/>
      <c r="IPX66" s="685"/>
      <c r="IPY66" s="685"/>
      <c r="IPZ66" s="685"/>
      <c r="IQA66" s="685"/>
      <c r="IQB66" s="685"/>
      <c r="IQC66" s="685"/>
      <c r="IQD66" s="685"/>
      <c r="IQE66" s="685"/>
      <c r="IQF66" s="685"/>
      <c r="IQG66" s="685"/>
      <c r="IQH66" s="685"/>
      <c r="IQI66" s="685"/>
      <c r="IQJ66" s="685"/>
      <c r="IQK66" s="685"/>
      <c r="IQL66" s="685"/>
      <c r="IQM66" s="685"/>
      <c r="IQN66" s="685"/>
      <c r="IQO66" s="685"/>
      <c r="IQP66" s="685"/>
      <c r="IQQ66" s="685"/>
      <c r="IQR66" s="685"/>
      <c r="IQS66" s="685"/>
      <c r="IQT66" s="685"/>
      <c r="IQU66" s="685"/>
      <c r="IQV66" s="685"/>
      <c r="IQW66" s="685"/>
      <c r="IQX66" s="685"/>
      <c r="IQY66" s="685"/>
      <c r="IQZ66" s="685"/>
      <c r="IRA66" s="685"/>
      <c r="IRB66" s="685"/>
      <c r="IRC66" s="685"/>
      <c r="IRD66" s="685"/>
      <c r="IRE66" s="685"/>
      <c r="IRF66" s="685"/>
      <c r="IRG66" s="685"/>
      <c r="IRH66" s="685"/>
      <c r="IRI66" s="685"/>
      <c r="IRJ66" s="685"/>
      <c r="IRK66" s="685"/>
      <c r="IRL66" s="685"/>
      <c r="IRM66" s="685"/>
      <c r="IRN66" s="685"/>
      <c r="IRO66" s="685"/>
      <c r="IRP66" s="685"/>
      <c r="IRQ66" s="685"/>
      <c r="IRR66" s="685"/>
      <c r="IRS66" s="685"/>
      <c r="IRT66" s="685"/>
      <c r="IRU66" s="685"/>
      <c r="IRV66" s="685"/>
      <c r="IRW66" s="685"/>
      <c r="IRX66" s="685"/>
      <c r="IRY66" s="685"/>
      <c r="IRZ66" s="685"/>
      <c r="ISA66" s="685"/>
      <c r="ISB66" s="685"/>
      <c r="ISC66" s="685"/>
      <c r="ISD66" s="685"/>
      <c r="ISE66" s="685"/>
      <c r="ISF66" s="685"/>
      <c r="ISG66" s="685"/>
      <c r="ISH66" s="685"/>
      <c r="ISI66" s="685"/>
      <c r="ISJ66" s="685"/>
      <c r="ISK66" s="685"/>
      <c r="ISL66" s="685"/>
      <c r="ISM66" s="685"/>
      <c r="ISN66" s="685"/>
      <c r="ISO66" s="685"/>
      <c r="ISP66" s="685"/>
      <c r="ISQ66" s="685"/>
      <c r="ISR66" s="685"/>
      <c r="ISS66" s="685"/>
      <c r="IST66" s="685"/>
      <c r="ISU66" s="685"/>
      <c r="ISV66" s="685"/>
      <c r="ISW66" s="685"/>
      <c r="ISX66" s="685"/>
      <c r="ISY66" s="685"/>
      <c r="ISZ66" s="685"/>
      <c r="ITA66" s="685"/>
      <c r="ITB66" s="685"/>
      <c r="ITC66" s="685"/>
      <c r="ITD66" s="685"/>
      <c r="ITE66" s="685"/>
      <c r="ITF66" s="685"/>
      <c r="ITG66" s="685"/>
      <c r="ITH66" s="685"/>
      <c r="ITI66" s="685"/>
      <c r="ITJ66" s="685"/>
      <c r="ITK66" s="685"/>
      <c r="ITL66" s="685"/>
      <c r="ITM66" s="685"/>
      <c r="ITN66" s="685"/>
      <c r="ITO66" s="685"/>
      <c r="ITP66" s="685"/>
      <c r="ITQ66" s="685"/>
      <c r="ITR66" s="685"/>
      <c r="ITS66" s="685"/>
      <c r="ITT66" s="685"/>
      <c r="ITU66" s="685"/>
      <c r="ITV66" s="685"/>
      <c r="ITW66" s="685"/>
      <c r="ITX66" s="685"/>
      <c r="ITY66" s="685"/>
      <c r="ITZ66" s="685"/>
      <c r="IUA66" s="685"/>
      <c r="IUB66" s="685"/>
      <c r="IUC66" s="685"/>
      <c r="IUD66" s="685"/>
      <c r="IUE66" s="685"/>
      <c r="IUF66" s="685"/>
      <c r="IUG66" s="685"/>
      <c r="IUH66" s="685"/>
      <c r="IUI66" s="685"/>
      <c r="IUJ66" s="685"/>
      <c r="IUK66" s="685"/>
      <c r="IUL66" s="685"/>
      <c r="IUM66" s="685"/>
      <c r="IUN66" s="685"/>
      <c r="IUO66" s="685"/>
      <c r="IUP66" s="685"/>
      <c r="IUQ66" s="685"/>
      <c r="IUR66" s="685"/>
      <c r="IUS66" s="685"/>
      <c r="IUT66" s="685"/>
      <c r="IUU66" s="685"/>
      <c r="IUV66" s="685"/>
      <c r="IUW66" s="685"/>
      <c r="IUX66" s="685"/>
      <c r="IUY66" s="685"/>
      <c r="IUZ66" s="685"/>
      <c r="IVA66" s="685"/>
      <c r="IVB66" s="685"/>
      <c r="IVC66" s="685"/>
      <c r="IVD66" s="685"/>
      <c r="IVE66" s="685"/>
      <c r="IVF66" s="685"/>
      <c r="IVG66" s="685"/>
      <c r="IVH66" s="685"/>
      <c r="IVI66" s="685"/>
      <c r="IVJ66" s="685"/>
      <c r="IVK66" s="685"/>
      <c r="IVL66" s="685"/>
      <c r="IVM66" s="685"/>
      <c r="IVN66" s="685"/>
      <c r="IVO66" s="685"/>
      <c r="IVP66" s="685"/>
      <c r="IVQ66" s="685"/>
      <c r="IVR66" s="685"/>
      <c r="IVS66" s="685"/>
      <c r="IVT66" s="685"/>
      <c r="IVU66" s="685"/>
      <c r="IVV66" s="685"/>
      <c r="IVW66" s="685"/>
      <c r="IVX66" s="685"/>
      <c r="IVY66" s="685"/>
      <c r="IVZ66" s="685"/>
      <c r="IWA66" s="685"/>
      <c r="IWB66" s="685"/>
      <c r="IWC66" s="685"/>
      <c r="IWD66" s="685"/>
      <c r="IWE66" s="685"/>
      <c r="IWF66" s="685"/>
      <c r="IWG66" s="685"/>
      <c r="IWH66" s="685"/>
      <c r="IWI66" s="685"/>
      <c r="IWJ66" s="685"/>
      <c r="IWK66" s="685"/>
      <c r="IWL66" s="685"/>
      <c r="IWM66" s="685"/>
      <c r="IWN66" s="685"/>
      <c r="IWO66" s="685"/>
      <c r="IWP66" s="685"/>
      <c r="IWQ66" s="685"/>
      <c r="IWR66" s="685"/>
      <c r="IWS66" s="685"/>
      <c r="IWT66" s="685"/>
      <c r="IWU66" s="685"/>
      <c r="IWV66" s="685"/>
      <c r="IWW66" s="685"/>
      <c r="IWX66" s="685"/>
      <c r="IWY66" s="685"/>
      <c r="IWZ66" s="685"/>
      <c r="IXA66" s="685"/>
      <c r="IXB66" s="685"/>
      <c r="IXC66" s="685"/>
      <c r="IXD66" s="685"/>
      <c r="IXE66" s="685"/>
      <c r="IXF66" s="685"/>
      <c r="IXG66" s="685"/>
      <c r="IXH66" s="685"/>
      <c r="IXI66" s="685"/>
      <c r="IXJ66" s="685"/>
      <c r="IXK66" s="685"/>
      <c r="IXL66" s="685"/>
      <c r="IXM66" s="685"/>
      <c r="IXN66" s="685"/>
      <c r="IXO66" s="685"/>
      <c r="IXP66" s="685"/>
      <c r="IXQ66" s="685"/>
      <c r="IXR66" s="685"/>
      <c r="IXS66" s="685"/>
      <c r="IXT66" s="685"/>
      <c r="IXU66" s="685"/>
      <c r="IXV66" s="685"/>
      <c r="IXW66" s="685"/>
      <c r="IXX66" s="685"/>
      <c r="IXY66" s="685"/>
      <c r="IXZ66" s="685"/>
      <c r="IYA66" s="685"/>
      <c r="IYB66" s="685"/>
      <c r="IYC66" s="685"/>
      <c r="IYD66" s="685"/>
      <c r="IYE66" s="685"/>
      <c r="IYF66" s="685"/>
      <c r="IYG66" s="685"/>
      <c r="IYH66" s="685"/>
      <c r="IYI66" s="685"/>
      <c r="IYJ66" s="685"/>
      <c r="IYK66" s="685"/>
      <c r="IYL66" s="685"/>
      <c r="IYM66" s="685"/>
      <c r="IYN66" s="685"/>
      <c r="IYO66" s="685"/>
      <c r="IYP66" s="685"/>
      <c r="IYQ66" s="685"/>
      <c r="IYR66" s="685"/>
      <c r="IYS66" s="685"/>
      <c r="IYT66" s="685"/>
      <c r="IYU66" s="685"/>
      <c r="IYV66" s="685"/>
      <c r="IYW66" s="685"/>
      <c r="IYX66" s="685"/>
      <c r="IYY66" s="685"/>
      <c r="IYZ66" s="685"/>
      <c r="IZA66" s="685"/>
      <c r="IZB66" s="685"/>
      <c r="IZC66" s="685"/>
      <c r="IZD66" s="685"/>
      <c r="IZE66" s="685"/>
      <c r="IZF66" s="685"/>
      <c r="IZG66" s="685"/>
      <c r="IZH66" s="685"/>
      <c r="IZI66" s="685"/>
      <c r="IZJ66" s="685"/>
      <c r="IZK66" s="685"/>
      <c r="IZL66" s="685"/>
      <c r="IZM66" s="685"/>
      <c r="IZN66" s="685"/>
      <c r="IZO66" s="685"/>
      <c r="IZP66" s="685"/>
      <c r="IZQ66" s="685"/>
      <c r="IZR66" s="685"/>
      <c r="IZS66" s="685"/>
      <c r="IZT66" s="685"/>
      <c r="IZU66" s="685"/>
      <c r="IZV66" s="685"/>
      <c r="IZW66" s="685"/>
      <c r="IZX66" s="685"/>
      <c r="IZY66" s="685"/>
      <c r="IZZ66" s="685"/>
      <c r="JAA66" s="685"/>
      <c r="JAB66" s="685"/>
      <c r="JAC66" s="685"/>
      <c r="JAD66" s="685"/>
      <c r="JAE66" s="685"/>
      <c r="JAF66" s="685"/>
      <c r="JAG66" s="685"/>
      <c r="JAH66" s="685"/>
      <c r="JAI66" s="685"/>
      <c r="JAJ66" s="685"/>
      <c r="JAK66" s="685"/>
      <c r="JAL66" s="685"/>
      <c r="JAM66" s="685"/>
      <c r="JAN66" s="685"/>
      <c r="JAO66" s="685"/>
      <c r="JAP66" s="685"/>
      <c r="JAQ66" s="685"/>
      <c r="JAR66" s="685"/>
      <c r="JAS66" s="685"/>
      <c r="JAT66" s="685"/>
      <c r="JAU66" s="685"/>
      <c r="JAV66" s="685"/>
      <c r="JAW66" s="685"/>
      <c r="JAX66" s="685"/>
      <c r="JAY66" s="685"/>
      <c r="JAZ66" s="685"/>
      <c r="JBA66" s="685"/>
      <c r="JBB66" s="685"/>
      <c r="JBC66" s="685"/>
      <c r="JBD66" s="685"/>
      <c r="JBE66" s="685"/>
      <c r="JBF66" s="685"/>
      <c r="JBG66" s="685"/>
      <c r="JBH66" s="685"/>
      <c r="JBI66" s="685"/>
      <c r="JBJ66" s="685"/>
      <c r="JBK66" s="685"/>
      <c r="JBL66" s="685"/>
      <c r="JBM66" s="685"/>
      <c r="JBN66" s="685"/>
      <c r="JBO66" s="685"/>
      <c r="JBP66" s="685"/>
      <c r="JBQ66" s="685"/>
      <c r="JBR66" s="685"/>
      <c r="JBS66" s="685"/>
      <c r="JBT66" s="685"/>
      <c r="JBU66" s="685"/>
      <c r="JBV66" s="685"/>
      <c r="JBW66" s="685"/>
      <c r="JBX66" s="685"/>
      <c r="JBY66" s="685"/>
      <c r="JBZ66" s="685"/>
      <c r="JCA66" s="685"/>
      <c r="JCB66" s="685"/>
      <c r="JCC66" s="685"/>
      <c r="JCD66" s="685"/>
      <c r="JCE66" s="685"/>
      <c r="JCF66" s="685"/>
      <c r="JCG66" s="685"/>
      <c r="JCH66" s="685"/>
      <c r="JCI66" s="685"/>
      <c r="JCJ66" s="685"/>
      <c r="JCK66" s="685"/>
      <c r="JCL66" s="685"/>
      <c r="JCM66" s="685"/>
      <c r="JCN66" s="685"/>
      <c r="JCO66" s="685"/>
      <c r="JCP66" s="685"/>
      <c r="JCQ66" s="685"/>
      <c r="JCR66" s="685"/>
      <c r="JCS66" s="685"/>
      <c r="JCT66" s="685"/>
      <c r="JCU66" s="685"/>
      <c r="JCV66" s="685"/>
      <c r="JCW66" s="685"/>
      <c r="JCX66" s="685"/>
      <c r="JCY66" s="685"/>
      <c r="JCZ66" s="685"/>
      <c r="JDA66" s="685"/>
      <c r="JDB66" s="685"/>
      <c r="JDC66" s="685"/>
      <c r="JDD66" s="685"/>
      <c r="JDE66" s="685"/>
      <c r="JDF66" s="685"/>
      <c r="JDG66" s="685"/>
      <c r="JDH66" s="685"/>
      <c r="JDI66" s="685"/>
      <c r="JDJ66" s="685"/>
      <c r="JDK66" s="685"/>
      <c r="JDL66" s="685"/>
      <c r="JDM66" s="685"/>
      <c r="JDN66" s="685"/>
      <c r="JDO66" s="685"/>
      <c r="JDP66" s="685"/>
      <c r="JDQ66" s="685"/>
      <c r="JDR66" s="685"/>
      <c r="JDS66" s="685"/>
      <c r="JDT66" s="685"/>
      <c r="JDU66" s="685"/>
      <c r="JDV66" s="685"/>
      <c r="JDW66" s="685"/>
      <c r="JDX66" s="685"/>
      <c r="JDY66" s="685"/>
      <c r="JDZ66" s="685"/>
      <c r="JEA66" s="685"/>
      <c r="JEB66" s="685"/>
      <c r="JEC66" s="685"/>
      <c r="JED66" s="685"/>
      <c r="JEE66" s="685"/>
      <c r="JEF66" s="685"/>
      <c r="JEG66" s="685"/>
      <c r="JEH66" s="685"/>
      <c r="JEI66" s="685"/>
      <c r="JEJ66" s="685"/>
      <c r="JEK66" s="685"/>
      <c r="JEL66" s="685"/>
      <c r="JEM66" s="685"/>
      <c r="JEN66" s="685"/>
      <c r="JEO66" s="685"/>
      <c r="JEP66" s="685"/>
      <c r="JEQ66" s="685"/>
      <c r="JER66" s="685"/>
      <c r="JES66" s="685"/>
      <c r="JET66" s="685"/>
      <c r="JEU66" s="685"/>
      <c r="JEV66" s="685"/>
      <c r="JEW66" s="685"/>
      <c r="JEX66" s="685"/>
      <c r="JEY66" s="685"/>
      <c r="JEZ66" s="685"/>
      <c r="JFA66" s="685"/>
      <c r="JFB66" s="685"/>
      <c r="JFC66" s="685"/>
      <c r="JFD66" s="685"/>
      <c r="JFE66" s="685"/>
      <c r="JFF66" s="685"/>
      <c r="JFG66" s="685"/>
      <c r="JFH66" s="685"/>
      <c r="JFI66" s="685"/>
      <c r="JFJ66" s="685"/>
      <c r="JFK66" s="685"/>
      <c r="JFL66" s="685"/>
      <c r="JFM66" s="685"/>
      <c r="JFN66" s="685"/>
      <c r="JFO66" s="685"/>
      <c r="JFP66" s="685"/>
      <c r="JFQ66" s="685"/>
      <c r="JFR66" s="685"/>
      <c r="JFS66" s="685"/>
      <c r="JFT66" s="685"/>
      <c r="JFU66" s="685"/>
      <c r="JFV66" s="685"/>
      <c r="JFW66" s="685"/>
      <c r="JFX66" s="685"/>
      <c r="JFY66" s="685"/>
      <c r="JFZ66" s="685"/>
      <c r="JGA66" s="685"/>
      <c r="JGB66" s="685"/>
      <c r="JGC66" s="685"/>
      <c r="JGD66" s="685"/>
      <c r="JGE66" s="685"/>
      <c r="JGF66" s="685"/>
      <c r="JGG66" s="685"/>
      <c r="JGH66" s="685"/>
      <c r="JGI66" s="685"/>
      <c r="JGJ66" s="685"/>
      <c r="JGK66" s="685"/>
      <c r="JGL66" s="685"/>
      <c r="JGM66" s="685"/>
      <c r="JGN66" s="685"/>
      <c r="JGO66" s="685"/>
      <c r="JGP66" s="685"/>
      <c r="JGQ66" s="685"/>
      <c r="JGR66" s="685"/>
      <c r="JGS66" s="685"/>
      <c r="JGT66" s="685"/>
      <c r="JGU66" s="685"/>
      <c r="JGV66" s="685"/>
      <c r="JGW66" s="685"/>
      <c r="JGX66" s="685"/>
      <c r="JGY66" s="685"/>
      <c r="JGZ66" s="685"/>
      <c r="JHA66" s="685"/>
      <c r="JHB66" s="685"/>
      <c r="JHC66" s="685"/>
      <c r="JHD66" s="685"/>
      <c r="JHE66" s="685"/>
      <c r="JHF66" s="685"/>
      <c r="JHG66" s="685"/>
      <c r="JHH66" s="685"/>
      <c r="JHI66" s="685"/>
      <c r="JHJ66" s="685"/>
      <c r="JHK66" s="685"/>
      <c r="JHL66" s="685"/>
      <c r="JHM66" s="685"/>
      <c r="JHN66" s="685"/>
      <c r="JHO66" s="685"/>
      <c r="JHP66" s="685"/>
      <c r="JHQ66" s="685"/>
      <c r="JHR66" s="685"/>
      <c r="JHS66" s="685"/>
      <c r="JHT66" s="685"/>
      <c r="JHU66" s="685"/>
      <c r="JHV66" s="685"/>
      <c r="JHW66" s="685"/>
      <c r="JHX66" s="685"/>
      <c r="JHY66" s="685"/>
      <c r="JHZ66" s="685"/>
      <c r="JIA66" s="685"/>
      <c r="JIB66" s="685"/>
      <c r="JIC66" s="685"/>
      <c r="JID66" s="685"/>
      <c r="JIE66" s="685"/>
      <c r="JIF66" s="685"/>
      <c r="JIG66" s="685"/>
      <c r="JIH66" s="685"/>
      <c r="JII66" s="685"/>
      <c r="JIJ66" s="685"/>
      <c r="JIK66" s="685"/>
      <c r="JIL66" s="685"/>
      <c r="JIM66" s="685"/>
      <c r="JIN66" s="685"/>
      <c r="JIO66" s="685"/>
      <c r="JIP66" s="685"/>
      <c r="JIQ66" s="685"/>
      <c r="JIR66" s="685"/>
      <c r="JIS66" s="685"/>
      <c r="JIT66" s="685"/>
      <c r="JIU66" s="685"/>
      <c r="JIV66" s="685"/>
      <c r="JIW66" s="685"/>
      <c r="JIX66" s="685"/>
      <c r="JIY66" s="685"/>
      <c r="JIZ66" s="685"/>
      <c r="JJA66" s="685"/>
      <c r="JJB66" s="685"/>
      <c r="JJC66" s="685"/>
      <c r="JJD66" s="685"/>
      <c r="JJE66" s="685"/>
      <c r="JJF66" s="685"/>
      <c r="JJG66" s="685"/>
      <c r="JJH66" s="685"/>
      <c r="JJI66" s="685"/>
      <c r="JJJ66" s="685"/>
      <c r="JJK66" s="685"/>
      <c r="JJL66" s="685"/>
      <c r="JJM66" s="685"/>
      <c r="JJN66" s="685"/>
      <c r="JJO66" s="685"/>
      <c r="JJP66" s="685"/>
      <c r="JJQ66" s="685"/>
      <c r="JJR66" s="685"/>
      <c r="JJS66" s="685"/>
      <c r="JJT66" s="685"/>
      <c r="JJU66" s="685"/>
      <c r="JJV66" s="685"/>
      <c r="JJW66" s="685"/>
      <c r="JJX66" s="685"/>
      <c r="JJY66" s="685"/>
      <c r="JJZ66" s="685"/>
      <c r="JKA66" s="685"/>
      <c r="JKB66" s="685"/>
      <c r="JKC66" s="685"/>
      <c r="JKD66" s="685"/>
      <c r="JKE66" s="685"/>
      <c r="JKF66" s="685"/>
      <c r="JKG66" s="685"/>
      <c r="JKH66" s="685"/>
      <c r="JKI66" s="685"/>
      <c r="JKJ66" s="685"/>
      <c r="JKK66" s="685"/>
      <c r="JKL66" s="685"/>
      <c r="JKM66" s="685"/>
      <c r="JKN66" s="685"/>
      <c r="JKO66" s="685"/>
      <c r="JKP66" s="685"/>
      <c r="JKQ66" s="685"/>
      <c r="JKR66" s="685"/>
      <c r="JKS66" s="685"/>
      <c r="JKT66" s="685"/>
      <c r="JKU66" s="685"/>
      <c r="JKV66" s="685"/>
      <c r="JKW66" s="685"/>
      <c r="JKX66" s="685"/>
      <c r="JKY66" s="685"/>
      <c r="JKZ66" s="685"/>
      <c r="JLA66" s="685"/>
      <c r="JLB66" s="685"/>
      <c r="JLC66" s="685"/>
      <c r="JLD66" s="685"/>
      <c r="JLE66" s="685"/>
      <c r="JLF66" s="685"/>
      <c r="JLG66" s="685"/>
      <c r="JLH66" s="685"/>
      <c r="JLI66" s="685"/>
      <c r="JLJ66" s="685"/>
      <c r="JLK66" s="685"/>
      <c r="JLL66" s="685"/>
      <c r="JLM66" s="685"/>
      <c r="JLN66" s="685"/>
      <c r="JLO66" s="685"/>
      <c r="JLP66" s="685"/>
      <c r="JLQ66" s="685"/>
      <c r="JLR66" s="685"/>
      <c r="JLS66" s="685"/>
      <c r="JLT66" s="685"/>
      <c r="JLU66" s="685"/>
      <c r="JLV66" s="685"/>
      <c r="JLW66" s="685"/>
      <c r="JLX66" s="685"/>
      <c r="JLY66" s="685"/>
      <c r="JLZ66" s="685"/>
      <c r="JMA66" s="685"/>
      <c r="JMB66" s="685"/>
      <c r="JMC66" s="685"/>
      <c r="JMD66" s="685"/>
      <c r="JME66" s="685"/>
      <c r="JMF66" s="685"/>
      <c r="JMG66" s="685"/>
      <c r="JMH66" s="685"/>
      <c r="JMI66" s="685"/>
      <c r="JMJ66" s="685"/>
      <c r="JMK66" s="685"/>
      <c r="JML66" s="685"/>
      <c r="JMM66" s="685"/>
      <c r="JMN66" s="685"/>
      <c r="JMO66" s="685"/>
      <c r="JMP66" s="685"/>
      <c r="JMQ66" s="685"/>
      <c r="JMR66" s="685"/>
      <c r="JMS66" s="685"/>
      <c r="JMT66" s="685"/>
      <c r="JMU66" s="685"/>
      <c r="JMV66" s="685"/>
      <c r="JMW66" s="685"/>
      <c r="JMX66" s="685"/>
      <c r="JMY66" s="685"/>
      <c r="JMZ66" s="685"/>
      <c r="JNA66" s="685"/>
      <c r="JNB66" s="685"/>
      <c r="JNC66" s="685"/>
      <c r="JND66" s="685"/>
      <c r="JNE66" s="685"/>
      <c r="JNF66" s="685"/>
      <c r="JNG66" s="685"/>
      <c r="JNH66" s="685"/>
      <c r="JNI66" s="685"/>
      <c r="JNJ66" s="685"/>
      <c r="JNK66" s="685"/>
      <c r="JNL66" s="685"/>
      <c r="JNM66" s="685"/>
      <c r="JNN66" s="685"/>
      <c r="JNO66" s="685"/>
      <c r="JNP66" s="685"/>
      <c r="JNQ66" s="685"/>
      <c r="JNR66" s="685"/>
      <c r="JNS66" s="685"/>
      <c r="JNT66" s="685"/>
      <c r="JNU66" s="685"/>
      <c r="JNV66" s="685"/>
      <c r="JNW66" s="685"/>
      <c r="JNX66" s="685"/>
      <c r="JNY66" s="685"/>
      <c r="JNZ66" s="685"/>
      <c r="JOA66" s="685"/>
      <c r="JOB66" s="685"/>
      <c r="JOC66" s="685"/>
      <c r="JOD66" s="685"/>
      <c r="JOE66" s="685"/>
      <c r="JOF66" s="685"/>
      <c r="JOG66" s="685"/>
      <c r="JOH66" s="685"/>
      <c r="JOI66" s="685"/>
      <c r="JOJ66" s="685"/>
      <c r="JOK66" s="685"/>
      <c r="JOL66" s="685"/>
      <c r="JOM66" s="685"/>
      <c r="JON66" s="685"/>
      <c r="JOO66" s="685"/>
      <c r="JOP66" s="685"/>
      <c r="JOQ66" s="685"/>
      <c r="JOR66" s="685"/>
      <c r="JOS66" s="685"/>
      <c r="JOT66" s="685"/>
      <c r="JOU66" s="685"/>
      <c r="JOV66" s="685"/>
      <c r="JOW66" s="685"/>
      <c r="JOX66" s="685"/>
      <c r="JOY66" s="685"/>
      <c r="JOZ66" s="685"/>
      <c r="JPA66" s="685"/>
      <c r="JPB66" s="685"/>
      <c r="JPC66" s="685"/>
      <c r="JPD66" s="685"/>
      <c r="JPE66" s="685"/>
      <c r="JPF66" s="685"/>
      <c r="JPG66" s="685"/>
      <c r="JPH66" s="685"/>
      <c r="JPI66" s="685"/>
      <c r="JPJ66" s="685"/>
      <c r="JPK66" s="685"/>
      <c r="JPL66" s="685"/>
      <c r="JPM66" s="685"/>
      <c r="JPN66" s="685"/>
      <c r="JPO66" s="685"/>
      <c r="JPP66" s="685"/>
      <c r="JPQ66" s="685"/>
      <c r="JPR66" s="685"/>
      <c r="JPS66" s="685"/>
      <c r="JPT66" s="685"/>
      <c r="JPU66" s="685"/>
      <c r="JPV66" s="685"/>
      <c r="JPW66" s="685"/>
      <c r="JPX66" s="685"/>
      <c r="JPY66" s="685"/>
      <c r="JPZ66" s="685"/>
      <c r="JQA66" s="685"/>
      <c r="JQB66" s="685"/>
      <c r="JQC66" s="685"/>
      <c r="JQD66" s="685"/>
      <c r="JQE66" s="685"/>
      <c r="JQF66" s="685"/>
      <c r="JQG66" s="685"/>
      <c r="JQH66" s="685"/>
      <c r="JQI66" s="685"/>
      <c r="JQJ66" s="685"/>
      <c r="JQK66" s="685"/>
      <c r="JQL66" s="685"/>
      <c r="JQM66" s="685"/>
      <c r="JQN66" s="685"/>
      <c r="JQO66" s="685"/>
      <c r="JQP66" s="685"/>
      <c r="JQQ66" s="685"/>
      <c r="JQR66" s="685"/>
      <c r="JQS66" s="685"/>
      <c r="JQT66" s="685"/>
      <c r="JQU66" s="685"/>
      <c r="JQV66" s="685"/>
      <c r="JQW66" s="685"/>
      <c r="JQX66" s="685"/>
      <c r="JQY66" s="685"/>
      <c r="JQZ66" s="685"/>
      <c r="JRA66" s="685"/>
      <c r="JRB66" s="685"/>
      <c r="JRC66" s="685"/>
      <c r="JRD66" s="685"/>
      <c r="JRE66" s="685"/>
      <c r="JRF66" s="685"/>
      <c r="JRG66" s="685"/>
      <c r="JRH66" s="685"/>
      <c r="JRI66" s="685"/>
      <c r="JRJ66" s="685"/>
      <c r="JRK66" s="685"/>
      <c r="JRL66" s="685"/>
      <c r="JRM66" s="685"/>
      <c r="JRN66" s="685"/>
      <c r="JRO66" s="685"/>
      <c r="JRP66" s="685"/>
      <c r="JRQ66" s="685"/>
      <c r="JRR66" s="685"/>
      <c r="JRS66" s="685"/>
      <c r="JRT66" s="685"/>
      <c r="JRU66" s="685"/>
      <c r="JRV66" s="685"/>
      <c r="JRW66" s="685"/>
      <c r="JRX66" s="685"/>
      <c r="JRY66" s="685"/>
      <c r="JRZ66" s="685"/>
      <c r="JSA66" s="685"/>
      <c r="JSB66" s="685"/>
      <c r="JSC66" s="685"/>
      <c r="JSD66" s="685"/>
      <c r="JSE66" s="685"/>
      <c r="JSF66" s="685"/>
      <c r="JSG66" s="685"/>
      <c r="JSH66" s="685"/>
      <c r="JSI66" s="685"/>
      <c r="JSJ66" s="685"/>
      <c r="JSK66" s="685"/>
      <c r="JSL66" s="685"/>
      <c r="JSM66" s="685"/>
      <c r="JSN66" s="685"/>
      <c r="JSO66" s="685"/>
      <c r="JSP66" s="685"/>
      <c r="JSQ66" s="685"/>
      <c r="JSR66" s="685"/>
      <c r="JSS66" s="685"/>
      <c r="JST66" s="685"/>
      <c r="JSU66" s="685"/>
      <c r="JSV66" s="685"/>
      <c r="JSW66" s="685"/>
      <c r="JSX66" s="685"/>
      <c r="JSY66" s="685"/>
      <c r="JSZ66" s="685"/>
      <c r="JTA66" s="685"/>
      <c r="JTB66" s="685"/>
      <c r="JTC66" s="685"/>
      <c r="JTD66" s="685"/>
      <c r="JTE66" s="685"/>
      <c r="JTF66" s="685"/>
      <c r="JTG66" s="685"/>
      <c r="JTH66" s="685"/>
      <c r="JTI66" s="685"/>
      <c r="JTJ66" s="685"/>
      <c r="JTK66" s="685"/>
      <c r="JTL66" s="685"/>
      <c r="JTM66" s="685"/>
      <c r="JTN66" s="685"/>
      <c r="JTO66" s="685"/>
      <c r="JTP66" s="685"/>
      <c r="JTQ66" s="685"/>
      <c r="JTR66" s="685"/>
      <c r="JTS66" s="685"/>
      <c r="JTT66" s="685"/>
      <c r="JTU66" s="685"/>
      <c r="JTV66" s="685"/>
      <c r="JTW66" s="685"/>
      <c r="JTX66" s="685"/>
      <c r="JTY66" s="685"/>
      <c r="JTZ66" s="685"/>
      <c r="JUA66" s="685"/>
      <c r="JUB66" s="685"/>
      <c r="JUC66" s="685"/>
      <c r="JUD66" s="685"/>
      <c r="JUE66" s="685"/>
      <c r="JUF66" s="685"/>
      <c r="JUG66" s="685"/>
      <c r="JUH66" s="685"/>
      <c r="JUI66" s="685"/>
      <c r="JUJ66" s="685"/>
      <c r="JUK66" s="685"/>
      <c r="JUL66" s="685"/>
      <c r="JUM66" s="685"/>
      <c r="JUN66" s="685"/>
      <c r="JUO66" s="685"/>
      <c r="JUP66" s="685"/>
      <c r="JUQ66" s="685"/>
      <c r="JUR66" s="685"/>
      <c r="JUS66" s="685"/>
      <c r="JUT66" s="685"/>
      <c r="JUU66" s="685"/>
      <c r="JUV66" s="685"/>
      <c r="JUW66" s="685"/>
      <c r="JUX66" s="685"/>
      <c r="JUY66" s="685"/>
      <c r="JUZ66" s="685"/>
      <c r="JVA66" s="685"/>
      <c r="JVB66" s="685"/>
      <c r="JVC66" s="685"/>
      <c r="JVD66" s="685"/>
      <c r="JVE66" s="685"/>
      <c r="JVF66" s="685"/>
      <c r="JVG66" s="685"/>
      <c r="JVH66" s="685"/>
      <c r="JVI66" s="685"/>
      <c r="JVJ66" s="685"/>
      <c r="JVK66" s="685"/>
      <c r="JVL66" s="685"/>
      <c r="JVM66" s="685"/>
      <c r="JVN66" s="685"/>
      <c r="JVO66" s="685"/>
      <c r="JVP66" s="685"/>
      <c r="JVQ66" s="685"/>
      <c r="JVR66" s="685"/>
      <c r="JVS66" s="685"/>
      <c r="JVT66" s="685"/>
      <c r="JVU66" s="685"/>
      <c r="JVV66" s="685"/>
      <c r="JVW66" s="685"/>
      <c r="JVX66" s="685"/>
      <c r="JVY66" s="685"/>
      <c r="JVZ66" s="685"/>
      <c r="JWA66" s="685"/>
      <c r="JWB66" s="685"/>
      <c r="JWC66" s="685"/>
      <c r="JWD66" s="685"/>
      <c r="JWE66" s="685"/>
      <c r="JWF66" s="685"/>
      <c r="JWG66" s="685"/>
      <c r="JWH66" s="685"/>
      <c r="JWI66" s="685"/>
      <c r="JWJ66" s="685"/>
      <c r="JWK66" s="685"/>
      <c r="JWL66" s="685"/>
      <c r="JWM66" s="685"/>
      <c r="JWN66" s="685"/>
      <c r="JWO66" s="685"/>
      <c r="JWP66" s="685"/>
      <c r="JWQ66" s="685"/>
      <c r="JWR66" s="685"/>
      <c r="JWS66" s="685"/>
      <c r="JWT66" s="685"/>
      <c r="JWU66" s="685"/>
      <c r="JWV66" s="685"/>
      <c r="JWW66" s="685"/>
      <c r="JWX66" s="685"/>
      <c r="JWY66" s="685"/>
      <c r="JWZ66" s="685"/>
      <c r="JXA66" s="685"/>
      <c r="JXB66" s="685"/>
      <c r="JXC66" s="685"/>
      <c r="JXD66" s="685"/>
      <c r="JXE66" s="685"/>
      <c r="JXF66" s="685"/>
      <c r="JXG66" s="685"/>
      <c r="JXH66" s="685"/>
      <c r="JXI66" s="685"/>
      <c r="JXJ66" s="685"/>
      <c r="JXK66" s="685"/>
      <c r="JXL66" s="685"/>
      <c r="JXM66" s="685"/>
      <c r="JXN66" s="685"/>
      <c r="JXO66" s="685"/>
      <c r="JXP66" s="685"/>
      <c r="JXQ66" s="685"/>
      <c r="JXR66" s="685"/>
      <c r="JXS66" s="685"/>
      <c r="JXT66" s="685"/>
      <c r="JXU66" s="685"/>
      <c r="JXV66" s="685"/>
      <c r="JXW66" s="685"/>
      <c r="JXX66" s="685"/>
      <c r="JXY66" s="685"/>
      <c r="JXZ66" s="685"/>
      <c r="JYA66" s="685"/>
      <c r="JYB66" s="685"/>
      <c r="JYC66" s="685"/>
      <c r="JYD66" s="685"/>
      <c r="JYE66" s="685"/>
      <c r="JYF66" s="685"/>
      <c r="JYG66" s="685"/>
      <c r="JYH66" s="685"/>
      <c r="JYI66" s="685"/>
      <c r="JYJ66" s="685"/>
      <c r="JYK66" s="685"/>
      <c r="JYL66" s="685"/>
      <c r="JYM66" s="685"/>
      <c r="JYN66" s="685"/>
      <c r="JYO66" s="685"/>
      <c r="JYP66" s="685"/>
      <c r="JYQ66" s="685"/>
      <c r="JYR66" s="685"/>
      <c r="JYS66" s="685"/>
      <c r="JYT66" s="685"/>
      <c r="JYU66" s="685"/>
      <c r="JYV66" s="685"/>
      <c r="JYW66" s="685"/>
      <c r="JYX66" s="685"/>
      <c r="JYY66" s="685"/>
      <c r="JYZ66" s="685"/>
      <c r="JZA66" s="685"/>
      <c r="JZB66" s="685"/>
      <c r="JZC66" s="685"/>
      <c r="JZD66" s="685"/>
      <c r="JZE66" s="685"/>
      <c r="JZF66" s="685"/>
      <c r="JZG66" s="685"/>
      <c r="JZH66" s="685"/>
      <c r="JZI66" s="685"/>
      <c r="JZJ66" s="685"/>
      <c r="JZK66" s="685"/>
      <c r="JZL66" s="685"/>
      <c r="JZM66" s="685"/>
      <c r="JZN66" s="685"/>
      <c r="JZO66" s="685"/>
      <c r="JZP66" s="685"/>
      <c r="JZQ66" s="685"/>
      <c r="JZR66" s="685"/>
      <c r="JZS66" s="685"/>
      <c r="JZT66" s="685"/>
      <c r="JZU66" s="685"/>
      <c r="JZV66" s="685"/>
      <c r="JZW66" s="685"/>
      <c r="JZX66" s="685"/>
      <c r="JZY66" s="685"/>
      <c r="JZZ66" s="685"/>
      <c r="KAA66" s="685"/>
      <c r="KAB66" s="685"/>
      <c r="KAC66" s="685"/>
      <c r="KAD66" s="685"/>
      <c r="KAE66" s="685"/>
      <c r="KAF66" s="685"/>
      <c r="KAG66" s="685"/>
      <c r="KAH66" s="685"/>
      <c r="KAI66" s="685"/>
      <c r="KAJ66" s="685"/>
      <c r="KAK66" s="685"/>
      <c r="KAL66" s="685"/>
      <c r="KAM66" s="685"/>
      <c r="KAN66" s="685"/>
      <c r="KAO66" s="685"/>
      <c r="KAP66" s="685"/>
      <c r="KAQ66" s="685"/>
      <c r="KAR66" s="685"/>
      <c r="KAS66" s="685"/>
      <c r="KAT66" s="685"/>
      <c r="KAU66" s="685"/>
      <c r="KAV66" s="685"/>
      <c r="KAW66" s="685"/>
      <c r="KAX66" s="685"/>
      <c r="KAY66" s="685"/>
      <c r="KAZ66" s="685"/>
      <c r="KBA66" s="685"/>
      <c r="KBB66" s="685"/>
      <c r="KBC66" s="685"/>
      <c r="KBD66" s="685"/>
      <c r="KBE66" s="685"/>
      <c r="KBF66" s="685"/>
      <c r="KBG66" s="685"/>
      <c r="KBH66" s="685"/>
      <c r="KBI66" s="685"/>
      <c r="KBJ66" s="685"/>
      <c r="KBK66" s="685"/>
      <c r="KBL66" s="685"/>
      <c r="KBM66" s="685"/>
      <c r="KBN66" s="685"/>
      <c r="KBO66" s="685"/>
      <c r="KBP66" s="685"/>
      <c r="KBQ66" s="685"/>
      <c r="KBR66" s="685"/>
      <c r="KBS66" s="685"/>
      <c r="KBT66" s="685"/>
      <c r="KBU66" s="685"/>
      <c r="KBV66" s="685"/>
      <c r="KBW66" s="685"/>
      <c r="KBX66" s="685"/>
      <c r="KBY66" s="685"/>
      <c r="KBZ66" s="685"/>
      <c r="KCA66" s="685"/>
      <c r="KCB66" s="685"/>
      <c r="KCC66" s="685"/>
      <c r="KCD66" s="685"/>
      <c r="KCE66" s="685"/>
      <c r="KCF66" s="685"/>
      <c r="KCG66" s="685"/>
      <c r="KCH66" s="685"/>
      <c r="KCI66" s="685"/>
      <c r="KCJ66" s="685"/>
      <c r="KCK66" s="685"/>
      <c r="KCL66" s="685"/>
      <c r="KCM66" s="685"/>
      <c r="KCN66" s="685"/>
      <c r="KCO66" s="685"/>
      <c r="KCP66" s="685"/>
      <c r="KCQ66" s="685"/>
      <c r="KCR66" s="685"/>
      <c r="KCS66" s="685"/>
      <c r="KCT66" s="685"/>
      <c r="KCU66" s="685"/>
      <c r="KCV66" s="685"/>
      <c r="KCW66" s="685"/>
      <c r="KCX66" s="685"/>
      <c r="KCY66" s="685"/>
      <c r="KCZ66" s="685"/>
      <c r="KDA66" s="685"/>
      <c r="KDB66" s="685"/>
      <c r="KDC66" s="685"/>
      <c r="KDD66" s="685"/>
      <c r="KDE66" s="685"/>
      <c r="KDF66" s="685"/>
      <c r="KDG66" s="685"/>
      <c r="KDH66" s="685"/>
      <c r="KDI66" s="685"/>
      <c r="KDJ66" s="685"/>
      <c r="KDK66" s="685"/>
      <c r="KDL66" s="685"/>
      <c r="KDM66" s="685"/>
      <c r="KDN66" s="685"/>
      <c r="KDO66" s="685"/>
      <c r="KDP66" s="685"/>
      <c r="KDQ66" s="685"/>
      <c r="KDR66" s="685"/>
      <c r="KDS66" s="685"/>
      <c r="KDT66" s="685"/>
      <c r="KDU66" s="685"/>
      <c r="KDV66" s="685"/>
      <c r="KDW66" s="685"/>
      <c r="KDX66" s="685"/>
      <c r="KDY66" s="685"/>
      <c r="KDZ66" s="685"/>
      <c r="KEA66" s="685"/>
      <c r="KEB66" s="685"/>
      <c r="KEC66" s="685"/>
      <c r="KED66" s="685"/>
      <c r="KEE66" s="685"/>
      <c r="KEF66" s="685"/>
      <c r="KEG66" s="685"/>
      <c r="KEH66" s="685"/>
      <c r="KEI66" s="685"/>
      <c r="KEJ66" s="685"/>
      <c r="KEK66" s="685"/>
      <c r="KEL66" s="685"/>
      <c r="KEM66" s="685"/>
      <c r="KEN66" s="685"/>
      <c r="KEO66" s="685"/>
      <c r="KEP66" s="685"/>
      <c r="KEQ66" s="685"/>
      <c r="KER66" s="685"/>
      <c r="KES66" s="685"/>
      <c r="KET66" s="685"/>
      <c r="KEU66" s="685"/>
      <c r="KEV66" s="685"/>
      <c r="KEW66" s="685"/>
      <c r="KEX66" s="685"/>
      <c r="KEY66" s="685"/>
      <c r="KEZ66" s="685"/>
      <c r="KFA66" s="685"/>
      <c r="KFB66" s="685"/>
      <c r="KFC66" s="685"/>
      <c r="KFD66" s="685"/>
      <c r="KFE66" s="685"/>
      <c r="KFF66" s="685"/>
      <c r="KFG66" s="685"/>
      <c r="KFH66" s="685"/>
      <c r="KFI66" s="685"/>
      <c r="KFJ66" s="685"/>
      <c r="KFK66" s="685"/>
      <c r="KFL66" s="685"/>
      <c r="KFM66" s="685"/>
      <c r="KFN66" s="685"/>
      <c r="KFO66" s="685"/>
      <c r="KFP66" s="685"/>
      <c r="KFQ66" s="685"/>
      <c r="KFR66" s="685"/>
      <c r="KFS66" s="685"/>
      <c r="KFT66" s="685"/>
      <c r="KFU66" s="685"/>
      <c r="KFV66" s="685"/>
      <c r="KFW66" s="685"/>
      <c r="KFX66" s="685"/>
      <c r="KFY66" s="685"/>
      <c r="KFZ66" s="685"/>
      <c r="KGA66" s="685"/>
      <c r="KGB66" s="685"/>
      <c r="KGC66" s="685"/>
      <c r="KGD66" s="685"/>
      <c r="KGE66" s="685"/>
      <c r="KGF66" s="685"/>
      <c r="KGG66" s="685"/>
      <c r="KGH66" s="685"/>
      <c r="KGI66" s="685"/>
      <c r="KGJ66" s="685"/>
      <c r="KGK66" s="685"/>
      <c r="KGL66" s="685"/>
      <c r="KGM66" s="685"/>
      <c r="KGN66" s="685"/>
      <c r="KGO66" s="685"/>
      <c r="KGP66" s="685"/>
      <c r="KGQ66" s="685"/>
      <c r="KGR66" s="685"/>
      <c r="KGS66" s="685"/>
      <c r="KGT66" s="685"/>
      <c r="KGU66" s="685"/>
      <c r="KGV66" s="685"/>
      <c r="KGW66" s="685"/>
      <c r="KGX66" s="685"/>
      <c r="KGY66" s="685"/>
      <c r="KGZ66" s="685"/>
      <c r="KHA66" s="685"/>
      <c r="KHB66" s="685"/>
      <c r="KHC66" s="685"/>
      <c r="KHD66" s="685"/>
      <c r="KHE66" s="685"/>
      <c r="KHF66" s="685"/>
      <c r="KHG66" s="685"/>
      <c r="KHH66" s="685"/>
      <c r="KHI66" s="685"/>
      <c r="KHJ66" s="685"/>
      <c r="KHK66" s="685"/>
      <c r="KHL66" s="685"/>
      <c r="KHM66" s="685"/>
      <c r="KHN66" s="685"/>
      <c r="KHO66" s="685"/>
      <c r="KHP66" s="685"/>
      <c r="KHQ66" s="685"/>
      <c r="KHR66" s="685"/>
      <c r="KHS66" s="685"/>
      <c r="KHT66" s="685"/>
      <c r="KHU66" s="685"/>
      <c r="KHV66" s="685"/>
      <c r="KHW66" s="685"/>
      <c r="KHX66" s="685"/>
      <c r="KHY66" s="685"/>
      <c r="KHZ66" s="685"/>
      <c r="KIA66" s="685"/>
      <c r="KIB66" s="685"/>
      <c r="KIC66" s="685"/>
      <c r="KID66" s="685"/>
      <c r="KIE66" s="685"/>
      <c r="KIF66" s="685"/>
      <c r="KIG66" s="685"/>
      <c r="KIH66" s="685"/>
      <c r="KII66" s="685"/>
      <c r="KIJ66" s="685"/>
      <c r="KIK66" s="685"/>
      <c r="KIL66" s="685"/>
      <c r="KIM66" s="685"/>
      <c r="KIN66" s="685"/>
      <c r="KIO66" s="685"/>
      <c r="KIP66" s="685"/>
      <c r="KIQ66" s="685"/>
      <c r="KIR66" s="685"/>
      <c r="KIS66" s="685"/>
      <c r="KIT66" s="685"/>
      <c r="KIU66" s="685"/>
      <c r="KIV66" s="685"/>
      <c r="KIW66" s="685"/>
      <c r="KIX66" s="685"/>
      <c r="KIY66" s="685"/>
      <c r="KIZ66" s="685"/>
      <c r="KJA66" s="685"/>
      <c r="KJB66" s="685"/>
      <c r="KJC66" s="685"/>
      <c r="KJD66" s="685"/>
      <c r="KJE66" s="685"/>
      <c r="KJF66" s="685"/>
      <c r="KJG66" s="685"/>
      <c r="KJH66" s="685"/>
      <c r="KJI66" s="685"/>
      <c r="KJJ66" s="685"/>
      <c r="KJK66" s="685"/>
      <c r="KJL66" s="685"/>
      <c r="KJM66" s="685"/>
      <c r="KJN66" s="685"/>
      <c r="KJO66" s="685"/>
      <c r="KJP66" s="685"/>
      <c r="KJQ66" s="685"/>
      <c r="KJR66" s="685"/>
      <c r="KJS66" s="685"/>
      <c r="KJT66" s="685"/>
      <c r="KJU66" s="685"/>
      <c r="KJV66" s="685"/>
      <c r="KJW66" s="685"/>
      <c r="KJX66" s="685"/>
      <c r="KJY66" s="685"/>
      <c r="KJZ66" s="685"/>
      <c r="KKA66" s="685"/>
      <c r="KKB66" s="685"/>
      <c r="KKC66" s="685"/>
      <c r="KKD66" s="685"/>
      <c r="KKE66" s="685"/>
      <c r="KKF66" s="685"/>
      <c r="KKG66" s="685"/>
      <c r="KKH66" s="685"/>
      <c r="KKI66" s="685"/>
      <c r="KKJ66" s="685"/>
      <c r="KKK66" s="685"/>
      <c r="KKL66" s="685"/>
      <c r="KKM66" s="685"/>
      <c r="KKN66" s="685"/>
      <c r="KKO66" s="685"/>
      <c r="KKP66" s="685"/>
      <c r="KKQ66" s="685"/>
      <c r="KKR66" s="685"/>
      <c r="KKS66" s="685"/>
      <c r="KKT66" s="685"/>
      <c r="KKU66" s="685"/>
      <c r="KKV66" s="685"/>
      <c r="KKW66" s="685"/>
      <c r="KKX66" s="685"/>
      <c r="KKY66" s="685"/>
      <c r="KKZ66" s="685"/>
      <c r="KLA66" s="685"/>
      <c r="KLB66" s="685"/>
      <c r="KLC66" s="685"/>
      <c r="KLD66" s="685"/>
      <c r="KLE66" s="685"/>
      <c r="KLF66" s="685"/>
      <c r="KLG66" s="685"/>
      <c r="KLH66" s="685"/>
      <c r="KLI66" s="685"/>
      <c r="KLJ66" s="685"/>
      <c r="KLK66" s="685"/>
      <c r="KLL66" s="685"/>
      <c r="KLM66" s="685"/>
      <c r="KLN66" s="685"/>
      <c r="KLO66" s="685"/>
      <c r="KLP66" s="685"/>
      <c r="KLQ66" s="685"/>
      <c r="KLR66" s="685"/>
      <c r="KLS66" s="685"/>
      <c r="KLT66" s="685"/>
      <c r="KLU66" s="685"/>
      <c r="KLV66" s="685"/>
      <c r="KLW66" s="685"/>
      <c r="KLX66" s="685"/>
      <c r="KLY66" s="685"/>
      <c r="KLZ66" s="685"/>
      <c r="KMA66" s="685"/>
      <c r="KMB66" s="685"/>
      <c r="KMC66" s="685"/>
      <c r="KMD66" s="685"/>
      <c r="KME66" s="685"/>
      <c r="KMF66" s="685"/>
      <c r="KMG66" s="685"/>
      <c r="KMH66" s="685"/>
      <c r="KMI66" s="685"/>
      <c r="KMJ66" s="685"/>
      <c r="KMK66" s="685"/>
      <c r="KML66" s="685"/>
      <c r="KMM66" s="685"/>
      <c r="KMN66" s="685"/>
      <c r="KMO66" s="685"/>
      <c r="KMP66" s="685"/>
      <c r="KMQ66" s="685"/>
      <c r="KMR66" s="685"/>
      <c r="KMS66" s="685"/>
      <c r="KMT66" s="685"/>
      <c r="KMU66" s="685"/>
      <c r="KMV66" s="685"/>
      <c r="KMW66" s="685"/>
      <c r="KMX66" s="685"/>
      <c r="KMY66" s="685"/>
      <c r="KMZ66" s="685"/>
      <c r="KNA66" s="685"/>
      <c r="KNB66" s="685"/>
      <c r="KNC66" s="685"/>
      <c r="KND66" s="685"/>
      <c r="KNE66" s="685"/>
      <c r="KNF66" s="685"/>
      <c r="KNG66" s="685"/>
      <c r="KNH66" s="685"/>
      <c r="KNI66" s="685"/>
      <c r="KNJ66" s="685"/>
      <c r="KNK66" s="685"/>
      <c r="KNL66" s="685"/>
      <c r="KNM66" s="685"/>
      <c r="KNN66" s="685"/>
      <c r="KNO66" s="685"/>
      <c r="KNP66" s="685"/>
      <c r="KNQ66" s="685"/>
      <c r="KNR66" s="685"/>
      <c r="KNS66" s="685"/>
      <c r="KNT66" s="685"/>
      <c r="KNU66" s="685"/>
      <c r="KNV66" s="685"/>
      <c r="KNW66" s="685"/>
      <c r="KNX66" s="685"/>
      <c r="KNY66" s="685"/>
      <c r="KNZ66" s="685"/>
      <c r="KOA66" s="685"/>
      <c r="KOB66" s="685"/>
      <c r="KOC66" s="685"/>
      <c r="KOD66" s="685"/>
      <c r="KOE66" s="685"/>
      <c r="KOF66" s="685"/>
      <c r="KOG66" s="685"/>
      <c r="KOH66" s="685"/>
      <c r="KOI66" s="685"/>
      <c r="KOJ66" s="685"/>
      <c r="KOK66" s="685"/>
      <c r="KOL66" s="685"/>
      <c r="KOM66" s="685"/>
      <c r="KON66" s="685"/>
      <c r="KOO66" s="685"/>
      <c r="KOP66" s="685"/>
      <c r="KOQ66" s="685"/>
      <c r="KOR66" s="685"/>
      <c r="KOS66" s="685"/>
      <c r="KOT66" s="685"/>
      <c r="KOU66" s="685"/>
      <c r="KOV66" s="685"/>
      <c r="KOW66" s="685"/>
      <c r="KOX66" s="685"/>
      <c r="KOY66" s="685"/>
      <c r="KOZ66" s="685"/>
      <c r="KPA66" s="685"/>
      <c r="KPB66" s="685"/>
      <c r="KPC66" s="685"/>
      <c r="KPD66" s="685"/>
      <c r="KPE66" s="685"/>
      <c r="KPF66" s="685"/>
      <c r="KPG66" s="685"/>
      <c r="KPH66" s="685"/>
      <c r="KPI66" s="685"/>
      <c r="KPJ66" s="685"/>
      <c r="KPK66" s="685"/>
      <c r="KPL66" s="685"/>
      <c r="KPM66" s="685"/>
      <c r="KPN66" s="685"/>
      <c r="KPO66" s="685"/>
      <c r="KPP66" s="685"/>
      <c r="KPQ66" s="685"/>
      <c r="KPR66" s="685"/>
      <c r="KPS66" s="685"/>
      <c r="KPT66" s="685"/>
      <c r="KPU66" s="685"/>
      <c r="KPV66" s="685"/>
      <c r="KPW66" s="685"/>
      <c r="KPX66" s="685"/>
      <c r="KPY66" s="685"/>
      <c r="KPZ66" s="685"/>
      <c r="KQA66" s="685"/>
      <c r="KQB66" s="685"/>
      <c r="KQC66" s="685"/>
      <c r="KQD66" s="685"/>
      <c r="KQE66" s="685"/>
      <c r="KQF66" s="685"/>
      <c r="KQG66" s="685"/>
      <c r="KQH66" s="685"/>
      <c r="KQI66" s="685"/>
      <c r="KQJ66" s="685"/>
      <c r="KQK66" s="685"/>
      <c r="KQL66" s="685"/>
      <c r="KQM66" s="685"/>
      <c r="KQN66" s="685"/>
      <c r="KQO66" s="685"/>
      <c r="KQP66" s="685"/>
      <c r="KQQ66" s="685"/>
      <c r="KQR66" s="685"/>
      <c r="KQS66" s="685"/>
      <c r="KQT66" s="685"/>
      <c r="KQU66" s="685"/>
      <c r="KQV66" s="685"/>
      <c r="KQW66" s="685"/>
      <c r="KQX66" s="685"/>
      <c r="KQY66" s="685"/>
      <c r="KQZ66" s="685"/>
      <c r="KRA66" s="685"/>
      <c r="KRB66" s="685"/>
      <c r="KRC66" s="685"/>
      <c r="KRD66" s="685"/>
      <c r="KRE66" s="685"/>
      <c r="KRF66" s="685"/>
      <c r="KRG66" s="685"/>
      <c r="KRH66" s="685"/>
      <c r="KRI66" s="685"/>
      <c r="KRJ66" s="685"/>
      <c r="KRK66" s="685"/>
      <c r="KRL66" s="685"/>
      <c r="KRM66" s="685"/>
      <c r="KRN66" s="685"/>
      <c r="KRO66" s="685"/>
      <c r="KRP66" s="685"/>
      <c r="KRQ66" s="685"/>
      <c r="KRR66" s="685"/>
      <c r="KRS66" s="685"/>
      <c r="KRT66" s="685"/>
      <c r="KRU66" s="685"/>
      <c r="KRV66" s="685"/>
      <c r="KRW66" s="685"/>
      <c r="KRX66" s="685"/>
      <c r="KRY66" s="685"/>
      <c r="KRZ66" s="685"/>
      <c r="KSA66" s="685"/>
      <c r="KSB66" s="685"/>
      <c r="KSC66" s="685"/>
      <c r="KSD66" s="685"/>
      <c r="KSE66" s="685"/>
      <c r="KSF66" s="685"/>
      <c r="KSG66" s="685"/>
      <c r="KSH66" s="685"/>
      <c r="KSI66" s="685"/>
      <c r="KSJ66" s="685"/>
      <c r="KSK66" s="685"/>
      <c r="KSL66" s="685"/>
      <c r="KSM66" s="685"/>
      <c r="KSN66" s="685"/>
      <c r="KSO66" s="685"/>
      <c r="KSP66" s="685"/>
      <c r="KSQ66" s="685"/>
      <c r="KSR66" s="685"/>
      <c r="KSS66" s="685"/>
      <c r="KST66" s="685"/>
      <c r="KSU66" s="685"/>
      <c r="KSV66" s="685"/>
      <c r="KSW66" s="685"/>
      <c r="KSX66" s="685"/>
      <c r="KSY66" s="685"/>
      <c r="KSZ66" s="685"/>
      <c r="KTA66" s="685"/>
      <c r="KTB66" s="685"/>
      <c r="KTC66" s="685"/>
      <c r="KTD66" s="685"/>
      <c r="KTE66" s="685"/>
      <c r="KTF66" s="685"/>
      <c r="KTG66" s="685"/>
      <c r="KTH66" s="685"/>
      <c r="KTI66" s="685"/>
      <c r="KTJ66" s="685"/>
      <c r="KTK66" s="685"/>
      <c r="KTL66" s="685"/>
      <c r="KTM66" s="685"/>
      <c r="KTN66" s="685"/>
      <c r="KTO66" s="685"/>
      <c r="KTP66" s="685"/>
      <c r="KTQ66" s="685"/>
      <c r="KTR66" s="685"/>
      <c r="KTS66" s="685"/>
      <c r="KTT66" s="685"/>
      <c r="KTU66" s="685"/>
      <c r="KTV66" s="685"/>
      <c r="KTW66" s="685"/>
      <c r="KTX66" s="685"/>
      <c r="KTY66" s="685"/>
      <c r="KTZ66" s="685"/>
      <c r="KUA66" s="685"/>
      <c r="KUB66" s="685"/>
      <c r="KUC66" s="685"/>
      <c r="KUD66" s="685"/>
      <c r="KUE66" s="685"/>
      <c r="KUF66" s="685"/>
      <c r="KUG66" s="685"/>
      <c r="KUH66" s="685"/>
      <c r="KUI66" s="685"/>
      <c r="KUJ66" s="685"/>
      <c r="KUK66" s="685"/>
      <c r="KUL66" s="685"/>
      <c r="KUM66" s="685"/>
      <c r="KUN66" s="685"/>
      <c r="KUO66" s="685"/>
      <c r="KUP66" s="685"/>
      <c r="KUQ66" s="685"/>
      <c r="KUR66" s="685"/>
      <c r="KUS66" s="685"/>
      <c r="KUT66" s="685"/>
      <c r="KUU66" s="685"/>
      <c r="KUV66" s="685"/>
      <c r="KUW66" s="685"/>
      <c r="KUX66" s="685"/>
      <c r="KUY66" s="685"/>
      <c r="KUZ66" s="685"/>
      <c r="KVA66" s="685"/>
      <c r="KVB66" s="685"/>
      <c r="KVC66" s="685"/>
      <c r="KVD66" s="685"/>
      <c r="KVE66" s="685"/>
      <c r="KVF66" s="685"/>
      <c r="KVG66" s="685"/>
      <c r="KVH66" s="685"/>
      <c r="KVI66" s="685"/>
      <c r="KVJ66" s="685"/>
      <c r="KVK66" s="685"/>
      <c r="KVL66" s="685"/>
      <c r="KVM66" s="685"/>
      <c r="KVN66" s="685"/>
      <c r="KVO66" s="685"/>
      <c r="KVP66" s="685"/>
      <c r="KVQ66" s="685"/>
      <c r="KVR66" s="685"/>
      <c r="KVS66" s="685"/>
      <c r="KVT66" s="685"/>
      <c r="KVU66" s="685"/>
      <c r="KVV66" s="685"/>
      <c r="KVW66" s="685"/>
      <c r="KVX66" s="685"/>
      <c r="KVY66" s="685"/>
      <c r="KVZ66" s="685"/>
      <c r="KWA66" s="685"/>
      <c r="KWB66" s="685"/>
      <c r="KWC66" s="685"/>
      <c r="KWD66" s="685"/>
      <c r="KWE66" s="685"/>
      <c r="KWF66" s="685"/>
      <c r="KWG66" s="685"/>
      <c r="KWH66" s="685"/>
      <c r="KWI66" s="685"/>
      <c r="KWJ66" s="685"/>
      <c r="KWK66" s="685"/>
      <c r="KWL66" s="685"/>
      <c r="KWM66" s="685"/>
      <c r="KWN66" s="685"/>
      <c r="KWO66" s="685"/>
      <c r="KWP66" s="685"/>
      <c r="KWQ66" s="685"/>
      <c r="KWR66" s="685"/>
      <c r="KWS66" s="685"/>
      <c r="KWT66" s="685"/>
      <c r="KWU66" s="685"/>
      <c r="KWV66" s="685"/>
      <c r="KWW66" s="685"/>
      <c r="KWX66" s="685"/>
      <c r="KWY66" s="685"/>
      <c r="KWZ66" s="685"/>
      <c r="KXA66" s="685"/>
      <c r="KXB66" s="685"/>
      <c r="KXC66" s="685"/>
      <c r="KXD66" s="685"/>
      <c r="KXE66" s="685"/>
      <c r="KXF66" s="685"/>
      <c r="KXG66" s="685"/>
      <c r="KXH66" s="685"/>
      <c r="KXI66" s="685"/>
      <c r="KXJ66" s="685"/>
      <c r="KXK66" s="685"/>
      <c r="KXL66" s="685"/>
      <c r="KXM66" s="685"/>
      <c r="KXN66" s="685"/>
      <c r="KXO66" s="685"/>
      <c r="KXP66" s="685"/>
      <c r="KXQ66" s="685"/>
      <c r="KXR66" s="685"/>
      <c r="KXS66" s="685"/>
      <c r="KXT66" s="685"/>
      <c r="KXU66" s="685"/>
      <c r="KXV66" s="685"/>
      <c r="KXW66" s="685"/>
      <c r="KXX66" s="685"/>
      <c r="KXY66" s="685"/>
      <c r="KXZ66" s="685"/>
      <c r="KYA66" s="685"/>
      <c r="KYB66" s="685"/>
      <c r="KYC66" s="685"/>
      <c r="KYD66" s="685"/>
      <c r="KYE66" s="685"/>
      <c r="KYF66" s="685"/>
      <c r="KYG66" s="685"/>
      <c r="KYH66" s="685"/>
      <c r="KYI66" s="685"/>
      <c r="KYJ66" s="685"/>
      <c r="KYK66" s="685"/>
      <c r="KYL66" s="685"/>
      <c r="KYM66" s="685"/>
      <c r="KYN66" s="685"/>
      <c r="KYO66" s="685"/>
      <c r="KYP66" s="685"/>
      <c r="KYQ66" s="685"/>
      <c r="KYR66" s="685"/>
      <c r="KYS66" s="685"/>
      <c r="KYT66" s="685"/>
      <c r="KYU66" s="685"/>
      <c r="KYV66" s="685"/>
      <c r="KYW66" s="685"/>
      <c r="KYX66" s="685"/>
      <c r="KYY66" s="685"/>
      <c r="KYZ66" s="685"/>
      <c r="KZA66" s="685"/>
      <c r="KZB66" s="685"/>
      <c r="KZC66" s="685"/>
      <c r="KZD66" s="685"/>
      <c r="KZE66" s="685"/>
      <c r="KZF66" s="685"/>
      <c r="KZG66" s="685"/>
      <c r="KZH66" s="685"/>
      <c r="KZI66" s="685"/>
      <c r="KZJ66" s="685"/>
      <c r="KZK66" s="685"/>
      <c r="KZL66" s="685"/>
      <c r="KZM66" s="685"/>
      <c r="KZN66" s="685"/>
      <c r="KZO66" s="685"/>
      <c r="KZP66" s="685"/>
      <c r="KZQ66" s="685"/>
      <c r="KZR66" s="685"/>
      <c r="KZS66" s="685"/>
      <c r="KZT66" s="685"/>
      <c r="KZU66" s="685"/>
      <c r="KZV66" s="685"/>
      <c r="KZW66" s="685"/>
      <c r="KZX66" s="685"/>
      <c r="KZY66" s="685"/>
      <c r="KZZ66" s="685"/>
      <c r="LAA66" s="685"/>
      <c r="LAB66" s="685"/>
      <c r="LAC66" s="685"/>
      <c r="LAD66" s="685"/>
      <c r="LAE66" s="685"/>
      <c r="LAF66" s="685"/>
      <c r="LAG66" s="685"/>
      <c r="LAH66" s="685"/>
      <c r="LAI66" s="685"/>
      <c r="LAJ66" s="685"/>
      <c r="LAK66" s="685"/>
      <c r="LAL66" s="685"/>
      <c r="LAM66" s="685"/>
      <c r="LAN66" s="685"/>
      <c r="LAO66" s="685"/>
      <c r="LAP66" s="685"/>
      <c r="LAQ66" s="685"/>
      <c r="LAR66" s="685"/>
      <c r="LAS66" s="685"/>
      <c r="LAT66" s="685"/>
      <c r="LAU66" s="685"/>
      <c r="LAV66" s="685"/>
      <c r="LAW66" s="685"/>
      <c r="LAX66" s="685"/>
      <c r="LAY66" s="685"/>
      <c r="LAZ66" s="685"/>
      <c r="LBA66" s="685"/>
      <c r="LBB66" s="685"/>
      <c r="LBC66" s="685"/>
      <c r="LBD66" s="685"/>
      <c r="LBE66" s="685"/>
      <c r="LBF66" s="685"/>
      <c r="LBG66" s="685"/>
      <c r="LBH66" s="685"/>
      <c r="LBI66" s="685"/>
      <c r="LBJ66" s="685"/>
      <c r="LBK66" s="685"/>
      <c r="LBL66" s="685"/>
      <c r="LBM66" s="685"/>
      <c r="LBN66" s="685"/>
      <c r="LBO66" s="685"/>
      <c r="LBP66" s="685"/>
      <c r="LBQ66" s="685"/>
      <c r="LBR66" s="685"/>
      <c r="LBS66" s="685"/>
      <c r="LBT66" s="685"/>
      <c r="LBU66" s="685"/>
      <c r="LBV66" s="685"/>
      <c r="LBW66" s="685"/>
      <c r="LBX66" s="685"/>
      <c r="LBY66" s="685"/>
      <c r="LBZ66" s="685"/>
      <c r="LCA66" s="685"/>
      <c r="LCB66" s="685"/>
      <c r="LCC66" s="685"/>
      <c r="LCD66" s="685"/>
      <c r="LCE66" s="685"/>
      <c r="LCF66" s="685"/>
      <c r="LCG66" s="685"/>
      <c r="LCH66" s="685"/>
      <c r="LCI66" s="685"/>
      <c r="LCJ66" s="685"/>
      <c r="LCK66" s="685"/>
      <c r="LCL66" s="685"/>
      <c r="LCM66" s="685"/>
      <c r="LCN66" s="685"/>
      <c r="LCO66" s="685"/>
      <c r="LCP66" s="685"/>
      <c r="LCQ66" s="685"/>
      <c r="LCR66" s="685"/>
      <c r="LCS66" s="685"/>
      <c r="LCT66" s="685"/>
      <c r="LCU66" s="685"/>
      <c r="LCV66" s="685"/>
      <c r="LCW66" s="685"/>
      <c r="LCX66" s="685"/>
      <c r="LCY66" s="685"/>
      <c r="LCZ66" s="685"/>
      <c r="LDA66" s="685"/>
      <c r="LDB66" s="685"/>
      <c r="LDC66" s="685"/>
      <c r="LDD66" s="685"/>
      <c r="LDE66" s="685"/>
      <c r="LDF66" s="685"/>
      <c r="LDG66" s="685"/>
      <c r="LDH66" s="685"/>
      <c r="LDI66" s="685"/>
      <c r="LDJ66" s="685"/>
      <c r="LDK66" s="685"/>
      <c r="LDL66" s="685"/>
      <c r="LDM66" s="685"/>
      <c r="LDN66" s="685"/>
      <c r="LDO66" s="685"/>
      <c r="LDP66" s="685"/>
      <c r="LDQ66" s="685"/>
      <c r="LDR66" s="685"/>
      <c r="LDS66" s="685"/>
      <c r="LDT66" s="685"/>
      <c r="LDU66" s="685"/>
      <c r="LDV66" s="685"/>
      <c r="LDW66" s="685"/>
      <c r="LDX66" s="685"/>
      <c r="LDY66" s="685"/>
      <c r="LDZ66" s="685"/>
      <c r="LEA66" s="685"/>
      <c r="LEB66" s="685"/>
      <c r="LEC66" s="685"/>
      <c r="LED66" s="685"/>
      <c r="LEE66" s="685"/>
      <c r="LEF66" s="685"/>
      <c r="LEG66" s="685"/>
      <c r="LEH66" s="685"/>
      <c r="LEI66" s="685"/>
      <c r="LEJ66" s="685"/>
      <c r="LEK66" s="685"/>
      <c r="LEL66" s="685"/>
      <c r="LEM66" s="685"/>
      <c r="LEN66" s="685"/>
      <c r="LEO66" s="685"/>
      <c r="LEP66" s="685"/>
      <c r="LEQ66" s="685"/>
      <c r="LER66" s="685"/>
      <c r="LES66" s="685"/>
      <c r="LET66" s="685"/>
      <c r="LEU66" s="685"/>
      <c r="LEV66" s="685"/>
      <c r="LEW66" s="685"/>
      <c r="LEX66" s="685"/>
      <c r="LEY66" s="685"/>
      <c r="LEZ66" s="685"/>
      <c r="LFA66" s="685"/>
      <c r="LFB66" s="685"/>
      <c r="LFC66" s="685"/>
      <c r="LFD66" s="685"/>
      <c r="LFE66" s="685"/>
      <c r="LFF66" s="685"/>
      <c r="LFG66" s="685"/>
      <c r="LFH66" s="685"/>
      <c r="LFI66" s="685"/>
      <c r="LFJ66" s="685"/>
      <c r="LFK66" s="685"/>
      <c r="LFL66" s="685"/>
      <c r="LFM66" s="685"/>
      <c r="LFN66" s="685"/>
      <c r="LFO66" s="685"/>
      <c r="LFP66" s="685"/>
      <c r="LFQ66" s="685"/>
      <c r="LFR66" s="685"/>
      <c r="LFS66" s="685"/>
      <c r="LFT66" s="685"/>
      <c r="LFU66" s="685"/>
      <c r="LFV66" s="685"/>
      <c r="LFW66" s="685"/>
      <c r="LFX66" s="685"/>
      <c r="LFY66" s="685"/>
      <c r="LFZ66" s="685"/>
      <c r="LGA66" s="685"/>
      <c r="LGB66" s="685"/>
      <c r="LGC66" s="685"/>
      <c r="LGD66" s="685"/>
      <c r="LGE66" s="685"/>
      <c r="LGF66" s="685"/>
      <c r="LGG66" s="685"/>
      <c r="LGH66" s="685"/>
      <c r="LGI66" s="685"/>
      <c r="LGJ66" s="685"/>
      <c r="LGK66" s="685"/>
      <c r="LGL66" s="685"/>
      <c r="LGM66" s="685"/>
      <c r="LGN66" s="685"/>
      <c r="LGO66" s="685"/>
      <c r="LGP66" s="685"/>
      <c r="LGQ66" s="685"/>
      <c r="LGR66" s="685"/>
      <c r="LGS66" s="685"/>
      <c r="LGT66" s="685"/>
      <c r="LGU66" s="685"/>
      <c r="LGV66" s="685"/>
      <c r="LGW66" s="685"/>
      <c r="LGX66" s="685"/>
      <c r="LGY66" s="685"/>
      <c r="LGZ66" s="685"/>
      <c r="LHA66" s="685"/>
      <c r="LHB66" s="685"/>
      <c r="LHC66" s="685"/>
      <c r="LHD66" s="685"/>
      <c r="LHE66" s="685"/>
      <c r="LHF66" s="685"/>
      <c r="LHG66" s="685"/>
      <c r="LHH66" s="685"/>
      <c r="LHI66" s="685"/>
      <c r="LHJ66" s="685"/>
      <c r="LHK66" s="685"/>
      <c r="LHL66" s="685"/>
      <c r="LHM66" s="685"/>
      <c r="LHN66" s="685"/>
      <c r="LHO66" s="685"/>
      <c r="LHP66" s="685"/>
      <c r="LHQ66" s="685"/>
      <c r="LHR66" s="685"/>
      <c r="LHS66" s="685"/>
      <c r="LHT66" s="685"/>
      <c r="LHU66" s="685"/>
      <c r="LHV66" s="685"/>
      <c r="LHW66" s="685"/>
      <c r="LHX66" s="685"/>
      <c r="LHY66" s="685"/>
      <c r="LHZ66" s="685"/>
      <c r="LIA66" s="685"/>
      <c r="LIB66" s="685"/>
      <c r="LIC66" s="685"/>
      <c r="LID66" s="685"/>
      <c r="LIE66" s="685"/>
      <c r="LIF66" s="685"/>
      <c r="LIG66" s="685"/>
      <c r="LIH66" s="685"/>
      <c r="LII66" s="685"/>
      <c r="LIJ66" s="685"/>
      <c r="LIK66" s="685"/>
      <c r="LIL66" s="685"/>
      <c r="LIM66" s="685"/>
      <c r="LIN66" s="685"/>
      <c r="LIO66" s="685"/>
      <c r="LIP66" s="685"/>
      <c r="LIQ66" s="685"/>
      <c r="LIR66" s="685"/>
      <c r="LIS66" s="685"/>
      <c r="LIT66" s="685"/>
      <c r="LIU66" s="685"/>
      <c r="LIV66" s="685"/>
      <c r="LIW66" s="685"/>
      <c r="LIX66" s="685"/>
      <c r="LIY66" s="685"/>
      <c r="LIZ66" s="685"/>
      <c r="LJA66" s="685"/>
      <c r="LJB66" s="685"/>
      <c r="LJC66" s="685"/>
      <c r="LJD66" s="685"/>
      <c r="LJE66" s="685"/>
      <c r="LJF66" s="685"/>
      <c r="LJG66" s="685"/>
      <c r="LJH66" s="685"/>
      <c r="LJI66" s="685"/>
      <c r="LJJ66" s="685"/>
      <c r="LJK66" s="685"/>
      <c r="LJL66" s="685"/>
      <c r="LJM66" s="685"/>
      <c r="LJN66" s="685"/>
      <c r="LJO66" s="685"/>
      <c r="LJP66" s="685"/>
      <c r="LJQ66" s="685"/>
      <c r="LJR66" s="685"/>
      <c r="LJS66" s="685"/>
      <c r="LJT66" s="685"/>
      <c r="LJU66" s="685"/>
      <c r="LJV66" s="685"/>
      <c r="LJW66" s="685"/>
      <c r="LJX66" s="685"/>
      <c r="LJY66" s="685"/>
      <c r="LJZ66" s="685"/>
      <c r="LKA66" s="685"/>
      <c r="LKB66" s="685"/>
      <c r="LKC66" s="685"/>
      <c r="LKD66" s="685"/>
      <c r="LKE66" s="685"/>
      <c r="LKF66" s="685"/>
      <c r="LKG66" s="685"/>
      <c r="LKH66" s="685"/>
      <c r="LKI66" s="685"/>
      <c r="LKJ66" s="685"/>
      <c r="LKK66" s="685"/>
      <c r="LKL66" s="685"/>
      <c r="LKM66" s="685"/>
      <c r="LKN66" s="685"/>
      <c r="LKO66" s="685"/>
      <c r="LKP66" s="685"/>
      <c r="LKQ66" s="685"/>
      <c r="LKR66" s="685"/>
      <c r="LKS66" s="685"/>
      <c r="LKT66" s="685"/>
      <c r="LKU66" s="685"/>
      <c r="LKV66" s="685"/>
      <c r="LKW66" s="685"/>
      <c r="LKX66" s="685"/>
      <c r="LKY66" s="685"/>
      <c r="LKZ66" s="685"/>
      <c r="LLA66" s="685"/>
      <c r="LLB66" s="685"/>
      <c r="LLC66" s="685"/>
      <c r="LLD66" s="685"/>
      <c r="LLE66" s="685"/>
      <c r="LLF66" s="685"/>
      <c r="LLG66" s="685"/>
      <c r="LLH66" s="685"/>
      <c r="LLI66" s="685"/>
      <c r="LLJ66" s="685"/>
      <c r="LLK66" s="685"/>
      <c r="LLL66" s="685"/>
      <c r="LLM66" s="685"/>
      <c r="LLN66" s="685"/>
      <c r="LLO66" s="685"/>
      <c r="LLP66" s="685"/>
      <c r="LLQ66" s="685"/>
      <c r="LLR66" s="685"/>
      <c r="LLS66" s="685"/>
      <c r="LLT66" s="685"/>
      <c r="LLU66" s="685"/>
      <c r="LLV66" s="685"/>
      <c r="LLW66" s="685"/>
      <c r="LLX66" s="685"/>
      <c r="LLY66" s="685"/>
      <c r="LLZ66" s="685"/>
      <c r="LMA66" s="685"/>
      <c r="LMB66" s="685"/>
      <c r="LMC66" s="685"/>
      <c r="LMD66" s="685"/>
      <c r="LME66" s="685"/>
      <c r="LMF66" s="685"/>
      <c r="LMG66" s="685"/>
      <c r="LMH66" s="685"/>
      <c r="LMI66" s="685"/>
      <c r="LMJ66" s="685"/>
      <c r="LMK66" s="685"/>
      <c r="LML66" s="685"/>
      <c r="LMM66" s="685"/>
      <c r="LMN66" s="685"/>
      <c r="LMO66" s="685"/>
      <c r="LMP66" s="685"/>
      <c r="LMQ66" s="685"/>
      <c r="LMR66" s="685"/>
      <c r="LMS66" s="685"/>
      <c r="LMT66" s="685"/>
      <c r="LMU66" s="685"/>
      <c r="LMV66" s="685"/>
      <c r="LMW66" s="685"/>
      <c r="LMX66" s="685"/>
      <c r="LMY66" s="685"/>
      <c r="LMZ66" s="685"/>
      <c r="LNA66" s="685"/>
      <c r="LNB66" s="685"/>
      <c r="LNC66" s="685"/>
      <c r="LND66" s="685"/>
      <c r="LNE66" s="685"/>
      <c r="LNF66" s="685"/>
      <c r="LNG66" s="685"/>
      <c r="LNH66" s="685"/>
      <c r="LNI66" s="685"/>
      <c r="LNJ66" s="685"/>
      <c r="LNK66" s="685"/>
      <c r="LNL66" s="685"/>
      <c r="LNM66" s="685"/>
      <c r="LNN66" s="685"/>
      <c r="LNO66" s="685"/>
      <c r="LNP66" s="685"/>
      <c r="LNQ66" s="685"/>
      <c r="LNR66" s="685"/>
      <c r="LNS66" s="685"/>
      <c r="LNT66" s="685"/>
      <c r="LNU66" s="685"/>
      <c r="LNV66" s="685"/>
      <c r="LNW66" s="685"/>
      <c r="LNX66" s="685"/>
      <c r="LNY66" s="685"/>
      <c r="LNZ66" s="685"/>
      <c r="LOA66" s="685"/>
      <c r="LOB66" s="685"/>
      <c r="LOC66" s="685"/>
      <c r="LOD66" s="685"/>
      <c r="LOE66" s="685"/>
      <c r="LOF66" s="685"/>
      <c r="LOG66" s="685"/>
      <c r="LOH66" s="685"/>
      <c r="LOI66" s="685"/>
      <c r="LOJ66" s="685"/>
      <c r="LOK66" s="685"/>
      <c r="LOL66" s="685"/>
      <c r="LOM66" s="685"/>
      <c r="LON66" s="685"/>
      <c r="LOO66" s="685"/>
      <c r="LOP66" s="685"/>
      <c r="LOQ66" s="685"/>
      <c r="LOR66" s="685"/>
      <c r="LOS66" s="685"/>
      <c r="LOT66" s="685"/>
      <c r="LOU66" s="685"/>
      <c r="LOV66" s="685"/>
      <c r="LOW66" s="685"/>
      <c r="LOX66" s="685"/>
      <c r="LOY66" s="685"/>
      <c r="LOZ66" s="685"/>
      <c r="LPA66" s="685"/>
      <c r="LPB66" s="685"/>
      <c r="LPC66" s="685"/>
      <c r="LPD66" s="685"/>
      <c r="LPE66" s="685"/>
      <c r="LPF66" s="685"/>
      <c r="LPG66" s="685"/>
      <c r="LPH66" s="685"/>
      <c r="LPI66" s="685"/>
      <c r="LPJ66" s="685"/>
      <c r="LPK66" s="685"/>
      <c r="LPL66" s="685"/>
      <c r="LPM66" s="685"/>
      <c r="LPN66" s="685"/>
      <c r="LPO66" s="685"/>
      <c r="LPP66" s="685"/>
      <c r="LPQ66" s="685"/>
      <c r="LPR66" s="685"/>
      <c r="LPS66" s="685"/>
      <c r="LPT66" s="685"/>
      <c r="LPU66" s="685"/>
      <c r="LPV66" s="685"/>
      <c r="LPW66" s="685"/>
      <c r="LPX66" s="685"/>
      <c r="LPY66" s="685"/>
      <c r="LPZ66" s="685"/>
      <c r="LQA66" s="685"/>
      <c r="LQB66" s="685"/>
      <c r="LQC66" s="685"/>
      <c r="LQD66" s="685"/>
      <c r="LQE66" s="685"/>
      <c r="LQF66" s="685"/>
      <c r="LQG66" s="685"/>
      <c r="LQH66" s="685"/>
      <c r="LQI66" s="685"/>
      <c r="LQJ66" s="685"/>
      <c r="LQK66" s="685"/>
      <c r="LQL66" s="685"/>
      <c r="LQM66" s="685"/>
      <c r="LQN66" s="685"/>
      <c r="LQO66" s="685"/>
      <c r="LQP66" s="685"/>
      <c r="LQQ66" s="685"/>
      <c r="LQR66" s="685"/>
      <c r="LQS66" s="685"/>
      <c r="LQT66" s="685"/>
      <c r="LQU66" s="685"/>
      <c r="LQV66" s="685"/>
      <c r="LQW66" s="685"/>
      <c r="LQX66" s="685"/>
      <c r="LQY66" s="685"/>
      <c r="LQZ66" s="685"/>
      <c r="LRA66" s="685"/>
      <c r="LRB66" s="685"/>
      <c r="LRC66" s="685"/>
      <c r="LRD66" s="685"/>
      <c r="LRE66" s="685"/>
      <c r="LRF66" s="685"/>
      <c r="LRG66" s="685"/>
      <c r="LRH66" s="685"/>
      <c r="LRI66" s="685"/>
      <c r="LRJ66" s="685"/>
      <c r="LRK66" s="685"/>
      <c r="LRL66" s="685"/>
      <c r="LRM66" s="685"/>
      <c r="LRN66" s="685"/>
      <c r="LRO66" s="685"/>
      <c r="LRP66" s="685"/>
      <c r="LRQ66" s="685"/>
      <c r="LRR66" s="685"/>
      <c r="LRS66" s="685"/>
      <c r="LRT66" s="685"/>
      <c r="LRU66" s="685"/>
      <c r="LRV66" s="685"/>
      <c r="LRW66" s="685"/>
      <c r="LRX66" s="685"/>
      <c r="LRY66" s="685"/>
      <c r="LRZ66" s="685"/>
      <c r="LSA66" s="685"/>
      <c r="LSB66" s="685"/>
      <c r="LSC66" s="685"/>
      <c r="LSD66" s="685"/>
      <c r="LSE66" s="685"/>
      <c r="LSF66" s="685"/>
      <c r="LSG66" s="685"/>
      <c r="LSH66" s="685"/>
      <c r="LSI66" s="685"/>
      <c r="LSJ66" s="685"/>
      <c r="LSK66" s="685"/>
      <c r="LSL66" s="685"/>
      <c r="LSM66" s="685"/>
      <c r="LSN66" s="685"/>
      <c r="LSO66" s="685"/>
      <c r="LSP66" s="685"/>
      <c r="LSQ66" s="685"/>
      <c r="LSR66" s="685"/>
      <c r="LSS66" s="685"/>
      <c r="LST66" s="685"/>
      <c r="LSU66" s="685"/>
      <c r="LSV66" s="685"/>
      <c r="LSW66" s="685"/>
      <c r="LSX66" s="685"/>
      <c r="LSY66" s="685"/>
      <c r="LSZ66" s="685"/>
      <c r="LTA66" s="685"/>
      <c r="LTB66" s="685"/>
      <c r="LTC66" s="685"/>
      <c r="LTD66" s="685"/>
      <c r="LTE66" s="685"/>
      <c r="LTF66" s="685"/>
      <c r="LTG66" s="685"/>
      <c r="LTH66" s="685"/>
      <c r="LTI66" s="685"/>
      <c r="LTJ66" s="685"/>
      <c r="LTK66" s="685"/>
      <c r="LTL66" s="685"/>
      <c r="LTM66" s="685"/>
      <c r="LTN66" s="685"/>
      <c r="LTO66" s="685"/>
      <c r="LTP66" s="685"/>
      <c r="LTQ66" s="685"/>
      <c r="LTR66" s="685"/>
      <c r="LTS66" s="685"/>
      <c r="LTT66" s="685"/>
      <c r="LTU66" s="685"/>
      <c r="LTV66" s="685"/>
      <c r="LTW66" s="685"/>
      <c r="LTX66" s="685"/>
      <c r="LTY66" s="685"/>
      <c r="LTZ66" s="685"/>
      <c r="LUA66" s="685"/>
      <c r="LUB66" s="685"/>
      <c r="LUC66" s="685"/>
      <c r="LUD66" s="685"/>
      <c r="LUE66" s="685"/>
      <c r="LUF66" s="685"/>
      <c r="LUG66" s="685"/>
      <c r="LUH66" s="685"/>
      <c r="LUI66" s="685"/>
      <c r="LUJ66" s="685"/>
      <c r="LUK66" s="685"/>
      <c r="LUL66" s="685"/>
      <c r="LUM66" s="685"/>
      <c r="LUN66" s="685"/>
      <c r="LUO66" s="685"/>
      <c r="LUP66" s="685"/>
      <c r="LUQ66" s="685"/>
      <c r="LUR66" s="685"/>
      <c r="LUS66" s="685"/>
      <c r="LUT66" s="685"/>
      <c r="LUU66" s="685"/>
      <c r="LUV66" s="685"/>
      <c r="LUW66" s="685"/>
      <c r="LUX66" s="685"/>
      <c r="LUY66" s="685"/>
      <c r="LUZ66" s="685"/>
      <c r="LVA66" s="685"/>
      <c r="LVB66" s="685"/>
      <c r="LVC66" s="685"/>
      <c r="LVD66" s="685"/>
      <c r="LVE66" s="685"/>
      <c r="LVF66" s="685"/>
      <c r="LVG66" s="685"/>
      <c r="LVH66" s="685"/>
      <c r="LVI66" s="685"/>
      <c r="LVJ66" s="685"/>
      <c r="LVK66" s="685"/>
      <c r="LVL66" s="685"/>
      <c r="LVM66" s="685"/>
      <c r="LVN66" s="685"/>
      <c r="LVO66" s="685"/>
      <c r="LVP66" s="685"/>
      <c r="LVQ66" s="685"/>
      <c r="LVR66" s="685"/>
      <c r="LVS66" s="685"/>
      <c r="LVT66" s="685"/>
      <c r="LVU66" s="685"/>
      <c r="LVV66" s="685"/>
      <c r="LVW66" s="685"/>
      <c r="LVX66" s="685"/>
      <c r="LVY66" s="685"/>
      <c r="LVZ66" s="685"/>
      <c r="LWA66" s="685"/>
      <c r="LWB66" s="685"/>
      <c r="LWC66" s="685"/>
      <c r="LWD66" s="685"/>
      <c r="LWE66" s="685"/>
      <c r="LWF66" s="685"/>
      <c r="LWG66" s="685"/>
      <c r="LWH66" s="685"/>
      <c r="LWI66" s="685"/>
      <c r="LWJ66" s="685"/>
      <c r="LWK66" s="685"/>
      <c r="LWL66" s="685"/>
      <c r="LWM66" s="685"/>
      <c r="LWN66" s="685"/>
      <c r="LWO66" s="685"/>
      <c r="LWP66" s="685"/>
      <c r="LWQ66" s="685"/>
      <c r="LWR66" s="685"/>
      <c r="LWS66" s="685"/>
      <c r="LWT66" s="685"/>
      <c r="LWU66" s="685"/>
      <c r="LWV66" s="685"/>
      <c r="LWW66" s="685"/>
      <c r="LWX66" s="685"/>
      <c r="LWY66" s="685"/>
      <c r="LWZ66" s="685"/>
      <c r="LXA66" s="685"/>
      <c r="LXB66" s="685"/>
      <c r="LXC66" s="685"/>
      <c r="LXD66" s="685"/>
      <c r="LXE66" s="685"/>
      <c r="LXF66" s="685"/>
      <c r="LXG66" s="685"/>
      <c r="LXH66" s="685"/>
      <c r="LXI66" s="685"/>
      <c r="LXJ66" s="685"/>
      <c r="LXK66" s="685"/>
      <c r="LXL66" s="685"/>
      <c r="LXM66" s="685"/>
      <c r="LXN66" s="685"/>
      <c r="LXO66" s="685"/>
      <c r="LXP66" s="685"/>
      <c r="LXQ66" s="685"/>
      <c r="LXR66" s="685"/>
      <c r="LXS66" s="685"/>
      <c r="LXT66" s="685"/>
      <c r="LXU66" s="685"/>
      <c r="LXV66" s="685"/>
      <c r="LXW66" s="685"/>
      <c r="LXX66" s="685"/>
      <c r="LXY66" s="685"/>
      <c r="LXZ66" s="685"/>
      <c r="LYA66" s="685"/>
      <c r="LYB66" s="685"/>
      <c r="LYC66" s="685"/>
      <c r="LYD66" s="685"/>
      <c r="LYE66" s="685"/>
      <c r="LYF66" s="685"/>
      <c r="LYG66" s="685"/>
      <c r="LYH66" s="685"/>
      <c r="LYI66" s="685"/>
      <c r="LYJ66" s="685"/>
      <c r="LYK66" s="685"/>
      <c r="LYL66" s="685"/>
      <c r="LYM66" s="685"/>
      <c r="LYN66" s="685"/>
      <c r="LYO66" s="685"/>
      <c r="LYP66" s="685"/>
      <c r="LYQ66" s="685"/>
      <c r="LYR66" s="685"/>
      <c r="LYS66" s="685"/>
      <c r="LYT66" s="685"/>
      <c r="LYU66" s="685"/>
      <c r="LYV66" s="685"/>
      <c r="LYW66" s="685"/>
      <c r="LYX66" s="685"/>
      <c r="LYY66" s="685"/>
      <c r="LYZ66" s="685"/>
      <c r="LZA66" s="685"/>
      <c r="LZB66" s="685"/>
      <c r="LZC66" s="685"/>
      <c r="LZD66" s="685"/>
      <c r="LZE66" s="685"/>
      <c r="LZF66" s="685"/>
      <c r="LZG66" s="685"/>
      <c r="LZH66" s="685"/>
      <c r="LZI66" s="685"/>
      <c r="LZJ66" s="685"/>
      <c r="LZK66" s="685"/>
      <c r="LZL66" s="685"/>
      <c r="LZM66" s="685"/>
      <c r="LZN66" s="685"/>
      <c r="LZO66" s="685"/>
      <c r="LZP66" s="685"/>
      <c r="LZQ66" s="685"/>
      <c r="LZR66" s="685"/>
      <c r="LZS66" s="685"/>
      <c r="LZT66" s="685"/>
      <c r="LZU66" s="685"/>
      <c r="LZV66" s="685"/>
      <c r="LZW66" s="685"/>
      <c r="LZX66" s="685"/>
      <c r="LZY66" s="685"/>
      <c r="LZZ66" s="685"/>
      <c r="MAA66" s="685"/>
      <c r="MAB66" s="685"/>
      <c r="MAC66" s="685"/>
      <c r="MAD66" s="685"/>
      <c r="MAE66" s="685"/>
      <c r="MAF66" s="685"/>
      <c r="MAG66" s="685"/>
      <c r="MAH66" s="685"/>
      <c r="MAI66" s="685"/>
      <c r="MAJ66" s="685"/>
      <c r="MAK66" s="685"/>
      <c r="MAL66" s="685"/>
      <c r="MAM66" s="685"/>
      <c r="MAN66" s="685"/>
      <c r="MAO66" s="685"/>
      <c r="MAP66" s="685"/>
      <c r="MAQ66" s="685"/>
      <c r="MAR66" s="685"/>
      <c r="MAS66" s="685"/>
      <c r="MAT66" s="685"/>
      <c r="MAU66" s="685"/>
      <c r="MAV66" s="685"/>
      <c r="MAW66" s="685"/>
      <c r="MAX66" s="685"/>
      <c r="MAY66" s="685"/>
      <c r="MAZ66" s="685"/>
      <c r="MBA66" s="685"/>
      <c r="MBB66" s="685"/>
      <c r="MBC66" s="685"/>
      <c r="MBD66" s="685"/>
      <c r="MBE66" s="685"/>
      <c r="MBF66" s="685"/>
      <c r="MBG66" s="685"/>
      <c r="MBH66" s="685"/>
      <c r="MBI66" s="685"/>
      <c r="MBJ66" s="685"/>
      <c r="MBK66" s="685"/>
      <c r="MBL66" s="685"/>
      <c r="MBM66" s="685"/>
      <c r="MBN66" s="685"/>
      <c r="MBO66" s="685"/>
      <c r="MBP66" s="685"/>
      <c r="MBQ66" s="685"/>
      <c r="MBR66" s="685"/>
      <c r="MBS66" s="685"/>
      <c r="MBT66" s="685"/>
      <c r="MBU66" s="685"/>
      <c r="MBV66" s="685"/>
      <c r="MBW66" s="685"/>
      <c r="MBX66" s="685"/>
      <c r="MBY66" s="685"/>
      <c r="MBZ66" s="685"/>
      <c r="MCA66" s="685"/>
      <c r="MCB66" s="685"/>
      <c r="MCC66" s="685"/>
      <c r="MCD66" s="685"/>
      <c r="MCE66" s="685"/>
      <c r="MCF66" s="685"/>
      <c r="MCG66" s="685"/>
      <c r="MCH66" s="685"/>
      <c r="MCI66" s="685"/>
      <c r="MCJ66" s="685"/>
      <c r="MCK66" s="685"/>
      <c r="MCL66" s="685"/>
      <c r="MCM66" s="685"/>
      <c r="MCN66" s="685"/>
      <c r="MCO66" s="685"/>
      <c r="MCP66" s="685"/>
      <c r="MCQ66" s="685"/>
      <c r="MCR66" s="685"/>
      <c r="MCS66" s="685"/>
      <c r="MCT66" s="685"/>
      <c r="MCU66" s="685"/>
      <c r="MCV66" s="685"/>
      <c r="MCW66" s="685"/>
      <c r="MCX66" s="685"/>
      <c r="MCY66" s="685"/>
      <c r="MCZ66" s="685"/>
      <c r="MDA66" s="685"/>
      <c r="MDB66" s="685"/>
      <c r="MDC66" s="685"/>
      <c r="MDD66" s="685"/>
      <c r="MDE66" s="685"/>
      <c r="MDF66" s="685"/>
      <c r="MDG66" s="685"/>
      <c r="MDH66" s="685"/>
      <c r="MDI66" s="685"/>
      <c r="MDJ66" s="685"/>
      <c r="MDK66" s="685"/>
      <c r="MDL66" s="685"/>
      <c r="MDM66" s="685"/>
      <c r="MDN66" s="685"/>
      <c r="MDO66" s="685"/>
      <c r="MDP66" s="685"/>
      <c r="MDQ66" s="685"/>
      <c r="MDR66" s="685"/>
      <c r="MDS66" s="685"/>
      <c r="MDT66" s="685"/>
      <c r="MDU66" s="685"/>
      <c r="MDV66" s="685"/>
      <c r="MDW66" s="685"/>
      <c r="MDX66" s="685"/>
      <c r="MDY66" s="685"/>
      <c r="MDZ66" s="685"/>
      <c r="MEA66" s="685"/>
      <c r="MEB66" s="685"/>
      <c r="MEC66" s="685"/>
      <c r="MED66" s="685"/>
      <c r="MEE66" s="685"/>
      <c r="MEF66" s="685"/>
      <c r="MEG66" s="685"/>
      <c r="MEH66" s="685"/>
      <c r="MEI66" s="685"/>
      <c r="MEJ66" s="685"/>
      <c r="MEK66" s="685"/>
      <c r="MEL66" s="685"/>
      <c r="MEM66" s="685"/>
      <c r="MEN66" s="685"/>
      <c r="MEO66" s="685"/>
      <c r="MEP66" s="685"/>
      <c r="MEQ66" s="685"/>
      <c r="MER66" s="685"/>
      <c r="MES66" s="685"/>
      <c r="MET66" s="685"/>
      <c r="MEU66" s="685"/>
      <c r="MEV66" s="685"/>
      <c r="MEW66" s="685"/>
      <c r="MEX66" s="685"/>
      <c r="MEY66" s="685"/>
      <c r="MEZ66" s="685"/>
      <c r="MFA66" s="685"/>
      <c r="MFB66" s="685"/>
      <c r="MFC66" s="685"/>
      <c r="MFD66" s="685"/>
      <c r="MFE66" s="685"/>
      <c r="MFF66" s="685"/>
      <c r="MFG66" s="685"/>
      <c r="MFH66" s="685"/>
      <c r="MFI66" s="685"/>
      <c r="MFJ66" s="685"/>
      <c r="MFK66" s="685"/>
      <c r="MFL66" s="685"/>
      <c r="MFM66" s="685"/>
      <c r="MFN66" s="685"/>
      <c r="MFO66" s="685"/>
      <c r="MFP66" s="685"/>
      <c r="MFQ66" s="685"/>
      <c r="MFR66" s="685"/>
      <c r="MFS66" s="685"/>
      <c r="MFT66" s="685"/>
      <c r="MFU66" s="685"/>
      <c r="MFV66" s="685"/>
      <c r="MFW66" s="685"/>
      <c r="MFX66" s="685"/>
      <c r="MFY66" s="685"/>
      <c r="MFZ66" s="685"/>
      <c r="MGA66" s="685"/>
      <c r="MGB66" s="685"/>
      <c r="MGC66" s="685"/>
      <c r="MGD66" s="685"/>
      <c r="MGE66" s="685"/>
      <c r="MGF66" s="685"/>
      <c r="MGG66" s="685"/>
      <c r="MGH66" s="685"/>
      <c r="MGI66" s="685"/>
      <c r="MGJ66" s="685"/>
      <c r="MGK66" s="685"/>
      <c r="MGL66" s="685"/>
      <c r="MGM66" s="685"/>
      <c r="MGN66" s="685"/>
      <c r="MGO66" s="685"/>
      <c r="MGP66" s="685"/>
      <c r="MGQ66" s="685"/>
      <c r="MGR66" s="685"/>
      <c r="MGS66" s="685"/>
      <c r="MGT66" s="685"/>
      <c r="MGU66" s="685"/>
      <c r="MGV66" s="685"/>
      <c r="MGW66" s="685"/>
      <c r="MGX66" s="685"/>
      <c r="MGY66" s="685"/>
      <c r="MGZ66" s="685"/>
      <c r="MHA66" s="685"/>
      <c r="MHB66" s="685"/>
      <c r="MHC66" s="685"/>
      <c r="MHD66" s="685"/>
      <c r="MHE66" s="685"/>
      <c r="MHF66" s="685"/>
      <c r="MHG66" s="685"/>
      <c r="MHH66" s="685"/>
      <c r="MHI66" s="685"/>
      <c r="MHJ66" s="685"/>
      <c r="MHK66" s="685"/>
      <c r="MHL66" s="685"/>
      <c r="MHM66" s="685"/>
      <c r="MHN66" s="685"/>
      <c r="MHO66" s="685"/>
      <c r="MHP66" s="685"/>
      <c r="MHQ66" s="685"/>
      <c r="MHR66" s="685"/>
      <c r="MHS66" s="685"/>
      <c r="MHT66" s="685"/>
      <c r="MHU66" s="685"/>
      <c r="MHV66" s="685"/>
      <c r="MHW66" s="685"/>
      <c r="MHX66" s="685"/>
      <c r="MHY66" s="685"/>
      <c r="MHZ66" s="685"/>
      <c r="MIA66" s="685"/>
      <c r="MIB66" s="685"/>
      <c r="MIC66" s="685"/>
      <c r="MID66" s="685"/>
      <c r="MIE66" s="685"/>
      <c r="MIF66" s="685"/>
      <c r="MIG66" s="685"/>
      <c r="MIH66" s="685"/>
      <c r="MII66" s="685"/>
      <c r="MIJ66" s="685"/>
      <c r="MIK66" s="685"/>
      <c r="MIL66" s="685"/>
      <c r="MIM66" s="685"/>
      <c r="MIN66" s="685"/>
      <c r="MIO66" s="685"/>
      <c r="MIP66" s="685"/>
      <c r="MIQ66" s="685"/>
      <c r="MIR66" s="685"/>
      <c r="MIS66" s="685"/>
      <c r="MIT66" s="685"/>
      <c r="MIU66" s="685"/>
      <c r="MIV66" s="685"/>
      <c r="MIW66" s="685"/>
      <c r="MIX66" s="685"/>
      <c r="MIY66" s="685"/>
      <c r="MIZ66" s="685"/>
      <c r="MJA66" s="685"/>
      <c r="MJB66" s="685"/>
      <c r="MJC66" s="685"/>
      <c r="MJD66" s="685"/>
      <c r="MJE66" s="685"/>
      <c r="MJF66" s="685"/>
      <c r="MJG66" s="685"/>
      <c r="MJH66" s="685"/>
      <c r="MJI66" s="685"/>
      <c r="MJJ66" s="685"/>
      <c r="MJK66" s="685"/>
      <c r="MJL66" s="685"/>
      <c r="MJM66" s="685"/>
      <c r="MJN66" s="685"/>
      <c r="MJO66" s="685"/>
      <c r="MJP66" s="685"/>
      <c r="MJQ66" s="685"/>
      <c r="MJR66" s="685"/>
      <c r="MJS66" s="685"/>
      <c r="MJT66" s="685"/>
      <c r="MJU66" s="685"/>
      <c r="MJV66" s="685"/>
      <c r="MJW66" s="685"/>
      <c r="MJX66" s="685"/>
      <c r="MJY66" s="685"/>
      <c r="MJZ66" s="685"/>
      <c r="MKA66" s="685"/>
      <c r="MKB66" s="685"/>
      <c r="MKC66" s="685"/>
      <c r="MKD66" s="685"/>
      <c r="MKE66" s="685"/>
      <c r="MKF66" s="685"/>
      <c r="MKG66" s="685"/>
      <c r="MKH66" s="685"/>
      <c r="MKI66" s="685"/>
      <c r="MKJ66" s="685"/>
      <c r="MKK66" s="685"/>
      <c r="MKL66" s="685"/>
      <c r="MKM66" s="685"/>
      <c r="MKN66" s="685"/>
      <c r="MKO66" s="685"/>
      <c r="MKP66" s="685"/>
      <c r="MKQ66" s="685"/>
      <c r="MKR66" s="685"/>
      <c r="MKS66" s="685"/>
      <c r="MKT66" s="685"/>
      <c r="MKU66" s="685"/>
      <c r="MKV66" s="685"/>
      <c r="MKW66" s="685"/>
      <c r="MKX66" s="685"/>
      <c r="MKY66" s="685"/>
      <c r="MKZ66" s="685"/>
      <c r="MLA66" s="685"/>
      <c r="MLB66" s="685"/>
      <c r="MLC66" s="685"/>
      <c r="MLD66" s="685"/>
      <c r="MLE66" s="685"/>
      <c r="MLF66" s="685"/>
      <c r="MLG66" s="685"/>
      <c r="MLH66" s="685"/>
      <c r="MLI66" s="685"/>
      <c r="MLJ66" s="685"/>
      <c r="MLK66" s="685"/>
      <c r="MLL66" s="685"/>
      <c r="MLM66" s="685"/>
      <c r="MLN66" s="685"/>
      <c r="MLO66" s="685"/>
      <c r="MLP66" s="685"/>
      <c r="MLQ66" s="685"/>
      <c r="MLR66" s="685"/>
      <c r="MLS66" s="685"/>
      <c r="MLT66" s="685"/>
      <c r="MLU66" s="685"/>
      <c r="MLV66" s="685"/>
      <c r="MLW66" s="685"/>
      <c r="MLX66" s="685"/>
      <c r="MLY66" s="685"/>
      <c r="MLZ66" s="685"/>
      <c r="MMA66" s="685"/>
      <c r="MMB66" s="685"/>
      <c r="MMC66" s="685"/>
      <c r="MMD66" s="685"/>
      <c r="MME66" s="685"/>
      <c r="MMF66" s="685"/>
      <c r="MMG66" s="685"/>
      <c r="MMH66" s="685"/>
      <c r="MMI66" s="685"/>
      <c r="MMJ66" s="685"/>
      <c r="MMK66" s="685"/>
      <c r="MML66" s="685"/>
      <c r="MMM66" s="685"/>
      <c r="MMN66" s="685"/>
      <c r="MMO66" s="685"/>
      <c r="MMP66" s="685"/>
      <c r="MMQ66" s="685"/>
      <c r="MMR66" s="685"/>
      <c r="MMS66" s="685"/>
      <c r="MMT66" s="685"/>
      <c r="MMU66" s="685"/>
      <c r="MMV66" s="685"/>
      <c r="MMW66" s="685"/>
      <c r="MMX66" s="685"/>
      <c r="MMY66" s="685"/>
      <c r="MMZ66" s="685"/>
      <c r="MNA66" s="685"/>
      <c r="MNB66" s="685"/>
      <c r="MNC66" s="685"/>
      <c r="MND66" s="685"/>
      <c r="MNE66" s="685"/>
      <c r="MNF66" s="685"/>
      <c r="MNG66" s="685"/>
      <c r="MNH66" s="685"/>
      <c r="MNI66" s="685"/>
      <c r="MNJ66" s="685"/>
      <c r="MNK66" s="685"/>
      <c r="MNL66" s="685"/>
      <c r="MNM66" s="685"/>
      <c r="MNN66" s="685"/>
      <c r="MNO66" s="685"/>
      <c r="MNP66" s="685"/>
      <c r="MNQ66" s="685"/>
      <c r="MNR66" s="685"/>
      <c r="MNS66" s="685"/>
      <c r="MNT66" s="685"/>
      <c r="MNU66" s="685"/>
      <c r="MNV66" s="685"/>
      <c r="MNW66" s="685"/>
      <c r="MNX66" s="685"/>
      <c r="MNY66" s="685"/>
      <c r="MNZ66" s="685"/>
      <c r="MOA66" s="685"/>
      <c r="MOB66" s="685"/>
      <c r="MOC66" s="685"/>
      <c r="MOD66" s="685"/>
      <c r="MOE66" s="685"/>
      <c r="MOF66" s="685"/>
      <c r="MOG66" s="685"/>
      <c r="MOH66" s="685"/>
      <c r="MOI66" s="685"/>
      <c r="MOJ66" s="685"/>
      <c r="MOK66" s="685"/>
      <c r="MOL66" s="685"/>
      <c r="MOM66" s="685"/>
      <c r="MON66" s="685"/>
      <c r="MOO66" s="685"/>
      <c r="MOP66" s="685"/>
      <c r="MOQ66" s="685"/>
      <c r="MOR66" s="685"/>
      <c r="MOS66" s="685"/>
      <c r="MOT66" s="685"/>
      <c r="MOU66" s="685"/>
      <c r="MOV66" s="685"/>
      <c r="MOW66" s="685"/>
      <c r="MOX66" s="685"/>
      <c r="MOY66" s="685"/>
      <c r="MOZ66" s="685"/>
      <c r="MPA66" s="685"/>
      <c r="MPB66" s="685"/>
      <c r="MPC66" s="685"/>
      <c r="MPD66" s="685"/>
      <c r="MPE66" s="685"/>
      <c r="MPF66" s="685"/>
      <c r="MPG66" s="685"/>
      <c r="MPH66" s="685"/>
      <c r="MPI66" s="685"/>
      <c r="MPJ66" s="685"/>
      <c r="MPK66" s="685"/>
      <c r="MPL66" s="685"/>
      <c r="MPM66" s="685"/>
      <c r="MPN66" s="685"/>
      <c r="MPO66" s="685"/>
      <c r="MPP66" s="685"/>
      <c r="MPQ66" s="685"/>
      <c r="MPR66" s="685"/>
      <c r="MPS66" s="685"/>
      <c r="MPT66" s="685"/>
      <c r="MPU66" s="685"/>
      <c r="MPV66" s="685"/>
      <c r="MPW66" s="685"/>
      <c r="MPX66" s="685"/>
      <c r="MPY66" s="685"/>
      <c r="MPZ66" s="685"/>
      <c r="MQA66" s="685"/>
      <c r="MQB66" s="685"/>
      <c r="MQC66" s="685"/>
      <c r="MQD66" s="685"/>
      <c r="MQE66" s="685"/>
      <c r="MQF66" s="685"/>
      <c r="MQG66" s="685"/>
      <c r="MQH66" s="685"/>
      <c r="MQI66" s="685"/>
      <c r="MQJ66" s="685"/>
      <c r="MQK66" s="685"/>
      <c r="MQL66" s="685"/>
      <c r="MQM66" s="685"/>
      <c r="MQN66" s="685"/>
      <c r="MQO66" s="685"/>
      <c r="MQP66" s="685"/>
      <c r="MQQ66" s="685"/>
      <c r="MQR66" s="685"/>
      <c r="MQS66" s="685"/>
      <c r="MQT66" s="685"/>
      <c r="MQU66" s="685"/>
      <c r="MQV66" s="685"/>
      <c r="MQW66" s="685"/>
      <c r="MQX66" s="685"/>
      <c r="MQY66" s="685"/>
      <c r="MQZ66" s="685"/>
      <c r="MRA66" s="685"/>
      <c r="MRB66" s="685"/>
      <c r="MRC66" s="685"/>
      <c r="MRD66" s="685"/>
      <c r="MRE66" s="685"/>
      <c r="MRF66" s="685"/>
      <c r="MRG66" s="685"/>
      <c r="MRH66" s="685"/>
      <c r="MRI66" s="685"/>
      <c r="MRJ66" s="685"/>
      <c r="MRK66" s="685"/>
      <c r="MRL66" s="685"/>
      <c r="MRM66" s="685"/>
      <c r="MRN66" s="685"/>
      <c r="MRO66" s="685"/>
      <c r="MRP66" s="685"/>
      <c r="MRQ66" s="685"/>
      <c r="MRR66" s="685"/>
      <c r="MRS66" s="685"/>
      <c r="MRT66" s="685"/>
      <c r="MRU66" s="685"/>
      <c r="MRV66" s="685"/>
      <c r="MRW66" s="685"/>
      <c r="MRX66" s="685"/>
      <c r="MRY66" s="685"/>
      <c r="MRZ66" s="685"/>
      <c r="MSA66" s="685"/>
      <c r="MSB66" s="685"/>
      <c r="MSC66" s="685"/>
      <c r="MSD66" s="685"/>
      <c r="MSE66" s="685"/>
      <c r="MSF66" s="685"/>
      <c r="MSG66" s="685"/>
      <c r="MSH66" s="685"/>
      <c r="MSI66" s="685"/>
      <c r="MSJ66" s="685"/>
      <c r="MSK66" s="685"/>
      <c r="MSL66" s="685"/>
      <c r="MSM66" s="685"/>
      <c r="MSN66" s="685"/>
      <c r="MSO66" s="685"/>
      <c r="MSP66" s="685"/>
      <c r="MSQ66" s="685"/>
      <c r="MSR66" s="685"/>
      <c r="MSS66" s="685"/>
      <c r="MST66" s="685"/>
      <c r="MSU66" s="685"/>
      <c r="MSV66" s="685"/>
      <c r="MSW66" s="685"/>
      <c r="MSX66" s="685"/>
      <c r="MSY66" s="685"/>
      <c r="MSZ66" s="685"/>
      <c r="MTA66" s="685"/>
      <c r="MTB66" s="685"/>
      <c r="MTC66" s="685"/>
      <c r="MTD66" s="685"/>
      <c r="MTE66" s="685"/>
      <c r="MTF66" s="685"/>
      <c r="MTG66" s="685"/>
      <c r="MTH66" s="685"/>
      <c r="MTI66" s="685"/>
      <c r="MTJ66" s="685"/>
      <c r="MTK66" s="685"/>
      <c r="MTL66" s="685"/>
      <c r="MTM66" s="685"/>
      <c r="MTN66" s="685"/>
      <c r="MTO66" s="685"/>
      <c r="MTP66" s="685"/>
      <c r="MTQ66" s="685"/>
      <c r="MTR66" s="685"/>
      <c r="MTS66" s="685"/>
      <c r="MTT66" s="685"/>
      <c r="MTU66" s="685"/>
      <c r="MTV66" s="685"/>
      <c r="MTW66" s="685"/>
      <c r="MTX66" s="685"/>
      <c r="MTY66" s="685"/>
      <c r="MTZ66" s="685"/>
      <c r="MUA66" s="685"/>
      <c r="MUB66" s="685"/>
      <c r="MUC66" s="685"/>
      <c r="MUD66" s="685"/>
      <c r="MUE66" s="685"/>
      <c r="MUF66" s="685"/>
      <c r="MUG66" s="685"/>
      <c r="MUH66" s="685"/>
      <c r="MUI66" s="685"/>
      <c r="MUJ66" s="685"/>
      <c r="MUK66" s="685"/>
      <c r="MUL66" s="685"/>
      <c r="MUM66" s="685"/>
      <c r="MUN66" s="685"/>
      <c r="MUO66" s="685"/>
      <c r="MUP66" s="685"/>
      <c r="MUQ66" s="685"/>
      <c r="MUR66" s="685"/>
      <c r="MUS66" s="685"/>
      <c r="MUT66" s="685"/>
      <c r="MUU66" s="685"/>
      <c r="MUV66" s="685"/>
      <c r="MUW66" s="685"/>
      <c r="MUX66" s="685"/>
      <c r="MUY66" s="685"/>
      <c r="MUZ66" s="685"/>
      <c r="MVA66" s="685"/>
      <c r="MVB66" s="685"/>
      <c r="MVC66" s="685"/>
      <c r="MVD66" s="685"/>
      <c r="MVE66" s="685"/>
      <c r="MVF66" s="685"/>
      <c r="MVG66" s="685"/>
      <c r="MVH66" s="685"/>
      <c r="MVI66" s="685"/>
      <c r="MVJ66" s="685"/>
      <c r="MVK66" s="685"/>
      <c r="MVL66" s="685"/>
      <c r="MVM66" s="685"/>
      <c r="MVN66" s="685"/>
      <c r="MVO66" s="685"/>
      <c r="MVP66" s="685"/>
      <c r="MVQ66" s="685"/>
      <c r="MVR66" s="685"/>
      <c r="MVS66" s="685"/>
      <c r="MVT66" s="685"/>
      <c r="MVU66" s="685"/>
      <c r="MVV66" s="685"/>
      <c r="MVW66" s="685"/>
      <c r="MVX66" s="685"/>
      <c r="MVY66" s="685"/>
      <c r="MVZ66" s="685"/>
      <c r="MWA66" s="685"/>
      <c r="MWB66" s="685"/>
      <c r="MWC66" s="685"/>
      <c r="MWD66" s="685"/>
      <c r="MWE66" s="685"/>
      <c r="MWF66" s="685"/>
      <c r="MWG66" s="685"/>
      <c r="MWH66" s="685"/>
      <c r="MWI66" s="685"/>
      <c r="MWJ66" s="685"/>
      <c r="MWK66" s="685"/>
      <c r="MWL66" s="685"/>
      <c r="MWM66" s="685"/>
      <c r="MWN66" s="685"/>
      <c r="MWO66" s="685"/>
      <c r="MWP66" s="685"/>
      <c r="MWQ66" s="685"/>
      <c r="MWR66" s="685"/>
      <c r="MWS66" s="685"/>
      <c r="MWT66" s="685"/>
      <c r="MWU66" s="685"/>
      <c r="MWV66" s="685"/>
      <c r="MWW66" s="685"/>
      <c r="MWX66" s="685"/>
      <c r="MWY66" s="685"/>
      <c r="MWZ66" s="685"/>
      <c r="MXA66" s="685"/>
      <c r="MXB66" s="685"/>
      <c r="MXC66" s="685"/>
      <c r="MXD66" s="685"/>
      <c r="MXE66" s="685"/>
      <c r="MXF66" s="685"/>
      <c r="MXG66" s="685"/>
      <c r="MXH66" s="685"/>
      <c r="MXI66" s="685"/>
      <c r="MXJ66" s="685"/>
      <c r="MXK66" s="685"/>
      <c r="MXL66" s="685"/>
      <c r="MXM66" s="685"/>
      <c r="MXN66" s="685"/>
      <c r="MXO66" s="685"/>
      <c r="MXP66" s="685"/>
      <c r="MXQ66" s="685"/>
      <c r="MXR66" s="685"/>
      <c r="MXS66" s="685"/>
      <c r="MXT66" s="685"/>
      <c r="MXU66" s="685"/>
      <c r="MXV66" s="685"/>
      <c r="MXW66" s="685"/>
      <c r="MXX66" s="685"/>
      <c r="MXY66" s="685"/>
      <c r="MXZ66" s="685"/>
      <c r="MYA66" s="685"/>
      <c r="MYB66" s="685"/>
      <c r="MYC66" s="685"/>
      <c r="MYD66" s="685"/>
      <c r="MYE66" s="685"/>
      <c r="MYF66" s="685"/>
      <c r="MYG66" s="685"/>
      <c r="MYH66" s="685"/>
      <c r="MYI66" s="685"/>
      <c r="MYJ66" s="685"/>
      <c r="MYK66" s="685"/>
      <c r="MYL66" s="685"/>
      <c r="MYM66" s="685"/>
      <c r="MYN66" s="685"/>
      <c r="MYO66" s="685"/>
      <c r="MYP66" s="685"/>
      <c r="MYQ66" s="685"/>
      <c r="MYR66" s="685"/>
      <c r="MYS66" s="685"/>
      <c r="MYT66" s="685"/>
      <c r="MYU66" s="685"/>
      <c r="MYV66" s="685"/>
      <c r="MYW66" s="685"/>
      <c r="MYX66" s="685"/>
      <c r="MYY66" s="685"/>
      <c r="MYZ66" s="685"/>
      <c r="MZA66" s="685"/>
      <c r="MZB66" s="685"/>
      <c r="MZC66" s="685"/>
      <c r="MZD66" s="685"/>
      <c r="MZE66" s="685"/>
      <c r="MZF66" s="685"/>
      <c r="MZG66" s="685"/>
      <c r="MZH66" s="685"/>
      <c r="MZI66" s="685"/>
      <c r="MZJ66" s="685"/>
      <c r="MZK66" s="685"/>
      <c r="MZL66" s="685"/>
      <c r="MZM66" s="685"/>
      <c r="MZN66" s="685"/>
      <c r="MZO66" s="685"/>
      <c r="MZP66" s="685"/>
      <c r="MZQ66" s="685"/>
      <c r="MZR66" s="685"/>
      <c r="MZS66" s="685"/>
      <c r="MZT66" s="685"/>
      <c r="MZU66" s="685"/>
      <c r="MZV66" s="685"/>
      <c r="MZW66" s="685"/>
      <c r="MZX66" s="685"/>
      <c r="MZY66" s="685"/>
      <c r="MZZ66" s="685"/>
      <c r="NAA66" s="685"/>
      <c r="NAB66" s="685"/>
      <c r="NAC66" s="685"/>
      <c r="NAD66" s="685"/>
      <c r="NAE66" s="685"/>
      <c r="NAF66" s="685"/>
      <c r="NAG66" s="685"/>
      <c r="NAH66" s="685"/>
      <c r="NAI66" s="685"/>
      <c r="NAJ66" s="685"/>
      <c r="NAK66" s="685"/>
      <c r="NAL66" s="685"/>
      <c r="NAM66" s="685"/>
      <c r="NAN66" s="685"/>
      <c r="NAO66" s="685"/>
      <c r="NAP66" s="685"/>
      <c r="NAQ66" s="685"/>
      <c r="NAR66" s="685"/>
      <c r="NAS66" s="685"/>
      <c r="NAT66" s="685"/>
      <c r="NAU66" s="685"/>
      <c r="NAV66" s="685"/>
      <c r="NAW66" s="685"/>
      <c r="NAX66" s="685"/>
      <c r="NAY66" s="685"/>
      <c r="NAZ66" s="685"/>
      <c r="NBA66" s="685"/>
      <c r="NBB66" s="685"/>
      <c r="NBC66" s="685"/>
      <c r="NBD66" s="685"/>
      <c r="NBE66" s="685"/>
      <c r="NBF66" s="685"/>
      <c r="NBG66" s="685"/>
      <c r="NBH66" s="685"/>
      <c r="NBI66" s="685"/>
      <c r="NBJ66" s="685"/>
      <c r="NBK66" s="685"/>
      <c r="NBL66" s="685"/>
      <c r="NBM66" s="685"/>
      <c r="NBN66" s="685"/>
      <c r="NBO66" s="685"/>
      <c r="NBP66" s="685"/>
      <c r="NBQ66" s="685"/>
      <c r="NBR66" s="685"/>
      <c r="NBS66" s="685"/>
      <c r="NBT66" s="685"/>
      <c r="NBU66" s="685"/>
      <c r="NBV66" s="685"/>
      <c r="NBW66" s="685"/>
      <c r="NBX66" s="685"/>
      <c r="NBY66" s="685"/>
      <c r="NBZ66" s="685"/>
      <c r="NCA66" s="685"/>
      <c r="NCB66" s="685"/>
      <c r="NCC66" s="685"/>
      <c r="NCD66" s="685"/>
      <c r="NCE66" s="685"/>
      <c r="NCF66" s="685"/>
      <c r="NCG66" s="685"/>
      <c r="NCH66" s="685"/>
      <c r="NCI66" s="685"/>
      <c r="NCJ66" s="685"/>
      <c r="NCK66" s="685"/>
      <c r="NCL66" s="685"/>
      <c r="NCM66" s="685"/>
      <c r="NCN66" s="685"/>
      <c r="NCO66" s="685"/>
      <c r="NCP66" s="685"/>
      <c r="NCQ66" s="685"/>
      <c r="NCR66" s="685"/>
      <c r="NCS66" s="685"/>
      <c r="NCT66" s="685"/>
      <c r="NCU66" s="685"/>
      <c r="NCV66" s="685"/>
      <c r="NCW66" s="685"/>
      <c r="NCX66" s="685"/>
      <c r="NCY66" s="685"/>
      <c r="NCZ66" s="685"/>
      <c r="NDA66" s="685"/>
      <c r="NDB66" s="685"/>
      <c r="NDC66" s="685"/>
      <c r="NDD66" s="685"/>
      <c r="NDE66" s="685"/>
      <c r="NDF66" s="685"/>
      <c r="NDG66" s="685"/>
      <c r="NDH66" s="685"/>
      <c r="NDI66" s="685"/>
      <c r="NDJ66" s="685"/>
      <c r="NDK66" s="685"/>
      <c r="NDL66" s="685"/>
      <c r="NDM66" s="685"/>
      <c r="NDN66" s="685"/>
      <c r="NDO66" s="685"/>
      <c r="NDP66" s="685"/>
      <c r="NDQ66" s="685"/>
      <c r="NDR66" s="685"/>
      <c r="NDS66" s="685"/>
      <c r="NDT66" s="685"/>
      <c r="NDU66" s="685"/>
      <c r="NDV66" s="685"/>
      <c r="NDW66" s="685"/>
      <c r="NDX66" s="685"/>
      <c r="NDY66" s="685"/>
      <c r="NDZ66" s="685"/>
      <c r="NEA66" s="685"/>
      <c r="NEB66" s="685"/>
      <c r="NEC66" s="685"/>
      <c r="NED66" s="685"/>
      <c r="NEE66" s="685"/>
      <c r="NEF66" s="685"/>
      <c r="NEG66" s="685"/>
      <c r="NEH66" s="685"/>
      <c r="NEI66" s="685"/>
      <c r="NEJ66" s="685"/>
      <c r="NEK66" s="685"/>
      <c r="NEL66" s="685"/>
      <c r="NEM66" s="685"/>
      <c r="NEN66" s="685"/>
      <c r="NEO66" s="685"/>
      <c r="NEP66" s="685"/>
      <c r="NEQ66" s="685"/>
      <c r="NER66" s="685"/>
      <c r="NES66" s="685"/>
      <c r="NET66" s="685"/>
      <c r="NEU66" s="685"/>
      <c r="NEV66" s="685"/>
      <c r="NEW66" s="685"/>
      <c r="NEX66" s="685"/>
      <c r="NEY66" s="685"/>
      <c r="NEZ66" s="685"/>
      <c r="NFA66" s="685"/>
      <c r="NFB66" s="685"/>
      <c r="NFC66" s="685"/>
      <c r="NFD66" s="685"/>
      <c r="NFE66" s="685"/>
      <c r="NFF66" s="685"/>
      <c r="NFG66" s="685"/>
      <c r="NFH66" s="685"/>
      <c r="NFI66" s="685"/>
      <c r="NFJ66" s="685"/>
      <c r="NFK66" s="685"/>
      <c r="NFL66" s="685"/>
      <c r="NFM66" s="685"/>
      <c r="NFN66" s="685"/>
      <c r="NFO66" s="685"/>
      <c r="NFP66" s="685"/>
      <c r="NFQ66" s="685"/>
      <c r="NFR66" s="685"/>
      <c r="NFS66" s="685"/>
      <c r="NFT66" s="685"/>
      <c r="NFU66" s="685"/>
      <c r="NFV66" s="685"/>
      <c r="NFW66" s="685"/>
      <c r="NFX66" s="685"/>
      <c r="NFY66" s="685"/>
      <c r="NFZ66" s="685"/>
      <c r="NGA66" s="685"/>
      <c r="NGB66" s="685"/>
      <c r="NGC66" s="685"/>
      <c r="NGD66" s="685"/>
      <c r="NGE66" s="685"/>
      <c r="NGF66" s="685"/>
      <c r="NGG66" s="685"/>
      <c r="NGH66" s="685"/>
      <c r="NGI66" s="685"/>
      <c r="NGJ66" s="685"/>
      <c r="NGK66" s="685"/>
      <c r="NGL66" s="685"/>
      <c r="NGM66" s="685"/>
      <c r="NGN66" s="685"/>
      <c r="NGO66" s="685"/>
      <c r="NGP66" s="685"/>
      <c r="NGQ66" s="685"/>
      <c r="NGR66" s="685"/>
      <c r="NGS66" s="685"/>
      <c r="NGT66" s="685"/>
      <c r="NGU66" s="685"/>
      <c r="NGV66" s="685"/>
      <c r="NGW66" s="685"/>
      <c r="NGX66" s="685"/>
      <c r="NGY66" s="685"/>
      <c r="NGZ66" s="685"/>
      <c r="NHA66" s="685"/>
      <c r="NHB66" s="685"/>
      <c r="NHC66" s="685"/>
      <c r="NHD66" s="685"/>
      <c r="NHE66" s="685"/>
      <c r="NHF66" s="685"/>
      <c r="NHG66" s="685"/>
      <c r="NHH66" s="685"/>
      <c r="NHI66" s="685"/>
      <c r="NHJ66" s="685"/>
      <c r="NHK66" s="685"/>
      <c r="NHL66" s="685"/>
      <c r="NHM66" s="685"/>
      <c r="NHN66" s="685"/>
      <c r="NHO66" s="685"/>
      <c r="NHP66" s="685"/>
      <c r="NHQ66" s="685"/>
      <c r="NHR66" s="685"/>
      <c r="NHS66" s="685"/>
      <c r="NHT66" s="685"/>
      <c r="NHU66" s="685"/>
      <c r="NHV66" s="685"/>
      <c r="NHW66" s="685"/>
      <c r="NHX66" s="685"/>
      <c r="NHY66" s="685"/>
      <c r="NHZ66" s="685"/>
      <c r="NIA66" s="685"/>
      <c r="NIB66" s="685"/>
      <c r="NIC66" s="685"/>
      <c r="NID66" s="685"/>
      <c r="NIE66" s="685"/>
      <c r="NIF66" s="685"/>
      <c r="NIG66" s="685"/>
      <c r="NIH66" s="685"/>
      <c r="NII66" s="685"/>
      <c r="NIJ66" s="685"/>
      <c r="NIK66" s="685"/>
      <c r="NIL66" s="685"/>
      <c r="NIM66" s="685"/>
      <c r="NIN66" s="685"/>
      <c r="NIO66" s="685"/>
      <c r="NIP66" s="685"/>
      <c r="NIQ66" s="685"/>
      <c r="NIR66" s="685"/>
      <c r="NIS66" s="685"/>
      <c r="NIT66" s="685"/>
      <c r="NIU66" s="685"/>
      <c r="NIV66" s="685"/>
      <c r="NIW66" s="685"/>
      <c r="NIX66" s="685"/>
      <c r="NIY66" s="685"/>
      <c r="NIZ66" s="685"/>
      <c r="NJA66" s="685"/>
      <c r="NJB66" s="685"/>
      <c r="NJC66" s="685"/>
      <c r="NJD66" s="685"/>
      <c r="NJE66" s="685"/>
      <c r="NJF66" s="685"/>
      <c r="NJG66" s="685"/>
      <c r="NJH66" s="685"/>
      <c r="NJI66" s="685"/>
      <c r="NJJ66" s="685"/>
      <c r="NJK66" s="685"/>
      <c r="NJL66" s="685"/>
      <c r="NJM66" s="685"/>
      <c r="NJN66" s="685"/>
      <c r="NJO66" s="685"/>
      <c r="NJP66" s="685"/>
      <c r="NJQ66" s="685"/>
      <c r="NJR66" s="685"/>
      <c r="NJS66" s="685"/>
      <c r="NJT66" s="685"/>
      <c r="NJU66" s="685"/>
      <c r="NJV66" s="685"/>
      <c r="NJW66" s="685"/>
      <c r="NJX66" s="685"/>
      <c r="NJY66" s="685"/>
      <c r="NJZ66" s="685"/>
      <c r="NKA66" s="685"/>
      <c r="NKB66" s="685"/>
      <c r="NKC66" s="685"/>
      <c r="NKD66" s="685"/>
      <c r="NKE66" s="685"/>
      <c r="NKF66" s="685"/>
      <c r="NKG66" s="685"/>
      <c r="NKH66" s="685"/>
      <c r="NKI66" s="685"/>
      <c r="NKJ66" s="685"/>
      <c r="NKK66" s="685"/>
      <c r="NKL66" s="685"/>
      <c r="NKM66" s="685"/>
      <c r="NKN66" s="685"/>
      <c r="NKO66" s="685"/>
      <c r="NKP66" s="685"/>
      <c r="NKQ66" s="685"/>
      <c r="NKR66" s="685"/>
      <c r="NKS66" s="685"/>
      <c r="NKT66" s="685"/>
      <c r="NKU66" s="685"/>
      <c r="NKV66" s="685"/>
      <c r="NKW66" s="685"/>
      <c r="NKX66" s="685"/>
      <c r="NKY66" s="685"/>
      <c r="NKZ66" s="685"/>
      <c r="NLA66" s="685"/>
      <c r="NLB66" s="685"/>
      <c r="NLC66" s="685"/>
      <c r="NLD66" s="685"/>
      <c r="NLE66" s="685"/>
      <c r="NLF66" s="685"/>
      <c r="NLG66" s="685"/>
      <c r="NLH66" s="685"/>
      <c r="NLI66" s="685"/>
      <c r="NLJ66" s="685"/>
      <c r="NLK66" s="685"/>
      <c r="NLL66" s="685"/>
      <c r="NLM66" s="685"/>
      <c r="NLN66" s="685"/>
      <c r="NLO66" s="685"/>
      <c r="NLP66" s="685"/>
      <c r="NLQ66" s="685"/>
      <c r="NLR66" s="685"/>
      <c r="NLS66" s="685"/>
      <c r="NLT66" s="685"/>
      <c r="NLU66" s="685"/>
      <c r="NLV66" s="685"/>
      <c r="NLW66" s="685"/>
      <c r="NLX66" s="685"/>
      <c r="NLY66" s="685"/>
      <c r="NLZ66" s="685"/>
      <c r="NMA66" s="685"/>
      <c r="NMB66" s="685"/>
      <c r="NMC66" s="685"/>
      <c r="NMD66" s="685"/>
      <c r="NME66" s="685"/>
      <c r="NMF66" s="685"/>
      <c r="NMG66" s="685"/>
      <c r="NMH66" s="685"/>
      <c r="NMI66" s="685"/>
      <c r="NMJ66" s="685"/>
      <c r="NMK66" s="685"/>
      <c r="NML66" s="685"/>
      <c r="NMM66" s="685"/>
      <c r="NMN66" s="685"/>
      <c r="NMO66" s="685"/>
      <c r="NMP66" s="685"/>
      <c r="NMQ66" s="685"/>
      <c r="NMR66" s="685"/>
      <c r="NMS66" s="685"/>
      <c r="NMT66" s="685"/>
      <c r="NMU66" s="685"/>
      <c r="NMV66" s="685"/>
      <c r="NMW66" s="685"/>
      <c r="NMX66" s="685"/>
      <c r="NMY66" s="685"/>
      <c r="NMZ66" s="685"/>
      <c r="NNA66" s="685"/>
      <c r="NNB66" s="685"/>
      <c r="NNC66" s="685"/>
      <c r="NND66" s="685"/>
      <c r="NNE66" s="685"/>
      <c r="NNF66" s="685"/>
      <c r="NNG66" s="685"/>
      <c r="NNH66" s="685"/>
      <c r="NNI66" s="685"/>
      <c r="NNJ66" s="685"/>
      <c r="NNK66" s="685"/>
      <c r="NNL66" s="685"/>
      <c r="NNM66" s="685"/>
      <c r="NNN66" s="685"/>
      <c r="NNO66" s="685"/>
      <c r="NNP66" s="685"/>
      <c r="NNQ66" s="685"/>
      <c r="NNR66" s="685"/>
      <c r="NNS66" s="685"/>
      <c r="NNT66" s="685"/>
      <c r="NNU66" s="685"/>
      <c r="NNV66" s="685"/>
      <c r="NNW66" s="685"/>
      <c r="NNX66" s="685"/>
      <c r="NNY66" s="685"/>
      <c r="NNZ66" s="685"/>
      <c r="NOA66" s="685"/>
      <c r="NOB66" s="685"/>
      <c r="NOC66" s="685"/>
      <c r="NOD66" s="685"/>
      <c r="NOE66" s="685"/>
      <c r="NOF66" s="685"/>
      <c r="NOG66" s="685"/>
      <c r="NOH66" s="685"/>
      <c r="NOI66" s="685"/>
      <c r="NOJ66" s="685"/>
      <c r="NOK66" s="685"/>
      <c r="NOL66" s="685"/>
      <c r="NOM66" s="685"/>
      <c r="NON66" s="685"/>
      <c r="NOO66" s="685"/>
      <c r="NOP66" s="685"/>
      <c r="NOQ66" s="685"/>
      <c r="NOR66" s="685"/>
      <c r="NOS66" s="685"/>
      <c r="NOT66" s="685"/>
      <c r="NOU66" s="685"/>
      <c r="NOV66" s="685"/>
      <c r="NOW66" s="685"/>
      <c r="NOX66" s="685"/>
      <c r="NOY66" s="685"/>
      <c r="NOZ66" s="685"/>
      <c r="NPA66" s="685"/>
      <c r="NPB66" s="685"/>
      <c r="NPC66" s="685"/>
      <c r="NPD66" s="685"/>
      <c r="NPE66" s="685"/>
      <c r="NPF66" s="685"/>
      <c r="NPG66" s="685"/>
      <c r="NPH66" s="685"/>
      <c r="NPI66" s="685"/>
      <c r="NPJ66" s="685"/>
      <c r="NPK66" s="685"/>
      <c r="NPL66" s="685"/>
      <c r="NPM66" s="685"/>
      <c r="NPN66" s="685"/>
      <c r="NPO66" s="685"/>
      <c r="NPP66" s="685"/>
      <c r="NPQ66" s="685"/>
      <c r="NPR66" s="685"/>
      <c r="NPS66" s="685"/>
      <c r="NPT66" s="685"/>
      <c r="NPU66" s="685"/>
      <c r="NPV66" s="685"/>
      <c r="NPW66" s="685"/>
      <c r="NPX66" s="685"/>
      <c r="NPY66" s="685"/>
      <c r="NPZ66" s="685"/>
      <c r="NQA66" s="685"/>
      <c r="NQB66" s="685"/>
      <c r="NQC66" s="685"/>
      <c r="NQD66" s="685"/>
      <c r="NQE66" s="685"/>
      <c r="NQF66" s="685"/>
      <c r="NQG66" s="685"/>
      <c r="NQH66" s="685"/>
      <c r="NQI66" s="685"/>
      <c r="NQJ66" s="685"/>
      <c r="NQK66" s="685"/>
      <c r="NQL66" s="685"/>
      <c r="NQM66" s="685"/>
      <c r="NQN66" s="685"/>
      <c r="NQO66" s="685"/>
      <c r="NQP66" s="685"/>
      <c r="NQQ66" s="685"/>
      <c r="NQR66" s="685"/>
      <c r="NQS66" s="685"/>
      <c r="NQT66" s="685"/>
      <c r="NQU66" s="685"/>
      <c r="NQV66" s="685"/>
      <c r="NQW66" s="685"/>
      <c r="NQX66" s="685"/>
      <c r="NQY66" s="685"/>
      <c r="NQZ66" s="685"/>
      <c r="NRA66" s="685"/>
      <c r="NRB66" s="685"/>
      <c r="NRC66" s="685"/>
      <c r="NRD66" s="685"/>
      <c r="NRE66" s="685"/>
      <c r="NRF66" s="685"/>
      <c r="NRG66" s="685"/>
      <c r="NRH66" s="685"/>
      <c r="NRI66" s="685"/>
      <c r="NRJ66" s="685"/>
      <c r="NRK66" s="685"/>
      <c r="NRL66" s="685"/>
      <c r="NRM66" s="685"/>
      <c r="NRN66" s="685"/>
      <c r="NRO66" s="685"/>
      <c r="NRP66" s="685"/>
      <c r="NRQ66" s="685"/>
      <c r="NRR66" s="685"/>
      <c r="NRS66" s="685"/>
      <c r="NRT66" s="685"/>
      <c r="NRU66" s="685"/>
      <c r="NRV66" s="685"/>
      <c r="NRW66" s="685"/>
      <c r="NRX66" s="685"/>
      <c r="NRY66" s="685"/>
      <c r="NRZ66" s="685"/>
      <c r="NSA66" s="685"/>
      <c r="NSB66" s="685"/>
      <c r="NSC66" s="685"/>
      <c r="NSD66" s="685"/>
      <c r="NSE66" s="685"/>
      <c r="NSF66" s="685"/>
      <c r="NSG66" s="685"/>
      <c r="NSH66" s="685"/>
      <c r="NSI66" s="685"/>
      <c r="NSJ66" s="685"/>
      <c r="NSK66" s="685"/>
      <c r="NSL66" s="685"/>
      <c r="NSM66" s="685"/>
      <c r="NSN66" s="685"/>
      <c r="NSO66" s="685"/>
      <c r="NSP66" s="685"/>
      <c r="NSQ66" s="685"/>
      <c r="NSR66" s="685"/>
      <c r="NSS66" s="685"/>
      <c r="NST66" s="685"/>
      <c r="NSU66" s="685"/>
      <c r="NSV66" s="685"/>
      <c r="NSW66" s="685"/>
      <c r="NSX66" s="685"/>
      <c r="NSY66" s="685"/>
      <c r="NSZ66" s="685"/>
      <c r="NTA66" s="685"/>
      <c r="NTB66" s="685"/>
      <c r="NTC66" s="685"/>
      <c r="NTD66" s="685"/>
      <c r="NTE66" s="685"/>
      <c r="NTF66" s="685"/>
      <c r="NTG66" s="685"/>
      <c r="NTH66" s="685"/>
      <c r="NTI66" s="685"/>
      <c r="NTJ66" s="685"/>
      <c r="NTK66" s="685"/>
      <c r="NTL66" s="685"/>
      <c r="NTM66" s="685"/>
      <c r="NTN66" s="685"/>
      <c r="NTO66" s="685"/>
      <c r="NTP66" s="685"/>
      <c r="NTQ66" s="685"/>
      <c r="NTR66" s="685"/>
      <c r="NTS66" s="685"/>
      <c r="NTT66" s="685"/>
      <c r="NTU66" s="685"/>
      <c r="NTV66" s="685"/>
      <c r="NTW66" s="685"/>
      <c r="NTX66" s="685"/>
      <c r="NTY66" s="685"/>
      <c r="NTZ66" s="685"/>
      <c r="NUA66" s="685"/>
      <c r="NUB66" s="685"/>
      <c r="NUC66" s="685"/>
      <c r="NUD66" s="685"/>
      <c r="NUE66" s="685"/>
      <c r="NUF66" s="685"/>
      <c r="NUG66" s="685"/>
      <c r="NUH66" s="685"/>
      <c r="NUI66" s="685"/>
      <c r="NUJ66" s="685"/>
      <c r="NUK66" s="685"/>
      <c r="NUL66" s="685"/>
      <c r="NUM66" s="685"/>
      <c r="NUN66" s="685"/>
      <c r="NUO66" s="685"/>
      <c r="NUP66" s="685"/>
      <c r="NUQ66" s="685"/>
      <c r="NUR66" s="685"/>
      <c r="NUS66" s="685"/>
      <c r="NUT66" s="685"/>
      <c r="NUU66" s="685"/>
      <c r="NUV66" s="685"/>
      <c r="NUW66" s="685"/>
      <c r="NUX66" s="685"/>
      <c r="NUY66" s="685"/>
      <c r="NUZ66" s="685"/>
      <c r="NVA66" s="685"/>
      <c r="NVB66" s="685"/>
      <c r="NVC66" s="685"/>
      <c r="NVD66" s="685"/>
      <c r="NVE66" s="685"/>
      <c r="NVF66" s="685"/>
      <c r="NVG66" s="685"/>
      <c r="NVH66" s="685"/>
      <c r="NVI66" s="685"/>
      <c r="NVJ66" s="685"/>
      <c r="NVK66" s="685"/>
      <c r="NVL66" s="685"/>
      <c r="NVM66" s="685"/>
      <c r="NVN66" s="685"/>
      <c r="NVO66" s="685"/>
      <c r="NVP66" s="685"/>
      <c r="NVQ66" s="685"/>
      <c r="NVR66" s="685"/>
      <c r="NVS66" s="685"/>
      <c r="NVT66" s="685"/>
      <c r="NVU66" s="685"/>
      <c r="NVV66" s="685"/>
      <c r="NVW66" s="685"/>
      <c r="NVX66" s="685"/>
      <c r="NVY66" s="685"/>
      <c r="NVZ66" s="685"/>
      <c r="NWA66" s="685"/>
      <c r="NWB66" s="685"/>
      <c r="NWC66" s="685"/>
      <c r="NWD66" s="685"/>
      <c r="NWE66" s="685"/>
      <c r="NWF66" s="685"/>
      <c r="NWG66" s="685"/>
      <c r="NWH66" s="685"/>
      <c r="NWI66" s="685"/>
      <c r="NWJ66" s="685"/>
      <c r="NWK66" s="685"/>
      <c r="NWL66" s="685"/>
      <c r="NWM66" s="685"/>
      <c r="NWN66" s="685"/>
      <c r="NWO66" s="685"/>
      <c r="NWP66" s="685"/>
      <c r="NWQ66" s="685"/>
      <c r="NWR66" s="685"/>
      <c r="NWS66" s="685"/>
      <c r="NWT66" s="685"/>
      <c r="NWU66" s="685"/>
      <c r="NWV66" s="685"/>
      <c r="NWW66" s="685"/>
      <c r="NWX66" s="685"/>
      <c r="NWY66" s="685"/>
      <c r="NWZ66" s="685"/>
      <c r="NXA66" s="685"/>
      <c r="NXB66" s="685"/>
      <c r="NXC66" s="685"/>
      <c r="NXD66" s="685"/>
      <c r="NXE66" s="685"/>
      <c r="NXF66" s="685"/>
      <c r="NXG66" s="685"/>
      <c r="NXH66" s="685"/>
      <c r="NXI66" s="685"/>
      <c r="NXJ66" s="685"/>
      <c r="NXK66" s="685"/>
      <c r="NXL66" s="685"/>
      <c r="NXM66" s="685"/>
      <c r="NXN66" s="685"/>
      <c r="NXO66" s="685"/>
      <c r="NXP66" s="685"/>
      <c r="NXQ66" s="685"/>
      <c r="NXR66" s="685"/>
      <c r="NXS66" s="685"/>
      <c r="NXT66" s="685"/>
      <c r="NXU66" s="685"/>
      <c r="NXV66" s="685"/>
      <c r="NXW66" s="685"/>
      <c r="NXX66" s="685"/>
      <c r="NXY66" s="685"/>
      <c r="NXZ66" s="685"/>
      <c r="NYA66" s="685"/>
      <c r="NYB66" s="685"/>
      <c r="NYC66" s="685"/>
      <c r="NYD66" s="685"/>
      <c r="NYE66" s="685"/>
      <c r="NYF66" s="685"/>
      <c r="NYG66" s="685"/>
      <c r="NYH66" s="685"/>
      <c r="NYI66" s="685"/>
      <c r="NYJ66" s="685"/>
      <c r="NYK66" s="685"/>
      <c r="NYL66" s="685"/>
      <c r="NYM66" s="685"/>
      <c r="NYN66" s="685"/>
      <c r="NYO66" s="685"/>
      <c r="NYP66" s="685"/>
      <c r="NYQ66" s="685"/>
      <c r="NYR66" s="685"/>
      <c r="NYS66" s="685"/>
      <c r="NYT66" s="685"/>
      <c r="NYU66" s="685"/>
      <c r="NYV66" s="685"/>
      <c r="NYW66" s="685"/>
      <c r="NYX66" s="685"/>
      <c r="NYY66" s="685"/>
      <c r="NYZ66" s="685"/>
      <c r="NZA66" s="685"/>
      <c r="NZB66" s="685"/>
      <c r="NZC66" s="685"/>
      <c r="NZD66" s="685"/>
      <c r="NZE66" s="685"/>
      <c r="NZF66" s="685"/>
      <c r="NZG66" s="685"/>
      <c r="NZH66" s="685"/>
      <c r="NZI66" s="685"/>
      <c r="NZJ66" s="685"/>
      <c r="NZK66" s="685"/>
      <c r="NZL66" s="685"/>
      <c r="NZM66" s="685"/>
      <c r="NZN66" s="685"/>
      <c r="NZO66" s="685"/>
      <c r="NZP66" s="685"/>
      <c r="NZQ66" s="685"/>
      <c r="NZR66" s="685"/>
      <c r="NZS66" s="685"/>
      <c r="NZT66" s="685"/>
      <c r="NZU66" s="685"/>
      <c r="NZV66" s="685"/>
      <c r="NZW66" s="685"/>
      <c r="NZX66" s="685"/>
      <c r="NZY66" s="685"/>
      <c r="NZZ66" s="685"/>
      <c r="OAA66" s="685"/>
      <c r="OAB66" s="685"/>
      <c r="OAC66" s="685"/>
      <c r="OAD66" s="685"/>
      <c r="OAE66" s="685"/>
      <c r="OAF66" s="685"/>
      <c r="OAG66" s="685"/>
      <c r="OAH66" s="685"/>
      <c r="OAI66" s="685"/>
      <c r="OAJ66" s="685"/>
      <c r="OAK66" s="685"/>
      <c r="OAL66" s="685"/>
      <c r="OAM66" s="685"/>
      <c r="OAN66" s="685"/>
      <c r="OAO66" s="685"/>
      <c r="OAP66" s="685"/>
      <c r="OAQ66" s="685"/>
      <c r="OAR66" s="685"/>
      <c r="OAS66" s="685"/>
      <c r="OAT66" s="685"/>
      <c r="OAU66" s="685"/>
      <c r="OAV66" s="685"/>
      <c r="OAW66" s="685"/>
      <c r="OAX66" s="685"/>
      <c r="OAY66" s="685"/>
      <c r="OAZ66" s="685"/>
      <c r="OBA66" s="685"/>
      <c r="OBB66" s="685"/>
      <c r="OBC66" s="685"/>
      <c r="OBD66" s="685"/>
      <c r="OBE66" s="685"/>
      <c r="OBF66" s="685"/>
      <c r="OBG66" s="685"/>
      <c r="OBH66" s="685"/>
      <c r="OBI66" s="685"/>
      <c r="OBJ66" s="685"/>
      <c r="OBK66" s="685"/>
      <c r="OBL66" s="685"/>
      <c r="OBM66" s="685"/>
      <c r="OBN66" s="685"/>
      <c r="OBO66" s="685"/>
      <c r="OBP66" s="685"/>
      <c r="OBQ66" s="685"/>
      <c r="OBR66" s="685"/>
      <c r="OBS66" s="685"/>
      <c r="OBT66" s="685"/>
      <c r="OBU66" s="685"/>
      <c r="OBV66" s="685"/>
      <c r="OBW66" s="685"/>
      <c r="OBX66" s="685"/>
      <c r="OBY66" s="685"/>
      <c r="OBZ66" s="685"/>
      <c r="OCA66" s="685"/>
      <c r="OCB66" s="685"/>
      <c r="OCC66" s="685"/>
      <c r="OCD66" s="685"/>
      <c r="OCE66" s="685"/>
      <c r="OCF66" s="685"/>
      <c r="OCG66" s="685"/>
      <c r="OCH66" s="685"/>
      <c r="OCI66" s="685"/>
      <c r="OCJ66" s="685"/>
      <c r="OCK66" s="685"/>
      <c r="OCL66" s="685"/>
      <c r="OCM66" s="685"/>
      <c r="OCN66" s="685"/>
      <c r="OCO66" s="685"/>
      <c r="OCP66" s="685"/>
      <c r="OCQ66" s="685"/>
      <c r="OCR66" s="685"/>
      <c r="OCS66" s="685"/>
      <c r="OCT66" s="685"/>
      <c r="OCU66" s="685"/>
      <c r="OCV66" s="685"/>
      <c r="OCW66" s="685"/>
      <c r="OCX66" s="685"/>
      <c r="OCY66" s="685"/>
      <c r="OCZ66" s="685"/>
      <c r="ODA66" s="685"/>
      <c r="ODB66" s="685"/>
      <c r="ODC66" s="685"/>
      <c r="ODD66" s="685"/>
      <c r="ODE66" s="685"/>
      <c r="ODF66" s="685"/>
      <c r="ODG66" s="685"/>
      <c r="ODH66" s="685"/>
      <c r="ODI66" s="685"/>
      <c r="ODJ66" s="685"/>
      <c r="ODK66" s="685"/>
      <c r="ODL66" s="685"/>
      <c r="ODM66" s="685"/>
      <c r="ODN66" s="685"/>
      <c r="ODO66" s="685"/>
      <c r="ODP66" s="685"/>
      <c r="ODQ66" s="685"/>
      <c r="ODR66" s="685"/>
      <c r="ODS66" s="685"/>
      <c r="ODT66" s="685"/>
      <c r="ODU66" s="685"/>
      <c r="ODV66" s="685"/>
      <c r="ODW66" s="685"/>
      <c r="ODX66" s="685"/>
      <c r="ODY66" s="685"/>
      <c r="ODZ66" s="685"/>
      <c r="OEA66" s="685"/>
      <c r="OEB66" s="685"/>
      <c r="OEC66" s="685"/>
      <c r="OED66" s="685"/>
      <c r="OEE66" s="685"/>
      <c r="OEF66" s="685"/>
      <c r="OEG66" s="685"/>
      <c r="OEH66" s="685"/>
      <c r="OEI66" s="685"/>
      <c r="OEJ66" s="685"/>
      <c r="OEK66" s="685"/>
      <c r="OEL66" s="685"/>
      <c r="OEM66" s="685"/>
      <c r="OEN66" s="685"/>
      <c r="OEO66" s="685"/>
      <c r="OEP66" s="685"/>
      <c r="OEQ66" s="685"/>
      <c r="OER66" s="685"/>
      <c r="OES66" s="685"/>
      <c r="OET66" s="685"/>
      <c r="OEU66" s="685"/>
      <c r="OEV66" s="685"/>
      <c r="OEW66" s="685"/>
      <c r="OEX66" s="685"/>
      <c r="OEY66" s="685"/>
      <c r="OEZ66" s="685"/>
      <c r="OFA66" s="685"/>
      <c r="OFB66" s="685"/>
      <c r="OFC66" s="685"/>
      <c r="OFD66" s="685"/>
      <c r="OFE66" s="685"/>
      <c r="OFF66" s="685"/>
      <c r="OFG66" s="685"/>
      <c r="OFH66" s="685"/>
      <c r="OFI66" s="685"/>
      <c r="OFJ66" s="685"/>
      <c r="OFK66" s="685"/>
      <c r="OFL66" s="685"/>
      <c r="OFM66" s="685"/>
      <c r="OFN66" s="685"/>
      <c r="OFO66" s="685"/>
      <c r="OFP66" s="685"/>
      <c r="OFQ66" s="685"/>
      <c r="OFR66" s="685"/>
      <c r="OFS66" s="685"/>
      <c r="OFT66" s="685"/>
      <c r="OFU66" s="685"/>
      <c r="OFV66" s="685"/>
      <c r="OFW66" s="685"/>
      <c r="OFX66" s="685"/>
      <c r="OFY66" s="685"/>
      <c r="OFZ66" s="685"/>
      <c r="OGA66" s="685"/>
      <c r="OGB66" s="685"/>
      <c r="OGC66" s="685"/>
      <c r="OGD66" s="685"/>
      <c r="OGE66" s="685"/>
      <c r="OGF66" s="685"/>
      <c r="OGG66" s="685"/>
      <c r="OGH66" s="685"/>
      <c r="OGI66" s="685"/>
      <c r="OGJ66" s="685"/>
      <c r="OGK66" s="685"/>
      <c r="OGL66" s="685"/>
      <c r="OGM66" s="685"/>
      <c r="OGN66" s="685"/>
      <c r="OGO66" s="685"/>
      <c r="OGP66" s="685"/>
      <c r="OGQ66" s="685"/>
      <c r="OGR66" s="685"/>
      <c r="OGS66" s="685"/>
      <c r="OGT66" s="685"/>
      <c r="OGU66" s="685"/>
      <c r="OGV66" s="685"/>
      <c r="OGW66" s="685"/>
      <c r="OGX66" s="685"/>
      <c r="OGY66" s="685"/>
      <c r="OGZ66" s="685"/>
      <c r="OHA66" s="685"/>
      <c r="OHB66" s="685"/>
      <c r="OHC66" s="685"/>
      <c r="OHD66" s="685"/>
      <c r="OHE66" s="685"/>
      <c r="OHF66" s="685"/>
      <c r="OHG66" s="685"/>
      <c r="OHH66" s="685"/>
      <c r="OHI66" s="685"/>
      <c r="OHJ66" s="685"/>
      <c r="OHK66" s="685"/>
      <c r="OHL66" s="685"/>
      <c r="OHM66" s="685"/>
      <c r="OHN66" s="685"/>
      <c r="OHO66" s="685"/>
      <c r="OHP66" s="685"/>
      <c r="OHQ66" s="685"/>
      <c r="OHR66" s="685"/>
      <c r="OHS66" s="685"/>
      <c r="OHT66" s="685"/>
      <c r="OHU66" s="685"/>
      <c r="OHV66" s="685"/>
      <c r="OHW66" s="685"/>
      <c r="OHX66" s="685"/>
      <c r="OHY66" s="685"/>
      <c r="OHZ66" s="685"/>
      <c r="OIA66" s="685"/>
      <c r="OIB66" s="685"/>
      <c r="OIC66" s="685"/>
      <c r="OID66" s="685"/>
      <c r="OIE66" s="685"/>
      <c r="OIF66" s="685"/>
      <c r="OIG66" s="685"/>
      <c r="OIH66" s="685"/>
      <c r="OII66" s="685"/>
      <c r="OIJ66" s="685"/>
      <c r="OIK66" s="685"/>
      <c r="OIL66" s="685"/>
      <c r="OIM66" s="685"/>
      <c r="OIN66" s="685"/>
      <c r="OIO66" s="685"/>
      <c r="OIP66" s="685"/>
      <c r="OIQ66" s="685"/>
      <c r="OIR66" s="685"/>
      <c r="OIS66" s="685"/>
      <c r="OIT66" s="685"/>
      <c r="OIU66" s="685"/>
      <c r="OIV66" s="685"/>
      <c r="OIW66" s="685"/>
      <c r="OIX66" s="685"/>
      <c r="OIY66" s="685"/>
      <c r="OIZ66" s="685"/>
      <c r="OJA66" s="685"/>
      <c r="OJB66" s="685"/>
      <c r="OJC66" s="685"/>
      <c r="OJD66" s="685"/>
      <c r="OJE66" s="685"/>
      <c r="OJF66" s="685"/>
      <c r="OJG66" s="685"/>
      <c r="OJH66" s="685"/>
      <c r="OJI66" s="685"/>
      <c r="OJJ66" s="685"/>
      <c r="OJK66" s="685"/>
      <c r="OJL66" s="685"/>
      <c r="OJM66" s="685"/>
      <c r="OJN66" s="685"/>
      <c r="OJO66" s="685"/>
      <c r="OJP66" s="685"/>
      <c r="OJQ66" s="685"/>
      <c r="OJR66" s="685"/>
      <c r="OJS66" s="685"/>
      <c r="OJT66" s="685"/>
      <c r="OJU66" s="685"/>
      <c r="OJV66" s="685"/>
      <c r="OJW66" s="685"/>
      <c r="OJX66" s="685"/>
      <c r="OJY66" s="685"/>
      <c r="OJZ66" s="685"/>
      <c r="OKA66" s="685"/>
      <c r="OKB66" s="685"/>
      <c r="OKC66" s="685"/>
      <c r="OKD66" s="685"/>
      <c r="OKE66" s="685"/>
      <c r="OKF66" s="685"/>
      <c r="OKG66" s="685"/>
      <c r="OKH66" s="685"/>
      <c r="OKI66" s="685"/>
      <c r="OKJ66" s="685"/>
      <c r="OKK66" s="685"/>
      <c r="OKL66" s="685"/>
      <c r="OKM66" s="685"/>
      <c r="OKN66" s="685"/>
      <c r="OKO66" s="685"/>
      <c r="OKP66" s="685"/>
      <c r="OKQ66" s="685"/>
      <c r="OKR66" s="685"/>
      <c r="OKS66" s="685"/>
      <c r="OKT66" s="685"/>
      <c r="OKU66" s="685"/>
      <c r="OKV66" s="685"/>
      <c r="OKW66" s="685"/>
      <c r="OKX66" s="685"/>
      <c r="OKY66" s="685"/>
      <c r="OKZ66" s="685"/>
      <c r="OLA66" s="685"/>
      <c r="OLB66" s="685"/>
      <c r="OLC66" s="685"/>
      <c r="OLD66" s="685"/>
      <c r="OLE66" s="685"/>
      <c r="OLF66" s="685"/>
      <c r="OLG66" s="685"/>
      <c r="OLH66" s="685"/>
      <c r="OLI66" s="685"/>
      <c r="OLJ66" s="685"/>
      <c r="OLK66" s="685"/>
      <c r="OLL66" s="685"/>
      <c r="OLM66" s="685"/>
      <c r="OLN66" s="685"/>
      <c r="OLO66" s="685"/>
      <c r="OLP66" s="685"/>
      <c r="OLQ66" s="685"/>
      <c r="OLR66" s="685"/>
      <c r="OLS66" s="685"/>
      <c r="OLT66" s="685"/>
      <c r="OLU66" s="685"/>
      <c r="OLV66" s="685"/>
      <c r="OLW66" s="685"/>
      <c r="OLX66" s="685"/>
      <c r="OLY66" s="685"/>
      <c r="OLZ66" s="685"/>
      <c r="OMA66" s="685"/>
      <c r="OMB66" s="685"/>
      <c r="OMC66" s="685"/>
      <c r="OMD66" s="685"/>
      <c r="OME66" s="685"/>
      <c r="OMF66" s="685"/>
      <c r="OMG66" s="685"/>
      <c r="OMH66" s="685"/>
      <c r="OMI66" s="685"/>
      <c r="OMJ66" s="685"/>
      <c r="OMK66" s="685"/>
      <c r="OML66" s="685"/>
      <c r="OMM66" s="685"/>
      <c r="OMN66" s="685"/>
      <c r="OMO66" s="685"/>
      <c r="OMP66" s="685"/>
      <c r="OMQ66" s="685"/>
      <c r="OMR66" s="685"/>
      <c r="OMS66" s="685"/>
      <c r="OMT66" s="685"/>
      <c r="OMU66" s="685"/>
      <c r="OMV66" s="685"/>
      <c r="OMW66" s="685"/>
      <c r="OMX66" s="685"/>
      <c r="OMY66" s="685"/>
      <c r="OMZ66" s="685"/>
      <c r="ONA66" s="685"/>
      <c r="ONB66" s="685"/>
      <c r="ONC66" s="685"/>
      <c r="OND66" s="685"/>
      <c r="ONE66" s="685"/>
      <c r="ONF66" s="685"/>
      <c r="ONG66" s="685"/>
      <c r="ONH66" s="685"/>
      <c r="ONI66" s="685"/>
      <c r="ONJ66" s="685"/>
      <c r="ONK66" s="685"/>
      <c r="ONL66" s="685"/>
      <c r="ONM66" s="685"/>
      <c r="ONN66" s="685"/>
      <c r="ONO66" s="685"/>
      <c r="ONP66" s="685"/>
      <c r="ONQ66" s="685"/>
      <c r="ONR66" s="685"/>
      <c r="ONS66" s="685"/>
      <c r="ONT66" s="685"/>
      <c r="ONU66" s="685"/>
      <c r="ONV66" s="685"/>
      <c r="ONW66" s="685"/>
      <c r="ONX66" s="685"/>
      <c r="ONY66" s="685"/>
      <c r="ONZ66" s="685"/>
      <c r="OOA66" s="685"/>
      <c r="OOB66" s="685"/>
      <c r="OOC66" s="685"/>
      <c r="OOD66" s="685"/>
      <c r="OOE66" s="685"/>
      <c r="OOF66" s="685"/>
      <c r="OOG66" s="685"/>
      <c r="OOH66" s="685"/>
      <c r="OOI66" s="685"/>
      <c r="OOJ66" s="685"/>
      <c r="OOK66" s="685"/>
      <c r="OOL66" s="685"/>
      <c r="OOM66" s="685"/>
      <c r="OON66" s="685"/>
      <c r="OOO66" s="685"/>
      <c r="OOP66" s="685"/>
      <c r="OOQ66" s="685"/>
      <c r="OOR66" s="685"/>
      <c r="OOS66" s="685"/>
      <c r="OOT66" s="685"/>
      <c r="OOU66" s="685"/>
      <c r="OOV66" s="685"/>
      <c r="OOW66" s="685"/>
      <c r="OOX66" s="685"/>
      <c r="OOY66" s="685"/>
      <c r="OOZ66" s="685"/>
      <c r="OPA66" s="685"/>
      <c r="OPB66" s="685"/>
      <c r="OPC66" s="685"/>
      <c r="OPD66" s="685"/>
      <c r="OPE66" s="685"/>
      <c r="OPF66" s="685"/>
      <c r="OPG66" s="685"/>
      <c r="OPH66" s="685"/>
      <c r="OPI66" s="685"/>
      <c r="OPJ66" s="685"/>
      <c r="OPK66" s="685"/>
      <c r="OPL66" s="685"/>
      <c r="OPM66" s="685"/>
      <c r="OPN66" s="685"/>
      <c r="OPO66" s="685"/>
      <c r="OPP66" s="685"/>
      <c r="OPQ66" s="685"/>
      <c r="OPR66" s="685"/>
      <c r="OPS66" s="685"/>
      <c r="OPT66" s="685"/>
      <c r="OPU66" s="685"/>
      <c r="OPV66" s="685"/>
      <c r="OPW66" s="685"/>
      <c r="OPX66" s="685"/>
      <c r="OPY66" s="685"/>
      <c r="OPZ66" s="685"/>
      <c r="OQA66" s="685"/>
      <c r="OQB66" s="685"/>
      <c r="OQC66" s="685"/>
      <c r="OQD66" s="685"/>
      <c r="OQE66" s="685"/>
      <c r="OQF66" s="685"/>
      <c r="OQG66" s="685"/>
      <c r="OQH66" s="685"/>
      <c r="OQI66" s="685"/>
      <c r="OQJ66" s="685"/>
      <c r="OQK66" s="685"/>
      <c r="OQL66" s="685"/>
      <c r="OQM66" s="685"/>
      <c r="OQN66" s="685"/>
      <c r="OQO66" s="685"/>
      <c r="OQP66" s="685"/>
      <c r="OQQ66" s="685"/>
      <c r="OQR66" s="685"/>
      <c r="OQS66" s="685"/>
      <c r="OQT66" s="685"/>
      <c r="OQU66" s="685"/>
      <c r="OQV66" s="685"/>
      <c r="OQW66" s="685"/>
      <c r="OQX66" s="685"/>
      <c r="OQY66" s="685"/>
      <c r="OQZ66" s="685"/>
      <c r="ORA66" s="685"/>
      <c r="ORB66" s="685"/>
      <c r="ORC66" s="685"/>
      <c r="ORD66" s="685"/>
      <c r="ORE66" s="685"/>
      <c r="ORF66" s="685"/>
      <c r="ORG66" s="685"/>
      <c r="ORH66" s="685"/>
      <c r="ORI66" s="685"/>
      <c r="ORJ66" s="685"/>
      <c r="ORK66" s="685"/>
      <c r="ORL66" s="685"/>
      <c r="ORM66" s="685"/>
      <c r="ORN66" s="685"/>
      <c r="ORO66" s="685"/>
      <c r="ORP66" s="685"/>
      <c r="ORQ66" s="685"/>
      <c r="ORR66" s="685"/>
      <c r="ORS66" s="685"/>
      <c r="ORT66" s="685"/>
      <c r="ORU66" s="685"/>
      <c r="ORV66" s="685"/>
      <c r="ORW66" s="685"/>
      <c r="ORX66" s="685"/>
      <c r="ORY66" s="685"/>
      <c r="ORZ66" s="685"/>
      <c r="OSA66" s="685"/>
      <c r="OSB66" s="685"/>
      <c r="OSC66" s="685"/>
      <c r="OSD66" s="685"/>
      <c r="OSE66" s="685"/>
      <c r="OSF66" s="685"/>
      <c r="OSG66" s="685"/>
      <c r="OSH66" s="685"/>
      <c r="OSI66" s="685"/>
      <c r="OSJ66" s="685"/>
      <c r="OSK66" s="685"/>
      <c r="OSL66" s="685"/>
      <c r="OSM66" s="685"/>
      <c r="OSN66" s="685"/>
      <c r="OSO66" s="685"/>
      <c r="OSP66" s="685"/>
      <c r="OSQ66" s="685"/>
      <c r="OSR66" s="685"/>
      <c r="OSS66" s="685"/>
      <c r="OST66" s="685"/>
      <c r="OSU66" s="685"/>
      <c r="OSV66" s="685"/>
      <c r="OSW66" s="685"/>
      <c r="OSX66" s="685"/>
      <c r="OSY66" s="685"/>
      <c r="OSZ66" s="685"/>
      <c r="OTA66" s="685"/>
      <c r="OTB66" s="685"/>
      <c r="OTC66" s="685"/>
      <c r="OTD66" s="685"/>
      <c r="OTE66" s="685"/>
      <c r="OTF66" s="685"/>
      <c r="OTG66" s="685"/>
      <c r="OTH66" s="685"/>
      <c r="OTI66" s="685"/>
      <c r="OTJ66" s="685"/>
      <c r="OTK66" s="685"/>
      <c r="OTL66" s="685"/>
      <c r="OTM66" s="685"/>
      <c r="OTN66" s="685"/>
      <c r="OTO66" s="685"/>
      <c r="OTP66" s="685"/>
      <c r="OTQ66" s="685"/>
      <c r="OTR66" s="685"/>
      <c r="OTS66" s="685"/>
      <c r="OTT66" s="685"/>
      <c r="OTU66" s="685"/>
      <c r="OTV66" s="685"/>
      <c r="OTW66" s="685"/>
      <c r="OTX66" s="685"/>
      <c r="OTY66" s="685"/>
      <c r="OTZ66" s="685"/>
      <c r="OUA66" s="685"/>
      <c r="OUB66" s="685"/>
      <c r="OUC66" s="685"/>
      <c r="OUD66" s="685"/>
      <c r="OUE66" s="685"/>
      <c r="OUF66" s="685"/>
      <c r="OUG66" s="685"/>
      <c r="OUH66" s="685"/>
      <c r="OUI66" s="685"/>
      <c r="OUJ66" s="685"/>
      <c r="OUK66" s="685"/>
      <c r="OUL66" s="685"/>
      <c r="OUM66" s="685"/>
      <c r="OUN66" s="685"/>
      <c r="OUO66" s="685"/>
      <c r="OUP66" s="685"/>
      <c r="OUQ66" s="685"/>
      <c r="OUR66" s="685"/>
      <c r="OUS66" s="685"/>
      <c r="OUT66" s="685"/>
      <c r="OUU66" s="685"/>
      <c r="OUV66" s="685"/>
      <c r="OUW66" s="685"/>
      <c r="OUX66" s="685"/>
      <c r="OUY66" s="685"/>
      <c r="OUZ66" s="685"/>
      <c r="OVA66" s="685"/>
      <c r="OVB66" s="685"/>
      <c r="OVC66" s="685"/>
      <c r="OVD66" s="685"/>
      <c r="OVE66" s="685"/>
      <c r="OVF66" s="685"/>
      <c r="OVG66" s="685"/>
      <c r="OVH66" s="685"/>
      <c r="OVI66" s="685"/>
      <c r="OVJ66" s="685"/>
      <c r="OVK66" s="685"/>
      <c r="OVL66" s="685"/>
      <c r="OVM66" s="685"/>
      <c r="OVN66" s="685"/>
      <c r="OVO66" s="685"/>
      <c r="OVP66" s="685"/>
      <c r="OVQ66" s="685"/>
      <c r="OVR66" s="685"/>
      <c r="OVS66" s="685"/>
      <c r="OVT66" s="685"/>
      <c r="OVU66" s="685"/>
      <c r="OVV66" s="685"/>
      <c r="OVW66" s="685"/>
      <c r="OVX66" s="685"/>
      <c r="OVY66" s="685"/>
      <c r="OVZ66" s="685"/>
      <c r="OWA66" s="685"/>
      <c r="OWB66" s="685"/>
      <c r="OWC66" s="685"/>
      <c r="OWD66" s="685"/>
      <c r="OWE66" s="685"/>
      <c r="OWF66" s="685"/>
      <c r="OWG66" s="685"/>
      <c r="OWH66" s="685"/>
      <c r="OWI66" s="685"/>
      <c r="OWJ66" s="685"/>
      <c r="OWK66" s="685"/>
      <c r="OWL66" s="685"/>
      <c r="OWM66" s="685"/>
      <c r="OWN66" s="685"/>
      <c r="OWO66" s="685"/>
      <c r="OWP66" s="685"/>
      <c r="OWQ66" s="685"/>
      <c r="OWR66" s="685"/>
      <c r="OWS66" s="685"/>
      <c r="OWT66" s="685"/>
      <c r="OWU66" s="685"/>
      <c r="OWV66" s="685"/>
      <c r="OWW66" s="685"/>
      <c r="OWX66" s="685"/>
      <c r="OWY66" s="685"/>
      <c r="OWZ66" s="685"/>
      <c r="OXA66" s="685"/>
      <c r="OXB66" s="685"/>
      <c r="OXC66" s="685"/>
      <c r="OXD66" s="685"/>
      <c r="OXE66" s="685"/>
      <c r="OXF66" s="685"/>
      <c r="OXG66" s="685"/>
      <c r="OXH66" s="685"/>
      <c r="OXI66" s="685"/>
      <c r="OXJ66" s="685"/>
      <c r="OXK66" s="685"/>
      <c r="OXL66" s="685"/>
      <c r="OXM66" s="685"/>
      <c r="OXN66" s="685"/>
      <c r="OXO66" s="685"/>
      <c r="OXP66" s="685"/>
      <c r="OXQ66" s="685"/>
      <c r="OXR66" s="685"/>
      <c r="OXS66" s="685"/>
      <c r="OXT66" s="685"/>
      <c r="OXU66" s="685"/>
      <c r="OXV66" s="685"/>
      <c r="OXW66" s="685"/>
      <c r="OXX66" s="685"/>
      <c r="OXY66" s="685"/>
      <c r="OXZ66" s="685"/>
      <c r="OYA66" s="685"/>
      <c r="OYB66" s="685"/>
      <c r="OYC66" s="685"/>
      <c r="OYD66" s="685"/>
      <c r="OYE66" s="685"/>
      <c r="OYF66" s="685"/>
      <c r="OYG66" s="685"/>
      <c r="OYH66" s="685"/>
      <c r="OYI66" s="685"/>
      <c r="OYJ66" s="685"/>
      <c r="OYK66" s="685"/>
      <c r="OYL66" s="685"/>
      <c r="OYM66" s="685"/>
      <c r="OYN66" s="685"/>
      <c r="OYO66" s="685"/>
      <c r="OYP66" s="685"/>
      <c r="OYQ66" s="685"/>
      <c r="OYR66" s="685"/>
      <c r="OYS66" s="685"/>
      <c r="OYT66" s="685"/>
      <c r="OYU66" s="685"/>
      <c r="OYV66" s="685"/>
      <c r="OYW66" s="685"/>
      <c r="OYX66" s="685"/>
      <c r="OYY66" s="685"/>
      <c r="OYZ66" s="685"/>
      <c r="OZA66" s="685"/>
      <c r="OZB66" s="685"/>
      <c r="OZC66" s="685"/>
      <c r="OZD66" s="685"/>
      <c r="OZE66" s="685"/>
      <c r="OZF66" s="685"/>
      <c r="OZG66" s="685"/>
      <c r="OZH66" s="685"/>
      <c r="OZI66" s="685"/>
      <c r="OZJ66" s="685"/>
      <c r="OZK66" s="685"/>
      <c r="OZL66" s="685"/>
      <c r="OZM66" s="685"/>
      <c r="OZN66" s="685"/>
      <c r="OZO66" s="685"/>
      <c r="OZP66" s="685"/>
      <c r="OZQ66" s="685"/>
      <c r="OZR66" s="685"/>
      <c r="OZS66" s="685"/>
      <c r="OZT66" s="685"/>
      <c r="OZU66" s="685"/>
      <c r="OZV66" s="685"/>
      <c r="OZW66" s="685"/>
      <c r="OZX66" s="685"/>
      <c r="OZY66" s="685"/>
      <c r="OZZ66" s="685"/>
      <c r="PAA66" s="685"/>
      <c r="PAB66" s="685"/>
      <c r="PAC66" s="685"/>
      <c r="PAD66" s="685"/>
      <c r="PAE66" s="685"/>
      <c r="PAF66" s="685"/>
      <c r="PAG66" s="685"/>
      <c r="PAH66" s="685"/>
      <c r="PAI66" s="685"/>
      <c r="PAJ66" s="685"/>
      <c r="PAK66" s="685"/>
      <c r="PAL66" s="685"/>
      <c r="PAM66" s="685"/>
      <c r="PAN66" s="685"/>
      <c r="PAO66" s="685"/>
      <c r="PAP66" s="685"/>
      <c r="PAQ66" s="685"/>
      <c r="PAR66" s="685"/>
      <c r="PAS66" s="685"/>
      <c r="PAT66" s="685"/>
      <c r="PAU66" s="685"/>
      <c r="PAV66" s="685"/>
      <c r="PAW66" s="685"/>
      <c r="PAX66" s="685"/>
      <c r="PAY66" s="685"/>
      <c r="PAZ66" s="685"/>
      <c r="PBA66" s="685"/>
      <c r="PBB66" s="685"/>
      <c r="PBC66" s="685"/>
      <c r="PBD66" s="685"/>
      <c r="PBE66" s="685"/>
      <c r="PBF66" s="685"/>
      <c r="PBG66" s="685"/>
      <c r="PBH66" s="685"/>
      <c r="PBI66" s="685"/>
      <c r="PBJ66" s="685"/>
      <c r="PBK66" s="685"/>
      <c r="PBL66" s="685"/>
      <c r="PBM66" s="685"/>
      <c r="PBN66" s="685"/>
      <c r="PBO66" s="685"/>
      <c r="PBP66" s="685"/>
      <c r="PBQ66" s="685"/>
      <c r="PBR66" s="685"/>
      <c r="PBS66" s="685"/>
      <c r="PBT66" s="685"/>
      <c r="PBU66" s="685"/>
      <c r="PBV66" s="685"/>
      <c r="PBW66" s="685"/>
      <c r="PBX66" s="685"/>
      <c r="PBY66" s="685"/>
      <c r="PBZ66" s="685"/>
      <c r="PCA66" s="685"/>
      <c r="PCB66" s="685"/>
      <c r="PCC66" s="685"/>
      <c r="PCD66" s="685"/>
      <c r="PCE66" s="685"/>
      <c r="PCF66" s="685"/>
      <c r="PCG66" s="685"/>
      <c r="PCH66" s="685"/>
      <c r="PCI66" s="685"/>
      <c r="PCJ66" s="685"/>
      <c r="PCK66" s="685"/>
      <c r="PCL66" s="685"/>
      <c r="PCM66" s="685"/>
      <c r="PCN66" s="685"/>
      <c r="PCO66" s="685"/>
      <c r="PCP66" s="685"/>
      <c r="PCQ66" s="685"/>
      <c r="PCR66" s="685"/>
      <c r="PCS66" s="685"/>
      <c r="PCT66" s="685"/>
      <c r="PCU66" s="685"/>
      <c r="PCV66" s="685"/>
      <c r="PCW66" s="685"/>
      <c r="PCX66" s="685"/>
      <c r="PCY66" s="685"/>
      <c r="PCZ66" s="685"/>
      <c r="PDA66" s="685"/>
      <c r="PDB66" s="685"/>
      <c r="PDC66" s="685"/>
      <c r="PDD66" s="685"/>
      <c r="PDE66" s="685"/>
      <c r="PDF66" s="685"/>
      <c r="PDG66" s="685"/>
      <c r="PDH66" s="685"/>
      <c r="PDI66" s="685"/>
      <c r="PDJ66" s="685"/>
      <c r="PDK66" s="685"/>
      <c r="PDL66" s="685"/>
      <c r="PDM66" s="685"/>
      <c r="PDN66" s="685"/>
      <c r="PDO66" s="685"/>
      <c r="PDP66" s="685"/>
      <c r="PDQ66" s="685"/>
      <c r="PDR66" s="685"/>
      <c r="PDS66" s="685"/>
      <c r="PDT66" s="685"/>
      <c r="PDU66" s="685"/>
      <c r="PDV66" s="685"/>
      <c r="PDW66" s="685"/>
      <c r="PDX66" s="685"/>
      <c r="PDY66" s="685"/>
      <c r="PDZ66" s="685"/>
      <c r="PEA66" s="685"/>
      <c r="PEB66" s="685"/>
      <c r="PEC66" s="685"/>
      <c r="PED66" s="685"/>
      <c r="PEE66" s="685"/>
      <c r="PEF66" s="685"/>
      <c r="PEG66" s="685"/>
      <c r="PEH66" s="685"/>
      <c r="PEI66" s="685"/>
      <c r="PEJ66" s="685"/>
      <c r="PEK66" s="685"/>
      <c r="PEL66" s="685"/>
      <c r="PEM66" s="685"/>
      <c r="PEN66" s="685"/>
      <c r="PEO66" s="685"/>
      <c r="PEP66" s="685"/>
      <c r="PEQ66" s="685"/>
      <c r="PER66" s="685"/>
      <c r="PES66" s="685"/>
      <c r="PET66" s="685"/>
      <c r="PEU66" s="685"/>
      <c r="PEV66" s="685"/>
      <c r="PEW66" s="685"/>
      <c r="PEX66" s="685"/>
      <c r="PEY66" s="685"/>
      <c r="PEZ66" s="685"/>
      <c r="PFA66" s="685"/>
      <c r="PFB66" s="685"/>
      <c r="PFC66" s="685"/>
      <c r="PFD66" s="685"/>
      <c r="PFE66" s="685"/>
      <c r="PFF66" s="685"/>
      <c r="PFG66" s="685"/>
      <c r="PFH66" s="685"/>
      <c r="PFI66" s="685"/>
      <c r="PFJ66" s="685"/>
      <c r="PFK66" s="685"/>
      <c r="PFL66" s="685"/>
      <c r="PFM66" s="685"/>
      <c r="PFN66" s="685"/>
      <c r="PFO66" s="685"/>
      <c r="PFP66" s="685"/>
      <c r="PFQ66" s="685"/>
      <c r="PFR66" s="685"/>
      <c r="PFS66" s="685"/>
      <c r="PFT66" s="685"/>
      <c r="PFU66" s="685"/>
      <c r="PFV66" s="685"/>
      <c r="PFW66" s="685"/>
      <c r="PFX66" s="685"/>
      <c r="PFY66" s="685"/>
      <c r="PFZ66" s="685"/>
      <c r="PGA66" s="685"/>
      <c r="PGB66" s="685"/>
      <c r="PGC66" s="685"/>
      <c r="PGD66" s="685"/>
      <c r="PGE66" s="685"/>
      <c r="PGF66" s="685"/>
      <c r="PGG66" s="685"/>
      <c r="PGH66" s="685"/>
      <c r="PGI66" s="685"/>
      <c r="PGJ66" s="685"/>
      <c r="PGK66" s="685"/>
      <c r="PGL66" s="685"/>
      <c r="PGM66" s="685"/>
      <c r="PGN66" s="685"/>
      <c r="PGO66" s="685"/>
      <c r="PGP66" s="685"/>
      <c r="PGQ66" s="685"/>
      <c r="PGR66" s="685"/>
      <c r="PGS66" s="685"/>
      <c r="PGT66" s="685"/>
      <c r="PGU66" s="685"/>
      <c r="PGV66" s="685"/>
      <c r="PGW66" s="685"/>
      <c r="PGX66" s="685"/>
      <c r="PGY66" s="685"/>
      <c r="PGZ66" s="685"/>
      <c r="PHA66" s="685"/>
      <c r="PHB66" s="685"/>
      <c r="PHC66" s="685"/>
      <c r="PHD66" s="685"/>
      <c r="PHE66" s="685"/>
      <c r="PHF66" s="685"/>
      <c r="PHG66" s="685"/>
      <c r="PHH66" s="685"/>
      <c r="PHI66" s="685"/>
      <c r="PHJ66" s="685"/>
      <c r="PHK66" s="685"/>
      <c r="PHL66" s="685"/>
      <c r="PHM66" s="685"/>
      <c r="PHN66" s="685"/>
      <c r="PHO66" s="685"/>
      <c r="PHP66" s="685"/>
      <c r="PHQ66" s="685"/>
      <c r="PHR66" s="685"/>
      <c r="PHS66" s="685"/>
      <c r="PHT66" s="685"/>
      <c r="PHU66" s="685"/>
      <c r="PHV66" s="685"/>
      <c r="PHW66" s="685"/>
      <c r="PHX66" s="685"/>
      <c r="PHY66" s="685"/>
      <c r="PHZ66" s="685"/>
      <c r="PIA66" s="685"/>
      <c r="PIB66" s="685"/>
      <c r="PIC66" s="685"/>
      <c r="PID66" s="685"/>
      <c r="PIE66" s="685"/>
      <c r="PIF66" s="685"/>
      <c r="PIG66" s="685"/>
      <c r="PIH66" s="685"/>
      <c r="PII66" s="685"/>
      <c r="PIJ66" s="685"/>
      <c r="PIK66" s="685"/>
      <c r="PIL66" s="685"/>
      <c r="PIM66" s="685"/>
      <c r="PIN66" s="685"/>
      <c r="PIO66" s="685"/>
      <c r="PIP66" s="685"/>
      <c r="PIQ66" s="685"/>
      <c r="PIR66" s="685"/>
      <c r="PIS66" s="685"/>
      <c r="PIT66" s="685"/>
      <c r="PIU66" s="685"/>
      <c r="PIV66" s="685"/>
      <c r="PIW66" s="685"/>
      <c r="PIX66" s="685"/>
      <c r="PIY66" s="685"/>
      <c r="PIZ66" s="685"/>
      <c r="PJA66" s="685"/>
      <c r="PJB66" s="685"/>
      <c r="PJC66" s="685"/>
      <c r="PJD66" s="685"/>
      <c r="PJE66" s="685"/>
      <c r="PJF66" s="685"/>
      <c r="PJG66" s="685"/>
      <c r="PJH66" s="685"/>
      <c r="PJI66" s="685"/>
      <c r="PJJ66" s="685"/>
      <c r="PJK66" s="685"/>
      <c r="PJL66" s="685"/>
      <c r="PJM66" s="685"/>
      <c r="PJN66" s="685"/>
      <c r="PJO66" s="685"/>
      <c r="PJP66" s="685"/>
      <c r="PJQ66" s="685"/>
      <c r="PJR66" s="685"/>
      <c r="PJS66" s="685"/>
      <c r="PJT66" s="685"/>
      <c r="PJU66" s="685"/>
      <c r="PJV66" s="685"/>
      <c r="PJW66" s="685"/>
      <c r="PJX66" s="685"/>
      <c r="PJY66" s="685"/>
      <c r="PJZ66" s="685"/>
      <c r="PKA66" s="685"/>
      <c r="PKB66" s="685"/>
      <c r="PKC66" s="685"/>
      <c r="PKD66" s="685"/>
      <c r="PKE66" s="685"/>
      <c r="PKF66" s="685"/>
      <c r="PKG66" s="685"/>
      <c r="PKH66" s="685"/>
      <c r="PKI66" s="685"/>
      <c r="PKJ66" s="685"/>
      <c r="PKK66" s="685"/>
      <c r="PKL66" s="685"/>
      <c r="PKM66" s="685"/>
      <c r="PKN66" s="685"/>
      <c r="PKO66" s="685"/>
      <c r="PKP66" s="685"/>
      <c r="PKQ66" s="685"/>
      <c r="PKR66" s="685"/>
      <c r="PKS66" s="685"/>
      <c r="PKT66" s="685"/>
      <c r="PKU66" s="685"/>
      <c r="PKV66" s="685"/>
      <c r="PKW66" s="685"/>
      <c r="PKX66" s="685"/>
      <c r="PKY66" s="685"/>
      <c r="PKZ66" s="685"/>
      <c r="PLA66" s="685"/>
      <c r="PLB66" s="685"/>
      <c r="PLC66" s="685"/>
      <c r="PLD66" s="685"/>
      <c r="PLE66" s="685"/>
      <c r="PLF66" s="685"/>
      <c r="PLG66" s="685"/>
      <c r="PLH66" s="685"/>
      <c r="PLI66" s="685"/>
      <c r="PLJ66" s="685"/>
      <c r="PLK66" s="685"/>
      <c r="PLL66" s="685"/>
      <c r="PLM66" s="685"/>
      <c r="PLN66" s="685"/>
      <c r="PLO66" s="685"/>
      <c r="PLP66" s="685"/>
      <c r="PLQ66" s="685"/>
      <c r="PLR66" s="685"/>
      <c r="PLS66" s="685"/>
      <c r="PLT66" s="685"/>
      <c r="PLU66" s="685"/>
      <c r="PLV66" s="685"/>
      <c r="PLW66" s="685"/>
      <c r="PLX66" s="685"/>
      <c r="PLY66" s="685"/>
      <c r="PLZ66" s="685"/>
      <c r="PMA66" s="685"/>
      <c r="PMB66" s="685"/>
      <c r="PMC66" s="685"/>
      <c r="PMD66" s="685"/>
      <c r="PME66" s="685"/>
      <c r="PMF66" s="685"/>
      <c r="PMG66" s="685"/>
      <c r="PMH66" s="685"/>
      <c r="PMI66" s="685"/>
      <c r="PMJ66" s="685"/>
      <c r="PMK66" s="685"/>
      <c r="PML66" s="685"/>
      <c r="PMM66" s="685"/>
      <c r="PMN66" s="685"/>
      <c r="PMO66" s="685"/>
      <c r="PMP66" s="685"/>
      <c r="PMQ66" s="685"/>
      <c r="PMR66" s="685"/>
      <c r="PMS66" s="685"/>
      <c r="PMT66" s="685"/>
      <c r="PMU66" s="685"/>
      <c r="PMV66" s="685"/>
      <c r="PMW66" s="685"/>
      <c r="PMX66" s="685"/>
      <c r="PMY66" s="685"/>
      <c r="PMZ66" s="685"/>
      <c r="PNA66" s="685"/>
      <c r="PNB66" s="685"/>
      <c r="PNC66" s="685"/>
      <c r="PND66" s="685"/>
      <c r="PNE66" s="685"/>
      <c r="PNF66" s="685"/>
      <c r="PNG66" s="685"/>
      <c r="PNH66" s="685"/>
      <c r="PNI66" s="685"/>
      <c r="PNJ66" s="685"/>
      <c r="PNK66" s="685"/>
      <c r="PNL66" s="685"/>
      <c r="PNM66" s="685"/>
      <c r="PNN66" s="685"/>
      <c r="PNO66" s="685"/>
      <c r="PNP66" s="685"/>
      <c r="PNQ66" s="685"/>
      <c r="PNR66" s="685"/>
      <c r="PNS66" s="685"/>
      <c r="PNT66" s="685"/>
      <c r="PNU66" s="685"/>
      <c r="PNV66" s="685"/>
      <c r="PNW66" s="685"/>
      <c r="PNX66" s="685"/>
      <c r="PNY66" s="685"/>
      <c r="PNZ66" s="685"/>
      <c r="POA66" s="685"/>
      <c r="POB66" s="685"/>
      <c r="POC66" s="685"/>
      <c r="POD66" s="685"/>
      <c r="POE66" s="685"/>
      <c r="POF66" s="685"/>
      <c r="POG66" s="685"/>
      <c r="POH66" s="685"/>
      <c r="POI66" s="685"/>
      <c r="POJ66" s="685"/>
      <c r="POK66" s="685"/>
      <c r="POL66" s="685"/>
      <c r="POM66" s="685"/>
      <c r="PON66" s="685"/>
      <c r="POO66" s="685"/>
      <c r="POP66" s="685"/>
      <c r="POQ66" s="685"/>
      <c r="POR66" s="685"/>
      <c r="POS66" s="685"/>
      <c r="POT66" s="685"/>
      <c r="POU66" s="685"/>
      <c r="POV66" s="685"/>
      <c r="POW66" s="685"/>
      <c r="POX66" s="685"/>
      <c r="POY66" s="685"/>
      <c r="POZ66" s="685"/>
      <c r="PPA66" s="685"/>
      <c r="PPB66" s="685"/>
      <c r="PPC66" s="685"/>
      <c r="PPD66" s="685"/>
      <c r="PPE66" s="685"/>
      <c r="PPF66" s="685"/>
      <c r="PPG66" s="685"/>
      <c r="PPH66" s="685"/>
      <c r="PPI66" s="685"/>
      <c r="PPJ66" s="685"/>
      <c r="PPK66" s="685"/>
      <c r="PPL66" s="685"/>
      <c r="PPM66" s="685"/>
      <c r="PPN66" s="685"/>
      <c r="PPO66" s="685"/>
      <c r="PPP66" s="685"/>
      <c r="PPQ66" s="685"/>
      <c r="PPR66" s="685"/>
      <c r="PPS66" s="685"/>
      <c r="PPT66" s="685"/>
      <c r="PPU66" s="685"/>
      <c r="PPV66" s="685"/>
      <c r="PPW66" s="685"/>
      <c r="PPX66" s="685"/>
      <c r="PPY66" s="685"/>
      <c r="PPZ66" s="685"/>
      <c r="PQA66" s="685"/>
      <c r="PQB66" s="685"/>
      <c r="PQC66" s="685"/>
      <c r="PQD66" s="685"/>
      <c r="PQE66" s="685"/>
      <c r="PQF66" s="685"/>
      <c r="PQG66" s="685"/>
      <c r="PQH66" s="685"/>
      <c r="PQI66" s="685"/>
      <c r="PQJ66" s="685"/>
      <c r="PQK66" s="685"/>
      <c r="PQL66" s="685"/>
      <c r="PQM66" s="685"/>
      <c r="PQN66" s="685"/>
      <c r="PQO66" s="685"/>
      <c r="PQP66" s="685"/>
      <c r="PQQ66" s="685"/>
      <c r="PQR66" s="685"/>
      <c r="PQS66" s="685"/>
      <c r="PQT66" s="685"/>
      <c r="PQU66" s="685"/>
      <c r="PQV66" s="685"/>
      <c r="PQW66" s="685"/>
      <c r="PQX66" s="685"/>
      <c r="PQY66" s="685"/>
      <c r="PQZ66" s="685"/>
      <c r="PRA66" s="685"/>
      <c r="PRB66" s="685"/>
      <c r="PRC66" s="685"/>
      <c r="PRD66" s="685"/>
      <c r="PRE66" s="685"/>
      <c r="PRF66" s="685"/>
      <c r="PRG66" s="685"/>
      <c r="PRH66" s="685"/>
      <c r="PRI66" s="685"/>
      <c r="PRJ66" s="685"/>
      <c r="PRK66" s="685"/>
      <c r="PRL66" s="685"/>
      <c r="PRM66" s="685"/>
      <c r="PRN66" s="685"/>
      <c r="PRO66" s="685"/>
      <c r="PRP66" s="685"/>
      <c r="PRQ66" s="685"/>
      <c r="PRR66" s="685"/>
      <c r="PRS66" s="685"/>
      <c r="PRT66" s="685"/>
      <c r="PRU66" s="685"/>
      <c r="PRV66" s="685"/>
      <c r="PRW66" s="685"/>
      <c r="PRX66" s="685"/>
      <c r="PRY66" s="685"/>
      <c r="PRZ66" s="685"/>
      <c r="PSA66" s="685"/>
      <c r="PSB66" s="685"/>
      <c r="PSC66" s="685"/>
      <c r="PSD66" s="685"/>
      <c r="PSE66" s="685"/>
      <c r="PSF66" s="685"/>
      <c r="PSG66" s="685"/>
      <c r="PSH66" s="685"/>
      <c r="PSI66" s="685"/>
      <c r="PSJ66" s="685"/>
      <c r="PSK66" s="685"/>
      <c r="PSL66" s="685"/>
      <c r="PSM66" s="685"/>
      <c r="PSN66" s="685"/>
      <c r="PSO66" s="685"/>
      <c r="PSP66" s="685"/>
      <c r="PSQ66" s="685"/>
      <c r="PSR66" s="685"/>
      <c r="PSS66" s="685"/>
      <c r="PST66" s="685"/>
      <c r="PSU66" s="685"/>
      <c r="PSV66" s="685"/>
      <c r="PSW66" s="685"/>
      <c r="PSX66" s="685"/>
      <c r="PSY66" s="685"/>
      <c r="PSZ66" s="685"/>
      <c r="PTA66" s="685"/>
      <c r="PTB66" s="685"/>
      <c r="PTC66" s="685"/>
      <c r="PTD66" s="685"/>
      <c r="PTE66" s="685"/>
      <c r="PTF66" s="685"/>
      <c r="PTG66" s="685"/>
      <c r="PTH66" s="685"/>
      <c r="PTI66" s="685"/>
      <c r="PTJ66" s="685"/>
      <c r="PTK66" s="685"/>
      <c r="PTL66" s="685"/>
      <c r="PTM66" s="685"/>
      <c r="PTN66" s="685"/>
      <c r="PTO66" s="685"/>
      <c r="PTP66" s="685"/>
      <c r="PTQ66" s="685"/>
      <c r="PTR66" s="685"/>
      <c r="PTS66" s="685"/>
      <c r="PTT66" s="685"/>
      <c r="PTU66" s="685"/>
      <c r="PTV66" s="685"/>
      <c r="PTW66" s="685"/>
      <c r="PTX66" s="685"/>
      <c r="PTY66" s="685"/>
      <c r="PTZ66" s="685"/>
      <c r="PUA66" s="685"/>
      <c r="PUB66" s="685"/>
      <c r="PUC66" s="685"/>
      <c r="PUD66" s="685"/>
      <c r="PUE66" s="685"/>
      <c r="PUF66" s="685"/>
      <c r="PUG66" s="685"/>
      <c r="PUH66" s="685"/>
      <c r="PUI66" s="685"/>
      <c r="PUJ66" s="685"/>
      <c r="PUK66" s="685"/>
      <c r="PUL66" s="685"/>
      <c r="PUM66" s="685"/>
      <c r="PUN66" s="685"/>
      <c r="PUO66" s="685"/>
      <c r="PUP66" s="685"/>
      <c r="PUQ66" s="685"/>
      <c r="PUR66" s="685"/>
      <c r="PUS66" s="685"/>
      <c r="PUT66" s="685"/>
      <c r="PUU66" s="685"/>
      <c r="PUV66" s="685"/>
      <c r="PUW66" s="685"/>
      <c r="PUX66" s="685"/>
      <c r="PUY66" s="685"/>
      <c r="PUZ66" s="685"/>
      <c r="PVA66" s="685"/>
      <c r="PVB66" s="685"/>
      <c r="PVC66" s="685"/>
      <c r="PVD66" s="685"/>
      <c r="PVE66" s="685"/>
      <c r="PVF66" s="685"/>
      <c r="PVG66" s="685"/>
      <c r="PVH66" s="685"/>
      <c r="PVI66" s="685"/>
      <c r="PVJ66" s="685"/>
      <c r="PVK66" s="685"/>
      <c r="PVL66" s="685"/>
      <c r="PVM66" s="685"/>
      <c r="PVN66" s="685"/>
      <c r="PVO66" s="685"/>
      <c r="PVP66" s="685"/>
      <c r="PVQ66" s="685"/>
      <c r="PVR66" s="685"/>
      <c r="PVS66" s="685"/>
      <c r="PVT66" s="685"/>
      <c r="PVU66" s="685"/>
      <c r="PVV66" s="685"/>
      <c r="PVW66" s="685"/>
      <c r="PVX66" s="685"/>
      <c r="PVY66" s="685"/>
      <c r="PVZ66" s="685"/>
      <c r="PWA66" s="685"/>
      <c r="PWB66" s="685"/>
      <c r="PWC66" s="685"/>
      <c r="PWD66" s="685"/>
      <c r="PWE66" s="685"/>
      <c r="PWF66" s="685"/>
      <c r="PWG66" s="685"/>
      <c r="PWH66" s="685"/>
      <c r="PWI66" s="685"/>
      <c r="PWJ66" s="685"/>
      <c r="PWK66" s="685"/>
      <c r="PWL66" s="685"/>
      <c r="PWM66" s="685"/>
      <c r="PWN66" s="685"/>
      <c r="PWO66" s="685"/>
      <c r="PWP66" s="685"/>
      <c r="PWQ66" s="685"/>
      <c r="PWR66" s="685"/>
      <c r="PWS66" s="685"/>
      <c r="PWT66" s="685"/>
      <c r="PWU66" s="685"/>
      <c r="PWV66" s="685"/>
      <c r="PWW66" s="685"/>
      <c r="PWX66" s="685"/>
      <c r="PWY66" s="685"/>
      <c r="PWZ66" s="685"/>
      <c r="PXA66" s="685"/>
      <c r="PXB66" s="685"/>
      <c r="PXC66" s="685"/>
      <c r="PXD66" s="685"/>
      <c r="PXE66" s="685"/>
      <c r="PXF66" s="685"/>
      <c r="PXG66" s="685"/>
      <c r="PXH66" s="685"/>
      <c r="PXI66" s="685"/>
      <c r="PXJ66" s="685"/>
      <c r="PXK66" s="685"/>
      <c r="PXL66" s="685"/>
      <c r="PXM66" s="685"/>
      <c r="PXN66" s="685"/>
      <c r="PXO66" s="685"/>
      <c r="PXP66" s="685"/>
      <c r="PXQ66" s="685"/>
      <c r="PXR66" s="685"/>
      <c r="PXS66" s="685"/>
      <c r="PXT66" s="685"/>
      <c r="PXU66" s="685"/>
      <c r="PXV66" s="685"/>
      <c r="PXW66" s="685"/>
      <c r="PXX66" s="685"/>
      <c r="PXY66" s="685"/>
      <c r="PXZ66" s="685"/>
      <c r="PYA66" s="685"/>
      <c r="PYB66" s="685"/>
      <c r="PYC66" s="685"/>
      <c r="PYD66" s="685"/>
      <c r="PYE66" s="685"/>
      <c r="PYF66" s="685"/>
      <c r="PYG66" s="685"/>
      <c r="PYH66" s="685"/>
      <c r="PYI66" s="685"/>
      <c r="PYJ66" s="685"/>
      <c r="PYK66" s="685"/>
      <c r="PYL66" s="685"/>
      <c r="PYM66" s="685"/>
      <c r="PYN66" s="685"/>
      <c r="PYO66" s="685"/>
      <c r="PYP66" s="685"/>
      <c r="PYQ66" s="685"/>
      <c r="PYR66" s="685"/>
      <c r="PYS66" s="685"/>
      <c r="PYT66" s="685"/>
      <c r="PYU66" s="685"/>
      <c r="PYV66" s="685"/>
      <c r="PYW66" s="685"/>
      <c r="PYX66" s="685"/>
      <c r="PYY66" s="685"/>
      <c r="PYZ66" s="685"/>
      <c r="PZA66" s="685"/>
      <c r="PZB66" s="685"/>
      <c r="PZC66" s="685"/>
      <c r="PZD66" s="685"/>
      <c r="PZE66" s="685"/>
      <c r="PZF66" s="685"/>
      <c r="PZG66" s="685"/>
      <c r="PZH66" s="685"/>
      <c r="PZI66" s="685"/>
      <c r="PZJ66" s="685"/>
      <c r="PZK66" s="685"/>
      <c r="PZL66" s="685"/>
      <c r="PZM66" s="685"/>
      <c r="PZN66" s="685"/>
      <c r="PZO66" s="685"/>
      <c r="PZP66" s="685"/>
      <c r="PZQ66" s="685"/>
      <c r="PZR66" s="685"/>
      <c r="PZS66" s="685"/>
      <c r="PZT66" s="685"/>
      <c r="PZU66" s="685"/>
      <c r="PZV66" s="685"/>
      <c r="PZW66" s="685"/>
      <c r="PZX66" s="685"/>
      <c r="PZY66" s="685"/>
      <c r="PZZ66" s="685"/>
      <c r="QAA66" s="685"/>
      <c r="QAB66" s="685"/>
      <c r="QAC66" s="685"/>
      <c r="QAD66" s="685"/>
      <c r="QAE66" s="685"/>
      <c r="QAF66" s="685"/>
      <c r="QAG66" s="685"/>
      <c r="QAH66" s="685"/>
      <c r="QAI66" s="685"/>
      <c r="QAJ66" s="685"/>
      <c r="QAK66" s="685"/>
      <c r="QAL66" s="685"/>
      <c r="QAM66" s="685"/>
      <c r="QAN66" s="685"/>
      <c r="QAO66" s="685"/>
      <c r="QAP66" s="685"/>
      <c r="QAQ66" s="685"/>
      <c r="QAR66" s="685"/>
      <c r="QAS66" s="685"/>
      <c r="QAT66" s="685"/>
      <c r="QAU66" s="685"/>
      <c r="QAV66" s="685"/>
      <c r="QAW66" s="685"/>
      <c r="QAX66" s="685"/>
      <c r="QAY66" s="685"/>
      <c r="QAZ66" s="685"/>
      <c r="QBA66" s="685"/>
      <c r="QBB66" s="685"/>
      <c r="QBC66" s="685"/>
      <c r="QBD66" s="685"/>
      <c r="QBE66" s="685"/>
      <c r="QBF66" s="685"/>
      <c r="QBG66" s="685"/>
      <c r="QBH66" s="685"/>
      <c r="QBI66" s="685"/>
      <c r="QBJ66" s="685"/>
      <c r="QBK66" s="685"/>
      <c r="QBL66" s="685"/>
      <c r="QBM66" s="685"/>
      <c r="QBN66" s="685"/>
      <c r="QBO66" s="685"/>
      <c r="QBP66" s="685"/>
      <c r="QBQ66" s="685"/>
      <c r="QBR66" s="685"/>
      <c r="QBS66" s="685"/>
      <c r="QBT66" s="685"/>
      <c r="QBU66" s="685"/>
      <c r="QBV66" s="685"/>
      <c r="QBW66" s="685"/>
      <c r="QBX66" s="685"/>
      <c r="QBY66" s="685"/>
      <c r="QBZ66" s="685"/>
      <c r="QCA66" s="685"/>
      <c r="QCB66" s="685"/>
      <c r="QCC66" s="685"/>
      <c r="QCD66" s="685"/>
      <c r="QCE66" s="685"/>
      <c r="QCF66" s="685"/>
      <c r="QCG66" s="685"/>
      <c r="QCH66" s="685"/>
      <c r="QCI66" s="685"/>
      <c r="QCJ66" s="685"/>
      <c r="QCK66" s="685"/>
      <c r="QCL66" s="685"/>
      <c r="QCM66" s="685"/>
      <c r="QCN66" s="685"/>
      <c r="QCO66" s="685"/>
      <c r="QCP66" s="685"/>
      <c r="QCQ66" s="685"/>
      <c r="QCR66" s="685"/>
      <c r="QCS66" s="685"/>
      <c r="QCT66" s="685"/>
      <c r="QCU66" s="685"/>
      <c r="QCV66" s="685"/>
      <c r="QCW66" s="685"/>
      <c r="QCX66" s="685"/>
      <c r="QCY66" s="685"/>
      <c r="QCZ66" s="685"/>
      <c r="QDA66" s="685"/>
      <c r="QDB66" s="685"/>
      <c r="QDC66" s="685"/>
      <c r="QDD66" s="685"/>
      <c r="QDE66" s="685"/>
      <c r="QDF66" s="685"/>
      <c r="QDG66" s="685"/>
      <c r="QDH66" s="685"/>
      <c r="QDI66" s="685"/>
      <c r="QDJ66" s="685"/>
      <c r="QDK66" s="685"/>
      <c r="QDL66" s="685"/>
      <c r="QDM66" s="685"/>
      <c r="QDN66" s="685"/>
      <c r="QDO66" s="685"/>
      <c r="QDP66" s="685"/>
      <c r="QDQ66" s="685"/>
      <c r="QDR66" s="685"/>
      <c r="QDS66" s="685"/>
      <c r="QDT66" s="685"/>
      <c r="QDU66" s="685"/>
      <c r="QDV66" s="685"/>
      <c r="QDW66" s="685"/>
      <c r="QDX66" s="685"/>
      <c r="QDY66" s="685"/>
      <c r="QDZ66" s="685"/>
      <c r="QEA66" s="685"/>
      <c r="QEB66" s="685"/>
      <c r="QEC66" s="685"/>
      <c r="QED66" s="685"/>
      <c r="QEE66" s="685"/>
      <c r="QEF66" s="685"/>
      <c r="QEG66" s="685"/>
      <c r="QEH66" s="685"/>
      <c r="QEI66" s="685"/>
      <c r="QEJ66" s="685"/>
      <c r="QEK66" s="685"/>
      <c r="QEL66" s="685"/>
      <c r="QEM66" s="685"/>
      <c r="QEN66" s="685"/>
      <c r="QEO66" s="685"/>
      <c r="QEP66" s="685"/>
      <c r="QEQ66" s="685"/>
      <c r="QER66" s="685"/>
      <c r="QES66" s="685"/>
      <c r="QET66" s="685"/>
      <c r="QEU66" s="685"/>
      <c r="QEV66" s="685"/>
      <c r="QEW66" s="685"/>
      <c r="QEX66" s="685"/>
      <c r="QEY66" s="685"/>
      <c r="QEZ66" s="685"/>
      <c r="QFA66" s="685"/>
      <c r="QFB66" s="685"/>
      <c r="QFC66" s="685"/>
      <c r="QFD66" s="685"/>
      <c r="QFE66" s="685"/>
      <c r="QFF66" s="685"/>
      <c r="QFG66" s="685"/>
      <c r="QFH66" s="685"/>
      <c r="QFI66" s="685"/>
      <c r="QFJ66" s="685"/>
      <c r="QFK66" s="685"/>
      <c r="QFL66" s="685"/>
      <c r="QFM66" s="685"/>
      <c r="QFN66" s="685"/>
      <c r="QFO66" s="685"/>
      <c r="QFP66" s="685"/>
      <c r="QFQ66" s="685"/>
      <c r="QFR66" s="685"/>
      <c r="QFS66" s="685"/>
      <c r="QFT66" s="685"/>
      <c r="QFU66" s="685"/>
      <c r="QFV66" s="685"/>
      <c r="QFW66" s="685"/>
      <c r="QFX66" s="685"/>
      <c r="QFY66" s="685"/>
      <c r="QFZ66" s="685"/>
      <c r="QGA66" s="685"/>
      <c r="QGB66" s="685"/>
      <c r="QGC66" s="685"/>
      <c r="QGD66" s="685"/>
      <c r="QGE66" s="685"/>
      <c r="QGF66" s="685"/>
      <c r="QGG66" s="685"/>
      <c r="QGH66" s="685"/>
      <c r="QGI66" s="685"/>
      <c r="QGJ66" s="685"/>
      <c r="QGK66" s="685"/>
      <c r="QGL66" s="685"/>
      <c r="QGM66" s="685"/>
      <c r="QGN66" s="685"/>
      <c r="QGO66" s="685"/>
      <c r="QGP66" s="685"/>
      <c r="QGQ66" s="685"/>
      <c r="QGR66" s="685"/>
      <c r="QGS66" s="685"/>
      <c r="QGT66" s="685"/>
      <c r="QGU66" s="685"/>
      <c r="QGV66" s="685"/>
      <c r="QGW66" s="685"/>
      <c r="QGX66" s="685"/>
      <c r="QGY66" s="685"/>
      <c r="QGZ66" s="685"/>
      <c r="QHA66" s="685"/>
      <c r="QHB66" s="685"/>
      <c r="QHC66" s="685"/>
      <c r="QHD66" s="685"/>
      <c r="QHE66" s="685"/>
      <c r="QHF66" s="685"/>
      <c r="QHG66" s="685"/>
      <c r="QHH66" s="685"/>
      <c r="QHI66" s="685"/>
      <c r="QHJ66" s="685"/>
      <c r="QHK66" s="685"/>
      <c r="QHL66" s="685"/>
      <c r="QHM66" s="685"/>
      <c r="QHN66" s="685"/>
      <c r="QHO66" s="685"/>
      <c r="QHP66" s="685"/>
      <c r="QHQ66" s="685"/>
      <c r="QHR66" s="685"/>
      <c r="QHS66" s="685"/>
      <c r="QHT66" s="685"/>
      <c r="QHU66" s="685"/>
      <c r="QHV66" s="685"/>
      <c r="QHW66" s="685"/>
      <c r="QHX66" s="685"/>
      <c r="QHY66" s="685"/>
      <c r="QHZ66" s="685"/>
      <c r="QIA66" s="685"/>
      <c r="QIB66" s="685"/>
      <c r="QIC66" s="685"/>
      <c r="QID66" s="685"/>
      <c r="QIE66" s="685"/>
      <c r="QIF66" s="685"/>
      <c r="QIG66" s="685"/>
      <c r="QIH66" s="685"/>
      <c r="QII66" s="685"/>
      <c r="QIJ66" s="685"/>
      <c r="QIK66" s="685"/>
      <c r="QIL66" s="685"/>
      <c r="QIM66" s="685"/>
      <c r="QIN66" s="685"/>
      <c r="QIO66" s="685"/>
      <c r="QIP66" s="685"/>
      <c r="QIQ66" s="685"/>
      <c r="QIR66" s="685"/>
      <c r="QIS66" s="685"/>
      <c r="QIT66" s="685"/>
      <c r="QIU66" s="685"/>
      <c r="QIV66" s="685"/>
      <c r="QIW66" s="685"/>
      <c r="QIX66" s="685"/>
      <c r="QIY66" s="685"/>
      <c r="QIZ66" s="685"/>
      <c r="QJA66" s="685"/>
      <c r="QJB66" s="685"/>
      <c r="QJC66" s="685"/>
      <c r="QJD66" s="685"/>
      <c r="QJE66" s="685"/>
      <c r="QJF66" s="685"/>
      <c r="QJG66" s="685"/>
      <c r="QJH66" s="685"/>
      <c r="QJI66" s="685"/>
      <c r="QJJ66" s="685"/>
      <c r="QJK66" s="685"/>
      <c r="QJL66" s="685"/>
      <c r="QJM66" s="685"/>
      <c r="QJN66" s="685"/>
      <c r="QJO66" s="685"/>
      <c r="QJP66" s="685"/>
      <c r="QJQ66" s="685"/>
      <c r="QJR66" s="685"/>
      <c r="QJS66" s="685"/>
      <c r="QJT66" s="685"/>
      <c r="QJU66" s="685"/>
      <c r="QJV66" s="685"/>
      <c r="QJW66" s="685"/>
      <c r="QJX66" s="685"/>
      <c r="QJY66" s="685"/>
      <c r="QJZ66" s="685"/>
      <c r="QKA66" s="685"/>
      <c r="QKB66" s="685"/>
      <c r="QKC66" s="685"/>
      <c r="QKD66" s="685"/>
      <c r="QKE66" s="685"/>
      <c r="QKF66" s="685"/>
      <c r="QKG66" s="685"/>
      <c r="QKH66" s="685"/>
      <c r="QKI66" s="685"/>
      <c r="QKJ66" s="685"/>
      <c r="QKK66" s="685"/>
      <c r="QKL66" s="685"/>
      <c r="QKM66" s="685"/>
      <c r="QKN66" s="685"/>
      <c r="QKO66" s="685"/>
      <c r="QKP66" s="685"/>
      <c r="QKQ66" s="685"/>
      <c r="QKR66" s="685"/>
      <c r="QKS66" s="685"/>
      <c r="QKT66" s="685"/>
      <c r="QKU66" s="685"/>
      <c r="QKV66" s="685"/>
      <c r="QKW66" s="685"/>
      <c r="QKX66" s="685"/>
      <c r="QKY66" s="685"/>
      <c r="QKZ66" s="685"/>
      <c r="QLA66" s="685"/>
      <c r="QLB66" s="685"/>
      <c r="QLC66" s="685"/>
      <c r="QLD66" s="685"/>
      <c r="QLE66" s="685"/>
      <c r="QLF66" s="685"/>
      <c r="QLG66" s="685"/>
      <c r="QLH66" s="685"/>
      <c r="QLI66" s="685"/>
      <c r="QLJ66" s="685"/>
      <c r="QLK66" s="685"/>
      <c r="QLL66" s="685"/>
      <c r="QLM66" s="685"/>
      <c r="QLN66" s="685"/>
      <c r="QLO66" s="685"/>
      <c r="QLP66" s="685"/>
      <c r="QLQ66" s="685"/>
      <c r="QLR66" s="685"/>
      <c r="QLS66" s="685"/>
      <c r="QLT66" s="685"/>
      <c r="QLU66" s="685"/>
      <c r="QLV66" s="685"/>
      <c r="QLW66" s="685"/>
      <c r="QLX66" s="685"/>
      <c r="QLY66" s="685"/>
      <c r="QLZ66" s="685"/>
      <c r="QMA66" s="685"/>
      <c r="QMB66" s="685"/>
      <c r="QMC66" s="685"/>
      <c r="QMD66" s="685"/>
      <c r="QME66" s="685"/>
      <c r="QMF66" s="685"/>
      <c r="QMG66" s="685"/>
      <c r="QMH66" s="685"/>
      <c r="QMI66" s="685"/>
      <c r="QMJ66" s="685"/>
      <c r="QMK66" s="685"/>
      <c r="QML66" s="685"/>
      <c r="QMM66" s="685"/>
      <c r="QMN66" s="685"/>
      <c r="QMO66" s="685"/>
      <c r="QMP66" s="685"/>
      <c r="QMQ66" s="685"/>
      <c r="QMR66" s="685"/>
      <c r="QMS66" s="685"/>
      <c r="QMT66" s="685"/>
      <c r="QMU66" s="685"/>
      <c r="QMV66" s="685"/>
      <c r="QMW66" s="685"/>
      <c r="QMX66" s="685"/>
      <c r="QMY66" s="685"/>
      <c r="QMZ66" s="685"/>
      <c r="QNA66" s="685"/>
      <c r="QNB66" s="685"/>
      <c r="QNC66" s="685"/>
      <c r="QND66" s="685"/>
      <c r="QNE66" s="685"/>
      <c r="QNF66" s="685"/>
      <c r="QNG66" s="685"/>
      <c r="QNH66" s="685"/>
      <c r="QNI66" s="685"/>
      <c r="QNJ66" s="685"/>
      <c r="QNK66" s="685"/>
      <c r="QNL66" s="685"/>
      <c r="QNM66" s="685"/>
      <c r="QNN66" s="685"/>
      <c r="QNO66" s="685"/>
      <c r="QNP66" s="685"/>
      <c r="QNQ66" s="685"/>
      <c r="QNR66" s="685"/>
      <c r="QNS66" s="685"/>
      <c r="QNT66" s="685"/>
      <c r="QNU66" s="685"/>
      <c r="QNV66" s="685"/>
      <c r="QNW66" s="685"/>
      <c r="QNX66" s="685"/>
      <c r="QNY66" s="685"/>
      <c r="QNZ66" s="685"/>
      <c r="QOA66" s="685"/>
      <c r="QOB66" s="685"/>
      <c r="QOC66" s="685"/>
      <c r="QOD66" s="685"/>
      <c r="QOE66" s="685"/>
      <c r="QOF66" s="685"/>
      <c r="QOG66" s="685"/>
      <c r="QOH66" s="685"/>
      <c r="QOI66" s="685"/>
      <c r="QOJ66" s="685"/>
      <c r="QOK66" s="685"/>
      <c r="QOL66" s="685"/>
      <c r="QOM66" s="685"/>
      <c r="QON66" s="685"/>
      <c r="QOO66" s="685"/>
      <c r="QOP66" s="685"/>
      <c r="QOQ66" s="685"/>
      <c r="QOR66" s="685"/>
      <c r="QOS66" s="685"/>
      <c r="QOT66" s="685"/>
      <c r="QOU66" s="685"/>
      <c r="QOV66" s="685"/>
      <c r="QOW66" s="685"/>
      <c r="QOX66" s="685"/>
      <c r="QOY66" s="685"/>
      <c r="QOZ66" s="685"/>
      <c r="QPA66" s="685"/>
      <c r="QPB66" s="685"/>
      <c r="QPC66" s="685"/>
      <c r="QPD66" s="685"/>
      <c r="QPE66" s="685"/>
      <c r="QPF66" s="685"/>
      <c r="QPG66" s="685"/>
      <c r="QPH66" s="685"/>
      <c r="QPI66" s="685"/>
      <c r="QPJ66" s="685"/>
      <c r="QPK66" s="685"/>
      <c r="QPL66" s="685"/>
      <c r="QPM66" s="685"/>
      <c r="QPN66" s="685"/>
      <c r="QPO66" s="685"/>
      <c r="QPP66" s="685"/>
      <c r="QPQ66" s="685"/>
      <c r="QPR66" s="685"/>
      <c r="QPS66" s="685"/>
      <c r="QPT66" s="685"/>
      <c r="QPU66" s="685"/>
      <c r="QPV66" s="685"/>
      <c r="QPW66" s="685"/>
      <c r="QPX66" s="685"/>
      <c r="QPY66" s="685"/>
      <c r="QPZ66" s="685"/>
      <c r="QQA66" s="685"/>
      <c r="QQB66" s="685"/>
      <c r="QQC66" s="685"/>
      <c r="QQD66" s="685"/>
      <c r="QQE66" s="685"/>
      <c r="QQF66" s="685"/>
      <c r="QQG66" s="685"/>
      <c r="QQH66" s="685"/>
      <c r="QQI66" s="685"/>
      <c r="QQJ66" s="685"/>
      <c r="QQK66" s="685"/>
      <c r="QQL66" s="685"/>
      <c r="QQM66" s="685"/>
      <c r="QQN66" s="685"/>
      <c r="QQO66" s="685"/>
      <c r="QQP66" s="685"/>
      <c r="QQQ66" s="685"/>
      <c r="QQR66" s="685"/>
      <c r="QQS66" s="685"/>
      <c r="QQT66" s="685"/>
      <c r="QQU66" s="685"/>
      <c r="QQV66" s="685"/>
      <c r="QQW66" s="685"/>
      <c r="QQX66" s="685"/>
      <c r="QQY66" s="685"/>
      <c r="QQZ66" s="685"/>
      <c r="QRA66" s="685"/>
      <c r="QRB66" s="685"/>
      <c r="QRC66" s="685"/>
      <c r="QRD66" s="685"/>
      <c r="QRE66" s="685"/>
      <c r="QRF66" s="685"/>
      <c r="QRG66" s="685"/>
      <c r="QRH66" s="685"/>
      <c r="QRI66" s="685"/>
      <c r="QRJ66" s="685"/>
      <c r="QRK66" s="685"/>
      <c r="QRL66" s="685"/>
      <c r="QRM66" s="685"/>
      <c r="QRN66" s="685"/>
      <c r="QRO66" s="685"/>
      <c r="QRP66" s="685"/>
      <c r="QRQ66" s="685"/>
      <c r="QRR66" s="685"/>
      <c r="QRS66" s="685"/>
      <c r="QRT66" s="685"/>
      <c r="QRU66" s="685"/>
      <c r="QRV66" s="685"/>
      <c r="QRW66" s="685"/>
      <c r="QRX66" s="685"/>
      <c r="QRY66" s="685"/>
      <c r="QRZ66" s="685"/>
      <c r="QSA66" s="685"/>
      <c r="QSB66" s="685"/>
      <c r="QSC66" s="685"/>
      <c r="QSD66" s="685"/>
      <c r="QSE66" s="685"/>
      <c r="QSF66" s="685"/>
      <c r="QSG66" s="685"/>
      <c r="QSH66" s="685"/>
      <c r="QSI66" s="685"/>
      <c r="QSJ66" s="685"/>
      <c r="QSK66" s="685"/>
      <c r="QSL66" s="685"/>
      <c r="QSM66" s="685"/>
      <c r="QSN66" s="685"/>
      <c r="QSO66" s="685"/>
      <c r="QSP66" s="685"/>
      <c r="QSQ66" s="685"/>
      <c r="QSR66" s="685"/>
      <c r="QSS66" s="685"/>
      <c r="QST66" s="685"/>
      <c r="QSU66" s="685"/>
      <c r="QSV66" s="685"/>
      <c r="QSW66" s="685"/>
      <c r="QSX66" s="685"/>
      <c r="QSY66" s="685"/>
      <c r="QSZ66" s="685"/>
      <c r="QTA66" s="685"/>
      <c r="QTB66" s="685"/>
      <c r="QTC66" s="685"/>
      <c r="QTD66" s="685"/>
      <c r="QTE66" s="685"/>
      <c r="QTF66" s="685"/>
      <c r="QTG66" s="685"/>
      <c r="QTH66" s="685"/>
      <c r="QTI66" s="685"/>
      <c r="QTJ66" s="685"/>
      <c r="QTK66" s="685"/>
      <c r="QTL66" s="685"/>
      <c r="QTM66" s="685"/>
      <c r="QTN66" s="685"/>
      <c r="QTO66" s="685"/>
      <c r="QTP66" s="685"/>
      <c r="QTQ66" s="685"/>
      <c r="QTR66" s="685"/>
      <c r="QTS66" s="685"/>
      <c r="QTT66" s="685"/>
      <c r="QTU66" s="685"/>
      <c r="QTV66" s="685"/>
      <c r="QTW66" s="685"/>
      <c r="QTX66" s="685"/>
      <c r="QTY66" s="685"/>
      <c r="QTZ66" s="685"/>
      <c r="QUA66" s="685"/>
      <c r="QUB66" s="685"/>
      <c r="QUC66" s="685"/>
      <c r="QUD66" s="685"/>
      <c r="QUE66" s="685"/>
      <c r="QUF66" s="685"/>
      <c r="QUG66" s="685"/>
      <c r="QUH66" s="685"/>
      <c r="QUI66" s="685"/>
      <c r="QUJ66" s="685"/>
      <c r="QUK66" s="685"/>
      <c r="QUL66" s="685"/>
      <c r="QUM66" s="685"/>
      <c r="QUN66" s="685"/>
      <c r="QUO66" s="685"/>
      <c r="QUP66" s="685"/>
      <c r="QUQ66" s="685"/>
      <c r="QUR66" s="685"/>
      <c r="QUS66" s="685"/>
      <c r="QUT66" s="685"/>
      <c r="QUU66" s="685"/>
      <c r="QUV66" s="685"/>
      <c r="QUW66" s="685"/>
      <c r="QUX66" s="685"/>
      <c r="QUY66" s="685"/>
      <c r="QUZ66" s="685"/>
      <c r="QVA66" s="685"/>
      <c r="QVB66" s="685"/>
      <c r="QVC66" s="685"/>
      <c r="QVD66" s="685"/>
      <c r="QVE66" s="685"/>
      <c r="QVF66" s="685"/>
      <c r="QVG66" s="685"/>
      <c r="QVH66" s="685"/>
      <c r="QVI66" s="685"/>
      <c r="QVJ66" s="685"/>
      <c r="QVK66" s="685"/>
      <c r="QVL66" s="685"/>
      <c r="QVM66" s="685"/>
      <c r="QVN66" s="685"/>
      <c r="QVO66" s="685"/>
      <c r="QVP66" s="685"/>
      <c r="QVQ66" s="685"/>
      <c r="QVR66" s="685"/>
      <c r="QVS66" s="685"/>
      <c r="QVT66" s="685"/>
      <c r="QVU66" s="685"/>
      <c r="QVV66" s="685"/>
      <c r="QVW66" s="685"/>
      <c r="QVX66" s="685"/>
      <c r="QVY66" s="685"/>
      <c r="QVZ66" s="685"/>
      <c r="QWA66" s="685"/>
      <c r="QWB66" s="685"/>
      <c r="QWC66" s="685"/>
      <c r="QWD66" s="685"/>
      <c r="QWE66" s="685"/>
      <c r="QWF66" s="685"/>
      <c r="QWG66" s="685"/>
      <c r="QWH66" s="685"/>
      <c r="QWI66" s="685"/>
      <c r="QWJ66" s="685"/>
      <c r="QWK66" s="685"/>
      <c r="QWL66" s="685"/>
      <c r="QWM66" s="685"/>
      <c r="QWN66" s="685"/>
      <c r="QWO66" s="685"/>
      <c r="QWP66" s="685"/>
      <c r="QWQ66" s="685"/>
      <c r="QWR66" s="685"/>
      <c r="QWS66" s="685"/>
      <c r="QWT66" s="685"/>
      <c r="QWU66" s="685"/>
      <c r="QWV66" s="685"/>
      <c r="QWW66" s="685"/>
      <c r="QWX66" s="685"/>
      <c r="QWY66" s="685"/>
      <c r="QWZ66" s="685"/>
      <c r="QXA66" s="685"/>
      <c r="QXB66" s="685"/>
      <c r="QXC66" s="685"/>
      <c r="QXD66" s="685"/>
      <c r="QXE66" s="685"/>
      <c r="QXF66" s="685"/>
      <c r="QXG66" s="685"/>
      <c r="QXH66" s="685"/>
      <c r="QXI66" s="685"/>
      <c r="QXJ66" s="685"/>
      <c r="QXK66" s="685"/>
      <c r="QXL66" s="685"/>
      <c r="QXM66" s="685"/>
      <c r="QXN66" s="685"/>
      <c r="QXO66" s="685"/>
      <c r="QXP66" s="685"/>
      <c r="QXQ66" s="685"/>
      <c r="QXR66" s="685"/>
      <c r="QXS66" s="685"/>
      <c r="QXT66" s="685"/>
      <c r="QXU66" s="685"/>
      <c r="QXV66" s="685"/>
      <c r="QXW66" s="685"/>
      <c r="QXX66" s="685"/>
      <c r="QXY66" s="685"/>
      <c r="QXZ66" s="685"/>
      <c r="QYA66" s="685"/>
      <c r="QYB66" s="685"/>
      <c r="QYC66" s="685"/>
      <c r="QYD66" s="685"/>
      <c r="QYE66" s="685"/>
      <c r="QYF66" s="685"/>
      <c r="QYG66" s="685"/>
      <c r="QYH66" s="685"/>
      <c r="QYI66" s="685"/>
      <c r="QYJ66" s="685"/>
      <c r="QYK66" s="685"/>
      <c r="QYL66" s="685"/>
      <c r="QYM66" s="685"/>
      <c r="QYN66" s="685"/>
      <c r="QYO66" s="685"/>
      <c r="QYP66" s="685"/>
      <c r="QYQ66" s="685"/>
      <c r="QYR66" s="685"/>
      <c r="QYS66" s="685"/>
      <c r="QYT66" s="685"/>
      <c r="QYU66" s="685"/>
      <c r="QYV66" s="685"/>
      <c r="QYW66" s="685"/>
      <c r="QYX66" s="685"/>
      <c r="QYY66" s="685"/>
      <c r="QYZ66" s="685"/>
      <c r="QZA66" s="685"/>
      <c r="QZB66" s="685"/>
      <c r="QZC66" s="685"/>
      <c r="QZD66" s="685"/>
      <c r="QZE66" s="685"/>
      <c r="QZF66" s="685"/>
      <c r="QZG66" s="685"/>
      <c r="QZH66" s="685"/>
      <c r="QZI66" s="685"/>
      <c r="QZJ66" s="685"/>
      <c r="QZK66" s="685"/>
      <c r="QZL66" s="685"/>
      <c r="QZM66" s="685"/>
      <c r="QZN66" s="685"/>
      <c r="QZO66" s="685"/>
      <c r="QZP66" s="685"/>
      <c r="QZQ66" s="685"/>
      <c r="QZR66" s="685"/>
      <c r="QZS66" s="685"/>
      <c r="QZT66" s="685"/>
      <c r="QZU66" s="685"/>
      <c r="QZV66" s="685"/>
      <c r="QZW66" s="685"/>
      <c r="QZX66" s="685"/>
      <c r="QZY66" s="685"/>
      <c r="QZZ66" s="685"/>
      <c r="RAA66" s="685"/>
      <c r="RAB66" s="685"/>
      <c r="RAC66" s="685"/>
      <c r="RAD66" s="685"/>
      <c r="RAE66" s="685"/>
      <c r="RAF66" s="685"/>
      <c r="RAG66" s="685"/>
      <c r="RAH66" s="685"/>
      <c r="RAI66" s="685"/>
      <c r="RAJ66" s="685"/>
      <c r="RAK66" s="685"/>
      <c r="RAL66" s="685"/>
      <c r="RAM66" s="685"/>
      <c r="RAN66" s="685"/>
      <c r="RAO66" s="685"/>
      <c r="RAP66" s="685"/>
      <c r="RAQ66" s="685"/>
      <c r="RAR66" s="685"/>
      <c r="RAS66" s="685"/>
      <c r="RAT66" s="685"/>
      <c r="RAU66" s="685"/>
      <c r="RAV66" s="685"/>
      <c r="RAW66" s="685"/>
      <c r="RAX66" s="685"/>
      <c r="RAY66" s="685"/>
      <c r="RAZ66" s="685"/>
      <c r="RBA66" s="685"/>
      <c r="RBB66" s="685"/>
      <c r="RBC66" s="685"/>
      <c r="RBD66" s="685"/>
      <c r="RBE66" s="685"/>
      <c r="RBF66" s="685"/>
      <c r="RBG66" s="685"/>
      <c r="RBH66" s="685"/>
      <c r="RBI66" s="685"/>
      <c r="RBJ66" s="685"/>
      <c r="RBK66" s="685"/>
      <c r="RBL66" s="685"/>
      <c r="RBM66" s="685"/>
      <c r="RBN66" s="685"/>
      <c r="RBO66" s="685"/>
      <c r="RBP66" s="685"/>
      <c r="RBQ66" s="685"/>
      <c r="RBR66" s="685"/>
      <c r="RBS66" s="685"/>
      <c r="RBT66" s="685"/>
      <c r="RBU66" s="685"/>
      <c r="RBV66" s="685"/>
      <c r="RBW66" s="685"/>
      <c r="RBX66" s="685"/>
      <c r="RBY66" s="685"/>
      <c r="RBZ66" s="685"/>
      <c r="RCA66" s="685"/>
      <c r="RCB66" s="685"/>
      <c r="RCC66" s="685"/>
      <c r="RCD66" s="685"/>
      <c r="RCE66" s="685"/>
      <c r="RCF66" s="685"/>
      <c r="RCG66" s="685"/>
      <c r="RCH66" s="685"/>
      <c r="RCI66" s="685"/>
      <c r="RCJ66" s="685"/>
      <c r="RCK66" s="685"/>
      <c r="RCL66" s="685"/>
      <c r="RCM66" s="685"/>
      <c r="RCN66" s="685"/>
      <c r="RCO66" s="685"/>
      <c r="RCP66" s="685"/>
      <c r="RCQ66" s="685"/>
      <c r="RCR66" s="685"/>
      <c r="RCS66" s="685"/>
      <c r="RCT66" s="685"/>
      <c r="RCU66" s="685"/>
      <c r="RCV66" s="685"/>
      <c r="RCW66" s="685"/>
      <c r="RCX66" s="685"/>
      <c r="RCY66" s="685"/>
      <c r="RCZ66" s="685"/>
      <c r="RDA66" s="685"/>
      <c r="RDB66" s="685"/>
      <c r="RDC66" s="685"/>
      <c r="RDD66" s="685"/>
      <c r="RDE66" s="685"/>
      <c r="RDF66" s="685"/>
      <c r="RDG66" s="685"/>
      <c r="RDH66" s="685"/>
      <c r="RDI66" s="685"/>
      <c r="RDJ66" s="685"/>
      <c r="RDK66" s="685"/>
      <c r="RDL66" s="685"/>
      <c r="RDM66" s="685"/>
      <c r="RDN66" s="685"/>
      <c r="RDO66" s="685"/>
      <c r="RDP66" s="685"/>
      <c r="RDQ66" s="685"/>
      <c r="RDR66" s="685"/>
      <c r="RDS66" s="685"/>
      <c r="RDT66" s="685"/>
      <c r="RDU66" s="685"/>
      <c r="RDV66" s="685"/>
      <c r="RDW66" s="685"/>
      <c r="RDX66" s="685"/>
      <c r="RDY66" s="685"/>
      <c r="RDZ66" s="685"/>
      <c r="REA66" s="685"/>
      <c r="REB66" s="685"/>
      <c r="REC66" s="685"/>
      <c r="RED66" s="685"/>
      <c r="REE66" s="685"/>
      <c r="REF66" s="685"/>
      <c r="REG66" s="685"/>
      <c r="REH66" s="685"/>
      <c r="REI66" s="685"/>
      <c r="REJ66" s="685"/>
      <c r="REK66" s="685"/>
      <c r="REL66" s="685"/>
      <c r="REM66" s="685"/>
      <c r="REN66" s="685"/>
      <c r="REO66" s="685"/>
      <c r="REP66" s="685"/>
      <c r="REQ66" s="685"/>
      <c r="RER66" s="685"/>
      <c r="RES66" s="685"/>
      <c r="RET66" s="685"/>
      <c r="REU66" s="685"/>
      <c r="REV66" s="685"/>
      <c r="REW66" s="685"/>
      <c r="REX66" s="685"/>
      <c r="REY66" s="685"/>
      <c r="REZ66" s="685"/>
      <c r="RFA66" s="685"/>
      <c r="RFB66" s="685"/>
      <c r="RFC66" s="685"/>
      <c r="RFD66" s="685"/>
      <c r="RFE66" s="685"/>
      <c r="RFF66" s="685"/>
      <c r="RFG66" s="685"/>
      <c r="RFH66" s="685"/>
      <c r="RFI66" s="685"/>
      <c r="RFJ66" s="685"/>
      <c r="RFK66" s="685"/>
      <c r="RFL66" s="685"/>
      <c r="RFM66" s="685"/>
      <c r="RFN66" s="685"/>
      <c r="RFO66" s="685"/>
      <c r="RFP66" s="685"/>
      <c r="RFQ66" s="685"/>
      <c r="RFR66" s="685"/>
      <c r="RFS66" s="685"/>
      <c r="RFT66" s="685"/>
      <c r="RFU66" s="685"/>
      <c r="RFV66" s="685"/>
      <c r="RFW66" s="685"/>
      <c r="RFX66" s="685"/>
      <c r="RFY66" s="685"/>
      <c r="RFZ66" s="685"/>
      <c r="RGA66" s="685"/>
      <c r="RGB66" s="685"/>
      <c r="RGC66" s="685"/>
      <c r="RGD66" s="685"/>
      <c r="RGE66" s="685"/>
      <c r="RGF66" s="685"/>
      <c r="RGG66" s="685"/>
      <c r="RGH66" s="685"/>
      <c r="RGI66" s="685"/>
      <c r="RGJ66" s="685"/>
      <c r="RGK66" s="685"/>
      <c r="RGL66" s="685"/>
      <c r="RGM66" s="685"/>
      <c r="RGN66" s="685"/>
      <c r="RGO66" s="685"/>
      <c r="RGP66" s="685"/>
      <c r="RGQ66" s="685"/>
      <c r="RGR66" s="685"/>
      <c r="RGS66" s="685"/>
      <c r="RGT66" s="685"/>
      <c r="RGU66" s="685"/>
      <c r="RGV66" s="685"/>
      <c r="RGW66" s="685"/>
      <c r="RGX66" s="685"/>
      <c r="RGY66" s="685"/>
      <c r="RGZ66" s="685"/>
      <c r="RHA66" s="685"/>
      <c r="RHB66" s="685"/>
      <c r="RHC66" s="685"/>
      <c r="RHD66" s="685"/>
      <c r="RHE66" s="685"/>
      <c r="RHF66" s="685"/>
      <c r="RHG66" s="685"/>
      <c r="RHH66" s="685"/>
      <c r="RHI66" s="685"/>
      <c r="RHJ66" s="685"/>
      <c r="RHK66" s="685"/>
      <c r="RHL66" s="685"/>
      <c r="RHM66" s="685"/>
      <c r="RHN66" s="685"/>
      <c r="RHO66" s="685"/>
      <c r="RHP66" s="685"/>
      <c r="RHQ66" s="685"/>
      <c r="RHR66" s="685"/>
      <c r="RHS66" s="685"/>
      <c r="RHT66" s="685"/>
      <c r="RHU66" s="685"/>
      <c r="RHV66" s="685"/>
      <c r="RHW66" s="685"/>
      <c r="RHX66" s="685"/>
      <c r="RHY66" s="685"/>
      <c r="RHZ66" s="685"/>
      <c r="RIA66" s="685"/>
      <c r="RIB66" s="685"/>
      <c r="RIC66" s="685"/>
      <c r="RID66" s="685"/>
      <c r="RIE66" s="685"/>
      <c r="RIF66" s="685"/>
      <c r="RIG66" s="685"/>
      <c r="RIH66" s="685"/>
      <c r="RII66" s="685"/>
      <c r="RIJ66" s="685"/>
      <c r="RIK66" s="685"/>
      <c r="RIL66" s="685"/>
      <c r="RIM66" s="685"/>
      <c r="RIN66" s="685"/>
      <c r="RIO66" s="685"/>
      <c r="RIP66" s="685"/>
      <c r="RIQ66" s="685"/>
      <c r="RIR66" s="685"/>
      <c r="RIS66" s="685"/>
      <c r="RIT66" s="685"/>
      <c r="RIU66" s="685"/>
      <c r="RIV66" s="685"/>
      <c r="RIW66" s="685"/>
      <c r="RIX66" s="685"/>
      <c r="RIY66" s="685"/>
      <c r="RIZ66" s="685"/>
      <c r="RJA66" s="685"/>
      <c r="RJB66" s="685"/>
      <c r="RJC66" s="685"/>
      <c r="RJD66" s="685"/>
      <c r="RJE66" s="685"/>
      <c r="RJF66" s="685"/>
      <c r="RJG66" s="685"/>
      <c r="RJH66" s="685"/>
      <c r="RJI66" s="685"/>
      <c r="RJJ66" s="685"/>
      <c r="RJK66" s="685"/>
      <c r="RJL66" s="685"/>
      <c r="RJM66" s="685"/>
      <c r="RJN66" s="685"/>
      <c r="RJO66" s="685"/>
      <c r="RJP66" s="685"/>
      <c r="RJQ66" s="685"/>
      <c r="RJR66" s="685"/>
      <c r="RJS66" s="685"/>
      <c r="RJT66" s="685"/>
      <c r="RJU66" s="685"/>
      <c r="RJV66" s="685"/>
      <c r="RJW66" s="685"/>
      <c r="RJX66" s="685"/>
      <c r="RJY66" s="685"/>
      <c r="RJZ66" s="685"/>
      <c r="RKA66" s="685"/>
      <c r="RKB66" s="685"/>
      <c r="RKC66" s="685"/>
      <c r="RKD66" s="685"/>
      <c r="RKE66" s="685"/>
      <c r="RKF66" s="685"/>
      <c r="RKG66" s="685"/>
      <c r="RKH66" s="685"/>
      <c r="RKI66" s="685"/>
      <c r="RKJ66" s="685"/>
      <c r="RKK66" s="685"/>
      <c r="RKL66" s="685"/>
      <c r="RKM66" s="685"/>
      <c r="RKN66" s="685"/>
      <c r="RKO66" s="685"/>
      <c r="RKP66" s="685"/>
      <c r="RKQ66" s="685"/>
      <c r="RKR66" s="685"/>
      <c r="RKS66" s="685"/>
      <c r="RKT66" s="685"/>
      <c r="RKU66" s="685"/>
      <c r="RKV66" s="685"/>
      <c r="RKW66" s="685"/>
      <c r="RKX66" s="685"/>
      <c r="RKY66" s="685"/>
      <c r="RKZ66" s="685"/>
      <c r="RLA66" s="685"/>
      <c r="RLB66" s="685"/>
      <c r="RLC66" s="685"/>
      <c r="RLD66" s="685"/>
      <c r="RLE66" s="685"/>
      <c r="RLF66" s="685"/>
      <c r="RLG66" s="685"/>
      <c r="RLH66" s="685"/>
      <c r="RLI66" s="685"/>
      <c r="RLJ66" s="685"/>
      <c r="RLK66" s="685"/>
      <c r="RLL66" s="685"/>
      <c r="RLM66" s="685"/>
      <c r="RLN66" s="685"/>
      <c r="RLO66" s="685"/>
      <c r="RLP66" s="685"/>
      <c r="RLQ66" s="685"/>
      <c r="RLR66" s="685"/>
      <c r="RLS66" s="685"/>
      <c r="RLT66" s="685"/>
      <c r="RLU66" s="685"/>
      <c r="RLV66" s="685"/>
      <c r="RLW66" s="685"/>
      <c r="RLX66" s="685"/>
      <c r="RLY66" s="685"/>
      <c r="RLZ66" s="685"/>
      <c r="RMA66" s="685"/>
      <c r="RMB66" s="685"/>
      <c r="RMC66" s="685"/>
      <c r="RMD66" s="685"/>
      <c r="RME66" s="685"/>
      <c r="RMF66" s="685"/>
      <c r="RMG66" s="685"/>
      <c r="RMH66" s="685"/>
      <c r="RMI66" s="685"/>
      <c r="RMJ66" s="685"/>
      <c r="RMK66" s="685"/>
      <c r="RML66" s="685"/>
      <c r="RMM66" s="685"/>
      <c r="RMN66" s="685"/>
      <c r="RMO66" s="685"/>
      <c r="RMP66" s="685"/>
      <c r="RMQ66" s="685"/>
      <c r="RMR66" s="685"/>
      <c r="RMS66" s="685"/>
      <c r="RMT66" s="685"/>
      <c r="RMU66" s="685"/>
      <c r="RMV66" s="685"/>
      <c r="RMW66" s="685"/>
      <c r="RMX66" s="685"/>
      <c r="RMY66" s="685"/>
      <c r="RMZ66" s="685"/>
      <c r="RNA66" s="685"/>
      <c r="RNB66" s="685"/>
      <c r="RNC66" s="685"/>
      <c r="RND66" s="685"/>
      <c r="RNE66" s="685"/>
      <c r="RNF66" s="685"/>
      <c r="RNG66" s="685"/>
      <c r="RNH66" s="685"/>
      <c r="RNI66" s="685"/>
      <c r="RNJ66" s="685"/>
      <c r="RNK66" s="685"/>
      <c r="RNL66" s="685"/>
      <c r="RNM66" s="685"/>
      <c r="RNN66" s="685"/>
      <c r="RNO66" s="685"/>
      <c r="RNP66" s="685"/>
      <c r="RNQ66" s="685"/>
      <c r="RNR66" s="685"/>
      <c r="RNS66" s="685"/>
      <c r="RNT66" s="685"/>
      <c r="RNU66" s="685"/>
      <c r="RNV66" s="685"/>
      <c r="RNW66" s="685"/>
      <c r="RNX66" s="685"/>
      <c r="RNY66" s="685"/>
      <c r="RNZ66" s="685"/>
      <c r="ROA66" s="685"/>
      <c r="ROB66" s="685"/>
      <c r="ROC66" s="685"/>
      <c r="ROD66" s="685"/>
      <c r="ROE66" s="685"/>
      <c r="ROF66" s="685"/>
      <c r="ROG66" s="685"/>
      <c r="ROH66" s="685"/>
      <c r="ROI66" s="685"/>
      <c r="ROJ66" s="685"/>
      <c r="ROK66" s="685"/>
      <c r="ROL66" s="685"/>
      <c r="ROM66" s="685"/>
      <c r="RON66" s="685"/>
      <c r="ROO66" s="685"/>
      <c r="ROP66" s="685"/>
      <c r="ROQ66" s="685"/>
      <c r="ROR66" s="685"/>
      <c r="ROS66" s="685"/>
      <c r="ROT66" s="685"/>
      <c r="ROU66" s="685"/>
      <c r="ROV66" s="685"/>
      <c r="ROW66" s="685"/>
      <c r="ROX66" s="685"/>
      <c r="ROY66" s="685"/>
      <c r="ROZ66" s="685"/>
      <c r="RPA66" s="685"/>
      <c r="RPB66" s="685"/>
      <c r="RPC66" s="685"/>
      <c r="RPD66" s="685"/>
      <c r="RPE66" s="685"/>
      <c r="RPF66" s="685"/>
      <c r="RPG66" s="685"/>
      <c r="RPH66" s="685"/>
      <c r="RPI66" s="685"/>
      <c r="RPJ66" s="685"/>
      <c r="RPK66" s="685"/>
      <c r="RPL66" s="685"/>
      <c r="RPM66" s="685"/>
      <c r="RPN66" s="685"/>
      <c r="RPO66" s="685"/>
      <c r="RPP66" s="685"/>
      <c r="RPQ66" s="685"/>
      <c r="RPR66" s="685"/>
      <c r="RPS66" s="685"/>
      <c r="RPT66" s="685"/>
      <c r="RPU66" s="685"/>
      <c r="RPV66" s="685"/>
      <c r="RPW66" s="685"/>
      <c r="RPX66" s="685"/>
      <c r="RPY66" s="685"/>
      <c r="RPZ66" s="685"/>
      <c r="RQA66" s="685"/>
      <c r="RQB66" s="685"/>
      <c r="RQC66" s="685"/>
      <c r="RQD66" s="685"/>
      <c r="RQE66" s="685"/>
      <c r="RQF66" s="685"/>
      <c r="RQG66" s="685"/>
      <c r="RQH66" s="685"/>
      <c r="RQI66" s="685"/>
      <c r="RQJ66" s="685"/>
      <c r="RQK66" s="685"/>
      <c r="RQL66" s="685"/>
      <c r="RQM66" s="685"/>
      <c r="RQN66" s="685"/>
      <c r="RQO66" s="685"/>
      <c r="RQP66" s="685"/>
      <c r="RQQ66" s="685"/>
      <c r="RQR66" s="685"/>
      <c r="RQS66" s="685"/>
      <c r="RQT66" s="685"/>
      <c r="RQU66" s="685"/>
      <c r="RQV66" s="685"/>
      <c r="RQW66" s="685"/>
      <c r="RQX66" s="685"/>
      <c r="RQY66" s="685"/>
      <c r="RQZ66" s="685"/>
      <c r="RRA66" s="685"/>
      <c r="RRB66" s="685"/>
      <c r="RRC66" s="685"/>
      <c r="RRD66" s="685"/>
      <c r="RRE66" s="685"/>
      <c r="RRF66" s="685"/>
      <c r="RRG66" s="685"/>
      <c r="RRH66" s="685"/>
      <c r="RRI66" s="685"/>
      <c r="RRJ66" s="685"/>
      <c r="RRK66" s="685"/>
      <c r="RRL66" s="685"/>
      <c r="RRM66" s="685"/>
      <c r="RRN66" s="685"/>
      <c r="RRO66" s="685"/>
      <c r="RRP66" s="685"/>
      <c r="RRQ66" s="685"/>
      <c r="RRR66" s="685"/>
      <c r="RRS66" s="685"/>
      <c r="RRT66" s="685"/>
      <c r="RRU66" s="685"/>
      <c r="RRV66" s="685"/>
      <c r="RRW66" s="685"/>
      <c r="RRX66" s="685"/>
      <c r="RRY66" s="685"/>
      <c r="RRZ66" s="685"/>
      <c r="RSA66" s="685"/>
      <c r="RSB66" s="685"/>
      <c r="RSC66" s="685"/>
      <c r="RSD66" s="685"/>
      <c r="RSE66" s="685"/>
      <c r="RSF66" s="685"/>
      <c r="RSG66" s="685"/>
      <c r="RSH66" s="685"/>
      <c r="RSI66" s="685"/>
      <c r="RSJ66" s="685"/>
      <c r="RSK66" s="685"/>
      <c r="RSL66" s="685"/>
      <c r="RSM66" s="685"/>
      <c r="RSN66" s="685"/>
      <c r="RSO66" s="685"/>
      <c r="RSP66" s="685"/>
      <c r="RSQ66" s="685"/>
      <c r="RSR66" s="685"/>
      <c r="RSS66" s="685"/>
      <c r="RST66" s="685"/>
      <c r="RSU66" s="685"/>
      <c r="RSV66" s="685"/>
      <c r="RSW66" s="685"/>
      <c r="RSX66" s="685"/>
      <c r="RSY66" s="685"/>
      <c r="RSZ66" s="685"/>
      <c r="RTA66" s="685"/>
      <c r="RTB66" s="685"/>
      <c r="RTC66" s="685"/>
      <c r="RTD66" s="685"/>
      <c r="RTE66" s="685"/>
      <c r="RTF66" s="685"/>
      <c r="RTG66" s="685"/>
      <c r="RTH66" s="685"/>
      <c r="RTI66" s="685"/>
      <c r="RTJ66" s="685"/>
      <c r="RTK66" s="685"/>
      <c r="RTL66" s="685"/>
      <c r="RTM66" s="685"/>
      <c r="RTN66" s="685"/>
      <c r="RTO66" s="685"/>
      <c r="RTP66" s="685"/>
      <c r="RTQ66" s="685"/>
      <c r="RTR66" s="685"/>
      <c r="RTS66" s="685"/>
      <c r="RTT66" s="685"/>
      <c r="RTU66" s="685"/>
      <c r="RTV66" s="685"/>
      <c r="RTW66" s="685"/>
      <c r="RTX66" s="685"/>
      <c r="RTY66" s="685"/>
      <c r="RTZ66" s="685"/>
      <c r="RUA66" s="685"/>
      <c r="RUB66" s="685"/>
      <c r="RUC66" s="685"/>
      <c r="RUD66" s="685"/>
      <c r="RUE66" s="685"/>
      <c r="RUF66" s="685"/>
      <c r="RUG66" s="685"/>
      <c r="RUH66" s="685"/>
      <c r="RUI66" s="685"/>
      <c r="RUJ66" s="685"/>
      <c r="RUK66" s="685"/>
      <c r="RUL66" s="685"/>
      <c r="RUM66" s="685"/>
      <c r="RUN66" s="685"/>
      <c r="RUO66" s="685"/>
      <c r="RUP66" s="685"/>
      <c r="RUQ66" s="685"/>
      <c r="RUR66" s="685"/>
      <c r="RUS66" s="685"/>
      <c r="RUT66" s="685"/>
      <c r="RUU66" s="685"/>
      <c r="RUV66" s="685"/>
      <c r="RUW66" s="685"/>
      <c r="RUX66" s="685"/>
      <c r="RUY66" s="685"/>
      <c r="RUZ66" s="685"/>
      <c r="RVA66" s="685"/>
      <c r="RVB66" s="685"/>
      <c r="RVC66" s="685"/>
      <c r="RVD66" s="685"/>
      <c r="RVE66" s="685"/>
      <c r="RVF66" s="685"/>
      <c r="RVG66" s="685"/>
      <c r="RVH66" s="685"/>
      <c r="RVI66" s="685"/>
      <c r="RVJ66" s="685"/>
      <c r="RVK66" s="685"/>
      <c r="RVL66" s="685"/>
      <c r="RVM66" s="685"/>
      <c r="RVN66" s="685"/>
      <c r="RVO66" s="685"/>
      <c r="RVP66" s="685"/>
      <c r="RVQ66" s="685"/>
      <c r="RVR66" s="685"/>
      <c r="RVS66" s="685"/>
      <c r="RVT66" s="685"/>
      <c r="RVU66" s="685"/>
      <c r="RVV66" s="685"/>
      <c r="RVW66" s="685"/>
      <c r="RVX66" s="685"/>
      <c r="RVY66" s="685"/>
      <c r="RVZ66" s="685"/>
      <c r="RWA66" s="685"/>
      <c r="RWB66" s="685"/>
      <c r="RWC66" s="685"/>
      <c r="RWD66" s="685"/>
      <c r="RWE66" s="685"/>
      <c r="RWF66" s="685"/>
      <c r="RWG66" s="685"/>
      <c r="RWH66" s="685"/>
      <c r="RWI66" s="685"/>
      <c r="RWJ66" s="685"/>
      <c r="RWK66" s="685"/>
      <c r="RWL66" s="685"/>
      <c r="RWM66" s="685"/>
      <c r="RWN66" s="685"/>
      <c r="RWO66" s="685"/>
      <c r="RWP66" s="685"/>
      <c r="RWQ66" s="685"/>
      <c r="RWR66" s="685"/>
      <c r="RWS66" s="685"/>
      <c r="RWT66" s="685"/>
      <c r="RWU66" s="685"/>
      <c r="RWV66" s="685"/>
      <c r="RWW66" s="685"/>
      <c r="RWX66" s="685"/>
      <c r="RWY66" s="685"/>
      <c r="RWZ66" s="685"/>
      <c r="RXA66" s="685"/>
      <c r="RXB66" s="685"/>
      <c r="RXC66" s="685"/>
      <c r="RXD66" s="685"/>
      <c r="RXE66" s="685"/>
      <c r="RXF66" s="685"/>
      <c r="RXG66" s="685"/>
      <c r="RXH66" s="685"/>
      <c r="RXI66" s="685"/>
      <c r="RXJ66" s="685"/>
      <c r="RXK66" s="685"/>
      <c r="RXL66" s="685"/>
      <c r="RXM66" s="685"/>
      <c r="RXN66" s="685"/>
      <c r="RXO66" s="685"/>
      <c r="RXP66" s="685"/>
      <c r="RXQ66" s="685"/>
      <c r="RXR66" s="685"/>
      <c r="RXS66" s="685"/>
      <c r="RXT66" s="685"/>
      <c r="RXU66" s="685"/>
      <c r="RXV66" s="685"/>
      <c r="RXW66" s="685"/>
      <c r="RXX66" s="685"/>
      <c r="RXY66" s="685"/>
      <c r="RXZ66" s="685"/>
      <c r="RYA66" s="685"/>
      <c r="RYB66" s="685"/>
      <c r="RYC66" s="685"/>
      <c r="RYD66" s="685"/>
      <c r="RYE66" s="685"/>
      <c r="RYF66" s="685"/>
      <c r="RYG66" s="685"/>
      <c r="RYH66" s="685"/>
      <c r="RYI66" s="685"/>
      <c r="RYJ66" s="685"/>
      <c r="RYK66" s="685"/>
      <c r="RYL66" s="685"/>
      <c r="RYM66" s="685"/>
      <c r="RYN66" s="685"/>
      <c r="RYO66" s="685"/>
      <c r="RYP66" s="685"/>
      <c r="RYQ66" s="685"/>
      <c r="RYR66" s="685"/>
      <c r="RYS66" s="685"/>
      <c r="RYT66" s="685"/>
      <c r="RYU66" s="685"/>
      <c r="RYV66" s="685"/>
      <c r="RYW66" s="685"/>
      <c r="RYX66" s="685"/>
      <c r="RYY66" s="685"/>
      <c r="RYZ66" s="685"/>
      <c r="RZA66" s="685"/>
      <c r="RZB66" s="685"/>
      <c r="RZC66" s="685"/>
      <c r="RZD66" s="685"/>
      <c r="RZE66" s="685"/>
      <c r="RZF66" s="685"/>
      <c r="RZG66" s="685"/>
      <c r="RZH66" s="685"/>
      <c r="RZI66" s="685"/>
      <c r="RZJ66" s="685"/>
      <c r="RZK66" s="685"/>
      <c r="RZL66" s="685"/>
      <c r="RZM66" s="685"/>
      <c r="RZN66" s="685"/>
      <c r="RZO66" s="685"/>
      <c r="RZP66" s="685"/>
      <c r="RZQ66" s="685"/>
      <c r="RZR66" s="685"/>
      <c r="RZS66" s="685"/>
      <c r="RZT66" s="685"/>
      <c r="RZU66" s="685"/>
      <c r="RZV66" s="685"/>
      <c r="RZW66" s="685"/>
      <c r="RZX66" s="685"/>
      <c r="RZY66" s="685"/>
      <c r="RZZ66" s="685"/>
      <c r="SAA66" s="685"/>
      <c r="SAB66" s="685"/>
      <c r="SAC66" s="685"/>
      <c r="SAD66" s="685"/>
      <c r="SAE66" s="685"/>
      <c r="SAF66" s="685"/>
      <c r="SAG66" s="685"/>
      <c r="SAH66" s="685"/>
      <c r="SAI66" s="685"/>
      <c r="SAJ66" s="685"/>
      <c r="SAK66" s="685"/>
      <c r="SAL66" s="685"/>
      <c r="SAM66" s="685"/>
      <c r="SAN66" s="685"/>
      <c r="SAO66" s="685"/>
      <c r="SAP66" s="685"/>
      <c r="SAQ66" s="685"/>
      <c r="SAR66" s="685"/>
      <c r="SAS66" s="685"/>
      <c r="SAT66" s="685"/>
      <c r="SAU66" s="685"/>
      <c r="SAV66" s="685"/>
      <c r="SAW66" s="685"/>
      <c r="SAX66" s="685"/>
      <c r="SAY66" s="685"/>
      <c r="SAZ66" s="685"/>
      <c r="SBA66" s="685"/>
      <c r="SBB66" s="685"/>
      <c r="SBC66" s="685"/>
      <c r="SBD66" s="685"/>
      <c r="SBE66" s="685"/>
      <c r="SBF66" s="685"/>
      <c r="SBG66" s="685"/>
      <c r="SBH66" s="685"/>
      <c r="SBI66" s="685"/>
      <c r="SBJ66" s="685"/>
      <c r="SBK66" s="685"/>
      <c r="SBL66" s="685"/>
      <c r="SBM66" s="685"/>
      <c r="SBN66" s="685"/>
      <c r="SBO66" s="685"/>
      <c r="SBP66" s="685"/>
      <c r="SBQ66" s="685"/>
      <c r="SBR66" s="685"/>
      <c r="SBS66" s="685"/>
      <c r="SBT66" s="685"/>
      <c r="SBU66" s="685"/>
      <c r="SBV66" s="685"/>
      <c r="SBW66" s="685"/>
      <c r="SBX66" s="685"/>
      <c r="SBY66" s="685"/>
      <c r="SBZ66" s="685"/>
      <c r="SCA66" s="685"/>
      <c r="SCB66" s="685"/>
      <c r="SCC66" s="685"/>
      <c r="SCD66" s="685"/>
      <c r="SCE66" s="685"/>
      <c r="SCF66" s="685"/>
      <c r="SCG66" s="685"/>
      <c r="SCH66" s="685"/>
      <c r="SCI66" s="685"/>
      <c r="SCJ66" s="685"/>
      <c r="SCK66" s="685"/>
      <c r="SCL66" s="685"/>
      <c r="SCM66" s="685"/>
      <c r="SCN66" s="685"/>
      <c r="SCO66" s="685"/>
      <c r="SCP66" s="685"/>
      <c r="SCQ66" s="685"/>
      <c r="SCR66" s="685"/>
      <c r="SCS66" s="685"/>
      <c r="SCT66" s="685"/>
      <c r="SCU66" s="685"/>
      <c r="SCV66" s="685"/>
      <c r="SCW66" s="685"/>
      <c r="SCX66" s="685"/>
      <c r="SCY66" s="685"/>
      <c r="SCZ66" s="685"/>
      <c r="SDA66" s="685"/>
      <c r="SDB66" s="685"/>
      <c r="SDC66" s="685"/>
      <c r="SDD66" s="685"/>
      <c r="SDE66" s="685"/>
      <c r="SDF66" s="685"/>
      <c r="SDG66" s="685"/>
      <c r="SDH66" s="685"/>
      <c r="SDI66" s="685"/>
      <c r="SDJ66" s="685"/>
      <c r="SDK66" s="685"/>
      <c r="SDL66" s="685"/>
      <c r="SDM66" s="685"/>
      <c r="SDN66" s="685"/>
      <c r="SDO66" s="685"/>
      <c r="SDP66" s="685"/>
      <c r="SDQ66" s="685"/>
      <c r="SDR66" s="685"/>
      <c r="SDS66" s="685"/>
      <c r="SDT66" s="685"/>
      <c r="SDU66" s="685"/>
      <c r="SDV66" s="685"/>
      <c r="SDW66" s="685"/>
      <c r="SDX66" s="685"/>
      <c r="SDY66" s="685"/>
      <c r="SDZ66" s="685"/>
      <c r="SEA66" s="685"/>
      <c r="SEB66" s="685"/>
      <c r="SEC66" s="685"/>
      <c r="SED66" s="685"/>
      <c r="SEE66" s="685"/>
      <c r="SEF66" s="685"/>
      <c r="SEG66" s="685"/>
      <c r="SEH66" s="685"/>
      <c r="SEI66" s="685"/>
      <c r="SEJ66" s="685"/>
      <c r="SEK66" s="685"/>
      <c r="SEL66" s="685"/>
      <c r="SEM66" s="685"/>
      <c r="SEN66" s="685"/>
      <c r="SEO66" s="685"/>
      <c r="SEP66" s="685"/>
      <c r="SEQ66" s="685"/>
      <c r="SER66" s="685"/>
      <c r="SES66" s="685"/>
      <c r="SET66" s="685"/>
      <c r="SEU66" s="685"/>
      <c r="SEV66" s="685"/>
      <c r="SEW66" s="685"/>
      <c r="SEX66" s="685"/>
      <c r="SEY66" s="685"/>
      <c r="SEZ66" s="685"/>
      <c r="SFA66" s="685"/>
      <c r="SFB66" s="685"/>
      <c r="SFC66" s="685"/>
      <c r="SFD66" s="685"/>
      <c r="SFE66" s="685"/>
      <c r="SFF66" s="685"/>
      <c r="SFG66" s="685"/>
      <c r="SFH66" s="685"/>
      <c r="SFI66" s="685"/>
      <c r="SFJ66" s="685"/>
      <c r="SFK66" s="685"/>
      <c r="SFL66" s="685"/>
      <c r="SFM66" s="685"/>
      <c r="SFN66" s="685"/>
      <c r="SFO66" s="685"/>
      <c r="SFP66" s="685"/>
      <c r="SFQ66" s="685"/>
      <c r="SFR66" s="685"/>
      <c r="SFS66" s="685"/>
      <c r="SFT66" s="685"/>
      <c r="SFU66" s="685"/>
      <c r="SFV66" s="685"/>
      <c r="SFW66" s="685"/>
      <c r="SFX66" s="685"/>
      <c r="SFY66" s="685"/>
      <c r="SFZ66" s="685"/>
      <c r="SGA66" s="685"/>
      <c r="SGB66" s="685"/>
      <c r="SGC66" s="685"/>
      <c r="SGD66" s="685"/>
      <c r="SGE66" s="685"/>
      <c r="SGF66" s="685"/>
      <c r="SGG66" s="685"/>
      <c r="SGH66" s="685"/>
      <c r="SGI66" s="685"/>
      <c r="SGJ66" s="685"/>
      <c r="SGK66" s="685"/>
      <c r="SGL66" s="685"/>
      <c r="SGM66" s="685"/>
      <c r="SGN66" s="685"/>
      <c r="SGO66" s="685"/>
      <c r="SGP66" s="685"/>
      <c r="SGQ66" s="685"/>
      <c r="SGR66" s="685"/>
      <c r="SGS66" s="685"/>
      <c r="SGT66" s="685"/>
      <c r="SGU66" s="685"/>
      <c r="SGV66" s="685"/>
      <c r="SGW66" s="685"/>
      <c r="SGX66" s="685"/>
      <c r="SGY66" s="685"/>
      <c r="SGZ66" s="685"/>
      <c r="SHA66" s="685"/>
      <c r="SHB66" s="685"/>
      <c r="SHC66" s="685"/>
      <c r="SHD66" s="685"/>
      <c r="SHE66" s="685"/>
      <c r="SHF66" s="685"/>
      <c r="SHG66" s="685"/>
      <c r="SHH66" s="685"/>
      <c r="SHI66" s="685"/>
      <c r="SHJ66" s="685"/>
      <c r="SHK66" s="685"/>
      <c r="SHL66" s="685"/>
      <c r="SHM66" s="685"/>
      <c r="SHN66" s="685"/>
      <c r="SHO66" s="685"/>
      <c r="SHP66" s="685"/>
      <c r="SHQ66" s="685"/>
      <c r="SHR66" s="685"/>
      <c r="SHS66" s="685"/>
      <c r="SHT66" s="685"/>
      <c r="SHU66" s="685"/>
      <c r="SHV66" s="685"/>
      <c r="SHW66" s="685"/>
      <c r="SHX66" s="685"/>
      <c r="SHY66" s="685"/>
      <c r="SHZ66" s="685"/>
      <c r="SIA66" s="685"/>
      <c r="SIB66" s="685"/>
      <c r="SIC66" s="685"/>
      <c r="SID66" s="685"/>
      <c r="SIE66" s="685"/>
      <c r="SIF66" s="685"/>
      <c r="SIG66" s="685"/>
      <c r="SIH66" s="685"/>
      <c r="SII66" s="685"/>
      <c r="SIJ66" s="685"/>
      <c r="SIK66" s="685"/>
      <c r="SIL66" s="685"/>
      <c r="SIM66" s="685"/>
      <c r="SIN66" s="685"/>
      <c r="SIO66" s="685"/>
      <c r="SIP66" s="685"/>
      <c r="SIQ66" s="685"/>
      <c r="SIR66" s="685"/>
      <c r="SIS66" s="685"/>
      <c r="SIT66" s="685"/>
      <c r="SIU66" s="685"/>
      <c r="SIV66" s="685"/>
      <c r="SIW66" s="685"/>
      <c r="SIX66" s="685"/>
      <c r="SIY66" s="685"/>
      <c r="SIZ66" s="685"/>
      <c r="SJA66" s="685"/>
      <c r="SJB66" s="685"/>
      <c r="SJC66" s="685"/>
      <c r="SJD66" s="685"/>
      <c r="SJE66" s="685"/>
      <c r="SJF66" s="685"/>
      <c r="SJG66" s="685"/>
      <c r="SJH66" s="685"/>
      <c r="SJI66" s="685"/>
      <c r="SJJ66" s="685"/>
      <c r="SJK66" s="685"/>
      <c r="SJL66" s="685"/>
      <c r="SJM66" s="685"/>
      <c r="SJN66" s="685"/>
      <c r="SJO66" s="685"/>
      <c r="SJP66" s="685"/>
      <c r="SJQ66" s="685"/>
      <c r="SJR66" s="685"/>
      <c r="SJS66" s="685"/>
      <c r="SJT66" s="685"/>
      <c r="SJU66" s="685"/>
      <c r="SJV66" s="685"/>
      <c r="SJW66" s="685"/>
      <c r="SJX66" s="685"/>
      <c r="SJY66" s="685"/>
      <c r="SJZ66" s="685"/>
      <c r="SKA66" s="685"/>
      <c r="SKB66" s="685"/>
      <c r="SKC66" s="685"/>
      <c r="SKD66" s="685"/>
      <c r="SKE66" s="685"/>
      <c r="SKF66" s="685"/>
      <c r="SKG66" s="685"/>
      <c r="SKH66" s="685"/>
      <c r="SKI66" s="685"/>
      <c r="SKJ66" s="685"/>
      <c r="SKK66" s="685"/>
      <c r="SKL66" s="685"/>
      <c r="SKM66" s="685"/>
      <c r="SKN66" s="685"/>
      <c r="SKO66" s="685"/>
      <c r="SKP66" s="685"/>
      <c r="SKQ66" s="685"/>
      <c r="SKR66" s="685"/>
      <c r="SKS66" s="685"/>
      <c r="SKT66" s="685"/>
      <c r="SKU66" s="685"/>
      <c r="SKV66" s="685"/>
      <c r="SKW66" s="685"/>
      <c r="SKX66" s="685"/>
      <c r="SKY66" s="685"/>
      <c r="SKZ66" s="685"/>
      <c r="SLA66" s="685"/>
      <c r="SLB66" s="685"/>
      <c r="SLC66" s="685"/>
      <c r="SLD66" s="685"/>
      <c r="SLE66" s="685"/>
      <c r="SLF66" s="685"/>
      <c r="SLG66" s="685"/>
      <c r="SLH66" s="685"/>
      <c r="SLI66" s="685"/>
      <c r="SLJ66" s="685"/>
      <c r="SLK66" s="685"/>
      <c r="SLL66" s="685"/>
      <c r="SLM66" s="685"/>
      <c r="SLN66" s="685"/>
      <c r="SLO66" s="685"/>
      <c r="SLP66" s="685"/>
      <c r="SLQ66" s="685"/>
      <c r="SLR66" s="685"/>
      <c r="SLS66" s="685"/>
      <c r="SLT66" s="685"/>
      <c r="SLU66" s="685"/>
      <c r="SLV66" s="685"/>
      <c r="SLW66" s="685"/>
      <c r="SLX66" s="685"/>
      <c r="SLY66" s="685"/>
      <c r="SLZ66" s="685"/>
      <c r="SMA66" s="685"/>
      <c r="SMB66" s="685"/>
      <c r="SMC66" s="685"/>
      <c r="SMD66" s="685"/>
      <c r="SME66" s="685"/>
      <c r="SMF66" s="685"/>
      <c r="SMG66" s="685"/>
      <c r="SMH66" s="685"/>
      <c r="SMI66" s="685"/>
      <c r="SMJ66" s="685"/>
      <c r="SMK66" s="685"/>
      <c r="SML66" s="685"/>
      <c r="SMM66" s="685"/>
      <c r="SMN66" s="685"/>
      <c r="SMO66" s="685"/>
      <c r="SMP66" s="685"/>
      <c r="SMQ66" s="685"/>
      <c r="SMR66" s="685"/>
      <c r="SMS66" s="685"/>
      <c r="SMT66" s="685"/>
      <c r="SMU66" s="685"/>
      <c r="SMV66" s="685"/>
      <c r="SMW66" s="685"/>
      <c r="SMX66" s="685"/>
      <c r="SMY66" s="685"/>
      <c r="SMZ66" s="685"/>
      <c r="SNA66" s="685"/>
      <c r="SNB66" s="685"/>
      <c r="SNC66" s="685"/>
      <c r="SND66" s="685"/>
      <c r="SNE66" s="685"/>
      <c r="SNF66" s="685"/>
      <c r="SNG66" s="685"/>
      <c r="SNH66" s="685"/>
      <c r="SNI66" s="685"/>
      <c r="SNJ66" s="685"/>
      <c r="SNK66" s="685"/>
      <c r="SNL66" s="685"/>
      <c r="SNM66" s="685"/>
      <c r="SNN66" s="685"/>
      <c r="SNO66" s="685"/>
      <c r="SNP66" s="685"/>
      <c r="SNQ66" s="685"/>
      <c r="SNR66" s="685"/>
      <c r="SNS66" s="685"/>
      <c r="SNT66" s="685"/>
      <c r="SNU66" s="685"/>
      <c r="SNV66" s="685"/>
      <c r="SNW66" s="685"/>
      <c r="SNX66" s="685"/>
      <c r="SNY66" s="685"/>
      <c r="SNZ66" s="685"/>
      <c r="SOA66" s="685"/>
      <c r="SOB66" s="685"/>
      <c r="SOC66" s="685"/>
      <c r="SOD66" s="685"/>
      <c r="SOE66" s="685"/>
      <c r="SOF66" s="685"/>
      <c r="SOG66" s="685"/>
      <c r="SOH66" s="685"/>
      <c r="SOI66" s="685"/>
      <c r="SOJ66" s="685"/>
      <c r="SOK66" s="685"/>
      <c r="SOL66" s="685"/>
      <c r="SOM66" s="685"/>
      <c r="SON66" s="685"/>
      <c r="SOO66" s="685"/>
      <c r="SOP66" s="685"/>
      <c r="SOQ66" s="685"/>
      <c r="SOR66" s="685"/>
      <c r="SOS66" s="685"/>
      <c r="SOT66" s="685"/>
      <c r="SOU66" s="685"/>
      <c r="SOV66" s="685"/>
      <c r="SOW66" s="685"/>
      <c r="SOX66" s="685"/>
      <c r="SOY66" s="685"/>
      <c r="SOZ66" s="685"/>
      <c r="SPA66" s="685"/>
      <c r="SPB66" s="685"/>
      <c r="SPC66" s="685"/>
      <c r="SPD66" s="685"/>
      <c r="SPE66" s="685"/>
      <c r="SPF66" s="685"/>
      <c r="SPG66" s="685"/>
      <c r="SPH66" s="685"/>
      <c r="SPI66" s="685"/>
      <c r="SPJ66" s="685"/>
      <c r="SPK66" s="685"/>
      <c r="SPL66" s="685"/>
      <c r="SPM66" s="685"/>
      <c r="SPN66" s="685"/>
      <c r="SPO66" s="685"/>
      <c r="SPP66" s="685"/>
      <c r="SPQ66" s="685"/>
      <c r="SPR66" s="685"/>
      <c r="SPS66" s="685"/>
      <c r="SPT66" s="685"/>
      <c r="SPU66" s="685"/>
      <c r="SPV66" s="685"/>
      <c r="SPW66" s="685"/>
      <c r="SPX66" s="685"/>
      <c r="SPY66" s="685"/>
      <c r="SPZ66" s="685"/>
      <c r="SQA66" s="685"/>
      <c r="SQB66" s="685"/>
      <c r="SQC66" s="685"/>
      <c r="SQD66" s="685"/>
      <c r="SQE66" s="685"/>
      <c r="SQF66" s="685"/>
      <c r="SQG66" s="685"/>
      <c r="SQH66" s="685"/>
      <c r="SQI66" s="685"/>
      <c r="SQJ66" s="685"/>
      <c r="SQK66" s="685"/>
      <c r="SQL66" s="685"/>
      <c r="SQM66" s="685"/>
      <c r="SQN66" s="685"/>
      <c r="SQO66" s="685"/>
      <c r="SQP66" s="685"/>
      <c r="SQQ66" s="685"/>
      <c r="SQR66" s="685"/>
      <c r="SQS66" s="685"/>
      <c r="SQT66" s="685"/>
      <c r="SQU66" s="685"/>
      <c r="SQV66" s="685"/>
      <c r="SQW66" s="685"/>
      <c r="SQX66" s="685"/>
      <c r="SQY66" s="685"/>
      <c r="SQZ66" s="685"/>
      <c r="SRA66" s="685"/>
      <c r="SRB66" s="685"/>
      <c r="SRC66" s="685"/>
      <c r="SRD66" s="685"/>
      <c r="SRE66" s="685"/>
      <c r="SRF66" s="685"/>
      <c r="SRG66" s="685"/>
      <c r="SRH66" s="685"/>
      <c r="SRI66" s="685"/>
      <c r="SRJ66" s="685"/>
      <c r="SRK66" s="685"/>
      <c r="SRL66" s="685"/>
      <c r="SRM66" s="685"/>
      <c r="SRN66" s="685"/>
      <c r="SRO66" s="685"/>
      <c r="SRP66" s="685"/>
      <c r="SRQ66" s="685"/>
      <c r="SRR66" s="685"/>
      <c r="SRS66" s="685"/>
      <c r="SRT66" s="685"/>
      <c r="SRU66" s="685"/>
      <c r="SRV66" s="685"/>
      <c r="SRW66" s="685"/>
      <c r="SRX66" s="685"/>
      <c r="SRY66" s="685"/>
      <c r="SRZ66" s="685"/>
      <c r="SSA66" s="685"/>
      <c r="SSB66" s="685"/>
      <c r="SSC66" s="685"/>
      <c r="SSD66" s="685"/>
      <c r="SSE66" s="685"/>
      <c r="SSF66" s="685"/>
      <c r="SSG66" s="685"/>
      <c r="SSH66" s="685"/>
      <c r="SSI66" s="685"/>
      <c r="SSJ66" s="685"/>
      <c r="SSK66" s="685"/>
      <c r="SSL66" s="685"/>
      <c r="SSM66" s="685"/>
      <c r="SSN66" s="685"/>
      <c r="SSO66" s="685"/>
      <c r="SSP66" s="685"/>
      <c r="SSQ66" s="685"/>
      <c r="SSR66" s="685"/>
      <c r="SSS66" s="685"/>
      <c r="SST66" s="685"/>
      <c r="SSU66" s="685"/>
      <c r="SSV66" s="685"/>
      <c r="SSW66" s="685"/>
      <c r="SSX66" s="685"/>
      <c r="SSY66" s="685"/>
      <c r="SSZ66" s="685"/>
      <c r="STA66" s="685"/>
      <c r="STB66" s="685"/>
      <c r="STC66" s="685"/>
      <c r="STD66" s="685"/>
      <c r="STE66" s="685"/>
      <c r="STF66" s="685"/>
      <c r="STG66" s="685"/>
      <c r="STH66" s="685"/>
      <c r="STI66" s="685"/>
      <c r="STJ66" s="685"/>
      <c r="STK66" s="685"/>
      <c r="STL66" s="685"/>
      <c r="STM66" s="685"/>
      <c r="STN66" s="685"/>
      <c r="STO66" s="685"/>
      <c r="STP66" s="685"/>
      <c r="STQ66" s="685"/>
      <c r="STR66" s="685"/>
      <c r="STS66" s="685"/>
      <c r="STT66" s="685"/>
      <c r="STU66" s="685"/>
      <c r="STV66" s="685"/>
      <c r="STW66" s="685"/>
      <c r="STX66" s="685"/>
      <c r="STY66" s="685"/>
      <c r="STZ66" s="685"/>
      <c r="SUA66" s="685"/>
      <c r="SUB66" s="685"/>
      <c r="SUC66" s="685"/>
      <c r="SUD66" s="685"/>
      <c r="SUE66" s="685"/>
      <c r="SUF66" s="685"/>
      <c r="SUG66" s="685"/>
      <c r="SUH66" s="685"/>
      <c r="SUI66" s="685"/>
      <c r="SUJ66" s="685"/>
      <c r="SUK66" s="685"/>
      <c r="SUL66" s="685"/>
      <c r="SUM66" s="685"/>
      <c r="SUN66" s="685"/>
      <c r="SUO66" s="685"/>
      <c r="SUP66" s="685"/>
      <c r="SUQ66" s="685"/>
      <c r="SUR66" s="685"/>
      <c r="SUS66" s="685"/>
      <c r="SUT66" s="685"/>
      <c r="SUU66" s="685"/>
      <c r="SUV66" s="685"/>
      <c r="SUW66" s="685"/>
      <c r="SUX66" s="685"/>
      <c r="SUY66" s="685"/>
      <c r="SUZ66" s="685"/>
      <c r="SVA66" s="685"/>
      <c r="SVB66" s="685"/>
      <c r="SVC66" s="685"/>
      <c r="SVD66" s="685"/>
      <c r="SVE66" s="685"/>
      <c r="SVF66" s="685"/>
      <c r="SVG66" s="685"/>
      <c r="SVH66" s="685"/>
      <c r="SVI66" s="685"/>
      <c r="SVJ66" s="685"/>
      <c r="SVK66" s="685"/>
      <c r="SVL66" s="685"/>
      <c r="SVM66" s="685"/>
      <c r="SVN66" s="685"/>
      <c r="SVO66" s="685"/>
      <c r="SVP66" s="685"/>
      <c r="SVQ66" s="685"/>
      <c r="SVR66" s="685"/>
      <c r="SVS66" s="685"/>
      <c r="SVT66" s="685"/>
      <c r="SVU66" s="685"/>
      <c r="SVV66" s="685"/>
      <c r="SVW66" s="685"/>
      <c r="SVX66" s="685"/>
      <c r="SVY66" s="685"/>
      <c r="SVZ66" s="685"/>
      <c r="SWA66" s="685"/>
      <c r="SWB66" s="685"/>
      <c r="SWC66" s="685"/>
      <c r="SWD66" s="685"/>
      <c r="SWE66" s="685"/>
      <c r="SWF66" s="685"/>
      <c r="SWG66" s="685"/>
      <c r="SWH66" s="685"/>
      <c r="SWI66" s="685"/>
      <c r="SWJ66" s="685"/>
      <c r="SWK66" s="685"/>
      <c r="SWL66" s="685"/>
      <c r="SWM66" s="685"/>
      <c r="SWN66" s="685"/>
      <c r="SWO66" s="685"/>
      <c r="SWP66" s="685"/>
      <c r="SWQ66" s="685"/>
      <c r="SWR66" s="685"/>
      <c r="SWS66" s="685"/>
      <c r="SWT66" s="685"/>
      <c r="SWU66" s="685"/>
      <c r="SWV66" s="685"/>
      <c r="SWW66" s="685"/>
      <c r="SWX66" s="685"/>
      <c r="SWY66" s="685"/>
      <c r="SWZ66" s="685"/>
      <c r="SXA66" s="685"/>
      <c r="SXB66" s="685"/>
      <c r="SXC66" s="685"/>
      <c r="SXD66" s="685"/>
      <c r="SXE66" s="685"/>
      <c r="SXF66" s="685"/>
      <c r="SXG66" s="685"/>
      <c r="SXH66" s="685"/>
      <c r="SXI66" s="685"/>
      <c r="SXJ66" s="685"/>
      <c r="SXK66" s="685"/>
      <c r="SXL66" s="685"/>
      <c r="SXM66" s="685"/>
      <c r="SXN66" s="685"/>
      <c r="SXO66" s="685"/>
      <c r="SXP66" s="685"/>
      <c r="SXQ66" s="685"/>
      <c r="SXR66" s="685"/>
      <c r="SXS66" s="685"/>
      <c r="SXT66" s="685"/>
      <c r="SXU66" s="685"/>
      <c r="SXV66" s="685"/>
      <c r="SXW66" s="685"/>
      <c r="SXX66" s="685"/>
      <c r="SXY66" s="685"/>
      <c r="SXZ66" s="685"/>
      <c r="SYA66" s="685"/>
      <c r="SYB66" s="685"/>
      <c r="SYC66" s="685"/>
      <c r="SYD66" s="685"/>
      <c r="SYE66" s="685"/>
      <c r="SYF66" s="685"/>
      <c r="SYG66" s="685"/>
      <c r="SYH66" s="685"/>
      <c r="SYI66" s="685"/>
      <c r="SYJ66" s="685"/>
      <c r="SYK66" s="685"/>
      <c r="SYL66" s="685"/>
      <c r="SYM66" s="685"/>
      <c r="SYN66" s="685"/>
      <c r="SYO66" s="685"/>
      <c r="SYP66" s="685"/>
      <c r="SYQ66" s="685"/>
      <c r="SYR66" s="685"/>
      <c r="SYS66" s="685"/>
      <c r="SYT66" s="685"/>
      <c r="SYU66" s="685"/>
      <c r="SYV66" s="685"/>
      <c r="SYW66" s="685"/>
      <c r="SYX66" s="685"/>
      <c r="SYY66" s="685"/>
      <c r="SYZ66" s="685"/>
      <c r="SZA66" s="685"/>
      <c r="SZB66" s="685"/>
      <c r="SZC66" s="685"/>
      <c r="SZD66" s="685"/>
      <c r="SZE66" s="685"/>
      <c r="SZF66" s="685"/>
      <c r="SZG66" s="685"/>
      <c r="SZH66" s="685"/>
      <c r="SZI66" s="685"/>
      <c r="SZJ66" s="685"/>
      <c r="SZK66" s="685"/>
      <c r="SZL66" s="685"/>
      <c r="SZM66" s="685"/>
      <c r="SZN66" s="685"/>
      <c r="SZO66" s="685"/>
      <c r="SZP66" s="685"/>
      <c r="SZQ66" s="685"/>
      <c r="SZR66" s="685"/>
      <c r="SZS66" s="685"/>
      <c r="SZT66" s="685"/>
      <c r="SZU66" s="685"/>
      <c r="SZV66" s="685"/>
      <c r="SZW66" s="685"/>
      <c r="SZX66" s="685"/>
      <c r="SZY66" s="685"/>
      <c r="SZZ66" s="685"/>
      <c r="TAA66" s="685"/>
      <c r="TAB66" s="685"/>
      <c r="TAC66" s="685"/>
      <c r="TAD66" s="685"/>
      <c r="TAE66" s="685"/>
      <c r="TAF66" s="685"/>
      <c r="TAG66" s="685"/>
      <c r="TAH66" s="685"/>
      <c r="TAI66" s="685"/>
      <c r="TAJ66" s="685"/>
      <c r="TAK66" s="685"/>
      <c r="TAL66" s="685"/>
      <c r="TAM66" s="685"/>
      <c r="TAN66" s="685"/>
      <c r="TAO66" s="685"/>
      <c r="TAP66" s="685"/>
      <c r="TAQ66" s="685"/>
      <c r="TAR66" s="685"/>
      <c r="TAS66" s="685"/>
      <c r="TAT66" s="685"/>
      <c r="TAU66" s="685"/>
      <c r="TAV66" s="685"/>
      <c r="TAW66" s="685"/>
      <c r="TAX66" s="685"/>
      <c r="TAY66" s="685"/>
      <c r="TAZ66" s="685"/>
      <c r="TBA66" s="685"/>
      <c r="TBB66" s="685"/>
      <c r="TBC66" s="685"/>
      <c r="TBD66" s="685"/>
      <c r="TBE66" s="685"/>
      <c r="TBF66" s="685"/>
      <c r="TBG66" s="685"/>
      <c r="TBH66" s="685"/>
      <c r="TBI66" s="685"/>
      <c r="TBJ66" s="685"/>
      <c r="TBK66" s="685"/>
      <c r="TBL66" s="685"/>
      <c r="TBM66" s="685"/>
      <c r="TBN66" s="685"/>
      <c r="TBO66" s="685"/>
      <c r="TBP66" s="685"/>
      <c r="TBQ66" s="685"/>
      <c r="TBR66" s="685"/>
      <c r="TBS66" s="685"/>
      <c r="TBT66" s="685"/>
      <c r="TBU66" s="685"/>
      <c r="TBV66" s="685"/>
      <c r="TBW66" s="685"/>
      <c r="TBX66" s="685"/>
      <c r="TBY66" s="685"/>
      <c r="TBZ66" s="685"/>
      <c r="TCA66" s="685"/>
      <c r="TCB66" s="685"/>
      <c r="TCC66" s="685"/>
      <c r="TCD66" s="685"/>
      <c r="TCE66" s="685"/>
      <c r="TCF66" s="685"/>
      <c r="TCG66" s="685"/>
      <c r="TCH66" s="685"/>
      <c r="TCI66" s="685"/>
      <c r="TCJ66" s="685"/>
      <c r="TCK66" s="685"/>
      <c r="TCL66" s="685"/>
      <c r="TCM66" s="685"/>
      <c r="TCN66" s="685"/>
      <c r="TCO66" s="685"/>
      <c r="TCP66" s="685"/>
      <c r="TCQ66" s="685"/>
      <c r="TCR66" s="685"/>
      <c r="TCS66" s="685"/>
      <c r="TCT66" s="685"/>
      <c r="TCU66" s="685"/>
      <c r="TCV66" s="685"/>
      <c r="TCW66" s="685"/>
      <c r="TCX66" s="685"/>
      <c r="TCY66" s="685"/>
      <c r="TCZ66" s="685"/>
      <c r="TDA66" s="685"/>
      <c r="TDB66" s="685"/>
      <c r="TDC66" s="685"/>
      <c r="TDD66" s="685"/>
      <c r="TDE66" s="685"/>
      <c r="TDF66" s="685"/>
      <c r="TDG66" s="685"/>
      <c r="TDH66" s="685"/>
      <c r="TDI66" s="685"/>
      <c r="TDJ66" s="685"/>
      <c r="TDK66" s="685"/>
      <c r="TDL66" s="685"/>
      <c r="TDM66" s="685"/>
      <c r="TDN66" s="685"/>
      <c r="TDO66" s="685"/>
      <c r="TDP66" s="685"/>
      <c r="TDQ66" s="685"/>
      <c r="TDR66" s="685"/>
      <c r="TDS66" s="685"/>
      <c r="TDT66" s="685"/>
      <c r="TDU66" s="685"/>
      <c r="TDV66" s="685"/>
      <c r="TDW66" s="685"/>
      <c r="TDX66" s="685"/>
      <c r="TDY66" s="685"/>
      <c r="TDZ66" s="685"/>
      <c r="TEA66" s="685"/>
      <c r="TEB66" s="685"/>
      <c r="TEC66" s="685"/>
      <c r="TED66" s="685"/>
      <c r="TEE66" s="685"/>
      <c r="TEF66" s="685"/>
      <c r="TEG66" s="685"/>
      <c r="TEH66" s="685"/>
      <c r="TEI66" s="685"/>
      <c r="TEJ66" s="685"/>
      <c r="TEK66" s="685"/>
      <c r="TEL66" s="685"/>
      <c r="TEM66" s="685"/>
      <c r="TEN66" s="685"/>
      <c r="TEO66" s="685"/>
      <c r="TEP66" s="685"/>
      <c r="TEQ66" s="685"/>
      <c r="TER66" s="685"/>
      <c r="TES66" s="685"/>
      <c r="TET66" s="685"/>
      <c r="TEU66" s="685"/>
      <c r="TEV66" s="685"/>
      <c r="TEW66" s="685"/>
      <c r="TEX66" s="685"/>
      <c r="TEY66" s="685"/>
      <c r="TEZ66" s="685"/>
      <c r="TFA66" s="685"/>
      <c r="TFB66" s="685"/>
      <c r="TFC66" s="685"/>
      <c r="TFD66" s="685"/>
      <c r="TFE66" s="685"/>
      <c r="TFF66" s="685"/>
      <c r="TFG66" s="685"/>
      <c r="TFH66" s="685"/>
      <c r="TFI66" s="685"/>
      <c r="TFJ66" s="685"/>
      <c r="TFK66" s="685"/>
      <c r="TFL66" s="685"/>
      <c r="TFM66" s="685"/>
      <c r="TFN66" s="685"/>
      <c r="TFO66" s="685"/>
      <c r="TFP66" s="685"/>
      <c r="TFQ66" s="685"/>
      <c r="TFR66" s="685"/>
      <c r="TFS66" s="685"/>
      <c r="TFT66" s="685"/>
      <c r="TFU66" s="685"/>
      <c r="TFV66" s="685"/>
      <c r="TFW66" s="685"/>
      <c r="TFX66" s="685"/>
      <c r="TFY66" s="685"/>
      <c r="TFZ66" s="685"/>
      <c r="TGA66" s="685"/>
      <c r="TGB66" s="685"/>
      <c r="TGC66" s="685"/>
      <c r="TGD66" s="685"/>
      <c r="TGE66" s="685"/>
      <c r="TGF66" s="685"/>
      <c r="TGG66" s="685"/>
      <c r="TGH66" s="685"/>
      <c r="TGI66" s="685"/>
      <c r="TGJ66" s="685"/>
      <c r="TGK66" s="685"/>
      <c r="TGL66" s="685"/>
      <c r="TGM66" s="685"/>
      <c r="TGN66" s="685"/>
      <c r="TGO66" s="685"/>
      <c r="TGP66" s="685"/>
      <c r="TGQ66" s="685"/>
      <c r="TGR66" s="685"/>
      <c r="TGS66" s="685"/>
      <c r="TGT66" s="685"/>
      <c r="TGU66" s="685"/>
      <c r="TGV66" s="685"/>
      <c r="TGW66" s="685"/>
      <c r="TGX66" s="685"/>
      <c r="TGY66" s="685"/>
      <c r="TGZ66" s="685"/>
      <c r="THA66" s="685"/>
      <c r="THB66" s="685"/>
      <c r="THC66" s="685"/>
      <c r="THD66" s="685"/>
      <c r="THE66" s="685"/>
      <c r="THF66" s="685"/>
      <c r="THG66" s="685"/>
      <c r="THH66" s="685"/>
      <c r="THI66" s="685"/>
      <c r="THJ66" s="685"/>
      <c r="THK66" s="685"/>
      <c r="THL66" s="685"/>
      <c r="THM66" s="685"/>
      <c r="THN66" s="685"/>
      <c r="THO66" s="685"/>
      <c r="THP66" s="685"/>
      <c r="THQ66" s="685"/>
      <c r="THR66" s="685"/>
      <c r="THS66" s="685"/>
      <c r="THT66" s="685"/>
      <c r="THU66" s="685"/>
      <c r="THV66" s="685"/>
      <c r="THW66" s="685"/>
      <c r="THX66" s="685"/>
      <c r="THY66" s="685"/>
      <c r="THZ66" s="685"/>
      <c r="TIA66" s="685"/>
      <c r="TIB66" s="685"/>
      <c r="TIC66" s="685"/>
      <c r="TID66" s="685"/>
      <c r="TIE66" s="685"/>
      <c r="TIF66" s="685"/>
      <c r="TIG66" s="685"/>
      <c r="TIH66" s="685"/>
      <c r="TII66" s="685"/>
      <c r="TIJ66" s="685"/>
      <c r="TIK66" s="685"/>
      <c r="TIL66" s="685"/>
      <c r="TIM66" s="685"/>
      <c r="TIN66" s="685"/>
      <c r="TIO66" s="685"/>
      <c r="TIP66" s="685"/>
      <c r="TIQ66" s="685"/>
      <c r="TIR66" s="685"/>
      <c r="TIS66" s="685"/>
      <c r="TIT66" s="685"/>
      <c r="TIU66" s="685"/>
      <c r="TIV66" s="685"/>
      <c r="TIW66" s="685"/>
      <c r="TIX66" s="685"/>
      <c r="TIY66" s="685"/>
      <c r="TIZ66" s="685"/>
      <c r="TJA66" s="685"/>
      <c r="TJB66" s="685"/>
      <c r="TJC66" s="685"/>
      <c r="TJD66" s="685"/>
      <c r="TJE66" s="685"/>
      <c r="TJF66" s="685"/>
      <c r="TJG66" s="685"/>
      <c r="TJH66" s="685"/>
      <c r="TJI66" s="685"/>
      <c r="TJJ66" s="685"/>
      <c r="TJK66" s="685"/>
      <c r="TJL66" s="685"/>
      <c r="TJM66" s="685"/>
      <c r="TJN66" s="685"/>
      <c r="TJO66" s="685"/>
      <c r="TJP66" s="685"/>
      <c r="TJQ66" s="685"/>
      <c r="TJR66" s="685"/>
      <c r="TJS66" s="685"/>
      <c r="TJT66" s="685"/>
      <c r="TJU66" s="685"/>
      <c r="TJV66" s="685"/>
      <c r="TJW66" s="685"/>
      <c r="TJX66" s="685"/>
      <c r="TJY66" s="685"/>
      <c r="TJZ66" s="685"/>
      <c r="TKA66" s="685"/>
      <c r="TKB66" s="685"/>
      <c r="TKC66" s="685"/>
      <c r="TKD66" s="685"/>
      <c r="TKE66" s="685"/>
      <c r="TKF66" s="685"/>
      <c r="TKG66" s="685"/>
      <c r="TKH66" s="685"/>
      <c r="TKI66" s="685"/>
      <c r="TKJ66" s="685"/>
      <c r="TKK66" s="685"/>
      <c r="TKL66" s="685"/>
      <c r="TKM66" s="685"/>
      <c r="TKN66" s="685"/>
      <c r="TKO66" s="685"/>
      <c r="TKP66" s="685"/>
      <c r="TKQ66" s="685"/>
      <c r="TKR66" s="685"/>
      <c r="TKS66" s="685"/>
      <c r="TKT66" s="685"/>
      <c r="TKU66" s="685"/>
      <c r="TKV66" s="685"/>
      <c r="TKW66" s="685"/>
      <c r="TKX66" s="685"/>
      <c r="TKY66" s="685"/>
      <c r="TKZ66" s="685"/>
      <c r="TLA66" s="685"/>
      <c r="TLB66" s="685"/>
      <c r="TLC66" s="685"/>
      <c r="TLD66" s="685"/>
      <c r="TLE66" s="685"/>
      <c r="TLF66" s="685"/>
      <c r="TLG66" s="685"/>
      <c r="TLH66" s="685"/>
      <c r="TLI66" s="685"/>
      <c r="TLJ66" s="685"/>
      <c r="TLK66" s="685"/>
      <c r="TLL66" s="685"/>
      <c r="TLM66" s="685"/>
      <c r="TLN66" s="685"/>
      <c r="TLO66" s="685"/>
      <c r="TLP66" s="685"/>
      <c r="TLQ66" s="685"/>
      <c r="TLR66" s="685"/>
      <c r="TLS66" s="685"/>
      <c r="TLT66" s="685"/>
      <c r="TLU66" s="685"/>
      <c r="TLV66" s="685"/>
      <c r="TLW66" s="685"/>
      <c r="TLX66" s="685"/>
      <c r="TLY66" s="685"/>
      <c r="TLZ66" s="685"/>
      <c r="TMA66" s="685"/>
      <c r="TMB66" s="685"/>
      <c r="TMC66" s="685"/>
      <c r="TMD66" s="685"/>
      <c r="TME66" s="685"/>
      <c r="TMF66" s="685"/>
      <c r="TMG66" s="685"/>
      <c r="TMH66" s="685"/>
      <c r="TMI66" s="685"/>
      <c r="TMJ66" s="685"/>
      <c r="TMK66" s="685"/>
      <c r="TML66" s="685"/>
      <c r="TMM66" s="685"/>
      <c r="TMN66" s="685"/>
      <c r="TMO66" s="685"/>
      <c r="TMP66" s="685"/>
      <c r="TMQ66" s="685"/>
      <c r="TMR66" s="685"/>
      <c r="TMS66" s="685"/>
      <c r="TMT66" s="685"/>
      <c r="TMU66" s="685"/>
      <c r="TMV66" s="685"/>
      <c r="TMW66" s="685"/>
      <c r="TMX66" s="685"/>
      <c r="TMY66" s="685"/>
      <c r="TMZ66" s="685"/>
      <c r="TNA66" s="685"/>
      <c r="TNB66" s="685"/>
      <c r="TNC66" s="685"/>
      <c r="TND66" s="685"/>
      <c r="TNE66" s="685"/>
      <c r="TNF66" s="685"/>
      <c r="TNG66" s="685"/>
      <c r="TNH66" s="685"/>
      <c r="TNI66" s="685"/>
      <c r="TNJ66" s="685"/>
      <c r="TNK66" s="685"/>
      <c r="TNL66" s="685"/>
      <c r="TNM66" s="685"/>
      <c r="TNN66" s="685"/>
      <c r="TNO66" s="685"/>
      <c r="TNP66" s="685"/>
      <c r="TNQ66" s="685"/>
      <c r="TNR66" s="685"/>
      <c r="TNS66" s="685"/>
      <c r="TNT66" s="685"/>
      <c r="TNU66" s="685"/>
      <c r="TNV66" s="685"/>
      <c r="TNW66" s="685"/>
      <c r="TNX66" s="685"/>
      <c r="TNY66" s="685"/>
      <c r="TNZ66" s="685"/>
      <c r="TOA66" s="685"/>
      <c r="TOB66" s="685"/>
      <c r="TOC66" s="685"/>
      <c r="TOD66" s="685"/>
      <c r="TOE66" s="685"/>
      <c r="TOF66" s="685"/>
      <c r="TOG66" s="685"/>
      <c r="TOH66" s="685"/>
      <c r="TOI66" s="685"/>
      <c r="TOJ66" s="685"/>
      <c r="TOK66" s="685"/>
      <c r="TOL66" s="685"/>
      <c r="TOM66" s="685"/>
      <c r="TON66" s="685"/>
      <c r="TOO66" s="685"/>
      <c r="TOP66" s="685"/>
      <c r="TOQ66" s="685"/>
      <c r="TOR66" s="685"/>
      <c r="TOS66" s="685"/>
      <c r="TOT66" s="685"/>
      <c r="TOU66" s="685"/>
      <c r="TOV66" s="685"/>
      <c r="TOW66" s="685"/>
      <c r="TOX66" s="685"/>
      <c r="TOY66" s="685"/>
      <c r="TOZ66" s="685"/>
      <c r="TPA66" s="685"/>
      <c r="TPB66" s="685"/>
      <c r="TPC66" s="685"/>
      <c r="TPD66" s="685"/>
      <c r="TPE66" s="685"/>
      <c r="TPF66" s="685"/>
      <c r="TPG66" s="685"/>
      <c r="TPH66" s="685"/>
      <c r="TPI66" s="685"/>
      <c r="TPJ66" s="685"/>
      <c r="TPK66" s="685"/>
      <c r="TPL66" s="685"/>
      <c r="TPM66" s="685"/>
      <c r="TPN66" s="685"/>
      <c r="TPO66" s="685"/>
      <c r="TPP66" s="685"/>
      <c r="TPQ66" s="685"/>
      <c r="TPR66" s="685"/>
      <c r="TPS66" s="685"/>
      <c r="TPT66" s="685"/>
      <c r="TPU66" s="685"/>
      <c r="TPV66" s="685"/>
      <c r="TPW66" s="685"/>
      <c r="TPX66" s="685"/>
      <c r="TPY66" s="685"/>
      <c r="TPZ66" s="685"/>
      <c r="TQA66" s="685"/>
      <c r="TQB66" s="685"/>
      <c r="TQC66" s="685"/>
      <c r="TQD66" s="685"/>
      <c r="TQE66" s="685"/>
      <c r="TQF66" s="685"/>
      <c r="TQG66" s="685"/>
      <c r="TQH66" s="685"/>
      <c r="TQI66" s="685"/>
      <c r="TQJ66" s="685"/>
      <c r="TQK66" s="685"/>
      <c r="TQL66" s="685"/>
      <c r="TQM66" s="685"/>
      <c r="TQN66" s="685"/>
      <c r="TQO66" s="685"/>
      <c r="TQP66" s="685"/>
      <c r="TQQ66" s="685"/>
      <c r="TQR66" s="685"/>
      <c r="TQS66" s="685"/>
      <c r="TQT66" s="685"/>
      <c r="TQU66" s="685"/>
      <c r="TQV66" s="685"/>
      <c r="TQW66" s="685"/>
      <c r="TQX66" s="685"/>
      <c r="TQY66" s="685"/>
      <c r="TQZ66" s="685"/>
      <c r="TRA66" s="685"/>
      <c r="TRB66" s="685"/>
      <c r="TRC66" s="685"/>
      <c r="TRD66" s="685"/>
      <c r="TRE66" s="685"/>
      <c r="TRF66" s="685"/>
      <c r="TRG66" s="685"/>
      <c r="TRH66" s="685"/>
      <c r="TRI66" s="685"/>
      <c r="TRJ66" s="685"/>
      <c r="TRK66" s="685"/>
      <c r="TRL66" s="685"/>
      <c r="TRM66" s="685"/>
      <c r="TRN66" s="685"/>
      <c r="TRO66" s="685"/>
      <c r="TRP66" s="685"/>
      <c r="TRQ66" s="685"/>
      <c r="TRR66" s="685"/>
      <c r="TRS66" s="685"/>
      <c r="TRT66" s="685"/>
      <c r="TRU66" s="685"/>
      <c r="TRV66" s="685"/>
      <c r="TRW66" s="685"/>
      <c r="TRX66" s="685"/>
      <c r="TRY66" s="685"/>
      <c r="TRZ66" s="685"/>
      <c r="TSA66" s="685"/>
      <c r="TSB66" s="685"/>
      <c r="TSC66" s="685"/>
      <c r="TSD66" s="685"/>
      <c r="TSE66" s="685"/>
      <c r="TSF66" s="685"/>
      <c r="TSG66" s="685"/>
      <c r="TSH66" s="685"/>
      <c r="TSI66" s="685"/>
      <c r="TSJ66" s="685"/>
      <c r="TSK66" s="685"/>
      <c r="TSL66" s="685"/>
      <c r="TSM66" s="685"/>
      <c r="TSN66" s="685"/>
      <c r="TSO66" s="685"/>
      <c r="TSP66" s="685"/>
      <c r="TSQ66" s="685"/>
      <c r="TSR66" s="685"/>
      <c r="TSS66" s="685"/>
      <c r="TST66" s="685"/>
      <c r="TSU66" s="685"/>
      <c r="TSV66" s="685"/>
      <c r="TSW66" s="685"/>
      <c r="TSX66" s="685"/>
      <c r="TSY66" s="685"/>
      <c r="TSZ66" s="685"/>
      <c r="TTA66" s="685"/>
      <c r="TTB66" s="685"/>
      <c r="TTC66" s="685"/>
      <c r="TTD66" s="685"/>
      <c r="TTE66" s="685"/>
      <c r="TTF66" s="685"/>
      <c r="TTG66" s="685"/>
      <c r="TTH66" s="685"/>
      <c r="TTI66" s="685"/>
      <c r="TTJ66" s="685"/>
      <c r="TTK66" s="685"/>
      <c r="TTL66" s="685"/>
      <c r="TTM66" s="685"/>
      <c r="TTN66" s="685"/>
      <c r="TTO66" s="685"/>
      <c r="TTP66" s="685"/>
      <c r="TTQ66" s="685"/>
      <c r="TTR66" s="685"/>
      <c r="TTS66" s="685"/>
      <c r="TTT66" s="685"/>
      <c r="TTU66" s="685"/>
      <c r="TTV66" s="685"/>
      <c r="TTW66" s="685"/>
      <c r="TTX66" s="685"/>
      <c r="TTY66" s="685"/>
      <c r="TTZ66" s="685"/>
      <c r="TUA66" s="685"/>
      <c r="TUB66" s="685"/>
      <c r="TUC66" s="685"/>
      <c r="TUD66" s="685"/>
      <c r="TUE66" s="685"/>
      <c r="TUF66" s="685"/>
      <c r="TUG66" s="685"/>
      <c r="TUH66" s="685"/>
      <c r="TUI66" s="685"/>
      <c r="TUJ66" s="685"/>
      <c r="TUK66" s="685"/>
      <c r="TUL66" s="685"/>
      <c r="TUM66" s="685"/>
      <c r="TUN66" s="685"/>
      <c r="TUO66" s="685"/>
      <c r="TUP66" s="685"/>
      <c r="TUQ66" s="685"/>
      <c r="TUR66" s="685"/>
      <c r="TUS66" s="685"/>
      <c r="TUT66" s="685"/>
      <c r="TUU66" s="685"/>
      <c r="TUV66" s="685"/>
      <c r="TUW66" s="685"/>
      <c r="TUX66" s="685"/>
      <c r="TUY66" s="685"/>
      <c r="TUZ66" s="685"/>
      <c r="TVA66" s="685"/>
      <c r="TVB66" s="685"/>
      <c r="TVC66" s="685"/>
      <c r="TVD66" s="685"/>
      <c r="TVE66" s="685"/>
      <c r="TVF66" s="685"/>
      <c r="TVG66" s="685"/>
      <c r="TVH66" s="685"/>
      <c r="TVI66" s="685"/>
      <c r="TVJ66" s="685"/>
      <c r="TVK66" s="685"/>
      <c r="TVL66" s="685"/>
      <c r="TVM66" s="685"/>
      <c r="TVN66" s="685"/>
      <c r="TVO66" s="685"/>
      <c r="TVP66" s="685"/>
      <c r="TVQ66" s="685"/>
      <c r="TVR66" s="685"/>
      <c r="TVS66" s="685"/>
      <c r="TVT66" s="685"/>
      <c r="TVU66" s="685"/>
      <c r="TVV66" s="685"/>
      <c r="TVW66" s="685"/>
      <c r="TVX66" s="685"/>
      <c r="TVY66" s="685"/>
      <c r="TVZ66" s="685"/>
      <c r="TWA66" s="685"/>
      <c r="TWB66" s="685"/>
      <c r="TWC66" s="685"/>
      <c r="TWD66" s="685"/>
      <c r="TWE66" s="685"/>
      <c r="TWF66" s="685"/>
      <c r="TWG66" s="685"/>
      <c r="TWH66" s="685"/>
      <c r="TWI66" s="685"/>
      <c r="TWJ66" s="685"/>
      <c r="TWK66" s="685"/>
      <c r="TWL66" s="685"/>
      <c r="TWM66" s="685"/>
      <c r="TWN66" s="685"/>
      <c r="TWO66" s="685"/>
      <c r="TWP66" s="685"/>
      <c r="TWQ66" s="685"/>
      <c r="TWR66" s="685"/>
      <c r="TWS66" s="685"/>
      <c r="TWT66" s="685"/>
      <c r="TWU66" s="685"/>
      <c r="TWV66" s="685"/>
      <c r="TWW66" s="685"/>
      <c r="TWX66" s="685"/>
      <c r="TWY66" s="685"/>
      <c r="TWZ66" s="685"/>
      <c r="TXA66" s="685"/>
      <c r="TXB66" s="685"/>
      <c r="TXC66" s="685"/>
      <c r="TXD66" s="685"/>
      <c r="TXE66" s="685"/>
      <c r="TXF66" s="685"/>
      <c r="TXG66" s="685"/>
      <c r="TXH66" s="685"/>
      <c r="TXI66" s="685"/>
      <c r="TXJ66" s="685"/>
      <c r="TXK66" s="685"/>
      <c r="TXL66" s="685"/>
      <c r="TXM66" s="685"/>
      <c r="TXN66" s="685"/>
      <c r="TXO66" s="685"/>
      <c r="TXP66" s="685"/>
      <c r="TXQ66" s="685"/>
      <c r="TXR66" s="685"/>
      <c r="TXS66" s="685"/>
      <c r="TXT66" s="685"/>
      <c r="TXU66" s="685"/>
      <c r="TXV66" s="685"/>
      <c r="TXW66" s="685"/>
      <c r="TXX66" s="685"/>
      <c r="TXY66" s="685"/>
      <c r="TXZ66" s="685"/>
      <c r="TYA66" s="685"/>
      <c r="TYB66" s="685"/>
      <c r="TYC66" s="685"/>
      <c r="TYD66" s="685"/>
      <c r="TYE66" s="685"/>
      <c r="TYF66" s="685"/>
      <c r="TYG66" s="685"/>
      <c r="TYH66" s="685"/>
      <c r="TYI66" s="685"/>
      <c r="TYJ66" s="685"/>
      <c r="TYK66" s="685"/>
      <c r="TYL66" s="685"/>
      <c r="TYM66" s="685"/>
      <c r="TYN66" s="685"/>
      <c r="TYO66" s="685"/>
      <c r="TYP66" s="685"/>
      <c r="TYQ66" s="685"/>
      <c r="TYR66" s="685"/>
      <c r="TYS66" s="685"/>
      <c r="TYT66" s="685"/>
      <c r="TYU66" s="685"/>
      <c r="TYV66" s="685"/>
      <c r="TYW66" s="685"/>
      <c r="TYX66" s="685"/>
      <c r="TYY66" s="685"/>
      <c r="TYZ66" s="685"/>
      <c r="TZA66" s="685"/>
      <c r="TZB66" s="685"/>
      <c r="TZC66" s="685"/>
      <c r="TZD66" s="685"/>
      <c r="TZE66" s="685"/>
      <c r="TZF66" s="685"/>
      <c r="TZG66" s="685"/>
      <c r="TZH66" s="685"/>
      <c r="TZI66" s="685"/>
      <c r="TZJ66" s="685"/>
      <c r="TZK66" s="685"/>
      <c r="TZL66" s="685"/>
      <c r="TZM66" s="685"/>
      <c r="TZN66" s="685"/>
      <c r="TZO66" s="685"/>
      <c r="TZP66" s="685"/>
      <c r="TZQ66" s="685"/>
      <c r="TZR66" s="685"/>
      <c r="TZS66" s="685"/>
      <c r="TZT66" s="685"/>
      <c r="TZU66" s="685"/>
      <c r="TZV66" s="685"/>
      <c r="TZW66" s="685"/>
      <c r="TZX66" s="685"/>
      <c r="TZY66" s="685"/>
      <c r="TZZ66" s="685"/>
      <c r="UAA66" s="685"/>
      <c r="UAB66" s="685"/>
      <c r="UAC66" s="685"/>
      <c r="UAD66" s="685"/>
      <c r="UAE66" s="685"/>
      <c r="UAF66" s="685"/>
      <c r="UAG66" s="685"/>
      <c r="UAH66" s="685"/>
      <c r="UAI66" s="685"/>
      <c r="UAJ66" s="685"/>
      <c r="UAK66" s="685"/>
      <c r="UAL66" s="685"/>
      <c r="UAM66" s="685"/>
      <c r="UAN66" s="685"/>
      <c r="UAO66" s="685"/>
      <c r="UAP66" s="685"/>
      <c r="UAQ66" s="685"/>
      <c r="UAR66" s="685"/>
      <c r="UAS66" s="685"/>
      <c r="UAT66" s="685"/>
      <c r="UAU66" s="685"/>
      <c r="UAV66" s="685"/>
      <c r="UAW66" s="685"/>
      <c r="UAX66" s="685"/>
      <c r="UAY66" s="685"/>
      <c r="UAZ66" s="685"/>
      <c r="UBA66" s="685"/>
      <c r="UBB66" s="685"/>
      <c r="UBC66" s="685"/>
      <c r="UBD66" s="685"/>
      <c r="UBE66" s="685"/>
      <c r="UBF66" s="685"/>
      <c r="UBG66" s="685"/>
      <c r="UBH66" s="685"/>
      <c r="UBI66" s="685"/>
      <c r="UBJ66" s="685"/>
      <c r="UBK66" s="685"/>
      <c r="UBL66" s="685"/>
      <c r="UBM66" s="685"/>
      <c r="UBN66" s="685"/>
      <c r="UBO66" s="685"/>
      <c r="UBP66" s="685"/>
      <c r="UBQ66" s="685"/>
      <c r="UBR66" s="685"/>
      <c r="UBS66" s="685"/>
      <c r="UBT66" s="685"/>
      <c r="UBU66" s="685"/>
      <c r="UBV66" s="685"/>
      <c r="UBW66" s="685"/>
      <c r="UBX66" s="685"/>
      <c r="UBY66" s="685"/>
      <c r="UBZ66" s="685"/>
      <c r="UCA66" s="685"/>
      <c r="UCB66" s="685"/>
      <c r="UCC66" s="685"/>
      <c r="UCD66" s="685"/>
      <c r="UCE66" s="685"/>
      <c r="UCF66" s="685"/>
      <c r="UCG66" s="685"/>
      <c r="UCH66" s="685"/>
      <c r="UCI66" s="685"/>
      <c r="UCJ66" s="685"/>
      <c r="UCK66" s="685"/>
      <c r="UCL66" s="685"/>
      <c r="UCM66" s="685"/>
      <c r="UCN66" s="685"/>
      <c r="UCO66" s="685"/>
      <c r="UCP66" s="685"/>
      <c r="UCQ66" s="685"/>
      <c r="UCR66" s="685"/>
      <c r="UCS66" s="685"/>
      <c r="UCT66" s="685"/>
      <c r="UCU66" s="685"/>
      <c r="UCV66" s="685"/>
      <c r="UCW66" s="685"/>
      <c r="UCX66" s="685"/>
      <c r="UCY66" s="685"/>
      <c r="UCZ66" s="685"/>
      <c r="UDA66" s="685"/>
      <c r="UDB66" s="685"/>
      <c r="UDC66" s="685"/>
      <c r="UDD66" s="685"/>
      <c r="UDE66" s="685"/>
      <c r="UDF66" s="685"/>
      <c r="UDG66" s="685"/>
      <c r="UDH66" s="685"/>
      <c r="UDI66" s="685"/>
      <c r="UDJ66" s="685"/>
      <c r="UDK66" s="685"/>
      <c r="UDL66" s="685"/>
      <c r="UDM66" s="685"/>
      <c r="UDN66" s="685"/>
      <c r="UDO66" s="685"/>
      <c r="UDP66" s="685"/>
      <c r="UDQ66" s="685"/>
      <c r="UDR66" s="685"/>
      <c r="UDS66" s="685"/>
      <c r="UDT66" s="685"/>
      <c r="UDU66" s="685"/>
      <c r="UDV66" s="685"/>
      <c r="UDW66" s="685"/>
      <c r="UDX66" s="685"/>
      <c r="UDY66" s="685"/>
      <c r="UDZ66" s="685"/>
      <c r="UEA66" s="685"/>
      <c r="UEB66" s="685"/>
      <c r="UEC66" s="685"/>
      <c r="UED66" s="685"/>
      <c r="UEE66" s="685"/>
      <c r="UEF66" s="685"/>
      <c r="UEG66" s="685"/>
      <c r="UEH66" s="685"/>
      <c r="UEI66" s="685"/>
      <c r="UEJ66" s="685"/>
      <c r="UEK66" s="685"/>
      <c r="UEL66" s="685"/>
      <c r="UEM66" s="685"/>
      <c r="UEN66" s="685"/>
      <c r="UEO66" s="685"/>
      <c r="UEP66" s="685"/>
      <c r="UEQ66" s="685"/>
      <c r="UER66" s="685"/>
      <c r="UES66" s="685"/>
      <c r="UET66" s="685"/>
      <c r="UEU66" s="685"/>
      <c r="UEV66" s="685"/>
      <c r="UEW66" s="685"/>
      <c r="UEX66" s="685"/>
      <c r="UEY66" s="685"/>
      <c r="UEZ66" s="685"/>
      <c r="UFA66" s="685"/>
      <c r="UFB66" s="685"/>
      <c r="UFC66" s="685"/>
      <c r="UFD66" s="685"/>
      <c r="UFE66" s="685"/>
      <c r="UFF66" s="685"/>
      <c r="UFG66" s="685"/>
      <c r="UFH66" s="685"/>
      <c r="UFI66" s="685"/>
      <c r="UFJ66" s="685"/>
      <c r="UFK66" s="685"/>
      <c r="UFL66" s="685"/>
      <c r="UFM66" s="685"/>
      <c r="UFN66" s="685"/>
      <c r="UFO66" s="685"/>
      <c r="UFP66" s="685"/>
      <c r="UFQ66" s="685"/>
      <c r="UFR66" s="685"/>
      <c r="UFS66" s="685"/>
      <c r="UFT66" s="685"/>
      <c r="UFU66" s="685"/>
      <c r="UFV66" s="685"/>
      <c r="UFW66" s="685"/>
      <c r="UFX66" s="685"/>
      <c r="UFY66" s="685"/>
      <c r="UFZ66" s="685"/>
      <c r="UGA66" s="685"/>
      <c r="UGB66" s="685"/>
      <c r="UGC66" s="685"/>
      <c r="UGD66" s="685"/>
      <c r="UGE66" s="685"/>
      <c r="UGF66" s="685"/>
      <c r="UGG66" s="685"/>
      <c r="UGH66" s="685"/>
      <c r="UGI66" s="685"/>
      <c r="UGJ66" s="685"/>
      <c r="UGK66" s="685"/>
      <c r="UGL66" s="685"/>
      <c r="UGM66" s="685"/>
      <c r="UGN66" s="685"/>
      <c r="UGO66" s="685"/>
      <c r="UGP66" s="685"/>
      <c r="UGQ66" s="685"/>
      <c r="UGR66" s="685"/>
      <c r="UGS66" s="685"/>
      <c r="UGT66" s="685"/>
      <c r="UGU66" s="685"/>
      <c r="UGV66" s="685"/>
      <c r="UGW66" s="685"/>
      <c r="UGX66" s="685"/>
      <c r="UGY66" s="685"/>
      <c r="UGZ66" s="685"/>
      <c r="UHA66" s="685"/>
      <c r="UHB66" s="685"/>
      <c r="UHC66" s="685"/>
      <c r="UHD66" s="685"/>
      <c r="UHE66" s="685"/>
      <c r="UHF66" s="685"/>
      <c r="UHG66" s="685"/>
      <c r="UHH66" s="685"/>
      <c r="UHI66" s="685"/>
      <c r="UHJ66" s="685"/>
      <c r="UHK66" s="685"/>
      <c r="UHL66" s="685"/>
      <c r="UHM66" s="685"/>
      <c r="UHN66" s="685"/>
      <c r="UHO66" s="685"/>
      <c r="UHP66" s="685"/>
      <c r="UHQ66" s="685"/>
      <c r="UHR66" s="685"/>
      <c r="UHS66" s="685"/>
      <c r="UHT66" s="685"/>
      <c r="UHU66" s="685"/>
      <c r="UHV66" s="685"/>
      <c r="UHW66" s="685"/>
      <c r="UHX66" s="685"/>
      <c r="UHY66" s="685"/>
      <c r="UHZ66" s="685"/>
      <c r="UIA66" s="685"/>
      <c r="UIB66" s="685"/>
      <c r="UIC66" s="685"/>
      <c r="UID66" s="685"/>
      <c r="UIE66" s="685"/>
      <c r="UIF66" s="685"/>
      <c r="UIG66" s="685"/>
      <c r="UIH66" s="685"/>
      <c r="UII66" s="685"/>
      <c r="UIJ66" s="685"/>
      <c r="UIK66" s="685"/>
      <c r="UIL66" s="685"/>
      <c r="UIM66" s="685"/>
      <c r="UIN66" s="685"/>
      <c r="UIO66" s="685"/>
      <c r="UIP66" s="685"/>
      <c r="UIQ66" s="685"/>
      <c r="UIR66" s="685"/>
      <c r="UIS66" s="685"/>
      <c r="UIT66" s="685"/>
      <c r="UIU66" s="685"/>
      <c r="UIV66" s="685"/>
      <c r="UIW66" s="685"/>
      <c r="UIX66" s="685"/>
      <c r="UIY66" s="685"/>
      <c r="UIZ66" s="685"/>
      <c r="UJA66" s="685"/>
      <c r="UJB66" s="685"/>
      <c r="UJC66" s="685"/>
      <c r="UJD66" s="685"/>
      <c r="UJE66" s="685"/>
      <c r="UJF66" s="685"/>
      <c r="UJG66" s="685"/>
      <c r="UJH66" s="685"/>
      <c r="UJI66" s="685"/>
      <c r="UJJ66" s="685"/>
      <c r="UJK66" s="685"/>
      <c r="UJL66" s="685"/>
      <c r="UJM66" s="685"/>
      <c r="UJN66" s="685"/>
      <c r="UJO66" s="685"/>
      <c r="UJP66" s="685"/>
      <c r="UJQ66" s="685"/>
      <c r="UJR66" s="685"/>
      <c r="UJS66" s="685"/>
      <c r="UJT66" s="685"/>
      <c r="UJU66" s="685"/>
      <c r="UJV66" s="685"/>
      <c r="UJW66" s="685"/>
      <c r="UJX66" s="685"/>
      <c r="UJY66" s="685"/>
      <c r="UJZ66" s="685"/>
      <c r="UKA66" s="685"/>
      <c r="UKB66" s="685"/>
      <c r="UKC66" s="685"/>
      <c r="UKD66" s="685"/>
      <c r="UKE66" s="685"/>
      <c r="UKF66" s="685"/>
      <c r="UKG66" s="685"/>
      <c r="UKH66" s="685"/>
      <c r="UKI66" s="685"/>
      <c r="UKJ66" s="685"/>
      <c r="UKK66" s="685"/>
      <c r="UKL66" s="685"/>
      <c r="UKM66" s="685"/>
      <c r="UKN66" s="685"/>
      <c r="UKO66" s="685"/>
      <c r="UKP66" s="685"/>
      <c r="UKQ66" s="685"/>
      <c r="UKR66" s="685"/>
      <c r="UKS66" s="685"/>
      <c r="UKT66" s="685"/>
      <c r="UKU66" s="685"/>
      <c r="UKV66" s="685"/>
      <c r="UKW66" s="685"/>
      <c r="UKX66" s="685"/>
      <c r="UKY66" s="685"/>
      <c r="UKZ66" s="685"/>
      <c r="ULA66" s="685"/>
      <c r="ULB66" s="685"/>
      <c r="ULC66" s="685"/>
      <c r="ULD66" s="685"/>
      <c r="ULE66" s="685"/>
      <c r="ULF66" s="685"/>
      <c r="ULG66" s="685"/>
      <c r="ULH66" s="685"/>
      <c r="ULI66" s="685"/>
      <c r="ULJ66" s="685"/>
      <c r="ULK66" s="685"/>
      <c r="ULL66" s="685"/>
      <c r="ULM66" s="685"/>
      <c r="ULN66" s="685"/>
      <c r="ULO66" s="685"/>
      <c r="ULP66" s="685"/>
      <c r="ULQ66" s="685"/>
      <c r="ULR66" s="685"/>
      <c r="ULS66" s="685"/>
      <c r="ULT66" s="685"/>
      <c r="ULU66" s="685"/>
      <c r="ULV66" s="685"/>
      <c r="ULW66" s="685"/>
      <c r="ULX66" s="685"/>
      <c r="ULY66" s="685"/>
      <c r="ULZ66" s="685"/>
      <c r="UMA66" s="685"/>
      <c r="UMB66" s="685"/>
      <c r="UMC66" s="685"/>
      <c r="UMD66" s="685"/>
      <c r="UME66" s="685"/>
      <c r="UMF66" s="685"/>
      <c r="UMG66" s="685"/>
      <c r="UMH66" s="685"/>
      <c r="UMI66" s="685"/>
      <c r="UMJ66" s="685"/>
      <c r="UMK66" s="685"/>
      <c r="UML66" s="685"/>
      <c r="UMM66" s="685"/>
      <c r="UMN66" s="685"/>
      <c r="UMO66" s="685"/>
      <c r="UMP66" s="685"/>
      <c r="UMQ66" s="685"/>
      <c r="UMR66" s="685"/>
      <c r="UMS66" s="685"/>
      <c r="UMT66" s="685"/>
      <c r="UMU66" s="685"/>
      <c r="UMV66" s="685"/>
      <c r="UMW66" s="685"/>
      <c r="UMX66" s="685"/>
      <c r="UMY66" s="685"/>
      <c r="UMZ66" s="685"/>
      <c r="UNA66" s="685"/>
      <c r="UNB66" s="685"/>
      <c r="UNC66" s="685"/>
      <c r="UND66" s="685"/>
      <c r="UNE66" s="685"/>
      <c r="UNF66" s="685"/>
      <c r="UNG66" s="685"/>
      <c r="UNH66" s="685"/>
      <c r="UNI66" s="685"/>
      <c r="UNJ66" s="685"/>
      <c r="UNK66" s="685"/>
      <c r="UNL66" s="685"/>
      <c r="UNM66" s="685"/>
      <c r="UNN66" s="685"/>
      <c r="UNO66" s="685"/>
      <c r="UNP66" s="685"/>
      <c r="UNQ66" s="685"/>
      <c r="UNR66" s="685"/>
      <c r="UNS66" s="685"/>
      <c r="UNT66" s="685"/>
      <c r="UNU66" s="685"/>
      <c r="UNV66" s="685"/>
      <c r="UNW66" s="685"/>
      <c r="UNX66" s="685"/>
      <c r="UNY66" s="685"/>
      <c r="UNZ66" s="685"/>
      <c r="UOA66" s="685"/>
      <c r="UOB66" s="685"/>
      <c r="UOC66" s="685"/>
      <c r="UOD66" s="685"/>
      <c r="UOE66" s="685"/>
      <c r="UOF66" s="685"/>
      <c r="UOG66" s="685"/>
      <c r="UOH66" s="685"/>
      <c r="UOI66" s="685"/>
      <c r="UOJ66" s="685"/>
      <c r="UOK66" s="685"/>
      <c r="UOL66" s="685"/>
      <c r="UOM66" s="685"/>
      <c r="UON66" s="685"/>
      <c r="UOO66" s="685"/>
      <c r="UOP66" s="685"/>
      <c r="UOQ66" s="685"/>
      <c r="UOR66" s="685"/>
      <c r="UOS66" s="685"/>
      <c r="UOT66" s="685"/>
      <c r="UOU66" s="685"/>
      <c r="UOV66" s="685"/>
      <c r="UOW66" s="685"/>
      <c r="UOX66" s="685"/>
      <c r="UOY66" s="685"/>
      <c r="UOZ66" s="685"/>
      <c r="UPA66" s="685"/>
      <c r="UPB66" s="685"/>
      <c r="UPC66" s="685"/>
      <c r="UPD66" s="685"/>
      <c r="UPE66" s="685"/>
      <c r="UPF66" s="685"/>
      <c r="UPG66" s="685"/>
      <c r="UPH66" s="685"/>
      <c r="UPI66" s="685"/>
      <c r="UPJ66" s="685"/>
      <c r="UPK66" s="685"/>
      <c r="UPL66" s="685"/>
      <c r="UPM66" s="685"/>
      <c r="UPN66" s="685"/>
      <c r="UPO66" s="685"/>
      <c r="UPP66" s="685"/>
      <c r="UPQ66" s="685"/>
      <c r="UPR66" s="685"/>
      <c r="UPS66" s="685"/>
      <c r="UPT66" s="685"/>
      <c r="UPU66" s="685"/>
      <c r="UPV66" s="685"/>
      <c r="UPW66" s="685"/>
      <c r="UPX66" s="685"/>
      <c r="UPY66" s="685"/>
      <c r="UPZ66" s="685"/>
      <c r="UQA66" s="685"/>
      <c r="UQB66" s="685"/>
      <c r="UQC66" s="685"/>
      <c r="UQD66" s="685"/>
      <c r="UQE66" s="685"/>
      <c r="UQF66" s="685"/>
      <c r="UQG66" s="685"/>
      <c r="UQH66" s="685"/>
      <c r="UQI66" s="685"/>
      <c r="UQJ66" s="685"/>
      <c r="UQK66" s="685"/>
      <c r="UQL66" s="685"/>
      <c r="UQM66" s="685"/>
      <c r="UQN66" s="685"/>
      <c r="UQO66" s="685"/>
      <c r="UQP66" s="685"/>
      <c r="UQQ66" s="685"/>
      <c r="UQR66" s="685"/>
      <c r="UQS66" s="685"/>
      <c r="UQT66" s="685"/>
      <c r="UQU66" s="685"/>
      <c r="UQV66" s="685"/>
      <c r="UQW66" s="685"/>
      <c r="UQX66" s="685"/>
      <c r="UQY66" s="685"/>
      <c r="UQZ66" s="685"/>
      <c r="URA66" s="685"/>
      <c r="URB66" s="685"/>
      <c r="URC66" s="685"/>
      <c r="URD66" s="685"/>
      <c r="URE66" s="685"/>
      <c r="URF66" s="685"/>
      <c r="URG66" s="685"/>
      <c r="URH66" s="685"/>
      <c r="URI66" s="685"/>
      <c r="URJ66" s="685"/>
      <c r="URK66" s="685"/>
      <c r="URL66" s="685"/>
      <c r="URM66" s="685"/>
      <c r="URN66" s="685"/>
      <c r="URO66" s="685"/>
      <c r="URP66" s="685"/>
      <c r="URQ66" s="685"/>
      <c r="URR66" s="685"/>
      <c r="URS66" s="685"/>
      <c r="URT66" s="685"/>
      <c r="URU66" s="685"/>
      <c r="URV66" s="685"/>
      <c r="URW66" s="685"/>
      <c r="URX66" s="685"/>
      <c r="URY66" s="685"/>
      <c r="URZ66" s="685"/>
      <c r="USA66" s="685"/>
      <c r="USB66" s="685"/>
      <c r="USC66" s="685"/>
      <c r="USD66" s="685"/>
      <c r="USE66" s="685"/>
      <c r="USF66" s="685"/>
      <c r="USG66" s="685"/>
      <c r="USH66" s="685"/>
      <c r="USI66" s="685"/>
      <c r="USJ66" s="685"/>
      <c r="USK66" s="685"/>
      <c r="USL66" s="685"/>
      <c r="USM66" s="685"/>
      <c r="USN66" s="685"/>
      <c r="USO66" s="685"/>
      <c r="USP66" s="685"/>
      <c r="USQ66" s="685"/>
      <c r="USR66" s="685"/>
      <c r="USS66" s="685"/>
      <c r="UST66" s="685"/>
      <c r="USU66" s="685"/>
      <c r="USV66" s="685"/>
      <c r="USW66" s="685"/>
      <c r="USX66" s="685"/>
      <c r="USY66" s="685"/>
      <c r="USZ66" s="685"/>
      <c r="UTA66" s="685"/>
      <c r="UTB66" s="685"/>
      <c r="UTC66" s="685"/>
      <c r="UTD66" s="685"/>
      <c r="UTE66" s="685"/>
      <c r="UTF66" s="685"/>
      <c r="UTG66" s="685"/>
      <c r="UTH66" s="685"/>
      <c r="UTI66" s="685"/>
      <c r="UTJ66" s="685"/>
      <c r="UTK66" s="685"/>
      <c r="UTL66" s="685"/>
      <c r="UTM66" s="685"/>
      <c r="UTN66" s="685"/>
      <c r="UTO66" s="685"/>
      <c r="UTP66" s="685"/>
      <c r="UTQ66" s="685"/>
      <c r="UTR66" s="685"/>
      <c r="UTS66" s="685"/>
      <c r="UTT66" s="685"/>
      <c r="UTU66" s="685"/>
      <c r="UTV66" s="685"/>
      <c r="UTW66" s="685"/>
      <c r="UTX66" s="685"/>
      <c r="UTY66" s="685"/>
      <c r="UTZ66" s="685"/>
      <c r="UUA66" s="685"/>
      <c r="UUB66" s="685"/>
      <c r="UUC66" s="685"/>
      <c r="UUD66" s="685"/>
      <c r="UUE66" s="685"/>
      <c r="UUF66" s="685"/>
      <c r="UUG66" s="685"/>
      <c r="UUH66" s="685"/>
      <c r="UUI66" s="685"/>
      <c r="UUJ66" s="685"/>
      <c r="UUK66" s="685"/>
      <c r="UUL66" s="685"/>
      <c r="UUM66" s="685"/>
      <c r="UUN66" s="685"/>
      <c r="UUO66" s="685"/>
      <c r="UUP66" s="685"/>
      <c r="UUQ66" s="685"/>
      <c r="UUR66" s="685"/>
      <c r="UUS66" s="685"/>
      <c r="UUT66" s="685"/>
      <c r="UUU66" s="685"/>
      <c r="UUV66" s="685"/>
      <c r="UUW66" s="685"/>
      <c r="UUX66" s="685"/>
      <c r="UUY66" s="685"/>
      <c r="UUZ66" s="685"/>
      <c r="UVA66" s="685"/>
      <c r="UVB66" s="685"/>
      <c r="UVC66" s="685"/>
      <c r="UVD66" s="685"/>
      <c r="UVE66" s="685"/>
      <c r="UVF66" s="685"/>
      <c r="UVG66" s="685"/>
      <c r="UVH66" s="685"/>
      <c r="UVI66" s="685"/>
      <c r="UVJ66" s="685"/>
      <c r="UVK66" s="685"/>
      <c r="UVL66" s="685"/>
      <c r="UVM66" s="685"/>
      <c r="UVN66" s="685"/>
      <c r="UVO66" s="685"/>
      <c r="UVP66" s="685"/>
      <c r="UVQ66" s="685"/>
      <c r="UVR66" s="685"/>
      <c r="UVS66" s="685"/>
      <c r="UVT66" s="685"/>
      <c r="UVU66" s="685"/>
      <c r="UVV66" s="685"/>
      <c r="UVW66" s="685"/>
      <c r="UVX66" s="685"/>
      <c r="UVY66" s="685"/>
      <c r="UVZ66" s="685"/>
      <c r="UWA66" s="685"/>
      <c r="UWB66" s="685"/>
      <c r="UWC66" s="685"/>
      <c r="UWD66" s="685"/>
      <c r="UWE66" s="685"/>
      <c r="UWF66" s="685"/>
      <c r="UWG66" s="685"/>
      <c r="UWH66" s="685"/>
      <c r="UWI66" s="685"/>
      <c r="UWJ66" s="685"/>
      <c r="UWK66" s="685"/>
      <c r="UWL66" s="685"/>
      <c r="UWM66" s="685"/>
      <c r="UWN66" s="685"/>
      <c r="UWO66" s="685"/>
      <c r="UWP66" s="685"/>
      <c r="UWQ66" s="685"/>
      <c r="UWR66" s="685"/>
      <c r="UWS66" s="685"/>
      <c r="UWT66" s="685"/>
      <c r="UWU66" s="685"/>
      <c r="UWV66" s="685"/>
      <c r="UWW66" s="685"/>
      <c r="UWX66" s="685"/>
      <c r="UWY66" s="685"/>
      <c r="UWZ66" s="685"/>
      <c r="UXA66" s="685"/>
      <c r="UXB66" s="685"/>
      <c r="UXC66" s="685"/>
      <c r="UXD66" s="685"/>
      <c r="UXE66" s="685"/>
      <c r="UXF66" s="685"/>
      <c r="UXG66" s="685"/>
      <c r="UXH66" s="685"/>
      <c r="UXI66" s="685"/>
      <c r="UXJ66" s="685"/>
      <c r="UXK66" s="685"/>
      <c r="UXL66" s="685"/>
      <c r="UXM66" s="685"/>
      <c r="UXN66" s="685"/>
      <c r="UXO66" s="685"/>
      <c r="UXP66" s="685"/>
      <c r="UXQ66" s="685"/>
      <c r="UXR66" s="685"/>
      <c r="UXS66" s="685"/>
      <c r="UXT66" s="685"/>
      <c r="UXU66" s="685"/>
      <c r="UXV66" s="685"/>
      <c r="UXW66" s="685"/>
      <c r="UXX66" s="685"/>
      <c r="UXY66" s="685"/>
      <c r="UXZ66" s="685"/>
      <c r="UYA66" s="685"/>
      <c r="UYB66" s="685"/>
      <c r="UYC66" s="685"/>
      <c r="UYD66" s="685"/>
      <c r="UYE66" s="685"/>
      <c r="UYF66" s="685"/>
      <c r="UYG66" s="685"/>
      <c r="UYH66" s="685"/>
      <c r="UYI66" s="685"/>
      <c r="UYJ66" s="685"/>
      <c r="UYK66" s="685"/>
      <c r="UYL66" s="685"/>
      <c r="UYM66" s="685"/>
      <c r="UYN66" s="685"/>
      <c r="UYO66" s="685"/>
      <c r="UYP66" s="685"/>
      <c r="UYQ66" s="685"/>
      <c r="UYR66" s="685"/>
      <c r="UYS66" s="685"/>
      <c r="UYT66" s="685"/>
      <c r="UYU66" s="685"/>
      <c r="UYV66" s="685"/>
      <c r="UYW66" s="685"/>
      <c r="UYX66" s="685"/>
      <c r="UYY66" s="685"/>
      <c r="UYZ66" s="685"/>
      <c r="UZA66" s="685"/>
      <c r="UZB66" s="685"/>
      <c r="UZC66" s="685"/>
      <c r="UZD66" s="685"/>
      <c r="UZE66" s="685"/>
      <c r="UZF66" s="685"/>
      <c r="UZG66" s="685"/>
      <c r="UZH66" s="685"/>
      <c r="UZI66" s="685"/>
      <c r="UZJ66" s="685"/>
      <c r="UZK66" s="685"/>
      <c r="UZL66" s="685"/>
      <c r="UZM66" s="685"/>
      <c r="UZN66" s="685"/>
      <c r="UZO66" s="685"/>
      <c r="UZP66" s="685"/>
      <c r="UZQ66" s="685"/>
      <c r="UZR66" s="685"/>
      <c r="UZS66" s="685"/>
      <c r="UZT66" s="685"/>
      <c r="UZU66" s="685"/>
      <c r="UZV66" s="685"/>
      <c r="UZW66" s="685"/>
      <c r="UZX66" s="685"/>
      <c r="UZY66" s="685"/>
      <c r="UZZ66" s="685"/>
      <c r="VAA66" s="685"/>
      <c r="VAB66" s="685"/>
      <c r="VAC66" s="685"/>
      <c r="VAD66" s="685"/>
      <c r="VAE66" s="685"/>
      <c r="VAF66" s="685"/>
      <c r="VAG66" s="685"/>
      <c r="VAH66" s="685"/>
      <c r="VAI66" s="685"/>
      <c r="VAJ66" s="685"/>
      <c r="VAK66" s="685"/>
      <c r="VAL66" s="685"/>
      <c r="VAM66" s="685"/>
      <c r="VAN66" s="685"/>
      <c r="VAO66" s="685"/>
      <c r="VAP66" s="685"/>
      <c r="VAQ66" s="685"/>
      <c r="VAR66" s="685"/>
      <c r="VAS66" s="685"/>
      <c r="VAT66" s="685"/>
      <c r="VAU66" s="685"/>
      <c r="VAV66" s="685"/>
      <c r="VAW66" s="685"/>
      <c r="VAX66" s="685"/>
      <c r="VAY66" s="685"/>
      <c r="VAZ66" s="685"/>
      <c r="VBA66" s="685"/>
      <c r="VBB66" s="685"/>
      <c r="VBC66" s="685"/>
      <c r="VBD66" s="685"/>
      <c r="VBE66" s="685"/>
      <c r="VBF66" s="685"/>
      <c r="VBG66" s="685"/>
      <c r="VBH66" s="685"/>
      <c r="VBI66" s="685"/>
      <c r="VBJ66" s="685"/>
      <c r="VBK66" s="685"/>
      <c r="VBL66" s="685"/>
      <c r="VBM66" s="685"/>
      <c r="VBN66" s="685"/>
      <c r="VBO66" s="685"/>
      <c r="VBP66" s="685"/>
      <c r="VBQ66" s="685"/>
      <c r="VBR66" s="685"/>
      <c r="VBS66" s="685"/>
      <c r="VBT66" s="685"/>
      <c r="VBU66" s="685"/>
      <c r="VBV66" s="685"/>
      <c r="VBW66" s="685"/>
      <c r="VBX66" s="685"/>
      <c r="VBY66" s="685"/>
      <c r="VBZ66" s="685"/>
      <c r="VCA66" s="685"/>
      <c r="VCB66" s="685"/>
      <c r="VCC66" s="685"/>
      <c r="VCD66" s="685"/>
      <c r="VCE66" s="685"/>
      <c r="VCF66" s="685"/>
      <c r="VCG66" s="685"/>
      <c r="VCH66" s="685"/>
      <c r="VCI66" s="685"/>
      <c r="VCJ66" s="685"/>
      <c r="VCK66" s="685"/>
      <c r="VCL66" s="685"/>
      <c r="VCM66" s="685"/>
      <c r="VCN66" s="685"/>
      <c r="VCO66" s="685"/>
      <c r="VCP66" s="685"/>
      <c r="VCQ66" s="685"/>
      <c r="VCR66" s="685"/>
      <c r="VCS66" s="685"/>
      <c r="VCT66" s="685"/>
      <c r="VCU66" s="685"/>
      <c r="VCV66" s="685"/>
      <c r="VCW66" s="685"/>
      <c r="VCX66" s="685"/>
      <c r="VCY66" s="685"/>
      <c r="VCZ66" s="685"/>
      <c r="VDA66" s="685"/>
      <c r="VDB66" s="685"/>
      <c r="VDC66" s="685"/>
      <c r="VDD66" s="685"/>
      <c r="VDE66" s="685"/>
      <c r="VDF66" s="685"/>
      <c r="VDG66" s="685"/>
      <c r="VDH66" s="685"/>
      <c r="VDI66" s="685"/>
      <c r="VDJ66" s="685"/>
      <c r="VDK66" s="685"/>
      <c r="VDL66" s="685"/>
      <c r="VDM66" s="685"/>
      <c r="VDN66" s="685"/>
      <c r="VDO66" s="685"/>
      <c r="VDP66" s="685"/>
      <c r="VDQ66" s="685"/>
      <c r="VDR66" s="685"/>
      <c r="VDS66" s="685"/>
      <c r="VDT66" s="685"/>
      <c r="VDU66" s="685"/>
      <c r="VDV66" s="685"/>
      <c r="VDW66" s="685"/>
      <c r="VDX66" s="685"/>
      <c r="VDY66" s="685"/>
      <c r="VDZ66" s="685"/>
      <c r="VEA66" s="685"/>
      <c r="VEB66" s="685"/>
      <c r="VEC66" s="685"/>
      <c r="VED66" s="685"/>
      <c r="VEE66" s="685"/>
      <c r="VEF66" s="685"/>
      <c r="VEG66" s="685"/>
      <c r="VEH66" s="685"/>
      <c r="VEI66" s="685"/>
      <c r="VEJ66" s="685"/>
      <c r="VEK66" s="685"/>
      <c r="VEL66" s="685"/>
      <c r="VEM66" s="685"/>
      <c r="VEN66" s="685"/>
      <c r="VEO66" s="685"/>
      <c r="VEP66" s="685"/>
      <c r="VEQ66" s="685"/>
      <c r="VER66" s="685"/>
      <c r="VES66" s="685"/>
      <c r="VET66" s="685"/>
      <c r="VEU66" s="685"/>
      <c r="VEV66" s="685"/>
      <c r="VEW66" s="685"/>
      <c r="VEX66" s="685"/>
      <c r="VEY66" s="685"/>
      <c r="VEZ66" s="685"/>
      <c r="VFA66" s="685"/>
      <c r="VFB66" s="685"/>
      <c r="VFC66" s="685"/>
      <c r="VFD66" s="685"/>
      <c r="VFE66" s="685"/>
      <c r="VFF66" s="685"/>
      <c r="VFG66" s="685"/>
      <c r="VFH66" s="685"/>
      <c r="VFI66" s="685"/>
      <c r="VFJ66" s="685"/>
      <c r="VFK66" s="685"/>
      <c r="VFL66" s="685"/>
      <c r="VFM66" s="685"/>
      <c r="VFN66" s="685"/>
      <c r="VFO66" s="685"/>
      <c r="VFP66" s="685"/>
      <c r="VFQ66" s="685"/>
      <c r="VFR66" s="685"/>
      <c r="VFS66" s="685"/>
      <c r="VFT66" s="685"/>
      <c r="VFU66" s="685"/>
      <c r="VFV66" s="685"/>
      <c r="VFW66" s="685"/>
      <c r="VFX66" s="685"/>
      <c r="VFY66" s="685"/>
      <c r="VFZ66" s="685"/>
      <c r="VGA66" s="685"/>
      <c r="VGB66" s="685"/>
      <c r="VGC66" s="685"/>
      <c r="VGD66" s="685"/>
      <c r="VGE66" s="685"/>
      <c r="VGF66" s="685"/>
      <c r="VGG66" s="685"/>
      <c r="VGH66" s="685"/>
      <c r="VGI66" s="685"/>
      <c r="VGJ66" s="685"/>
      <c r="VGK66" s="685"/>
      <c r="VGL66" s="685"/>
      <c r="VGM66" s="685"/>
      <c r="VGN66" s="685"/>
      <c r="VGO66" s="685"/>
      <c r="VGP66" s="685"/>
      <c r="VGQ66" s="685"/>
      <c r="VGR66" s="685"/>
      <c r="VGS66" s="685"/>
      <c r="VGT66" s="685"/>
      <c r="VGU66" s="685"/>
      <c r="VGV66" s="685"/>
      <c r="VGW66" s="685"/>
      <c r="VGX66" s="685"/>
      <c r="VGY66" s="685"/>
      <c r="VGZ66" s="685"/>
      <c r="VHA66" s="685"/>
      <c r="VHB66" s="685"/>
      <c r="VHC66" s="685"/>
      <c r="VHD66" s="685"/>
      <c r="VHE66" s="685"/>
      <c r="VHF66" s="685"/>
      <c r="VHG66" s="685"/>
      <c r="VHH66" s="685"/>
      <c r="VHI66" s="685"/>
      <c r="VHJ66" s="685"/>
      <c r="VHK66" s="685"/>
      <c r="VHL66" s="685"/>
      <c r="VHM66" s="685"/>
      <c r="VHN66" s="685"/>
      <c r="VHO66" s="685"/>
      <c r="VHP66" s="685"/>
      <c r="VHQ66" s="685"/>
      <c r="VHR66" s="685"/>
      <c r="VHS66" s="685"/>
      <c r="VHT66" s="685"/>
      <c r="VHU66" s="685"/>
      <c r="VHV66" s="685"/>
      <c r="VHW66" s="685"/>
      <c r="VHX66" s="685"/>
      <c r="VHY66" s="685"/>
      <c r="VHZ66" s="685"/>
      <c r="VIA66" s="685"/>
      <c r="VIB66" s="685"/>
      <c r="VIC66" s="685"/>
      <c r="VID66" s="685"/>
      <c r="VIE66" s="685"/>
      <c r="VIF66" s="685"/>
      <c r="VIG66" s="685"/>
      <c r="VIH66" s="685"/>
      <c r="VII66" s="685"/>
      <c r="VIJ66" s="685"/>
      <c r="VIK66" s="685"/>
      <c r="VIL66" s="685"/>
      <c r="VIM66" s="685"/>
      <c r="VIN66" s="685"/>
      <c r="VIO66" s="685"/>
      <c r="VIP66" s="685"/>
      <c r="VIQ66" s="685"/>
      <c r="VIR66" s="685"/>
      <c r="VIS66" s="685"/>
      <c r="VIT66" s="685"/>
      <c r="VIU66" s="685"/>
      <c r="VIV66" s="685"/>
      <c r="VIW66" s="685"/>
      <c r="VIX66" s="685"/>
      <c r="VIY66" s="685"/>
      <c r="VIZ66" s="685"/>
      <c r="VJA66" s="685"/>
      <c r="VJB66" s="685"/>
      <c r="VJC66" s="685"/>
      <c r="VJD66" s="685"/>
      <c r="VJE66" s="685"/>
      <c r="VJF66" s="685"/>
      <c r="VJG66" s="685"/>
      <c r="VJH66" s="685"/>
      <c r="VJI66" s="685"/>
      <c r="VJJ66" s="685"/>
      <c r="VJK66" s="685"/>
      <c r="VJL66" s="685"/>
      <c r="VJM66" s="685"/>
      <c r="VJN66" s="685"/>
      <c r="VJO66" s="685"/>
      <c r="VJP66" s="685"/>
      <c r="VJQ66" s="685"/>
      <c r="VJR66" s="685"/>
      <c r="VJS66" s="685"/>
      <c r="VJT66" s="685"/>
      <c r="VJU66" s="685"/>
      <c r="VJV66" s="685"/>
      <c r="VJW66" s="685"/>
      <c r="VJX66" s="685"/>
      <c r="VJY66" s="685"/>
      <c r="VJZ66" s="685"/>
      <c r="VKA66" s="685"/>
      <c r="VKB66" s="685"/>
      <c r="VKC66" s="685"/>
      <c r="VKD66" s="685"/>
      <c r="VKE66" s="685"/>
      <c r="VKF66" s="685"/>
      <c r="VKG66" s="685"/>
      <c r="VKH66" s="685"/>
      <c r="VKI66" s="685"/>
      <c r="VKJ66" s="685"/>
      <c r="VKK66" s="685"/>
      <c r="VKL66" s="685"/>
      <c r="VKM66" s="685"/>
      <c r="VKN66" s="685"/>
      <c r="VKO66" s="685"/>
      <c r="VKP66" s="685"/>
      <c r="VKQ66" s="685"/>
      <c r="VKR66" s="685"/>
      <c r="VKS66" s="685"/>
      <c r="VKT66" s="685"/>
      <c r="VKU66" s="685"/>
      <c r="VKV66" s="685"/>
      <c r="VKW66" s="685"/>
      <c r="VKX66" s="685"/>
      <c r="VKY66" s="685"/>
      <c r="VKZ66" s="685"/>
      <c r="VLA66" s="685"/>
      <c r="VLB66" s="685"/>
      <c r="VLC66" s="685"/>
      <c r="VLD66" s="685"/>
      <c r="VLE66" s="685"/>
      <c r="VLF66" s="685"/>
      <c r="VLG66" s="685"/>
      <c r="VLH66" s="685"/>
      <c r="VLI66" s="685"/>
      <c r="VLJ66" s="685"/>
      <c r="VLK66" s="685"/>
      <c r="VLL66" s="685"/>
      <c r="VLM66" s="685"/>
      <c r="VLN66" s="685"/>
      <c r="VLO66" s="685"/>
      <c r="VLP66" s="685"/>
      <c r="VLQ66" s="685"/>
      <c r="VLR66" s="685"/>
      <c r="VLS66" s="685"/>
      <c r="VLT66" s="685"/>
      <c r="VLU66" s="685"/>
      <c r="VLV66" s="685"/>
      <c r="VLW66" s="685"/>
      <c r="VLX66" s="685"/>
      <c r="VLY66" s="685"/>
      <c r="VLZ66" s="685"/>
      <c r="VMA66" s="685"/>
      <c r="VMB66" s="685"/>
      <c r="VMC66" s="685"/>
      <c r="VMD66" s="685"/>
      <c r="VME66" s="685"/>
      <c r="VMF66" s="685"/>
      <c r="VMG66" s="685"/>
      <c r="VMH66" s="685"/>
      <c r="VMI66" s="685"/>
      <c r="VMJ66" s="685"/>
      <c r="VMK66" s="685"/>
      <c r="VML66" s="685"/>
      <c r="VMM66" s="685"/>
      <c r="VMN66" s="685"/>
      <c r="VMO66" s="685"/>
      <c r="VMP66" s="685"/>
      <c r="VMQ66" s="685"/>
      <c r="VMR66" s="685"/>
      <c r="VMS66" s="685"/>
      <c r="VMT66" s="685"/>
      <c r="VMU66" s="685"/>
      <c r="VMV66" s="685"/>
      <c r="VMW66" s="685"/>
      <c r="VMX66" s="685"/>
      <c r="VMY66" s="685"/>
      <c r="VMZ66" s="685"/>
      <c r="VNA66" s="685"/>
      <c r="VNB66" s="685"/>
      <c r="VNC66" s="685"/>
      <c r="VND66" s="685"/>
      <c r="VNE66" s="685"/>
      <c r="VNF66" s="685"/>
      <c r="VNG66" s="685"/>
      <c r="VNH66" s="685"/>
      <c r="VNI66" s="685"/>
      <c r="VNJ66" s="685"/>
      <c r="VNK66" s="685"/>
      <c r="VNL66" s="685"/>
      <c r="VNM66" s="685"/>
      <c r="VNN66" s="685"/>
      <c r="VNO66" s="685"/>
      <c r="VNP66" s="685"/>
      <c r="VNQ66" s="685"/>
      <c r="VNR66" s="685"/>
      <c r="VNS66" s="685"/>
      <c r="VNT66" s="685"/>
      <c r="VNU66" s="685"/>
      <c r="VNV66" s="685"/>
      <c r="VNW66" s="685"/>
      <c r="VNX66" s="685"/>
      <c r="VNY66" s="685"/>
      <c r="VNZ66" s="685"/>
      <c r="VOA66" s="685"/>
      <c r="VOB66" s="685"/>
      <c r="VOC66" s="685"/>
      <c r="VOD66" s="685"/>
      <c r="VOE66" s="685"/>
      <c r="VOF66" s="685"/>
      <c r="VOG66" s="685"/>
      <c r="VOH66" s="685"/>
      <c r="VOI66" s="685"/>
      <c r="VOJ66" s="685"/>
      <c r="VOK66" s="685"/>
      <c r="VOL66" s="685"/>
      <c r="VOM66" s="685"/>
      <c r="VON66" s="685"/>
      <c r="VOO66" s="685"/>
      <c r="VOP66" s="685"/>
      <c r="VOQ66" s="685"/>
      <c r="VOR66" s="685"/>
      <c r="VOS66" s="685"/>
      <c r="VOT66" s="685"/>
      <c r="VOU66" s="685"/>
      <c r="VOV66" s="685"/>
      <c r="VOW66" s="685"/>
      <c r="VOX66" s="685"/>
      <c r="VOY66" s="685"/>
      <c r="VOZ66" s="685"/>
      <c r="VPA66" s="685"/>
      <c r="VPB66" s="685"/>
      <c r="VPC66" s="685"/>
      <c r="VPD66" s="685"/>
      <c r="VPE66" s="685"/>
      <c r="VPF66" s="685"/>
      <c r="VPG66" s="685"/>
      <c r="VPH66" s="685"/>
      <c r="VPI66" s="685"/>
      <c r="VPJ66" s="685"/>
      <c r="VPK66" s="685"/>
      <c r="VPL66" s="685"/>
      <c r="VPM66" s="685"/>
      <c r="VPN66" s="685"/>
      <c r="VPO66" s="685"/>
      <c r="VPP66" s="685"/>
      <c r="VPQ66" s="685"/>
      <c r="VPR66" s="685"/>
      <c r="VPS66" s="685"/>
      <c r="VPT66" s="685"/>
      <c r="VPU66" s="685"/>
      <c r="VPV66" s="685"/>
      <c r="VPW66" s="685"/>
      <c r="VPX66" s="685"/>
      <c r="VPY66" s="685"/>
      <c r="VPZ66" s="685"/>
      <c r="VQA66" s="685"/>
      <c r="VQB66" s="685"/>
      <c r="VQC66" s="685"/>
      <c r="VQD66" s="685"/>
      <c r="VQE66" s="685"/>
      <c r="VQF66" s="685"/>
      <c r="VQG66" s="685"/>
      <c r="VQH66" s="685"/>
      <c r="VQI66" s="685"/>
      <c r="VQJ66" s="685"/>
      <c r="VQK66" s="685"/>
      <c r="VQL66" s="685"/>
      <c r="VQM66" s="685"/>
      <c r="VQN66" s="685"/>
      <c r="VQO66" s="685"/>
      <c r="VQP66" s="685"/>
      <c r="VQQ66" s="685"/>
      <c r="VQR66" s="685"/>
      <c r="VQS66" s="685"/>
      <c r="VQT66" s="685"/>
      <c r="VQU66" s="685"/>
      <c r="VQV66" s="685"/>
      <c r="VQW66" s="685"/>
      <c r="VQX66" s="685"/>
      <c r="VQY66" s="685"/>
      <c r="VQZ66" s="685"/>
      <c r="VRA66" s="685"/>
      <c r="VRB66" s="685"/>
      <c r="VRC66" s="685"/>
      <c r="VRD66" s="685"/>
      <c r="VRE66" s="685"/>
      <c r="VRF66" s="685"/>
      <c r="VRG66" s="685"/>
      <c r="VRH66" s="685"/>
      <c r="VRI66" s="685"/>
      <c r="VRJ66" s="685"/>
      <c r="VRK66" s="685"/>
      <c r="VRL66" s="685"/>
      <c r="VRM66" s="685"/>
      <c r="VRN66" s="685"/>
      <c r="VRO66" s="685"/>
      <c r="VRP66" s="685"/>
      <c r="VRQ66" s="685"/>
      <c r="VRR66" s="685"/>
      <c r="VRS66" s="685"/>
      <c r="VRT66" s="685"/>
      <c r="VRU66" s="685"/>
      <c r="VRV66" s="685"/>
      <c r="VRW66" s="685"/>
      <c r="VRX66" s="685"/>
      <c r="VRY66" s="685"/>
      <c r="VRZ66" s="685"/>
      <c r="VSA66" s="685"/>
      <c r="VSB66" s="685"/>
      <c r="VSC66" s="685"/>
      <c r="VSD66" s="685"/>
      <c r="VSE66" s="685"/>
      <c r="VSF66" s="685"/>
      <c r="VSG66" s="685"/>
      <c r="VSH66" s="685"/>
      <c r="VSI66" s="685"/>
      <c r="VSJ66" s="685"/>
      <c r="VSK66" s="685"/>
      <c r="VSL66" s="685"/>
      <c r="VSM66" s="685"/>
      <c r="VSN66" s="685"/>
      <c r="VSO66" s="685"/>
      <c r="VSP66" s="685"/>
      <c r="VSQ66" s="685"/>
      <c r="VSR66" s="685"/>
      <c r="VSS66" s="685"/>
      <c r="VST66" s="685"/>
      <c r="VSU66" s="685"/>
      <c r="VSV66" s="685"/>
      <c r="VSW66" s="685"/>
      <c r="VSX66" s="685"/>
      <c r="VSY66" s="685"/>
      <c r="VSZ66" s="685"/>
      <c r="VTA66" s="685"/>
      <c r="VTB66" s="685"/>
      <c r="VTC66" s="685"/>
      <c r="VTD66" s="685"/>
      <c r="VTE66" s="685"/>
      <c r="VTF66" s="685"/>
      <c r="VTG66" s="685"/>
      <c r="VTH66" s="685"/>
      <c r="VTI66" s="685"/>
      <c r="VTJ66" s="685"/>
      <c r="VTK66" s="685"/>
      <c r="VTL66" s="685"/>
      <c r="VTM66" s="685"/>
      <c r="VTN66" s="685"/>
      <c r="VTO66" s="685"/>
      <c r="VTP66" s="685"/>
      <c r="VTQ66" s="685"/>
      <c r="VTR66" s="685"/>
      <c r="VTS66" s="685"/>
      <c r="VTT66" s="685"/>
      <c r="VTU66" s="685"/>
      <c r="VTV66" s="685"/>
      <c r="VTW66" s="685"/>
      <c r="VTX66" s="685"/>
      <c r="VTY66" s="685"/>
      <c r="VTZ66" s="685"/>
      <c r="VUA66" s="685"/>
      <c r="VUB66" s="685"/>
      <c r="VUC66" s="685"/>
      <c r="VUD66" s="685"/>
      <c r="VUE66" s="685"/>
      <c r="VUF66" s="685"/>
      <c r="VUG66" s="685"/>
      <c r="VUH66" s="685"/>
      <c r="VUI66" s="685"/>
      <c r="VUJ66" s="685"/>
      <c r="VUK66" s="685"/>
      <c r="VUL66" s="685"/>
      <c r="VUM66" s="685"/>
      <c r="VUN66" s="685"/>
      <c r="VUO66" s="685"/>
      <c r="VUP66" s="685"/>
      <c r="VUQ66" s="685"/>
      <c r="VUR66" s="685"/>
      <c r="VUS66" s="685"/>
      <c r="VUT66" s="685"/>
      <c r="VUU66" s="685"/>
      <c r="VUV66" s="685"/>
      <c r="VUW66" s="685"/>
      <c r="VUX66" s="685"/>
      <c r="VUY66" s="685"/>
      <c r="VUZ66" s="685"/>
      <c r="VVA66" s="685"/>
      <c r="VVB66" s="685"/>
      <c r="VVC66" s="685"/>
      <c r="VVD66" s="685"/>
      <c r="VVE66" s="685"/>
      <c r="VVF66" s="685"/>
      <c r="VVG66" s="685"/>
      <c r="VVH66" s="685"/>
      <c r="VVI66" s="685"/>
      <c r="VVJ66" s="685"/>
      <c r="VVK66" s="685"/>
      <c r="VVL66" s="685"/>
      <c r="VVM66" s="685"/>
      <c r="VVN66" s="685"/>
      <c r="VVO66" s="685"/>
      <c r="VVP66" s="685"/>
      <c r="VVQ66" s="685"/>
      <c r="VVR66" s="685"/>
      <c r="VVS66" s="685"/>
      <c r="VVT66" s="685"/>
      <c r="VVU66" s="685"/>
      <c r="VVV66" s="685"/>
      <c r="VVW66" s="685"/>
      <c r="VVX66" s="685"/>
      <c r="VVY66" s="685"/>
      <c r="VVZ66" s="685"/>
      <c r="VWA66" s="685"/>
      <c r="VWB66" s="685"/>
      <c r="VWC66" s="685"/>
      <c r="VWD66" s="685"/>
      <c r="VWE66" s="685"/>
      <c r="VWF66" s="685"/>
      <c r="VWG66" s="685"/>
      <c r="VWH66" s="685"/>
      <c r="VWI66" s="685"/>
      <c r="VWJ66" s="685"/>
      <c r="VWK66" s="685"/>
      <c r="VWL66" s="685"/>
      <c r="VWM66" s="685"/>
      <c r="VWN66" s="685"/>
      <c r="VWO66" s="685"/>
      <c r="VWP66" s="685"/>
      <c r="VWQ66" s="685"/>
      <c r="VWR66" s="685"/>
      <c r="VWS66" s="685"/>
      <c r="VWT66" s="685"/>
      <c r="VWU66" s="685"/>
      <c r="VWV66" s="685"/>
      <c r="VWW66" s="685"/>
      <c r="VWX66" s="685"/>
      <c r="VWY66" s="685"/>
      <c r="VWZ66" s="685"/>
      <c r="VXA66" s="685"/>
      <c r="VXB66" s="685"/>
      <c r="VXC66" s="685"/>
      <c r="VXD66" s="685"/>
      <c r="VXE66" s="685"/>
      <c r="VXF66" s="685"/>
      <c r="VXG66" s="685"/>
      <c r="VXH66" s="685"/>
      <c r="VXI66" s="685"/>
      <c r="VXJ66" s="685"/>
      <c r="VXK66" s="685"/>
      <c r="VXL66" s="685"/>
      <c r="VXM66" s="685"/>
      <c r="VXN66" s="685"/>
      <c r="VXO66" s="685"/>
      <c r="VXP66" s="685"/>
      <c r="VXQ66" s="685"/>
      <c r="VXR66" s="685"/>
      <c r="VXS66" s="685"/>
      <c r="VXT66" s="685"/>
      <c r="VXU66" s="685"/>
      <c r="VXV66" s="685"/>
      <c r="VXW66" s="685"/>
      <c r="VXX66" s="685"/>
      <c r="VXY66" s="685"/>
      <c r="VXZ66" s="685"/>
      <c r="VYA66" s="685"/>
      <c r="VYB66" s="685"/>
      <c r="VYC66" s="685"/>
      <c r="VYD66" s="685"/>
      <c r="VYE66" s="685"/>
      <c r="VYF66" s="685"/>
      <c r="VYG66" s="685"/>
      <c r="VYH66" s="685"/>
      <c r="VYI66" s="685"/>
      <c r="VYJ66" s="685"/>
      <c r="VYK66" s="685"/>
      <c r="VYL66" s="685"/>
      <c r="VYM66" s="685"/>
      <c r="VYN66" s="685"/>
      <c r="VYO66" s="685"/>
      <c r="VYP66" s="685"/>
      <c r="VYQ66" s="685"/>
      <c r="VYR66" s="685"/>
      <c r="VYS66" s="685"/>
      <c r="VYT66" s="685"/>
      <c r="VYU66" s="685"/>
      <c r="VYV66" s="685"/>
      <c r="VYW66" s="685"/>
      <c r="VYX66" s="685"/>
      <c r="VYY66" s="685"/>
      <c r="VYZ66" s="685"/>
      <c r="VZA66" s="685"/>
      <c r="VZB66" s="685"/>
      <c r="VZC66" s="685"/>
      <c r="VZD66" s="685"/>
      <c r="VZE66" s="685"/>
      <c r="VZF66" s="685"/>
      <c r="VZG66" s="685"/>
      <c r="VZH66" s="685"/>
      <c r="VZI66" s="685"/>
      <c r="VZJ66" s="685"/>
      <c r="VZK66" s="685"/>
      <c r="VZL66" s="685"/>
      <c r="VZM66" s="685"/>
      <c r="VZN66" s="685"/>
      <c r="VZO66" s="685"/>
      <c r="VZP66" s="685"/>
      <c r="VZQ66" s="685"/>
      <c r="VZR66" s="685"/>
      <c r="VZS66" s="685"/>
      <c r="VZT66" s="685"/>
      <c r="VZU66" s="685"/>
      <c r="VZV66" s="685"/>
      <c r="VZW66" s="685"/>
      <c r="VZX66" s="685"/>
      <c r="VZY66" s="685"/>
      <c r="VZZ66" s="685"/>
      <c r="WAA66" s="685"/>
      <c r="WAB66" s="685"/>
      <c r="WAC66" s="685"/>
      <c r="WAD66" s="685"/>
      <c r="WAE66" s="685"/>
      <c r="WAF66" s="685"/>
      <c r="WAG66" s="685"/>
      <c r="WAH66" s="685"/>
      <c r="WAI66" s="685"/>
      <c r="WAJ66" s="685"/>
      <c r="WAK66" s="685"/>
      <c r="WAL66" s="685"/>
      <c r="WAM66" s="685"/>
      <c r="WAN66" s="685"/>
      <c r="WAO66" s="685"/>
      <c r="WAP66" s="685"/>
      <c r="WAQ66" s="685"/>
      <c r="WAR66" s="685"/>
      <c r="WAS66" s="685"/>
      <c r="WAT66" s="685"/>
      <c r="WAU66" s="685"/>
      <c r="WAV66" s="685"/>
      <c r="WAW66" s="685"/>
      <c r="WAX66" s="685"/>
      <c r="WAY66" s="685"/>
      <c r="WAZ66" s="685"/>
      <c r="WBA66" s="685"/>
      <c r="WBB66" s="685"/>
      <c r="WBC66" s="685"/>
      <c r="WBD66" s="685"/>
      <c r="WBE66" s="685"/>
      <c r="WBF66" s="685"/>
      <c r="WBG66" s="685"/>
      <c r="WBH66" s="685"/>
      <c r="WBI66" s="685"/>
      <c r="WBJ66" s="685"/>
      <c r="WBK66" s="685"/>
      <c r="WBL66" s="685"/>
      <c r="WBM66" s="685"/>
      <c r="WBN66" s="685"/>
      <c r="WBO66" s="685"/>
      <c r="WBP66" s="685"/>
      <c r="WBQ66" s="685"/>
      <c r="WBR66" s="685"/>
      <c r="WBS66" s="685"/>
      <c r="WBT66" s="685"/>
      <c r="WBU66" s="685"/>
      <c r="WBV66" s="685"/>
      <c r="WBW66" s="685"/>
      <c r="WBX66" s="685"/>
      <c r="WBY66" s="685"/>
      <c r="WBZ66" s="685"/>
      <c r="WCA66" s="685"/>
      <c r="WCB66" s="685"/>
      <c r="WCC66" s="685"/>
      <c r="WCD66" s="685"/>
      <c r="WCE66" s="685"/>
      <c r="WCF66" s="685"/>
      <c r="WCG66" s="685"/>
      <c r="WCH66" s="685"/>
      <c r="WCI66" s="685"/>
      <c r="WCJ66" s="685"/>
      <c r="WCK66" s="685"/>
      <c r="WCL66" s="685"/>
      <c r="WCM66" s="685"/>
      <c r="WCN66" s="685"/>
      <c r="WCO66" s="685"/>
      <c r="WCP66" s="685"/>
      <c r="WCQ66" s="685"/>
      <c r="WCR66" s="685"/>
      <c r="WCS66" s="685"/>
      <c r="WCT66" s="685"/>
      <c r="WCU66" s="685"/>
      <c r="WCV66" s="685"/>
      <c r="WCW66" s="685"/>
      <c r="WCX66" s="685"/>
      <c r="WCY66" s="685"/>
      <c r="WCZ66" s="685"/>
      <c r="WDA66" s="685"/>
      <c r="WDB66" s="685"/>
      <c r="WDC66" s="685"/>
      <c r="WDD66" s="685"/>
      <c r="WDE66" s="685"/>
      <c r="WDF66" s="685"/>
      <c r="WDG66" s="685"/>
      <c r="WDH66" s="685"/>
      <c r="WDI66" s="685"/>
      <c r="WDJ66" s="685"/>
      <c r="WDK66" s="685"/>
      <c r="WDL66" s="685"/>
      <c r="WDM66" s="685"/>
      <c r="WDN66" s="685"/>
      <c r="WDO66" s="685"/>
      <c r="WDP66" s="685"/>
      <c r="WDQ66" s="685"/>
      <c r="WDR66" s="685"/>
      <c r="WDS66" s="685"/>
      <c r="WDT66" s="685"/>
      <c r="WDU66" s="685"/>
      <c r="WDV66" s="685"/>
      <c r="WDW66" s="685"/>
      <c r="WDX66" s="685"/>
      <c r="WDY66" s="685"/>
      <c r="WDZ66" s="685"/>
      <c r="WEA66" s="685"/>
      <c r="WEB66" s="685"/>
      <c r="WEC66" s="685"/>
      <c r="WED66" s="685"/>
      <c r="WEE66" s="685"/>
      <c r="WEF66" s="685"/>
      <c r="WEG66" s="685"/>
      <c r="WEH66" s="685"/>
      <c r="WEI66" s="685"/>
      <c r="WEJ66" s="685"/>
      <c r="WEK66" s="685"/>
      <c r="WEL66" s="685"/>
      <c r="WEM66" s="685"/>
      <c r="WEN66" s="685"/>
      <c r="WEO66" s="685"/>
      <c r="WEP66" s="685"/>
      <c r="WEQ66" s="685"/>
      <c r="WER66" s="685"/>
      <c r="WES66" s="685"/>
      <c r="WET66" s="685"/>
      <c r="WEU66" s="685"/>
      <c r="WEV66" s="685"/>
      <c r="WEW66" s="685"/>
      <c r="WEX66" s="685"/>
      <c r="WEY66" s="685"/>
      <c r="WEZ66" s="685"/>
      <c r="WFA66" s="685"/>
      <c r="WFB66" s="685"/>
      <c r="WFC66" s="685"/>
      <c r="WFD66" s="685"/>
      <c r="WFE66" s="685"/>
      <c r="WFF66" s="685"/>
      <c r="WFG66" s="685"/>
      <c r="WFH66" s="685"/>
      <c r="WFI66" s="685"/>
      <c r="WFJ66" s="685"/>
      <c r="WFK66" s="685"/>
      <c r="WFL66" s="685"/>
      <c r="WFM66" s="685"/>
      <c r="WFN66" s="685"/>
      <c r="WFO66" s="685"/>
      <c r="WFP66" s="685"/>
      <c r="WFQ66" s="685"/>
      <c r="WFR66" s="685"/>
      <c r="WFS66" s="685"/>
      <c r="WFT66" s="685"/>
      <c r="WFU66" s="685"/>
      <c r="WFV66" s="685"/>
      <c r="WFW66" s="685"/>
      <c r="WFX66" s="685"/>
      <c r="WFY66" s="685"/>
      <c r="WFZ66" s="685"/>
      <c r="WGA66" s="685"/>
      <c r="WGB66" s="685"/>
      <c r="WGC66" s="685"/>
      <c r="WGD66" s="685"/>
      <c r="WGE66" s="685"/>
      <c r="WGF66" s="685"/>
      <c r="WGG66" s="685"/>
      <c r="WGH66" s="685"/>
      <c r="WGI66" s="685"/>
      <c r="WGJ66" s="685"/>
      <c r="WGK66" s="685"/>
      <c r="WGL66" s="685"/>
      <c r="WGM66" s="685"/>
      <c r="WGN66" s="685"/>
      <c r="WGO66" s="685"/>
      <c r="WGP66" s="685"/>
      <c r="WGQ66" s="685"/>
      <c r="WGR66" s="685"/>
      <c r="WGS66" s="685"/>
      <c r="WGT66" s="685"/>
      <c r="WGU66" s="685"/>
      <c r="WGV66" s="685"/>
      <c r="WGW66" s="685"/>
      <c r="WGX66" s="685"/>
      <c r="WGY66" s="685"/>
      <c r="WGZ66" s="685"/>
      <c r="WHA66" s="685"/>
      <c r="WHB66" s="685"/>
      <c r="WHC66" s="685"/>
      <c r="WHD66" s="685"/>
      <c r="WHE66" s="685"/>
      <c r="WHF66" s="685"/>
      <c r="WHG66" s="685"/>
      <c r="WHH66" s="685"/>
      <c r="WHI66" s="685"/>
      <c r="WHJ66" s="685"/>
      <c r="WHK66" s="685"/>
      <c r="WHL66" s="685"/>
      <c r="WHM66" s="685"/>
      <c r="WHN66" s="685"/>
      <c r="WHO66" s="685"/>
      <c r="WHP66" s="685"/>
      <c r="WHQ66" s="685"/>
      <c r="WHR66" s="685"/>
      <c r="WHS66" s="685"/>
      <c r="WHT66" s="685"/>
      <c r="WHU66" s="685"/>
      <c r="WHV66" s="685"/>
      <c r="WHW66" s="685"/>
      <c r="WHX66" s="685"/>
      <c r="WHY66" s="685"/>
      <c r="WHZ66" s="685"/>
      <c r="WIA66" s="685"/>
      <c r="WIB66" s="685"/>
      <c r="WIC66" s="685"/>
      <c r="WID66" s="685"/>
      <c r="WIE66" s="685"/>
      <c r="WIF66" s="685"/>
      <c r="WIG66" s="685"/>
      <c r="WIH66" s="685"/>
      <c r="WII66" s="685"/>
      <c r="WIJ66" s="685"/>
      <c r="WIK66" s="685"/>
      <c r="WIL66" s="685"/>
      <c r="WIM66" s="685"/>
      <c r="WIN66" s="685"/>
      <c r="WIO66" s="685"/>
      <c r="WIP66" s="685"/>
      <c r="WIQ66" s="685"/>
      <c r="WIR66" s="685"/>
      <c r="WIS66" s="685"/>
      <c r="WIT66" s="685"/>
      <c r="WIU66" s="685"/>
      <c r="WIV66" s="685"/>
      <c r="WIW66" s="685"/>
      <c r="WIX66" s="685"/>
      <c r="WIY66" s="685"/>
      <c r="WIZ66" s="685"/>
      <c r="WJA66" s="685"/>
      <c r="WJB66" s="685"/>
      <c r="WJC66" s="685"/>
      <c r="WJD66" s="685"/>
      <c r="WJE66" s="685"/>
      <c r="WJF66" s="685"/>
      <c r="WJG66" s="685"/>
      <c r="WJH66" s="685"/>
      <c r="WJI66" s="685"/>
      <c r="WJJ66" s="685"/>
      <c r="WJK66" s="685"/>
      <c r="WJL66" s="685"/>
      <c r="WJM66" s="685"/>
      <c r="WJN66" s="685"/>
      <c r="WJO66" s="685"/>
      <c r="WJP66" s="685"/>
      <c r="WJQ66" s="685"/>
      <c r="WJR66" s="685"/>
      <c r="WJS66" s="685"/>
      <c r="WJT66" s="685"/>
      <c r="WJU66" s="685"/>
      <c r="WJV66" s="685"/>
      <c r="WJW66" s="685"/>
      <c r="WJX66" s="685"/>
      <c r="WJY66" s="685"/>
      <c r="WJZ66" s="685"/>
      <c r="WKA66" s="685"/>
      <c r="WKB66" s="685"/>
      <c r="WKC66" s="685"/>
      <c r="WKD66" s="685"/>
      <c r="WKE66" s="685"/>
      <c r="WKF66" s="685"/>
      <c r="WKG66" s="685"/>
      <c r="WKH66" s="685"/>
      <c r="WKI66" s="685"/>
      <c r="WKJ66" s="685"/>
      <c r="WKK66" s="685"/>
      <c r="WKL66" s="685"/>
      <c r="WKM66" s="685"/>
      <c r="WKN66" s="685"/>
      <c r="WKO66" s="685"/>
      <c r="WKP66" s="685"/>
      <c r="WKQ66" s="685"/>
      <c r="WKR66" s="685"/>
      <c r="WKS66" s="685"/>
      <c r="WKT66" s="685"/>
      <c r="WKU66" s="685"/>
      <c r="WKV66" s="685"/>
      <c r="WKW66" s="685"/>
      <c r="WKX66" s="685"/>
      <c r="WKY66" s="685"/>
      <c r="WKZ66" s="685"/>
      <c r="WLA66" s="685"/>
      <c r="WLB66" s="685"/>
      <c r="WLC66" s="685"/>
      <c r="WLD66" s="685"/>
      <c r="WLE66" s="685"/>
      <c r="WLF66" s="685"/>
      <c r="WLG66" s="685"/>
      <c r="WLH66" s="685"/>
      <c r="WLI66" s="685"/>
      <c r="WLJ66" s="685"/>
      <c r="WLK66" s="685"/>
      <c r="WLL66" s="685"/>
      <c r="WLM66" s="685"/>
      <c r="WLN66" s="685"/>
      <c r="WLO66" s="685"/>
      <c r="WLP66" s="685"/>
      <c r="WLQ66" s="685"/>
      <c r="WLR66" s="685"/>
      <c r="WLS66" s="685"/>
      <c r="WLT66" s="685"/>
      <c r="WLU66" s="685"/>
      <c r="WLV66" s="685"/>
      <c r="WLW66" s="685"/>
      <c r="WLX66" s="685"/>
      <c r="WLY66" s="685"/>
      <c r="WLZ66" s="685"/>
      <c r="WMA66" s="685"/>
      <c r="WMB66" s="685"/>
      <c r="WMC66" s="685"/>
      <c r="WMD66" s="685"/>
      <c r="WME66" s="685"/>
      <c r="WMF66" s="685"/>
      <c r="WMG66" s="685"/>
      <c r="WMH66" s="685"/>
      <c r="WMI66" s="685"/>
      <c r="WMJ66" s="685"/>
      <c r="WMK66" s="685"/>
      <c r="WML66" s="685"/>
      <c r="WMM66" s="685"/>
      <c r="WMN66" s="685"/>
      <c r="WMO66" s="685"/>
      <c r="WMP66" s="685"/>
      <c r="WMQ66" s="685"/>
      <c r="WMR66" s="685"/>
      <c r="WMS66" s="685"/>
      <c r="WMT66" s="685"/>
      <c r="WMU66" s="685"/>
      <c r="WMV66" s="685"/>
      <c r="WMW66" s="685"/>
      <c r="WMX66" s="685"/>
      <c r="WMY66" s="685"/>
      <c r="WMZ66" s="685"/>
      <c r="WNA66" s="685"/>
      <c r="WNB66" s="685"/>
      <c r="WNC66" s="685"/>
      <c r="WND66" s="685"/>
      <c r="WNE66" s="685"/>
      <c r="WNF66" s="685"/>
      <c r="WNG66" s="685"/>
      <c r="WNH66" s="685"/>
      <c r="WNI66" s="685"/>
      <c r="WNJ66" s="685"/>
      <c r="WNK66" s="685"/>
      <c r="WNL66" s="685"/>
      <c r="WNM66" s="685"/>
      <c r="WNN66" s="685"/>
      <c r="WNO66" s="685"/>
      <c r="WNP66" s="685"/>
      <c r="WNQ66" s="685"/>
      <c r="WNR66" s="685"/>
      <c r="WNS66" s="685"/>
      <c r="WNT66" s="685"/>
      <c r="WNU66" s="685"/>
      <c r="WNV66" s="685"/>
      <c r="WNW66" s="685"/>
      <c r="WNX66" s="685"/>
      <c r="WNY66" s="685"/>
      <c r="WNZ66" s="685"/>
      <c r="WOA66" s="685"/>
      <c r="WOB66" s="685"/>
      <c r="WOC66" s="685"/>
      <c r="WOD66" s="685"/>
      <c r="WOE66" s="685"/>
      <c r="WOF66" s="685"/>
      <c r="WOG66" s="685"/>
      <c r="WOH66" s="685"/>
      <c r="WOI66" s="685"/>
      <c r="WOJ66" s="685"/>
      <c r="WOK66" s="685"/>
      <c r="WOL66" s="685"/>
      <c r="WOM66" s="685"/>
      <c r="WON66" s="685"/>
      <c r="WOO66" s="685"/>
      <c r="WOP66" s="685"/>
      <c r="WOQ66" s="685"/>
      <c r="WOR66" s="685"/>
      <c r="WOS66" s="685"/>
      <c r="WOT66" s="685"/>
      <c r="WOU66" s="685"/>
      <c r="WOV66" s="685"/>
      <c r="WOW66" s="685"/>
      <c r="WOX66" s="685"/>
      <c r="WOY66" s="685"/>
      <c r="WOZ66" s="685"/>
      <c r="WPA66" s="685"/>
      <c r="WPB66" s="685"/>
      <c r="WPC66" s="685"/>
      <c r="WPD66" s="685"/>
      <c r="WPE66" s="685"/>
      <c r="WPF66" s="685"/>
      <c r="WPG66" s="685"/>
      <c r="WPH66" s="685"/>
      <c r="WPI66" s="685"/>
      <c r="WPJ66" s="685"/>
      <c r="WPK66" s="685"/>
      <c r="WPL66" s="685"/>
      <c r="WPM66" s="685"/>
      <c r="WPN66" s="685"/>
      <c r="WPO66" s="685"/>
      <c r="WPP66" s="685"/>
      <c r="WPQ66" s="685"/>
      <c r="WPR66" s="685"/>
      <c r="WPS66" s="685"/>
      <c r="WPT66" s="685"/>
      <c r="WPU66" s="685"/>
      <c r="WPV66" s="685"/>
      <c r="WPW66" s="685"/>
      <c r="WPX66" s="685"/>
      <c r="WPY66" s="685"/>
      <c r="WPZ66" s="685"/>
      <c r="WQA66" s="685"/>
      <c r="WQB66" s="685"/>
      <c r="WQC66" s="685"/>
      <c r="WQD66" s="685"/>
      <c r="WQE66" s="685"/>
      <c r="WQF66" s="685"/>
      <c r="WQG66" s="685"/>
      <c r="WQH66" s="685"/>
      <c r="WQI66" s="685"/>
      <c r="WQJ66" s="685"/>
      <c r="WQK66" s="685"/>
      <c r="WQL66" s="685"/>
      <c r="WQM66" s="685"/>
      <c r="WQN66" s="685"/>
      <c r="WQO66" s="685"/>
      <c r="WQP66" s="685"/>
      <c r="WQQ66" s="685"/>
      <c r="WQR66" s="685"/>
      <c r="WQS66" s="685"/>
      <c r="WQT66" s="685"/>
      <c r="WQU66" s="685"/>
      <c r="WQV66" s="685"/>
      <c r="WQW66" s="685"/>
      <c r="WQX66" s="685"/>
      <c r="WQY66" s="685"/>
      <c r="WQZ66" s="685"/>
      <c r="WRA66" s="685"/>
      <c r="WRB66" s="685"/>
      <c r="WRC66" s="685"/>
      <c r="WRD66" s="685"/>
      <c r="WRE66" s="685"/>
      <c r="WRF66" s="685"/>
      <c r="WRG66" s="685"/>
      <c r="WRH66" s="685"/>
      <c r="WRI66" s="685"/>
      <c r="WRJ66" s="685"/>
      <c r="WRK66" s="685"/>
      <c r="WRL66" s="685"/>
      <c r="WRM66" s="685"/>
      <c r="WRN66" s="685"/>
      <c r="WRO66" s="685"/>
      <c r="WRP66" s="685"/>
      <c r="WRQ66" s="685"/>
      <c r="WRR66" s="685"/>
      <c r="WRS66" s="685"/>
      <c r="WRT66" s="685"/>
      <c r="WRU66" s="685"/>
      <c r="WRV66" s="685"/>
      <c r="WRW66" s="685"/>
      <c r="WRX66" s="685"/>
      <c r="WRY66" s="685"/>
      <c r="WRZ66" s="685"/>
      <c r="WSA66" s="685"/>
      <c r="WSB66" s="685"/>
      <c r="WSC66" s="685"/>
      <c r="WSD66" s="685"/>
      <c r="WSE66" s="685"/>
      <c r="WSF66" s="685"/>
      <c r="WSG66" s="685"/>
      <c r="WSH66" s="685"/>
      <c r="WSI66" s="685"/>
      <c r="WSJ66" s="685"/>
      <c r="WSK66" s="685"/>
      <c r="WSL66" s="685"/>
      <c r="WSM66" s="685"/>
      <c r="WSN66" s="685"/>
      <c r="WSO66" s="685"/>
      <c r="WSP66" s="685"/>
      <c r="WSQ66" s="685"/>
      <c r="WSR66" s="685"/>
      <c r="WSS66" s="685"/>
      <c r="WST66" s="685"/>
      <c r="WSU66" s="685"/>
      <c r="WSV66" s="685"/>
      <c r="WSW66" s="685"/>
      <c r="WSX66" s="685"/>
      <c r="WSY66" s="685"/>
      <c r="WSZ66" s="685"/>
      <c r="WTA66" s="685"/>
      <c r="WTB66" s="685"/>
      <c r="WTC66" s="685"/>
      <c r="WTD66" s="685"/>
      <c r="WTE66" s="685"/>
      <c r="WTF66" s="685"/>
      <c r="WTG66" s="685"/>
      <c r="WTH66" s="685"/>
      <c r="WTI66" s="685"/>
      <c r="WTJ66" s="685"/>
      <c r="WTK66" s="685"/>
      <c r="WTL66" s="685"/>
      <c r="WTM66" s="685"/>
      <c r="WTN66" s="685"/>
      <c r="WTO66" s="685"/>
      <c r="WTP66" s="685"/>
      <c r="WTQ66" s="685"/>
      <c r="WTR66" s="685"/>
      <c r="WTS66" s="685"/>
      <c r="WTT66" s="685"/>
      <c r="WTU66" s="685"/>
      <c r="WTV66" s="685"/>
      <c r="WTW66" s="685"/>
      <c r="WTX66" s="685"/>
      <c r="WTY66" s="685"/>
      <c r="WTZ66" s="685"/>
      <c r="WUA66" s="685"/>
      <c r="WUB66" s="685"/>
      <c r="WUC66" s="685"/>
      <c r="WUD66" s="685"/>
      <c r="WUE66" s="685"/>
      <c r="WUF66" s="685"/>
      <c r="WUG66" s="685"/>
      <c r="WUH66" s="685"/>
      <c r="WUI66" s="685"/>
      <c r="WUJ66" s="685"/>
      <c r="WUK66" s="685"/>
      <c r="WUL66" s="685"/>
      <c r="WUM66" s="685"/>
      <c r="WUN66" s="685"/>
      <c r="WUO66" s="685"/>
      <c r="WUP66" s="685"/>
      <c r="WUQ66" s="685"/>
      <c r="WUR66" s="685"/>
      <c r="WUS66" s="685"/>
      <c r="WUT66" s="685"/>
      <c r="WUU66" s="685"/>
      <c r="WUV66" s="685"/>
      <c r="WUW66" s="685"/>
      <c r="WUX66" s="685"/>
      <c r="WUY66" s="685"/>
      <c r="WUZ66" s="685"/>
      <c r="WVA66" s="685"/>
      <c r="WVB66" s="685"/>
      <c r="WVC66" s="685"/>
      <c r="WVD66" s="685"/>
      <c r="WVE66" s="685"/>
      <c r="WVF66" s="685"/>
      <c r="WVG66" s="685"/>
    </row>
    <row r="67" spans="1:16127" s="702" customFormat="1">
      <c r="A67" s="685"/>
      <c r="B67" s="685"/>
      <c r="C67" s="685"/>
      <c r="D67" s="685"/>
      <c r="E67" s="685"/>
      <c r="F67" s="685"/>
      <c r="G67" s="685"/>
      <c r="H67" s="685"/>
      <c r="I67" s="685"/>
      <c r="J67" s="685"/>
      <c r="K67" s="685"/>
      <c r="L67" s="685"/>
      <c r="M67" s="685"/>
      <c r="N67" s="685"/>
      <c r="O67" s="685"/>
      <c r="P67" s="685"/>
      <c r="Q67" s="685"/>
      <c r="R67" s="685"/>
      <c r="S67" s="685"/>
      <c r="T67" s="685"/>
      <c r="U67" s="685"/>
      <c r="V67" s="685"/>
      <c r="W67" s="685"/>
      <c r="X67" s="685"/>
      <c r="Y67" s="685"/>
      <c r="Z67" s="685"/>
      <c r="AA67" s="685"/>
      <c r="AB67" s="685"/>
      <c r="AC67" s="685"/>
      <c r="AD67" s="685"/>
      <c r="AE67" s="685"/>
      <c r="AF67" s="685"/>
      <c r="AG67" s="685"/>
      <c r="AH67" s="685"/>
      <c r="AI67" s="685"/>
      <c r="AJ67" s="685"/>
      <c r="AK67" s="685"/>
      <c r="AL67" s="685"/>
      <c r="AM67" s="685"/>
      <c r="AN67" s="685"/>
      <c r="AO67" s="685"/>
      <c r="AP67" s="685"/>
      <c r="AQ67" s="685"/>
      <c r="AR67" s="685"/>
      <c r="AS67" s="685"/>
      <c r="AT67" s="685"/>
      <c r="AU67" s="685"/>
      <c r="AV67" s="685"/>
      <c r="AW67" s="685"/>
      <c r="AX67" s="685"/>
      <c r="AY67" s="685"/>
      <c r="AZ67" s="685"/>
      <c r="BA67" s="685"/>
      <c r="BB67" s="685"/>
      <c r="BC67" s="685"/>
      <c r="BD67" s="685"/>
      <c r="BE67" s="685"/>
      <c r="BF67" s="685"/>
      <c r="BG67" s="685"/>
      <c r="BH67" s="685"/>
      <c r="BI67" s="685"/>
      <c r="BJ67" s="685"/>
      <c r="BK67" s="685"/>
      <c r="BL67" s="685"/>
      <c r="BM67" s="685"/>
      <c r="BN67" s="685"/>
      <c r="BO67" s="685"/>
      <c r="BP67" s="685"/>
      <c r="BQ67" s="685"/>
      <c r="BR67" s="685"/>
      <c r="BS67" s="685"/>
      <c r="BT67" s="685"/>
      <c r="BU67" s="685"/>
      <c r="BV67" s="685"/>
      <c r="BW67" s="685"/>
      <c r="BX67" s="685"/>
      <c r="BY67" s="685"/>
      <c r="BZ67" s="685"/>
      <c r="CA67" s="685"/>
      <c r="CB67" s="685"/>
      <c r="CC67" s="685"/>
      <c r="CD67" s="685"/>
      <c r="CE67" s="685"/>
      <c r="CF67" s="685"/>
      <c r="CG67" s="685"/>
      <c r="CH67" s="685"/>
      <c r="CI67" s="685"/>
      <c r="CJ67" s="685"/>
      <c r="CK67" s="685"/>
      <c r="CL67" s="685"/>
      <c r="CM67" s="685"/>
      <c r="CN67" s="685"/>
      <c r="CO67" s="685"/>
      <c r="CP67" s="685"/>
      <c r="CQ67" s="685"/>
      <c r="CR67" s="685"/>
      <c r="CS67" s="685"/>
      <c r="CT67" s="685"/>
      <c r="CU67" s="685"/>
      <c r="CV67" s="685"/>
      <c r="CW67" s="685"/>
      <c r="CX67" s="685"/>
      <c r="CY67" s="685"/>
      <c r="CZ67" s="685"/>
      <c r="DA67" s="685"/>
      <c r="DB67" s="685"/>
      <c r="DC67" s="685"/>
      <c r="DD67" s="685"/>
      <c r="DE67" s="685"/>
      <c r="DF67" s="685"/>
      <c r="DG67" s="685"/>
      <c r="DH67" s="685"/>
      <c r="DI67" s="685"/>
      <c r="DJ67" s="685"/>
      <c r="DK67" s="685"/>
      <c r="DL67" s="685"/>
      <c r="DM67" s="685"/>
      <c r="DN67" s="685"/>
      <c r="DO67" s="685"/>
      <c r="DP67" s="685"/>
      <c r="DQ67" s="685"/>
      <c r="DR67" s="685"/>
      <c r="DS67" s="685"/>
      <c r="DT67" s="685"/>
      <c r="DU67" s="685"/>
      <c r="DV67" s="685"/>
      <c r="DW67" s="685"/>
      <c r="DX67" s="685"/>
      <c r="DY67" s="685"/>
      <c r="DZ67" s="685"/>
      <c r="EA67" s="685"/>
      <c r="EB67" s="685"/>
      <c r="EC67" s="685"/>
      <c r="ED67" s="685"/>
      <c r="EE67" s="685"/>
      <c r="EF67" s="685"/>
      <c r="EG67" s="685"/>
      <c r="EH67" s="685"/>
      <c r="EI67" s="685"/>
      <c r="EJ67" s="685"/>
      <c r="EK67" s="685"/>
      <c r="EL67" s="685"/>
      <c r="EM67" s="685"/>
      <c r="EN67" s="685"/>
      <c r="EO67" s="685"/>
      <c r="EP67" s="685"/>
      <c r="EQ67" s="685"/>
      <c r="ER67" s="685"/>
      <c r="ES67" s="685"/>
      <c r="ET67" s="685"/>
      <c r="EU67" s="685"/>
      <c r="EV67" s="685"/>
      <c r="EW67" s="685"/>
      <c r="EX67" s="685"/>
      <c r="EY67" s="685"/>
      <c r="EZ67" s="685"/>
      <c r="FA67" s="685"/>
      <c r="FB67" s="685"/>
      <c r="FC67" s="685"/>
      <c r="FD67" s="685"/>
      <c r="FE67" s="685"/>
      <c r="FF67" s="685"/>
      <c r="FG67" s="685"/>
      <c r="FH67" s="685"/>
      <c r="FI67" s="685"/>
      <c r="FJ67" s="685"/>
      <c r="FK67" s="685"/>
      <c r="FL67" s="685"/>
      <c r="FM67" s="685"/>
      <c r="FN67" s="685"/>
      <c r="FO67" s="685"/>
      <c r="FP67" s="685"/>
      <c r="FQ67" s="685"/>
      <c r="FR67" s="685"/>
      <c r="FS67" s="685"/>
      <c r="FT67" s="685"/>
      <c r="FU67" s="685"/>
      <c r="FV67" s="685"/>
      <c r="FW67" s="685"/>
      <c r="FX67" s="685"/>
      <c r="FY67" s="685"/>
      <c r="FZ67" s="685"/>
      <c r="GA67" s="685"/>
      <c r="GB67" s="685"/>
      <c r="GC67" s="685"/>
      <c r="GD67" s="685"/>
      <c r="GE67" s="685"/>
      <c r="GF67" s="685"/>
      <c r="GG67" s="685"/>
      <c r="GH67" s="685"/>
      <c r="GI67" s="685"/>
      <c r="GJ67" s="685"/>
      <c r="GK67" s="685"/>
      <c r="GL67" s="685"/>
      <c r="GM67" s="685"/>
      <c r="GN67" s="685"/>
      <c r="GO67" s="685"/>
      <c r="GP67" s="685"/>
      <c r="GQ67" s="685"/>
      <c r="GR67" s="685"/>
      <c r="GS67" s="685"/>
      <c r="GT67" s="685"/>
      <c r="GU67" s="685"/>
      <c r="GV67" s="685"/>
      <c r="GW67" s="685"/>
      <c r="GX67" s="685"/>
      <c r="GY67" s="685"/>
      <c r="GZ67" s="685"/>
      <c r="HA67" s="685"/>
      <c r="HB67" s="685"/>
      <c r="HC67" s="685"/>
      <c r="HD67" s="685"/>
      <c r="HE67" s="685"/>
      <c r="HF67" s="685"/>
      <c r="HG67" s="685"/>
      <c r="HH67" s="685"/>
      <c r="HI67" s="685"/>
      <c r="HJ67" s="685"/>
      <c r="HK67" s="685"/>
      <c r="HL67" s="685"/>
      <c r="HM67" s="685"/>
      <c r="HN67" s="685"/>
      <c r="HO67" s="685"/>
      <c r="HP67" s="685"/>
      <c r="HQ67" s="685"/>
      <c r="HR67" s="685"/>
      <c r="HS67" s="685"/>
      <c r="HT67" s="685"/>
      <c r="HU67" s="685"/>
      <c r="HV67" s="685"/>
      <c r="HW67" s="685"/>
      <c r="HX67" s="685"/>
      <c r="HY67" s="685"/>
      <c r="HZ67" s="685"/>
      <c r="IA67" s="685"/>
      <c r="IB67" s="685"/>
      <c r="IC67" s="685"/>
      <c r="ID67" s="685"/>
      <c r="IE67" s="685"/>
      <c r="IF67" s="685"/>
      <c r="IG67" s="685"/>
      <c r="IH67" s="685"/>
      <c r="II67" s="685"/>
      <c r="IJ67" s="685"/>
      <c r="IK67" s="685"/>
      <c r="IL67" s="685"/>
      <c r="IM67" s="685"/>
      <c r="IN67" s="685"/>
      <c r="IO67" s="685"/>
      <c r="IP67" s="685"/>
      <c r="IQ67" s="685"/>
      <c r="IR67" s="685"/>
      <c r="IS67" s="685"/>
      <c r="IT67" s="685"/>
      <c r="IU67" s="685"/>
      <c r="IV67" s="685"/>
      <c r="IW67" s="685"/>
      <c r="IX67" s="685"/>
      <c r="IY67" s="685"/>
      <c r="IZ67" s="685"/>
      <c r="JA67" s="685"/>
      <c r="JB67" s="685"/>
      <c r="JC67" s="685"/>
      <c r="JD67" s="685"/>
      <c r="JE67" s="685"/>
      <c r="JF67" s="685"/>
      <c r="JG67" s="685"/>
      <c r="JH67" s="685"/>
      <c r="JI67" s="685"/>
      <c r="JJ67" s="685"/>
      <c r="JK67" s="685"/>
      <c r="JL67" s="685"/>
      <c r="JM67" s="685"/>
      <c r="JN67" s="685"/>
      <c r="JO67" s="685"/>
      <c r="JP67" s="685"/>
      <c r="JQ67" s="685"/>
      <c r="JR67" s="685"/>
      <c r="JS67" s="685"/>
      <c r="JT67" s="685"/>
      <c r="JU67" s="685"/>
      <c r="JV67" s="685"/>
      <c r="JW67" s="685"/>
      <c r="JX67" s="685"/>
      <c r="JY67" s="685"/>
      <c r="JZ67" s="685"/>
      <c r="KA67" s="685"/>
      <c r="KB67" s="685"/>
      <c r="KC67" s="685"/>
      <c r="KD67" s="685"/>
      <c r="KE67" s="685"/>
      <c r="KF67" s="685"/>
      <c r="KG67" s="685"/>
      <c r="KH67" s="685"/>
      <c r="KI67" s="685"/>
      <c r="KJ67" s="685"/>
      <c r="KK67" s="685"/>
      <c r="KL67" s="685"/>
      <c r="KM67" s="685"/>
      <c r="KN67" s="685"/>
      <c r="KO67" s="685"/>
      <c r="KP67" s="685"/>
      <c r="KQ67" s="685"/>
      <c r="KR67" s="685"/>
      <c r="KS67" s="685"/>
      <c r="KT67" s="685"/>
      <c r="KU67" s="685"/>
      <c r="KV67" s="685"/>
      <c r="KW67" s="685"/>
      <c r="KX67" s="685"/>
      <c r="KY67" s="685"/>
      <c r="KZ67" s="685"/>
      <c r="LA67" s="685"/>
      <c r="LB67" s="685"/>
      <c r="LC67" s="685"/>
      <c r="LD67" s="685"/>
      <c r="LE67" s="685"/>
      <c r="LF67" s="685"/>
      <c r="LG67" s="685"/>
      <c r="LH67" s="685"/>
      <c r="LI67" s="685"/>
      <c r="LJ67" s="685"/>
      <c r="LK67" s="685"/>
      <c r="LL67" s="685"/>
      <c r="LM67" s="685"/>
      <c r="LN67" s="685"/>
      <c r="LO67" s="685"/>
      <c r="LP67" s="685"/>
      <c r="LQ67" s="685"/>
      <c r="LR67" s="685"/>
      <c r="LS67" s="685"/>
      <c r="LT67" s="685"/>
      <c r="LU67" s="685"/>
      <c r="LV67" s="685"/>
      <c r="LW67" s="685"/>
      <c r="LX67" s="685"/>
      <c r="LY67" s="685"/>
      <c r="LZ67" s="685"/>
      <c r="MA67" s="685"/>
      <c r="MB67" s="685"/>
      <c r="MC67" s="685"/>
      <c r="MD67" s="685"/>
      <c r="ME67" s="685"/>
      <c r="MF67" s="685"/>
      <c r="MG67" s="685"/>
      <c r="MH67" s="685"/>
      <c r="MI67" s="685"/>
      <c r="MJ67" s="685"/>
      <c r="MK67" s="685"/>
      <c r="ML67" s="685"/>
      <c r="MM67" s="685"/>
      <c r="MN67" s="685"/>
      <c r="MO67" s="685"/>
      <c r="MP67" s="685"/>
      <c r="MQ67" s="685"/>
      <c r="MR67" s="685"/>
      <c r="MS67" s="685"/>
      <c r="MT67" s="685"/>
      <c r="MU67" s="685"/>
      <c r="MV67" s="685"/>
      <c r="MW67" s="685"/>
      <c r="MX67" s="685"/>
      <c r="MY67" s="685"/>
      <c r="MZ67" s="685"/>
      <c r="NA67" s="685"/>
      <c r="NB67" s="685"/>
      <c r="NC67" s="685"/>
      <c r="ND67" s="685"/>
      <c r="NE67" s="685"/>
      <c r="NF67" s="685"/>
      <c r="NG67" s="685"/>
      <c r="NH67" s="685"/>
      <c r="NI67" s="685"/>
      <c r="NJ67" s="685"/>
      <c r="NK67" s="685"/>
      <c r="NL67" s="685"/>
      <c r="NM67" s="685"/>
      <c r="NN67" s="685"/>
      <c r="NO67" s="685"/>
      <c r="NP67" s="685"/>
      <c r="NQ67" s="685"/>
      <c r="NR67" s="685"/>
      <c r="NS67" s="685"/>
      <c r="NT67" s="685"/>
      <c r="NU67" s="685"/>
      <c r="NV67" s="685"/>
      <c r="NW67" s="685"/>
      <c r="NX67" s="685"/>
      <c r="NY67" s="685"/>
      <c r="NZ67" s="685"/>
      <c r="OA67" s="685"/>
      <c r="OB67" s="685"/>
      <c r="OC67" s="685"/>
      <c r="OD67" s="685"/>
      <c r="OE67" s="685"/>
      <c r="OF67" s="685"/>
      <c r="OG67" s="685"/>
      <c r="OH67" s="685"/>
      <c r="OI67" s="685"/>
      <c r="OJ67" s="685"/>
      <c r="OK67" s="685"/>
      <c r="OL67" s="685"/>
      <c r="OM67" s="685"/>
      <c r="ON67" s="685"/>
      <c r="OO67" s="685"/>
      <c r="OP67" s="685"/>
      <c r="OQ67" s="685"/>
      <c r="OR67" s="685"/>
      <c r="OS67" s="685"/>
      <c r="OT67" s="685"/>
      <c r="OU67" s="685"/>
      <c r="OV67" s="685"/>
      <c r="OW67" s="685"/>
      <c r="OX67" s="685"/>
      <c r="OY67" s="685"/>
      <c r="OZ67" s="685"/>
      <c r="PA67" s="685"/>
      <c r="PB67" s="685"/>
      <c r="PC67" s="685"/>
      <c r="PD67" s="685"/>
      <c r="PE67" s="685"/>
      <c r="PF67" s="685"/>
      <c r="PG67" s="685"/>
      <c r="PH67" s="685"/>
      <c r="PI67" s="685"/>
      <c r="PJ67" s="685"/>
      <c r="PK67" s="685"/>
      <c r="PL67" s="685"/>
      <c r="PM67" s="685"/>
      <c r="PN67" s="685"/>
      <c r="PO67" s="685"/>
      <c r="PP67" s="685"/>
      <c r="PQ67" s="685"/>
      <c r="PR67" s="685"/>
      <c r="PS67" s="685"/>
      <c r="PT67" s="685"/>
      <c r="PU67" s="685"/>
      <c r="PV67" s="685"/>
      <c r="PW67" s="685"/>
      <c r="PX67" s="685"/>
      <c r="PY67" s="685"/>
      <c r="PZ67" s="685"/>
      <c r="QA67" s="685"/>
      <c r="QB67" s="685"/>
      <c r="QC67" s="685"/>
      <c r="QD67" s="685"/>
      <c r="QE67" s="685"/>
      <c r="QF67" s="685"/>
      <c r="QG67" s="685"/>
      <c r="QH67" s="685"/>
      <c r="QI67" s="685"/>
      <c r="QJ67" s="685"/>
      <c r="QK67" s="685"/>
      <c r="QL67" s="685"/>
      <c r="QM67" s="685"/>
      <c r="QN67" s="685"/>
      <c r="QO67" s="685"/>
      <c r="QP67" s="685"/>
      <c r="QQ67" s="685"/>
      <c r="QR67" s="685"/>
      <c r="QS67" s="685"/>
      <c r="QT67" s="685"/>
      <c r="QU67" s="685"/>
      <c r="QV67" s="685"/>
      <c r="QW67" s="685"/>
      <c r="QX67" s="685"/>
      <c r="QY67" s="685"/>
      <c r="QZ67" s="685"/>
      <c r="RA67" s="685"/>
      <c r="RB67" s="685"/>
      <c r="RC67" s="685"/>
      <c r="RD67" s="685"/>
      <c r="RE67" s="685"/>
      <c r="RF67" s="685"/>
      <c r="RG67" s="685"/>
      <c r="RH67" s="685"/>
      <c r="RI67" s="685"/>
      <c r="RJ67" s="685"/>
      <c r="RK67" s="685"/>
      <c r="RL67" s="685"/>
      <c r="RM67" s="685"/>
      <c r="RN67" s="685"/>
      <c r="RO67" s="685"/>
      <c r="RP67" s="685"/>
      <c r="RQ67" s="685"/>
      <c r="RR67" s="685"/>
      <c r="RS67" s="685"/>
      <c r="RT67" s="685"/>
      <c r="RU67" s="685"/>
      <c r="RV67" s="685"/>
      <c r="RW67" s="685"/>
      <c r="RX67" s="685"/>
      <c r="RY67" s="685"/>
      <c r="RZ67" s="685"/>
      <c r="SA67" s="685"/>
      <c r="SB67" s="685"/>
      <c r="SC67" s="685"/>
      <c r="SD67" s="685"/>
      <c r="SE67" s="685"/>
      <c r="SF67" s="685"/>
      <c r="SG67" s="685"/>
      <c r="SH67" s="685"/>
      <c r="SI67" s="685"/>
      <c r="SJ67" s="685"/>
      <c r="SK67" s="685"/>
      <c r="SL67" s="685"/>
      <c r="SM67" s="685"/>
      <c r="SN67" s="685"/>
      <c r="SO67" s="685"/>
      <c r="SP67" s="685"/>
      <c r="SQ67" s="685"/>
      <c r="SR67" s="685"/>
      <c r="SS67" s="685"/>
      <c r="ST67" s="685"/>
      <c r="SU67" s="685"/>
      <c r="SV67" s="685"/>
      <c r="SW67" s="685"/>
      <c r="SX67" s="685"/>
      <c r="SY67" s="685"/>
      <c r="SZ67" s="685"/>
      <c r="TA67" s="685"/>
      <c r="TB67" s="685"/>
      <c r="TC67" s="685"/>
      <c r="TD67" s="685"/>
      <c r="TE67" s="685"/>
      <c r="TF67" s="685"/>
      <c r="TG67" s="685"/>
      <c r="TH67" s="685"/>
      <c r="TI67" s="685"/>
      <c r="TJ67" s="685"/>
      <c r="TK67" s="685"/>
      <c r="TL67" s="685"/>
      <c r="TM67" s="685"/>
      <c r="TN67" s="685"/>
      <c r="TO67" s="685"/>
      <c r="TP67" s="685"/>
      <c r="TQ67" s="685"/>
      <c r="TR67" s="685"/>
      <c r="TS67" s="685"/>
      <c r="TT67" s="685"/>
      <c r="TU67" s="685"/>
      <c r="TV67" s="685"/>
      <c r="TW67" s="685"/>
      <c r="TX67" s="685"/>
      <c r="TY67" s="685"/>
      <c r="TZ67" s="685"/>
      <c r="UA67" s="685"/>
      <c r="UB67" s="685"/>
      <c r="UC67" s="685"/>
      <c r="UD67" s="685"/>
      <c r="UE67" s="685"/>
      <c r="UF67" s="685"/>
      <c r="UG67" s="685"/>
      <c r="UH67" s="685"/>
      <c r="UI67" s="685"/>
      <c r="UJ67" s="685"/>
      <c r="UK67" s="685"/>
      <c r="UL67" s="685"/>
      <c r="UM67" s="685"/>
      <c r="UN67" s="685"/>
      <c r="UO67" s="685"/>
      <c r="UP67" s="685"/>
      <c r="UQ67" s="685"/>
      <c r="UR67" s="685"/>
      <c r="US67" s="685"/>
      <c r="UT67" s="685"/>
      <c r="UU67" s="685"/>
      <c r="UV67" s="685"/>
      <c r="UW67" s="685"/>
      <c r="UX67" s="685"/>
      <c r="UY67" s="685"/>
      <c r="UZ67" s="685"/>
      <c r="VA67" s="685"/>
      <c r="VB67" s="685"/>
      <c r="VC67" s="685"/>
      <c r="VD67" s="685"/>
      <c r="VE67" s="685"/>
      <c r="VF67" s="685"/>
      <c r="VG67" s="685"/>
      <c r="VH67" s="685"/>
      <c r="VI67" s="685"/>
      <c r="VJ67" s="685"/>
      <c r="VK67" s="685"/>
      <c r="VL67" s="685"/>
      <c r="VM67" s="685"/>
      <c r="VN67" s="685"/>
      <c r="VO67" s="685"/>
      <c r="VP67" s="685"/>
      <c r="VQ67" s="685"/>
      <c r="VR67" s="685"/>
      <c r="VS67" s="685"/>
      <c r="VT67" s="685"/>
      <c r="VU67" s="685"/>
      <c r="VV67" s="685"/>
      <c r="VW67" s="685"/>
      <c r="VX67" s="685"/>
      <c r="VY67" s="685"/>
      <c r="VZ67" s="685"/>
      <c r="WA67" s="685"/>
      <c r="WB67" s="685"/>
      <c r="WC67" s="685"/>
      <c r="WD67" s="685"/>
      <c r="WE67" s="685"/>
      <c r="WF67" s="685"/>
      <c r="WG67" s="685"/>
      <c r="WH67" s="685"/>
      <c r="WI67" s="685"/>
      <c r="WJ67" s="685"/>
      <c r="WK67" s="685"/>
      <c r="WL67" s="685"/>
      <c r="WM67" s="685"/>
      <c r="WN67" s="685"/>
      <c r="WO67" s="685"/>
      <c r="WP67" s="685"/>
      <c r="WQ67" s="685"/>
      <c r="WR67" s="685"/>
      <c r="WS67" s="685"/>
      <c r="WT67" s="685"/>
      <c r="WU67" s="685"/>
      <c r="WV67" s="685"/>
      <c r="WW67" s="685"/>
      <c r="WX67" s="685"/>
      <c r="WY67" s="685"/>
      <c r="WZ67" s="685"/>
      <c r="XA67" s="685"/>
      <c r="XB67" s="685"/>
      <c r="XC67" s="685"/>
      <c r="XD67" s="685"/>
      <c r="XE67" s="685"/>
      <c r="XF67" s="685"/>
      <c r="XG67" s="685"/>
      <c r="XH67" s="685"/>
      <c r="XI67" s="685"/>
      <c r="XJ67" s="685"/>
      <c r="XK67" s="685"/>
      <c r="XL67" s="685"/>
      <c r="XM67" s="685"/>
      <c r="XN67" s="685"/>
      <c r="XO67" s="685"/>
      <c r="XP67" s="685"/>
      <c r="XQ67" s="685"/>
      <c r="XR67" s="685"/>
      <c r="XS67" s="685"/>
      <c r="XT67" s="685"/>
      <c r="XU67" s="685"/>
      <c r="XV67" s="685"/>
      <c r="XW67" s="685"/>
      <c r="XX67" s="685"/>
      <c r="XY67" s="685"/>
      <c r="XZ67" s="685"/>
      <c r="YA67" s="685"/>
      <c r="YB67" s="685"/>
      <c r="YC67" s="685"/>
      <c r="YD67" s="685"/>
      <c r="YE67" s="685"/>
      <c r="YF67" s="685"/>
      <c r="YG67" s="685"/>
      <c r="YH67" s="685"/>
      <c r="YI67" s="685"/>
      <c r="YJ67" s="685"/>
      <c r="YK67" s="685"/>
      <c r="YL67" s="685"/>
      <c r="YM67" s="685"/>
      <c r="YN67" s="685"/>
      <c r="YO67" s="685"/>
      <c r="YP67" s="685"/>
      <c r="YQ67" s="685"/>
      <c r="YR67" s="685"/>
      <c r="YS67" s="685"/>
      <c r="YT67" s="685"/>
      <c r="YU67" s="685"/>
      <c r="YV67" s="685"/>
      <c r="YW67" s="685"/>
      <c r="YX67" s="685"/>
      <c r="YY67" s="685"/>
      <c r="YZ67" s="685"/>
      <c r="ZA67" s="685"/>
      <c r="ZB67" s="685"/>
      <c r="ZC67" s="685"/>
      <c r="ZD67" s="685"/>
      <c r="ZE67" s="685"/>
      <c r="ZF67" s="685"/>
      <c r="ZG67" s="685"/>
      <c r="ZH67" s="685"/>
      <c r="ZI67" s="685"/>
      <c r="ZJ67" s="685"/>
      <c r="ZK67" s="685"/>
      <c r="ZL67" s="685"/>
      <c r="ZM67" s="685"/>
      <c r="ZN67" s="685"/>
      <c r="ZO67" s="685"/>
      <c r="ZP67" s="685"/>
      <c r="ZQ67" s="685"/>
      <c r="ZR67" s="685"/>
      <c r="ZS67" s="685"/>
      <c r="ZT67" s="685"/>
      <c r="ZU67" s="685"/>
      <c r="ZV67" s="685"/>
      <c r="ZW67" s="685"/>
      <c r="ZX67" s="685"/>
      <c r="ZY67" s="685"/>
      <c r="ZZ67" s="685"/>
      <c r="AAA67" s="685"/>
      <c r="AAB67" s="685"/>
      <c r="AAC67" s="685"/>
      <c r="AAD67" s="685"/>
      <c r="AAE67" s="685"/>
      <c r="AAF67" s="685"/>
      <c r="AAG67" s="685"/>
      <c r="AAH67" s="685"/>
      <c r="AAI67" s="685"/>
      <c r="AAJ67" s="685"/>
      <c r="AAK67" s="685"/>
      <c r="AAL67" s="685"/>
      <c r="AAM67" s="685"/>
      <c r="AAN67" s="685"/>
      <c r="AAO67" s="685"/>
      <c r="AAP67" s="685"/>
      <c r="AAQ67" s="685"/>
      <c r="AAR67" s="685"/>
      <c r="AAS67" s="685"/>
      <c r="AAT67" s="685"/>
      <c r="AAU67" s="685"/>
      <c r="AAV67" s="685"/>
      <c r="AAW67" s="685"/>
      <c r="AAX67" s="685"/>
      <c r="AAY67" s="685"/>
      <c r="AAZ67" s="685"/>
      <c r="ABA67" s="685"/>
      <c r="ABB67" s="685"/>
      <c r="ABC67" s="685"/>
      <c r="ABD67" s="685"/>
      <c r="ABE67" s="685"/>
      <c r="ABF67" s="685"/>
      <c r="ABG67" s="685"/>
      <c r="ABH67" s="685"/>
      <c r="ABI67" s="685"/>
      <c r="ABJ67" s="685"/>
      <c r="ABK67" s="685"/>
      <c r="ABL67" s="685"/>
      <c r="ABM67" s="685"/>
      <c r="ABN67" s="685"/>
      <c r="ABO67" s="685"/>
      <c r="ABP67" s="685"/>
      <c r="ABQ67" s="685"/>
      <c r="ABR67" s="685"/>
      <c r="ABS67" s="685"/>
      <c r="ABT67" s="685"/>
      <c r="ABU67" s="685"/>
      <c r="ABV67" s="685"/>
      <c r="ABW67" s="685"/>
      <c r="ABX67" s="685"/>
      <c r="ABY67" s="685"/>
      <c r="ABZ67" s="685"/>
      <c r="ACA67" s="685"/>
      <c r="ACB67" s="685"/>
      <c r="ACC67" s="685"/>
      <c r="ACD67" s="685"/>
      <c r="ACE67" s="685"/>
      <c r="ACF67" s="685"/>
      <c r="ACG67" s="685"/>
      <c r="ACH67" s="685"/>
      <c r="ACI67" s="685"/>
      <c r="ACJ67" s="685"/>
      <c r="ACK67" s="685"/>
      <c r="ACL67" s="685"/>
      <c r="ACM67" s="685"/>
      <c r="ACN67" s="685"/>
      <c r="ACO67" s="685"/>
      <c r="ACP67" s="685"/>
      <c r="ACQ67" s="685"/>
      <c r="ACR67" s="685"/>
      <c r="ACS67" s="685"/>
      <c r="ACT67" s="685"/>
      <c r="ACU67" s="685"/>
      <c r="ACV67" s="685"/>
      <c r="ACW67" s="685"/>
      <c r="ACX67" s="685"/>
      <c r="ACY67" s="685"/>
      <c r="ACZ67" s="685"/>
      <c r="ADA67" s="685"/>
      <c r="ADB67" s="685"/>
      <c r="ADC67" s="685"/>
      <c r="ADD67" s="685"/>
      <c r="ADE67" s="685"/>
      <c r="ADF67" s="685"/>
      <c r="ADG67" s="685"/>
      <c r="ADH67" s="685"/>
      <c r="ADI67" s="685"/>
      <c r="ADJ67" s="685"/>
      <c r="ADK67" s="685"/>
      <c r="ADL67" s="685"/>
      <c r="ADM67" s="685"/>
      <c r="ADN67" s="685"/>
      <c r="ADO67" s="685"/>
      <c r="ADP67" s="685"/>
      <c r="ADQ67" s="685"/>
      <c r="ADR67" s="685"/>
      <c r="ADS67" s="685"/>
      <c r="ADT67" s="685"/>
      <c r="ADU67" s="685"/>
      <c r="ADV67" s="685"/>
      <c r="ADW67" s="685"/>
      <c r="ADX67" s="685"/>
      <c r="ADY67" s="685"/>
      <c r="ADZ67" s="685"/>
      <c r="AEA67" s="685"/>
      <c r="AEB67" s="685"/>
      <c r="AEC67" s="685"/>
      <c r="AED67" s="685"/>
      <c r="AEE67" s="685"/>
      <c r="AEF67" s="685"/>
      <c r="AEG67" s="685"/>
      <c r="AEH67" s="685"/>
      <c r="AEI67" s="685"/>
      <c r="AEJ67" s="685"/>
      <c r="AEK67" s="685"/>
      <c r="AEL67" s="685"/>
      <c r="AEM67" s="685"/>
      <c r="AEN67" s="685"/>
      <c r="AEO67" s="685"/>
      <c r="AEP67" s="685"/>
      <c r="AEQ67" s="685"/>
      <c r="AER67" s="685"/>
      <c r="AES67" s="685"/>
      <c r="AET67" s="685"/>
      <c r="AEU67" s="685"/>
      <c r="AEV67" s="685"/>
      <c r="AEW67" s="685"/>
      <c r="AEX67" s="685"/>
      <c r="AEY67" s="685"/>
      <c r="AEZ67" s="685"/>
      <c r="AFA67" s="685"/>
      <c r="AFB67" s="685"/>
      <c r="AFC67" s="685"/>
      <c r="AFD67" s="685"/>
      <c r="AFE67" s="685"/>
      <c r="AFF67" s="685"/>
      <c r="AFG67" s="685"/>
      <c r="AFH67" s="685"/>
      <c r="AFI67" s="685"/>
      <c r="AFJ67" s="685"/>
      <c r="AFK67" s="685"/>
      <c r="AFL67" s="685"/>
      <c r="AFM67" s="685"/>
      <c r="AFN67" s="685"/>
      <c r="AFO67" s="685"/>
      <c r="AFP67" s="685"/>
      <c r="AFQ67" s="685"/>
      <c r="AFR67" s="685"/>
      <c r="AFS67" s="685"/>
      <c r="AFT67" s="685"/>
      <c r="AFU67" s="685"/>
      <c r="AFV67" s="685"/>
      <c r="AFW67" s="685"/>
      <c r="AFX67" s="685"/>
      <c r="AFY67" s="685"/>
      <c r="AFZ67" s="685"/>
      <c r="AGA67" s="685"/>
      <c r="AGB67" s="685"/>
      <c r="AGC67" s="685"/>
      <c r="AGD67" s="685"/>
      <c r="AGE67" s="685"/>
      <c r="AGF67" s="685"/>
      <c r="AGG67" s="685"/>
      <c r="AGH67" s="685"/>
      <c r="AGI67" s="685"/>
      <c r="AGJ67" s="685"/>
      <c r="AGK67" s="685"/>
      <c r="AGL67" s="685"/>
      <c r="AGM67" s="685"/>
      <c r="AGN67" s="685"/>
      <c r="AGO67" s="685"/>
      <c r="AGP67" s="685"/>
      <c r="AGQ67" s="685"/>
      <c r="AGR67" s="685"/>
      <c r="AGS67" s="685"/>
      <c r="AGT67" s="685"/>
      <c r="AGU67" s="685"/>
      <c r="AGV67" s="685"/>
      <c r="AGW67" s="685"/>
      <c r="AGX67" s="685"/>
      <c r="AGY67" s="685"/>
      <c r="AGZ67" s="685"/>
      <c r="AHA67" s="685"/>
      <c r="AHB67" s="685"/>
      <c r="AHC67" s="685"/>
      <c r="AHD67" s="685"/>
      <c r="AHE67" s="685"/>
      <c r="AHF67" s="685"/>
      <c r="AHG67" s="685"/>
      <c r="AHH67" s="685"/>
      <c r="AHI67" s="685"/>
      <c r="AHJ67" s="685"/>
      <c r="AHK67" s="685"/>
      <c r="AHL67" s="685"/>
      <c r="AHM67" s="685"/>
      <c r="AHN67" s="685"/>
      <c r="AHO67" s="685"/>
      <c r="AHP67" s="685"/>
      <c r="AHQ67" s="685"/>
      <c r="AHR67" s="685"/>
      <c r="AHS67" s="685"/>
      <c r="AHT67" s="685"/>
      <c r="AHU67" s="685"/>
      <c r="AHV67" s="685"/>
      <c r="AHW67" s="685"/>
      <c r="AHX67" s="685"/>
      <c r="AHY67" s="685"/>
      <c r="AHZ67" s="685"/>
      <c r="AIA67" s="685"/>
      <c r="AIB67" s="685"/>
      <c r="AIC67" s="685"/>
      <c r="AID67" s="685"/>
      <c r="AIE67" s="685"/>
      <c r="AIF67" s="685"/>
      <c r="AIG67" s="685"/>
      <c r="AIH67" s="685"/>
      <c r="AII67" s="685"/>
      <c r="AIJ67" s="685"/>
      <c r="AIK67" s="685"/>
      <c r="AIL67" s="685"/>
      <c r="AIM67" s="685"/>
      <c r="AIN67" s="685"/>
      <c r="AIO67" s="685"/>
      <c r="AIP67" s="685"/>
      <c r="AIQ67" s="685"/>
      <c r="AIR67" s="685"/>
      <c r="AIS67" s="685"/>
      <c r="AIT67" s="685"/>
      <c r="AIU67" s="685"/>
      <c r="AIV67" s="685"/>
      <c r="AIW67" s="685"/>
      <c r="AIX67" s="685"/>
      <c r="AIY67" s="685"/>
      <c r="AIZ67" s="685"/>
      <c r="AJA67" s="685"/>
      <c r="AJB67" s="685"/>
      <c r="AJC67" s="685"/>
      <c r="AJD67" s="685"/>
      <c r="AJE67" s="685"/>
      <c r="AJF67" s="685"/>
      <c r="AJG67" s="685"/>
      <c r="AJH67" s="685"/>
      <c r="AJI67" s="685"/>
      <c r="AJJ67" s="685"/>
      <c r="AJK67" s="685"/>
      <c r="AJL67" s="685"/>
      <c r="AJM67" s="685"/>
      <c r="AJN67" s="685"/>
      <c r="AJO67" s="685"/>
      <c r="AJP67" s="685"/>
      <c r="AJQ67" s="685"/>
      <c r="AJR67" s="685"/>
      <c r="AJS67" s="685"/>
      <c r="AJT67" s="685"/>
      <c r="AJU67" s="685"/>
      <c r="AJV67" s="685"/>
      <c r="AJW67" s="685"/>
      <c r="AJX67" s="685"/>
      <c r="AJY67" s="685"/>
      <c r="AJZ67" s="685"/>
      <c r="AKA67" s="685"/>
      <c r="AKB67" s="685"/>
      <c r="AKC67" s="685"/>
      <c r="AKD67" s="685"/>
      <c r="AKE67" s="685"/>
      <c r="AKF67" s="685"/>
      <c r="AKG67" s="685"/>
      <c r="AKH67" s="685"/>
      <c r="AKI67" s="685"/>
      <c r="AKJ67" s="685"/>
      <c r="AKK67" s="685"/>
      <c r="AKL67" s="685"/>
      <c r="AKM67" s="685"/>
      <c r="AKN67" s="685"/>
      <c r="AKO67" s="685"/>
      <c r="AKP67" s="685"/>
      <c r="AKQ67" s="685"/>
      <c r="AKR67" s="685"/>
      <c r="AKS67" s="685"/>
      <c r="AKT67" s="685"/>
      <c r="AKU67" s="685"/>
      <c r="AKV67" s="685"/>
      <c r="AKW67" s="685"/>
      <c r="AKX67" s="685"/>
      <c r="AKY67" s="685"/>
      <c r="AKZ67" s="685"/>
      <c r="ALA67" s="685"/>
      <c r="ALB67" s="685"/>
      <c r="ALC67" s="685"/>
      <c r="ALD67" s="685"/>
      <c r="ALE67" s="685"/>
      <c r="ALF67" s="685"/>
      <c r="ALG67" s="685"/>
      <c r="ALH67" s="685"/>
      <c r="ALI67" s="685"/>
      <c r="ALJ67" s="685"/>
      <c r="ALK67" s="685"/>
      <c r="ALL67" s="685"/>
      <c r="ALM67" s="685"/>
      <c r="ALN67" s="685"/>
      <c r="ALO67" s="685"/>
      <c r="ALP67" s="685"/>
      <c r="ALQ67" s="685"/>
      <c r="ALR67" s="685"/>
      <c r="ALS67" s="685"/>
      <c r="ALT67" s="685"/>
      <c r="ALU67" s="685"/>
      <c r="ALV67" s="685"/>
      <c r="ALW67" s="685"/>
      <c r="ALX67" s="685"/>
      <c r="ALY67" s="685"/>
      <c r="ALZ67" s="685"/>
      <c r="AMA67" s="685"/>
      <c r="AMB67" s="685"/>
      <c r="AMC67" s="685"/>
      <c r="AMD67" s="685"/>
      <c r="AME67" s="685"/>
      <c r="AMF67" s="685"/>
      <c r="AMG67" s="685"/>
      <c r="AMH67" s="685"/>
      <c r="AMI67" s="685"/>
      <c r="AMJ67" s="685"/>
      <c r="AMK67" s="685"/>
      <c r="AML67" s="685"/>
      <c r="AMM67" s="685"/>
      <c r="AMN67" s="685"/>
      <c r="AMO67" s="685"/>
      <c r="AMP67" s="685"/>
      <c r="AMQ67" s="685"/>
      <c r="AMR67" s="685"/>
      <c r="AMS67" s="685"/>
      <c r="AMT67" s="685"/>
      <c r="AMU67" s="685"/>
      <c r="AMV67" s="685"/>
      <c r="AMW67" s="685"/>
      <c r="AMX67" s="685"/>
      <c r="AMY67" s="685"/>
      <c r="AMZ67" s="685"/>
      <c r="ANA67" s="685"/>
      <c r="ANB67" s="685"/>
      <c r="ANC67" s="685"/>
      <c r="AND67" s="685"/>
      <c r="ANE67" s="685"/>
      <c r="ANF67" s="685"/>
      <c r="ANG67" s="685"/>
      <c r="ANH67" s="685"/>
      <c r="ANI67" s="685"/>
      <c r="ANJ67" s="685"/>
      <c r="ANK67" s="685"/>
      <c r="ANL67" s="685"/>
      <c r="ANM67" s="685"/>
      <c r="ANN67" s="685"/>
      <c r="ANO67" s="685"/>
      <c r="ANP67" s="685"/>
      <c r="ANQ67" s="685"/>
      <c r="ANR67" s="685"/>
      <c r="ANS67" s="685"/>
      <c r="ANT67" s="685"/>
      <c r="ANU67" s="685"/>
      <c r="ANV67" s="685"/>
      <c r="ANW67" s="685"/>
      <c r="ANX67" s="685"/>
      <c r="ANY67" s="685"/>
      <c r="ANZ67" s="685"/>
      <c r="AOA67" s="685"/>
      <c r="AOB67" s="685"/>
      <c r="AOC67" s="685"/>
      <c r="AOD67" s="685"/>
      <c r="AOE67" s="685"/>
      <c r="AOF67" s="685"/>
      <c r="AOG67" s="685"/>
      <c r="AOH67" s="685"/>
      <c r="AOI67" s="685"/>
      <c r="AOJ67" s="685"/>
      <c r="AOK67" s="685"/>
      <c r="AOL67" s="685"/>
      <c r="AOM67" s="685"/>
      <c r="AON67" s="685"/>
      <c r="AOO67" s="685"/>
      <c r="AOP67" s="685"/>
      <c r="AOQ67" s="685"/>
      <c r="AOR67" s="685"/>
      <c r="AOS67" s="685"/>
      <c r="AOT67" s="685"/>
      <c r="AOU67" s="685"/>
      <c r="AOV67" s="685"/>
      <c r="AOW67" s="685"/>
      <c r="AOX67" s="685"/>
      <c r="AOY67" s="685"/>
      <c r="AOZ67" s="685"/>
      <c r="APA67" s="685"/>
      <c r="APB67" s="685"/>
      <c r="APC67" s="685"/>
      <c r="APD67" s="685"/>
      <c r="APE67" s="685"/>
      <c r="APF67" s="685"/>
      <c r="APG67" s="685"/>
      <c r="APH67" s="685"/>
      <c r="API67" s="685"/>
      <c r="APJ67" s="685"/>
      <c r="APK67" s="685"/>
      <c r="APL67" s="685"/>
      <c r="APM67" s="685"/>
      <c r="APN67" s="685"/>
      <c r="APO67" s="685"/>
      <c r="APP67" s="685"/>
      <c r="APQ67" s="685"/>
      <c r="APR67" s="685"/>
      <c r="APS67" s="685"/>
      <c r="APT67" s="685"/>
      <c r="APU67" s="685"/>
      <c r="APV67" s="685"/>
      <c r="APW67" s="685"/>
      <c r="APX67" s="685"/>
      <c r="APY67" s="685"/>
      <c r="APZ67" s="685"/>
      <c r="AQA67" s="685"/>
      <c r="AQB67" s="685"/>
      <c r="AQC67" s="685"/>
      <c r="AQD67" s="685"/>
      <c r="AQE67" s="685"/>
      <c r="AQF67" s="685"/>
      <c r="AQG67" s="685"/>
      <c r="AQH67" s="685"/>
      <c r="AQI67" s="685"/>
      <c r="AQJ67" s="685"/>
      <c r="AQK67" s="685"/>
      <c r="AQL67" s="685"/>
      <c r="AQM67" s="685"/>
      <c r="AQN67" s="685"/>
      <c r="AQO67" s="685"/>
      <c r="AQP67" s="685"/>
      <c r="AQQ67" s="685"/>
      <c r="AQR67" s="685"/>
      <c r="AQS67" s="685"/>
      <c r="AQT67" s="685"/>
      <c r="AQU67" s="685"/>
      <c r="AQV67" s="685"/>
      <c r="AQW67" s="685"/>
      <c r="AQX67" s="685"/>
      <c r="AQY67" s="685"/>
      <c r="AQZ67" s="685"/>
      <c r="ARA67" s="685"/>
      <c r="ARB67" s="685"/>
      <c r="ARC67" s="685"/>
      <c r="ARD67" s="685"/>
      <c r="ARE67" s="685"/>
      <c r="ARF67" s="685"/>
      <c r="ARG67" s="685"/>
      <c r="ARH67" s="685"/>
      <c r="ARI67" s="685"/>
      <c r="ARJ67" s="685"/>
      <c r="ARK67" s="685"/>
      <c r="ARL67" s="685"/>
      <c r="ARM67" s="685"/>
      <c r="ARN67" s="685"/>
      <c r="ARO67" s="685"/>
      <c r="ARP67" s="685"/>
      <c r="ARQ67" s="685"/>
      <c r="ARR67" s="685"/>
      <c r="ARS67" s="685"/>
      <c r="ART67" s="685"/>
      <c r="ARU67" s="685"/>
      <c r="ARV67" s="685"/>
      <c r="ARW67" s="685"/>
      <c r="ARX67" s="685"/>
      <c r="ARY67" s="685"/>
      <c r="ARZ67" s="685"/>
      <c r="ASA67" s="685"/>
      <c r="ASB67" s="685"/>
      <c r="ASC67" s="685"/>
      <c r="ASD67" s="685"/>
      <c r="ASE67" s="685"/>
      <c r="ASF67" s="685"/>
      <c r="ASG67" s="685"/>
      <c r="ASH67" s="685"/>
      <c r="ASI67" s="685"/>
      <c r="ASJ67" s="685"/>
      <c r="ASK67" s="685"/>
      <c r="ASL67" s="685"/>
      <c r="ASM67" s="685"/>
      <c r="ASN67" s="685"/>
      <c r="ASO67" s="685"/>
      <c r="ASP67" s="685"/>
      <c r="ASQ67" s="685"/>
      <c r="ASR67" s="685"/>
      <c r="ASS67" s="685"/>
      <c r="AST67" s="685"/>
      <c r="ASU67" s="685"/>
      <c r="ASV67" s="685"/>
      <c r="ASW67" s="685"/>
      <c r="ASX67" s="685"/>
      <c r="ASY67" s="685"/>
      <c r="ASZ67" s="685"/>
      <c r="ATA67" s="685"/>
      <c r="ATB67" s="685"/>
      <c r="ATC67" s="685"/>
      <c r="ATD67" s="685"/>
      <c r="ATE67" s="685"/>
      <c r="ATF67" s="685"/>
      <c r="ATG67" s="685"/>
      <c r="ATH67" s="685"/>
      <c r="ATI67" s="685"/>
      <c r="ATJ67" s="685"/>
      <c r="ATK67" s="685"/>
      <c r="ATL67" s="685"/>
      <c r="ATM67" s="685"/>
      <c r="ATN67" s="685"/>
      <c r="ATO67" s="685"/>
      <c r="ATP67" s="685"/>
      <c r="ATQ67" s="685"/>
      <c r="ATR67" s="685"/>
      <c r="ATS67" s="685"/>
      <c r="ATT67" s="685"/>
      <c r="ATU67" s="685"/>
      <c r="ATV67" s="685"/>
      <c r="ATW67" s="685"/>
      <c r="ATX67" s="685"/>
      <c r="ATY67" s="685"/>
      <c r="ATZ67" s="685"/>
      <c r="AUA67" s="685"/>
      <c r="AUB67" s="685"/>
      <c r="AUC67" s="685"/>
      <c r="AUD67" s="685"/>
      <c r="AUE67" s="685"/>
      <c r="AUF67" s="685"/>
      <c r="AUG67" s="685"/>
      <c r="AUH67" s="685"/>
      <c r="AUI67" s="685"/>
      <c r="AUJ67" s="685"/>
      <c r="AUK67" s="685"/>
      <c r="AUL67" s="685"/>
      <c r="AUM67" s="685"/>
      <c r="AUN67" s="685"/>
      <c r="AUO67" s="685"/>
      <c r="AUP67" s="685"/>
      <c r="AUQ67" s="685"/>
      <c r="AUR67" s="685"/>
      <c r="AUS67" s="685"/>
      <c r="AUT67" s="685"/>
      <c r="AUU67" s="685"/>
      <c r="AUV67" s="685"/>
      <c r="AUW67" s="685"/>
      <c r="AUX67" s="685"/>
      <c r="AUY67" s="685"/>
      <c r="AUZ67" s="685"/>
      <c r="AVA67" s="685"/>
      <c r="AVB67" s="685"/>
      <c r="AVC67" s="685"/>
      <c r="AVD67" s="685"/>
      <c r="AVE67" s="685"/>
      <c r="AVF67" s="685"/>
      <c r="AVG67" s="685"/>
      <c r="AVH67" s="685"/>
      <c r="AVI67" s="685"/>
      <c r="AVJ67" s="685"/>
      <c r="AVK67" s="685"/>
      <c r="AVL67" s="685"/>
      <c r="AVM67" s="685"/>
      <c r="AVN67" s="685"/>
      <c r="AVO67" s="685"/>
      <c r="AVP67" s="685"/>
      <c r="AVQ67" s="685"/>
      <c r="AVR67" s="685"/>
      <c r="AVS67" s="685"/>
      <c r="AVT67" s="685"/>
      <c r="AVU67" s="685"/>
      <c r="AVV67" s="685"/>
      <c r="AVW67" s="685"/>
      <c r="AVX67" s="685"/>
      <c r="AVY67" s="685"/>
      <c r="AVZ67" s="685"/>
      <c r="AWA67" s="685"/>
      <c r="AWB67" s="685"/>
      <c r="AWC67" s="685"/>
      <c r="AWD67" s="685"/>
      <c r="AWE67" s="685"/>
      <c r="AWF67" s="685"/>
      <c r="AWG67" s="685"/>
      <c r="AWH67" s="685"/>
      <c r="AWI67" s="685"/>
      <c r="AWJ67" s="685"/>
      <c r="AWK67" s="685"/>
      <c r="AWL67" s="685"/>
      <c r="AWM67" s="685"/>
      <c r="AWN67" s="685"/>
      <c r="AWO67" s="685"/>
      <c r="AWP67" s="685"/>
      <c r="AWQ67" s="685"/>
      <c r="AWR67" s="685"/>
      <c r="AWS67" s="685"/>
      <c r="AWT67" s="685"/>
      <c r="AWU67" s="685"/>
      <c r="AWV67" s="685"/>
      <c r="AWW67" s="685"/>
      <c r="AWX67" s="685"/>
      <c r="AWY67" s="685"/>
      <c r="AWZ67" s="685"/>
      <c r="AXA67" s="685"/>
      <c r="AXB67" s="685"/>
      <c r="AXC67" s="685"/>
      <c r="AXD67" s="685"/>
      <c r="AXE67" s="685"/>
      <c r="AXF67" s="685"/>
      <c r="AXG67" s="685"/>
      <c r="AXH67" s="685"/>
      <c r="AXI67" s="685"/>
      <c r="AXJ67" s="685"/>
      <c r="AXK67" s="685"/>
      <c r="AXL67" s="685"/>
      <c r="AXM67" s="685"/>
      <c r="AXN67" s="685"/>
      <c r="AXO67" s="685"/>
      <c r="AXP67" s="685"/>
      <c r="AXQ67" s="685"/>
      <c r="AXR67" s="685"/>
      <c r="AXS67" s="685"/>
      <c r="AXT67" s="685"/>
      <c r="AXU67" s="685"/>
      <c r="AXV67" s="685"/>
      <c r="AXW67" s="685"/>
      <c r="AXX67" s="685"/>
      <c r="AXY67" s="685"/>
      <c r="AXZ67" s="685"/>
      <c r="AYA67" s="685"/>
      <c r="AYB67" s="685"/>
      <c r="AYC67" s="685"/>
      <c r="AYD67" s="685"/>
      <c r="AYE67" s="685"/>
      <c r="AYF67" s="685"/>
      <c r="AYG67" s="685"/>
      <c r="AYH67" s="685"/>
      <c r="AYI67" s="685"/>
      <c r="AYJ67" s="685"/>
      <c r="AYK67" s="685"/>
      <c r="AYL67" s="685"/>
      <c r="AYM67" s="685"/>
      <c r="AYN67" s="685"/>
      <c r="AYO67" s="685"/>
      <c r="AYP67" s="685"/>
      <c r="AYQ67" s="685"/>
      <c r="AYR67" s="685"/>
      <c r="AYS67" s="685"/>
      <c r="AYT67" s="685"/>
      <c r="AYU67" s="685"/>
      <c r="AYV67" s="685"/>
      <c r="AYW67" s="685"/>
      <c r="AYX67" s="685"/>
      <c r="AYY67" s="685"/>
      <c r="AYZ67" s="685"/>
      <c r="AZA67" s="685"/>
      <c r="AZB67" s="685"/>
      <c r="AZC67" s="685"/>
      <c r="AZD67" s="685"/>
      <c r="AZE67" s="685"/>
      <c r="AZF67" s="685"/>
      <c r="AZG67" s="685"/>
      <c r="AZH67" s="685"/>
      <c r="AZI67" s="685"/>
      <c r="AZJ67" s="685"/>
      <c r="AZK67" s="685"/>
      <c r="AZL67" s="685"/>
      <c r="AZM67" s="685"/>
      <c r="AZN67" s="685"/>
      <c r="AZO67" s="685"/>
      <c r="AZP67" s="685"/>
      <c r="AZQ67" s="685"/>
      <c r="AZR67" s="685"/>
      <c r="AZS67" s="685"/>
      <c r="AZT67" s="685"/>
      <c r="AZU67" s="685"/>
      <c r="AZV67" s="685"/>
      <c r="AZW67" s="685"/>
      <c r="AZX67" s="685"/>
      <c r="AZY67" s="685"/>
      <c r="AZZ67" s="685"/>
      <c r="BAA67" s="685"/>
      <c r="BAB67" s="685"/>
      <c r="BAC67" s="685"/>
      <c r="BAD67" s="685"/>
      <c r="BAE67" s="685"/>
      <c r="BAF67" s="685"/>
      <c r="BAG67" s="685"/>
      <c r="BAH67" s="685"/>
      <c r="BAI67" s="685"/>
      <c r="BAJ67" s="685"/>
      <c r="BAK67" s="685"/>
      <c r="BAL67" s="685"/>
      <c r="BAM67" s="685"/>
      <c r="BAN67" s="685"/>
      <c r="BAO67" s="685"/>
      <c r="BAP67" s="685"/>
      <c r="BAQ67" s="685"/>
      <c r="BAR67" s="685"/>
      <c r="BAS67" s="685"/>
      <c r="BAT67" s="685"/>
      <c r="BAU67" s="685"/>
      <c r="BAV67" s="685"/>
      <c r="BAW67" s="685"/>
      <c r="BAX67" s="685"/>
      <c r="BAY67" s="685"/>
      <c r="BAZ67" s="685"/>
      <c r="BBA67" s="685"/>
      <c r="BBB67" s="685"/>
      <c r="BBC67" s="685"/>
      <c r="BBD67" s="685"/>
      <c r="BBE67" s="685"/>
      <c r="BBF67" s="685"/>
      <c r="BBG67" s="685"/>
      <c r="BBH67" s="685"/>
      <c r="BBI67" s="685"/>
      <c r="BBJ67" s="685"/>
      <c r="BBK67" s="685"/>
      <c r="BBL67" s="685"/>
      <c r="BBM67" s="685"/>
      <c r="BBN67" s="685"/>
      <c r="BBO67" s="685"/>
      <c r="BBP67" s="685"/>
      <c r="BBQ67" s="685"/>
      <c r="BBR67" s="685"/>
      <c r="BBS67" s="685"/>
      <c r="BBT67" s="685"/>
      <c r="BBU67" s="685"/>
      <c r="BBV67" s="685"/>
      <c r="BBW67" s="685"/>
      <c r="BBX67" s="685"/>
      <c r="BBY67" s="685"/>
      <c r="BBZ67" s="685"/>
      <c r="BCA67" s="685"/>
      <c r="BCB67" s="685"/>
      <c r="BCC67" s="685"/>
      <c r="BCD67" s="685"/>
      <c r="BCE67" s="685"/>
      <c r="BCF67" s="685"/>
      <c r="BCG67" s="685"/>
      <c r="BCH67" s="685"/>
      <c r="BCI67" s="685"/>
      <c r="BCJ67" s="685"/>
      <c r="BCK67" s="685"/>
      <c r="BCL67" s="685"/>
      <c r="BCM67" s="685"/>
      <c r="BCN67" s="685"/>
      <c r="BCO67" s="685"/>
      <c r="BCP67" s="685"/>
      <c r="BCQ67" s="685"/>
      <c r="BCR67" s="685"/>
      <c r="BCS67" s="685"/>
      <c r="BCT67" s="685"/>
      <c r="BCU67" s="685"/>
      <c r="BCV67" s="685"/>
      <c r="BCW67" s="685"/>
      <c r="BCX67" s="685"/>
      <c r="BCY67" s="685"/>
      <c r="BCZ67" s="685"/>
      <c r="BDA67" s="685"/>
      <c r="BDB67" s="685"/>
      <c r="BDC67" s="685"/>
      <c r="BDD67" s="685"/>
      <c r="BDE67" s="685"/>
      <c r="BDF67" s="685"/>
      <c r="BDG67" s="685"/>
      <c r="BDH67" s="685"/>
      <c r="BDI67" s="685"/>
      <c r="BDJ67" s="685"/>
      <c r="BDK67" s="685"/>
      <c r="BDL67" s="685"/>
      <c r="BDM67" s="685"/>
      <c r="BDN67" s="685"/>
      <c r="BDO67" s="685"/>
      <c r="BDP67" s="685"/>
      <c r="BDQ67" s="685"/>
      <c r="BDR67" s="685"/>
      <c r="BDS67" s="685"/>
      <c r="BDT67" s="685"/>
      <c r="BDU67" s="685"/>
      <c r="BDV67" s="685"/>
      <c r="BDW67" s="685"/>
      <c r="BDX67" s="685"/>
      <c r="BDY67" s="685"/>
      <c r="BDZ67" s="685"/>
      <c r="BEA67" s="685"/>
      <c r="BEB67" s="685"/>
      <c r="BEC67" s="685"/>
      <c r="BED67" s="685"/>
      <c r="BEE67" s="685"/>
      <c r="BEF67" s="685"/>
      <c r="BEG67" s="685"/>
      <c r="BEH67" s="685"/>
      <c r="BEI67" s="685"/>
      <c r="BEJ67" s="685"/>
      <c r="BEK67" s="685"/>
      <c r="BEL67" s="685"/>
      <c r="BEM67" s="685"/>
      <c r="BEN67" s="685"/>
      <c r="BEO67" s="685"/>
      <c r="BEP67" s="685"/>
      <c r="BEQ67" s="685"/>
      <c r="BER67" s="685"/>
      <c r="BES67" s="685"/>
      <c r="BET67" s="685"/>
      <c r="BEU67" s="685"/>
      <c r="BEV67" s="685"/>
      <c r="BEW67" s="685"/>
      <c r="BEX67" s="685"/>
      <c r="BEY67" s="685"/>
      <c r="BEZ67" s="685"/>
      <c r="BFA67" s="685"/>
      <c r="BFB67" s="685"/>
      <c r="BFC67" s="685"/>
      <c r="BFD67" s="685"/>
      <c r="BFE67" s="685"/>
      <c r="BFF67" s="685"/>
      <c r="BFG67" s="685"/>
      <c r="BFH67" s="685"/>
      <c r="BFI67" s="685"/>
      <c r="BFJ67" s="685"/>
      <c r="BFK67" s="685"/>
      <c r="BFL67" s="685"/>
      <c r="BFM67" s="685"/>
      <c r="BFN67" s="685"/>
      <c r="BFO67" s="685"/>
      <c r="BFP67" s="685"/>
      <c r="BFQ67" s="685"/>
      <c r="BFR67" s="685"/>
      <c r="BFS67" s="685"/>
      <c r="BFT67" s="685"/>
      <c r="BFU67" s="685"/>
      <c r="BFV67" s="685"/>
      <c r="BFW67" s="685"/>
      <c r="BFX67" s="685"/>
      <c r="BFY67" s="685"/>
      <c r="BFZ67" s="685"/>
      <c r="BGA67" s="685"/>
      <c r="BGB67" s="685"/>
      <c r="BGC67" s="685"/>
      <c r="BGD67" s="685"/>
      <c r="BGE67" s="685"/>
      <c r="BGF67" s="685"/>
      <c r="BGG67" s="685"/>
      <c r="BGH67" s="685"/>
      <c r="BGI67" s="685"/>
      <c r="BGJ67" s="685"/>
      <c r="BGK67" s="685"/>
      <c r="BGL67" s="685"/>
      <c r="BGM67" s="685"/>
      <c r="BGN67" s="685"/>
      <c r="BGO67" s="685"/>
      <c r="BGP67" s="685"/>
      <c r="BGQ67" s="685"/>
      <c r="BGR67" s="685"/>
      <c r="BGS67" s="685"/>
      <c r="BGT67" s="685"/>
      <c r="BGU67" s="685"/>
      <c r="BGV67" s="685"/>
      <c r="BGW67" s="685"/>
      <c r="BGX67" s="685"/>
      <c r="BGY67" s="685"/>
      <c r="BGZ67" s="685"/>
      <c r="BHA67" s="685"/>
      <c r="BHB67" s="685"/>
      <c r="BHC67" s="685"/>
      <c r="BHD67" s="685"/>
      <c r="BHE67" s="685"/>
      <c r="BHF67" s="685"/>
      <c r="BHG67" s="685"/>
      <c r="BHH67" s="685"/>
      <c r="BHI67" s="685"/>
      <c r="BHJ67" s="685"/>
      <c r="BHK67" s="685"/>
      <c r="BHL67" s="685"/>
      <c r="BHM67" s="685"/>
      <c r="BHN67" s="685"/>
      <c r="BHO67" s="685"/>
      <c r="BHP67" s="685"/>
      <c r="BHQ67" s="685"/>
      <c r="BHR67" s="685"/>
      <c r="BHS67" s="685"/>
      <c r="BHT67" s="685"/>
      <c r="BHU67" s="685"/>
      <c r="BHV67" s="685"/>
      <c r="BHW67" s="685"/>
      <c r="BHX67" s="685"/>
      <c r="BHY67" s="685"/>
      <c r="BHZ67" s="685"/>
      <c r="BIA67" s="685"/>
      <c r="BIB67" s="685"/>
      <c r="BIC67" s="685"/>
      <c r="BID67" s="685"/>
      <c r="BIE67" s="685"/>
      <c r="BIF67" s="685"/>
      <c r="BIG67" s="685"/>
      <c r="BIH67" s="685"/>
      <c r="BII67" s="685"/>
      <c r="BIJ67" s="685"/>
      <c r="BIK67" s="685"/>
      <c r="BIL67" s="685"/>
      <c r="BIM67" s="685"/>
      <c r="BIN67" s="685"/>
      <c r="BIO67" s="685"/>
      <c r="BIP67" s="685"/>
      <c r="BIQ67" s="685"/>
      <c r="BIR67" s="685"/>
      <c r="BIS67" s="685"/>
      <c r="BIT67" s="685"/>
      <c r="BIU67" s="685"/>
      <c r="BIV67" s="685"/>
      <c r="BIW67" s="685"/>
      <c r="BIX67" s="685"/>
      <c r="BIY67" s="685"/>
      <c r="BIZ67" s="685"/>
      <c r="BJA67" s="685"/>
      <c r="BJB67" s="685"/>
      <c r="BJC67" s="685"/>
      <c r="BJD67" s="685"/>
      <c r="BJE67" s="685"/>
      <c r="BJF67" s="685"/>
      <c r="BJG67" s="685"/>
      <c r="BJH67" s="685"/>
      <c r="BJI67" s="685"/>
      <c r="BJJ67" s="685"/>
      <c r="BJK67" s="685"/>
      <c r="BJL67" s="685"/>
      <c r="BJM67" s="685"/>
      <c r="BJN67" s="685"/>
      <c r="BJO67" s="685"/>
      <c r="BJP67" s="685"/>
      <c r="BJQ67" s="685"/>
      <c r="BJR67" s="685"/>
      <c r="BJS67" s="685"/>
      <c r="BJT67" s="685"/>
      <c r="BJU67" s="685"/>
      <c r="BJV67" s="685"/>
      <c r="BJW67" s="685"/>
      <c r="BJX67" s="685"/>
      <c r="BJY67" s="685"/>
      <c r="BJZ67" s="685"/>
      <c r="BKA67" s="685"/>
      <c r="BKB67" s="685"/>
      <c r="BKC67" s="685"/>
      <c r="BKD67" s="685"/>
      <c r="BKE67" s="685"/>
      <c r="BKF67" s="685"/>
      <c r="BKG67" s="685"/>
      <c r="BKH67" s="685"/>
      <c r="BKI67" s="685"/>
      <c r="BKJ67" s="685"/>
      <c r="BKK67" s="685"/>
      <c r="BKL67" s="685"/>
      <c r="BKM67" s="685"/>
      <c r="BKN67" s="685"/>
      <c r="BKO67" s="685"/>
      <c r="BKP67" s="685"/>
      <c r="BKQ67" s="685"/>
      <c r="BKR67" s="685"/>
      <c r="BKS67" s="685"/>
      <c r="BKT67" s="685"/>
      <c r="BKU67" s="685"/>
      <c r="BKV67" s="685"/>
      <c r="BKW67" s="685"/>
      <c r="BKX67" s="685"/>
      <c r="BKY67" s="685"/>
      <c r="BKZ67" s="685"/>
      <c r="BLA67" s="685"/>
      <c r="BLB67" s="685"/>
      <c r="BLC67" s="685"/>
      <c r="BLD67" s="685"/>
      <c r="BLE67" s="685"/>
      <c r="BLF67" s="685"/>
      <c r="BLG67" s="685"/>
      <c r="BLH67" s="685"/>
      <c r="BLI67" s="685"/>
      <c r="BLJ67" s="685"/>
      <c r="BLK67" s="685"/>
      <c r="BLL67" s="685"/>
      <c r="BLM67" s="685"/>
      <c r="BLN67" s="685"/>
      <c r="BLO67" s="685"/>
      <c r="BLP67" s="685"/>
      <c r="BLQ67" s="685"/>
      <c r="BLR67" s="685"/>
      <c r="BLS67" s="685"/>
      <c r="BLT67" s="685"/>
      <c r="BLU67" s="685"/>
      <c r="BLV67" s="685"/>
      <c r="BLW67" s="685"/>
      <c r="BLX67" s="685"/>
      <c r="BLY67" s="685"/>
      <c r="BLZ67" s="685"/>
      <c r="BMA67" s="685"/>
      <c r="BMB67" s="685"/>
      <c r="BMC67" s="685"/>
      <c r="BMD67" s="685"/>
      <c r="BME67" s="685"/>
      <c r="BMF67" s="685"/>
      <c r="BMG67" s="685"/>
      <c r="BMH67" s="685"/>
      <c r="BMI67" s="685"/>
      <c r="BMJ67" s="685"/>
      <c r="BMK67" s="685"/>
      <c r="BML67" s="685"/>
      <c r="BMM67" s="685"/>
      <c r="BMN67" s="685"/>
      <c r="BMO67" s="685"/>
      <c r="BMP67" s="685"/>
      <c r="BMQ67" s="685"/>
      <c r="BMR67" s="685"/>
      <c r="BMS67" s="685"/>
      <c r="BMT67" s="685"/>
      <c r="BMU67" s="685"/>
      <c r="BMV67" s="685"/>
      <c r="BMW67" s="685"/>
      <c r="BMX67" s="685"/>
      <c r="BMY67" s="685"/>
      <c r="BMZ67" s="685"/>
      <c r="BNA67" s="685"/>
      <c r="BNB67" s="685"/>
      <c r="BNC67" s="685"/>
      <c r="BND67" s="685"/>
      <c r="BNE67" s="685"/>
      <c r="BNF67" s="685"/>
      <c r="BNG67" s="685"/>
      <c r="BNH67" s="685"/>
      <c r="BNI67" s="685"/>
      <c r="BNJ67" s="685"/>
      <c r="BNK67" s="685"/>
      <c r="BNL67" s="685"/>
      <c r="BNM67" s="685"/>
      <c r="BNN67" s="685"/>
      <c r="BNO67" s="685"/>
      <c r="BNP67" s="685"/>
      <c r="BNQ67" s="685"/>
      <c r="BNR67" s="685"/>
      <c r="BNS67" s="685"/>
      <c r="BNT67" s="685"/>
      <c r="BNU67" s="685"/>
      <c r="BNV67" s="685"/>
      <c r="BNW67" s="685"/>
      <c r="BNX67" s="685"/>
      <c r="BNY67" s="685"/>
      <c r="BNZ67" s="685"/>
      <c r="BOA67" s="685"/>
      <c r="BOB67" s="685"/>
      <c r="BOC67" s="685"/>
      <c r="BOD67" s="685"/>
      <c r="BOE67" s="685"/>
      <c r="BOF67" s="685"/>
      <c r="BOG67" s="685"/>
      <c r="BOH67" s="685"/>
      <c r="BOI67" s="685"/>
      <c r="BOJ67" s="685"/>
      <c r="BOK67" s="685"/>
      <c r="BOL67" s="685"/>
      <c r="BOM67" s="685"/>
      <c r="BON67" s="685"/>
      <c r="BOO67" s="685"/>
      <c r="BOP67" s="685"/>
      <c r="BOQ67" s="685"/>
      <c r="BOR67" s="685"/>
      <c r="BOS67" s="685"/>
      <c r="BOT67" s="685"/>
      <c r="BOU67" s="685"/>
      <c r="BOV67" s="685"/>
      <c r="BOW67" s="685"/>
      <c r="BOX67" s="685"/>
      <c r="BOY67" s="685"/>
      <c r="BOZ67" s="685"/>
      <c r="BPA67" s="685"/>
      <c r="BPB67" s="685"/>
      <c r="BPC67" s="685"/>
      <c r="BPD67" s="685"/>
      <c r="BPE67" s="685"/>
      <c r="BPF67" s="685"/>
      <c r="BPG67" s="685"/>
      <c r="BPH67" s="685"/>
      <c r="BPI67" s="685"/>
      <c r="BPJ67" s="685"/>
      <c r="BPK67" s="685"/>
      <c r="BPL67" s="685"/>
      <c r="BPM67" s="685"/>
      <c r="BPN67" s="685"/>
      <c r="BPO67" s="685"/>
      <c r="BPP67" s="685"/>
      <c r="BPQ67" s="685"/>
      <c r="BPR67" s="685"/>
      <c r="BPS67" s="685"/>
      <c r="BPT67" s="685"/>
      <c r="BPU67" s="685"/>
      <c r="BPV67" s="685"/>
      <c r="BPW67" s="685"/>
      <c r="BPX67" s="685"/>
      <c r="BPY67" s="685"/>
      <c r="BPZ67" s="685"/>
      <c r="BQA67" s="685"/>
      <c r="BQB67" s="685"/>
      <c r="BQC67" s="685"/>
      <c r="BQD67" s="685"/>
      <c r="BQE67" s="685"/>
      <c r="BQF67" s="685"/>
      <c r="BQG67" s="685"/>
      <c r="BQH67" s="685"/>
      <c r="BQI67" s="685"/>
      <c r="BQJ67" s="685"/>
      <c r="BQK67" s="685"/>
      <c r="BQL67" s="685"/>
      <c r="BQM67" s="685"/>
      <c r="BQN67" s="685"/>
      <c r="BQO67" s="685"/>
      <c r="BQP67" s="685"/>
      <c r="BQQ67" s="685"/>
      <c r="BQR67" s="685"/>
      <c r="BQS67" s="685"/>
      <c r="BQT67" s="685"/>
      <c r="BQU67" s="685"/>
      <c r="BQV67" s="685"/>
      <c r="BQW67" s="685"/>
      <c r="BQX67" s="685"/>
      <c r="BQY67" s="685"/>
      <c r="BQZ67" s="685"/>
      <c r="BRA67" s="685"/>
      <c r="BRB67" s="685"/>
      <c r="BRC67" s="685"/>
      <c r="BRD67" s="685"/>
      <c r="BRE67" s="685"/>
      <c r="BRF67" s="685"/>
      <c r="BRG67" s="685"/>
      <c r="BRH67" s="685"/>
      <c r="BRI67" s="685"/>
      <c r="BRJ67" s="685"/>
      <c r="BRK67" s="685"/>
      <c r="BRL67" s="685"/>
      <c r="BRM67" s="685"/>
      <c r="BRN67" s="685"/>
      <c r="BRO67" s="685"/>
      <c r="BRP67" s="685"/>
      <c r="BRQ67" s="685"/>
      <c r="BRR67" s="685"/>
      <c r="BRS67" s="685"/>
      <c r="BRT67" s="685"/>
      <c r="BRU67" s="685"/>
      <c r="BRV67" s="685"/>
      <c r="BRW67" s="685"/>
      <c r="BRX67" s="685"/>
      <c r="BRY67" s="685"/>
      <c r="BRZ67" s="685"/>
      <c r="BSA67" s="685"/>
      <c r="BSB67" s="685"/>
      <c r="BSC67" s="685"/>
      <c r="BSD67" s="685"/>
      <c r="BSE67" s="685"/>
      <c r="BSF67" s="685"/>
      <c r="BSG67" s="685"/>
      <c r="BSH67" s="685"/>
      <c r="BSI67" s="685"/>
      <c r="BSJ67" s="685"/>
      <c r="BSK67" s="685"/>
      <c r="BSL67" s="685"/>
      <c r="BSM67" s="685"/>
      <c r="BSN67" s="685"/>
      <c r="BSO67" s="685"/>
      <c r="BSP67" s="685"/>
      <c r="BSQ67" s="685"/>
      <c r="BSR67" s="685"/>
      <c r="BSS67" s="685"/>
      <c r="BST67" s="685"/>
      <c r="BSU67" s="685"/>
      <c r="BSV67" s="685"/>
      <c r="BSW67" s="685"/>
      <c r="BSX67" s="685"/>
      <c r="BSY67" s="685"/>
      <c r="BSZ67" s="685"/>
      <c r="BTA67" s="685"/>
      <c r="BTB67" s="685"/>
      <c r="BTC67" s="685"/>
      <c r="BTD67" s="685"/>
      <c r="BTE67" s="685"/>
      <c r="BTF67" s="685"/>
      <c r="BTG67" s="685"/>
      <c r="BTH67" s="685"/>
      <c r="BTI67" s="685"/>
      <c r="BTJ67" s="685"/>
      <c r="BTK67" s="685"/>
      <c r="BTL67" s="685"/>
      <c r="BTM67" s="685"/>
      <c r="BTN67" s="685"/>
      <c r="BTO67" s="685"/>
      <c r="BTP67" s="685"/>
      <c r="BTQ67" s="685"/>
      <c r="BTR67" s="685"/>
      <c r="BTS67" s="685"/>
      <c r="BTT67" s="685"/>
      <c r="BTU67" s="685"/>
      <c r="BTV67" s="685"/>
      <c r="BTW67" s="685"/>
      <c r="BTX67" s="685"/>
      <c r="BTY67" s="685"/>
      <c r="BTZ67" s="685"/>
      <c r="BUA67" s="685"/>
      <c r="BUB67" s="685"/>
      <c r="BUC67" s="685"/>
      <c r="BUD67" s="685"/>
      <c r="BUE67" s="685"/>
      <c r="BUF67" s="685"/>
      <c r="BUG67" s="685"/>
      <c r="BUH67" s="685"/>
      <c r="BUI67" s="685"/>
      <c r="BUJ67" s="685"/>
      <c r="BUK67" s="685"/>
      <c r="BUL67" s="685"/>
      <c r="BUM67" s="685"/>
      <c r="BUN67" s="685"/>
      <c r="BUO67" s="685"/>
      <c r="BUP67" s="685"/>
      <c r="BUQ67" s="685"/>
      <c r="BUR67" s="685"/>
      <c r="BUS67" s="685"/>
      <c r="BUT67" s="685"/>
      <c r="BUU67" s="685"/>
      <c r="BUV67" s="685"/>
      <c r="BUW67" s="685"/>
      <c r="BUX67" s="685"/>
      <c r="BUY67" s="685"/>
      <c r="BUZ67" s="685"/>
      <c r="BVA67" s="685"/>
      <c r="BVB67" s="685"/>
      <c r="BVC67" s="685"/>
      <c r="BVD67" s="685"/>
      <c r="BVE67" s="685"/>
      <c r="BVF67" s="685"/>
      <c r="BVG67" s="685"/>
      <c r="BVH67" s="685"/>
      <c r="BVI67" s="685"/>
      <c r="BVJ67" s="685"/>
      <c r="BVK67" s="685"/>
      <c r="BVL67" s="685"/>
      <c r="BVM67" s="685"/>
      <c r="BVN67" s="685"/>
      <c r="BVO67" s="685"/>
      <c r="BVP67" s="685"/>
      <c r="BVQ67" s="685"/>
      <c r="BVR67" s="685"/>
      <c r="BVS67" s="685"/>
      <c r="BVT67" s="685"/>
      <c r="BVU67" s="685"/>
      <c r="BVV67" s="685"/>
      <c r="BVW67" s="685"/>
      <c r="BVX67" s="685"/>
      <c r="BVY67" s="685"/>
      <c r="BVZ67" s="685"/>
      <c r="BWA67" s="685"/>
      <c r="BWB67" s="685"/>
      <c r="BWC67" s="685"/>
      <c r="BWD67" s="685"/>
      <c r="BWE67" s="685"/>
      <c r="BWF67" s="685"/>
      <c r="BWG67" s="685"/>
      <c r="BWH67" s="685"/>
      <c r="BWI67" s="685"/>
      <c r="BWJ67" s="685"/>
      <c r="BWK67" s="685"/>
      <c r="BWL67" s="685"/>
      <c r="BWM67" s="685"/>
      <c r="BWN67" s="685"/>
      <c r="BWO67" s="685"/>
      <c r="BWP67" s="685"/>
      <c r="BWQ67" s="685"/>
      <c r="BWR67" s="685"/>
      <c r="BWS67" s="685"/>
      <c r="BWT67" s="685"/>
      <c r="BWU67" s="685"/>
      <c r="BWV67" s="685"/>
      <c r="BWW67" s="685"/>
      <c r="BWX67" s="685"/>
      <c r="BWY67" s="685"/>
      <c r="BWZ67" s="685"/>
      <c r="BXA67" s="685"/>
      <c r="BXB67" s="685"/>
      <c r="BXC67" s="685"/>
      <c r="BXD67" s="685"/>
      <c r="BXE67" s="685"/>
      <c r="BXF67" s="685"/>
      <c r="BXG67" s="685"/>
      <c r="BXH67" s="685"/>
      <c r="BXI67" s="685"/>
      <c r="BXJ67" s="685"/>
      <c r="BXK67" s="685"/>
      <c r="BXL67" s="685"/>
      <c r="BXM67" s="685"/>
      <c r="BXN67" s="685"/>
      <c r="BXO67" s="685"/>
      <c r="BXP67" s="685"/>
      <c r="BXQ67" s="685"/>
      <c r="BXR67" s="685"/>
      <c r="BXS67" s="685"/>
      <c r="BXT67" s="685"/>
      <c r="BXU67" s="685"/>
      <c r="BXV67" s="685"/>
      <c r="BXW67" s="685"/>
      <c r="BXX67" s="685"/>
      <c r="BXY67" s="685"/>
      <c r="BXZ67" s="685"/>
      <c r="BYA67" s="685"/>
      <c r="BYB67" s="685"/>
      <c r="BYC67" s="685"/>
      <c r="BYD67" s="685"/>
      <c r="BYE67" s="685"/>
      <c r="BYF67" s="685"/>
      <c r="BYG67" s="685"/>
      <c r="BYH67" s="685"/>
      <c r="BYI67" s="685"/>
      <c r="BYJ67" s="685"/>
      <c r="BYK67" s="685"/>
      <c r="BYL67" s="685"/>
      <c r="BYM67" s="685"/>
      <c r="BYN67" s="685"/>
      <c r="BYO67" s="685"/>
      <c r="BYP67" s="685"/>
      <c r="BYQ67" s="685"/>
      <c r="BYR67" s="685"/>
      <c r="BYS67" s="685"/>
      <c r="BYT67" s="685"/>
      <c r="BYU67" s="685"/>
      <c r="BYV67" s="685"/>
      <c r="BYW67" s="685"/>
      <c r="BYX67" s="685"/>
      <c r="BYY67" s="685"/>
      <c r="BYZ67" s="685"/>
      <c r="BZA67" s="685"/>
      <c r="BZB67" s="685"/>
      <c r="BZC67" s="685"/>
      <c r="BZD67" s="685"/>
      <c r="BZE67" s="685"/>
      <c r="BZF67" s="685"/>
      <c r="BZG67" s="685"/>
      <c r="BZH67" s="685"/>
      <c r="BZI67" s="685"/>
      <c r="BZJ67" s="685"/>
      <c r="BZK67" s="685"/>
      <c r="BZL67" s="685"/>
      <c r="BZM67" s="685"/>
      <c r="BZN67" s="685"/>
      <c r="BZO67" s="685"/>
      <c r="BZP67" s="685"/>
      <c r="BZQ67" s="685"/>
      <c r="BZR67" s="685"/>
      <c r="BZS67" s="685"/>
      <c r="BZT67" s="685"/>
      <c r="BZU67" s="685"/>
      <c r="BZV67" s="685"/>
      <c r="BZW67" s="685"/>
      <c r="BZX67" s="685"/>
      <c r="BZY67" s="685"/>
      <c r="BZZ67" s="685"/>
      <c r="CAA67" s="685"/>
      <c r="CAB67" s="685"/>
      <c r="CAC67" s="685"/>
      <c r="CAD67" s="685"/>
      <c r="CAE67" s="685"/>
      <c r="CAF67" s="685"/>
      <c r="CAG67" s="685"/>
      <c r="CAH67" s="685"/>
      <c r="CAI67" s="685"/>
      <c r="CAJ67" s="685"/>
      <c r="CAK67" s="685"/>
      <c r="CAL67" s="685"/>
      <c r="CAM67" s="685"/>
      <c r="CAN67" s="685"/>
      <c r="CAO67" s="685"/>
      <c r="CAP67" s="685"/>
      <c r="CAQ67" s="685"/>
      <c r="CAR67" s="685"/>
      <c r="CAS67" s="685"/>
      <c r="CAT67" s="685"/>
      <c r="CAU67" s="685"/>
      <c r="CAV67" s="685"/>
      <c r="CAW67" s="685"/>
      <c r="CAX67" s="685"/>
      <c r="CAY67" s="685"/>
      <c r="CAZ67" s="685"/>
      <c r="CBA67" s="685"/>
      <c r="CBB67" s="685"/>
      <c r="CBC67" s="685"/>
      <c r="CBD67" s="685"/>
      <c r="CBE67" s="685"/>
      <c r="CBF67" s="685"/>
      <c r="CBG67" s="685"/>
      <c r="CBH67" s="685"/>
      <c r="CBI67" s="685"/>
      <c r="CBJ67" s="685"/>
      <c r="CBK67" s="685"/>
      <c r="CBL67" s="685"/>
      <c r="CBM67" s="685"/>
      <c r="CBN67" s="685"/>
      <c r="CBO67" s="685"/>
      <c r="CBP67" s="685"/>
      <c r="CBQ67" s="685"/>
      <c r="CBR67" s="685"/>
      <c r="CBS67" s="685"/>
      <c r="CBT67" s="685"/>
      <c r="CBU67" s="685"/>
      <c r="CBV67" s="685"/>
      <c r="CBW67" s="685"/>
      <c r="CBX67" s="685"/>
      <c r="CBY67" s="685"/>
      <c r="CBZ67" s="685"/>
      <c r="CCA67" s="685"/>
      <c r="CCB67" s="685"/>
      <c r="CCC67" s="685"/>
      <c r="CCD67" s="685"/>
      <c r="CCE67" s="685"/>
      <c r="CCF67" s="685"/>
      <c r="CCG67" s="685"/>
      <c r="CCH67" s="685"/>
      <c r="CCI67" s="685"/>
      <c r="CCJ67" s="685"/>
      <c r="CCK67" s="685"/>
      <c r="CCL67" s="685"/>
      <c r="CCM67" s="685"/>
      <c r="CCN67" s="685"/>
      <c r="CCO67" s="685"/>
      <c r="CCP67" s="685"/>
      <c r="CCQ67" s="685"/>
      <c r="CCR67" s="685"/>
      <c r="CCS67" s="685"/>
      <c r="CCT67" s="685"/>
      <c r="CCU67" s="685"/>
      <c r="CCV67" s="685"/>
      <c r="CCW67" s="685"/>
      <c r="CCX67" s="685"/>
      <c r="CCY67" s="685"/>
      <c r="CCZ67" s="685"/>
      <c r="CDA67" s="685"/>
      <c r="CDB67" s="685"/>
      <c r="CDC67" s="685"/>
      <c r="CDD67" s="685"/>
      <c r="CDE67" s="685"/>
      <c r="CDF67" s="685"/>
      <c r="CDG67" s="685"/>
      <c r="CDH67" s="685"/>
      <c r="CDI67" s="685"/>
      <c r="CDJ67" s="685"/>
      <c r="CDK67" s="685"/>
      <c r="CDL67" s="685"/>
      <c r="CDM67" s="685"/>
      <c r="CDN67" s="685"/>
      <c r="CDO67" s="685"/>
      <c r="CDP67" s="685"/>
      <c r="CDQ67" s="685"/>
      <c r="CDR67" s="685"/>
      <c r="CDS67" s="685"/>
      <c r="CDT67" s="685"/>
      <c r="CDU67" s="685"/>
      <c r="CDV67" s="685"/>
      <c r="CDW67" s="685"/>
      <c r="CDX67" s="685"/>
      <c r="CDY67" s="685"/>
      <c r="CDZ67" s="685"/>
      <c r="CEA67" s="685"/>
      <c r="CEB67" s="685"/>
      <c r="CEC67" s="685"/>
      <c r="CED67" s="685"/>
      <c r="CEE67" s="685"/>
      <c r="CEF67" s="685"/>
      <c r="CEG67" s="685"/>
      <c r="CEH67" s="685"/>
      <c r="CEI67" s="685"/>
      <c r="CEJ67" s="685"/>
      <c r="CEK67" s="685"/>
      <c r="CEL67" s="685"/>
      <c r="CEM67" s="685"/>
      <c r="CEN67" s="685"/>
      <c r="CEO67" s="685"/>
      <c r="CEP67" s="685"/>
      <c r="CEQ67" s="685"/>
      <c r="CER67" s="685"/>
      <c r="CES67" s="685"/>
      <c r="CET67" s="685"/>
      <c r="CEU67" s="685"/>
      <c r="CEV67" s="685"/>
      <c r="CEW67" s="685"/>
      <c r="CEX67" s="685"/>
      <c r="CEY67" s="685"/>
      <c r="CEZ67" s="685"/>
      <c r="CFA67" s="685"/>
      <c r="CFB67" s="685"/>
      <c r="CFC67" s="685"/>
      <c r="CFD67" s="685"/>
      <c r="CFE67" s="685"/>
      <c r="CFF67" s="685"/>
      <c r="CFG67" s="685"/>
      <c r="CFH67" s="685"/>
      <c r="CFI67" s="685"/>
      <c r="CFJ67" s="685"/>
      <c r="CFK67" s="685"/>
      <c r="CFL67" s="685"/>
      <c r="CFM67" s="685"/>
      <c r="CFN67" s="685"/>
      <c r="CFO67" s="685"/>
      <c r="CFP67" s="685"/>
      <c r="CFQ67" s="685"/>
      <c r="CFR67" s="685"/>
      <c r="CFS67" s="685"/>
      <c r="CFT67" s="685"/>
      <c r="CFU67" s="685"/>
      <c r="CFV67" s="685"/>
      <c r="CFW67" s="685"/>
      <c r="CFX67" s="685"/>
      <c r="CFY67" s="685"/>
      <c r="CFZ67" s="685"/>
      <c r="CGA67" s="685"/>
      <c r="CGB67" s="685"/>
      <c r="CGC67" s="685"/>
      <c r="CGD67" s="685"/>
      <c r="CGE67" s="685"/>
      <c r="CGF67" s="685"/>
      <c r="CGG67" s="685"/>
      <c r="CGH67" s="685"/>
      <c r="CGI67" s="685"/>
      <c r="CGJ67" s="685"/>
      <c r="CGK67" s="685"/>
      <c r="CGL67" s="685"/>
      <c r="CGM67" s="685"/>
      <c r="CGN67" s="685"/>
      <c r="CGO67" s="685"/>
      <c r="CGP67" s="685"/>
      <c r="CGQ67" s="685"/>
      <c r="CGR67" s="685"/>
      <c r="CGS67" s="685"/>
      <c r="CGT67" s="685"/>
      <c r="CGU67" s="685"/>
      <c r="CGV67" s="685"/>
      <c r="CGW67" s="685"/>
      <c r="CGX67" s="685"/>
      <c r="CGY67" s="685"/>
      <c r="CGZ67" s="685"/>
      <c r="CHA67" s="685"/>
      <c r="CHB67" s="685"/>
      <c r="CHC67" s="685"/>
      <c r="CHD67" s="685"/>
      <c r="CHE67" s="685"/>
      <c r="CHF67" s="685"/>
      <c r="CHG67" s="685"/>
      <c r="CHH67" s="685"/>
      <c r="CHI67" s="685"/>
      <c r="CHJ67" s="685"/>
      <c r="CHK67" s="685"/>
      <c r="CHL67" s="685"/>
      <c r="CHM67" s="685"/>
      <c r="CHN67" s="685"/>
      <c r="CHO67" s="685"/>
      <c r="CHP67" s="685"/>
      <c r="CHQ67" s="685"/>
      <c r="CHR67" s="685"/>
      <c r="CHS67" s="685"/>
      <c r="CHT67" s="685"/>
      <c r="CHU67" s="685"/>
      <c r="CHV67" s="685"/>
      <c r="CHW67" s="685"/>
      <c r="CHX67" s="685"/>
      <c r="CHY67" s="685"/>
      <c r="CHZ67" s="685"/>
      <c r="CIA67" s="685"/>
      <c r="CIB67" s="685"/>
      <c r="CIC67" s="685"/>
      <c r="CID67" s="685"/>
      <c r="CIE67" s="685"/>
      <c r="CIF67" s="685"/>
      <c r="CIG67" s="685"/>
      <c r="CIH67" s="685"/>
      <c r="CII67" s="685"/>
      <c r="CIJ67" s="685"/>
      <c r="CIK67" s="685"/>
      <c r="CIL67" s="685"/>
      <c r="CIM67" s="685"/>
      <c r="CIN67" s="685"/>
      <c r="CIO67" s="685"/>
      <c r="CIP67" s="685"/>
      <c r="CIQ67" s="685"/>
      <c r="CIR67" s="685"/>
      <c r="CIS67" s="685"/>
      <c r="CIT67" s="685"/>
      <c r="CIU67" s="685"/>
      <c r="CIV67" s="685"/>
      <c r="CIW67" s="685"/>
      <c r="CIX67" s="685"/>
      <c r="CIY67" s="685"/>
      <c r="CIZ67" s="685"/>
      <c r="CJA67" s="685"/>
      <c r="CJB67" s="685"/>
      <c r="CJC67" s="685"/>
      <c r="CJD67" s="685"/>
      <c r="CJE67" s="685"/>
      <c r="CJF67" s="685"/>
      <c r="CJG67" s="685"/>
      <c r="CJH67" s="685"/>
      <c r="CJI67" s="685"/>
      <c r="CJJ67" s="685"/>
      <c r="CJK67" s="685"/>
      <c r="CJL67" s="685"/>
      <c r="CJM67" s="685"/>
      <c r="CJN67" s="685"/>
      <c r="CJO67" s="685"/>
      <c r="CJP67" s="685"/>
      <c r="CJQ67" s="685"/>
      <c r="CJR67" s="685"/>
      <c r="CJS67" s="685"/>
      <c r="CJT67" s="685"/>
      <c r="CJU67" s="685"/>
      <c r="CJV67" s="685"/>
      <c r="CJW67" s="685"/>
      <c r="CJX67" s="685"/>
      <c r="CJY67" s="685"/>
      <c r="CJZ67" s="685"/>
      <c r="CKA67" s="685"/>
      <c r="CKB67" s="685"/>
      <c r="CKC67" s="685"/>
      <c r="CKD67" s="685"/>
      <c r="CKE67" s="685"/>
      <c r="CKF67" s="685"/>
      <c r="CKG67" s="685"/>
      <c r="CKH67" s="685"/>
      <c r="CKI67" s="685"/>
      <c r="CKJ67" s="685"/>
      <c r="CKK67" s="685"/>
      <c r="CKL67" s="685"/>
      <c r="CKM67" s="685"/>
      <c r="CKN67" s="685"/>
      <c r="CKO67" s="685"/>
      <c r="CKP67" s="685"/>
      <c r="CKQ67" s="685"/>
      <c r="CKR67" s="685"/>
      <c r="CKS67" s="685"/>
      <c r="CKT67" s="685"/>
      <c r="CKU67" s="685"/>
      <c r="CKV67" s="685"/>
      <c r="CKW67" s="685"/>
      <c r="CKX67" s="685"/>
      <c r="CKY67" s="685"/>
      <c r="CKZ67" s="685"/>
      <c r="CLA67" s="685"/>
      <c r="CLB67" s="685"/>
      <c r="CLC67" s="685"/>
      <c r="CLD67" s="685"/>
      <c r="CLE67" s="685"/>
      <c r="CLF67" s="685"/>
      <c r="CLG67" s="685"/>
      <c r="CLH67" s="685"/>
      <c r="CLI67" s="685"/>
      <c r="CLJ67" s="685"/>
      <c r="CLK67" s="685"/>
      <c r="CLL67" s="685"/>
      <c r="CLM67" s="685"/>
      <c r="CLN67" s="685"/>
      <c r="CLO67" s="685"/>
      <c r="CLP67" s="685"/>
      <c r="CLQ67" s="685"/>
      <c r="CLR67" s="685"/>
      <c r="CLS67" s="685"/>
      <c r="CLT67" s="685"/>
      <c r="CLU67" s="685"/>
      <c r="CLV67" s="685"/>
      <c r="CLW67" s="685"/>
      <c r="CLX67" s="685"/>
      <c r="CLY67" s="685"/>
      <c r="CLZ67" s="685"/>
      <c r="CMA67" s="685"/>
      <c r="CMB67" s="685"/>
      <c r="CMC67" s="685"/>
      <c r="CMD67" s="685"/>
      <c r="CME67" s="685"/>
      <c r="CMF67" s="685"/>
      <c r="CMG67" s="685"/>
      <c r="CMH67" s="685"/>
      <c r="CMI67" s="685"/>
      <c r="CMJ67" s="685"/>
      <c r="CMK67" s="685"/>
      <c r="CML67" s="685"/>
      <c r="CMM67" s="685"/>
      <c r="CMN67" s="685"/>
      <c r="CMO67" s="685"/>
      <c r="CMP67" s="685"/>
      <c r="CMQ67" s="685"/>
      <c r="CMR67" s="685"/>
      <c r="CMS67" s="685"/>
      <c r="CMT67" s="685"/>
      <c r="CMU67" s="685"/>
      <c r="CMV67" s="685"/>
      <c r="CMW67" s="685"/>
      <c r="CMX67" s="685"/>
      <c r="CMY67" s="685"/>
      <c r="CMZ67" s="685"/>
      <c r="CNA67" s="685"/>
      <c r="CNB67" s="685"/>
      <c r="CNC67" s="685"/>
      <c r="CND67" s="685"/>
      <c r="CNE67" s="685"/>
      <c r="CNF67" s="685"/>
      <c r="CNG67" s="685"/>
      <c r="CNH67" s="685"/>
      <c r="CNI67" s="685"/>
      <c r="CNJ67" s="685"/>
      <c r="CNK67" s="685"/>
      <c r="CNL67" s="685"/>
      <c r="CNM67" s="685"/>
      <c r="CNN67" s="685"/>
      <c r="CNO67" s="685"/>
      <c r="CNP67" s="685"/>
      <c r="CNQ67" s="685"/>
      <c r="CNR67" s="685"/>
      <c r="CNS67" s="685"/>
      <c r="CNT67" s="685"/>
      <c r="CNU67" s="685"/>
      <c r="CNV67" s="685"/>
      <c r="CNW67" s="685"/>
      <c r="CNX67" s="685"/>
      <c r="CNY67" s="685"/>
      <c r="CNZ67" s="685"/>
      <c r="COA67" s="685"/>
      <c r="COB67" s="685"/>
      <c r="COC67" s="685"/>
      <c r="COD67" s="685"/>
      <c r="COE67" s="685"/>
      <c r="COF67" s="685"/>
      <c r="COG67" s="685"/>
      <c r="COH67" s="685"/>
      <c r="COI67" s="685"/>
      <c r="COJ67" s="685"/>
      <c r="COK67" s="685"/>
      <c r="COL67" s="685"/>
      <c r="COM67" s="685"/>
      <c r="CON67" s="685"/>
      <c r="COO67" s="685"/>
      <c r="COP67" s="685"/>
      <c r="COQ67" s="685"/>
      <c r="COR67" s="685"/>
      <c r="COS67" s="685"/>
      <c r="COT67" s="685"/>
      <c r="COU67" s="685"/>
      <c r="COV67" s="685"/>
      <c r="COW67" s="685"/>
      <c r="COX67" s="685"/>
      <c r="COY67" s="685"/>
      <c r="COZ67" s="685"/>
      <c r="CPA67" s="685"/>
      <c r="CPB67" s="685"/>
      <c r="CPC67" s="685"/>
      <c r="CPD67" s="685"/>
      <c r="CPE67" s="685"/>
      <c r="CPF67" s="685"/>
      <c r="CPG67" s="685"/>
      <c r="CPH67" s="685"/>
      <c r="CPI67" s="685"/>
      <c r="CPJ67" s="685"/>
      <c r="CPK67" s="685"/>
      <c r="CPL67" s="685"/>
      <c r="CPM67" s="685"/>
      <c r="CPN67" s="685"/>
      <c r="CPO67" s="685"/>
      <c r="CPP67" s="685"/>
      <c r="CPQ67" s="685"/>
      <c r="CPR67" s="685"/>
      <c r="CPS67" s="685"/>
      <c r="CPT67" s="685"/>
      <c r="CPU67" s="685"/>
      <c r="CPV67" s="685"/>
      <c r="CPW67" s="685"/>
      <c r="CPX67" s="685"/>
      <c r="CPY67" s="685"/>
      <c r="CPZ67" s="685"/>
      <c r="CQA67" s="685"/>
      <c r="CQB67" s="685"/>
      <c r="CQC67" s="685"/>
      <c r="CQD67" s="685"/>
      <c r="CQE67" s="685"/>
      <c r="CQF67" s="685"/>
      <c r="CQG67" s="685"/>
      <c r="CQH67" s="685"/>
      <c r="CQI67" s="685"/>
      <c r="CQJ67" s="685"/>
      <c r="CQK67" s="685"/>
      <c r="CQL67" s="685"/>
      <c r="CQM67" s="685"/>
      <c r="CQN67" s="685"/>
      <c r="CQO67" s="685"/>
      <c r="CQP67" s="685"/>
      <c r="CQQ67" s="685"/>
      <c r="CQR67" s="685"/>
      <c r="CQS67" s="685"/>
      <c r="CQT67" s="685"/>
      <c r="CQU67" s="685"/>
      <c r="CQV67" s="685"/>
      <c r="CQW67" s="685"/>
      <c r="CQX67" s="685"/>
      <c r="CQY67" s="685"/>
      <c r="CQZ67" s="685"/>
      <c r="CRA67" s="685"/>
      <c r="CRB67" s="685"/>
      <c r="CRC67" s="685"/>
      <c r="CRD67" s="685"/>
      <c r="CRE67" s="685"/>
      <c r="CRF67" s="685"/>
      <c r="CRG67" s="685"/>
      <c r="CRH67" s="685"/>
      <c r="CRI67" s="685"/>
      <c r="CRJ67" s="685"/>
      <c r="CRK67" s="685"/>
      <c r="CRL67" s="685"/>
      <c r="CRM67" s="685"/>
      <c r="CRN67" s="685"/>
      <c r="CRO67" s="685"/>
      <c r="CRP67" s="685"/>
      <c r="CRQ67" s="685"/>
      <c r="CRR67" s="685"/>
      <c r="CRS67" s="685"/>
      <c r="CRT67" s="685"/>
      <c r="CRU67" s="685"/>
      <c r="CRV67" s="685"/>
      <c r="CRW67" s="685"/>
      <c r="CRX67" s="685"/>
      <c r="CRY67" s="685"/>
      <c r="CRZ67" s="685"/>
      <c r="CSA67" s="685"/>
      <c r="CSB67" s="685"/>
      <c r="CSC67" s="685"/>
      <c r="CSD67" s="685"/>
      <c r="CSE67" s="685"/>
      <c r="CSF67" s="685"/>
      <c r="CSG67" s="685"/>
      <c r="CSH67" s="685"/>
      <c r="CSI67" s="685"/>
      <c r="CSJ67" s="685"/>
      <c r="CSK67" s="685"/>
      <c r="CSL67" s="685"/>
      <c r="CSM67" s="685"/>
      <c r="CSN67" s="685"/>
      <c r="CSO67" s="685"/>
      <c r="CSP67" s="685"/>
      <c r="CSQ67" s="685"/>
      <c r="CSR67" s="685"/>
      <c r="CSS67" s="685"/>
      <c r="CST67" s="685"/>
      <c r="CSU67" s="685"/>
      <c r="CSV67" s="685"/>
      <c r="CSW67" s="685"/>
      <c r="CSX67" s="685"/>
      <c r="CSY67" s="685"/>
      <c r="CSZ67" s="685"/>
      <c r="CTA67" s="685"/>
      <c r="CTB67" s="685"/>
      <c r="CTC67" s="685"/>
      <c r="CTD67" s="685"/>
      <c r="CTE67" s="685"/>
      <c r="CTF67" s="685"/>
      <c r="CTG67" s="685"/>
      <c r="CTH67" s="685"/>
      <c r="CTI67" s="685"/>
      <c r="CTJ67" s="685"/>
      <c r="CTK67" s="685"/>
      <c r="CTL67" s="685"/>
      <c r="CTM67" s="685"/>
      <c r="CTN67" s="685"/>
      <c r="CTO67" s="685"/>
      <c r="CTP67" s="685"/>
      <c r="CTQ67" s="685"/>
      <c r="CTR67" s="685"/>
      <c r="CTS67" s="685"/>
      <c r="CTT67" s="685"/>
      <c r="CTU67" s="685"/>
      <c r="CTV67" s="685"/>
      <c r="CTW67" s="685"/>
      <c r="CTX67" s="685"/>
      <c r="CTY67" s="685"/>
      <c r="CTZ67" s="685"/>
      <c r="CUA67" s="685"/>
      <c r="CUB67" s="685"/>
      <c r="CUC67" s="685"/>
      <c r="CUD67" s="685"/>
      <c r="CUE67" s="685"/>
      <c r="CUF67" s="685"/>
      <c r="CUG67" s="685"/>
      <c r="CUH67" s="685"/>
      <c r="CUI67" s="685"/>
      <c r="CUJ67" s="685"/>
      <c r="CUK67" s="685"/>
      <c r="CUL67" s="685"/>
      <c r="CUM67" s="685"/>
      <c r="CUN67" s="685"/>
      <c r="CUO67" s="685"/>
      <c r="CUP67" s="685"/>
      <c r="CUQ67" s="685"/>
      <c r="CUR67" s="685"/>
      <c r="CUS67" s="685"/>
      <c r="CUT67" s="685"/>
      <c r="CUU67" s="685"/>
      <c r="CUV67" s="685"/>
      <c r="CUW67" s="685"/>
      <c r="CUX67" s="685"/>
      <c r="CUY67" s="685"/>
      <c r="CUZ67" s="685"/>
      <c r="CVA67" s="685"/>
      <c r="CVB67" s="685"/>
      <c r="CVC67" s="685"/>
      <c r="CVD67" s="685"/>
      <c r="CVE67" s="685"/>
      <c r="CVF67" s="685"/>
      <c r="CVG67" s="685"/>
      <c r="CVH67" s="685"/>
      <c r="CVI67" s="685"/>
      <c r="CVJ67" s="685"/>
      <c r="CVK67" s="685"/>
      <c r="CVL67" s="685"/>
      <c r="CVM67" s="685"/>
      <c r="CVN67" s="685"/>
      <c r="CVO67" s="685"/>
      <c r="CVP67" s="685"/>
      <c r="CVQ67" s="685"/>
      <c r="CVR67" s="685"/>
      <c r="CVS67" s="685"/>
      <c r="CVT67" s="685"/>
      <c r="CVU67" s="685"/>
      <c r="CVV67" s="685"/>
      <c r="CVW67" s="685"/>
      <c r="CVX67" s="685"/>
      <c r="CVY67" s="685"/>
      <c r="CVZ67" s="685"/>
      <c r="CWA67" s="685"/>
      <c r="CWB67" s="685"/>
      <c r="CWC67" s="685"/>
      <c r="CWD67" s="685"/>
      <c r="CWE67" s="685"/>
      <c r="CWF67" s="685"/>
      <c r="CWG67" s="685"/>
      <c r="CWH67" s="685"/>
      <c r="CWI67" s="685"/>
      <c r="CWJ67" s="685"/>
      <c r="CWK67" s="685"/>
      <c r="CWL67" s="685"/>
      <c r="CWM67" s="685"/>
      <c r="CWN67" s="685"/>
      <c r="CWO67" s="685"/>
      <c r="CWP67" s="685"/>
      <c r="CWQ67" s="685"/>
      <c r="CWR67" s="685"/>
      <c r="CWS67" s="685"/>
      <c r="CWT67" s="685"/>
      <c r="CWU67" s="685"/>
      <c r="CWV67" s="685"/>
      <c r="CWW67" s="685"/>
      <c r="CWX67" s="685"/>
      <c r="CWY67" s="685"/>
      <c r="CWZ67" s="685"/>
      <c r="CXA67" s="685"/>
      <c r="CXB67" s="685"/>
      <c r="CXC67" s="685"/>
      <c r="CXD67" s="685"/>
      <c r="CXE67" s="685"/>
      <c r="CXF67" s="685"/>
      <c r="CXG67" s="685"/>
      <c r="CXH67" s="685"/>
      <c r="CXI67" s="685"/>
      <c r="CXJ67" s="685"/>
      <c r="CXK67" s="685"/>
      <c r="CXL67" s="685"/>
      <c r="CXM67" s="685"/>
      <c r="CXN67" s="685"/>
      <c r="CXO67" s="685"/>
      <c r="CXP67" s="685"/>
      <c r="CXQ67" s="685"/>
      <c r="CXR67" s="685"/>
      <c r="CXS67" s="685"/>
      <c r="CXT67" s="685"/>
      <c r="CXU67" s="685"/>
      <c r="CXV67" s="685"/>
      <c r="CXW67" s="685"/>
      <c r="CXX67" s="685"/>
      <c r="CXY67" s="685"/>
      <c r="CXZ67" s="685"/>
      <c r="CYA67" s="685"/>
      <c r="CYB67" s="685"/>
      <c r="CYC67" s="685"/>
      <c r="CYD67" s="685"/>
      <c r="CYE67" s="685"/>
      <c r="CYF67" s="685"/>
      <c r="CYG67" s="685"/>
      <c r="CYH67" s="685"/>
      <c r="CYI67" s="685"/>
      <c r="CYJ67" s="685"/>
      <c r="CYK67" s="685"/>
      <c r="CYL67" s="685"/>
      <c r="CYM67" s="685"/>
      <c r="CYN67" s="685"/>
      <c r="CYO67" s="685"/>
      <c r="CYP67" s="685"/>
      <c r="CYQ67" s="685"/>
      <c r="CYR67" s="685"/>
      <c r="CYS67" s="685"/>
      <c r="CYT67" s="685"/>
      <c r="CYU67" s="685"/>
      <c r="CYV67" s="685"/>
      <c r="CYW67" s="685"/>
      <c r="CYX67" s="685"/>
      <c r="CYY67" s="685"/>
      <c r="CYZ67" s="685"/>
      <c r="CZA67" s="685"/>
      <c r="CZB67" s="685"/>
      <c r="CZC67" s="685"/>
      <c r="CZD67" s="685"/>
      <c r="CZE67" s="685"/>
      <c r="CZF67" s="685"/>
      <c r="CZG67" s="685"/>
      <c r="CZH67" s="685"/>
      <c r="CZI67" s="685"/>
      <c r="CZJ67" s="685"/>
      <c r="CZK67" s="685"/>
      <c r="CZL67" s="685"/>
      <c r="CZM67" s="685"/>
      <c r="CZN67" s="685"/>
      <c r="CZO67" s="685"/>
      <c r="CZP67" s="685"/>
      <c r="CZQ67" s="685"/>
      <c r="CZR67" s="685"/>
      <c r="CZS67" s="685"/>
      <c r="CZT67" s="685"/>
      <c r="CZU67" s="685"/>
      <c r="CZV67" s="685"/>
      <c r="CZW67" s="685"/>
      <c r="CZX67" s="685"/>
      <c r="CZY67" s="685"/>
      <c r="CZZ67" s="685"/>
      <c r="DAA67" s="685"/>
      <c r="DAB67" s="685"/>
      <c r="DAC67" s="685"/>
      <c r="DAD67" s="685"/>
      <c r="DAE67" s="685"/>
      <c r="DAF67" s="685"/>
      <c r="DAG67" s="685"/>
      <c r="DAH67" s="685"/>
      <c r="DAI67" s="685"/>
      <c r="DAJ67" s="685"/>
      <c r="DAK67" s="685"/>
      <c r="DAL67" s="685"/>
      <c r="DAM67" s="685"/>
      <c r="DAN67" s="685"/>
      <c r="DAO67" s="685"/>
      <c r="DAP67" s="685"/>
      <c r="DAQ67" s="685"/>
      <c r="DAR67" s="685"/>
      <c r="DAS67" s="685"/>
      <c r="DAT67" s="685"/>
      <c r="DAU67" s="685"/>
      <c r="DAV67" s="685"/>
      <c r="DAW67" s="685"/>
      <c r="DAX67" s="685"/>
      <c r="DAY67" s="685"/>
      <c r="DAZ67" s="685"/>
      <c r="DBA67" s="685"/>
      <c r="DBB67" s="685"/>
      <c r="DBC67" s="685"/>
      <c r="DBD67" s="685"/>
      <c r="DBE67" s="685"/>
      <c r="DBF67" s="685"/>
      <c r="DBG67" s="685"/>
      <c r="DBH67" s="685"/>
      <c r="DBI67" s="685"/>
      <c r="DBJ67" s="685"/>
      <c r="DBK67" s="685"/>
      <c r="DBL67" s="685"/>
      <c r="DBM67" s="685"/>
      <c r="DBN67" s="685"/>
      <c r="DBO67" s="685"/>
      <c r="DBP67" s="685"/>
      <c r="DBQ67" s="685"/>
      <c r="DBR67" s="685"/>
      <c r="DBS67" s="685"/>
      <c r="DBT67" s="685"/>
      <c r="DBU67" s="685"/>
      <c r="DBV67" s="685"/>
      <c r="DBW67" s="685"/>
      <c r="DBX67" s="685"/>
      <c r="DBY67" s="685"/>
      <c r="DBZ67" s="685"/>
      <c r="DCA67" s="685"/>
      <c r="DCB67" s="685"/>
      <c r="DCC67" s="685"/>
      <c r="DCD67" s="685"/>
      <c r="DCE67" s="685"/>
      <c r="DCF67" s="685"/>
      <c r="DCG67" s="685"/>
      <c r="DCH67" s="685"/>
      <c r="DCI67" s="685"/>
      <c r="DCJ67" s="685"/>
      <c r="DCK67" s="685"/>
      <c r="DCL67" s="685"/>
      <c r="DCM67" s="685"/>
      <c r="DCN67" s="685"/>
      <c r="DCO67" s="685"/>
      <c r="DCP67" s="685"/>
      <c r="DCQ67" s="685"/>
      <c r="DCR67" s="685"/>
      <c r="DCS67" s="685"/>
      <c r="DCT67" s="685"/>
      <c r="DCU67" s="685"/>
      <c r="DCV67" s="685"/>
      <c r="DCW67" s="685"/>
      <c r="DCX67" s="685"/>
      <c r="DCY67" s="685"/>
      <c r="DCZ67" s="685"/>
      <c r="DDA67" s="685"/>
      <c r="DDB67" s="685"/>
      <c r="DDC67" s="685"/>
      <c r="DDD67" s="685"/>
      <c r="DDE67" s="685"/>
      <c r="DDF67" s="685"/>
      <c r="DDG67" s="685"/>
      <c r="DDH67" s="685"/>
      <c r="DDI67" s="685"/>
      <c r="DDJ67" s="685"/>
      <c r="DDK67" s="685"/>
      <c r="DDL67" s="685"/>
      <c r="DDM67" s="685"/>
      <c r="DDN67" s="685"/>
      <c r="DDO67" s="685"/>
      <c r="DDP67" s="685"/>
      <c r="DDQ67" s="685"/>
      <c r="DDR67" s="685"/>
      <c r="DDS67" s="685"/>
      <c r="DDT67" s="685"/>
      <c r="DDU67" s="685"/>
      <c r="DDV67" s="685"/>
      <c r="DDW67" s="685"/>
      <c r="DDX67" s="685"/>
      <c r="DDY67" s="685"/>
      <c r="DDZ67" s="685"/>
      <c r="DEA67" s="685"/>
      <c r="DEB67" s="685"/>
      <c r="DEC67" s="685"/>
      <c r="DED67" s="685"/>
      <c r="DEE67" s="685"/>
      <c r="DEF67" s="685"/>
      <c r="DEG67" s="685"/>
      <c r="DEH67" s="685"/>
      <c r="DEI67" s="685"/>
      <c r="DEJ67" s="685"/>
      <c r="DEK67" s="685"/>
      <c r="DEL67" s="685"/>
      <c r="DEM67" s="685"/>
      <c r="DEN67" s="685"/>
      <c r="DEO67" s="685"/>
      <c r="DEP67" s="685"/>
      <c r="DEQ67" s="685"/>
      <c r="DER67" s="685"/>
      <c r="DES67" s="685"/>
      <c r="DET67" s="685"/>
      <c r="DEU67" s="685"/>
      <c r="DEV67" s="685"/>
      <c r="DEW67" s="685"/>
      <c r="DEX67" s="685"/>
      <c r="DEY67" s="685"/>
      <c r="DEZ67" s="685"/>
      <c r="DFA67" s="685"/>
      <c r="DFB67" s="685"/>
      <c r="DFC67" s="685"/>
      <c r="DFD67" s="685"/>
      <c r="DFE67" s="685"/>
      <c r="DFF67" s="685"/>
      <c r="DFG67" s="685"/>
      <c r="DFH67" s="685"/>
      <c r="DFI67" s="685"/>
      <c r="DFJ67" s="685"/>
      <c r="DFK67" s="685"/>
      <c r="DFL67" s="685"/>
      <c r="DFM67" s="685"/>
      <c r="DFN67" s="685"/>
      <c r="DFO67" s="685"/>
      <c r="DFP67" s="685"/>
      <c r="DFQ67" s="685"/>
      <c r="DFR67" s="685"/>
      <c r="DFS67" s="685"/>
      <c r="DFT67" s="685"/>
      <c r="DFU67" s="685"/>
      <c r="DFV67" s="685"/>
      <c r="DFW67" s="685"/>
      <c r="DFX67" s="685"/>
      <c r="DFY67" s="685"/>
      <c r="DFZ67" s="685"/>
      <c r="DGA67" s="685"/>
      <c r="DGB67" s="685"/>
      <c r="DGC67" s="685"/>
      <c r="DGD67" s="685"/>
      <c r="DGE67" s="685"/>
      <c r="DGF67" s="685"/>
      <c r="DGG67" s="685"/>
      <c r="DGH67" s="685"/>
      <c r="DGI67" s="685"/>
      <c r="DGJ67" s="685"/>
      <c r="DGK67" s="685"/>
      <c r="DGL67" s="685"/>
      <c r="DGM67" s="685"/>
      <c r="DGN67" s="685"/>
      <c r="DGO67" s="685"/>
      <c r="DGP67" s="685"/>
      <c r="DGQ67" s="685"/>
      <c r="DGR67" s="685"/>
      <c r="DGS67" s="685"/>
      <c r="DGT67" s="685"/>
      <c r="DGU67" s="685"/>
      <c r="DGV67" s="685"/>
      <c r="DGW67" s="685"/>
      <c r="DGX67" s="685"/>
      <c r="DGY67" s="685"/>
      <c r="DGZ67" s="685"/>
      <c r="DHA67" s="685"/>
      <c r="DHB67" s="685"/>
      <c r="DHC67" s="685"/>
      <c r="DHD67" s="685"/>
      <c r="DHE67" s="685"/>
      <c r="DHF67" s="685"/>
      <c r="DHG67" s="685"/>
      <c r="DHH67" s="685"/>
      <c r="DHI67" s="685"/>
      <c r="DHJ67" s="685"/>
      <c r="DHK67" s="685"/>
      <c r="DHL67" s="685"/>
      <c r="DHM67" s="685"/>
      <c r="DHN67" s="685"/>
      <c r="DHO67" s="685"/>
      <c r="DHP67" s="685"/>
      <c r="DHQ67" s="685"/>
      <c r="DHR67" s="685"/>
      <c r="DHS67" s="685"/>
      <c r="DHT67" s="685"/>
      <c r="DHU67" s="685"/>
      <c r="DHV67" s="685"/>
      <c r="DHW67" s="685"/>
      <c r="DHX67" s="685"/>
      <c r="DHY67" s="685"/>
      <c r="DHZ67" s="685"/>
      <c r="DIA67" s="685"/>
      <c r="DIB67" s="685"/>
      <c r="DIC67" s="685"/>
      <c r="DID67" s="685"/>
      <c r="DIE67" s="685"/>
      <c r="DIF67" s="685"/>
      <c r="DIG67" s="685"/>
      <c r="DIH67" s="685"/>
      <c r="DII67" s="685"/>
      <c r="DIJ67" s="685"/>
      <c r="DIK67" s="685"/>
      <c r="DIL67" s="685"/>
      <c r="DIM67" s="685"/>
      <c r="DIN67" s="685"/>
      <c r="DIO67" s="685"/>
      <c r="DIP67" s="685"/>
      <c r="DIQ67" s="685"/>
      <c r="DIR67" s="685"/>
      <c r="DIS67" s="685"/>
      <c r="DIT67" s="685"/>
      <c r="DIU67" s="685"/>
      <c r="DIV67" s="685"/>
      <c r="DIW67" s="685"/>
      <c r="DIX67" s="685"/>
      <c r="DIY67" s="685"/>
      <c r="DIZ67" s="685"/>
      <c r="DJA67" s="685"/>
      <c r="DJB67" s="685"/>
      <c r="DJC67" s="685"/>
      <c r="DJD67" s="685"/>
      <c r="DJE67" s="685"/>
      <c r="DJF67" s="685"/>
      <c r="DJG67" s="685"/>
      <c r="DJH67" s="685"/>
      <c r="DJI67" s="685"/>
      <c r="DJJ67" s="685"/>
      <c r="DJK67" s="685"/>
      <c r="DJL67" s="685"/>
      <c r="DJM67" s="685"/>
      <c r="DJN67" s="685"/>
      <c r="DJO67" s="685"/>
      <c r="DJP67" s="685"/>
      <c r="DJQ67" s="685"/>
      <c r="DJR67" s="685"/>
      <c r="DJS67" s="685"/>
      <c r="DJT67" s="685"/>
      <c r="DJU67" s="685"/>
      <c r="DJV67" s="685"/>
      <c r="DJW67" s="685"/>
      <c r="DJX67" s="685"/>
      <c r="DJY67" s="685"/>
      <c r="DJZ67" s="685"/>
      <c r="DKA67" s="685"/>
      <c r="DKB67" s="685"/>
      <c r="DKC67" s="685"/>
      <c r="DKD67" s="685"/>
      <c r="DKE67" s="685"/>
      <c r="DKF67" s="685"/>
      <c r="DKG67" s="685"/>
      <c r="DKH67" s="685"/>
      <c r="DKI67" s="685"/>
      <c r="DKJ67" s="685"/>
      <c r="DKK67" s="685"/>
      <c r="DKL67" s="685"/>
      <c r="DKM67" s="685"/>
      <c r="DKN67" s="685"/>
      <c r="DKO67" s="685"/>
      <c r="DKP67" s="685"/>
      <c r="DKQ67" s="685"/>
      <c r="DKR67" s="685"/>
      <c r="DKS67" s="685"/>
      <c r="DKT67" s="685"/>
      <c r="DKU67" s="685"/>
      <c r="DKV67" s="685"/>
      <c r="DKW67" s="685"/>
      <c r="DKX67" s="685"/>
      <c r="DKY67" s="685"/>
      <c r="DKZ67" s="685"/>
      <c r="DLA67" s="685"/>
      <c r="DLB67" s="685"/>
      <c r="DLC67" s="685"/>
      <c r="DLD67" s="685"/>
      <c r="DLE67" s="685"/>
      <c r="DLF67" s="685"/>
      <c r="DLG67" s="685"/>
      <c r="DLH67" s="685"/>
      <c r="DLI67" s="685"/>
      <c r="DLJ67" s="685"/>
      <c r="DLK67" s="685"/>
      <c r="DLL67" s="685"/>
      <c r="DLM67" s="685"/>
      <c r="DLN67" s="685"/>
      <c r="DLO67" s="685"/>
      <c r="DLP67" s="685"/>
      <c r="DLQ67" s="685"/>
      <c r="DLR67" s="685"/>
      <c r="DLS67" s="685"/>
      <c r="DLT67" s="685"/>
      <c r="DLU67" s="685"/>
      <c r="DLV67" s="685"/>
      <c r="DLW67" s="685"/>
      <c r="DLX67" s="685"/>
      <c r="DLY67" s="685"/>
      <c r="DLZ67" s="685"/>
      <c r="DMA67" s="685"/>
      <c r="DMB67" s="685"/>
      <c r="DMC67" s="685"/>
      <c r="DMD67" s="685"/>
      <c r="DME67" s="685"/>
      <c r="DMF67" s="685"/>
      <c r="DMG67" s="685"/>
      <c r="DMH67" s="685"/>
      <c r="DMI67" s="685"/>
      <c r="DMJ67" s="685"/>
      <c r="DMK67" s="685"/>
      <c r="DML67" s="685"/>
      <c r="DMM67" s="685"/>
      <c r="DMN67" s="685"/>
      <c r="DMO67" s="685"/>
      <c r="DMP67" s="685"/>
      <c r="DMQ67" s="685"/>
      <c r="DMR67" s="685"/>
      <c r="DMS67" s="685"/>
      <c r="DMT67" s="685"/>
      <c r="DMU67" s="685"/>
      <c r="DMV67" s="685"/>
      <c r="DMW67" s="685"/>
      <c r="DMX67" s="685"/>
      <c r="DMY67" s="685"/>
      <c r="DMZ67" s="685"/>
      <c r="DNA67" s="685"/>
      <c r="DNB67" s="685"/>
      <c r="DNC67" s="685"/>
      <c r="DND67" s="685"/>
      <c r="DNE67" s="685"/>
      <c r="DNF67" s="685"/>
      <c r="DNG67" s="685"/>
      <c r="DNH67" s="685"/>
      <c r="DNI67" s="685"/>
      <c r="DNJ67" s="685"/>
      <c r="DNK67" s="685"/>
      <c r="DNL67" s="685"/>
      <c r="DNM67" s="685"/>
      <c r="DNN67" s="685"/>
      <c r="DNO67" s="685"/>
      <c r="DNP67" s="685"/>
      <c r="DNQ67" s="685"/>
      <c r="DNR67" s="685"/>
      <c r="DNS67" s="685"/>
      <c r="DNT67" s="685"/>
      <c r="DNU67" s="685"/>
      <c r="DNV67" s="685"/>
      <c r="DNW67" s="685"/>
      <c r="DNX67" s="685"/>
      <c r="DNY67" s="685"/>
      <c r="DNZ67" s="685"/>
      <c r="DOA67" s="685"/>
      <c r="DOB67" s="685"/>
      <c r="DOC67" s="685"/>
      <c r="DOD67" s="685"/>
      <c r="DOE67" s="685"/>
      <c r="DOF67" s="685"/>
      <c r="DOG67" s="685"/>
      <c r="DOH67" s="685"/>
      <c r="DOI67" s="685"/>
      <c r="DOJ67" s="685"/>
      <c r="DOK67" s="685"/>
      <c r="DOL67" s="685"/>
      <c r="DOM67" s="685"/>
      <c r="DON67" s="685"/>
      <c r="DOO67" s="685"/>
      <c r="DOP67" s="685"/>
      <c r="DOQ67" s="685"/>
      <c r="DOR67" s="685"/>
      <c r="DOS67" s="685"/>
      <c r="DOT67" s="685"/>
      <c r="DOU67" s="685"/>
      <c r="DOV67" s="685"/>
      <c r="DOW67" s="685"/>
      <c r="DOX67" s="685"/>
      <c r="DOY67" s="685"/>
      <c r="DOZ67" s="685"/>
      <c r="DPA67" s="685"/>
      <c r="DPB67" s="685"/>
      <c r="DPC67" s="685"/>
      <c r="DPD67" s="685"/>
      <c r="DPE67" s="685"/>
      <c r="DPF67" s="685"/>
      <c r="DPG67" s="685"/>
      <c r="DPH67" s="685"/>
      <c r="DPI67" s="685"/>
      <c r="DPJ67" s="685"/>
      <c r="DPK67" s="685"/>
      <c r="DPL67" s="685"/>
      <c r="DPM67" s="685"/>
      <c r="DPN67" s="685"/>
      <c r="DPO67" s="685"/>
      <c r="DPP67" s="685"/>
      <c r="DPQ67" s="685"/>
      <c r="DPR67" s="685"/>
      <c r="DPS67" s="685"/>
      <c r="DPT67" s="685"/>
      <c r="DPU67" s="685"/>
      <c r="DPV67" s="685"/>
      <c r="DPW67" s="685"/>
      <c r="DPX67" s="685"/>
      <c r="DPY67" s="685"/>
      <c r="DPZ67" s="685"/>
      <c r="DQA67" s="685"/>
      <c r="DQB67" s="685"/>
      <c r="DQC67" s="685"/>
      <c r="DQD67" s="685"/>
      <c r="DQE67" s="685"/>
      <c r="DQF67" s="685"/>
      <c r="DQG67" s="685"/>
      <c r="DQH67" s="685"/>
      <c r="DQI67" s="685"/>
      <c r="DQJ67" s="685"/>
      <c r="DQK67" s="685"/>
      <c r="DQL67" s="685"/>
      <c r="DQM67" s="685"/>
      <c r="DQN67" s="685"/>
      <c r="DQO67" s="685"/>
      <c r="DQP67" s="685"/>
      <c r="DQQ67" s="685"/>
      <c r="DQR67" s="685"/>
      <c r="DQS67" s="685"/>
      <c r="DQT67" s="685"/>
      <c r="DQU67" s="685"/>
      <c r="DQV67" s="685"/>
      <c r="DQW67" s="685"/>
      <c r="DQX67" s="685"/>
      <c r="DQY67" s="685"/>
      <c r="DQZ67" s="685"/>
      <c r="DRA67" s="685"/>
      <c r="DRB67" s="685"/>
      <c r="DRC67" s="685"/>
      <c r="DRD67" s="685"/>
      <c r="DRE67" s="685"/>
      <c r="DRF67" s="685"/>
      <c r="DRG67" s="685"/>
      <c r="DRH67" s="685"/>
      <c r="DRI67" s="685"/>
      <c r="DRJ67" s="685"/>
      <c r="DRK67" s="685"/>
      <c r="DRL67" s="685"/>
      <c r="DRM67" s="685"/>
      <c r="DRN67" s="685"/>
      <c r="DRO67" s="685"/>
      <c r="DRP67" s="685"/>
      <c r="DRQ67" s="685"/>
      <c r="DRR67" s="685"/>
      <c r="DRS67" s="685"/>
      <c r="DRT67" s="685"/>
      <c r="DRU67" s="685"/>
      <c r="DRV67" s="685"/>
      <c r="DRW67" s="685"/>
      <c r="DRX67" s="685"/>
      <c r="DRY67" s="685"/>
      <c r="DRZ67" s="685"/>
      <c r="DSA67" s="685"/>
      <c r="DSB67" s="685"/>
      <c r="DSC67" s="685"/>
      <c r="DSD67" s="685"/>
      <c r="DSE67" s="685"/>
      <c r="DSF67" s="685"/>
      <c r="DSG67" s="685"/>
      <c r="DSH67" s="685"/>
      <c r="DSI67" s="685"/>
      <c r="DSJ67" s="685"/>
      <c r="DSK67" s="685"/>
      <c r="DSL67" s="685"/>
      <c r="DSM67" s="685"/>
      <c r="DSN67" s="685"/>
      <c r="DSO67" s="685"/>
      <c r="DSP67" s="685"/>
      <c r="DSQ67" s="685"/>
      <c r="DSR67" s="685"/>
      <c r="DSS67" s="685"/>
      <c r="DST67" s="685"/>
      <c r="DSU67" s="685"/>
      <c r="DSV67" s="685"/>
      <c r="DSW67" s="685"/>
      <c r="DSX67" s="685"/>
      <c r="DSY67" s="685"/>
      <c r="DSZ67" s="685"/>
      <c r="DTA67" s="685"/>
      <c r="DTB67" s="685"/>
      <c r="DTC67" s="685"/>
      <c r="DTD67" s="685"/>
      <c r="DTE67" s="685"/>
      <c r="DTF67" s="685"/>
      <c r="DTG67" s="685"/>
      <c r="DTH67" s="685"/>
      <c r="DTI67" s="685"/>
      <c r="DTJ67" s="685"/>
      <c r="DTK67" s="685"/>
      <c r="DTL67" s="685"/>
      <c r="DTM67" s="685"/>
      <c r="DTN67" s="685"/>
      <c r="DTO67" s="685"/>
      <c r="DTP67" s="685"/>
      <c r="DTQ67" s="685"/>
      <c r="DTR67" s="685"/>
      <c r="DTS67" s="685"/>
      <c r="DTT67" s="685"/>
      <c r="DTU67" s="685"/>
      <c r="DTV67" s="685"/>
      <c r="DTW67" s="685"/>
      <c r="DTX67" s="685"/>
      <c r="DTY67" s="685"/>
      <c r="DTZ67" s="685"/>
      <c r="DUA67" s="685"/>
      <c r="DUB67" s="685"/>
      <c r="DUC67" s="685"/>
      <c r="DUD67" s="685"/>
      <c r="DUE67" s="685"/>
      <c r="DUF67" s="685"/>
      <c r="DUG67" s="685"/>
      <c r="DUH67" s="685"/>
      <c r="DUI67" s="685"/>
      <c r="DUJ67" s="685"/>
      <c r="DUK67" s="685"/>
      <c r="DUL67" s="685"/>
      <c r="DUM67" s="685"/>
      <c r="DUN67" s="685"/>
      <c r="DUO67" s="685"/>
      <c r="DUP67" s="685"/>
      <c r="DUQ67" s="685"/>
      <c r="DUR67" s="685"/>
      <c r="DUS67" s="685"/>
      <c r="DUT67" s="685"/>
      <c r="DUU67" s="685"/>
      <c r="DUV67" s="685"/>
      <c r="DUW67" s="685"/>
      <c r="DUX67" s="685"/>
      <c r="DUY67" s="685"/>
      <c r="DUZ67" s="685"/>
      <c r="DVA67" s="685"/>
      <c r="DVB67" s="685"/>
      <c r="DVC67" s="685"/>
      <c r="DVD67" s="685"/>
      <c r="DVE67" s="685"/>
      <c r="DVF67" s="685"/>
      <c r="DVG67" s="685"/>
      <c r="DVH67" s="685"/>
      <c r="DVI67" s="685"/>
      <c r="DVJ67" s="685"/>
      <c r="DVK67" s="685"/>
      <c r="DVL67" s="685"/>
      <c r="DVM67" s="685"/>
      <c r="DVN67" s="685"/>
      <c r="DVO67" s="685"/>
      <c r="DVP67" s="685"/>
      <c r="DVQ67" s="685"/>
      <c r="DVR67" s="685"/>
      <c r="DVS67" s="685"/>
      <c r="DVT67" s="685"/>
      <c r="DVU67" s="685"/>
      <c r="DVV67" s="685"/>
      <c r="DVW67" s="685"/>
      <c r="DVX67" s="685"/>
      <c r="DVY67" s="685"/>
      <c r="DVZ67" s="685"/>
      <c r="DWA67" s="685"/>
      <c r="DWB67" s="685"/>
      <c r="DWC67" s="685"/>
      <c r="DWD67" s="685"/>
      <c r="DWE67" s="685"/>
      <c r="DWF67" s="685"/>
      <c r="DWG67" s="685"/>
      <c r="DWH67" s="685"/>
      <c r="DWI67" s="685"/>
      <c r="DWJ67" s="685"/>
      <c r="DWK67" s="685"/>
      <c r="DWL67" s="685"/>
      <c r="DWM67" s="685"/>
      <c r="DWN67" s="685"/>
      <c r="DWO67" s="685"/>
      <c r="DWP67" s="685"/>
      <c r="DWQ67" s="685"/>
      <c r="DWR67" s="685"/>
      <c r="DWS67" s="685"/>
      <c r="DWT67" s="685"/>
      <c r="DWU67" s="685"/>
      <c r="DWV67" s="685"/>
      <c r="DWW67" s="685"/>
      <c r="DWX67" s="685"/>
      <c r="DWY67" s="685"/>
      <c r="DWZ67" s="685"/>
      <c r="DXA67" s="685"/>
      <c r="DXB67" s="685"/>
      <c r="DXC67" s="685"/>
      <c r="DXD67" s="685"/>
      <c r="DXE67" s="685"/>
      <c r="DXF67" s="685"/>
      <c r="DXG67" s="685"/>
      <c r="DXH67" s="685"/>
      <c r="DXI67" s="685"/>
      <c r="DXJ67" s="685"/>
      <c r="DXK67" s="685"/>
      <c r="DXL67" s="685"/>
      <c r="DXM67" s="685"/>
      <c r="DXN67" s="685"/>
      <c r="DXO67" s="685"/>
      <c r="DXP67" s="685"/>
      <c r="DXQ67" s="685"/>
      <c r="DXR67" s="685"/>
      <c r="DXS67" s="685"/>
      <c r="DXT67" s="685"/>
      <c r="DXU67" s="685"/>
      <c r="DXV67" s="685"/>
      <c r="DXW67" s="685"/>
      <c r="DXX67" s="685"/>
      <c r="DXY67" s="685"/>
      <c r="DXZ67" s="685"/>
      <c r="DYA67" s="685"/>
      <c r="DYB67" s="685"/>
      <c r="DYC67" s="685"/>
      <c r="DYD67" s="685"/>
      <c r="DYE67" s="685"/>
      <c r="DYF67" s="685"/>
      <c r="DYG67" s="685"/>
      <c r="DYH67" s="685"/>
      <c r="DYI67" s="685"/>
      <c r="DYJ67" s="685"/>
      <c r="DYK67" s="685"/>
      <c r="DYL67" s="685"/>
      <c r="DYM67" s="685"/>
      <c r="DYN67" s="685"/>
      <c r="DYO67" s="685"/>
      <c r="DYP67" s="685"/>
      <c r="DYQ67" s="685"/>
      <c r="DYR67" s="685"/>
      <c r="DYS67" s="685"/>
      <c r="DYT67" s="685"/>
      <c r="DYU67" s="685"/>
      <c r="DYV67" s="685"/>
      <c r="DYW67" s="685"/>
      <c r="DYX67" s="685"/>
      <c r="DYY67" s="685"/>
      <c r="DYZ67" s="685"/>
      <c r="DZA67" s="685"/>
      <c r="DZB67" s="685"/>
      <c r="DZC67" s="685"/>
      <c r="DZD67" s="685"/>
      <c r="DZE67" s="685"/>
      <c r="DZF67" s="685"/>
      <c r="DZG67" s="685"/>
      <c r="DZH67" s="685"/>
      <c r="DZI67" s="685"/>
      <c r="DZJ67" s="685"/>
      <c r="DZK67" s="685"/>
      <c r="DZL67" s="685"/>
      <c r="DZM67" s="685"/>
      <c r="DZN67" s="685"/>
      <c r="DZO67" s="685"/>
      <c r="DZP67" s="685"/>
      <c r="DZQ67" s="685"/>
      <c r="DZR67" s="685"/>
      <c r="DZS67" s="685"/>
      <c r="DZT67" s="685"/>
      <c r="DZU67" s="685"/>
      <c r="DZV67" s="685"/>
      <c r="DZW67" s="685"/>
      <c r="DZX67" s="685"/>
      <c r="DZY67" s="685"/>
      <c r="DZZ67" s="685"/>
      <c r="EAA67" s="685"/>
      <c r="EAB67" s="685"/>
      <c r="EAC67" s="685"/>
      <c r="EAD67" s="685"/>
      <c r="EAE67" s="685"/>
      <c r="EAF67" s="685"/>
      <c r="EAG67" s="685"/>
      <c r="EAH67" s="685"/>
      <c r="EAI67" s="685"/>
      <c r="EAJ67" s="685"/>
      <c r="EAK67" s="685"/>
      <c r="EAL67" s="685"/>
      <c r="EAM67" s="685"/>
      <c r="EAN67" s="685"/>
      <c r="EAO67" s="685"/>
      <c r="EAP67" s="685"/>
      <c r="EAQ67" s="685"/>
      <c r="EAR67" s="685"/>
      <c r="EAS67" s="685"/>
      <c r="EAT67" s="685"/>
      <c r="EAU67" s="685"/>
      <c r="EAV67" s="685"/>
      <c r="EAW67" s="685"/>
      <c r="EAX67" s="685"/>
      <c r="EAY67" s="685"/>
      <c r="EAZ67" s="685"/>
      <c r="EBA67" s="685"/>
      <c r="EBB67" s="685"/>
      <c r="EBC67" s="685"/>
      <c r="EBD67" s="685"/>
      <c r="EBE67" s="685"/>
      <c r="EBF67" s="685"/>
      <c r="EBG67" s="685"/>
      <c r="EBH67" s="685"/>
      <c r="EBI67" s="685"/>
      <c r="EBJ67" s="685"/>
      <c r="EBK67" s="685"/>
      <c r="EBL67" s="685"/>
      <c r="EBM67" s="685"/>
      <c r="EBN67" s="685"/>
      <c r="EBO67" s="685"/>
      <c r="EBP67" s="685"/>
      <c r="EBQ67" s="685"/>
      <c r="EBR67" s="685"/>
      <c r="EBS67" s="685"/>
      <c r="EBT67" s="685"/>
      <c r="EBU67" s="685"/>
      <c r="EBV67" s="685"/>
      <c r="EBW67" s="685"/>
      <c r="EBX67" s="685"/>
      <c r="EBY67" s="685"/>
      <c r="EBZ67" s="685"/>
      <c r="ECA67" s="685"/>
      <c r="ECB67" s="685"/>
      <c r="ECC67" s="685"/>
      <c r="ECD67" s="685"/>
      <c r="ECE67" s="685"/>
      <c r="ECF67" s="685"/>
      <c r="ECG67" s="685"/>
      <c r="ECH67" s="685"/>
      <c r="ECI67" s="685"/>
      <c r="ECJ67" s="685"/>
      <c r="ECK67" s="685"/>
      <c r="ECL67" s="685"/>
      <c r="ECM67" s="685"/>
      <c r="ECN67" s="685"/>
      <c r="ECO67" s="685"/>
      <c r="ECP67" s="685"/>
      <c r="ECQ67" s="685"/>
      <c r="ECR67" s="685"/>
      <c r="ECS67" s="685"/>
      <c r="ECT67" s="685"/>
      <c r="ECU67" s="685"/>
      <c r="ECV67" s="685"/>
      <c r="ECW67" s="685"/>
      <c r="ECX67" s="685"/>
      <c r="ECY67" s="685"/>
      <c r="ECZ67" s="685"/>
      <c r="EDA67" s="685"/>
      <c r="EDB67" s="685"/>
      <c r="EDC67" s="685"/>
      <c r="EDD67" s="685"/>
      <c r="EDE67" s="685"/>
      <c r="EDF67" s="685"/>
      <c r="EDG67" s="685"/>
      <c r="EDH67" s="685"/>
      <c r="EDI67" s="685"/>
      <c r="EDJ67" s="685"/>
      <c r="EDK67" s="685"/>
      <c r="EDL67" s="685"/>
      <c r="EDM67" s="685"/>
      <c r="EDN67" s="685"/>
      <c r="EDO67" s="685"/>
      <c r="EDP67" s="685"/>
      <c r="EDQ67" s="685"/>
      <c r="EDR67" s="685"/>
      <c r="EDS67" s="685"/>
      <c r="EDT67" s="685"/>
      <c r="EDU67" s="685"/>
      <c r="EDV67" s="685"/>
      <c r="EDW67" s="685"/>
      <c r="EDX67" s="685"/>
      <c r="EDY67" s="685"/>
      <c r="EDZ67" s="685"/>
      <c r="EEA67" s="685"/>
      <c r="EEB67" s="685"/>
      <c r="EEC67" s="685"/>
      <c r="EED67" s="685"/>
      <c r="EEE67" s="685"/>
      <c r="EEF67" s="685"/>
      <c r="EEG67" s="685"/>
      <c r="EEH67" s="685"/>
      <c r="EEI67" s="685"/>
      <c r="EEJ67" s="685"/>
      <c r="EEK67" s="685"/>
      <c r="EEL67" s="685"/>
      <c r="EEM67" s="685"/>
      <c r="EEN67" s="685"/>
      <c r="EEO67" s="685"/>
      <c r="EEP67" s="685"/>
      <c r="EEQ67" s="685"/>
      <c r="EER67" s="685"/>
      <c r="EES67" s="685"/>
      <c r="EET67" s="685"/>
      <c r="EEU67" s="685"/>
      <c r="EEV67" s="685"/>
      <c r="EEW67" s="685"/>
      <c r="EEX67" s="685"/>
      <c r="EEY67" s="685"/>
      <c r="EEZ67" s="685"/>
      <c r="EFA67" s="685"/>
      <c r="EFB67" s="685"/>
      <c r="EFC67" s="685"/>
      <c r="EFD67" s="685"/>
      <c r="EFE67" s="685"/>
      <c r="EFF67" s="685"/>
      <c r="EFG67" s="685"/>
      <c r="EFH67" s="685"/>
      <c r="EFI67" s="685"/>
      <c r="EFJ67" s="685"/>
      <c r="EFK67" s="685"/>
      <c r="EFL67" s="685"/>
      <c r="EFM67" s="685"/>
      <c r="EFN67" s="685"/>
      <c r="EFO67" s="685"/>
      <c r="EFP67" s="685"/>
      <c r="EFQ67" s="685"/>
      <c r="EFR67" s="685"/>
      <c r="EFS67" s="685"/>
      <c r="EFT67" s="685"/>
      <c r="EFU67" s="685"/>
      <c r="EFV67" s="685"/>
      <c r="EFW67" s="685"/>
      <c r="EFX67" s="685"/>
      <c r="EFY67" s="685"/>
      <c r="EFZ67" s="685"/>
      <c r="EGA67" s="685"/>
      <c r="EGB67" s="685"/>
      <c r="EGC67" s="685"/>
      <c r="EGD67" s="685"/>
      <c r="EGE67" s="685"/>
      <c r="EGF67" s="685"/>
      <c r="EGG67" s="685"/>
      <c r="EGH67" s="685"/>
      <c r="EGI67" s="685"/>
      <c r="EGJ67" s="685"/>
      <c r="EGK67" s="685"/>
      <c r="EGL67" s="685"/>
      <c r="EGM67" s="685"/>
      <c r="EGN67" s="685"/>
      <c r="EGO67" s="685"/>
      <c r="EGP67" s="685"/>
      <c r="EGQ67" s="685"/>
      <c r="EGR67" s="685"/>
      <c r="EGS67" s="685"/>
      <c r="EGT67" s="685"/>
      <c r="EGU67" s="685"/>
      <c r="EGV67" s="685"/>
      <c r="EGW67" s="685"/>
      <c r="EGX67" s="685"/>
      <c r="EGY67" s="685"/>
      <c r="EGZ67" s="685"/>
      <c r="EHA67" s="685"/>
      <c r="EHB67" s="685"/>
      <c r="EHC67" s="685"/>
      <c r="EHD67" s="685"/>
      <c r="EHE67" s="685"/>
      <c r="EHF67" s="685"/>
      <c r="EHG67" s="685"/>
      <c r="EHH67" s="685"/>
      <c r="EHI67" s="685"/>
      <c r="EHJ67" s="685"/>
      <c r="EHK67" s="685"/>
      <c r="EHL67" s="685"/>
      <c r="EHM67" s="685"/>
      <c r="EHN67" s="685"/>
      <c r="EHO67" s="685"/>
      <c r="EHP67" s="685"/>
      <c r="EHQ67" s="685"/>
      <c r="EHR67" s="685"/>
      <c r="EHS67" s="685"/>
      <c r="EHT67" s="685"/>
      <c r="EHU67" s="685"/>
      <c r="EHV67" s="685"/>
      <c r="EHW67" s="685"/>
      <c r="EHX67" s="685"/>
      <c r="EHY67" s="685"/>
      <c r="EHZ67" s="685"/>
      <c r="EIA67" s="685"/>
      <c r="EIB67" s="685"/>
      <c r="EIC67" s="685"/>
      <c r="EID67" s="685"/>
      <c r="EIE67" s="685"/>
      <c r="EIF67" s="685"/>
      <c r="EIG67" s="685"/>
      <c r="EIH67" s="685"/>
      <c r="EII67" s="685"/>
      <c r="EIJ67" s="685"/>
      <c r="EIK67" s="685"/>
      <c r="EIL67" s="685"/>
      <c r="EIM67" s="685"/>
      <c r="EIN67" s="685"/>
      <c r="EIO67" s="685"/>
      <c r="EIP67" s="685"/>
      <c r="EIQ67" s="685"/>
      <c r="EIR67" s="685"/>
      <c r="EIS67" s="685"/>
      <c r="EIT67" s="685"/>
      <c r="EIU67" s="685"/>
      <c r="EIV67" s="685"/>
      <c r="EIW67" s="685"/>
      <c r="EIX67" s="685"/>
      <c r="EIY67" s="685"/>
      <c r="EIZ67" s="685"/>
      <c r="EJA67" s="685"/>
      <c r="EJB67" s="685"/>
      <c r="EJC67" s="685"/>
      <c r="EJD67" s="685"/>
      <c r="EJE67" s="685"/>
      <c r="EJF67" s="685"/>
      <c r="EJG67" s="685"/>
      <c r="EJH67" s="685"/>
      <c r="EJI67" s="685"/>
      <c r="EJJ67" s="685"/>
      <c r="EJK67" s="685"/>
      <c r="EJL67" s="685"/>
      <c r="EJM67" s="685"/>
      <c r="EJN67" s="685"/>
      <c r="EJO67" s="685"/>
      <c r="EJP67" s="685"/>
      <c r="EJQ67" s="685"/>
      <c r="EJR67" s="685"/>
      <c r="EJS67" s="685"/>
      <c r="EJT67" s="685"/>
      <c r="EJU67" s="685"/>
      <c r="EJV67" s="685"/>
      <c r="EJW67" s="685"/>
      <c r="EJX67" s="685"/>
      <c r="EJY67" s="685"/>
      <c r="EJZ67" s="685"/>
      <c r="EKA67" s="685"/>
      <c r="EKB67" s="685"/>
      <c r="EKC67" s="685"/>
      <c r="EKD67" s="685"/>
      <c r="EKE67" s="685"/>
      <c r="EKF67" s="685"/>
      <c r="EKG67" s="685"/>
      <c r="EKH67" s="685"/>
      <c r="EKI67" s="685"/>
      <c r="EKJ67" s="685"/>
      <c r="EKK67" s="685"/>
      <c r="EKL67" s="685"/>
      <c r="EKM67" s="685"/>
      <c r="EKN67" s="685"/>
      <c r="EKO67" s="685"/>
      <c r="EKP67" s="685"/>
      <c r="EKQ67" s="685"/>
      <c r="EKR67" s="685"/>
      <c r="EKS67" s="685"/>
      <c r="EKT67" s="685"/>
      <c r="EKU67" s="685"/>
      <c r="EKV67" s="685"/>
      <c r="EKW67" s="685"/>
      <c r="EKX67" s="685"/>
      <c r="EKY67" s="685"/>
      <c r="EKZ67" s="685"/>
      <c r="ELA67" s="685"/>
      <c r="ELB67" s="685"/>
      <c r="ELC67" s="685"/>
      <c r="ELD67" s="685"/>
      <c r="ELE67" s="685"/>
      <c r="ELF67" s="685"/>
      <c r="ELG67" s="685"/>
      <c r="ELH67" s="685"/>
      <c r="ELI67" s="685"/>
      <c r="ELJ67" s="685"/>
      <c r="ELK67" s="685"/>
      <c r="ELL67" s="685"/>
      <c r="ELM67" s="685"/>
      <c r="ELN67" s="685"/>
      <c r="ELO67" s="685"/>
      <c r="ELP67" s="685"/>
      <c r="ELQ67" s="685"/>
      <c r="ELR67" s="685"/>
      <c r="ELS67" s="685"/>
      <c r="ELT67" s="685"/>
      <c r="ELU67" s="685"/>
      <c r="ELV67" s="685"/>
      <c r="ELW67" s="685"/>
      <c r="ELX67" s="685"/>
      <c r="ELY67" s="685"/>
      <c r="ELZ67" s="685"/>
      <c r="EMA67" s="685"/>
      <c r="EMB67" s="685"/>
      <c r="EMC67" s="685"/>
      <c r="EMD67" s="685"/>
      <c r="EME67" s="685"/>
      <c r="EMF67" s="685"/>
      <c r="EMG67" s="685"/>
      <c r="EMH67" s="685"/>
      <c r="EMI67" s="685"/>
      <c r="EMJ67" s="685"/>
      <c r="EMK67" s="685"/>
      <c r="EML67" s="685"/>
      <c r="EMM67" s="685"/>
      <c r="EMN67" s="685"/>
      <c r="EMO67" s="685"/>
      <c r="EMP67" s="685"/>
      <c r="EMQ67" s="685"/>
      <c r="EMR67" s="685"/>
      <c r="EMS67" s="685"/>
      <c r="EMT67" s="685"/>
      <c r="EMU67" s="685"/>
      <c r="EMV67" s="685"/>
      <c r="EMW67" s="685"/>
      <c r="EMX67" s="685"/>
      <c r="EMY67" s="685"/>
      <c r="EMZ67" s="685"/>
      <c r="ENA67" s="685"/>
      <c r="ENB67" s="685"/>
      <c r="ENC67" s="685"/>
      <c r="END67" s="685"/>
      <c r="ENE67" s="685"/>
      <c r="ENF67" s="685"/>
      <c r="ENG67" s="685"/>
      <c r="ENH67" s="685"/>
      <c r="ENI67" s="685"/>
      <c r="ENJ67" s="685"/>
      <c r="ENK67" s="685"/>
      <c r="ENL67" s="685"/>
      <c r="ENM67" s="685"/>
      <c r="ENN67" s="685"/>
      <c r="ENO67" s="685"/>
      <c r="ENP67" s="685"/>
      <c r="ENQ67" s="685"/>
      <c r="ENR67" s="685"/>
      <c r="ENS67" s="685"/>
      <c r="ENT67" s="685"/>
      <c r="ENU67" s="685"/>
      <c r="ENV67" s="685"/>
      <c r="ENW67" s="685"/>
      <c r="ENX67" s="685"/>
      <c r="ENY67" s="685"/>
      <c r="ENZ67" s="685"/>
      <c r="EOA67" s="685"/>
      <c r="EOB67" s="685"/>
      <c r="EOC67" s="685"/>
      <c r="EOD67" s="685"/>
      <c r="EOE67" s="685"/>
      <c r="EOF67" s="685"/>
      <c r="EOG67" s="685"/>
      <c r="EOH67" s="685"/>
      <c r="EOI67" s="685"/>
      <c r="EOJ67" s="685"/>
      <c r="EOK67" s="685"/>
      <c r="EOL67" s="685"/>
      <c r="EOM67" s="685"/>
      <c r="EON67" s="685"/>
      <c r="EOO67" s="685"/>
      <c r="EOP67" s="685"/>
      <c r="EOQ67" s="685"/>
      <c r="EOR67" s="685"/>
      <c r="EOS67" s="685"/>
      <c r="EOT67" s="685"/>
      <c r="EOU67" s="685"/>
      <c r="EOV67" s="685"/>
      <c r="EOW67" s="685"/>
      <c r="EOX67" s="685"/>
      <c r="EOY67" s="685"/>
      <c r="EOZ67" s="685"/>
      <c r="EPA67" s="685"/>
      <c r="EPB67" s="685"/>
      <c r="EPC67" s="685"/>
      <c r="EPD67" s="685"/>
      <c r="EPE67" s="685"/>
      <c r="EPF67" s="685"/>
      <c r="EPG67" s="685"/>
      <c r="EPH67" s="685"/>
      <c r="EPI67" s="685"/>
      <c r="EPJ67" s="685"/>
      <c r="EPK67" s="685"/>
      <c r="EPL67" s="685"/>
      <c r="EPM67" s="685"/>
      <c r="EPN67" s="685"/>
      <c r="EPO67" s="685"/>
      <c r="EPP67" s="685"/>
      <c r="EPQ67" s="685"/>
      <c r="EPR67" s="685"/>
      <c r="EPS67" s="685"/>
      <c r="EPT67" s="685"/>
      <c r="EPU67" s="685"/>
      <c r="EPV67" s="685"/>
      <c r="EPW67" s="685"/>
      <c r="EPX67" s="685"/>
      <c r="EPY67" s="685"/>
      <c r="EPZ67" s="685"/>
      <c r="EQA67" s="685"/>
      <c r="EQB67" s="685"/>
      <c r="EQC67" s="685"/>
      <c r="EQD67" s="685"/>
      <c r="EQE67" s="685"/>
      <c r="EQF67" s="685"/>
      <c r="EQG67" s="685"/>
      <c r="EQH67" s="685"/>
      <c r="EQI67" s="685"/>
      <c r="EQJ67" s="685"/>
      <c r="EQK67" s="685"/>
      <c r="EQL67" s="685"/>
      <c r="EQM67" s="685"/>
      <c r="EQN67" s="685"/>
      <c r="EQO67" s="685"/>
      <c r="EQP67" s="685"/>
      <c r="EQQ67" s="685"/>
      <c r="EQR67" s="685"/>
      <c r="EQS67" s="685"/>
      <c r="EQT67" s="685"/>
      <c r="EQU67" s="685"/>
      <c r="EQV67" s="685"/>
      <c r="EQW67" s="685"/>
      <c r="EQX67" s="685"/>
      <c r="EQY67" s="685"/>
      <c r="EQZ67" s="685"/>
      <c r="ERA67" s="685"/>
      <c r="ERB67" s="685"/>
      <c r="ERC67" s="685"/>
      <c r="ERD67" s="685"/>
      <c r="ERE67" s="685"/>
      <c r="ERF67" s="685"/>
      <c r="ERG67" s="685"/>
      <c r="ERH67" s="685"/>
      <c r="ERI67" s="685"/>
      <c r="ERJ67" s="685"/>
      <c r="ERK67" s="685"/>
      <c r="ERL67" s="685"/>
      <c r="ERM67" s="685"/>
      <c r="ERN67" s="685"/>
      <c r="ERO67" s="685"/>
      <c r="ERP67" s="685"/>
      <c r="ERQ67" s="685"/>
      <c r="ERR67" s="685"/>
      <c r="ERS67" s="685"/>
      <c r="ERT67" s="685"/>
      <c r="ERU67" s="685"/>
      <c r="ERV67" s="685"/>
      <c r="ERW67" s="685"/>
      <c r="ERX67" s="685"/>
      <c r="ERY67" s="685"/>
      <c r="ERZ67" s="685"/>
      <c r="ESA67" s="685"/>
      <c r="ESB67" s="685"/>
      <c r="ESC67" s="685"/>
      <c r="ESD67" s="685"/>
      <c r="ESE67" s="685"/>
      <c r="ESF67" s="685"/>
      <c r="ESG67" s="685"/>
      <c r="ESH67" s="685"/>
      <c r="ESI67" s="685"/>
      <c r="ESJ67" s="685"/>
      <c r="ESK67" s="685"/>
      <c r="ESL67" s="685"/>
      <c r="ESM67" s="685"/>
      <c r="ESN67" s="685"/>
      <c r="ESO67" s="685"/>
      <c r="ESP67" s="685"/>
      <c r="ESQ67" s="685"/>
      <c r="ESR67" s="685"/>
      <c r="ESS67" s="685"/>
      <c r="EST67" s="685"/>
      <c r="ESU67" s="685"/>
      <c r="ESV67" s="685"/>
      <c r="ESW67" s="685"/>
      <c r="ESX67" s="685"/>
      <c r="ESY67" s="685"/>
      <c r="ESZ67" s="685"/>
      <c r="ETA67" s="685"/>
      <c r="ETB67" s="685"/>
      <c r="ETC67" s="685"/>
      <c r="ETD67" s="685"/>
      <c r="ETE67" s="685"/>
      <c r="ETF67" s="685"/>
      <c r="ETG67" s="685"/>
      <c r="ETH67" s="685"/>
      <c r="ETI67" s="685"/>
      <c r="ETJ67" s="685"/>
      <c r="ETK67" s="685"/>
      <c r="ETL67" s="685"/>
      <c r="ETM67" s="685"/>
      <c r="ETN67" s="685"/>
      <c r="ETO67" s="685"/>
      <c r="ETP67" s="685"/>
      <c r="ETQ67" s="685"/>
      <c r="ETR67" s="685"/>
      <c r="ETS67" s="685"/>
      <c r="ETT67" s="685"/>
      <c r="ETU67" s="685"/>
      <c r="ETV67" s="685"/>
      <c r="ETW67" s="685"/>
      <c r="ETX67" s="685"/>
      <c r="ETY67" s="685"/>
      <c r="ETZ67" s="685"/>
      <c r="EUA67" s="685"/>
      <c r="EUB67" s="685"/>
      <c r="EUC67" s="685"/>
      <c r="EUD67" s="685"/>
      <c r="EUE67" s="685"/>
      <c r="EUF67" s="685"/>
      <c r="EUG67" s="685"/>
      <c r="EUH67" s="685"/>
      <c r="EUI67" s="685"/>
      <c r="EUJ67" s="685"/>
      <c r="EUK67" s="685"/>
      <c r="EUL67" s="685"/>
      <c r="EUM67" s="685"/>
      <c r="EUN67" s="685"/>
      <c r="EUO67" s="685"/>
      <c r="EUP67" s="685"/>
      <c r="EUQ67" s="685"/>
      <c r="EUR67" s="685"/>
      <c r="EUS67" s="685"/>
      <c r="EUT67" s="685"/>
      <c r="EUU67" s="685"/>
      <c r="EUV67" s="685"/>
      <c r="EUW67" s="685"/>
      <c r="EUX67" s="685"/>
      <c r="EUY67" s="685"/>
      <c r="EUZ67" s="685"/>
      <c r="EVA67" s="685"/>
      <c r="EVB67" s="685"/>
      <c r="EVC67" s="685"/>
      <c r="EVD67" s="685"/>
      <c r="EVE67" s="685"/>
      <c r="EVF67" s="685"/>
      <c r="EVG67" s="685"/>
      <c r="EVH67" s="685"/>
      <c r="EVI67" s="685"/>
      <c r="EVJ67" s="685"/>
      <c r="EVK67" s="685"/>
      <c r="EVL67" s="685"/>
      <c r="EVM67" s="685"/>
      <c r="EVN67" s="685"/>
      <c r="EVO67" s="685"/>
      <c r="EVP67" s="685"/>
      <c r="EVQ67" s="685"/>
      <c r="EVR67" s="685"/>
      <c r="EVS67" s="685"/>
      <c r="EVT67" s="685"/>
      <c r="EVU67" s="685"/>
      <c r="EVV67" s="685"/>
      <c r="EVW67" s="685"/>
      <c r="EVX67" s="685"/>
      <c r="EVY67" s="685"/>
      <c r="EVZ67" s="685"/>
      <c r="EWA67" s="685"/>
      <c r="EWB67" s="685"/>
      <c r="EWC67" s="685"/>
      <c r="EWD67" s="685"/>
      <c r="EWE67" s="685"/>
      <c r="EWF67" s="685"/>
      <c r="EWG67" s="685"/>
      <c r="EWH67" s="685"/>
      <c r="EWI67" s="685"/>
      <c r="EWJ67" s="685"/>
      <c r="EWK67" s="685"/>
      <c r="EWL67" s="685"/>
      <c r="EWM67" s="685"/>
      <c r="EWN67" s="685"/>
      <c r="EWO67" s="685"/>
      <c r="EWP67" s="685"/>
      <c r="EWQ67" s="685"/>
      <c r="EWR67" s="685"/>
      <c r="EWS67" s="685"/>
      <c r="EWT67" s="685"/>
      <c r="EWU67" s="685"/>
      <c r="EWV67" s="685"/>
      <c r="EWW67" s="685"/>
      <c r="EWX67" s="685"/>
      <c r="EWY67" s="685"/>
      <c r="EWZ67" s="685"/>
      <c r="EXA67" s="685"/>
      <c r="EXB67" s="685"/>
      <c r="EXC67" s="685"/>
      <c r="EXD67" s="685"/>
      <c r="EXE67" s="685"/>
      <c r="EXF67" s="685"/>
      <c r="EXG67" s="685"/>
      <c r="EXH67" s="685"/>
      <c r="EXI67" s="685"/>
      <c r="EXJ67" s="685"/>
      <c r="EXK67" s="685"/>
      <c r="EXL67" s="685"/>
      <c r="EXM67" s="685"/>
      <c r="EXN67" s="685"/>
      <c r="EXO67" s="685"/>
      <c r="EXP67" s="685"/>
      <c r="EXQ67" s="685"/>
      <c r="EXR67" s="685"/>
      <c r="EXS67" s="685"/>
      <c r="EXT67" s="685"/>
      <c r="EXU67" s="685"/>
      <c r="EXV67" s="685"/>
      <c r="EXW67" s="685"/>
      <c r="EXX67" s="685"/>
      <c r="EXY67" s="685"/>
      <c r="EXZ67" s="685"/>
      <c r="EYA67" s="685"/>
      <c r="EYB67" s="685"/>
      <c r="EYC67" s="685"/>
      <c r="EYD67" s="685"/>
      <c r="EYE67" s="685"/>
      <c r="EYF67" s="685"/>
      <c r="EYG67" s="685"/>
      <c r="EYH67" s="685"/>
      <c r="EYI67" s="685"/>
      <c r="EYJ67" s="685"/>
      <c r="EYK67" s="685"/>
      <c r="EYL67" s="685"/>
      <c r="EYM67" s="685"/>
      <c r="EYN67" s="685"/>
      <c r="EYO67" s="685"/>
      <c r="EYP67" s="685"/>
      <c r="EYQ67" s="685"/>
      <c r="EYR67" s="685"/>
      <c r="EYS67" s="685"/>
      <c r="EYT67" s="685"/>
      <c r="EYU67" s="685"/>
      <c r="EYV67" s="685"/>
      <c r="EYW67" s="685"/>
      <c r="EYX67" s="685"/>
      <c r="EYY67" s="685"/>
      <c r="EYZ67" s="685"/>
      <c r="EZA67" s="685"/>
      <c r="EZB67" s="685"/>
      <c r="EZC67" s="685"/>
      <c r="EZD67" s="685"/>
      <c r="EZE67" s="685"/>
      <c r="EZF67" s="685"/>
      <c r="EZG67" s="685"/>
      <c r="EZH67" s="685"/>
      <c r="EZI67" s="685"/>
      <c r="EZJ67" s="685"/>
      <c r="EZK67" s="685"/>
      <c r="EZL67" s="685"/>
      <c r="EZM67" s="685"/>
      <c r="EZN67" s="685"/>
      <c r="EZO67" s="685"/>
      <c r="EZP67" s="685"/>
      <c r="EZQ67" s="685"/>
      <c r="EZR67" s="685"/>
      <c r="EZS67" s="685"/>
      <c r="EZT67" s="685"/>
      <c r="EZU67" s="685"/>
      <c r="EZV67" s="685"/>
      <c r="EZW67" s="685"/>
      <c r="EZX67" s="685"/>
      <c r="EZY67" s="685"/>
      <c r="EZZ67" s="685"/>
      <c r="FAA67" s="685"/>
      <c r="FAB67" s="685"/>
      <c r="FAC67" s="685"/>
      <c r="FAD67" s="685"/>
      <c r="FAE67" s="685"/>
      <c r="FAF67" s="685"/>
      <c r="FAG67" s="685"/>
      <c r="FAH67" s="685"/>
      <c r="FAI67" s="685"/>
      <c r="FAJ67" s="685"/>
      <c r="FAK67" s="685"/>
      <c r="FAL67" s="685"/>
      <c r="FAM67" s="685"/>
      <c r="FAN67" s="685"/>
      <c r="FAO67" s="685"/>
      <c r="FAP67" s="685"/>
      <c r="FAQ67" s="685"/>
      <c r="FAR67" s="685"/>
      <c r="FAS67" s="685"/>
      <c r="FAT67" s="685"/>
      <c r="FAU67" s="685"/>
      <c r="FAV67" s="685"/>
      <c r="FAW67" s="685"/>
      <c r="FAX67" s="685"/>
      <c r="FAY67" s="685"/>
      <c r="FAZ67" s="685"/>
      <c r="FBA67" s="685"/>
      <c r="FBB67" s="685"/>
      <c r="FBC67" s="685"/>
      <c r="FBD67" s="685"/>
      <c r="FBE67" s="685"/>
      <c r="FBF67" s="685"/>
      <c r="FBG67" s="685"/>
      <c r="FBH67" s="685"/>
      <c r="FBI67" s="685"/>
      <c r="FBJ67" s="685"/>
      <c r="FBK67" s="685"/>
      <c r="FBL67" s="685"/>
      <c r="FBM67" s="685"/>
      <c r="FBN67" s="685"/>
      <c r="FBO67" s="685"/>
      <c r="FBP67" s="685"/>
      <c r="FBQ67" s="685"/>
      <c r="FBR67" s="685"/>
      <c r="FBS67" s="685"/>
      <c r="FBT67" s="685"/>
      <c r="FBU67" s="685"/>
      <c r="FBV67" s="685"/>
      <c r="FBW67" s="685"/>
      <c r="FBX67" s="685"/>
      <c r="FBY67" s="685"/>
      <c r="FBZ67" s="685"/>
      <c r="FCA67" s="685"/>
      <c r="FCB67" s="685"/>
      <c r="FCC67" s="685"/>
      <c r="FCD67" s="685"/>
      <c r="FCE67" s="685"/>
      <c r="FCF67" s="685"/>
      <c r="FCG67" s="685"/>
      <c r="FCH67" s="685"/>
      <c r="FCI67" s="685"/>
      <c r="FCJ67" s="685"/>
      <c r="FCK67" s="685"/>
      <c r="FCL67" s="685"/>
      <c r="FCM67" s="685"/>
      <c r="FCN67" s="685"/>
      <c r="FCO67" s="685"/>
      <c r="FCP67" s="685"/>
      <c r="FCQ67" s="685"/>
      <c r="FCR67" s="685"/>
      <c r="FCS67" s="685"/>
      <c r="FCT67" s="685"/>
      <c r="FCU67" s="685"/>
      <c r="FCV67" s="685"/>
      <c r="FCW67" s="685"/>
      <c r="FCX67" s="685"/>
      <c r="FCY67" s="685"/>
      <c r="FCZ67" s="685"/>
      <c r="FDA67" s="685"/>
      <c r="FDB67" s="685"/>
      <c r="FDC67" s="685"/>
      <c r="FDD67" s="685"/>
      <c r="FDE67" s="685"/>
      <c r="FDF67" s="685"/>
      <c r="FDG67" s="685"/>
      <c r="FDH67" s="685"/>
      <c r="FDI67" s="685"/>
      <c r="FDJ67" s="685"/>
      <c r="FDK67" s="685"/>
      <c r="FDL67" s="685"/>
      <c r="FDM67" s="685"/>
      <c r="FDN67" s="685"/>
      <c r="FDO67" s="685"/>
      <c r="FDP67" s="685"/>
      <c r="FDQ67" s="685"/>
      <c r="FDR67" s="685"/>
      <c r="FDS67" s="685"/>
      <c r="FDT67" s="685"/>
      <c r="FDU67" s="685"/>
      <c r="FDV67" s="685"/>
      <c r="FDW67" s="685"/>
      <c r="FDX67" s="685"/>
      <c r="FDY67" s="685"/>
      <c r="FDZ67" s="685"/>
      <c r="FEA67" s="685"/>
      <c r="FEB67" s="685"/>
      <c r="FEC67" s="685"/>
      <c r="FED67" s="685"/>
      <c r="FEE67" s="685"/>
      <c r="FEF67" s="685"/>
      <c r="FEG67" s="685"/>
      <c r="FEH67" s="685"/>
      <c r="FEI67" s="685"/>
      <c r="FEJ67" s="685"/>
      <c r="FEK67" s="685"/>
      <c r="FEL67" s="685"/>
      <c r="FEM67" s="685"/>
      <c r="FEN67" s="685"/>
      <c r="FEO67" s="685"/>
      <c r="FEP67" s="685"/>
      <c r="FEQ67" s="685"/>
      <c r="FER67" s="685"/>
      <c r="FES67" s="685"/>
      <c r="FET67" s="685"/>
      <c r="FEU67" s="685"/>
      <c r="FEV67" s="685"/>
      <c r="FEW67" s="685"/>
      <c r="FEX67" s="685"/>
      <c r="FEY67" s="685"/>
      <c r="FEZ67" s="685"/>
      <c r="FFA67" s="685"/>
      <c r="FFB67" s="685"/>
      <c r="FFC67" s="685"/>
      <c r="FFD67" s="685"/>
      <c r="FFE67" s="685"/>
      <c r="FFF67" s="685"/>
      <c r="FFG67" s="685"/>
      <c r="FFH67" s="685"/>
      <c r="FFI67" s="685"/>
      <c r="FFJ67" s="685"/>
      <c r="FFK67" s="685"/>
      <c r="FFL67" s="685"/>
      <c r="FFM67" s="685"/>
      <c r="FFN67" s="685"/>
      <c r="FFO67" s="685"/>
      <c r="FFP67" s="685"/>
      <c r="FFQ67" s="685"/>
      <c r="FFR67" s="685"/>
      <c r="FFS67" s="685"/>
      <c r="FFT67" s="685"/>
      <c r="FFU67" s="685"/>
      <c r="FFV67" s="685"/>
      <c r="FFW67" s="685"/>
      <c r="FFX67" s="685"/>
      <c r="FFY67" s="685"/>
      <c r="FFZ67" s="685"/>
      <c r="FGA67" s="685"/>
      <c r="FGB67" s="685"/>
      <c r="FGC67" s="685"/>
      <c r="FGD67" s="685"/>
      <c r="FGE67" s="685"/>
      <c r="FGF67" s="685"/>
      <c r="FGG67" s="685"/>
      <c r="FGH67" s="685"/>
      <c r="FGI67" s="685"/>
      <c r="FGJ67" s="685"/>
      <c r="FGK67" s="685"/>
      <c r="FGL67" s="685"/>
      <c r="FGM67" s="685"/>
      <c r="FGN67" s="685"/>
      <c r="FGO67" s="685"/>
      <c r="FGP67" s="685"/>
      <c r="FGQ67" s="685"/>
      <c r="FGR67" s="685"/>
      <c r="FGS67" s="685"/>
      <c r="FGT67" s="685"/>
      <c r="FGU67" s="685"/>
      <c r="FGV67" s="685"/>
      <c r="FGW67" s="685"/>
      <c r="FGX67" s="685"/>
      <c r="FGY67" s="685"/>
      <c r="FGZ67" s="685"/>
      <c r="FHA67" s="685"/>
      <c r="FHB67" s="685"/>
      <c r="FHC67" s="685"/>
      <c r="FHD67" s="685"/>
      <c r="FHE67" s="685"/>
      <c r="FHF67" s="685"/>
      <c r="FHG67" s="685"/>
      <c r="FHH67" s="685"/>
      <c r="FHI67" s="685"/>
      <c r="FHJ67" s="685"/>
      <c r="FHK67" s="685"/>
      <c r="FHL67" s="685"/>
      <c r="FHM67" s="685"/>
      <c r="FHN67" s="685"/>
      <c r="FHO67" s="685"/>
      <c r="FHP67" s="685"/>
      <c r="FHQ67" s="685"/>
      <c r="FHR67" s="685"/>
      <c r="FHS67" s="685"/>
      <c r="FHT67" s="685"/>
      <c r="FHU67" s="685"/>
      <c r="FHV67" s="685"/>
      <c r="FHW67" s="685"/>
      <c r="FHX67" s="685"/>
      <c r="FHY67" s="685"/>
      <c r="FHZ67" s="685"/>
      <c r="FIA67" s="685"/>
      <c r="FIB67" s="685"/>
      <c r="FIC67" s="685"/>
      <c r="FID67" s="685"/>
      <c r="FIE67" s="685"/>
      <c r="FIF67" s="685"/>
      <c r="FIG67" s="685"/>
      <c r="FIH67" s="685"/>
      <c r="FII67" s="685"/>
      <c r="FIJ67" s="685"/>
      <c r="FIK67" s="685"/>
      <c r="FIL67" s="685"/>
      <c r="FIM67" s="685"/>
      <c r="FIN67" s="685"/>
      <c r="FIO67" s="685"/>
      <c r="FIP67" s="685"/>
      <c r="FIQ67" s="685"/>
      <c r="FIR67" s="685"/>
      <c r="FIS67" s="685"/>
      <c r="FIT67" s="685"/>
      <c r="FIU67" s="685"/>
      <c r="FIV67" s="685"/>
      <c r="FIW67" s="685"/>
      <c r="FIX67" s="685"/>
      <c r="FIY67" s="685"/>
      <c r="FIZ67" s="685"/>
      <c r="FJA67" s="685"/>
      <c r="FJB67" s="685"/>
      <c r="FJC67" s="685"/>
      <c r="FJD67" s="685"/>
      <c r="FJE67" s="685"/>
      <c r="FJF67" s="685"/>
      <c r="FJG67" s="685"/>
      <c r="FJH67" s="685"/>
      <c r="FJI67" s="685"/>
      <c r="FJJ67" s="685"/>
      <c r="FJK67" s="685"/>
      <c r="FJL67" s="685"/>
      <c r="FJM67" s="685"/>
      <c r="FJN67" s="685"/>
      <c r="FJO67" s="685"/>
      <c r="FJP67" s="685"/>
      <c r="FJQ67" s="685"/>
      <c r="FJR67" s="685"/>
      <c r="FJS67" s="685"/>
      <c r="FJT67" s="685"/>
      <c r="FJU67" s="685"/>
      <c r="FJV67" s="685"/>
      <c r="FJW67" s="685"/>
      <c r="FJX67" s="685"/>
      <c r="FJY67" s="685"/>
      <c r="FJZ67" s="685"/>
      <c r="FKA67" s="685"/>
      <c r="FKB67" s="685"/>
      <c r="FKC67" s="685"/>
      <c r="FKD67" s="685"/>
      <c r="FKE67" s="685"/>
      <c r="FKF67" s="685"/>
      <c r="FKG67" s="685"/>
      <c r="FKH67" s="685"/>
      <c r="FKI67" s="685"/>
      <c r="FKJ67" s="685"/>
      <c r="FKK67" s="685"/>
      <c r="FKL67" s="685"/>
      <c r="FKM67" s="685"/>
      <c r="FKN67" s="685"/>
      <c r="FKO67" s="685"/>
      <c r="FKP67" s="685"/>
      <c r="FKQ67" s="685"/>
      <c r="FKR67" s="685"/>
      <c r="FKS67" s="685"/>
      <c r="FKT67" s="685"/>
      <c r="FKU67" s="685"/>
      <c r="FKV67" s="685"/>
      <c r="FKW67" s="685"/>
      <c r="FKX67" s="685"/>
      <c r="FKY67" s="685"/>
      <c r="FKZ67" s="685"/>
      <c r="FLA67" s="685"/>
      <c r="FLB67" s="685"/>
      <c r="FLC67" s="685"/>
      <c r="FLD67" s="685"/>
      <c r="FLE67" s="685"/>
      <c r="FLF67" s="685"/>
      <c r="FLG67" s="685"/>
      <c r="FLH67" s="685"/>
      <c r="FLI67" s="685"/>
      <c r="FLJ67" s="685"/>
      <c r="FLK67" s="685"/>
      <c r="FLL67" s="685"/>
      <c r="FLM67" s="685"/>
      <c r="FLN67" s="685"/>
      <c r="FLO67" s="685"/>
      <c r="FLP67" s="685"/>
      <c r="FLQ67" s="685"/>
      <c r="FLR67" s="685"/>
      <c r="FLS67" s="685"/>
      <c r="FLT67" s="685"/>
      <c r="FLU67" s="685"/>
      <c r="FLV67" s="685"/>
      <c r="FLW67" s="685"/>
      <c r="FLX67" s="685"/>
      <c r="FLY67" s="685"/>
      <c r="FLZ67" s="685"/>
      <c r="FMA67" s="685"/>
      <c r="FMB67" s="685"/>
      <c r="FMC67" s="685"/>
      <c r="FMD67" s="685"/>
      <c r="FME67" s="685"/>
      <c r="FMF67" s="685"/>
      <c r="FMG67" s="685"/>
      <c r="FMH67" s="685"/>
      <c r="FMI67" s="685"/>
      <c r="FMJ67" s="685"/>
      <c r="FMK67" s="685"/>
      <c r="FML67" s="685"/>
      <c r="FMM67" s="685"/>
      <c r="FMN67" s="685"/>
      <c r="FMO67" s="685"/>
      <c r="FMP67" s="685"/>
      <c r="FMQ67" s="685"/>
      <c r="FMR67" s="685"/>
      <c r="FMS67" s="685"/>
      <c r="FMT67" s="685"/>
      <c r="FMU67" s="685"/>
      <c r="FMV67" s="685"/>
      <c r="FMW67" s="685"/>
      <c r="FMX67" s="685"/>
      <c r="FMY67" s="685"/>
      <c r="FMZ67" s="685"/>
      <c r="FNA67" s="685"/>
      <c r="FNB67" s="685"/>
      <c r="FNC67" s="685"/>
      <c r="FND67" s="685"/>
      <c r="FNE67" s="685"/>
      <c r="FNF67" s="685"/>
      <c r="FNG67" s="685"/>
      <c r="FNH67" s="685"/>
      <c r="FNI67" s="685"/>
      <c r="FNJ67" s="685"/>
      <c r="FNK67" s="685"/>
      <c r="FNL67" s="685"/>
      <c r="FNM67" s="685"/>
      <c r="FNN67" s="685"/>
      <c r="FNO67" s="685"/>
      <c r="FNP67" s="685"/>
      <c r="FNQ67" s="685"/>
      <c r="FNR67" s="685"/>
      <c r="FNS67" s="685"/>
      <c r="FNT67" s="685"/>
      <c r="FNU67" s="685"/>
      <c r="FNV67" s="685"/>
      <c r="FNW67" s="685"/>
      <c r="FNX67" s="685"/>
      <c r="FNY67" s="685"/>
      <c r="FNZ67" s="685"/>
      <c r="FOA67" s="685"/>
      <c r="FOB67" s="685"/>
      <c r="FOC67" s="685"/>
      <c r="FOD67" s="685"/>
      <c r="FOE67" s="685"/>
      <c r="FOF67" s="685"/>
      <c r="FOG67" s="685"/>
      <c r="FOH67" s="685"/>
      <c r="FOI67" s="685"/>
      <c r="FOJ67" s="685"/>
      <c r="FOK67" s="685"/>
      <c r="FOL67" s="685"/>
      <c r="FOM67" s="685"/>
      <c r="FON67" s="685"/>
      <c r="FOO67" s="685"/>
      <c r="FOP67" s="685"/>
      <c r="FOQ67" s="685"/>
      <c r="FOR67" s="685"/>
      <c r="FOS67" s="685"/>
      <c r="FOT67" s="685"/>
      <c r="FOU67" s="685"/>
      <c r="FOV67" s="685"/>
      <c r="FOW67" s="685"/>
      <c r="FOX67" s="685"/>
      <c r="FOY67" s="685"/>
      <c r="FOZ67" s="685"/>
      <c r="FPA67" s="685"/>
      <c r="FPB67" s="685"/>
      <c r="FPC67" s="685"/>
      <c r="FPD67" s="685"/>
      <c r="FPE67" s="685"/>
      <c r="FPF67" s="685"/>
      <c r="FPG67" s="685"/>
      <c r="FPH67" s="685"/>
      <c r="FPI67" s="685"/>
      <c r="FPJ67" s="685"/>
      <c r="FPK67" s="685"/>
      <c r="FPL67" s="685"/>
      <c r="FPM67" s="685"/>
      <c r="FPN67" s="685"/>
      <c r="FPO67" s="685"/>
      <c r="FPP67" s="685"/>
      <c r="FPQ67" s="685"/>
      <c r="FPR67" s="685"/>
      <c r="FPS67" s="685"/>
      <c r="FPT67" s="685"/>
      <c r="FPU67" s="685"/>
      <c r="FPV67" s="685"/>
      <c r="FPW67" s="685"/>
      <c r="FPX67" s="685"/>
      <c r="FPY67" s="685"/>
      <c r="FPZ67" s="685"/>
      <c r="FQA67" s="685"/>
      <c r="FQB67" s="685"/>
      <c r="FQC67" s="685"/>
      <c r="FQD67" s="685"/>
      <c r="FQE67" s="685"/>
      <c r="FQF67" s="685"/>
      <c r="FQG67" s="685"/>
      <c r="FQH67" s="685"/>
      <c r="FQI67" s="685"/>
      <c r="FQJ67" s="685"/>
      <c r="FQK67" s="685"/>
      <c r="FQL67" s="685"/>
      <c r="FQM67" s="685"/>
      <c r="FQN67" s="685"/>
      <c r="FQO67" s="685"/>
      <c r="FQP67" s="685"/>
      <c r="FQQ67" s="685"/>
      <c r="FQR67" s="685"/>
      <c r="FQS67" s="685"/>
      <c r="FQT67" s="685"/>
      <c r="FQU67" s="685"/>
      <c r="FQV67" s="685"/>
      <c r="FQW67" s="685"/>
      <c r="FQX67" s="685"/>
      <c r="FQY67" s="685"/>
      <c r="FQZ67" s="685"/>
      <c r="FRA67" s="685"/>
      <c r="FRB67" s="685"/>
      <c r="FRC67" s="685"/>
      <c r="FRD67" s="685"/>
      <c r="FRE67" s="685"/>
      <c r="FRF67" s="685"/>
      <c r="FRG67" s="685"/>
      <c r="FRH67" s="685"/>
      <c r="FRI67" s="685"/>
      <c r="FRJ67" s="685"/>
      <c r="FRK67" s="685"/>
      <c r="FRL67" s="685"/>
      <c r="FRM67" s="685"/>
      <c r="FRN67" s="685"/>
      <c r="FRO67" s="685"/>
      <c r="FRP67" s="685"/>
      <c r="FRQ67" s="685"/>
      <c r="FRR67" s="685"/>
      <c r="FRS67" s="685"/>
      <c r="FRT67" s="685"/>
      <c r="FRU67" s="685"/>
      <c r="FRV67" s="685"/>
      <c r="FRW67" s="685"/>
      <c r="FRX67" s="685"/>
      <c r="FRY67" s="685"/>
      <c r="FRZ67" s="685"/>
      <c r="FSA67" s="685"/>
      <c r="FSB67" s="685"/>
      <c r="FSC67" s="685"/>
      <c r="FSD67" s="685"/>
      <c r="FSE67" s="685"/>
      <c r="FSF67" s="685"/>
      <c r="FSG67" s="685"/>
      <c r="FSH67" s="685"/>
      <c r="FSI67" s="685"/>
      <c r="FSJ67" s="685"/>
      <c r="FSK67" s="685"/>
      <c r="FSL67" s="685"/>
      <c r="FSM67" s="685"/>
      <c r="FSN67" s="685"/>
      <c r="FSO67" s="685"/>
      <c r="FSP67" s="685"/>
      <c r="FSQ67" s="685"/>
      <c r="FSR67" s="685"/>
      <c r="FSS67" s="685"/>
      <c r="FST67" s="685"/>
      <c r="FSU67" s="685"/>
      <c r="FSV67" s="685"/>
      <c r="FSW67" s="685"/>
      <c r="FSX67" s="685"/>
      <c r="FSY67" s="685"/>
      <c r="FSZ67" s="685"/>
      <c r="FTA67" s="685"/>
      <c r="FTB67" s="685"/>
      <c r="FTC67" s="685"/>
      <c r="FTD67" s="685"/>
      <c r="FTE67" s="685"/>
      <c r="FTF67" s="685"/>
      <c r="FTG67" s="685"/>
      <c r="FTH67" s="685"/>
      <c r="FTI67" s="685"/>
      <c r="FTJ67" s="685"/>
      <c r="FTK67" s="685"/>
      <c r="FTL67" s="685"/>
      <c r="FTM67" s="685"/>
      <c r="FTN67" s="685"/>
      <c r="FTO67" s="685"/>
      <c r="FTP67" s="685"/>
      <c r="FTQ67" s="685"/>
      <c r="FTR67" s="685"/>
      <c r="FTS67" s="685"/>
      <c r="FTT67" s="685"/>
      <c r="FTU67" s="685"/>
      <c r="FTV67" s="685"/>
      <c r="FTW67" s="685"/>
      <c r="FTX67" s="685"/>
      <c r="FTY67" s="685"/>
      <c r="FTZ67" s="685"/>
      <c r="FUA67" s="685"/>
      <c r="FUB67" s="685"/>
      <c r="FUC67" s="685"/>
      <c r="FUD67" s="685"/>
      <c r="FUE67" s="685"/>
      <c r="FUF67" s="685"/>
      <c r="FUG67" s="685"/>
      <c r="FUH67" s="685"/>
      <c r="FUI67" s="685"/>
      <c r="FUJ67" s="685"/>
      <c r="FUK67" s="685"/>
      <c r="FUL67" s="685"/>
      <c r="FUM67" s="685"/>
      <c r="FUN67" s="685"/>
      <c r="FUO67" s="685"/>
      <c r="FUP67" s="685"/>
      <c r="FUQ67" s="685"/>
      <c r="FUR67" s="685"/>
      <c r="FUS67" s="685"/>
      <c r="FUT67" s="685"/>
      <c r="FUU67" s="685"/>
      <c r="FUV67" s="685"/>
      <c r="FUW67" s="685"/>
      <c r="FUX67" s="685"/>
      <c r="FUY67" s="685"/>
      <c r="FUZ67" s="685"/>
      <c r="FVA67" s="685"/>
      <c r="FVB67" s="685"/>
      <c r="FVC67" s="685"/>
      <c r="FVD67" s="685"/>
      <c r="FVE67" s="685"/>
      <c r="FVF67" s="685"/>
      <c r="FVG67" s="685"/>
      <c r="FVH67" s="685"/>
      <c r="FVI67" s="685"/>
      <c r="FVJ67" s="685"/>
      <c r="FVK67" s="685"/>
      <c r="FVL67" s="685"/>
      <c r="FVM67" s="685"/>
      <c r="FVN67" s="685"/>
      <c r="FVO67" s="685"/>
      <c r="FVP67" s="685"/>
      <c r="FVQ67" s="685"/>
      <c r="FVR67" s="685"/>
      <c r="FVS67" s="685"/>
      <c r="FVT67" s="685"/>
      <c r="FVU67" s="685"/>
      <c r="FVV67" s="685"/>
      <c r="FVW67" s="685"/>
      <c r="FVX67" s="685"/>
      <c r="FVY67" s="685"/>
      <c r="FVZ67" s="685"/>
      <c r="FWA67" s="685"/>
      <c r="FWB67" s="685"/>
      <c r="FWC67" s="685"/>
      <c r="FWD67" s="685"/>
      <c r="FWE67" s="685"/>
      <c r="FWF67" s="685"/>
      <c r="FWG67" s="685"/>
      <c r="FWH67" s="685"/>
      <c r="FWI67" s="685"/>
      <c r="FWJ67" s="685"/>
      <c r="FWK67" s="685"/>
      <c r="FWL67" s="685"/>
      <c r="FWM67" s="685"/>
      <c r="FWN67" s="685"/>
      <c r="FWO67" s="685"/>
      <c r="FWP67" s="685"/>
      <c r="FWQ67" s="685"/>
      <c r="FWR67" s="685"/>
      <c r="FWS67" s="685"/>
      <c r="FWT67" s="685"/>
      <c r="FWU67" s="685"/>
      <c r="FWV67" s="685"/>
      <c r="FWW67" s="685"/>
      <c r="FWX67" s="685"/>
      <c r="FWY67" s="685"/>
      <c r="FWZ67" s="685"/>
      <c r="FXA67" s="685"/>
      <c r="FXB67" s="685"/>
      <c r="FXC67" s="685"/>
      <c r="FXD67" s="685"/>
      <c r="FXE67" s="685"/>
      <c r="FXF67" s="685"/>
      <c r="FXG67" s="685"/>
      <c r="FXH67" s="685"/>
      <c r="FXI67" s="685"/>
      <c r="FXJ67" s="685"/>
      <c r="FXK67" s="685"/>
      <c r="FXL67" s="685"/>
      <c r="FXM67" s="685"/>
      <c r="FXN67" s="685"/>
      <c r="FXO67" s="685"/>
      <c r="FXP67" s="685"/>
      <c r="FXQ67" s="685"/>
      <c r="FXR67" s="685"/>
      <c r="FXS67" s="685"/>
      <c r="FXT67" s="685"/>
      <c r="FXU67" s="685"/>
      <c r="FXV67" s="685"/>
      <c r="FXW67" s="685"/>
      <c r="FXX67" s="685"/>
      <c r="FXY67" s="685"/>
      <c r="FXZ67" s="685"/>
      <c r="FYA67" s="685"/>
      <c r="FYB67" s="685"/>
      <c r="FYC67" s="685"/>
      <c r="FYD67" s="685"/>
      <c r="FYE67" s="685"/>
      <c r="FYF67" s="685"/>
      <c r="FYG67" s="685"/>
      <c r="FYH67" s="685"/>
      <c r="FYI67" s="685"/>
      <c r="FYJ67" s="685"/>
      <c r="FYK67" s="685"/>
      <c r="FYL67" s="685"/>
      <c r="FYM67" s="685"/>
      <c r="FYN67" s="685"/>
      <c r="FYO67" s="685"/>
      <c r="FYP67" s="685"/>
      <c r="FYQ67" s="685"/>
      <c r="FYR67" s="685"/>
      <c r="FYS67" s="685"/>
      <c r="FYT67" s="685"/>
      <c r="FYU67" s="685"/>
      <c r="FYV67" s="685"/>
      <c r="FYW67" s="685"/>
      <c r="FYX67" s="685"/>
      <c r="FYY67" s="685"/>
      <c r="FYZ67" s="685"/>
      <c r="FZA67" s="685"/>
      <c r="FZB67" s="685"/>
      <c r="FZC67" s="685"/>
      <c r="FZD67" s="685"/>
      <c r="FZE67" s="685"/>
      <c r="FZF67" s="685"/>
      <c r="FZG67" s="685"/>
      <c r="FZH67" s="685"/>
      <c r="FZI67" s="685"/>
      <c r="FZJ67" s="685"/>
      <c r="FZK67" s="685"/>
      <c r="FZL67" s="685"/>
      <c r="FZM67" s="685"/>
      <c r="FZN67" s="685"/>
      <c r="FZO67" s="685"/>
      <c r="FZP67" s="685"/>
      <c r="FZQ67" s="685"/>
      <c r="FZR67" s="685"/>
      <c r="FZS67" s="685"/>
      <c r="FZT67" s="685"/>
      <c r="FZU67" s="685"/>
      <c r="FZV67" s="685"/>
      <c r="FZW67" s="685"/>
      <c r="FZX67" s="685"/>
      <c r="FZY67" s="685"/>
      <c r="FZZ67" s="685"/>
      <c r="GAA67" s="685"/>
      <c r="GAB67" s="685"/>
      <c r="GAC67" s="685"/>
      <c r="GAD67" s="685"/>
      <c r="GAE67" s="685"/>
      <c r="GAF67" s="685"/>
      <c r="GAG67" s="685"/>
      <c r="GAH67" s="685"/>
      <c r="GAI67" s="685"/>
      <c r="GAJ67" s="685"/>
      <c r="GAK67" s="685"/>
      <c r="GAL67" s="685"/>
      <c r="GAM67" s="685"/>
      <c r="GAN67" s="685"/>
      <c r="GAO67" s="685"/>
      <c r="GAP67" s="685"/>
      <c r="GAQ67" s="685"/>
      <c r="GAR67" s="685"/>
      <c r="GAS67" s="685"/>
      <c r="GAT67" s="685"/>
      <c r="GAU67" s="685"/>
      <c r="GAV67" s="685"/>
      <c r="GAW67" s="685"/>
      <c r="GAX67" s="685"/>
      <c r="GAY67" s="685"/>
      <c r="GAZ67" s="685"/>
      <c r="GBA67" s="685"/>
      <c r="GBB67" s="685"/>
      <c r="GBC67" s="685"/>
      <c r="GBD67" s="685"/>
      <c r="GBE67" s="685"/>
      <c r="GBF67" s="685"/>
      <c r="GBG67" s="685"/>
      <c r="GBH67" s="685"/>
      <c r="GBI67" s="685"/>
      <c r="GBJ67" s="685"/>
      <c r="GBK67" s="685"/>
      <c r="GBL67" s="685"/>
      <c r="GBM67" s="685"/>
      <c r="GBN67" s="685"/>
      <c r="GBO67" s="685"/>
      <c r="GBP67" s="685"/>
      <c r="GBQ67" s="685"/>
      <c r="GBR67" s="685"/>
      <c r="GBS67" s="685"/>
      <c r="GBT67" s="685"/>
      <c r="GBU67" s="685"/>
      <c r="GBV67" s="685"/>
      <c r="GBW67" s="685"/>
      <c r="GBX67" s="685"/>
      <c r="GBY67" s="685"/>
      <c r="GBZ67" s="685"/>
      <c r="GCA67" s="685"/>
      <c r="GCB67" s="685"/>
      <c r="GCC67" s="685"/>
      <c r="GCD67" s="685"/>
      <c r="GCE67" s="685"/>
      <c r="GCF67" s="685"/>
      <c r="GCG67" s="685"/>
      <c r="GCH67" s="685"/>
      <c r="GCI67" s="685"/>
      <c r="GCJ67" s="685"/>
      <c r="GCK67" s="685"/>
      <c r="GCL67" s="685"/>
      <c r="GCM67" s="685"/>
      <c r="GCN67" s="685"/>
      <c r="GCO67" s="685"/>
      <c r="GCP67" s="685"/>
      <c r="GCQ67" s="685"/>
      <c r="GCR67" s="685"/>
      <c r="GCS67" s="685"/>
      <c r="GCT67" s="685"/>
      <c r="GCU67" s="685"/>
      <c r="GCV67" s="685"/>
      <c r="GCW67" s="685"/>
      <c r="GCX67" s="685"/>
      <c r="GCY67" s="685"/>
      <c r="GCZ67" s="685"/>
      <c r="GDA67" s="685"/>
      <c r="GDB67" s="685"/>
      <c r="GDC67" s="685"/>
      <c r="GDD67" s="685"/>
      <c r="GDE67" s="685"/>
      <c r="GDF67" s="685"/>
      <c r="GDG67" s="685"/>
      <c r="GDH67" s="685"/>
      <c r="GDI67" s="685"/>
      <c r="GDJ67" s="685"/>
      <c r="GDK67" s="685"/>
      <c r="GDL67" s="685"/>
      <c r="GDM67" s="685"/>
      <c r="GDN67" s="685"/>
      <c r="GDO67" s="685"/>
      <c r="GDP67" s="685"/>
      <c r="GDQ67" s="685"/>
      <c r="GDR67" s="685"/>
      <c r="GDS67" s="685"/>
      <c r="GDT67" s="685"/>
      <c r="GDU67" s="685"/>
      <c r="GDV67" s="685"/>
      <c r="GDW67" s="685"/>
      <c r="GDX67" s="685"/>
      <c r="GDY67" s="685"/>
      <c r="GDZ67" s="685"/>
      <c r="GEA67" s="685"/>
      <c r="GEB67" s="685"/>
      <c r="GEC67" s="685"/>
      <c r="GED67" s="685"/>
      <c r="GEE67" s="685"/>
      <c r="GEF67" s="685"/>
      <c r="GEG67" s="685"/>
      <c r="GEH67" s="685"/>
      <c r="GEI67" s="685"/>
      <c r="GEJ67" s="685"/>
      <c r="GEK67" s="685"/>
      <c r="GEL67" s="685"/>
      <c r="GEM67" s="685"/>
      <c r="GEN67" s="685"/>
      <c r="GEO67" s="685"/>
      <c r="GEP67" s="685"/>
      <c r="GEQ67" s="685"/>
      <c r="GER67" s="685"/>
      <c r="GES67" s="685"/>
      <c r="GET67" s="685"/>
      <c r="GEU67" s="685"/>
      <c r="GEV67" s="685"/>
      <c r="GEW67" s="685"/>
      <c r="GEX67" s="685"/>
      <c r="GEY67" s="685"/>
      <c r="GEZ67" s="685"/>
      <c r="GFA67" s="685"/>
      <c r="GFB67" s="685"/>
      <c r="GFC67" s="685"/>
      <c r="GFD67" s="685"/>
      <c r="GFE67" s="685"/>
      <c r="GFF67" s="685"/>
      <c r="GFG67" s="685"/>
      <c r="GFH67" s="685"/>
      <c r="GFI67" s="685"/>
      <c r="GFJ67" s="685"/>
      <c r="GFK67" s="685"/>
      <c r="GFL67" s="685"/>
      <c r="GFM67" s="685"/>
      <c r="GFN67" s="685"/>
      <c r="GFO67" s="685"/>
      <c r="GFP67" s="685"/>
      <c r="GFQ67" s="685"/>
      <c r="GFR67" s="685"/>
      <c r="GFS67" s="685"/>
      <c r="GFT67" s="685"/>
      <c r="GFU67" s="685"/>
      <c r="GFV67" s="685"/>
      <c r="GFW67" s="685"/>
      <c r="GFX67" s="685"/>
      <c r="GFY67" s="685"/>
      <c r="GFZ67" s="685"/>
      <c r="GGA67" s="685"/>
      <c r="GGB67" s="685"/>
      <c r="GGC67" s="685"/>
      <c r="GGD67" s="685"/>
      <c r="GGE67" s="685"/>
      <c r="GGF67" s="685"/>
      <c r="GGG67" s="685"/>
      <c r="GGH67" s="685"/>
      <c r="GGI67" s="685"/>
      <c r="GGJ67" s="685"/>
      <c r="GGK67" s="685"/>
      <c r="GGL67" s="685"/>
      <c r="GGM67" s="685"/>
      <c r="GGN67" s="685"/>
      <c r="GGO67" s="685"/>
      <c r="GGP67" s="685"/>
      <c r="GGQ67" s="685"/>
      <c r="GGR67" s="685"/>
      <c r="GGS67" s="685"/>
      <c r="GGT67" s="685"/>
      <c r="GGU67" s="685"/>
      <c r="GGV67" s="685"/>
      <c r="GGW67" s="685"/>
      <c r="GGX67" s="685"/>
      <c r="GGY67" s="685"/>
      <c r="GGZ67" s="685"/>
      <c r="GHA67" s="685"/>
      <c r="GHB67" s="685"/>
      <c r="GHC67" s="685"/>
      <c r="GHD67" s="685"/>
      <c r="GHE67" s="685"/>
      <c r="GHF67" s="685"/>
      <c r="GHG67" s="685"/>
      <c r="GHH67" s="685"/>
      <c r="GHI67" s="685"/>
      <c r="GHJ67" s="685"/>
      <c r="GHK67" s="685"/>
      <c r="GHL67" s="685"/>
      <c r="GHM67" s="685"/>
      <c r="GHN67" s="685"/>
      <c r="GHO67" s="685"/>
      <c r="GHP67" s="685"/>
      <c r="GHQ67" s="685"/>
      <c r="GHR67" s="685"/>
      <c r="GHS67" s="685"/>
      <c r="GHT67" s="685"/>
      <c r="GHU67" s="685"/>
      <c r="GHV67" s="685"/>
      <c r="GHW67" s="685"/>
      <c r="GHX67" s="685"/>
      <c r="GHY67" s="685"/>
      <c r="GHZ67" s="685"/>
      <c r="GIA67" s="685"/>
      <c r="GIB67" s="685"/>
      <c r="GIC67" s="685"/>
      <c r="GID67" s="685"/>
      <c r="GIE67" s="685"/>
      <c r="GIF67" s="685"/>
      <c r="GIG67" s="685"/>
      <c r="GIH67" s="685"/>
      <c r="GII67" s="685"/>
      <c r="GIJ67" s="685"/>
      <c r="GIK67" s="685"/>
      <c r="GIL67" s="685"/>
      <c r="GIM67" s="685"/>
      <c r="GIN67" s="685"/>
      <c r="GIO67" s="685"/>
      <c r="GIP67" s="685"/>
      <c r="GIQ67" s="685"/>
      <c r="GIR67" s="685"/>
      <c r="GIS67" s="685"/>
      <c r="GIT67" s="685"/>
      <c r="GIU67" s="685"/>
      <c r="GIV67" s="685"/>
      <c r="GIW67" s="685"/>
      <c r="GIX67" s="685"/>
      <c r="GIY67" s="685"/>
      <c r="GIZ67" s="685"/>
      <c r="GJA67" s="685"/>
      <c r="GJB67" s="685"/>
      <c r="GJC67" s="685"/>
      <c r="GJD67" s="685"/>
      <c r="GJE67" s="685"/>
      <c r="GJF67" s="685"/>
      <c r="GJG67" s="685"/>
      <c r="GJH67" s="685"/>
      <c r="GJI67" s="685"/>
      <c r="GJJ67" s="685"/>
      <c r="GJK67" s="685"/>
      <c r="GJL67" s="685"/>
      <c r="GJM67" s="685"/>
      <c r="GJN67" s="685"/>
      <c r="GJO67" s="685"/>
      <c r="GJP67" s="685"/>
      <c r="GJQ67" s="685"/>
      <c r="GJR67" s="685"/>
      <c r="GJS67" s="685"/>
      <c r="GJT67" s="685"/>
      <c r="GJU67" s="685"/>
      <c r="GJV67" s="685"/>
      <c r="GJW67" s="685"/>
      <c r="GJX67" s="685"/>
      <c r="GJY67" s="685"/>
      <c r="GJZ67" s="685"/>
      <c r="GKA67" s="685"/>
      <c r="GKB67" s="685"/>
      <c r="GKC67" s="685"/>
      <c r="GKD67" s="685"/>
      <c r="GKE67" s="685"/>
      <c r="GKF67" s="685"/>
      <c r="GKG67" s="685"/>
      <c r="GKH67" s="685"/>
      <c r="GKI67" s="685"/>
      <c r="GKJ67" s="685"/>
      <c r="GKK67" s="685"/>
      <c r="GKL67" s="685"/>
      <c r="GKM67" s="685"/>
      <c r="GKN67" s="685"/>
      <c r="GKO67" s="685"/>
      <c r="GKP67" s="685"/>
      <c r="GKQ67" s="685"/>
      <c r="GKR67" s="685"/>
      <c r="GKS67" s="685"/>
      <c r="GKT67" s="685"/>
      <c r="GKU67" s="685"/>
      <c r="GKV67" s="685"/>
      <c r="GKW67" s="685"/>
      <c r="GKX67" s="685"/>
      <c r="GKY67" s="685"/>
      <c r="GKZ67" s="685"/>
      <c r="GLA67" s="685"/>
      <c r="GLB67" s="685"/>
      <c r="GLC67" s="685"/>
      <c r="GLD67" s="685"/>
      <c r="GLE67" s="685"/>
      <c r="GLF67" s="685"/>
      <c r="GLG67" s="685"/>
      <c r="GLH67" s="685"/>
      <c r="GLI67" s="685"/>
      <c r="GLJ67" s="685"/>
      <c r="GLK67" s="685"/>
      <c r="GLL67" s="685"/>
      <c r="GLM67" s="685"/>
      <c r="GLN67" s="685"/>
      <c r="GLO67" s="685"/>
      <c r="GLP67" s="685"/>
      <c r="GLQ67" s="685"/>
      <c r="GLR67" s="685"/>
      <c r="GLS67" s="685"/>
      <c r="GLT67" s="685"/>
      <c r="GLU67" s="685"/>
      <c r="GLV67" s="685"/>
      <c r="GLW67" s="685"/>
      <c r="GLX67" s="685"/>
      <c r="GLY67" s="685"/>
      <c r="GLZ67" s="685"/>
      <c r="GMA67" s="685"/>
      <c r="GMB67" s="685"/>
      <c r="GMC67" s="685"/>
      <c r="GMD67" s="685"/>
      <c r="GME67" s="685"/>
      <c r="GMF67" s="685"/>
      <c r="GMG67" s="685"/>
      <c r="GMH67" s="685"/>
      <c r="GMI67" s="685"/>
      <c r="GMJ67" s="685"/>
      <c r="GMK67" s="685"/>
      <c r="GML67" s="685"/>
      <c r="GMM67" s="685"/>
      <c r="GMN67" s="685"/>
      <c r="GMO67" s="685"/>
      <c r="GMP67" s="685"/>
      <c r="GMQ67" s="685"/>
      <c r="GMR67" s="685"/>
      <c r="GMS67" s="685"/>
      <c r="GMT67" s="685"/>
      <c r="GMU67" s="685"/>
      <c r="GMV67" s="685"/>
      <c r="GMW67" s="685"/>
      <c r="GMX67" s="685"/>
      <c r="GMY67" s="685"/>
      <c r="GMZ67" s="685"/>
      <c r="GNA67" s="685"/>
      <c r="GNB67" s="685"/>
      <c r="GNC67" s="685"/>
      <c r="GND67" s="685"/>
      <c r="GNE67" s="685"/>
      <c r="GNF67" s="685"/>
      <c r="GNG67" s="685"/>
      <c r="GNH67" s="685"/>
      <c r="GNI67" s="685"/>
      <c r="GNJ67" s="685"/>
      <c r="GNK67" s="685"/>
      <c r="GNL67" s="685"/>
      <c r="GNM67" s="685"/>
      <c r="GNN67" s="685"/>
      <c r="GNO67" s="685"/>
      <c r="GNP67" s="685"/>
      <c r="GNQ67" s="685"/>
      <c r="GNR67" s="685"/>
      <c r="GNS67" s="685"/>
      <c r="GNT67" s="685"/>
      <c r="GNU67" s="685"/>
      <c r="GNV67" s="685"/>
      <c r="GNW67" s="685"/>
      <c r="GNX67" s="685"/>
      <c r="GNY67" s="685"/>
      <c r="GNZ67" s="685"/>
      <c r="GOA67" s="685"/>
      <c r="GOB67" s="685"/>
      <c r="GOC67" s="685"/>
      <c r="GOD67" s="685"/>
      <c r="GOE67" s="685"/>
      <c r="GOF67" s="685"/>
      <c r="GOG67" s="685"/>
      <c r="GOH67" s="685"/>
      <c r="GOI67" s="685"/>
      <c r="GOJ67" s="685"/>
      <c r="GOK67" s="685"/>
      <c r="GOL67" s="685"/>
      <c r="GOM67" s="685"/>
      <c r="GON67" s="685"/>
      <c r="GOO67" s="685"/>
      <c r="GOP67" s="685"/>
      <c r="GOQ67" s="685"/>
      <c r="GOR67" s="685"/>
      <c r="GOS67" s="685"/>
      <c r="GOT67" s="685"/>
      <c r="GOU67" s="685"/>
      <c r="GOV67" s="685"/>
      <c r="GOW67" s="685"/>
      <c r="GOX67" s="685"/>
      <c r="GOY67" s="685"/>
      <c r="GOZ67" s="685"/>
      <c r="GPA67" s="685"/>
      <c r="GPB67" s="685"/>
      <c r="GPC67" s="685"/>
      <c r="GPD67" s="685"/>
      <c r="GPE67" s="685"/>
      <c r="GPF67" s="685"/>
      <c r="GPG67" s="685"/>
      <c r="GPH67" s="685"/>
      <c r="GPI67" s="685"/>
      <c r="GPJ67" s="685"/>
      <c r="GPK67" s="685"/>
      <c r="GPL67" s="685"/>
      <c r="GPM67" s="685"/>
      <c r="GPN67" s="685"/>
      <c r="GPO67" s="685"/>
      <c r="GPP67" s="685"/>
      <c r="GPQ67" s="685"/>
      <c r="GPR67" s="685"/>
      <c r="GPS67" s="685"/>
      <c r="GPT67" s="685"/>
      <c r="GPU67" s="685"/>
      <c r="GPV67" s="685"/>
      <c r="GPW67" s="685"/>
      <c r="GPX67" s="685"/>
      <c r="GPY67" s="685"/>
      <c r="GPZ67" s="685"/>
      <c r="GQA67" s="685"/>
      <c r="GQB67" s="685"/>
      <c r="GQC67" s="685"/>
      <c r="GQD67" s="685"/>
      <c r="GQE67" s="685"/>
      <c r="GQF67" s="685"/>
      <c r="GQG67" s="685"/>
      <c r="GQH67" s="685"/>
      <c r="GQI67" s="685"/>
      <c r="GQJ67" s="685"/>
      <c r="GQK67" s="685"/>
      <c r="GQL67" s="685"/>
      <c r="GQM67" s="685"/>
      <c r="GQN67" s="685"/>
      <c r="GQO67" s="685"/>
      <c r="GQP67" s="685"/>
      <c r="GQQ67" s="685"/>
      <c r="GQR67" s="685"/>
      <c r="GQS67" s="685"/>
      <c r="GQT67" s="685"/>
      <c r="GQU67" s="685"/>
      <c r="GQV67" s="685"/>
      <c r="GQW67" s="685"/>
      <c r="GQX67" s="685"/>
      <c r="GQY67" s="685"/>
      <c r="GQZ67" s="685"/>
      <c r="GRA67" s="685"/>
      <c r="GRB67" s="685"/>
      <c r="GRC67" s="685"/>
      <c r="GRD67" s="685"/>
      <c r="GRE67" s="685"/>
      <c r="GRF67" s="685"/>
      <c r="GRG67" s="685"/>
      <c r="GRH67" s="685"/>
      <c r="GRI67" s="685"/>
      <c r="GRJ67" s="685"/>
      <c r="GRK67" s="685"/>
      <c r="GRL67" s="685"/>
      <c r="GRM67" s="685"/>
      <c r="GRN67" s="685"/>
      <c r="GRO67" s="685"/>
      <c r="GRP67" s="685"/>
      <c r="GRQ67" s="685"/>
      <c r="GRR67" s="685"/>
      <c r="GRS67" s="685"/>
      <c r="GRT67" s="685"/>
      <c r="GRU67" s="685"/>
      <c r="GRV67" s="685"/>
      <c r="GRW67" s="685"/>
      <c r="GRX67" s="685"/>
      <c r="GRY67" s="685"/>
      <c r="GRZ67" s="685"/>
      <c r="GSA67" s="685"/>
      <c r="GSB67" s="685"/>
      <c r="GSC67" s="685"/>
      <c r="GSD67" s="685"/>
      <c r="GSE67" s="685"/>
      <c r="GSF67" s="685"/>
      <c r="GSG67" s="685"/>
      <c r="GSH67" s="685"/>
      <c r="GSI67" s="685"/>
      <c r="GSJ67" s="685"/>
      <c r="GSK67" s="685"/>
      <c r="GSL67" s="685"/>
      <c r="GSM67" s="685"/>
      <c r="GSN67" s="685"/>
      <c r="GSO67" s="685"/>
      <c r="GSP67" s="685"/>
      <c r="GSQ67" s="685"/>
      <c r="GSR67" s="685"/>
      <c r="GSS67" s="685"/>
      <c r="GST67" s="685"/>
      <c r="GSU67" s="685"/>
      <c r="GSV67" s="685"/>
      <c r="GSW67" s="685"/>
      <c r="GSX67" s="685"/>
      <c r="GSY67" s="685"/>
      <c r="GSZ67" s="685"/>
      <c r="GTA67" s="685"/>
      <c r="GTB67" s="685"/>
      <c r="GTC67" s="685"/>
      <c r="GTD67" s="685"/>
      <c r="GTE67" s="685"/>
      <c r="GTF67" s="685"/>
      <c r="GTG67" s="685"/>
      <c r="GTH67" s="685"/>
      <c r="GTI67" s="685"/>
      <c r="GTJ67" s="685"/>
      <c r="GTK67" s="685"/>
      <c r="GTL67" s="685"/>
      <c r="GTM67" s="685"/>
      <c r="GTN67" s="685"/>
      <c r="GTO67" s="685"/>
      <c r="GTP67" s="685"/>
      <c r="GTQ67" s="685"/>
      <c r="GTR67" s="685"/>
      <c r="GTS67" s="685"/>
      <c r="GTT67" s="685"/>
      <c r="GTU67" s="685"/>
      <c r="GTV67" s="685"/>
      <c r="GTW67" s="685"/>
      <c r="GTX67" s="685"/>
      <c r="GTY67" s="685"/>
      <c r="GTZ67" s="685"/>
      <c r="GUA67" s="685"/>
      <c r="GUB67" s="685"/>
      <c r="GUC67" s="685"/>
      <c r="GUD67" s="685"/>
      <c r="GUE67" s="685"/>
      <c r="GUF67" s="685"/>
      <c r="GUG67" s="685"/>
      <c r="GUH67" s="685"/>
      <c r="GUI67" s="685"/>
      <c r="GUJ67" s="685"/>
      <c r="GUK67" s="685"/>
      <c r="GUL67" s="685"/>
      <c r="GUM67" s="685"/>
      <c r="GUN67" s="685"/>
      <c r="GUO67" s="685"/>
      <c r="GUP67" s="685"/>
      <c r="GUQ67" s="685"/>
      <c r="GUR67" s="685"/>
      <c r="GUS67" s="685"/>
      <c r="GUT67" s="685"/>
      <c r="GUU67" s="685"/>
      <c r="GUV67" s="685"/>
      <c r="GUW67" s="685"/>
      <c r="GUX67" s="685"/>
      <c r="GUY67" s="685"/>
      <c r="GUZ67" s="685"/>
      <c r="GVA67" s="685"/>
      <c r="GVB67" s="685"/>
      <c r="GVC67" s="685"/>
      <c r="GVD67" s="685"/>
      <c r="GVE67" s="685"/>
      <c r="GVF67" s="685"/>
      <c r="GVG67" s="685"/>
      <c r="GVH67" s="685"/>
      <c r="GVI67" s="685"/>
      <c r="GVJ67" s="685"/>
      <c r="GVK67" s="685"/>
      <c r="GVL67" s="685"/>
      <c r="GVM67" s="685"/>
      <c r="GVN67" s="685"/>
      <c r="GVO67" s="685"/>
      <c r="GVP67" s="685"/>
      <c r="GVQ67" s="685"/>
      <c r="GVR67" s="685"/>
      <c r="GVS67" s="685"/>
      <c r="GVT67" s="685"/>
      <c r="GVU67" s="685"/>
      <c r="GVV67" s="685"/>
      <c r="GVW67" s="685"/>
      <c r="GVX67" s="685"/>
      <c r="GVY67" s="685"/>
      <c r="GVZ67" s="685"/>
      <c r="GWA67" s="685"/>
      <c r="GWB67" s="685"/>
      <c r="GWC67" s="685"/>
      <c r="GWD67" s="685"/>
      <c r="GWE67" s="685"/>
      <c r="GWF67" s="685"/>
      <c r="GWG67" s="685"/>
      <c r="GWH67" s="685"/>
      <c r="GWI67" s="685"/>
      <c r="GWJ67" s="685"/>
      <c r="GWK67" s="685"/>
      <c r="GWL67" s="685"/>
      <c r="GWM67" s="685"/>
      <c r="GWN67" s="685"/>
      <c r="GWO67" s="685"/>
      <c r="GWP67" s="685"/>
      <c r="GWQ67" s="685"/>
      <c r="GWR67" s="685"/>
      <c r="GWS67" s="685"/>
      <c r="GWT67" s="685"/>
      <c r="GWU67" s="685"/>
      <c r="GWV67" s="685"/>
      <c r="GWW67" s="685"/>
      <c r="GWX67" s="685"/>
      <c r="GWY67" s="685"/>
      <c r="GWZ67" s="685"/>
      <c r="GXA67" s="685"/>
      <c r="GXB67" s="685"/>
      <c r="GXC67" s="685"/>
      <c r="GXD67" s="685"/>
      <c r="GXE67" s="685"/>
      <c r="GXF67" s="685"/>
      <c r="GXG67" s="685"/>
      <c r="GXH67" s="685"/>
      <c r="GXI67" s="685"/>
      <c r="GXJ67" s="685"/>
      <c r="GXK67" s="685"/>
      <c r="GXL67" s="685"/>
      <c r="GXM67" s="685"/>
      <c r="GXN67" s="685"/>
      <c r="GXO67" s="685"/>
      <c r="GXP67" s="685"/>
      <c r="GXQ67" s="685"/>
      <c r="GXR67" s="685"/>
      <c r="GXS67" s="685"/>
      <c r="GXT67" s="685"/>
      <c r="GXU67" s="685"/>
      <c r="GXV67" s="685"/>
      <c r="GXW67" s="685"/>
      <c r="GXX67" s="685"/>
      <c r="GXY67" s="685"/>
      <c r="GXZ67" s="685"/>
      <c r="GYA67" s="685"/>
      <c r="GYB67" s="685"/>
      <c r="GYC67" s="685"/>
      <c r="GYD67" s="685"/>
      <c r="GYE67" s="685"/>
      <c r="GYF67" s="685"/>
      <c r="GYG67" s="685"/>
      <c r="GYH67" s="685"/>
      <c r="GYI67" s="685"/>
      <c r="GYJ67" s="685"/>
      <c r="GYK67" s="685"/>
      <c r="GYL67" s="685"/>
      <c r="GYM67" s="685"/>
      <c r="GYN67" s="685"/>
      <c r="GYO67" s="685"/>
      <c r="GYP67" s="685"/>
      <c r="GYQ67" s="685"/>
      <c r="GYR67" s="685"/>
      <c r="GYS67" s="685"/>
      <c r="GYT67" s="685"/>
      <c r="GYU67" s="685"/>
      <c r="GYV67" s="685"/>
      <c r="GYW67" s="685"/>
      <c r="GYX67" s="685"/>
      <c r="GYY67" s="685"/>
      <c r="GYZ67" s="685"/>
      <c r="GZA67" s="685"/>
      <c r="GZB67" s="685"/>
      <c r="GZC67" s="685"/>
      <c r="GZD67" s="685"/>
      <c r="GZE67" s="685"/>
      <c r="GZF67" s="685"/>
      <c r="GZG67" s="685"/>
      <c r="GZH67" s="685"/>
      <c r="GZI67" s="685"/>
      <c r="GZJ67" s="685"/>
      <c r="GZK67" s="685"/>
      <c r="GZL67" s="685"/>
      <c r="GZM67" s="685"/>
      <c r="GZN67" s="685"/>
      <c r="GZO67" s="685"/>
      <c r="GZP67" s="685"/>
      <c r="GZQ67" s="685"/>
      <c r="GZR67" s="685"/>
      <c r="GZS67" s="685"/>
      <c r="GZT67" s="685"/>
      <c r="GZU67" s="685"/>
      <c r="GZV67" s="685"/>
      <c r="GZW67" s="685"/>
      <c r="GZX67" s="685"/>
      <c r="GZY67" s="685"/>
      <c r="GZZ67" s="685"/>
      <c r="HAA67" s="685"/>
      <c r="HAB67" s="685"/>
      <c r="HAC67" s="685"/>
      <c r="HAD67" s="685"/>
      <c r="HAE67" s="685"/>
      <c r="HAF67" s="685"/>
      <c r="HAG67" s="685"/>
      <c r="HAH67" s="685"/>
      <c r="HAI67" s="685"/>
      <c r="HAJ67" s="685"/>
      <c r="HAK67" s="685"/>
      <c r="HAL67" s="685"/>
      <c r="HAM67" s="685"/>
      <c r="HAN67" s="685"/>
      <c r="HAO67" s="685"/>
      <c r="HAP67" s="685"/>
      <c r="HAQ67" s="685"/>
      <c r="HAR67" s="685"/>
      <c r="HAS67" s="685"/>
      <c r="HAT67" s="685"/>
      <c r="HAU67" s="685"/>
      <c r="HAV67" s="685"/>
      <c r="HAW67" s="685"/>
      <c r="HAX67" s="685"/>
      <c r="HAY67" s="685"/>
      <c r="HAZ67" s="685"/>
      <c r="HBA67" s="685"/>
      <c r="HBB67" s="685"/>
      <c r="HBC67" s="685"/>
      <c r="HBD67" s="685"/>
      <c r="HBE67" s="685"/>
      <c r="HBF67" s="685"/>
      <c r="HBG67" s="685"/>
      <c r="HBH67" s="685"/>
      <c r="HBI67" s="685"/>
      <c r="HBJ67" s="685"/>
      <c r="HBK67" s="685"/>
      <c r="HBL67" s="685"/>
      <c r="HBM67" s="685"/>
      <c r="HBN67" s="685"/>
      <c r="HBO67" s="685"/>
      <c r="HBP67" s="685"/>
      <c r="HBQ67" s="685"/>
      <c r="HBR67" s="685"/>
      <c r="HBS67" s="685"/>
      <c r="HBT67" s="685"/>
      <c r="HBU67" s="685"/>
      <c r="HBV67" s="685"/>
      <c r="HBW67" s="685"/>
      <c r="HBX67" s="685"/>
      <c r="HBY67" s="685"/>
      <c r="HBZ67" s="685"/>
      <c r="HCA67" s="685"/>
      <c r="HCB67" s="685"/>
      <c r="HCC67" s="685"/>
      <c r="HCD67" s="685"/>
      <c r="HCE67" s="685"/>
      <c r="HCF67" s="685"/>
      <c r="HCG67" s="685"/>
      <c r="HCH67" s="685"/>
      <c r="HCI67" s="685"/>
      <c r="HCJ67" s="685"/>
      <c r="HCK67" s="685"/>
      <c r="HCL67" s="685"/>
      <c r="HCM67" s="685"/>
      <c r="HCN67" s="685"/>
      <c r="HCO67" s="685"/>
      <c r="HCP67" s="685"/>
      <c r="HCQ67" s="685"/>
      <c r="HCR67" s="685"/>
      <c r="HCS67" s="685"/>
      <c r="HCT67" s="685"/>
      <c r="HCU67" s="685"/>
      <c r="HCV67" s="685"/>
      <c r="HCW67" s="685"/>
      <c r="HCX67" s="685"/>
      <c r="HCY67" s="685"/>
      <c r="HCZ67" s="685"/>
      <c r="HDA67" s="685"/>
      <c r="HDB67" s="685"/>
      <c r="HDC67" s="685"/>
      <c r="HDD67" s="685"/>
      <c r="HDE67" s="685"/>
      <c r="HDF67" s="685"/>
      <c r="HDG67" s="685"/>
      <c r="HDH67" s="685"/>
      <c r="HDI67" s="685"/>
      <c r="HDJ67" s="685"/>
      <c r="HDK67" s="685"/>
      <c r="HDL67" s="685"/>
      <c r="HDM67" s="685"/>
      <c r="HDN67" s="685"/>
      <c r="HDO67" s="685"/>
      <c r="HDP67" s="685"/>
      <c r="HDQ67" s="685"/>
      <c r="HDR67" s="685"/>
      <c r="HDS67" s="685"/>
      <c r="HDT67" s="685"/>
      <c r="HDU67" s="685"/>
      <c r="HDV67" s="685"/>
      <c r="HDW67" s="685"/>
      <c r="HDX67" s="685"/>
      <c r="HDY67" s="685"/>
      <c r="HDZ67" s="685"/>
      <c r="HEA67" s="685"/>
      <c r="HEB67" s="685"/>
      <c r="HEC67" s="685"/>
      <c r="HED67" s="685"/>
      <c r="HEE67" s="685"/>
      <c r="HEF67" s="685"/>
      <c r="HEG67" s="685"/>
      <c r="HEH67" s="685"/>
      <c r="HEI67" s="685"/>
      <c r="HEJ67" s="685"/>
      <c r="HEK67" s="685"/>
      <c r="HEL67" s="685"/>
      <c r="HEM67" s="685"/>
      <c r="HEN67" s="685"/>
      <c r="HEO67" s="685"/>
      <c r="HEP67" s="685"/>
      <c r="HEQ67" s="685"/>
      <c r="HER67" s="685"/>
      <c r="HES67" s="685"/>
      <c r="HET67" s="685"/>
      <c r="HEU67" s="685"/>
      <c r="HEV67" s="685"/>
      <c r="HEW67" s="685"/>
      <c r="HEX67" s="685"/>
      <c r="HEY67" s="685"/>
      <c r="HEZ67" s="685"/>
      <c r="HFA67" s="685"/>
      <c r="HFB67" s="685"/>
      <c r="HFC67" s="685"/>
      <c r="HFD67" s="685"/>
      <c r="HFE67" s="685"/>
      <c r="HFF67" s="685"/>
      <c r="HFG67" s="685"/>
      <c r="HFH67" s="685"/>
      <c r="HFI67" s="685"/>
      <c r="HFJ67" s="685"/>
      <c r="HFK67" s="685"/>
      <c r="HFL67" s="685"/>
      <c r="HFM67" s="685"/>
      <c r="HFN67" s="685"/>
      <c r="HFO67" s="685"/>
      <c r="HFP67" s="685"/>
      <c r="HFQ67" s="685"/>
      <c r="HFR67" s="685"/>
      <c r="HFS67" s="685"/>
      <c r="HFT67" s="685"/>
      <c r="HFU67" s="685"/>
      <c r="HFV67" s="685"/>
      <c r="HFW67" s="685"/>
      <c r="HFX67" s="685"/>
      <c r="HFY67" s="685"/>
      <c r="HFZ67" s="685"/>
      <c r="HGA67" s="685"/>
      <c r="HGB67" s="685"/>
      <c r="HGC67" s="685"/>
      <c r="HGD67" s="685"/>
      <c r="HGE67" s="685"/>
      <c r="HGF67" s="685"/>
      <c r="HGG67" s="685"/>
      <c r="HGH67" s="685"/>
      <c r="HGI67" s="685"/>
      <c r="HGJ67" s="685"/>
      <c r="HGK67" s="685"/>
      <c r="HGL67" s="685"/>
      <c r="HGM67" s="685"/>
      <c r="HGN67" s="685"/>
      <c r="HGO67" s="685"/>
      <c r="HGP67" s="685"/>
      <c r="HGQ67" s="685"/>
      <c r="HGR67" s="685"/>
      <c r="HGS67" s="685"/>
      <c r="HGT67" s="685"/>
      <c r="HGU67" s="685"/>
      <c r="HGV67" s="685"/>
      <c r="HGW67" s="685"/>
      <c r="HGX67" s="685"/>
      <c r="HGY67" s="685"/>
      <c r="HGZ67" s="685"/>
      <c r="HHA67" s="685"/>
      <c r="HHB67" s="685"/>
      <c r="HHC67" s="685"/>
      <c r="HHD67" s="685"/>
      <c r="HHE67" s="685"/>
      <c r="HHF67" s="685"/>
      <c r="HHG67" s="685"/>
      <c r="HHH67" s="685"/>
      <c r="HHI67" s="685"/>
      <c r="HHJ67" s="685"/>
      <c r="HHK67" s="685"/>
      <c r="HHL67" s="685"/>
      <c r="HHM67" s="685"/>
      <c r="HHN67" s="685"/>
      <c r="HHO67" s="685"/>
      <c r="HHP67" s="685"/>
      <c r="HHQ67" s="685"/>
      <c r="HHR67" s="685"/>
      <c r="HHS67" s="685"/>
      <c r="HHT67" s="685"/>
      <c r="HHU67" s="685"/>
      <c r="HHV67" s="685"/>
      <c r="HHW67" s="685"/>
      <c r="HHX67" s="685"/>
      <c r="HHY67" s="685"/>
      <c r="HHZ67" s="685"/>
      <c r="HIA67" s="685"/>
      <c r="HIB67" s="685"/>
      <c r="HIC67" s="685"/>
      <c r="HID67" s="685"/>
      <c r="HIE67" s="685"/>
      <c r="HIF67" s="685"/>
      <c r="HIG67" s="685"/>
      <c r="HIH67" s="685"/>
      <c r="HII67" s="685"/>
      <c r="HIJ67" s="685"/>
      <c r="HIK67" s="685"/>
      <c r="HIL67" s="685"/>
      <c r="HIM67" s="685"/>
      <c r="HIN67" s="685"/>
      <c r="HIO67" s="685"/>
      <c r="HIP67" s="685"/>
      <c r="HIQ67" s="685"/>
      <c r="HIR67" s="685"/>
      <c r="HIS67" s="685"/>
      <c r="HIT67" s="685"/>
      <c r="HIU67" s="685"/>
      <c r="HIV67" s="685"/>
      <c r="HIW67" s="685"/>
      <c r="HIX67" s="685"/>
      <c r="HIY67" s="685"/>
      <c r="HIZ67" s="685"/>
      <c r="HJA67" s="685"/>
      <c r="HJB67" s="685"/>
      <c r="HJC67" s="685"/>
      <c r="HJD67" s="685"/>
      <c r="HJE67" s="685"/>
      <c r="HJF67" s="685"/>
      <c r="HJG67" s="685"/>
      <c r="HJH67" s="685"/>
      <c r="HJI67" s="685"/>
      <c r="HJJ67" s="685"/>
      <c r="HJK67" s="685"/>
      <c r="HJL67" s="685"/>
      <c r="HJM67" s="685"/>
      <c r="HJN67" s="685"/>
      <c r="HJO67" s="685"/>
      <c r="HJP67" s="685"/>
      <c r="HJQ67" s="685"/>
      <c r="HJR67" s="685"/>
      <c r="HJS67" s="685"/>
      <c r="HJT67" s="685"/>
      <c r="HJU67" s="685"/>
      <c r="HJV67" s="685"/>
      <c r="HJW67" s="685"/>
      <c r="HJX67" s="685"/>
      <c r="HJY67" s="685"/>
      <c r="HJZ67" s="685"/>
      <c r="HKA67" s="685"/>
      <c r="HKB67" s="685"/>
      <c r="HKC67" s="685"/>
      <c r="HKD67" s="685"/>
      <c r="HKE67" s="685"/>
      <c r="HKF67" s="685"/>
      <c r="HKG67" s="685"/>
      <c r="HKH67" s="685"/>
      <c r="HKI67" s="685"/>
      <c r="HKJ67" s="685"/>
      <c r="HKK67" s="685"/>
      <c r="HKL67" s="685"/>
      <c r="HKM67" s="685"/>
      <c r="HKN67" s="685"/>
      <c r="HKO67" s="685"/>
      <c r="HKP67" s="685"/>
      <c r="HKQ67" s="685"/>
      <c r="HKR67" s="685"/>
      <c r="HKS67" s="685"/>
      <c r="HKT67" s="685"/>
      <c r="HKU67" s="685"/>
      <c r="HKV67" s="685"/>
      <c r="HKW67" s="685"/>
      <c r="HKX67" s="685"/>
      <c r="HKY67" s="685"/>
      <c r="HKZ67" s="685"/>
      <c r="HLA67" s="685"/>
      <c r="HLB67" s="685"/>
      <c r="HLC67" s="685"/>
      <c r="HLD67" s="685"/>
      <c r="HLE67" s="685"/>
      <c r="HLF67" s="685"/>
      <c r="HLG67" s="685"/>
      <c r="HLH67" s="685"/>
      <c r="HLI67" s="685"/>
      <c r="HLJ67" s="685"/>
      <c r="HLK67" s="685"/>
      <c r="HLL67" s="685"/>
      <c r="HLM67" s="685"/>
      <c r="HLN67" s="685"/>
      <c r="HLO67" s="685"/>
      <c r="HLP67" s="685"/>
      <c r="HLQ67" s="685"/>
      <c r="HLR67" s="685"/>
      <c r="HLS67" s="685"/>
      <c r="HLT67" s="685"/>
      <c r="HLU67" s="685"/>
      <c r="HLV67" s="685"/>
      <c r="HLW67" s="685"/>
      <c r="HLX67" s="685"/>
      <c r="HLY67" s="685"/>
      <c r="HLZ67" s="685"/>
      <c r="HMA67" s="685"/>
      <c r="HMB67" s="685"/>
      <c r="HMC67" s="685"/>
      <c r="HMD67" s="685"/>
      <c r="HME67" s="685"/>
      <c r="HMF67" s="685"/>
      <c r="HMG67" s="685"/>
      <c r="HMH67" s="685"/>
      <c r="HMI67" s="685"/>
      <c r="HMJ67" s="685"/>
      <c r="HMK67" s="685"/>
      <c r="HML67" s="685"/>
      <c r="HMM67" s="685"/>
      <c r="HMN67" s="685"/>
      <c r="HMO67" s="685"/>
      <c r="HMP67" s="685"/>
      <c r="HMQ67" s="685"/>
      <c r="HMR67" s="685"/>
      <c r="HMS67" s="685"/>
      <c r="HMT67" s="685"/>
      <c r="HMU67" s="685"/>
      <c r="HMV67" s="685"/>
      <c r="HMW67" s="685"/>
      <c r="HMX67" s="685"/>
      <c r="HMY67" s="685"/>
      <c r="HMZ67" s="685"/>
      <c r="HNA67" s="685"/>
      <c r="HNB67" s="685"/>
      <c r="HNC67" s="685"/>
      <c r="HND67" s="685"/>
      <c r="HNE67" s="685"/>
      <c r="HNF67" s="685"/>
      <c r="HNG67" s="685"/>
      <c r="HNH67" s="685"/>
      <c r="HNI67" s="685"/>
      <c r="HNJ67" s="685"/>
      <c r="HNK67" s="685"/>
      <c r="HNL67" s="685"/>
      <c r="HNM67" s="685"/>
      <c r="HNN67" s="685"/>
      <c r="HNO67" s="685"/>
      <c r="HNP67" s="685"/>
      <c r="HNQ67" s="685"/>
      <c r="HNR67" s="685"/>
      <c r="HNS67" s="685"/>
      <c r="HNT67" s="685"/>
      <c r="HNU67" s="685"/>
      <c r="HNV67" s="685"/>
      <c r="HNW67" s="685"/>
      <c r="HNX67" s="685"/>
      <c r="HNY67" s="685"/>
      <c r="HNZ67" s="685"/>
      <c r="HOA67" s="685"/>
      <c r="HOB67" s="685"/>
      <c r="HOC67" s="685"/>
      <c r="HOD67" s="685"/>
      <c r="HOE67" s="685"/>
      <c r="HOF67" s="685"/>
      <c r="HOG67" s="685"/>
      <c r="HOH67" s="685"/>
      <c r="HOI67" s="685"/>
      <c r="HOJ67" s="685"/>
      <c r="HOK67" s="685"/>
      <c r="HOL67" s="685"/>
      <c r="HOM67" s="685"/>
      <c r="HON67" s="685"/>
      <c r="HOO67" s="685"/>
      <c r="HOP67" s="685"/>
      <c r="HOQ67" s="685"/>
      <c r="HOR67" s="685"/>
      <c r="HOS67" s="685"/>
      <c r="HOT67" s="685"/>
      <c r="HOU67" s="685"/>
      <c r="HOV67" s="685"/>
      <c r="HOW67" s="685"/>
      <c r="HOX67" s="685"/>
      <c r="HOY67" s="685"/>
      <c r="HOZ67" s="685"/>
      <c r="HPA67" s="685"/>
      <c r="HPB67" s="685"/>
      <c r="HPC67" s="685"/>
      <c r="HPD67" s="685"/>
      <c r="HPE67" s="685"/>
      <c r="HPF67" s="685"/>
      <c r="HPG67" s="685"/>
      <c r="HPH67" s="685"/>
      <c r="HPI67" s="685"/>
      <c r="HPJ67" s="685"/>
      <c r="HPK67" s="685"/>
      <c r="HPL67" s="685"/>
      <c r="HPM67" s="685"/>
      <c r="HPN67" s="685"/>
      <c r="HPO67" s="685"/>
      <c r="HPP67" s="685"/>
      <c r="HPQ67" s="685"/>
      <c r="HPR67" s="685"/>
      <c r="HPS67" s="685"/>
      <c r="HPT67" s="685"/>
      <c r="HPU67" s="685"/>
      <c r="HPV67" s="685"/>
      <c r="HPW67" s="685"/>
      <c r="HPX67" s="685"/>
      <c r="HPY67" s="685"/>
      <c r="HPZ67" s="685"/>
      <c r="HQA67" s="685"/>
      <c r="HQB67" s="685"/>
      <c r="HQC67" s="685"/>
      <c r="HQD67" s="685"/>
      <c r="HQE67" s="685"/>
      <c r="HQF67" s="685"/>
      <c r="HQG67" s="685"/>
      <c r="HQH67" s="685"/>
      <c r="HQI67" s="685"/>
      <c r="HQJ67" s="685"/>
      <c r="HQK67" s="685"/>
      <c r="HQL67" s="685"/>
      <c r="HQM67" s="685"/>
      <c r="HQN67" s="685"/>
      <c r="HQO67" s="685"/>
      <c r="HQP67" s="685"/>
      <c r="HQQ67" s="685"/>
      <c r="HQR67" s="685"/>
      <c r="HQS67" s="685"/>
      <c r="HQT67" s="685"/>
      <c r="HQU67" s="685"/>
      <c r="HQV67" s="685"/>
      <c r="HQW67" s="685"/>
      <c r="HQX67" s="685"/>
      <c r="HQY67" s="685"/>
      <c r="HQZ67" s="685"/>
      <c r="HRA67" s="685"/>
      <c r="HRB67" s="685"/>
      <c r="HRC67" s="685"/>
      <c r="HRD67" s="685"/>
      <c r="HRE67" s="685"/>
      <c r="HRF67" s="685"/>
      <c r="HRG67" s="685"/>
      <c r="HRH67" s="685"/>
      <c r="HRI67" s="685"/>
      <c r="HRJ67" s="685"/>
      <c r="HRK67" s="685"/>
      <c r="HRL67" s="685"/>
      <c r="HRM67" s="685"/>
      <c r="HRN67" s="685"/>
      <c r="HRO67" s="685"/>
      <c r="HRP67" s="685"/>
      <c r="HRQ67" s="685"/>
      <c r="HRR67" s="685"/>
      <c r="HRS67" s="685"/>
      <c r="HRT67" s="685"/>
      <c r="HRU67" s="685"/>
      <c r="HRV67" s="685"/>
      <c r="HRW67" s="685"/>
      <c r="HRX67" s="685"/>
      <c r="HRY67" s="685"/>
      <c r="HRZ67" s="685"/>
      <c r="HSA67" s="685"/>
      <c r="HSB67" s="685"/>
      <c r="HSC67" s="685"/>
      <c r="HSD67" s="685"/>
      <c r="HSE67" s="685"/>
      <c r="HSF67" s="685"/>
      <c r="HSG67" s="685"/>
      <c r="HSH67" s="685"/>
      <c r="HSI67" s="685"/>
      <c r="HSJ67" s="685"/>
      <c r="HSK67" s="685"/>
      <c r="HSL67" s="685"/>
      <c r="HSM67" s="685"/>
      <c r="HSN67" s="685"/>
      <c r="HSO67" s="685"/>
      <c r="HSP67" s="685"/>
      <c r="HSQ67" s="685"/>
      <c r="HSR67" s="685"/>
      <c r="HSS67" s="685"/>
      <c r="HST67" s="685"/>
      <c r="HSU67" s="685"/>
      <c r="HSV67" s="685"/>
      <c r="HSW67" s="685"/>
      <c r="HSX67" s="685"/>
      <c r="HSY67" s="685"/>
      <c r="HSZ67" s="685"/>
      <c r="HTA67" s="685"/>
      <c r="HTB67" s="685"/>
      <c r="HTC67" s="685"/>
      <c r="HTD67" s="685"/>
      <c r="HTE67" s="685"/>
      <c r="HTF67" s="685"/>
      <c r="HTG67" s="685"/>
      <c r="HTH67" s="685"/>
      <c r="HTI67" s="685"/>
      <c r="HTJ67" s="685"/>
      <c r="HTK67" s="685"/>
      <c r="HTL67" s="685"/>
      <c r="HTM67" s="685"/>
      <c r="HTN67" s="685"/>
      <c r="HTO67" s="685"/>
      <c r="HTP67" s="685"/>
      <c r="HTQ67" s="685"/>
      <c r="HTR67" s="685"/>
      <c r="HTS67" s="685"/>
      <c r="HTT67" s="685"/>
      <c r="HTU67" s="685"/>
      <c r="HTV67" s="685"/>
      <c r="HTW67" s="685"/>
      <c r="HTX67" s="685"/>
      <c r="HTY67" s="685"/>
      <c r="HTZ67" s="685"/>
      <c r="HUA67" s="685"/>
      <c r="HUB67" s="685"/>
      <c r="HUC67" s="685"/>
      <c r="HUD67" s="685"/>
      <c r="HUE67" s="685"/>
      <c r="HUF67" s="685"/>
      <c r="HUG67" s="685"/>
      <c r="HUH67" s="685"/>
      <c r="HUI67" s="685"/>
      <c r="HUJ67" s="685"/>
      <c r="HUK67" s="685"/>
      <c r="HUL67" s="685"/>
      <c r="HUM67" s="685"/>
      <c r="HUN67" s="685"/>
      <c r="HUO67" s="685"/>
      <c r="HUP67" s="685"/>
      <c r="HUQ67" s="685"/>
      <c r="HUR67" s="685"/>
      <c r="HUS67" s="685"/>
      <c r="HUT67" s="685"/>
      <c r="HUU67" s="685"/>
      <c r="HUV67" s="685"/>
      <c r="HUW67" s="685"/>
      <c r="HUX67" s="685"/>
      <c r="HUY67" s="685"/>
      <c r="HUZ67" s="685"/>
      <c r="HVA67" s="685"/>
      <c r="HVB67" s="685"/>
      <c r="HVC67" s="685"/>
      <c r="HVD67" s="685"/>
      <c r="HVE67" s="685"/>
      <c r="HVF67" s="685"/>
      <c r="HVG67" s="685"/>
      <c r="HVH67" s="685"/>
      <c r="HVI67" s="685"/>
      <c r="HVJ67" s="685"/>
      <c r="HVK67" s="685"/>
      <c r="HVL67" s="685"/>
      <c r="HVM67" s="685"/>
      <c r="HVN67" s="685"/>
      <c r="HVO67" s="685"/>
      <c r="HVP67" s="685"/>
      <c r="HVQ67" s="685"/>
      <c r="HVR67" s="685"/>
      <c r="HVS67" s="685"/>
      <c r="HVT67" s="685"/>
      <c r="HVU67" s="685"/>
      <c r="HVV67" s="685"/>
      <c r="HVW67" s="685"/>
      <c r="HVX67" s="685"/>
      <c r="HVY67" s="685"/>
      <c r="HVZ67" s="685"/>
      <c r="HWA67" s="685"/>
      <c r="HWB67" s="685"/>
      <c r="HWC67" s="685"/>
      <c r="HWD67" s="685"/>
      <c r="HWE67" s="685"/>
      <c r="HWF67" s="685"/>
      <c r="HWG67" s="685"/>
      <c r="HWH67" s="685"/>
      <c r="HWI67" s="685"/>
      <c r="HWJ67" s="685"/>
      <c r="HWK67" s="685"/>
      <c r="HWL67" s="685"/>
      <c r="HWM67" s="685"/>
      <c r="HWN67" s="685"/>
      <c r="HWO67" s="685"/>
      <c r="HWP67" s="685"/>
      <c r="HWQ67" s="685"/>
      <c r="HWR67" s="685"/>
      <c r="HWS67" s="685"/>
      <c r="HWT67" s="685"/>
      <c r="HWU67" s="685"/>
      <c r="HWV67" s="685"/>
      <c r="HWW67" s="685"/>
      <c r="HWX67" s="685"/>
      <c r="HWY67" s="685"/>
      <c r="HWZ67" s="685"/>
      <c r="HXA67" s="685"/>
      <c r="HXB67" s="685"/>
      <c r="HXC67" s="685"/>
      <c r="HXD67" s="685"/>
      <c r="HXE67" s="685"/>
      <c r="HXF67" s="685"/>
      <c r="HXG67" s="685"/>
      <c r="HXH67" s="685"/>
      <c r="HXI67" s="685"/>
      <c r="HXJ67" s="685"/>
      <c r="HXK67" s="685"/>
      <c r="HXL67" s="685"/>
      <c r="HXM67" s="685"/>
      <c r="HXN67" s="685"/>
      <c r="HXO67" s="685"/>
      <c r="HXP67" s="685"/>
      <c r="HXQ67" s="685"/>
      <c r="HXR67" s="685"/>
      <c r="HXS67" s="685"/>
      <c r="HXT67" s="685"/>
      <c r="HXU67" s="685"/>
      <c r="HXV67" s="685"/>
      <c r="HXW67" s="685"/>
      <c r="HXX67" s="685"/>
      <c r="HXY67" s="685"/>
      <c r="HXZ67" s="685"/>
      <c r="HYA67" s="685"/>
      <c r="HYB67" s="685"/>
      <c r="HYC67" s="685"/>
      <c r="HYD67" s="685"/>
      <c r="HYE67" s="685"/>
      <c r="HYF67" s="685"/>
      <c r="HYG67" s="685"/>
      <c r="HYH67" s="685"/>
      <c r="HYI67" s="685"/>
      <c r="HYJ67" s="685"/>
      <c r="HYK67" s="685"/>
      <c r="HYL67" s="685"/>
      <c r="HYM67" s="685"/>
      <c r="HYN67" s="685"/>
      <c r="HYO67" s="685"/>
      <c r="HYP67" s="685"/>
      <c r="HYQ67" s="685"/>
      <c r="HYR67" s="685"/>
      <c r="HYS67" s="685"/>
      <c r="HYT67" s="685"/>
      <c r="HYU67" s="685"/>
      <c r="HYV67" s="685"/>
      <c r="HYW67" s="685"/>
      <c r="HYX67" s="685"/>
      <c r="HYY67" s="685"/>
      <c r="HYZ67" s="685"/>
      <c r="HZA67" s="685"/>
      <c r="HZB67" s="685"/>
      <c r="HZC67" s="685"/>
      <c r="HZD67" s="685"/>
      <c r="HZE67" s="685"/>
      <c r="HZF67" s="685"/>
      <c r="HZG67" s="685"/>
      <c r="HZH67" s="685"/>
      <c r="HZI67" s="685"/>
      <c r="HZJ67" s="685"/>
      <c r="HZK67" s="685"/>
      <c r="HZL67" s="685"/>
      <c r="HZM67" s="685"/>
      <c r="HZN67" s="685"/>
      <c r="HZO67" s="685"/>
      <c r="HZP67" s="685"/>
      <c r="HZQ67" s="685"/>
      <c r="HZR67" s="685"/>
      <c r="HZS67" s="685"/>
      <c r="HZT67" s="685"/>
      <c r="HZU67" s="685"/>
      <c r="HZV67" s="685"/>
      <c r="HZW67" s="685"/>
      <c r="HZX67" s="685"/>
      <c r="HZY67" s="685"/>
      <c r="HZZ67" s="685"/>
      <c r="IAA67" s="685"/>
      <c r="IAB67" s="685"/>
      <c r="IAC67" s="685"/>
      <c r="IAD67" s="685"/>
      <c r="IAE67" s="685"/>
      <c r="IAF67" s="685"/>
      <c r="IAG67" s="685"/>
      <c r="IAH67" s="685"/>
      <c r="IAI67" s="685"/>
      <c r="IAJ67" s="685"/>
      <c r="IAK67" s="685"/>
      <c r="IAL67" s="685"/>
      <c r="IAM67" s="685"/>
      <c r="IAN67" s="685"/>
      <c r="IAO67" s="685"/>
      <c r="IAP67" s="685"/>
      <c r="IAQ67" s="685"/>
      <c r="IAR67" s="685"/>
      <c r="IAS67" s="685"/>
      <c r="IAT67" s="685"/>
      <c r="IAU67" s="685"/>
      <c r="IAV67" s="685"/>
      <c r="IAW67" s="685"/>
      <c r="IAX67" s="685"/>
      <c r="IAY67" s="685"/>
      <c r="IAZ67" s="685"/>
      <c r="IBA67" s="685"/>
      <c r="IBB67" s="685"/>
      <c r="IBC67" s="685"/>
      <c r="IBD67" s="685"/>
      <c r="IBE67" s="685"/>
      <c r="IBF67" s="685"/>
      <c r="IBG67" s="685"/>
      <c r="IBH67" s="685"/>
      <c r="IBI67" s="685"/>
      <c r="IBJ67" s="685"/>
      <c r="IBK67" s="685"/>
      <c r="IBL67" s="685"/>
      <c r="IBM67" s="685"/>
      <c r="IBN67" s="685"/>
      <c r="IBO67" s="685"/>
      <c r="IBP67" s="685"/>
      <c r="IBQ67" s="685"/>
      <c r="IBR67" s="685"/>
      <c r="IBS67" s="685"/>
      <c r="IBT67" s="685"/>
      <c r="IBU67" s="685"/>
      <c r="IBV67" s="685"/>
      <c r="IBW67" s="685"/>
      <c r="IBX67" s="685"/>
      <c r="IBY67" s="685"/>
      <c r="IBZ67" s="685"/>
      <c r="ICA67" s="685"/>
      <c r="ICB67" s="685"/>
      <c r="ICC67" s="685"/>
      <c r="ICD67" s="685"/>
      <c r="ICE67" s="685"/>
      <c r="ICF67" s="685"/>
      <c r="ICG67" s="685"/>
      <c r="ICH67" s="685"/>
      <c r="ICI67" s="685"/>
      <c r="ICJ67" s="685"/>
      <c r="ICK67" s="685"/>
      <c r="ICL67" s="685"/>
      <c r="ICM67" s="685"/>
      <c r="ICN67" s="685"/>
      <c r="ICO67" s="685"/>
      <c r="ICP67" s="685"/>
      <c r="ICQ67" s="685"/>
      <c r="ICR67" s="685"/>
      <c r="ICS67" s="685"/>
      <c r="ICT67" s="685"/>
      <c r="ICU67" s="685"/>
      <c r="ICV67" s="685"/>
      <c r="ICW67" s="685"/>
      <c r="ICX67" s="685"/>
      <c r="ICY67" s="685"/>
      <c r="ICZ67" s="685"/>
      <c r="IDA67" s="685"/>
      <c r="IDB67" s="685"/>
      <c r="IDC67" s="685"/>
      <c r="IDD67" s="685"/>
      <c r="IDE67" s="685"/>
      <c r="IDF67" s="685"/>
      <c r="IDG67" s="685"/>
      <c r="IDH67" s="685"/>
      <c r="IDI67" s="685"/>
      <c r="IDJ67" s="685"/>
      <c r="IDK67" s="685"/>
      <c r="IDL67" s="685"/>
      <c r="IDM67" s="685"/>
      <c r="IDN67" s="685"/>
      <c r="IDO67" s="685"/>
      <c r="IDP67" s="685"/>
      <c r="IDQ67" s="685"/>
      <c r="IDR67" s="685"/>
      <c r="IDS67" s="685"/>
      <c r="IDT67" s="685"/>
      <c r="IDU67" s="685"/>
      <c r="IDV67" s="685"/>
      <c r="IDW67" s="685"/>
      <c r="IDX67" s="685"/>
      <c r="IDY67" s="685"/>
      <c r="IDZ67" s="685"/>
      <c r="IEA67" s="685"/>
      <c r="IEB67" s="685"/>
      <c r="IEC67" s="685"/>
      <c r="IED67" s="685"/>
      <c r="IEE67" s="685"/>
      <c r="IEF67" s="685"/>
      <c r="IEG67" s="685"/>
      <c r="IEH67" s="685"/>
      <c r="IEI67" s="685"/>
      <c r="IEJ67" s="685"/>
      <c r="IEK67" s="685"/>
      <c r="IEL67" s="685"/>
      <c r="IEM67" s="685"/>
      <c r="IEN67" s="685"/>
      <c r="IEO67" s="685"/>
      <c r="IEP67" s="685"/>
      <c r="IEQ67" s="685"/>
      <c r="IER67" s="685"/>
      <c r="IES67" s="685"/>
      <c r="IET67" s="685"/>
      <c r="IEU67" s="685"/>
      <c r="IEV67" s="685"/>
      <c r="IEW67" s="685"/>
      <c r="IEX67" s="685"/>
      <c r="IEY67" s="685"/>
      <c r="IEZ67" s="685"/>
      <c r="IFA67" s="685"/>
      <c r="IFB67" s="685"/>
      <c r="IFC67" s="685"/>
      <c r="IFD67" s="685"/>
      <c r="IFE67" s="685"/>
      <c r="IFF67" s="685"/>
      <c r="IFG67" s="685"/>
      <c r="IFH67" s="685"/>
      <c r="IFI67" s="685"/>
      <c r="IFJ67" s="685"/>
      <c r="IFK67" s="685"/>
      <c r="IFL67" s="685"/>
      <c r="IFM67" s="685"/>
      <c r="IFN67" s="685"/>
      <c r="IFO67" s="685"/>
      <c r="IFP67" s="685"/>
      <c r="IFQ67" s="685"/>
      <c r="IFR67" s="685"/>
      <c r="IFS67" s="685"/>
      <c r="IFT67" s="685"/>
      <c r="IFU67" s="685"/>
      <c r="IFV67" s="685"/>
      <c r="IFW67" s="685"/>
      <c r="IFX67" s="685"/>
      <c r="IFY67" s="685"/>
      <c r="IFZ67" s="685"/>
      <c r="IGA67" s="685"/>
      <c r="IGB67" s="685"/>
      <c r="IGC67" s="685"/>
      <c r="IGD67" s="685"/>
      <c r="IGE67" s="685"/>
      <c r="IGF67" s="685"/>
      <c r="IGG67" s="685"/>
      <c r="IGH67" s="685"/>
      <c r="IGI67" s="685"/>
      <c r="IGJ67" s="685"/>
      <c r="IGK67" s="685"/>
      <c r="IGL67" s="685"/>
      <c r="IGM67" s="685"/>
      <c r="IGN67" s="685"/>
      <c r="IGO67" s="685"/>
      <c r="IGP67" s="685"/>
      <c r="IGQ67" s="685"/>
      <c r="IGR67" s="685"/>
      <c r="IGS67" s="685"/>
      <c r="IGT67" s="685"/>
      <c r="IGU67" s="685"/>
      <c r="IGV67" s="685"/>
      <c r="IGW67" s="685"/>
      <c r="IGX67" s="685"/>
      <c r="IGY67" s="685"/>
      <c r="IGZ67" s="685"/>
      <c r="IHA67" s="685"/>
      <c r="IHB67" s="685"/>
      <c r="IHC67" s="685"/>
      <c r="IHD67" s="685"/>
      <c r="IHE67" s="685"/>
      <c r="IHF67" s="685"/>
      <c r="IHG67" s="685"/>
      <c r="IHH67" s="685"/>
      <c r="IHI67" s="685"/>
      <c r="IHJ67" s="685"/>
      <c r="IHK67" s="685"/>
      <c r="IHL67" s="685"/>
      <c r="IHM67" s="685"/>
      <c r="IHN67" s="685"/>
      <c r="IHO67" s="685"/>
      <c r="IHP67" s="685"/>
      <c r="IHQ67" s="685"/>
      <c r="IHR67" s="685"/>
      <c r="IHS67" s="685"/>
      <c r="IHT67" s="685"/>
      <c r="IHU67" s="685"/>
      <c r="IHV67" s="685"/>
      <c r="IHW67" s="685"/>
      <c r="IHX67" s="685"/>
      <c r="IHY67" s="685"/>
      <c r="IHZ67" s="685"/>
      <c r="IIA67" s="685"/>
      <c r="IIB67" s="685"/>
      <c r="IIC67" s="685"/>
      <c r="IID67" s="685"/>
      <c r="IIE67" s="685"/>
      <c r="IIF67" s="685"/>
      <c r="IIG67" s="685"/>
      <c r="IIH67" s="685"/>
      <c r="III67" s="685"/>
      <c r="IIJ67" s="685"/>
      <c r="IIK67" s="685"/>
      <c r="IIL67" s="685"/>
      <c r="IIM67" s="685"/>
      <c r="IIN67" s="685"/>
      <c r="IIO67" s="685"/>
      <c r="IIP67" s="685"/>
      <c r="IIQ67" s="685"/>
      <c r="IIR67" s="685"/>
      <c r="IIS67" s="685"/>
      <c r="IIT67" s="685"/>
      <c r="IIU67" s="685"/>
      <c r="IIV67" s="685"/>
      <c r="IIW67" s="685"/>
      <c r="IIX67" s="685"/>
      <c r="IIY67" s="685"/>
      <c r="IIZ67" s="685"/>
      <c r="IJA67" s="685"/>
      <c r="IJB67" s="685"/>
      <c r="IJC67" s="685"/>
      <c r="IJD67" s="685"/>
      <c r="IJE67" s="685"/>
      <c r="IJF67" s="685"/>
      <c r="IJG67" s="685"/>
      <c r="IJH67" s="685"/>
      <c r="IJI67" s="685"/>
      <c r="IJJ67" s="685"/>
      <c r="IJK67" s="685"/>
      <c r="IJL67" s="685"/>
      <c r="IJM67" s="685"/>
      <c r="IJN67" s="685"/>
      <c r="IJO67" s="685"/>
      <c r="IJP67" s="685"/>
      <c r="IJQ67" s="685"/>
      <c r="IJR67" s="685"/>
      <c r="IJS67" s="685"/>
      <c r="IJT67" s="685"/>
      <c r="IJU67" s="685"/>
      <c r="IJV67" s="685"/>
      <c r="IJW67" s="685"/>
      <c r="IJX67" s="685"/>
      <c r="IJY67" s="685"/>
      <c r="IJZ67" s="685"/>
      <c r="IKA67" s="685"/>
      <c r="IKB67" s="685"/>
      <c r="IKC67" s="685"/>
      <c r="IKD67" s="685"/>
      <c r="IKE67" s="685"/>
      <c r="IKF67" s="685"/>
      <c r="IKG67" s="685"/>
      <c r="IKH67" s="685"/>
      <c r="IKI67" s="685"/>
      <c r="IKJ67" s="685"/>
      <c r="IKK67" s="685"/>
      <c r="IKL67" s="685"/>
      <c r="IKM67" s="685"/>
      <c r="IKN67" s="685"/>
      <c r="IKO67" s="685"/>
      <c r="IKP67" s="685"/>
      <c r="IKQ67" s="685"/>
      <c r="IKR67" s="685"/>
      <c r="IKS67" s="685"/>
      <c r="IKT67" s="685"/>
      <c r="IKU67" s="685"/>
      <c r="IKV67" s="685"/>
      <c r="IKW67" s="685"/>
      <c r="IKX67" s="685"/>
      <c r="IKY67" s="685"/>
      <c r="IKZ67" s="685"/>
      <c r="ILA67" s="685"/>
      <c r="ILB67" s="685"/>
      <c r="ILC67" s="685"/>
      <c r="ILD67" s="685"/>
      <c r="ILE67" s="685"/>
      <c r="ILF67" s="685"/>
      <c r="ILG67" s="685"/>
      <c r="ILH67" s="685"/>
      <c r="ILI67" s="685"/>
      <c r="ILJ67" s="685"/>
      <c r="ILK67" s="685"/>
      <c r="ILL67" s="685"/>
      <c r="ILM67" s="685"/>
      <c r="ILN67" s="685"/>
      <c r="ILO67" s="685"/>
      <c r="ILP67" s="685"/>
      <c r="ILQ67" s="685"/>
      <c r="ILR67" s="685"/>
      <c r="ILS67" s="685"/>
      <c r="ILT67" s="685"/>
      <c r="ILU67" s="685"/>
      <c r="ILV67" s="685"/>
      <c r="ILW67" s="685"/>
      <c r="ILX67" s="685"/>
      <c r="ILY67" s="685"/>
      <c r="ILZ67" s="685"/>
      <c r="IMA67" s="685"/>
      <c r="IMB67" s="685"/>
      <c r="IMC67" s="685"/>
      <c r="IMD67" s="685"/>
      <c r="IME67" s="685"/>
      <c r="IMF67" s="685"/>
      <c r="IMG67" s="685"/>
      <c r="IMH67" s="685"/>
      <c r="IMI67" s="685"/>
      <c r="IMJ67" s="685"/>
      <c r="IMK67" s="685"/>
      <c r="IML67" s="685"/>
      <c r="IMM67" s="685"/>
      <c r="IMN67" s="685"/>
      <c r="IMO67" s="685"/>
      <c r="IMP67" s="685"/>
      <c r="IMQ67" s="685"/>
      <c r="IMR67" s="685"/>
      <c r="IMS67" s="685"/>
      <c r="IMT67" s="685"/>
      <c r="IMU67" s="685"/>
      <c r="IMV67" s="685"/>
      <c r="IMW67" s="685"/>
      <c r="IMX67" s="685"/>
      <c r="IMY67" s="685"/>
      <c r="IMZ67" s="685"/>
      <c r="INA67" s="685"/>
      <c r="INB67" s="685"/>
      <c r="INC67" s="685"/>
      <c r="IND67" s="685"/>
      <c r="INE67" s="685"/>
      <c r="INF67" s="685"/>
      <c r="ING67" s="685"/>
      <c r="INH67" s="685"/>
      <c r="INI67" s="685"/>
      <c r="INJ67" s="685"/>
      <c r="INK67" s="685"/>
      <c r="INL67" s="685"/>
      <c r="INM67" s="685"/>
      <c r="INN67" s="685"/>
      <c r="INO67" s="685"/>
      <c r="INP67" s="685"/>
      <c r="INQ67" s="685"/>
      <c r="INR67" s="685"/>
      <c r="INS67" s="685"/>
      <c r="INT67" s="685"/>
      <c r="INU67" s="685"/>
      <c r="INV67" s="685"/>
      <c r="INW67" s="685"/>
      <c r="INX67" s="685"/>
      <c r="INY67" s="685"/>
      <c r="INZ67" s="685"/>
      <c r="IOA67" s="685"/>
      <c r="IOB67" s="685"/>
      <c r="IOC67" s="685"/>
      <c r="IOD67" s="685"/>
      <c r="IOE67" s="685"/>
      <c r="IOF67" s="685"/>
      <c r="IOG67" s="685"/>
      <c r="IOH67" s="685"/>
      <c r="IOI67" s="685"/>
      <c r="IOJ67" s="685"/>
      <c r="IOK67" s="685"/>
      <c r="IOL67" s="685"/>
      <c r="IOM67" s="685"/>
      <c r="ION67" s="685"/>
      <c r="IOO67" s="685"/>
      <c r="IOP67" s="685"/>
      <c r="IOQ67" s="685"/>
      <c r="IOR67" s="685"/>
      <c r="IOS67" s="685"/>
      <c r="IOT67" s="685"/>
      <c r="IOU67" s="685"/>
      <c r="IOV67" s="685"/>
      <c r="IOW67" s="685"/>
      <c r="IOX67" s="685"/>
      <c r="IOY67" s="685"/>
      <c r="IOZ67" s="685"/>
      <c r="IPA67" s="685"/>
      <c r="IPB67" s="685"/>
      <c r="IPC67" s="685"/>
      <c r="IPD67" s="685"/>
      <c r="IPE67" s="685"/>
      <c r="IPF67" s="685"/>
      <c r="IPG67" s="685"/>
      <c r="IPH67" s="685"/>
      <c r="IPI67" s="685"/>
      <c r="IPJ67" s="685"/>
      <c r="IPK67" s="685"/>
      <c r="IPL67" s="685"/>
      <c r="IPM67" s="685"/>
      <c r="IPN67" s="685"/>
      <c r="IPO67" s="685"/>
      <c r="IPP67" s="685"/>
      <c r="IPQ67" s="685"/>
      <c r="IPR67" s="685"/>
      <c r="IPS67" s="685"/>
      <c r="IPT67" s="685"/>
      <c r="IPU67" s="685"/>
      <c r="IPV67" s="685"/>
      <c r="IPW67" s="685"/>
      <c r="IPX67" s="685"/>
      <c r="IPY67" s="685"/>
      <c r="IPZ67" s="685"/>
      <c r="IQA67" s="685"/>
      <c r="IQB67" s="685"/>
      <c r="IQC67" s="685"/>
      <c r="IQD67" s="685"/>
      <c r="IQE67" s="685"/>
      <c r="IQF67" s="685"/>
      <c r="IQG67" s="685"/>
      <c r="IQH67" s="685"/>
      <c r="IQI67" s="685"/>
      <c r="IQJ67" s="685"/>
      <c r="IQK67" s="685"/>
      <c r="IQL67" s="685"/>
      <c r="IQM67" s="685"/>
      <c r="IQN67" s="685"/>
      <c r="IQO67" s="685"/>
      <c r="IQP67" s="685"/>
      <c r="IQQ67" s="685"/>
      <c r="IQR67" s="685"/>
      <c r="IQS67" s="685"/>
      <c r="IQT67" s="685"/>
      <c r="IQU67" s="685"/>
      <c r="IQV67" s="685"/>
      <c r="IQW67" s="685"/>
      <c r="IQX67" s="685"/>
      <c r="IQY67" s="685"/>
      <c r="IQZ67" s="685"/>
      <c r="IRA67" s="685"/>
      <c r="IRB67" s="685"/>
      <c r="IRC67" s="685"/>
      <c r="IRD67" s="685"/>
      <c r="IRE67" s="685"/>
      <c r="IRF67" s="685"/>
      <c r="IRG67" s="685"/>
      <c r="IRH67" s="685"/>
      <c r="IRI67" s="685"/>
      <c r="IRJ67" s="685"/>
      <c r="IRK67" s="685"/>
      <c r="IRL67" s="685"/>
      <c r="IRM67" s="685"/>
      <c r="IRN67" s="685"/>
      <c r="IRO67" s="685"/>
      <c r="IRP67" s="685"/>
      <c r="IRQ67" s="685"/>
      <c r="IRR67" s="685"/>
      <c r="IRS67" s="685"/>
      <c r="IRT67" s="685"/>
      <c r="IRU67" s="685"/>
      <c r="IRV67" s="685"/>
      <c r="IRW67" s="685"/>
      <c r="IRX67" s="685"/>
      <c r="IRY67" s="685"/>
      <c r="IRZ67" s="685"/>
      <c r="ISA67" s="685"/>
      <c r="ISB67" s="685"/>
      <c r="ISC67" s="685"/>
      <c r="ISD67" s="685"/>
      <c r="ISE67" s="685"/>
      <c r="ISF67" s="685"/>
      <c r="ISG67" s="685"/>
      <c r="ISH67" s="685"/>
      <c r="ISI67" s="685"/>
      <c r="ISJ67" s="685"/>
      <c r="ISK67" s="685"/>
      <c r="ISL67" s="685"/>
      <c r="ISM67" s="685"/>
      <c r="ISN67" s="685"/>
      <c r="ISO67" s="685"/>
      <c r="ISP67" s="685"/>
      <c r="ISQ67" s="685"/>
      <c r="ISR67" s="685"/>
      <c r="ISS67" s="685"/>
      <c r="IST67" s="685"/>
      <c r="ISU67" s="685"/>
      <c r="ISV67" s="685"/>
      <c r="ISW67" s="685"/>
      <c r="ISX67" s="685"/>
      <c r="ISY67" s="685"/>
      <c r="ISZ67" s="685"/>
      <c r="ITA67" s="685"/>
      <c r="ITB67" s="685"/>
      <c r="ITC67" s="685"/>
      <c r="ITD67" s="685"/>
      <c r="ITE67" s="685"/>
      <c r="ITF67" s="685"/>
      <c r="ITG67" s="685"/>
      <c r="ITH67" s="685"/>
      <c r="ITI67" s="685"/>
      <c r="ITJ67" s="685"/>
      <c r="ITK67" s="685"/>
      <c r="ITL67" s="685"/>
      <c r="ITM67" s="685"/>
      <c r="ITN67" s="685"/>
      <c r="ITO67" s="685"/>
      <c r="ITP67" s="685"/>
      <c r="ITQ67" s="685"/>
      <c r="ITR67" s="685"/>
      <c r="ITS67" s="685"/>
      <c r="ITT67" s="685"/>
      <c r="ITU67" s="685"/>
      <c r="ITV67" s="685"/>
      <c r="ITW67" s="685"/>
      <c r="ITX67" s="685"/>
      <c r="ITY67" s="685"/>
      <c r="ITZ67" s="685"/>
      <c r="IUA67" s="685"/>
      <c r="IUB67" s="685"/>
      <c r="IUC67" s="685"/>
      <c r="IUD67" s="685"/>
      <c r="IUE67" s="685"/>
      <c r="IUF67" s="685"/>
      <c r="IUG67" s="685"/>
      <c r="IUH67" s="685"/>
      <c r="IUI67" s="685"/>
      <c r="IUJ67" s="685"/>
      <c r="IUK67" s="685"/>
      <c r="IUL67" s="685"/>
      <c r="IUM67" s="685"/>
      <c r="IUN67" s="685"/>
      <c r="IUO67" s="685"/>
      <c r="IUP67" s="685"/>
      <c r="IUQ67" s="685"/>
      <c r="IUR67" s="685"/>
      <c r="IUS67" s="685"/>
      <c r="IUT67" s="685"/>
      <c r="IUU67" s="685"/>
      <c r="IUV67" s="685"/>
      <c r="IUW67" s="685"/>
      <c r="IUX67" s="685"/>
      <c r="IUY67" s="685"/>
      <c r="IUZ67" s="685"/>
      <c r="IVA67" s="685"/>
      <c r="IVB67" s="685"/>
      <c r="IVC67" s="685"/>
      <c r="IVD67" s="685"/>
      <c r="IVE67" s="685"/>
      <c r="IVF67" s="685"/>
      <c r="IVG67" s="685"/>
      <c r="IVH67" s="685"/>
      <c r="IVI67" s="685"/>
      <c r="IVJ67" s="685"/>
      <c r="IVK67" s="685"/>
      <c r="IVL67" s="685"/>
      <c r="IVM67" s="685"/>
      <c r="IVN67" s="685"/>
      <c r="IVO67" s="685"/>
      <c r="IVP67" s="685"/>
      <c r="IVQ67" s="685"/>
      <c r="IVR67" s="685"/>
      <c r="IVS67" s="685"/>
      <c r="IVT67" s="685"/>
      <c r="IVU67" s="685"/>
      <c r="IVV67" s="685"/>
      <c r="IVW67" s="685"/>
      <c r="IVX67" s="685"/>
      <c r="IVY67" s="685"/>
      <c r="IVZ67" s="685"/>
      <c r="IWA67" s="685"/>
      <c r="IWB67" s="685"/>
      <c r="IWC67" s="685"/>
      <c r="IWD67" s="685"/>
      <c r="IWE67" s="685"/>
      <c r="IWF67" s="685"/>
      <c r="IWG67" s="685"/>
      <c r="IWH67" s="685"/>
      <c r="IWI67" s="685"/>
      <c r="IWJ67" s="685"/>
      <c r="IWK67" s="685"/>
      <c r="IWL67" s="685"/>
      <c r="IWM67" s="685"/>
      <c r="IWN67" s="685"/>
      <c r="IWO67" s="685"/>
      <c r="IWP67" s="685"/>
      <c r="IWQ67" s="685"/>
      <c r="IWR67" s="685"/>
      <c r="IWS67" s="685"/>
      <c r="IWT67" s="685"/>
      <c r="IWU67" s="685"/>
      <c r="IWV67" s="685"/>
      <c r="IWW67" s="685"/>
      <c r="IWX67" s="685"/>
      <c r="IWY67" s="685"/>
      <c r="IWZ67" s="685"/>
      <c r="IXA67" s="685"/>
      <c r="IXB67" s="685"/>
      <c r="IXC67" s="685"/>
      <c r="IXD67" s="685"/>
      <c r="IXE67" s="685"/>
      <c r="IXF67" s="685"/>
      <c r="IXG67" s="685"/>
      <c r="IXH67" s="685"/>
      <c r="IXI67" s="685"/>
      <c r="IXJ67" s="685"/>
      <c r="IXK67" s="685"/>
      <c r="IXL67" s="685"/>
      <c r="IXM67" s="685"/>
      <c r="IXN67" s="685"/>
      <c r="IXO67" s="685"/>
      <c r="IXP67" s="685"/>
      <c r="IXQ67" s="685"/>
      <c r="IXR67" s="685"/>
      <c r="IXS67" s="685"/>
      <c r="IXT67" s="685"/>
      <c r="IXU67" s="685"/>
      <c r="IXV67" s="685"/>
      <c r="IXW67" s="685"/>
      <c r="IXX67" s="685"/>
      <c r="IXY67" s="685"/>
      <c r="IXZ67" s="685"/>
      <c r="IYA67" s="685"/>
      <c r="IYB67" s="685"/>
      <c r="IYC67" s="685"/>
      <c r="IYD67" s="685"/>
      <c r="IYE67" s="685"/>
      <c r="IYF67" s="685"/>
      <c r="IYG67" s="685"/>
      <c r="IYH67" s="685"/>
      <c r="IYI67" s="685"/>
      <c r="IYJ67" s="685"/>
      <c r="IYK67" s="685"/>
      <c r="IYL67" s="685"/>
      <c r="IYM67" s="685"/>
      <c r="IYN67" s="685"/>
      <c r="IYO67" s="685"/>
      <c r="IYP67" s="685"/>
      <c r="IYQ67" s="685"/>
      <c r="IYR67" s="685"/>
      <c r="IYS67" s="685"/>
      <c r="IYT67" s="685"/>
      <c r="IYU67" s="685"/>
      <c r="IYV67" s="685"/>
      <c r="IYW67" s="685"/>
      <c r="IYX67" s="685"/>
      <c r="IYY67" s="685"/>
      <c r="IYZ67" s="685"/>
      <c r="IZA67" s="685"/>
      <c r="IZB67" s="685"/>
      <c r="IZC67" s="685"/>
      <c r="IZD67" s="685"/>
      <c r="IZE67" s="685"/>
      <c r="IZF67" s="685"/>
      <c r="IZG67" s="685"/>
      <c r="IZH67" s="685"/>
      <c r="IZI67" s="685"/>
      <c r="IZJ67" s="685"/>
      <c r="IZK67" s="685"/>
      <c r="IZL67" s="685"/>
      <c r="IZM67" s="685"/>
      <c r="IZN67" s="685"/>
      <c r="IZO67" s="685"/>
      <c r="IZP67" s="685"/>
      <c r="IZQ67" s="685"/>
      <c r="IZR67" s="685"/>
      <c r="IZS67" s="685"/>
      <c r="IZT67" s="685"/>
      <c r="IZU67" s="685"/>
      <c r="IZV67" s="685"/>
      <c r="IZW67" s="685"/>
      <c r="IZX67" s="685"/>
      <c r="IZY67" s="685"/>
      <c r="IZZ67" s="685"/>
      <c r="JAA67" s="685"/>
      <c r="JAB67" s="685"/>
      <c r="JAC67" s="685"/>
      <c r="JAD67" s="685"/>
      <c r="JAE67" s="685"/>
      <c r="JAF67" s="685"/>
      <c r="JAG67" s="685"/>
      <c r="JAH67" s="685"/>
      <c r="JAI67" s="685"/>
      <c r="JAJ67" s="685"/>
      <c r="JAK67" s="685"/>
      <c r="JAL67" s="685"/>
      <c r="JAM67" s="685"/>
      <c r="JAN67" s="685"/>
      <c r="JAO67" s="685"/>
      <c r="JAP67" s="685"/>
      <c r="JAQ67" s="685"/>
      <c r="JAR67" s="685"/>
      <c r="JAS67" s="685"/>
      <c r="JAT67" s="685"/>
      <c r="JAU67" s="685"/>
      <c r="JAV67" s="685"/>
      <c r="JAW67" s="685"/>
      <c r="JAX67" s="685"/>
      <c r="JAY67" s="685"/>
      <c r="JAZ67" s="685"/>
      <c r="JBA67" s="685"/>
      <c r="JBB67" s="685"/>
      <c r="JBC67" s="685"/>
      <c r="JBD67" s="685"/>
      <c r="JBE67" s="685"/>
      <c r="JBF67" s="685"/>
      <c r="JBG67" s="685"/>
      <c r="JBH67" s="685"/>
      <c r="JBI67" s="685"/>
      <c r="JBJ67" s="685"/>
      <c r="JBK67" s="685"/>
      <c r="JBL67" s="685"/>
      <c r="JBM67" s="685"/>
      <c r="JBN67" s="685"/>
      <c r="JBO67" s="685"/>
      <c r="JBP67" s="685"/>
      <c r="JBQ67" s="685"/>
      <c r="JBR67" s="685"/>
      <c r="JBS67" s="685"/>
      <c r="JBT67" s="685"/>
      <c r="JBU67" s="685"/>
      <c r="JBV67" s="685"/>
      <c r="JBW67" s="685"/>
      <c r="JBX67" s="685"/>
      <c r="JBY67" s="685"/>
      <c r="JBZ67" s="685"/>
      <c r="JCA67" s="685"/>
      <c r="JCB67" s="685"/>
      <c r="JCC67" s="685"/>
      <c r="JCD67" s="685"/>
      <c r="JCE67" s="685"/>
      <c r="JCF67" s="685"/>
      <c r="JCG67" s="685"/>
      <c r="JCH67" s="685"/>
      <c r="JCI67" s="685"/>
      <c r="JCJ67" s="685"/>
      <c r="JCK67" s="685"/>
      <c r="JCL67" s="685"/>
      <c r="JCM67" s="685"/>
      <c r="JCN67" s="685"/>
      <c r="JCO67" s="685"/>
      <c r="JCP67" s="685"/>
      <c r="JCQ67" s="685"/>
      <c r="JCR67" s="685"/>
      <c r="JCS67" s="685"/>
      <c r="JCT67" s="685"/>
      <c r="JCU67" s="685"/>
      <c r="JCV67" s="685"/>
      <c r="JCW67" s="685"/>
      <c r="JCX67" s="685"/>
      <c r="JCY67" s="685"/>
      <c r="JCZ67" s="685"/>
      <c r="JDA67" s="685"/>
      <c r="JDB67" s="685"/>
      <c r="JDC67" s="685"/>
      <c r="JDD67" s="685"/>
      <c r="JDE67" s="685"/>
      <c r="JDF67" s="685"/>
      <c r="JDG67" s="685"/>
      <c r="JDH67" s="685"/>
      <c r="JDI67" s="685"/>
      <c r="JDJ67" s="685"/>
      <c r="JDK67" s="685"/>
      <c r="JDL67" s="685"/>
      <c r="JDM67" s="685"/>
      <c r="JDN67" s="685"/>
      <c r="JDO67" s="685"/>
      <c r="JDP67" s="685"/>
      <c r="JDQ67" s="685"/>
      <c r="JDR67" s="685"/>
      <c r="JDS67" s="685"/>
      <c r="JDT67" s="685"/>
      <c r="JDU67" s="685"/>
      <c r="JDV67" s="685"/>
      <c r="JDW67" s="685"/>
      <c r="JDX67" s="685"/>
      <c r="JDY67" s="685"/>
      <c r="JDZ67" s="685"/>
      <c r="JEA67" s="685"/>
      <c r="JEB67" s="685"/>
      <c r="JEC67" s="685"/>
      <c r="JED67" s="685"/>
      <c r="JEE67" s="685"/>
      <c r="JEF67" s="685"/>
      <c r="JEG67" s="685"/>
      <c r="JEH67" s="685"/>
      <c r="JEI67" s="685"/>
      <c r="JEJ67" s="685"/>
      <c r="JEK67" s="685"/>
      <c r="JEL67" s="685"/>
      <c r="JEM67" s="685"/>
      <c r="JEN67" s="685"/>
      <c r="JEO67" s="685"/>
      <c r="JEP67" s="685"/>
      <c r="JEQ67" s="685"/>
      <c r="JER67" s="685"/>
      <c r="JES67" s="685"/>
      <c r="JET67" s="685"/>
      <c r="JEU67" s="685"/>
      <c r="JEV67" s="685"/>
      <c r="JEW67" s="685"/>
      <c r="JEX67" s="685"/>
      <c r="JEY67" s="685"/>
      <c r="JEZ67" s="685"/>
      <c r="JFA67" s="685"/>
      <c r="JFB67" s="685"/>
      <c r="JFC67" s="685"/>
      <c r="JFD67" s="685"/>
      <c r="JFE67" s="685"/>
      <c r="JFF67" s="685"/>
      <c r="JFG67" s="685"/>
      <c r="JFH67" s="685"/>
      <c r="JFI67" s="685"/>
      <c r="JFJ67" s="685"/>
      <c r="JFK67" s="685"/>
      <c r="JFL67" s="685"/>
      <c r="JFM67" s="685"/>
      <c r="JFN67" s="685"/>
      <c r="JFO67" s="685"/>
      <c r="JFP67" s="685"/>
      <c r="JFQ67" s="685"/>
      <c r="JFR67" s="685"/>
      <c r="JFS67" s="685"/>
      <c r="JFT67" s="685"/>
      <c r="JFU67" s="685"/>
      <c r="JFV67" s="685"/>
      <c r="JFW67" s="685"/>
      <c r="JFX67" s="685"/>
      <c r="JFY67" s="685"/>
      <c r="JFZ67" s="685"/>
      <c r="JGA67" s="685"/>
      <c r="JGB67" s="685"/>
      <c r="JGC67" s="685"/>
      <c r="JGD67" s="685"/>
      <c r="JGE67" s="685"/>
      <c r="JGF67" s="685"/>
      <c r="JGG67" s="685"/>
      <c r="JGH67" s="685"/>
      <c r="JGI67" s="685"/>
      <c r="JGJ67" s="685"/>
      <c r="JGK67" s="685"/>
      <c r="JGL67" s="685"/>
      <c r="JGM67" s="685"/>
      <c r="JGN67" s="685"/>
      <c r="JGO67" s="685"/>
      <c r="JGP67" s="685"/>
      <c r="JGQ67" s="685"/>
      <c r="JGR67" s="685"/>
      <c r="JGS67" s="685"/>
      <c r="JGT67" s="685"/>
      <c r="JGU67" s="685"/>
      <c r="JGV67" s="685"/>
      <c r="JGW67" s="685"/>
      <c r="JGX67" s="685"/>
      <c r="JGY67" s="685"/>
      <c r="JGZ67" s="685"/>
      <c r="JHA67" s="685"/>
      <c r="JHB67" s="685"/>
      <c r="JHC67" s="685"/>
      <c r="JHD67" s="685"/>
      <c r="JHE67" s="685"/>
      <c r="JHF67" s="685"/>
      <c r="JHG67" s="685"/>
      <c r="JHH67" s="685"/>
      <c r="JHI67" s="685"/>
      <c r="JHJ67" s="685"/>
      <c r="JHK67" s="685"/>
      <c r="JHL67" s="685"/>
      <c r="JHM67" s="685"/>
      <c r="JHN67" s="685"/>
      <c r="JHO67" s="685"/>
      <c r="JHP67" s="685"/>
      <c r="JHQ67" s="685"/>
      <c r="JHR67" s="685"/>
      <c r="JHS67" s="685"/>
      <c r="JHT67" s="685"/>
      <c r="JHU67" s="685"/>
      <c r="JHV67" s="685"/>
      <c r="JHW67" s="685"/>
      <c r="JHX67" s="685"/>
      <c r="JHY67" s="685"/>
      <c r="JHZ67" s="685"/>
      <c r="JIA67" s="685"/>
      <c r="JIB67" s="685"/>
      <c r="JIC67" s="685"/>
      <c r="JID67" s="685"/>
      <c r="JIE67" s="685"/>
      <c r="JIF67" s="685"/>
      <c r="JIG67" s="685"/>
      <c r="JIH67" s="685"/>
      <c r="JII67" s="685"/>
      <c r="JIJ67" s="685"/>
      <c r="JIK67" s="685"/>
      <c r="JIL67" s="685"/>
      <c r="JIM67" s="685"/>
      <c r="JIN67" s="685"/>
      <c r="JIO67" s="685"/>
      <c r="JIP67" s="685"/>
      <c r="JIQ67" s="685"/>
      <c r="JIR67" s="685"/>
      <c r="JIS67" s="685"/>
      <c r="JIT67" s="685"/>
      <c r="JIU67" s="685"/>
      <c r="JIV67" s="685"/>
      <c r="JIW67" s="685"/>
      <c r="JIX67" s="685"/>
      <c r="JIY67" s="685"/>
      <c r="JIZ67" s="685"/>
      <c r="JJA67" s="685"/>
      <c r="JJB67" s="685"/>
      <c r="JJC67" s="685"/>
      <c r="JJD67" s="685"/>
      <c r="JJE67" s="685"/>
      <c r="JJF67" s="685"/>
      <c r="JJG67" s="685"/>
      <c r="JJH67" s="685"/>
      <c r="JJI67" s="685"/>
      <c r="JJJ67" s="685"/>
      <c r="JJK67" s="685"/>
      <c r="JJL67" s="685"/>
      <c r="JJM67" s="685"/>
      <c r="JJN67" s="685"/>
      <c r="JJO67" s="685"/>
      <c r="JJP67" s="685"/>
      <c r="JJQ67" s="685"/>
      <c r="JJR67" s="685"/>
      <c r="JJS67" s="685"/>
      <c r="JJT67" s="685"/>
      <c r="JJU67" s="685"/>
      <c r="JJV67" s="685"/>
      <c r="JJW67" s="685"/>
      <c r="JJX67" s="685"/>
      <c r="JJY67" s="685"/>
      <c r="JJZ67" s="685"/>
      <c r="JKA67" s="685"/>
      <c r="JKB67" s="685"/>
      <c r="JKC67" s="685"/>
      <c r="JKD67" s="685"/>
      <c r="JKE67" s="685"/>
      <c r="JKF67" s="685"/>
      <c r="JKG67" s="685"/>
      <c r="JKH67" s="685"/>
      <c r="JKI67" s="685"/>
      <c r="JKJ67" s="685"/>
      <c r="JKK67" s="685"/>
      <c r="JKL67" s="685"/>
      <c r="JKM67" s="685"/>
      <c r="JKN67" s="685"/>
      <c r="JKO67" s="685"/>
      <c r="JKP67" s="685"/>
      <c r="JKQ67" s="685"/>
      <c r="JKR67" s="685"/>
      <c r="JKS67" s="685"/>
      <c r="JKT67" s="685"/>
      <c r="JKU67" s="685"/>
      <c r="JKV67" s="685"/>
      <c r="JKW67" s="685"/>
      <c r="JKX67" s="685"/>
      <c r="JKY67" s="685"/>
      <c r="JKZ67" s="685"/>
      <c r="JLA67" s="685"/>
      <c r="JLB67" s="685"/>
      <c r="JLC67" s="685"/>
      <c r="JLD67" s="685"/>
      <c r="JLE67" s="685"/>
      <c r="JLF67" s="685"/>
      <c r="JLG67" s="685"/>
      <c r="JLH67" s="685"/>
      <c r="JLI67" s="685"/>
      <c r="JLJ67" s="685"/>
      <c r="JLK67" s="685"/>
      <c r="JLL67" s="685"/>
      <c r="JLM67" s="685"/>
      <c r="JLN67" s="685"/>
      <c r="JLO67" s="685"/>
      <c r="JLP67" s="685"/>
      <c r="JLQ67" s="685"/>
      <c r="JLR67" s="685"/>
      <c r="JLS67" s="685"/>
      <c r="JLT67" s="685"/>
      <c r="JLU67" s="685"/>
      <c r="JLV67" s="685"/>
      <c r="JLW67" s="685"/>
      <c r="JLX67" s="685"/>
      <c r="JLY67" s="685"/>
      <c r="JLZ67" s="685"/>
      <c r="JMA67" s="685"/>
      <c r="JMB67" s="685"/>
      <c r="JMC67" s="685"/>
      <c r="JMD67" s="685"/>
      <c r="JME67" s="685"/>
      <c r="JMF67" s="685"/>
      <c r="JMG67" s="685"/>
      <c r="JMH67" s="685"/>
      <c r="JMI67" s="685"/>
      <c r="JMJ67" s="685"/>
      <c r="JMK67" s="685"/>
      <c r="JML67" s="685"/>
      <c r="JMM67" s="685"/>
      <c r="JMN67" s="685"/>
      <c r="JMO67" s="685"/>
      <c r="JMP67" s="685"/>
      <c r="JMQ67" s="685"/>
      <c r="JMR67" s="685"/>
      <c r="JMS67" s="685"/>
      <c r="JMT67" s="685"/>
      <c r="JMU67" s="685"/>
      <c r="JMV67" s="685"/>
      <c r="JMW67" s="685"/>
      <c r="JMX67" s="685"/>
      <c r="JMY67" s="685"/>
      <c r="JMZ67" s="685"/>
      <c r="JNA67" s="685"/>
      <c r="JNB67" s="685"/>
      <c r="JNC67" s="685"/>
      <c r="JND67" s="685"/>
      <c r="JNE67" s="685"/>
      <c r="JNF67" s="685"/>
      <c r="JNG67" s="685"/>
      <c r="JNH67" s="685"/>
      <c r="JNI67" s="685"/>
      <c r="JNJ67" s="685"/>
      <c r="JNK67" s="685"/>
      <c r="JNL67" s="685"/>
      <c r="JNM67" s="685"/>
      <c r="JNN67" s="685"/>
      <c r="JNO67" s="685"/>
      <c r="JNP67" s="685"/>
      <c r="JNQ67" s="685"/>
      <c r="JNR67" s="685"/>
      <c r="JNS67" s="685"/>
      <c r="JNT67" s="685"/>
      <c r="JNU67" s="685"/>
      <c r="JNV67" s="685"/>
      <c r="JNW67" s="685"/>
      <c r="JNX67" s="685"/>
      <c r="JNY67" s="685"/>
      <c r="JNZ67" s="685"/>
      <c r="JOA67" s="685"/>
      <c r="JOB67" s="685"/>
      <c r="JOC67" s="685"/>
      <c r="JOD67" s="685"/>
      <c r="JOE67" s="685"/>
      <c r="JOF67" s="685"/>
      <c r="JOG67" s="685"/>
      <c r="JOH67" s="685"/>
      <c r="JOI67" s="685"/>
      <c r="JOJ67" s="685"/>
      <c r="JOK67" s="685"/>
      <c r="JOL67" s="685"/>
      <c r="JOM67" s="685"/>
      <c r="JON67" s="685"/>
      <c r="JOO67" s="685"/>
      <c r="JOP67" s="685"/>
      <c r="JOQ67" s="685"/>
      <c r="JOR67" s="685"/>
      <c r="JOS67" s="685"/>
      <c r="JOT67" s="685"/>
      <c r="JOU67" s="685"/>
      <c r="JOV67" s="685"/>
      <c r="JOW67" s="685"/>
      <c r="JOX67" s="685"/>
      <c r="JOY67" s="685"/>
      <c r="JOZ67" s="685"/>
      <c r="JPA67" s="685"/>
      <c r="JPB67" s="685"/>
      <c r="JPC67" s="685"/>
      <c r="JPD67" s="685"/>
      <c r="JPE67" s="685"/>
      <c r="JPF67" s="685"/>
      <c r="JPG67" s="685"/>
      <c r="JPH67" s="685"/>
      <c r="JPI67" s="685"/>
      <c r="JPJ67" s="685"/>
      <c r="JPK67" s="685"/>
      <c r="JPL67" s="685"/>
      <c r="JPM67" s="685"/>
      <c r="JPN67" s="685"/>
      <c r="JPO67" s="685"/>
      <c r="JPP67" s="685"/>
      <c r="JPQ67" s="685"/>
      <c r="JPR67" s="685"/>
      <c r="JPS67" s="685"/>
      <c r="JPT67" s="685"/>
      <c r="JPU67" s="685"/>
      <c r="JPV67" s="685"/>
      <c r="JPW67" s="685"/>
      <c r="JPX67" s="685"/>
      <c r="JPY67" s="685"/>
      <c r="JPZ67" s="685"/>
      <c r="JQA67" s="685"/>
      <c r="JQB67" s="685"/>
      <c r="JQC67" s="685"/>
      <c r="JQD67" s="685"/>
      <c r="JQE67" s="685"/>
      <c r="JQF67" s="685"/>
      <c r="JQG67" s="685"/>
      <c r="JQH67" s="685"/>
      <c r="JQI67" s="685"/>
      <c r="JQJ67" s="685"/>
      <c r="JQK67" s="685"/>
      <c r="JQL67" s="685"/>
      <c r="JQM67" s="685"/>
      <c r="JQN67" s="685"/>
      <c r="JQO67" s="685"/>
      <c r="JQP67" s="685"/>
      <c r="JQQ67" s="685"/>
      <c r="JQR67" s="685"/>
      <c r="JQS67" s="685"/>
      <c r="JQT67" s="685"/>
      <c r="JQU67" s="685"/>
      <c r="JQV67" s="685"/>
      <c r="JQW67" s="685"/>
      <c r="JQX67" s="685"/>
      <c r="JQY67" s="685"/>
      <c r="JQZ67" s="685"/>
      <c r="JRA67" s="685"/>
      <c r="JRB67" s="685"/>
      <c r="JRC67" s="685"/>
      <c r="JRD67" s="685"/>
      <c r="JRE67" s="685"/>
      <c r="JRF67" s="685"/>
      <c r="JRG67" s="685"/>
      <c r="JRH67" s="685"/>
      <c r="JRI67" s="685"/>
      <c r="JRJ67" s="685"/>
      <c r="JRK67" s="685"/>
      <c r="JRL67" s="685"/>
      <c r="JRM67" s="685"/>
      <c r="JRN67" s="685"/>
      <c r="JRO67" s="685"/>
      <c r="JRP67" s="685"/>
      <c r="JRQ67" s="685"/>
      <c r="JRR67" s="685"/>
      <c r="JRS67" s="685"/>
      <c r="JRT67" s="685"/>
      <c r="JRU67" s="685"/>
      <c r="JRV67" s="685"/>
      <c r="JRW67" s="685"/>
      <c r="JRX67" s="685"/>
      <c r="JRY67" s="685"/>
      <c r="JRZ67" s="685"/>
      <c r="JSA67" s="685"/>
      <c r="JSB67" s="685"/>
      <c r="JSC67" s="685"/>
      <c r="JSD67" s="685"/>
      <c r="JSE67" s="685"/>
      <c r="JSF67" s="685"/>
      <c r="JSG67" s="685"/>
      <c r="JSH67" s="685"/>
      <c r="JSI67" s="685"/>
      <c r="JSJ67" s="685"/>
      <c r="JSK67" s="685"/>
      <c r="JSL67" s="685"/>
      <c r="JSM67" s="685"/>
      <c r="JSN67" s="685"/>
      <c r="JSO67" s="685"/>
      <c r="JSP67" s="685"/>
      <c r="JSQ67" s="685"/>
      <c r="JSR67" s="685"/>
      <c r="JSS67" s="685"/>
      <c r="JST67" s="685"/>
      <c r="JSU67" s="685"/>
      <c r="JSV67" s="685"/>
      <c r="JSW67" s="685"/>
      <c r="JSX67" s="685"/>
      <c r="JSY67" s="685"/>
      <c r="JSZ67" s="685"/>
      <c r="JTA67" s="685"/>
      <c r="JTB67" s="685"/>
      <c r="JTC67" s="685"/>
      <c r="JTD67" s="685"/>
      <c r="JTE67" s="685"/>
      <c r="JTF67" s="685"/>
      <c r="JTG67" s="685"/>
      <c r="JTH67" s="685"/>
      <c r="JTI67" s="685"/>
      <c r="JTJ67" s="685"/>
      <c r="JTK67" s="685"/>
      <c r="JTL67" s="685"/>
      <c r="JTM67" s="685"/>
      <c r="JTN67" s="685"/>
      <c r="JTO67" s="685"/>
      <c r="JTP67" s="685"/>
      <c r="JTQ67" s="685"/>
      <c r="JTR67" s="685"/>
      <c r="JTS67" s="685"/>
      <c r="JTT67" s="685"/>
      <c r="JTU67" s="685"/>
      <c r="JTV67" s="685"/>
      <c r="JTW67" s="685"/>
      <c r="JTX67" s="685"/>
      <c r="JTY67" s="685"/>
      <c r="JTZ67" s="685"/>
      <c r="JUA67" s="685"/>
      <c r="JUB67" s="685"/>
      <c r="JUC67" s="685"/>
      <c r="JUD67" s="685"/>
      <c r="JUE67" s="685"/>
      <c r="JUF67" s="685"/>
      <c r="JUG67" s="685"/>
      <c r="JUH67" s="685"/>
      <c r="JUI67" s="685"/>
      <c r="JUJ67" s="685"/>
      <c r="JUK67" s="685"/>
      <c r="JUL67" s="685"/>
      <c r="JUM67" s="685"/>
      <c r="JUN67" s="685"/>
      <c r="JUO67" s="685"/>
      <c r="JUP67" s="685"/>
      <c r="JUQ67" s="685"/>
      <c r="JUR67" s="685"/>
      <c r="JUS67" s="685"/>
      <c r="JUT67" s="685"/>
      <c r="JUU67" s="685"/>
      <c r="JUV67" s="685"/>
      <c r="JUW67" s="685"/>
      <c r="JUX67" s="685"/>
      <c r="JUY67" s="685"/>
      <c r="JUZ67" s="685"/>
      <c r="JVA67" s="685"/>
      <c r="JVB67" s="685"/>
      <c r="JVC67" s="685"/>
      <c r="JVD67" s="685"/>
      <c r="JVE67" s="685"/>
      <c r="JVF67" s="685"/>
      <c r="JVG67" s="685"/>
      <c r="JVH67" s="685"/>
      <c r="JVI67" s="685"/>
      <c r="JVJ67" s="685"/>
      <c r="JVK67" s="685"/>
      <c r="JVL67" s="685"/>
      <c r="JVM67" s="685"/>
      <c r="JVN67" s="685"/>
      <c r="JVO67" s="685"/>
      <c r="JVP67" s="685"/>
      <c r="JVQ67" s="685"/>
      <c r="JVR67" s="685"/>
      <c r="JVS67" s="685"/>
      <c r="JVT67" s="685"/>
      <c r="JVU67" s="685"/>
      <c r="JVV67" s="685"/>
      <c r="JVW67" s="685"/>
      <c r="JVX67" s="685"/>
      <c r="JVY67" s="685"/>
      <c r="JVZ67" s="685"/>
      <c r="JWA67" s="685"/>
      <c r="JWB67" s="685"/>
      <c r="JWC67" s="685"/>
      <c r="JWD67" s="685"/>
      <c r="JWE67" s="685"/>
      <c r="JWF67" s="685"/>
      <c r="JWG67" s="685"/>
      <c r="JWH67" s="685"/>
      <c r="JWI67" s="685"/>
      <c r="JWJ67" s="685"/>
      <c r="JWK67" s="685"/>
      <c r="JWL67" s="685"/>
      <c r="JWM67" s="685"/>
      <c r="JWN67" s="685"/>
      <c r="JWO67" s="685"/>
      <c r="JWP67" s="685"/>
      <c r="JWQ67" s="685"/>
      <c r="JWR67" s="685"/>
      <c r="JWS67" s="685"/>
      <c r="JWT67" s="685"/>
      <c r="JWU67" s="685"/>
      <c r="JWV67" s="685"/>
      <c r="JWW67" s="685"/>
      <c r="JWX67" s="685"/>
      <c r="JWY67" s="685"/>
      <c r="JWZ67" s="685"/>
      <c r="JXA67" s="685"/>
      <c r="JXB67" s="685"/>
      <c r="JXC67" s="685"/>
      <c r="JXD67" s="685"/>
      <c r="JXE67" s="685"/>
      <c r="JXF67" s="685"/>
      <c r="JXG67" s="685"/>
      <c r="JXH67" s="685"/>
      <c r="JXI67" s="685"/>
      <c r="JXJ67" s="685"/>
      <c r="JXK67" s="685"/>
      <c r="JXL67" s="685"/>
      <c r="JXM67" s="685"/>
      <c r="JXN67" s="685"/>
      <c r="JXO67" s="685"/>
      <c r="JXP67" s="685"/>
      <c r="JXQ67" s="685"/>
      <c r="JXR67" s="685"/>
      <c r="JXS67" s="685"/>
      <c r="JXT67" s="685"/>
      <c r="JXU67" s="685"/>
      <c r="JXV67" s="685"/>
      <c r="JXW67" s="685"/>
      <c r="JXX67" s="685"/>
      <c r="JXY67" s="685"/>
      <c r="JXZ67" s="685"/>
      <c r="JYA67" s="685"/>
      <c r="JYB67" s="685"/>
      <c r="JYC67" s="685"/>
      <c r="JYD67" s="685"/>
      <c r="JYE67" s="685"/>
      <c r="JYF67" s="685"/>
      <c r="JYG67" s="685"/>
      <c r="JYH67" s="685"/>
      <c r="JYI67" s="685"/>
      <c r="JYJ67" s="685"/>
      <c r="JYK67" s="685"/>
      <c r="JYL67" s="685"/>
      <c r="JYM67" s="685"/>
      <c r="JYN67" s="685"/>
      <c r="JYO67" s="685"/>
      <c r="JYP67" s="685"/>
      <c r="JYQ67" s="685"/>
      <c r="JYR67" s="685"/>
      <c r="JYS67" s="685"/>
      <c r="JYT67" s="685"/>
      <c r="JYU67" s="685"/>
      <c r="JYV67" s="685"/>
      <c r="JYW67" s="685"/>
      <c r="JYX67" s="685"/>
      <c r="JYY67" s="685"/>
      <c r="JYZ67" s="685"/>
      <c r="JZA67" s="685"/>
      <c r="JZB67" s="685"/>
      <c r="JZC67" s="685"/>
      <c r="JZD67" s="685"/>
      <c r="JZE67" s="685"/>
      <c r="JZF67" s="685"/>
      <c r="JZG67" s="685"/>
      <c r="JZH67" s="685"/>
      <c r="JZI67" s="685"/>
      <c r="JZJ67" s="685"/>
      <c r="JZK67" s="685"/>
      <c r="JZL67" s="685"/>
      <c r="JZM67" s="685"/>
      <c r="JZN67" s="685"/>
      <c r="JZO67" s="685"/>
      <c r="JZP67" s="685"/>
      <c r="JZQ67" s="685"/>
      <c r="JZR67" s="685"/>
      <c r="JZS67" s="685"/>
      <c r="JZT67" s="685"/>
      <c r="JZU67" s="685"/>
      <c r="JZV67" s="685"/>
      <c r="JZW67" s="685"/>
      <c r="JZX67" s="685"/>
      <c r="JZY67" s="685"/>
      <c r="JZZ67" s="685"/>
      <c r="KAA67" s="685"/>
      <c r="KAB67" s="685"/>
      <c r="KAC67" s="685"/>
      <c r="KAD67" s="685"/>
      <c r="KAE67" s="685"/>
      <c r="KAF67" s="685"/>
      <c r="KAG67" s="685"/>
      <c r="KAH67" s="685"/>
      <c r="KAI67" s="685"/>
      <c r="KAJ67" s="685"/>
      <c r="KAK67" s="685"/>
      <c r="KAL67" s="685"/>
      <c r="KAM67" s="685"/>
      <c r="KAN67" s="685"/>
      <c r="KAO67" s="685"/>
      <c r="KAP67" s="685"/>
      <c r="KAQ67" s="685"/>
      <c r="KAR67" s="685"/>
      <c r="KAS67" s="685"/>
      <c r="KAT67" s="685"/>
      <c r="KAU67" s="685"/>
      <c r="KAV67" s="685"/>
      <c r="KAW67" s="685"/>
      <c r="KAX67" s="685"/>
      <c r="KAY67" s="685"/>
      <c r="KAZ67" s="685"/>
      <c r="KBA67" s="685"/>
      <c r="KBB67" s="685"/>
      <c r="KBC67" s="685"/>
      <c r="KBD67" s="685"/>
      <c r="KBE67" s="685"/>
      <c r="KBF67" s="685"/>
      <c r="KBG67" s="685"/>
      <c r="KBH67" s="685"/>
      <c r="KBI67" s="685"/>
      <c r="KBJ67" s="685"/>
      <c r="KBK67" s="685"/>
      <c r="KBL67" s="685"/>
      <c r="KBM67" s="685"/>
      <c r="KBN67" s="685"/>
      <c r="KBO67" s="685"/>
      <c r="KBP67" s="685"/>
      <c r="KBQ67" s="685"/>
      <c r="KBR67" s="685"/>
      <c r="KBS67" s="685"/>
      <c r="KBT67" s="685"/>
      <c r="KBU67" s="685"/>
      <c r="KBV67" s="685"/>
      <c r="KBW67" s="685"/>
      <c r="KBX67" s="685"/>
      <c r="KBY67" s="685"/>
      <c r="KBZ67" s="685"/>
      <c r="KCA67" s="685"/>
      <c r="KCB67" s="685"/>
      <c r="KCC67" s="685"/>
      <c r="KCD67" s="685"/>
      <c r="KCE67" s="685"/>
      <c r="KCF67" s="685"/>
      <c r="KCG67" s="685"/>
      <c r="KCH67" s="685"/>
      <c r="KCI67" s="685"/>
      <c r="KCJ67" s="685"/>
      <c r="KCK67" s="685"/>
      <c r="KCL67" s="685"/>
      <c r="KCM67" s="685"/>
      <c r="KCN67" s="685"/>
      <c r="KCO67" s="685"/>
      <c r="KCP67" s="685"/>
      <c r="KCQ67" s="685"/>
      <c r="KCR67" s="685"/>
      <c r="KCS67" s="685"/>
      <c r="KCT67" s="685"/>
      <c r="KCU67" s="685"/>
      <c r="KCV67" s="685"/>
      <c r="KCW67" s="685"/>
      <c r="KCX67" s="685"/>
      <c r="KCY67" s="685"/>
      <c r="KCZ67" s="685"/>
      <c r="KDA67" s="685"/>
      <c r="KDB67" s="685"/>
      <c r="KDC67" s="685"/>
      <c r="KDD67" s="685"/>
      <c r="KDE67" s="685"/>
      <c r="KDF67" s="685"/>
      <c r="KDG67" s="685"/>
      <c r="KDH67" s="685"/>
      <c r="KDI67" s="685"/>
      <c r="KDJ67" s="685"/>
      <c r="KDK67" s="685"/>
      <c r="KDL67" s="685"/>
      <c r="KDM67" s="685"/>
      <c r="KDN67" s="685"/>
      <c r="KDO67" s="685"/>
      <c r="KDP67" s="685"/>
      <c r="KDQ67" s="685"/>
      <c r="KDR67" s="685"/>
      <c r="KDS67" s="685"/>
      <c r="KDT67" s="685"/>
      <c r="KDU67" s="685"/>
      <c r="KDV67" s="685"/>
      <c r="KDW67" s="685"/>
      <c r="KDX67" s="685"/>
      <c r="KDY67" s="685"/>
      <c r="KDZ67" s="685"/>
      <c r="KEA67" s="685"/>
      <c r="KEB67" s="685"/>
      <c r="KEC67" s="685"/>
      <c r="KED67" s="685"/>
      <c r="KEE67" s="685"/>
      <c r="KEF67" s="685"/>
      <c r="KEG67" s="685"/>
      <c r="KEH67" s="685"/>
      <c r="KEI67" s="685"/>
      <c r="KEJ67" s="685"/>
      <c r="KEK67" s="685"/>
      <c r="KEL67" s="685"/>
      <c r="KEM67" s="685"/>
      <c r="KEN67" s="685"/>
      <c r="KEO67" s="685"/>
      <c r="KEP67" s="685"/>
      <c r="KEQ67" s="685"/>
      <c r="KER67" s="685"/>
      <c r="KES67" s="685"/>
      <c r="KET67" s="685"/>
      <c r="KEU67" s="685"/>
      <c r="KEV67" s="685"/>
      <c r="KEW67" s="685"/>
      <c r="KEX67" s="685"/>
      <c r="KEY67" s="685"/>
      <c r="KEZ67" s="685"/>
      <c r="KFA67" s="685"/>
      <c r="KFB67" s="685"/>
      <c r="KFC67" s="685"/>
      <c r="KFD67" s="685"/>
      <c r="KFE67" s="685"/>
      <c r="KFF67" s="685"/>
      <c r="KFG67" s="685"/>
      <c r="KFH67" s="685"/>
      <c r="KFI67" s="685"/>
      <c r="KFJ67" s="685"/>
      <c r="KFK67" s="685"/>
      <c r="KFL67" s="685"/>
      <c r="KFM67" s="685"/>
      <c r="KFN67" s="685"/>
      <c r="KFO67" s="685"/>
      <c r="KFP67" s="685"/>
      <c r="KFQ67" s="685"/>
      <c r="KFR67" s="685"/>
      <c r="KFS67" s="685"/>
      <c r="KFT67" s="685"/>
      <c r="KFU67" s="685"/>
      <c r="KFV67" s="685"/>
      <c r="KFW67" s="685"/>
      <c r="KFX67" s="685"/>
      <c r="KFY67" s="685"/>
      <c r="KFZ67" s="685"/>
      <c r="KGA67" s="685"/>
      <c r="KGB67" s="685"/>
      <c r="KGC67" s="685"/>
      <c r="KGD67" s="685"/>
      <c r="KGE67" s="685"/>
      <c r="KGF67" s="685"/>
      <c r="KGG67" s="685"/>
      <c r="KGH67" s="685"/>
      <c r="KGI67" s="685"/>
      <c r="KGJ67" s="685"/>
      <c r="KGK67" s="685"/>
      <c r="KGL67" s="685"/>
      <c r="KGM67" s="685"/>
      <c r="KGN67" s="685"/>
      <c r="KGO67" s="685"/>
      <c r="KGP67" s="685"/>
      <c r="KGQ67" s="685"/>
      <c r="KGR67" s="685"/>
      <c r="KGS67" s="685"/>
      <c r="KGT67" s="685"/>
      <c r="KGU67" s="685"/>
      <c r="KGV67" s="685"/>
      <c r="KGW67" s="685"/>
      <c r="KGX67" s="685"/>
      <c r="KGY67" s="685"/>
      <c r="KGZ67" s="685"/>
      <c r="KHA67" s="685"/>
      <c r="KHB67" s="685"/>
      <c r="KHC67" s="685"/>
      <c r="KHD67" s="685"/>
      <c r="KHE67" s="685"/>
      <c r="KHF67" s="685"/>
      <c r="KHG67" s="685"/>
      <c r="KHH67" s="685"/>
      <c r="KHI67" s="685"/>
      <c r="KHJ67" s="685"/>
      <c r="KHK67" s="685"/>
      <c r="KHL67" s="685"/>
      <c r="KHM67" s="685"/>
      <c r="KHN67" s="685"/>
      <c r="KHO67" s="685"/>
      <c r="KHP67" s="685"/>
      <c r="KHQ67" s="685"/>
      <c r="KHR67" s="685"/>
      <c r="KHS67" s="685"/>
      <c r="KHT67" s="685"/>
      <c r="KHU67" s="685"/>
      <c r="KHV67" s="685"/>
      <c r="KHW67" s="685"/>
      <c r="KHX67" s="685"/>
      <c r="KHY67" s="685"/>
      <c r="KHZ67" s="685"/>
      <c r="KIA67" s="685"/>
      <c r="KIB67" s="685"/>
      <c r="KIC67" s="685"/>
      <c r="KID67" s="685"/>
      <c r="KIE67" s="685"/>
      <c r="KIF67" s="685"/>
      <c r="KIG67" s="685"/>
      <c r="KIH67" s="685"/>
      <c r="KII67" s="685"/>
      <c r="KIJ67" s="685"/>
      <c r="KIK67" s="685"/>
      <c r="KIL67" s="685"/>
      <c r="KIM67" s="685"/>
      <c r="KIN67" s="685"/>
      <c r="KIO67" s="685"/>
      <c r="KIP67" s="685"/>
      <c r="KIQ67" s="685"/>
      <c r="KIR67" s="685"/>
      <c r="KIS67" s="685"/>
      <c r="KIT67" s="685"/>
      <c r="KIU67" s="685"/>
      <c r="KIV67" s="685"/>
      <c r="KIW67" s="685"/>
      <c r="KIX67" s="685"/>
      <c r="KIY67" s="685"/>
      <c r="KIZ67" s="685"/>
      <c r="KJA67" s="685"/>
      <c r="KJB67" s="685"/>
      <c r="KJC67" s="685"/>
      <c r="KJD67" s="685"/>
      <c r="KJE67" s="685"/>
      <c r="KJF67" s="685"/>
      <c r="KJG67" s="685"/>
      <c r="KJH67" s="685"/>
      <c r="KJI67" s="685"/>
      <c r="KJJ67" s="685"/>
      <c r="KJK67" s="685"/>
      <c r="KJL67" s="685"/>
      <c r="KJM67" s="685"/>
      <c r="KJN67" s="685"/>
      <c r="KJO67" s="685"/>
      <c r="KJP67" s="685"/>
      <c r="KJQ67" s="685"/>
      <c r="KJR67" s="685"/>
      <c r="KJS67" s="685"/>
      <c r="KJT67" s="685"/>
      <c r="KJU67" s="685"/>
      <c r="KJV67" s="685"/>
      <c r="KJW67" s="685"/>
      <c r="KJX67" s="685"/>
      <c r="KJY67" s="685"/>
      <c r="KJZ67" s="685"/>
      <c r="KKA67" s="685"/>
      <c r="KKB67" s="685"/>
      <c r="KKC67" s="685"/>
      <c r="KKD67" s="685"/>
      <c r="KKE67" s="685"/>
      <c r="KKF67" s="685"/>
      <c r="KKG67" s="685"/>
      <c r="KKH67" s="685"/>
      <c r="KKI67" s="685"/>
      <c r="KKJ67" s="685"/>
      <c r="KKK67" s="685"/>
      <c r="KKL67" s="685"/>
      <c r="KKM67" s="685"/>
      <c r="KKN67" s="685"/>
      <c r="KKO67" s="685"/>
      <c r="KKP67" s="685"/>
      <c r="KKQ67" s="685"/>
      <c r="KKR67" s="685"/>
      <c r="KKS67" s="685"/>
      <c r="KKT67" s="685"/>
      <c r="KKU67" s="685"/>
      <c r="KKV67" s="685"/>
      <c r="KKW67" s="685"/>
      <c r="KKX67" s="685"/>
      <c r="KKY67" s="685"/>
      <c r="KKZ67" s="685"/>
      <c r="KLA67" s="685"/>
      <c r="KLB67" s="685"/>
      <c r="KLC67" s="685"/>
      <c r="KLD67" s="685"/>
      <c r="KLE67" s="685"/>
      <c r="KLF67" s="685"/>
      <c r="KLG67" s="685"/>
      <c r="KLH67" s="685"/>
      <c r="KLI67" s="685"/>
      <c r="KLJ67" s="685"/>
      <c r="KLK67" s="685"/>
      <c r="KLL67" s="685"/>
      <c r="KLM67" s="685"/>
      <c r="KLN67" s="685"/>
      <c r="KLO67" s="685"/>
      <c r="KLP67" s="685"/>
      <c r="KLQ67" s="685"/>
      <c r="KLR67" s="685"/>
      <c r="KLS67" s="685"/>
      <c r="KLT67" s="685"/>
      <c r="KLU67" s="685"/>
      <c r="KLV67" s="685"/>
      <c r="KLW67" s="685"/>
      <c r="KLX67" s="685"/>
      <c r="KLY67" s="685"/>
      <c r="KLZ67" s="685"/>
      <c r="KMA67" s="685"/>
      <c r="KMB67" s="685"/>
      <c r="KMC67" s="685"/>
      <c r="KMD67" s="685"/>
      <c r="KME67" s="685"/>
      <c r="KMF67" s="685"/>
      <c r="KMG67" s="685"/>
      <c r="KMH67" s="685"/>
      <c r="KMI67" s="685"/>
      <c r="KMJ67" s="685"/>
      <c r="KMK67" s="685"/>
      <c r="KML67" s="685"/>
      <c r="KMM67" s="685"/>
      <c r="KMN67" s="685"/>
      <c r="KMO67" s="685"/>
      <c r="KMP67" s="685"/>
      <c r="KMQ67" s="685"/>
      <c r="KMR67" s="685"/>
      <c r="KMS67" s="685"/>
      <c r="KMT67" s="685"/>
      <c r="KMU67" s="685"/>
      <c r="KMV67" s="685"/>
      <c r="KMW67" s="685"/>
      <c r="KMX67" s="685"/>
      <c r="KMY67" s="685"/>
      <c r="KMZ67" s="685"/>
      <c r="KNA67" s="685"/>
      <c r="KNB67" s="685"/>
      <c r="KNC67" s="685"/>
      <c r="KND67" s="685"/>
      <c r="KNE67" s="685"/>
      <c r="KNF67" s="685"/>
      <c r="KNG67" s="685"/>
      <c r="KNH67" s="685"/>
      <c r="KNI67" s="685"/>
      <c r="KNJ67" s="685"/>
      <c r="KNK67" s="685"/>
      <c r="KNL67" s="685"/>
      <c r="KNM67" s="685"/>
      <c r="KNN67" s="685"/>
      <c r="KNO67" s="685"/>
      <c r="KNP67" s="685"/>
      <c r="KNQ67" s="685"/>
      <c r="KNR67" s="685"/>
      <c r="KNS67" s="685"/>
      <c r="KNT67" s="685"/>
      <c r="KNU67" s="685"/>
      <c r="KNV67" s="685"/>
      <c r="KNW67" s="685"/>
      <c r="KNX67" s="685"/>
      <c r="KNY67" s="685"/>
      <c r="KNZ67" s="685"/>
      <c r="KOA67" s="685"/>
      <c r="KOB67" s="685"/>
      <c r="KOC67" s="685"/>
      <c r="KOD67" s="685"/>
      <c r="KOE67" s="685"/>
      <c r="KOF67" s="685"/>
      <c r="KOG67" s="685"/>
      <c r="KOH67" s="685"/>
      <c r="KOI67" s="685"/>
      <c r="KOJ67" s="685"/>
      <c r="KOK67" s="685"/>
      <c r="KOL67" s="685"/>
      <c r="KOM67" s="685"/>
      <c r="KON67" s="685"/>
      <c r="KOO67" s="685"/>
      <c r="KOP67" s="685"/>
      <c r="KOQ67" s="685"/>
      <c r="KOR67" s="685"/>
      <c r="KOS67" s="685"/>
      <c r="KOT67" s="685"/>
      <c r="KOU67" s="685"/>
      <c r="KOV67" s="685"/>
      <c r="KOW67" s="685"/>
      <c r="KOX67" s="685"/>
      <c r="KOY67" s="685"/>
      <c r="KOZ67" s="685"/>
      <c r="KPA67" s="685"/>
      <c r="KPB67" s="685"/>
      <c r="KPC67" s="685"/>
      <c r="KPD67" s="685"/>
      <c r="KPE67" s="685"/>
      <c r="KPF67" s="685"/>
      <c r="KPG67" s="685"/>
      <c r="KPH67" s="685"/>
      <c r="KPI67" s="685"/>
      <c r="KPJ67" s="685"/>
      <c r="KPK67" s="685"/>
      <c r="KPL67" s="685"/>
      <c r="KPM67" s="685"/>
      <c r="KPN67" s="685"/>
      <c r="KPO67" s="685"/>
      <c r="KPP67" s="685"/>
      <c r="KPQ67" s="685"/>
      <c r="KPR67" s="685"/>
      <c r="KPS67" s="685"/>
      <c r="KPT67" s="685"/>
      <c r="KPU67" s="685"/>
      <c r="KPV67" s="685"/>
      <c r="KPW67" s="685"/>
      <c r="KPX67" s="685"/>
      <c r="KPY67" s="685"/>
      <c r="KPZ67" s="685"/>
      <c r="KQA67" s="685"/>
      <c r="KQB67" s="685"/>
      <c r="KQC67" s="685"/>
      <c r="KQD67" s="685"/>
      <c r="KQE67" s="685"/>
      <c r="KQF67" s="685"/>
      <c r="KQG67" s="685"/>
      <c r="KQH67" s="685"/>
      <c r="KQI67" s="685"/>
      <c r="KQJ67" s="685"/>
      <c r="KQK67" s="685"/>
      <c r="KQL67" s="685"/>
      <c r="KQM67" s="685"/>
      <c r="KQN67" s="685"/>
      <c r="KQO67" s="685"/>
      <c r="KQP67" s="685"/>
      <c r="KQQ67" s="685"/>
      <c r="KQR67" s="685"/>
      <c r="KQS67" s="685"/>
      <c r="KQT67" s="685"/>
      <c r="KQU67" s="685"/>
      <c r="KQV67" s="685"/>
      <c r="KQW67" s="685"/>
      <c r="KQX67" s="685"/>
      <c r="KQY67" s="685"/>
      <c r="KQZ67" s="685"/>
      <c r="KRA67" s="685"/>
      <c r="KRB67" s="685"/>
      <c r="KRC67" s="685"/>
      <c r="KRD67" s="685"/>
      <c r="KRE67" s="685"/>
      <c r="KRF67" s="685"/>
      <c r="KRG67" s="685"/>
      <c r="KRH67" s="685"/>
      <c r="KRI67" s="685"/>
      <c r="KRJ67" s="685"/>
      <c r="KRK67" s="685"/>
      <c r="KRL67" s="685"/>
      <c r="KRM67" s="685"/>
      <c r="KRN67" s="685"/>
      <c r="KRO67" s="685"/>
      <c r="KRP67" s="685"/>
      <c r="KRQ67" s="685"/>
      <c r="KRR67" s="685"/>
      <c r="KRS67" s="685"/>
      <c r="KRT67" s="685"/>
      <c r="KRU67" s="685"/>
      <c r="KRV67" s="685"/>
      <c r="KRW67" s="685"/>
      <c r="KRX67" s="685"/>
      <c r="KRY67" s="685"/>
      <c r="KRZ67" s="685"/>
      <c r="KSA67" s="685"/>
      <c r="KSB67" s="685"/>
      <c r="KSC67" s="685"/>
      <c r="KSD67" s="685"/>
      <c r="KSE67" s="685"/>
      <c r="KSF67" s="685"/>
      <c r="KSG67" s="685"/>
      <c r="KSH67" s="685"/>
      <c r="KSI67" s="685"/>
      <c r="KSJ67" s="685"/>
      <c r="KSK67" s="685"/>
      <c r="KSL67" s="685"/>
      <c r="KSM67" s="685"/>
      <c r="KSN67" s="685"/>
      <c r="KSO67" s="685"/>
      <c r="KSP67" s="685"/>
      <c r="KSQ67" s="685"/>
      <c r="KSR67" s="685"/>
      <c r="KSS67" s="685"/>
      <c r="KST67" s="685"/>
      <c r="KSU67" s="685"/>
      <c r="KSV67" s="685"/>
      <c r="KSW67" s="685"/>
      <c r="KSX67" s="685"/>
      <c r="KSY67" s="685"/>
      <c r="KSZ67" s="685"/>
      <c r="KTA67" s="685"/>
      <c r="KTB67" s="685"/>
      <c r="KTC67" s="685"/>
      <c r="KTD67" s="685"/>
      <c r="KTE67" s="685"/>
      <c r="KTF67" s="685"/>
      <c r="KTG67" s="685"/>
      <c r="KTH67" s="685"/>
      <c r="KTI67" s="685"/>
      <c r="KTJ67" s="685"/>
      <c r="KTK67" s="685"/>
      <c r="KTL67" s="685"/>
      <c r="KTM67" s="685"/>
      <c r="KTN67" s="685"/>
      <c r="KTO67" s="685"/>
      <c r="KTP67" s="685"/>
      <c r="KTQ67" s="685"/>
      <c r="KTR67" s="685"/>
      <c r="KTS67" s="685"/>
      <c r="KTT67" s="685"/>
      <c r="KTU67" s="685"/>
      <c r="KTV67" s="685"/>
      <c r="KTW67" s="685"/>
      <c r="KTX67" s="685"/>
      <c r="KTY67" s="685"/>
      <c r="KTZ67" s="685"/>
      <c r="KUA67" s="685"/>
      <c r="KUB67" s="685"/>
      <c r="KUC67" s="685"/>
      <c r="KUD67" s="685"/>
      <c r="KUE67" s="685"/>
      <c r="KUF67" s="685"/>
      <c r="KUG67" s="685"/>
      <c r="KUH67" s="685"/>
      <c r="KUI67" s="685"/>
      <c r="KUJ67" s="685"/>
      <c r="KUK67" s="685"/>
      <c r="KUL67" s="685"/>
      <c r="KUM67" s="685"/>
      <c r="KUN67" s="685"/>
      <c r="KUO67" s="685"/>
      <c r="KUP67" s="685"/>
      <c r="KUQ67" s="685"/>
      <c r="KUR67" s="685"/>
      <c r="KUS67" s="685"/>
      <c r="KUT67" s="685"/>
      <c r="KUU67" s="685"/>
      <c r="KUV67" s="685"/>
      <c r="KUW67" s="685"/>
      <c r="KUX67" s="685"/>
      <c r="KUY67" s="685"/>
      <c r="KUZ67" s="685"/>
      <c r="KVA67" s="685"/>
      <c r="KVB67" s="685"/>
      <c r="KVC67" s="685"/>
      <c r="KVD67" s="685"/>
      <c r="KVE67" s="685"/>
      <c r="KVF67" s="685"/>
      <c r="KVG67" s="685"/>
      <c r="KVH67" s="685"/>
      <c r="KVI67" s="685"/>
      <c r="KVJ67" s="685"/>
      <c r="KVK67" s="685"/>
      <c r="KVL67" s="685"/>
      <c r="KVM67" s="685"/>
      <c r="KVN67" s="685"/>
      <c r="KVO67" s="685"/>
      <c r="KVP67" s="685"/>
      <c r="KVQ67" s="685"/>
      <c r="KVR67" s="685"/>
      <c r="KVS67" s="685"/>
      <c r="KVT67" s="685"/>
      <c r="KVU67" s="685"/>
      <c r="KVV67" s="685"/>
      <c r="KVW67" s="685"/>
      <c r="KVX67" s="685"/>
      <c r="KVY67" s="685"/>
      <c r="KVZ67" s="685"/>
      <c r="KWA67" s="685"/>
      <c r="KWB67" s="685"/>
      <c r="KWC67" s="685"/>
      <c r="KWD67" s="685"/>
      <c r="KWE67" s="685"/>
      <c r="KWF67" s="685"/>
      <c r="KWG67" s="685"/>
      <c r="KWH67" s="685"/>
      <c r="KWI67" s="685"/>
      <c r="KWJ67" s="685"/>
      <c r="KWK67" s="685"/>
      <c r="KWL67" s="685"/>
      <c r="KWM67" s="685"/>
      <c r="KWN67" s="685"/>
      <c r="KWO67" s="685"/>
      <c r="KWP67" s="685"/>
      <c r="KWQ67" s="685"/>
      <c r="KWR67" s="685"/>
      <c r="KWS67" s="685"/>
      <c r="KWT67" s="685"/>
      <c r="KWU67" s="685"/>
      <c r="KWV67" s="685"/>
      <c r="KWW67" s="685"/>
      <c r="KWX67" s="685"/>
      <c r="KWY67" s="685"/>
      <c r="KWZ67" s="685"/>
      <c r="KXA67" s="685"/>
      <c r="KXB67" s="685"/>
      <c r="KXC67" s="685"/>
      <c r="KXD67" s="685"/>
      <c r="KXE67" s="685"/>
      <c r="KXF67" s="685"/>
      <c r="KXG67" s="685"/>
      <c r="KXH67" s="685"/>
      <c r="KXI67" s="685"/>
      <c r="KXJ67" s="685"/>
      <c r="KXK67" s="685"/>
      <c r="KXL67" s="685"/>
      <c r="KXM67" s="685"/>
      <c r="KXN67" s="685"/>
      <c r="KXO67" s="685"/>
      <c r="KXP67" s="685"/>
      <c r="KXQ67" s="685"/>
      <c r="KXR67" s="685"/>
      <c r="KXS67" s="685"/>
      <c r="KXT67" s="685"/>
      <c r="KXU67" s="685"/>
      <c r="KXV67" s="685"/>
      <c r="KXW67" s="685"/>
      <c r="KXX67" s="685"/>
      <c r="KXY67" s="685"/>
      <c r="KXZ67" s="685"/>
      <c r="KYA67" s="685"/>
      <c r="KYB67" s="685"/>
      <c r="KYC67" s="685"/>
      <c r="KYD67" s="685"/>
      <c r="KYE67" s="685"/>
      <c r="KYF67" s="685"/>
      <c r="KYG67" s="685"/>
      <c r="KYH67" s="685"/>
      <c r="KYI67" s="685"/>
      <c r="KYJ67" s="685"/>
      <c r="KYK67" s="685"/>
      <c r="KYL67" s="685"/>
      <c r="KYM67" s="685"/>
      <c r="KYN67" s="685"/>
      <c r="KYO67" s="685"/>
      <c r="KYP67" s="685"/>
      <c r="KYQ67" s="685"/>
      <c r="KYR67" s="685"/>
      <c r="KYS67" s="685"/>
      <c r="KYT67" s="685"/>
      <c r="KYU67" s="685"/>
      <c r="KYV67" s="685"/>
      <c r="KYW67" s="685"/>
      <c r="KYX67" s="685"/>
      <c r="KYY67" s="685"/>
      <c r="KYZ67" s="685"/>
      <c r="KZA67" s="685"/>
      <c r="KZB67" s="685"/>
      <c r="KZC67" s="685"/>
      <c r="KZD67" s="685"/>
      <c r="KZE67" s="685"/>
      <c r="KZF67" s="685"/>
      <c r="KZG67" s="685"/>
      <c r="KZH67" s="685"/>
      <c r="KZI67" s="685"/>
      <c r="KZJ67" s="685"/>
      <c r="KZK67" s="685"/>
      <c r="KZL67" s="685"/>
      <c r="KZM67" s="685"/>
      <c r="KZN67" s="685"/>
      <c r="KZO67" s="685"/>
      <c r="KZP67" s="685"/>
      <c r="KZQ67" s="685"/>
      <c r="KZR67" s="685"/>
      <c r="KZS67" s="685"/>
      <c r="KZT67" s="685"/>
      <c r="KZU67" s="685"/>
      <c r="KZV67" s="685"/>
      <c r="KZW67" s="685"/>
      <c r="KZX67" s="685"/>
      <c r="KZY67" s="685"/>
      <c r="KZZ67" s="685"/>
      <c r="LAA67" s="685"/>
      <c r="LAB67" s="685"/>
      <c r="LAC67" s="685"/>
      <c r="LAD67" s="685"/>
      <c r="LAE67" s="685"/>
      <c r="LAF67" s="685"/>
      <c r="LAG67" s="685"/>
      <c r="LAH67" s="685"/>
      <c r="LAI67" s="685"/>
      <c r="LAJ67" s="685"/>
      <c r="LAK67" s="685"/>
      <c r="LAL67" s="685"/>
      <c r="LAM67" s="685"/>
      <c r="LAN67" s="685"/>
      <c r="LAO67" s="685"/>
      <c r="LAP67" s="685"/>
      <c r="LAQ67" s="685"/>
      <c r="LAR67" s="685"/>
      <c r="LAS67" s="685"/>
      <c r="LAT67" s="685"/>
      <c r="LAU67" s="685"/>
      <c r="LAV67" s="685"/>
      <c r="LAW67" s="685"/>
      <c r="LAX67" s="685"/>
      <c r="LAY67" s="685"/>
      <c r="LAZ67" s="685"/>
      <c r="LBA67" s="685"/>
      <c r="LBB67" s="685"/>
      <c r="LBC67" s="685"/>
      <c r="LBD67" s="685"/>
      <c r="LBE67" s="685"/>
      <c r="LBF67" s="685"/>
      <c r="LBG67" s="685"/>
      <c r="LBH67" s="685"/>
      <c r="LBI67" s="685"/>
      <c r="LBJ67" s="685"/>
      <c r="LBK67" s="685"/>
      <c r="LBL67" s="685"/>
      <c r="LBM67" s="685"/>
      <c r="LBN67" s="685"/>
      <c r="LBO67" s="685"/>
      <c r="LBP67" s="685"/>
      <c r="LBQ67" s="685"/>
      <c r="LBR67" s="685"/>
      <c r="LBS67" s="685"/>
      <c r="LBT67" s="685"/>
      <c r="LBU67" s="685"/>
      <c r="LBV67" s="685"/>
      <c r="LBW67" s="685"/>
      <c r="LBX67" s="685"/>
      <c r="LBY67" s="685"/>
      <c r="LBZ67" s="685"/>
      <c r="LCA67" s="685"/>
      <c r="LCB67" s="685"/>
      <c r="LCC67" s="685"/>
      <c r="LCD67" s="685"/>
      <c r="LCE67" s="685"/>
      <c r="LCF67" s="685"/>
      <c r="LCG67" s="685"/>
      <c r="LCH67" s="685"/>
      <c r="LCI67" s="685"/>
      <c r="LCJ67" s="685"/>
      <c r="LCK67" s="685"/>
      <c r="LCL67" s="685"/>
      <c r="LCM67" s="685"/>
      <c r="LCN67" s="685"/>
      <c r="LCO67" s="685"/>
      <c r="LCP67" s="685"/>
      <c r="LCQ67" s="685"/>
      <c r="LCR67" s="685"/>
      <c r="LCS67" s="685"/>
      <c r="LCT67" s="685"/>
      <c r="LCU67" s="685"/>
      <c r="LCV67" s="685"/>
      <c r="LCW67" s="685"/>
      <c r="LCX67" s="685"/>
      <c r="LCY67" s="685"/>
      <c r="LCZ67" s="685"/>
      <c r="LDA67" s="685"/>
      <c r="LDB67" s="685"/>
      <c r="LDC67" s="685"/>
      <c r="LDD67" s="685"/>
      <c r="LDE67" s="685"/>
      <c r="LDF67" s="685"/>
      <c r="LDG67" s="685"/>
      <c r="LDH67" s="685"/>
      <c r="LDI67" s="685"/>
      <c r="LDJ67" s="685"/>
      <c r="LDK67" s="685"/>
      <c r="LDL67" s="685"/>
      <c r="LDM67" s="685"/>
      <c r="LDN67" s="685"/>
      <c r="LDO67" s="685"/>
      <c r="LDP67" s="685"/>
      <c r="LDQ67" s="685"/>
      <c r="LDR67" s="685"/>
      <c r="LDS67" s="685"/>
      <c r="LDT67" s="685"/>
      <c r="LDU67" s="685"/>
      <c r="LDV67" s="685"/>
      <c r="LDW67" s="685"/>
      <c r="LDX67" s="685"/>
      <c r="LDY67" s="685"/>
      <c r="LDZ67" s="685"/>
      <c r="LEA67" s="685"/>
      <c r="LEB67" s="685"/>
      <c r="LEC67" s="685"/>
      <c r="LED67" s="685"/>
      <c r="LEE67" s="685"/>
      <c r="LEF67" s="685"/>
      <c r="LEG67" s="685"/>
      <c r="LEH67" s="685"/>
      <c r="LEI67" s="685"/>
      <c r="LEJ67" s="685"/>
      <c r="LEK67" s="685"/>
      <c r="LEL67" s="685"/>
      <c r="LEM67" s="685"/>
      <c r="LEN67" s="685"/>
      <c r="LEO67" s="685"/>
      <c r="LEP67" s="685"/>
      <c r="LEQ67" s="685"/>
      <c r="LER67" s="685"/>
      <c r="LES67" s="685"/>
      <c r="LET67" s="685"/>
      <c r="LEU67" s="685"/>
      <c r="LEV67" s="685"/>
      <c r="LEW67" s="685"/>
      <c r="LEX67" s="685"/>
      <c r="LEY67" s="685"/>
      <c r="LEZ67" s="685"/>
      <c r="LFA67" s="685"/>
      <c r="LFB67" s="685"/>
      <c r="LFC67" s="685"/>
      <c r="LFD67" s="685"/>
      <c r="LFE67" s="685"/>
      <c r="LFF67" s="685"/>
      <c r="LFG67" s="685"/>
      <c r="LFH67" s="685"/>
      <c r="LFI67" s="685"/>
      <c r="LFJ67" s="685"/>
      <c r="LFK67" s="685"/>
      <c r="LFL67" s="685"/>
      <c r="LFM67" s="685"/>
      <c r="LFN67" s="685"/>
      <c r="LFO67" s="685"/>
      <c r="LFP67" s="685"/>
      <c r="LFQ67" s="685"/>
      <c r="LFR67" s="685"/>
      <c r="LFS67" s="685"/>
      <c r="LFT67" s="685"/>
      <c r="LFU67" s="685"/>
      <c r="LFV67" s="685"/>
      <c r="LFW67" s="685"/>
      <c r="LFX67" s="685"/>
      <c r="LFY67" s="685"/>
      <c r="LFZ67" s="685"/>
      <c r="LGA67" s="685"/>
      <c r="LGB67" s="685"/>
      <c r="LGC67" s="685"/>
      <c r="LGD67" s="685"/>
      <c r="LGE67" s="685"/>
      <c r="LGF67" s="685"/>
      <c r="LGG67" s="685"/>
      <c r="LGH67" s="685"/>
      <c r="LGI67" s="685"/>
      <c r="LGJ67" s="685"/>
      <c r="LGK67" s="685"/>
      <c r="LGL67" s="685"/>
      <c r="LGM67" s="685"/>
      <c r="LGN67" s="685"/>
      <c r="LGO67" s="685"/>
      <c r="LGP67" s="685"/>
      <c r="LGQ67" s="685"/>
      <c r="LGR67" s="685"/>
      <c r="LGS67" s="685"/>
      <c r="LGT67" s="685"/>
      <c r="LGU67" s="685"/>
      <c r="LGV67" s="685"/>
      <c r="LGW67" s="685"/>
      <c r="LGX67" s="685"/>
      <c r="LGY67" s="685"/>
      <c r="LGZ67" s="685"/>
      <c r="LHA67" s="685"/>
      <c r="LHB67" s="685"/>
      <c r="LHC67" s="685"/>
      <c r="LHD67" s="685"/>
      <c r="LHE67" s="685"/>
      <c r="LHF67" s="685"/>
      <c r="LHG67" s="685"/>
      <c r="LHH67" s="685"/>
      <c r="LHI67" s="685"/>
      <c r="LHJ67" s="685"/>
      <c r="LHK67" s="685"/>
      <c r="LHL67" s="685"/>
      <c r="LHM67" s="685"/>
      <c r="LHN67" s="685"/>
      <c r="LHO67" s="685"/>
      <c r="LHP67" s="685"/>
      <c r="LHQ67" s="685"/>
      <c r="LHR67" s="685"/>
      <c r="LHS67" s="685"/>
      <c r="LHT67" s="685"/>
      <c r="LHU67" s="685"/>
      <c r="LHV67" s="685"/>
      <c r="LHW67" s="685"/>
      <c r="LHX67" s="685"/>
      <c r="LHY67" s="685"/>
      <c r="LHZ67" s="685"/>
      <c r="LIA67" s="685"/>
      <c r="LIB67" s="685"/>
      <c r="LIC67" s="685"/>
      <c r="LID67" s="685"/>
      <c r="LIE67" s="685"/>
      <c r="LIF67" s="685"/>
      <c r="LIG67" s="685"/>
      <c r="LIH67" s="685"/>
      <c r="LII67" s="685"/>
      <c r="LIJ67" s="685"/>
      <c r="LIK67" s="685"/>
      <c r="LIL67" s="685"/>
      <c r="LIM67" s="685"/>
      <c r="LIN67" s="685"/>
      <c r="LIO67" s="685"/>
      <c r="LIP67" s="685"/>
      <c r="LIQ67" s="685"/>
      <c r="LIR67" s="685"/>
      <c r="LIS67" s="685"/>
      <c r="LIT67" s="685"/>
      <c r="LIU67" s="685"/>
      <c r="LIV67" s="685"/>
      <c r="LIW67" s="685"/>
      <c r="LIX67" s="685"/>
      <c r="LIY67" s="685"/>
      <c r="LIZ67" s="685"/>
      <c r="LJA67" s="685"/>
      <c r="LJB67" s="685"/>
      <c r="LJC67" s="685"/>
      <c r="LJD67" s="685"/>
      <c r="LJE67" s="685"/>
      <c r="LJF67" s="685"/>
      <c r="LJG67" s="685"/>
      <c r="LJH67" s="685"/>
      <c r="LJI67" s="685"/>
      <c r="LJJ67" s="685"/>
      <c r="LJK67" s="685"/>
      <c r="LJL67" s="685"/>
      <c r="LJM67" s="685"/>
      <c r="LJN67" s="685"/>
      <c r="LJO67" s="685"/>
      <c r="LJP67" s="685"/>
      <c r="LJQ67" s="685"/>
      <c r="LJR67" s="685"/>
      <c r="LJS67" s="685"/>
      <c r="LJT67" s="685"/>
      <c r="LJU67" s="685"/>
      <c r="LJV67" s="685"/>
      <c r="LJW67" s="685"/>
      <c r="LJX67" s="685"/>
      <c r="LJY67" s="685"/>
      <c r="LJZ67" s="685"/>
      <c r="LKA67" s="685"/>
      <c r="LKB67" s="685"/>
      <c r="LKC67" s="685"/>
      <c r="LKD67" s="685"/>
      <c r="LKE67" s="685"/>
      <c r="LKF67" s="685"/>
      <c r="LKG67" s="685"/>
      <c r="LKH67" s="685"/>
      <c r="LKI67" s="685"/>
      <c r="LKJ67" s="685"/>
      <c r="LKK67" s="685"/>
      <c r="LKL67" s="685"/>
      <c r="LKM67" s="685"/>
      <c r="LKN67" s="685"/>
      <c r="LKO67" s="685"/>
      <c r="LKP67" s="685"/>
      <c r="LKQ67" s="685"/>
      <c r="LKR67" s="685"/>
      <c r="LKS67" s="685"/>
      <c r="LKT67" s="685"/>
      <c r="LKU67" s="685"/>
      <c r="LKV67" s="685"/>
      <c r="LKW67" s="685"/>
      <c r="LKX67" s="685"/>
      <c r="LKY67" s="685"/>
      <c r="LKZ67" s="685"/>
      <c r="LLA67" s="685"/>
      <c r="LLB67" s="685"/>
      <c r="LLC67" s="685"/>
      <c r="LLD67" s="685"/>
      <c r="LLE67" s="685"/>
      <c r="LLF67" s="685"/>
      <c r="LLG67" s="685"/>
      <c r="LLH67" s="685"/>
      <c r="LLI67" s="685"/>
      <c r="LLJ67" s="685"/>
      <c r="LLK67" s="685"/>
      <c r="LLL67" s="685"/>
      <c r="LLM67" s="685"/>
      <c r="LLN67" s="685"/>
      <c r="LLO67" s="685"/>
      <c r="LLP67" s="685"/>
      <c r="LLQ67" s="685"/>
      <c r="LLR67" s="685"/>
      <c r="LLS67" s="685"/>
      <c r="LLT67" s="685"/>
      <c r="LLU67" s="685"/>
      <c r="LLV67" s="685"/>
      <c r="LLW67" s="685"/>
      <c r="LLX67" s="685"/>
      <c r="LLY67" s="685"/>
      <c r="LLZ67" s="685"/>
      <c r="LMA67" s="685"/>
      <c r="LMB67" s="685"/>
      <c r="LMC67" s="685"/>
      <c r="LMD67" s="685"/>
      <c r="LME67" s="685"/>
      <c r="LMF67" s="685"/>
      <c r="LMG67" s="685"/>
      <c r="LMH67" s="685"/>
      <c r="LMI67" s="685"/>
      <c r="LMJ67" s="685"/>
      <c r="LMK67" s="685"/>
      <c r="LML67" s="685"/>
      <c r="LMM67" s="685"/>
      <c r="LMN67" s="685"/>
      <c r="LMO67" s="685"/>
      <c r="LMP67" s="685"/>
      <c r="LMQ67" s="685"/>
      <c r="LMR67" s="685"/>
      <c r="LMS67" s="685"/>
      <c r="LMT67" s="685"/>
      <c r="LMU67" s="685"/>
      <c r="LMV67" s="685"/>
      <c r="LMW67" s="685"/>
      <c r="LMX67" s="685"/>
      <c r="LMY67" s="685"/>
      <c r="LMZ67" s="685"/>
      <c r="LNA67" s="685"/>
      <c r="LNB67" s="685"/>
      <c r="LNC67" s="685"/>
      <c r="LND67" s="685"/>
      <c r="LNE67" s="685"/>
      <c r="LNF67" s="685"/>
      <c r="LNG67" s="685"/>
      <c r="LNH67" s="685"/>
      <c r="LNI67" s="685"/>
      <c r="LNJ67" s="685"/>
      <c r="LNK67" s="685"/>
      <c r="LNL67" s="685"/>
      <c r="LNM67" s="685"/>
      <c r="LNN67" s="685"/>
      <c r="LNO67" s="685"/>
      <c r="LNP67" s="685"/>
      <c r="LNQ67" s="685"/>
      <c r="LNR67" s="685"/>
      <c r="LNS67" s="685"/>
      <c r="LNT67" s="685"/>
      <c r="LNU67" s="685"/>
      <c r="LNV67" s="685"/>
      <c r="LNW67" s="685"/>
      <c r="LNX67" s="685"/>
      <c r="LNY67" s="685"/>
      <c r="LNZ67" s="685"/>
      <c r="LOA67" s="685"/>
      <c r="LOB67" s="685"/>
      <c r="LOC67" s="685"/>
      <c r="LOD67" s="685"/>
      <c r="LOE67" s="685"/>
      <c r="LOF67" s="685"/>
      <c r="LOG67" s="685"/>
      <c r="LOH67" s="685"/>
      <c r="LOI67" s="685"/>
      <c r="LOJ67" s="685"/>
      <c r="LOK67" s="685"/>
      <c r="LOL67" s="685"/>
      <c r="LOM67" s="685"/>
      <c r="LON67" s="685"/>
      <c r="LOO67" s="685"/>
      <c r="LOP67" s="685"/>
      <c r="LOQ67" s="685"/>
      <c r="LOR67" s="685"/>
      <c r="LOS67" s="685"/>
      <c r="LOT67" s="685"/>
      <c r="LOU67" s="685"/>
      <c r="LOV67" s="685"/>
      <c r="LOW67" s="685"/>
      <c r="LOX67" s="685"/>
      <c r="LOY67" s="685"/>
      <c r="LOZ67" s="685"/>
      <c r="LPA67" s="685"/>
      <c r="LPB67" s="685"/>
      <c r="LPC67" s="685"/>
      <c r="LPD67" s="685"/>
      <c r="LPE67" s="685"/>
      <c r="LPF67" s="685"/>
      <c r="LPG67" s="685"/>
      <c r="LPH67" s="685"/>
      <c r="LPI67" s="685"/>
      <c r="LPJ67" s="685"/>
      <c r="LPK67" s="685"/>
      <c r="LPL67" s="685"/>
      <c r="LPM67" s="685"/>
      <c r="LPN67" s="685"/>
      <c r="LPO67" s="685"/>
      <c r="LPP67" s="685"/>
      <c r="LPQ67" s="685"/>
      <c r="LPR67" s="685"/>
      <c r="LPS67" s="685"/>
      <c r="LPT67" s="685"/>
      <c r="LPU67" s="685"/>
      <c r="LPV67" s="685"/>
      <c r="LPW67" s="685"/>
      <c r="LPX67" s="685"/>
      <c r="LPY67" s="685"/>
      <c r="LPZ67" s="685"/>
      <c r="LQA67" s="685"/>
      <c r="LQB67" s="685"/>
      <c r="LQC67" s="685"/>
      <c r="LQD67" s="685"/>
      <c r="LQE67" s="685"/>
      <c r="LQF67" s="685"/>
      <c r="LQG67" s="685"/>
      <c r="LQH67" s="685"/>
      <c r="LQI67" s="685"/>
      <c r="LQJ67" s="685"/>
      <c r="LQK67" s="685"/>
      <c r="LQL67" s="685"/>
      <c r="LQM67" s="685"/>
      <c r="LQN67" s="685"/>
      <c r="LQO67" s="685"/>
      <c r="LQP67" s="685"/>
      <c r="LQQ67" s="685"/>
      <c r="LQR67" s="685"/>
      <c r="LQS67" s="685"/>
      <c r="LQT67" s="685"/>
      <c r="LQU67" s="685"/>
      <c r="LQV67" s="685"/>
      <c r="LQW67" s="685"/>
      <c r="LQX67" s="685"/>
      <c r="LQY67" s="685"/>
      <c r="LQZ67" s="685"/>
      <c r="LRA67" s="685"/>
      <c r="LRB67" s="685"/>
      <c r="LRC67" s="685"/>
      <c r="LRD67" s="685"/>
      <c r="LRE67" s="685"/>
      <c r="LRF67" s="685"/>
      <c r="LRG67" s="685"/>
      <c r="LRH67" s="685"/>
      <c r="LRI67" s="685"/>
      <c r="LRJ67" s="685"/>
      <c r="LRK67" s="685"/>
      <c r="LRL67" s="685"/>
      <c r="LRM67" s="685"/>
      <c r="LRN67" s="685"/>
      <c r="LRO67" s="685"/>
      <c r="LRP67" s="685"/>
      <c r="LRQ67" s="685"/>
      <c r="LRR67" s="685"/>
      <c r="LRS67" s="685"/>
      <c r="LRT67" s="685"/>
      <c r="LRU67" s="685"/>
      <c r="LRV67" s="685"/>
      <c r="LRW67" s="685"/>
      <c r="LRX67" s="685"/>
      <c r="LRY67" s="685"/>
      <c r="LRZ67" s="685"/>
      <c r="LSA67" s="685"/>
      <c r="LSB67" s="685"/>
      <c r="LSC67" s="685"/>
      <c r="LSD67" s="685"/>
      <c r="LSE67" s="685"/>
      <c r="LSF67" s="685"/>
      <c r="LSG67" s="685"/>
      <c r="LSH67" s="685"/>
      <c r="LSI67" s="685"/>
      <c r="LSJ67" s="685"/>
      <c r="LSK67" s="685"/>
      <c r="LSL67" s="685"/>
      <c r="LSM67" s="685"/>
      <c r="LSN67" s="685"/>
      <c r="LSO67" s="685"/>
      <c r="LSP67" s="685"/>
      <c r="LSQ67" s="685"/>
      <c r="LSR67" s="685"/>
      <c r="LSS67" s="685"/>
      <c r="LST67" s="685"/>
      <c r="LSU67" s="685"/>
      <c r="LSV67" s="685"/>
      <c r="LSW67" s="685"/>
      <c r="LSX67" s="685"/>
      <c r="LSY67" s="685"/>
      <c r="LSZ67" s="685"/>
      <c r="LTA67" s="685"/>
      <c r="LTB67" s="685"/>
      <c r="LTC67" s="685"/>
      <c r="LTD67" s="685"/>
      <c r="LTE67" s="685"/>
      <c r="LTF67" s="685"/>
      <c r="LTG67" s="685"/>
      <c r="LTH67" s="685"/>
      <c r="LTI67" s="685"/>
      <c r="LTJ67" s="685"/>
      <c r="LTK67" s="685"/>
      <c r="LTL67" s="685"/>
      <c r="LTM67" s="685"/>
      <c r="LTN67" s="685"/>
      <c r="LTO67" s="685"/>
      <c r="LTP67" s="685"/>
      <c r="LTQ67" s="685"/>
      <c r="LTR67" s="685"/>
      <c r="LTS67" s="685"/>
      <c r="LTT67" s="685"/>
      <c r="LTU67" s="685"/>
      <c r="LTV67" s="685"/>
      <c r="LTW67" s="685"/>
      <c r="LTX67" s="685"/>
      <c r="LTY67" s="685"/>
      <c r="LTZ67" s="685"/>
      <c r="LUA67" s="685"/>
      <c r="LUB67" s="685"/>
      <c r="LUC67" s="685"/>
      <c r="LUD67" s="685"/>
      <c r="LUE67" s="685"/>
      <c r="LUF67" s="685"/>
      <c r="LUG67" s="685"/>
      <c r="LUH67" s="685"/>
      <c r="LUI67" s="685"/>
      <c r="LUJ67" s="685"/>
      <c r="LUK67" s="685"/>
      <c r="LUL67" s="685"/>
      <c r="LUM67" s="685"/>
      <c r="LUN67" s="685"/>
      <c r="LUO67" s="685"/>
      <c r="LUP67" s="685"/>
      <c r="LUQ67" s="685"/>
      <c r="LUR67" s="685"/>
      <c r="LUS67" s="685"/>
      <c r="LUT67" s="685"/>
      <c r="LUU67" s="685"/>
      <c r="LUV67" s="685"/>
      <c r="LUW67" s="685"/>
      <c r="LUX67" s="685"/>
      <c r="LUY67" s="685"/>
      <c r="LUZ67" s="685"/>
      <c r="LVA67" s="685"/>
      <c r="LVB67" s="685"/>
      <c r="LVC67" s="685"/>
      <c r="LVD67" s="685"/>
      <c r="LVE67" s="685"/>
      <c r="LVF67" s="685"/>
      <c r="LVG67" s="685"/>
      <c r="LVH67" s="685"/>
      <c r="LVI67" s="685"/>
      <c r="LVJ67" s="685"/>
      <c r="LVK67" s="685"/>
      <c r="LVL67" s="685"/>
      <c r="LVM67" s="685"/>
      <c r="LVN67" s="685"/>
      <c r="LVO67" s="685"/>
      <c r="LVP67" s="685"/>
      <c r="LVQ67" s="685"/>
      <c r="LVR67" s="685"/>
      <c r="LVS67" s="685"/>
      <c r="LVT67" s="685"/>
      <c r="LVU67" s="685"/>
      <c r="LVV67" s="685"/>
      <c r="LVW67" s="685"/>
      <c r="LVX67" s="685"/>
      <c r="LVY67" s="685"/>
      <c r="LVZ67" s="685"/>
      <c r="LWA67" s="685"/>
      <c r="LWB67" s="685"/>
      <c r="LWC67" s="685"/>
      <c r="LWD67" s="685"/>
      <c r="LWE67" s="685"/>
      <c r="LWF67" s="685"/>
      <c r="LWG67" s="685"/>
      <c r="LWH67" s="685"/>
      <c r="LWI67" s="685"/>
      <c r="LWJ67" s="685"/>
      <c r="LWK67" s="685"/>
      <c r="LWL67" s="685"/>
      <c r="LWM67" s="685"/>
      <c r="LWN67" s="685"/>
      <c r="LWO67" s="685"/>
      <c r="LWP67" s="685"/>
      <c r="LWQ67" s="685"/>
      <c r="LWR67" s="685"/>
      <c r="LWS67" s="685"/>
      <c r="LWT67" s="685"/>
      <c r="LWU67" s="685"/>
      <c r="LWV67" s="685"/>
      <c r="LWW67" s="685"/>
      <c r="LWX67" s="685"/>
      <c r="LWY67" s="685"/>
      <c r="LWZ67" s="685"/>
      <c r="LXA67" s="685"/>
      <c r="LXB67" s="685"/>
      <c r="LXC67" s="685"/>
      <c r="LXD67" s="685"/>
      <c r="LXE67" s="685"/>
      <c r="LXF67" s="685"/>
      <c r="LXG67" s="685"/>
      <c r="LXH67" s="685"/>
      <c r="LXI67" s="685"/>
      <c r="LXJ67" s="685"/>
      <c r="LXK67" s="685"/>
      <c r="LXL67" s="685"/>
      <c r="LXM67" s="685"/>
      <c r="LXN67" s="685"/>
      <c r="LXO67" s="685"/>
      <c r="LXP67" s="685"/>
      <c r="LXQ67" s="685"/>
      <c r="LXR67" s="685"/>
      <c r="LXS67" s="685"/>
      <c r="LXT67" s="685"/>
      <c r="LXU67" s="685"/>
      <c r="LXV67" s="685"/>
      <c r="LXW67" s="685"/>
      <c r="LXX67" s="685"/>
      <c r="LXY67" s="685"/>
      <c r="LXZ67" s="685"/>
      <c r="LYA67" s="685"/>
      <c r="LYB67" s="685"/>
      <c r="LYC67" s="685"/>
      <c r="LYD67" s="685"/>
      <c r="LYE67" s="685"/>
      <c r="LYF67" s="685"/>
      <c r="LYG67" s="685"/>
      <c r="LYH67" s="685"/>
      <c r="LYI67" s="685"/>
      <c r="LYJ67" s="685"/>
      <c r="LYK67" s="685"/>
      <c r="LYL67" s="685"/>
      <c r="LYM67" s="685"/>
      <c r="LYN67" s="685"/>
      <c r="LYO67" s="685"/>
      <c r="LYP67" s="685"/>
      <c r="LYQ67" s="685"/>
      <c r="LYR67" s="685"/>
      <c r="LYS67" s="685"/>
      <c r="LYT67" s="685"/>
      <c r="LYU67" s="685"/>
      <c r="LYV67" s="685"/>
      <c r="LYW67" s="685"/>
      <c r="LYX67" s="685"/>
      <c r="LYY67" s="685"/>
      <c r="LYZ67" s="685"/>
      <c r="LZA67" s="685"/>
      <c r="LZB67" s="685"/>
      <c r="LZC67" s="685"/>
      <c r="LZD67" s="685"/>
      <c r="LZE67" s="685"/>
      <c r="LZF67" s="685"/>
      <c r="LZG67" s="685"/>
      <c r="LZH67" s="685"/>
      <c r="LZI67" s="685"/>
      <c r="LZJ67" s="685"/>
      <c r="LZK67" s="685"/>
      <c r="LZL67" s="685"/>
      <c r="LZM67" s="685"/>
      <c r="LZN67" s="685"/>
      <c r="LZO67" s="685"/>
      <c r="LZP67" s="685"/>
      <c r="LZQ67" s="685"/>
      <c r="LZR67" s="685"/>
      <c r="LZS67" s="685"/>
      <c r="LZT67" s="685"/>
      <c r="LZU67" s="685"/>
      <c r="LZV67" s="685"/>
      <c r="LZW67" s="685"/>
      <c r="LZX67" s="685"/>
      <c r="LZY67" s="685"/>
      <c r="LZZ67" s="685"/>
      <c r="MAA67" s="685"/>
      <c r="MAB67" s="685"/>
      <c r="MAC67" s="685"/>
      <c r="MAD67" s="685"/>
      <c r="MAE67" s="685"/>
      <c r="MAF67" s="685"/>
      <c r="MAG67" s="685"/>
      <c r="MAH67" s="685"/>
      <c r="MAI67" s="685"/>
      <c r="MAJ67" s="685"/>
      <c r="MAK67" s="685"/>
      <c r="MAL67" s="685"/>
      <c r="MAM67" s="685"/>
      <c r="MAN67" s="685"/>
      <c r="MAO67" s="685"/>
      <c r="MAP67" s="685"/>
      <c r="MAQ67" s="685"/>
      <c r="MAR67" s="685"/>
      <c r="MAS67" s="685"/>
      <c r="MAT67" s="685"/>
      <c r="MAU67" s="685"/>
      <c r="MAV67" s="685"/>
      <c r="MAW67" s="685"/>
      <c r="MAX67" s="685"/>
      <c r="MAY67" s="685"/>
      <c r="MAZ67" s="685"/>
      <c r="MBA67" s="685"/>
      <c r="MBB67" s="685"/>
      <c r="MBC67" s="685"/>
      <c r="MBD67" s="685"/>
      <c r="MBE67" s="685"/>
      <c r="MBF67" s="685"/>
      <c r="MBG67" s="685"/>
      <c r="MBH67" s="685"/>
      <c r="MBI67" s="685"/>
      <c r="MBJ67" s="685"/>
      <c r="MBK67" s="685"/>
      <c r="MBL67" s="685"/>
      <c r="MBM67" s="685"/>
      <c r="MBN67" s="685"/>
      <c r="MBO67" s="685"/>
      <c r="MBP67" s="685"/>
      <c r="MBQ67" s="685"/>
      <c r="MBR67" s="685"/>
      <c r="MBS67" s="685"/>
      <c r="MBT67" s="685"/>
      <c r="MBU67" s="685"/>
      <c r="MBV67" s="685"/>
      <c r="MBW67" s="685"/>
      <c r="MBX67" s="685"/>
      <c r="MBY67" s="685"/>
      <c r="MBZ67" s="685"/>
      <c r="MCA67" s="685"/>
      <c r="MCB67" s="685"/>
      <c r="MCC67" s="685"/>
      <c r="MCD67" s="685"/>
      <c r="MCE67" s="685"/>
      <c r="MCF67" s="685"/>
      <c r="MCG67" s="685"/>
      <c r="MCH67" s="685"/>
      <c r="MCI67" s="685"/>
      <c r="MCJ67" s="685"/>
      <c r="MCK67" s="685"/>
      <c r="MCL67" s="685"/>
      <c r="MCM67" s="685"/>
      <c r="MCN67" s="685"/>
      <c r="MCO67" s="685"/>
      <c r="MCP67" s="685"/>
      <c r="MCQ67" s="685"/>
      <c r="MCR67" s="685"/>
      <c r="MCS67" s="685"/>
      <c r="MCT67" s="685"/>
      <c r="MCU67" s="685"/>
      <c r="MCV67" s="685"/>
      <c r="MCW67" s="685"/>
      <c r="MCX67" s="685"/>
      <c r="MCY67" s="685"/>
      <c r="MCZ67" s="685"/>
      <c r="MDA67" s="685"/>
      <c r="MDB67" s="685"/>
      <c r="MDC67" s="685"/>
      <c r="MDD67" s="685"/>
      <c r="MDE67" s="685"/>
      <c r="MDF67" s="685"/>
      <c r="MDG67" s="685"/>
      <c r="MDH67" s="685"/>
      <c r="MDI67" s="685"/>
      <c r="MDJ67" s="685"/>
      <c r="MDK67" s="685"/>
      <c r="MDL67" s="685"/>
      <c r="MDM67" s="685"/>
      <c r="MDN67" s="685"/>
      <c r="MDO67" s="685"/>
      <c r="MDP67" s="685"/>
      <c r="MDQ67" s="685"/>
      <c r="MDR67" s="685"/>
      <c r="MDS67" s="685"/>
      <c r="MDT67" s="685"/>
      <c r="MDU67" s="685"/>
      <c r="MDV67" s="685"/>
      <c r="MDW67" s="685"/>
      <c r="MDX67" s="685"/>
      <c r="MDY67" s="685"/>
      <c r="MDZ67" s="685"/>
      <c r="MEA67" s="685"/>
      <c r="MEB67" s="685"/>
      <c r="MEC67" s="685"/>
      <c r="MED67" s="685"/>
      <c r="MEE67" s="685"/>
      <c r="MEF67" s="685"/>
      <c r="MEG67" s="685"/>
      <c r="MEH67" s="685"/>
      <c r="MEI67" s="685"/>
      <c r="MEJ67" s="685"/>
      <c r="MEK67" s="685"/>
      <c r="MEL67" s="685"/>
      <c r="MEM67" s="685"/>
      <c r="MEN67" s="685"/>
      <c r="MEO67" s="685"/>
      <c r="MEP67" s="685"/>
      <c r="MEQ67" s="685"/>
      <c r="MER67" s="685"/>
      <c r="MES67" s="685"/>
      <c r="MET67" s="685"/>
      <c r="MEU67" s="685"/>
      <c r="MEV67" s="685"/>
      <c r="MEW67" s="685"/>
      <c r="MEX67" s="685"/>
      <c r="MEY67" s="685"/>
      <c r="MEZ67" s="685"/>
      <c r="MFA67" s="685"/>
      <c r="MFB67" s="685"/>
      <c r="MFC67" s="685"/>
      <c r="MFD67" s="685"/>
      <c r="MFE67" s="685"/>
      <c r="MFF67" s="685"/>
      <c r="MFG67" s="685"/>
      <c r="MFH67" s="685"/>
      <c r="MFI67" s="685"/>
      <c r="MFJ67" s="685"/>
      <c r="MFK67" s="685"/>
      <c r="MFL67" s="685"/>
      <c r="MFM67" s="685"/>
      <c r="MFN67" s="685"/>
      <c r="MFO67" s="685"/>
      <c r="MFP67" s="685"/>
      <c r="MFQ67" s="685"/>
      <c r="MFR67" s="685"/>
      <c r="MFS67" s="685"/>
      <c r="MFT67" s="685"/>
      <c r="MFU67" s="685"/>
      <c r="MFV67" s="685"/>
      <c r="MFW67" s="685"/>
      <c r="MFX67" s="685"/>
      <c r="MFY67" s="685"/>
      <c r="MFZ67" s="685"/>
      <c r="MGA67" s="685"/>
      <c r="MGB67" s="685"/>
      <c r="MGC67" s="685"/>
      <c r="MGD67" s="685"/>
      <c r="MGE67" s="685"/>
      <c r="MGF67" s="685"/>
      <c r="MGG67" s="685"/>
      <c r="MGH67" s="685"/>
      <c r="MGI67" s="685"/>
      <c r="MGJ67" s="685"/>
      <c r="MGK67" s="685"/>
      <c r="MGL67" s="685"/>
      <c r="MGM67" s="685"/>
      <c r="MGN67" s="685"/>
      <c r="MGO67" s="685"/>
      <c r="MGP67" s="685"/>
      <c r="MGQ67" s="685"/>
      <c r="MGR67" s="685"/>
      <c r="MGS67" s="685"/>
      <c r="MGT67" s="685"/>
      <c r="MGU67" s="685"/>
      <c r="MGV67" s="685"/>
      <c r="MGW67" s="685"/>
      <c r="MGX67" s="685"/>
      <c r="MGY67" s="685"/>
      <c r="MGZ67" s="685"/>
      <c r="MHA67" s="685"/>
      <c r="MHB67" s="685"/>
      <c r="MHC67" s="685"/>
      <c r="MHD67" s="685"/>
      <c r="MHE67" s="685"/>
      <c r="MHF67" s="685"/>
      <c r="MHG67" s="685"/>
      <c r="MHH67" s="685"/>
      <c r="MHI67" s="685"/>
      <c r="MHJ67" s="685"/>
      <c r="MHK67" s="685"/>
      <c r="MHL67" s="685"/>
      <c r="MHM67" s="685"/>
      <c r="MHN67" s="685"/>
      <c r="MHO67" s="685"/>
      <c r="MHP67" s="685"/>
      <c r="MHQ67" s="685"/>
      <c r="MHR67" s="685"/>
      <c r="MHS67" s="685"/>
      <c r="MHT67" s="685"/>
      <c r="MHU67" s="685"/>
      <c r="MHV67" s="685"/>
      <c r="MHW67" s="685"/>
      <c r="MHX67" s="685"/>
      <c r="MHY67" s="685"/>
      <c r="MHZ67" s="685"/>
      <c r="MIA67" s="685"/>
      <c r="MIB67" s="685"/>
      <c r="MIC67" s="685"/>
      <c r="MID67" s="685"/>
      <c r="MIE67" s="685"/>
      <c r="MIF67" s="685"/>
      <c r="MIG67" s="685"/>
      <c r="MIH67" s="685"/>
      <c r="MII67" s="685"/>
      <c r="MIJ67" s="685"/>
      <c r="MIK67" s="685"/>
      <c r="MIL67" s="685"/>
      <c r="MIM67" s="685"/>
      <c r="MIN67" s="685"/>
      <c r="MIO67" s="685"/>
      <c r="MIP67" s="685"/>
      <c r="MIQ67" s="685"/>
      <c r="MIR67" s="685"/>
      <c r="MIS67" s="685"/>
      <c r="MIT67" s="685"/>
      <c r="MIU67" s="685"/>
      <c r="MIV67" s="685"/>
      <c r="MIW67" s="685"/>
      <c r="MIX67" s="685"/>
      <c r="MIY67" s="685"/>
      <c r="MIZ67" s="685"/>
      <c r="MJA67" s="685"/>
      <c r="MJB67" s="685"/>
      <c r="MJC67" s="685"/>
      <c r="MJD67" s="685"/>
      <c r="MJE67" s="685"/>
      <c r="MJF67" s="685"/>
      <c r="MJG67" s="685"/>
      <c r="MJH67" s="685"/>
      <c r="MJI67" s="685"/>
      <c r="MJJ67" s="685"/>
      <c r="MJK67" s="685"/>
      <c r="MJL67" s="685"/>
      <c r="MJM67" s="685"/>
      <c r="MJN67" s="685"/>
      <c r="MJO67" s="685"/>
      <c r="MJP67" s="685"/>
      <c r="MJQ67" s="685"/>
      <c r="MJR67" s="685"/>
      <c r="MJS67" s="685"/>
      <c r="MJT67" s="685"/>
      <c r="MJU67" s="685"/>
      <c r="MJV67" s="685"/>
      <c r="MJW67" s="685"/>
      <c r="MJX67" s="685"/>
      <c r="MJY67" s="685"/>
      <c r="MJZ67" s="685"/>
      <c r="MKA67" s="685"/>
      <c r="MKB67" s="685"/>
      <c r="MKC67" s="685"/>
      <c r="MKD67" s="685"/>
      <c r="MKE67" s="685"/>
      <c r="MKF67" s="685"/>
      <c r="MKG67" s="685"/>
      <c r="MKH67" s="685"/>
      <c r="MKI67" s="685"/>
      <c r="MKJ67" s="685"/>
      <c r="MKK67" s="685"/>
      <c r="MKL67" s="685"/>
      <c r="MKM67" s="685"/>
      <c r="MKN67" s="685"/>
      <c r="MKO67" s="685"/>
      <c r="MKP67" s="685"/>
      <c r="MKQ67" s="685"/>
      <c r="MKR67" s="685"/>
      <c r="MKS67" s="685"/>
      <c r="MKT67" s="685"/>
      <c r="MKU67" s="685"/>
      <c r="MKV67" s="685"/>
      <c r="MKW67" s="685"/>
      <c r="MKX67" s="685"/>
      <c r="MKY67" s="685"/>
      <c r="MKZ67" s="685"/>
      <c r="MLA67" s="685"/>
      <c r="MLB67" s="685"/>
      <c r="MLC67" s="685"/>
      <c r="MLD67" s="685"/>
      <c r="MLE67" s="685"/>
      <c r="MLF67" s="685"/>
      <c r="MLG67" s="685"/>
      <c r="MLH67" s="685"/>
      <c r="MLI67" s="685"/>
      <c r="MLJ67" s="685"/>
      <c r="MLK67" s="685"/>
      <c r="MLL67" s="685"/>
      <c r="MLM67" s="685"/>
      <c r="MLN67" s="685"/>
      <c r="MLO67" s="685"/>
      <c r="MLP67" s="685"/>
      <c r="MLQ67" s="685"/>
      <c r="MLR67" s="685"/>
      <c r="MLS67" s="685"/>
      <c r="MLT67" s="685"/>
      <c r="MLU67" s="685"/>
      <c r="MLV67" s="685"/>
      <c r="MLW67" s="685"/>
      <c r="MLX67" s="685"/>
      <c r="MLY67" s="685"/>
      <c r="MLZ67" s="685"/>
      <c r="MMA67" s="685"/>
      <c r="MMB67" s="685"/>
      <c r="MMC67" s="685"/>
      <c r="MMD67" s="685"/>
      <c r="MME67" s="685"/>
      <c r="MMF67" s="685"/>
      <c r="MMG67" s="685"/>
      <c r="MMH67" s="685"/>
      <c r="MMI67" s="685"/>
      <c r="MMJ67" s="685"/>
      <c r="MMK67" s="685"/>
      <c r="MML67" s="685"/>
      <c r="MMM67" s="685"/>
      <c r="MMN67" s="685"/>
      <c r="MMO67" s="685"/>
      <c r="MMP67" s="685"/>
      <c r="MMQ67" s="685"/>
      <c r="MMR67" s="685"/>
      <c r="MMS67" s="685"/>
      <c r="MMT67" s="685"/>
      <c r="MMU67" s="685"/>
      <c r="MMV67" s="685"/>
      <c r="MMW67" s="685"/>
      <c r="MMX67" s="685"/>
      <c r="MMY67" s="685"/>
      <c r="MMZ67" s="685"/>
      <c r="MNA67" s="685"/>
      <c r="MNB67" s="685"/>
      <c r="MNC67" s="685"/>
      <c r="MND67" s="685"/>
      <c r="MNE67" s="685"/>
      <c r="MNF67" s="685"/>
      <c r="MNG67" s="685"/>
      <c r="MNH67" s="685"/>
      <c r="MNI67" s="685"/>
      <c r="MNJ67" s="685"/>
      <c r="MNK67" s="685"/>
      <c r="MNL67" s="685"/>
      <c r="MNM67" s="685"/>
      <c r="MNN67" s="685"/>
      <c r="MNO67" s="685"/>
      <c r="MNP67" s="685"/>
      <c r="MNQ67" s="685"/>
      <c r="MNR67" s="685"/>
      <c r="MNS67" s="685"/>
      <c r="MNT67" s="685"/>
      <c r="MNU67" s="685"/>
      <c r="MNV67" s="685"/>
      <c r="MNW67" s="685"/>
      <c r="MNX67" s="685"/>
      <c r="MNY67" s="685"/>
      <c r="MNZ67" s="685"/>
      <c r="MOA67" s="685"/>
      <c r="MOB67" s="685"/>
      <c r="MOC67" s="685"/>
      <c r="MOD67" s="685"/>
      <c r="MOE67" s="685"/>
      <c r="MOF67" s="685"/>
      <c r="MOG67" s="685"/>
      <c r="MOH67" s="685"/>
      <c r="MOI67" s="685"/>
      <c r="MOJ67" s="685"/>
      <c r="MOK67" s="685"/>
      <c r="MOL67" s="685"/>
      <c r="MOM67" s="685"/>
      <c r="MON67" s="685"/>
      <c r="MOO67" s="685"/>
      <c r="MOP67" s="685"/>
      <c r="MOQ67" s="685"/>
      <c r="MOR67" s="685"/>
      <c r="MOS67" s="685"/>
      <c r="MOT67" s="685"/>
      <c r="MOU67" s="685"/>
      <c r="MOV67" s="685"/>
      <c r="MOW67" s="685"/>
      <c r="MOX67" s="685"/>
      <c r="MOY67" s="685"/>
      <c r="MOZ67" s="685"/>
      <c r="MPA67" s="685"/>
      <c r="MPB67" s="685"/>
      <c r="MPC67" s="685"/>
      <c r="MPD67" s="685"/>
      <c r="MPE67" s="685"/>
      <c r="MPF67" s="685"/>
      <c r="MPG67" s="685"/>
      <c r="MPH67" s="685"/>
      <c r="MPI67" s="685"/>
      <c r="MPJ67" s="685"/>
      <c r="MPK67" s="685"/>
      <c r="MPL67" s="685"/>
      <c r="MPM67" s="685"/>
      <c r="MPN67" s="685"/>
      <c r="MPO67" s="685"/>
      <c r="MPP67" s="685"/>
      <c r="MPQ67" s="685"/>
      <c r="MPR67" s="685"/>
      <c r="MPS67" s="685"/>
      <c r="MPT67" s="685"/>
      <c r="MPU67" s="685"/>
      <c r="MPV67" s="685"/>
      <c r="MPW67" s="685"/>
      <c r="MPX67" s="685"/>
      <c r="MPY67" s="685"/>
      <c r="MPZ67" s="685"/>
      <c r="MQA67" s="685"/>
      <c r="MQB67" s="685"/>
      <c r="MQC67" s="685"/>
      <c r="MQD67" s="685"/>
      <c r="MQE67" s="685"/>
      <c r="MQF67" s="685"/>
      <c r="MQG67" s="685"/>
      <c r="MQH67" s="685"/>
      <c r="MQI67" s="685"/>
      <c r="MQJ67" s="685"/>
      <c r="MQK67" s="685"/>
      <c r="MQL67" s="685"/>
      <c r="MQM67" s="685"/>
      <c r="MQN67" s="685"/>
      <c r="MQO67" s="685"/>
      <c r="MQP67" s="685"/>
      <c r="MQQ67" s="685"/>
      <c r="MQR67" s="685"/>
      <c r="MQS67" s="685"/>
      <c r="MQT67" s="685"/>
      <c r="MQU67" s="685"/>
      <c r="MQV67" s="685"/>
      <c r="MQW67" s="685"/>
      <c r="MQX67" s="685"/>
      <c r="MQY67" s="685"/>
      <c r="MQZ67" s="685"/>
      <c r="MRA67" s="685"/>
      <c r="MRB67" s="685"/>
      <c r="MRC67" s="685"/>
      <c r="MRD67" s="685"/>
      <c r="MRE67" s="685"/>
      <c r="MRF67" s="685"/>
      <c r="MRG67" s="685"/>
      <c r="MRH67" s="685"/>
      <c r="MRI67" s="685"/>
      <c r="MRJ67" s="685"/>
      <c r="MRK67" s="685"/>
      <c r="MRL67" s="685"/>
      <c r="MRM67" s="685"/>
      <c r="MRN67" s="685"/>
      <c r="MRO67" s="685"/>
      <c r="MRP67" s="685"/>
      <c r="MRQ67" s="685"/>
      <c r="MRR67" s="685"/>
      <c r="MRS67" s="685"/>
      <c r="MRT67" s="685"/>
      <c r="MRU67" s="685"/>
      <c r="MRV67" s="685"/>
      <c r="MRW67" s="685"/>
      <c r="MRX67" s="685"/>
      <c r="MRY67" s="685"/>
      <c r="MRZ67" s="685"/>
      <c r="MSA67" s="685"/>
      <c r="MSB67" s="685"/>
      <c r="MSC67" s="685"/>
      <c r="MSD67" s="685"/>
      <c r="MSE67" s="685"/>
      <c r="MSF67" s="685"/>
      <c r="MSG67" s="685"/>
      <c r="MSH67" s="685"/>
      <c r="MSI67" s="685"/>
      <c r="MSJ67" s="685"/>
      <c r="MSK67" s="685"/>
      <c r="MSL67" s="685"/>
      <c r="MSM67" s="685"/>
      <c r="MSN67" s="685"/>
      <c r="MSO67" s="685"/>
      <c r="MSP67" s="685"/>
      <c r="MSQ67" s="685"/>
      <c r="MSR67" s="685"/>
      <c r="MSS67" s="685"/>
      <c r="MST67" s="685"/>
      <c r="MSU67" s="685"/>
      <c r="MSV67" s="685"/>
      <c r="MSW67" s="685"/>
      <c r="MSX67" s="685"/>
      <c r="MSY67" s="685"/>
      <c r="MSZ67" s="685"/>
      <c r="MTA67" s="685"/>
      <c r="MTB67" s="685"/>
      <c r="MTC67" s="685"/>
      <c r="MTD67" s="685"/>
      <c r="MTE67" s="685"/>
      <c r="MTF67" s="685"/>
      <c r="MTG67" s="685"/>
      <c r="MTH67" s="685"/>
      <c r="MTI67" s="685"/>
      <c r="MTJ67" s="685"/>
      <c r="MTK67" s="685"/>
      <c r="MTL67" s="685"/>
      <c r="MTM67" s="685"/>
      <c r="MTN67" s="685"/>
      <c r="MTO67" s="685"/>
      <c r="MTP67" s="685"/>
      <c r="MTQ67" s="685"/>
      <c r="MTR67" s="685"/>
      <c r="MTS67" s="685"/>
      <c r="MTT67" s="685"/>
      <c r="MTU67" s="685"/>
      <c r="MTV67" s="685"/>
      <c r="MTW67" s="685"/>
      <c r="MTX67" s="685"/>
      <c r="MTY67" s="685"/>
      <c r="MTZ67" s="685"/>
      <c r="MUA67" s="685"/>
      <c r="MUB67" s="685"/>
      <c r="MUC67" s="685"/>
      <c r="MUD67" s="685"/>
      <c r="MUE67" s="685"/>
      <c r="MUF67" s="685"/>
      <c r="MUG67" s="685"/>
      <c r="MUH67" s="685"/>
      <c r="MUI67" s="685"/>
      <c r="MUJ67" s="685"/>
      <c r="MUK67" s="685"/>
      <c r="MUL67" s="685"/>
      <c r="MUM67" s="685"/>
      <c r="MUN67" s="685"/>
      <c r="MUO67" s="685"/>
      <c r="MUP67" s="685"/>
      <c r="MUQ67" s="685"/>
      <c r="MUR67" s="685"/>
      <c r="MUS67" s="685"/>
      <c r="MUT67" s="685"/>
      <c r="MUU67" s="685"/>
      <c r="MUV67" s="685"/>
      <c r="MUW67" s="685"/>
      <c r="MUX67" s="685"/>
      <c r="MUY67" s="685"/>
      <c r="MUZ67" s="685"/>
      <c r="MVA67" s="685"/>
      <c r="MVB67" s="685"/>
      <c r="MVC67" s="685"/>
      <c r="MVD67" s="685"/>
      <c r="MVE67" s="685"/>
      <c r="MVF67" s="685"/>
      <c r="MVG67" s="685"/>
      <c r="MVH67" s="685"/>
      <c r="MVI67" s="685"/>
      <c r="MVJ67" s="685"/>
      <c r="MVK67" s="685"/>
      <c r="MVL67" s="685"/>
      <c r="MVM67" s="685"/>
      <c r="MVN67" s="685"/>
      <c r="MVO67" s="685"/>
      <c r="MVP67" s="685"/>
      <c r="MVQ67" s="685"/>
      <c r="MVR67" s="685"/>
      <c r="MVS67" s="685"/>
      <c r="MVT67" s="685"/>
      <c r="MVU67" s="685"/>
      <c r="MVV67" s="685"/>
      <c r="MVW67" s="685"/>
      <c r="MVX67" s="685"/>
      <c r="MVY67" s="685"/>
      <c r="MVZ67" s="685"/>
      <c r="MWA67" s="685"/>
      <c r="MWB67" s="685"/>
      <c r="MWC67" s="685"/>
      <c r="MWD67" s="685"/>
      <c r="MWE67" s="685"/>
      <c r="MWF67" s="685"/>
      <c r="MWG67" s="685"/>
      <c r="MWH67" s="685"/>
      <c r="MWI67" s="685"/>
      <c r="MWJ67" s="685"/>
      <c r="MWK67" s="685"/>
      <c r="MWL67" s="685"/>
      <c r="MWM67" s="685"/>
      <c r="MWN67" s="685"/>
      <c r="MWO67" s="685"/>
      <c r="MWP67" s="685"/>
      <c r="MWQ67" s="685"/>
      <c r="MWR67" s="685"/>
      <c r="MWS67" s="685"/>
      <c r="MWT67" s="685"/>
      <c r="MWU67" s="685"/>
      <c r="MWV67" s="685"/>
      <c r="MWW67" s="685"/>
      <c r="MWX67" s="685"/>
      <c r="MWY67" s="685"/>
      <c r="MWZ67" s="685"/>
      <c r="MXA67" s="685"/>
      <c r="MXB67" s="685"/>
      <c r="MXC67" s="685"/>
      <c r="MXD67" s="685"/>
      <c r="MXE67" s="685"/>
      <c r="MXF67" s="685"/>
      <c r="MXG67" s="685"/>
      <c r="MXH67" s="685"/>
      <c r="MXI67" s="685"/>
      <c r="MXJ67" s="685"/>
      <c r="MXK67" s="685"/>
      <c r="MXL67" s="685"/>
      <c r="MXM67" s="685"/>
      <c r="MXN67" s="685"/>
      <c r="MXO67" s="685"/>
      <c r="MXP67" s="685"/>
      <c r="MXQ67" s="685"/>
      <c r="MXR67" s="685"/>
      <c r="MXS67" s="685"/>
      <c r="MXT67" s="685"/>
      <c r="MXU67" s="685"/>
      <c r="MXV67" s="685"/>
      <c r="MXW67" s="685"/>
      <c r="MXX67" s="685"/>
      <c r="MXY67" s="685"/>
      <c r="MXZ67" s="685"/>
      <c r="MYA67" s="685"/>
      <c r="MYB67" s="685"/>
      <c r="MYC67" s="685"/>
      <c r="MYD67" s="685"/>
      <c r="MYE67" s="685"/>
      <c r="MYF67" s="685"/>
      <c r="MYG67" s="685"/>
      <c r="MYH67" s="685"/>
      <c r="MYI67" s="685"/>
      <c r="MYJ67" s="685"/>
      <c r="MYK67" s="685"/>
      <c r="MYL67" s="685"/>
      <c r="MYM67" s="685"/>
      <c r="MYN67" s="685"/>
      <c r="MYO67" s="685"/>
      <c r="MYP67" s="685"/>
      <c r="MYQ67" s="685"/>
      <c r="MYR67" s="685"/>
      <c r="MYS67" s="685"/>
      <c r="MYT67" s="685"/>
      <c r="MYU67" s="685"/>
      <c r="MYV67" s="685"/>
      <c r="MYW67" s="685"/>
      <c r="MYX67" s="685"/>
      <c r="MYY67" s="685"/>
      <c r="MYZ67" s="685"/>
      <c r="MZA67" s="685"/>
      <c r="MZB67" s="685"/>
      <c r="MZC67" s="685"/>
      <c r="MZD67" s="685"/>
      <c r="MZE67" s="685"/>
      <c r="MZF67" s="685"/>
      <c r="MZG67" s="685"/>
      <c r="MZH67" s="685"/>
      <c r="MZI67" s="685"/>
      <c r="MZJ67" s="685"/>
      <c r="MZK67" s="685"/>
      <c r="MZL67" s="685"/>
      <c r="MZM67" s="685"/>
      <c r="MZN67" s="685"/>
      <c r="MZO67" s="685"/>
      <c r="MZP67" s="685"/>
      <c r="MZQ67" s="685"/>
      <c r="MZR67" s="685"/>
      <c r="MZS67" s="685"/>
      <c r="MZT67" s="685"/>
      <c r="MZU67" s="685"/>
      <c r="MZV67" s="685"/>
      <c r="MZW67" s="685"/>
      <c r="MZX67" s="685"/>
      <c r="MZY67" s="685"/>
      <c r="MZZ67" s="685"/>
      <c r="NAA67" s="685"/>
      <c r="NAB67" s="685"/>
      <c r="NAC67" s="685"/>
      <c r="NAD67" s="685"/>
      <c r="NAE67" s="685"/>
      <c r="NAF67" s="685"/>
      <c r="NAG67" s="685"/>
      <c r="NAH67" s="685"/>
      <c r="NAI67" s="685"/>
      <c r="NAJ67" s="685"/>
      <c r="NAK67" s="685"/>
      <c r="NAL67" s="685"/>
      <c r="NAM67" s="685"/>
      <c r="NAN67" s="685"/>
      <c r="NAO67" s="685"/>
      <c r="NAP67" s="685"/>
      <c r="NAQ67" s="685"/>
      <c r="NAR67" s="685"/>
      <c r="NAS67" s="685"/>
      <c r="NAT67" s="685"/>
      <c r="NAU67" s="685"/>
      <c r="NAV67" s="685"/>
      <c r="NAW67" s="685"/>
      <c r="NAX67" s="685"/>
      <c r="NAY67" s="685"/>
      <c r="NAZ67" s="685"/>
      <c r="NBA67" s="685"/>
      <c r="NBB67" s="685"/>
      <c r="NBC67" s="685"/>
      <c r="NBD67" s="685"/>
      <c r="NBE67" s="685"/>
      <c r="NBF67" s="685"/>
      <c r="NBG67" s="685"/>
      <c r="NBH67" s="685"/>
      <c r="NBI67" s="685"/>
      <c r="NBJ67" s="685"/>
      <c r="NBK67" s="685"/>
      <c r="NBL67" s="685"/>
      <c r="NBM67" s="685"/>
      <c r="NBN67" s="685"/>
      <c r="NBO67" s="685"/>
      <c r="NBP67" s="685"/>
      <c r="NBQ67" s="685"/>
      <c r="NBR67" s="685"/>
      <c r="NBS67" s="685"/>
      <c r="NBT67" s="685"/>
      <c r="NBU67" s="685"/>
      <c r="NBV67" s="685"/>
      <c r="NBW67" s="685"/>
      <c r="NBX67" s="685"/>
      <c r="NBY67" s="685"/>
      <c r="NBZ67" s="685"/>
      <c r="NCA67" s="685"/>
      <c r="NCB67" s="685"/>
      <c r="NCC67" s="685"/>
      <c r="NCD67" s="685"/>
      <c r="NCE67" s="685"/>
      <c r="NCF67" s="685"/>
      <c r="NCG67" s="685"/>
      <c r="NCH67" s="685"/>
      <c r="NCI67" s="685"/>
      <c r="NCJ67" s="685"/>
      <c r="NCK67" s="685"/>
      <c r="NCL67" s="685"/>
      <c r="NCM67" s="685"/>
      <c r="NCN67" s="685"/>
      <c r="NCO67" s="685"/>
      <c r="NCP67" s="685"/>
      <c r="NCQ67" s="685"/>
      <c r="NCR67" s="685"/>
      <c r="NCS67" s="685"/>
      <c r="NCT67" s="685"/>
      <c r="NCU67" s="685"/>
      <c r="NCV67" s="685"/>
      <c r="NCW67" s="685"/>
      <c r="NCX67" s="685"/>
      <c r="NCY67" s="685"/>
      <c r="NCZ67" s="685"/>
      <c r="NDA67" s="685"/>
      <c r="NDB67" s="685"/>
      <c r="NDC67" s="685"/>
      <c r="NDD67" s="685"/>
      <c r="NDE67" s="685"/>
      <c r="NDF67" s="685"/>
      <c r="NDG67" s="685"/>
      <c r="NDH67" s="685"/>
      <c r="NDI67" s="685"/>
      <c r="NDJ67" s="685"/>
      <c r="NDK67" s="685"/>
      <c r="NDL67" s="685"/>
      <c r="NDM67" s="685"/>
      <c r="NDN67" s="685"/>
      <c r="NDO67" s="685"/>
      <c r="NDP67" s="685"/>
      <c r="NDQ67" s="685"/>
      <c r="NDR67" s="685"/>
      <c r="NDS67" s="685"/>
      <c r="NDT67" s="685"/>
      <c r="NDU67" s="685"/>
      <c r="NDV67" s="685"/>
      <c r="NDW67" s="685"/>
      <c r="NDX67" s="685"/>
      <c r="NDY67" s="685"/>
      <c r="NDZ67" s="685"/>
      <c r="NEA67" s="685"/>
      <c r="NEB67" s="685"/>
      <c r="NEC67" s="685"/>
      <c r="NED67" s="685"/>
      <c r="NEE67" s="685"/>
      <c r="NEF67" s="685"/>
      <c r="NEG67" s="685"/>
      <c r="NEH67" s="685"/>
      <c r="NEI67" s="685"/>
      <c r="NEJ67" s="685"/>
      <c r="NEK67" s="685"/>
      <c r="NEL67" s="685"/>
      <c r="NEM67" s="685"/>
      <c r="NEN67" s="685"/>
      <c r="NEO67" s="685"/>
      <c r="NEP67" s="685"/>
      <c r="NEQ67" s="685"/>
      <c r="NER67" s="685"/>
      <c r="NES67" s="685"/>
      <c r="NET67" s="685"/>
      <c r="NEU67" s="685"/>
      <c r="NEV67" s="685"/>
      <c r="NEW67" s="685"/>
      <c r="NEX67" s="685"/>
      <c r="NEY67" s="685"/>
      <c r="NEZ67" s="685"/>
      <c r="NFA67" s="685"/>
      <c r="NFB67" s="685"/>
      <c r="NFC67" s="685"/>
      <c r="NFD67" s="685"/>
      <c r="NFE67" s="685"/>
      <c r="NFF67" s="685"/>
      <c r="NFG67" s="685"/>
      <c r="NFH67" s="685"/>
      <c r="NFI67" s="685"/>
      <c r="NFJ67" s="685"/>
      <c r="NFK67" s="685"/>
      <c r="NFL67" s="685"/>
      <c r="NFM67" s="685"/>
      <c r="NFN67" s="685"/>
      <c r="NFO67" s="685"/>
      <c r="NFP67" s="685"/>
      <c r="NFQ67" s="685"/>
      <c r="NFR67" s="685"/>
      <c r="NFS67" s="685"/>
      <c r="NFT67" s="685"/>
      <c r="NFU67" s="685"/>
      <c r="NFV67" s="685"/>
      <c r="NFW67" s="685"/>
      <c r="NFX67" s="685"/>
      <c r="NFY67" s="685"/>
      <c r="NFZ67" s="685"/>
      <c r="NGA67" s="685"/>
      <c r="NGB67" s="685"/>
      <c r="NGC67" s="685"/>
      <c r="NGD67" s="685"/>
      <c r="NGE67" s="685"/>
      <c r="NGF67" s="685"/>
      <c r="NGG67" s="685"/>
      <c r="NGH67" s="685"/>
      <c r="NGI67" s="685"/>
      <c r="NGJ67" s="685"/>
      <c r="NGK67" s="685"/>
      <c r="NGL67" s="685"/>
      <c r="NGM67" s="685"/>
      <c r="NGN67" s="685"/>
      <c r="NGO67" s="685"/>
      <c r="NGP67" s="685"/>
      <c r="NGQ67" s="685"/>
      <c r="NGR67" s="685"/>
      <c r="NGS67" s="685"/>
      <c r="NGT67" s="685"/>
      <c r="NGU67" s="685"/>
      <c r="NGV67" s="685"/>
      <c r="NGW67" s="685"/>
      <c r="NGX67" s="685"/>
      <c r="NGY67" s="685"/>
      <c r="NGZ67" s="685"/>
      <c r="NHA67" s="685"/>
      <c r="NHB67" s="685"/>
      <c r="NHC67" s="685"/>
      <c r="NHD67" s="685"/>
      <c r="NHE67" s="685"/>
      <c r="NHF67" s="685"/>
      <c r="NHG67" s="685"/>
      <c r="NHH67" s="685"/>
      <c r="NHI67" s="685"/>
      <c r="NHJ67" s="685"/>
      <c r="NHK67" s="685"/>
      <c r="NHL67" s="685"/>
      <c r="NHM67" s="685"/>
      <c r="NHN67" s="685"/>
      <c r="NHO67" s="685"/>
      <c r="NHP67" s="685"/>
      <c r="NHQ67" s="685"/>
      <c r="NHR67" s="685"/>
      <c r="NHS67" s="685"/>
      <c r="NHT67" s="685"/>
      <c r="NHU67" s="685"/>
      <c r="NHV67" s="685"/>
      <c r="NHW67" s="685"/>
      <c r="NHX67" s="685"/>
      <c r="NHY67" s="685"/>
      <c r="NHZ67" s="685"/>
      <c r="NIA67" s="685"/>
      <c r="NIB67" s="685"/>
      <c r="NIC67" s="685"/>
      <c r="NID67" s="685"/>
      <c r="NIE67" s="685"/>
      <c r="NIF67" s="685"/>
      <c r="NIG67" s="685"/>
      <c r="NIH67" s="685"/>
      <c r="NII67" s="685"/>
      <c r="NIJ67" s="685"/>
      <c r="NIK67" s="685"/>
      <c r="NIL67" s="685"/>
      <c r="NIM67" s="685"/>
      <c r="NIN67" s="685"/>
      <c r="NIO67" s="685"/>
      <c r="NIP67" s="685"/>
      <c r="NIQ67" s="685"/>
      <c r="NIR67" s="685"/>
      <c r="NIS67" s="685"/>
      <c r="NIT67" s="685"/>
      <c r="NIU67" s="685"/>
      <c r="NIV67" s="685"/>
      <c r="NIW67" s="685"/>
      <c r="NIX67" s="685"/>
      <c r="NIY67" s="685"/>
      <c r="NIZ67" s="685"/>
      <c r="NJA67" s="685"/>
      <c r="NJB67" s="685"/>
      <c r="NJC67" s="685"/>
      <c r="NJD67" s="685"/>
      <c r="NJE67" s="685"/>
      <c r="NJF67" s="685"/>
      <c r="NJG67" s="685"/>
      <c r="NJH67" s="685"/>
      <c r="NJI67" s="685"/>
      <c r="NJJ67" s="685"/>
      <c r="NJK67" s="685"/>
      <c r="NJL67" s="685"/>
      <c r="NJM67" s="685"/>
      <c r="NJN67" s="685"/>
      <c r="NJO67" s="685"/>
      <c r="NJP67" s="685"/>
      <c r="NJQ67" s="685"/>
      <c r="NJR67" s="685"/>
      <c r="NJS67" s="685"/>
      <c r="NJT67" s="685"/>
      <c r="NJU67" s="685"/>
      <c r="NJV67" s="685"/>
      <c r="NJW67" s="685"/>
      <c r="NJX67" s="685"/>
      <c r="NJY67" s="685"/>
      <c r="NJZ67" s="685"/>
      <c r="NKA67" s="685"/>
      <c r="NKB67" s="685"/>
      <c r="NKC67" s="685"/>
      <c r="NKD67" s="685"/>
      <c r="NKE67" s="685"/>
      <c r="NKF67" s="685"/>
      <c r="NKG67" s="685"/>
      <c r="NKH67" s="685"/>
      <c r="NKI67" s="685"/>
      <c r="NKJ67" s="685"/>
      <c r="NKK67" s="685"/>
      <c r="NKL67" s="685"/>
      <c r="NKM67" s="685"/>
      <c r="NKN67" s="685"/>
      <c r="NKO67" s="685"/>
      <c r="NKP67" s="685"/>
      <c r="NKQ67" s="685"/>
      <c r="NKR67" s="685"/>
      <c r="NKS67" s="685"/>
      <c r="NKT67" s="685"/>
      <c r="NKU67" s="685"/>
      <c r="NKV67" s="685"/>
      <c r="NKW67" s="685"/>
      <c r="NKX67" s="685"/>
      <c r="NKY67" s="685"/>
      <c r="NKZ67" s="685"/>
      <c r="NLA67" s="685"/>
      <c r="NLB67" s="685"/>
      <c r="NLC67" s="685"/>
      <c r="NLD67" s="685"/>
      <c r="NLE67" s="685"/>
      <c r="NLF67" s="685"/>
      <c r="NLG67" s="685"/>
      <c r="NLH67" s="685"/>
      <c r="NLI67" s="685"/>
      <c r="NLJ67" s="685"/>
      <c r="NLK67" s="685"/>
      <c r="NLL67" s="685"/>
      <c r="NLM67" s="685"/>
      <c r="NLN67" s="685"/>
      <c r="NLO67" s="685"/>
      <c r="NLP67" s="685"/>
      <c r="NLQ67" s="685"/>
      <c r="NLR67" s="685"/>
      <c r="NLS67" s="685"/>
      <c r="NLT67" s="685"/>
      <c r="NLU67" s="685"/>
      <c r="NLV67" s="685"/>
      <c r="NLW67" s="685"/>
      <c r="NLX67" s="685"/>
      <c r="NLY67" s="685"/>
      <c r="NLZ67" s="685"/>
      <c r="NMA67" s="685"/>
      <c r="NMB67" s="685"/>
      <c r="NMC67" s="685"/>
      <c r="NMD67" s="685"/>
      <c r="NME67" s="685"/>
      <c r="NMF67" s="685"/>
      <c r="NMG67" s="685"/>
      <c r="NMH67" s="685"/>
      <c r="NMI67" s="685"/>
      <c r="NMJ67" s="685"/>
      <c r="NMK67" s="685"/>
      <c r="NML67" s="685"/>
      <c r="NMM67" s="685"/>
      <c r="NMN67" s="685"/>
      <c r="NMO67" s="685"/>
      <c r="NMP67" s="685"/>
      <c r="NMQ67" s="685"/>
      <c r="NMR67" s="685"/>
      <c r="NMS67" s="685"/>
      <c r="NMT67" s="685"/>
      <c r="NMU67" s="685"/>
      <c r="NMV67" s="685"/>
      <c r="NMW67" s="685"/>
      <c r="NMX67" s="685"/>
      <c r="NMY67" s="685"/>
      <c r="NMZ67" s="685"/>
      <c r="NNA67" s="685"/>
      <c r="NNB67" s="685"/>
      <c r="NNC67" s="685"/>
      <c r="NND67" s="685"/>
      <c r="NNE67" s="685"/>
      <c r="NNF67" s="685"/>
      <c r="NNG67" s="685"/>
      <c r="NNH67" s="685"/>
      <c r="NNI67" s="685"/>
      <c r="NNJ67" s="685"/>
      <c r="NNK67" s="685"/>
      <c r="NNL67" s="685"/>
      <c r="NNM67" s="685"/>
      <c r="NNN67" s="685"/>
      <c r="NNO67" s="685"/>
      <c r="NNP67" s="685"/>
      <c r="NNQ67" s="685"/>
      <c r="NNR67" s="685"/>
      <c r="NNS67" s="685"/>
      <c r="NNT67" s="685"/>
      <c r="NNU67" s="685"/>
      <c r="NNV67" s="685"/>
      <c r="NNW67" s="685"/>
      <c r="NNX67" s="685"/>
      <c r="NNY67" s="685"/>
      <c r="NNZ67" s="685"/>
      <c r="NOA67" s="685"/>
      <c r="NOB67" s="685"/>
      <c r="NOC67" s="685"/>
      <c r="NOD67" s="685"/>
      <c r="NOE67" s="685"/>
      <c r="NOF67" s="685"/>
      <c r="NOG67" s="685"/>
      <c r="NOH67" s="685"/>
      <c r="NOI67" s="685"/>
      <c r="NOJ67" s="685"/>
      <c r="NOK67" s="685"/>
      <c r="NOL67" s="685"/>
      <c r="NOM67" s="685"/>
      <c r="NON67" s="685"/>
      <c r="NOO67" s="685"/>
      <c r="NOP67" s="685"/>
      <c r="NOQ67" s="685"/>
      <c r="NOR67" s="685"/>
      <c r="NOS67" s="685"/>
      <c r="NOT67" s="685"/>
      <c r="NOU67" s="685"/>
      <c r="NOV67" s="685"/>
      <c r="NOW67" s="685"/>
      <c r="NOX67" s="685"/>
      <c r="NOY67" s="685"/>
      <c r="NOZ67" s="685"/>
      <c r="NPA67" s="685"/>
      <c r="NPB67" s="685"/>
      <c r="NPC67" s="685"/>
      <c r="NPD67" s="685"/>
      <c r="NPE67" s="685"/>
      <c r="NPF67" s="685"/>
      <c r="NPG67" s="685"/>
      <c r="NPH67" s="685"/>
      <c r="NPI67" s="685"/>
      <c r="NPJ67" s="685"/>
      <c r="NPK67" s="685"/>
      <c r="NPL67" s="685"/>
      <c r="NPM67" s="685"/>
      <c r="NPN67" s="685"/>
      <c r="NPO67" s="685"/>
      <c r="NPP67" s="685"/>
      <c r="NPQ67" s="685"/>
      <c r="NPR67" s="685"/>
      <c r="NPS67" s="685"/>
      <c r="NPT67" s="685"/>
      <c r="NPU67" s="685"/>
      <c r="NPV67" s="685"/>
      <c r="NPW67" s="685"/>
      <c r="NPX67" s="685"/>
      <c r="NPY67" s="685"/>
      <c r="NPZ67" s="685"/>
      <c r="NQA67" s="685"/>
      <c r="NQB67" s="685"/>
      <c r="NQC67" s="685"/>
      <c r="NQD67" s="685"/>
      <c r="NQE67" s="685"/>
      <c r="NQF67" s="685"/>
      <c r="NQG67" s="685"/>
      <c r="NQH67" s="685"/>
      <c r="NQI67" s="685"/>
      <c r="NQJ67" s="685"/>
      <c r="NQK67" s="685"/>
      <c r="NQL67" s="685"/>
      <c r="NQM67" s="685"/>
      <c r="NQN67" s="685"/>
      <c r="NQO67" s="685"/>
      <c r="NQP67" s="685"/>
      <c r="NQQ67" s="685"/>
      <c r="NQR67" s="685"/>
      <c r="NQS67" s="685"/>
      <c r="NQT67" s="685"/>
      <c r="NQU67" s="685"/>
      <c r="NQV67" s="685"/>
      <c r="NQW67" s="685"/>
      <c r="NQX67" s="685"/>
      <c r="NQY67" s="685"/>
      <c r="NQZ67" s="685"/>
      <c r="NRA67" s="685"/>
      <c r="NRB67" s="685"/>
      <c r="NRC67" s="685"/>
      <c r="NRD67" s="685"/>
      <c r="NRE67" s="685"/>
      <c r="NRF67" s="685"/>
      <c r="NRG67" s="685"/>
      <c r="NRH67" s="685"/>
      <c r="NRI67" s="685"/>
      <c r="NRJ67" s="685"/>
      <c r="NRK67" s="685"/>
      <c r="NRL67" s="685"/>
      <c r="NRM67" s="685"/>
      <c r="NRN67" s="685"/>
      <c r="NRO67" s="685"/>
      <c r="NRP67" s="685"/>
      <c r="NRQ67" s="685"/>
      <c r="NRR67" s="685"/>
      <c r="NRS67" s="685"/>
      <c r="NRT67" s="685"/>
      <c r="NRU67" s="685"/>
      <c r="NRV67" s="685"/>
      <c r="NRW67" s="685"/>
      <c r="NRX67" s="685"/>
      <c r="NRY67" s="685"/>
      <c r="NRZ67" s="685"/>
      <c r="NSA67" s="685"/>
      <c r="NSB67" s="685"/>
      <c r="NSC67" s="685"/>
      <c r="NSD67" s="685"/>
      <c r="NSE67" s="685"/>
      <c r="NSF67" s="685"/>
      <c r="NSG67" s="685"/>
      <c r="NSH67" s="685"/>
      <c r="NSI67" s="685"/>
      <c r="NSJ67" s="685"/>
      <c r="NSK67" s="685"/>
      <c r="NSL67" s="685"/>
      <c r="NSM67" s="685"/>
      <c r="NSN67" s="685"/>
      <c r="NSO67" s="685"/>
      <c r="NSP67" s="685"/>
      <c r="NSQ67" s="685"/>
      <c r="NSR67" s="685"/>
      <c r="NSS67" s="685"/>
      <c r="NST67" s="685"/>
      <c r="NSU67" s="685"/>
      <c r="NSV67" s="685"/>
      <c r="NSW67" s="685"/>
      <c r="NSX67" s="685"/>
      <c r="NSY67" s="685"/>
      <c r="NSZ67" s="685"/>
      <c r="NTA67" s="685"/>
      <c r="NTB67" s="685"/>
      <c r="NTC67" s="685"/>
      <c r="NTD67" s="685"/>
      <c r="NTE67" s="685"/>
      <c r="NTF67" s="685"/>
      <c r="NTG67" s="685"/>
      <c r="NTH67" s="685"/>
      <c r="NTI67" s="685"/>
      <c r="NTJ67" s="685"/>
      <c r="NTK67" s="685"/>
      <c r="NTL67" s="685"/>
      <c r="NTM67" s="685"/>
      <c r="NTN67" s="685"/>
      <c r="NTO67" s="685"/>
      <c r="NTP67" s="685"/>
      <c r="NTQ67" s="685"/>
      <c r="NTR67" s="685"/>
      <c r="NTS67" s="685"/>
      <c r="NTT67" s="685"/>
      <c r="NTU67" s="685"/>
      <c r="NTV67" s="685"/>
      <c r="NTW67" s="685"/>
      <c r="NTX67" s="685"/>
      <c r="NTY67" s="685"/>
      <c r="NTZ67" s="685"/>
      <c r="NUA67" s="685"/>
      <c r="NUB67" s="685"/>
      <c r="NUC67" s="685"/>
      <c r="NUD67" s="685"/>
      <c r="NUE67" s="685"/>
      <c r="NUF67" s="685"/>
      <c r="NUG67" s="685"/>
      <c r="NUH67" s="685"/>
      <c r="NUI67" s="685"/>
      <c r="NUJ67" s="685"/>
      <c r="NUK67" s="685"/>
      <c r="NUL67" s="685"/>
      <c r="NUM67" s="685"/>
      <c r="NUN67" s="685"/>
      <c r="NUO67" s="685"/>
      <c r="NUP67" s="685"/>
      <c r="NUQ67" s="685"/>
      <c r="NUR67" s="685"/>
      <c r="NUS67" s="685"/>
      <c r="NUT67" s="685"/>
      <c r="NUU67" s="685"/>
      <c r="NUV67" s="685"/>
      <c r="NUW67" s="685"/>
      <c r="NUX67" s="685"/>
      <c r="NUY67" s="685"/>
      <c r="NUZ67" s="685"/>
      <c r="NVA67" s="685"/>
      <c r="NVB67" s="685"/>
      <c r="NVC67" s="685"/>
      <c r="NVD67" s="685"/>
      <c r="NVE67" s="685"/>
      <c r="NVF67" s="685"/>
      <c r="NVG67" s="685"/>
      <c r="NVH67" s="685"/>
      <c r="NVI67" s="685"/>
      <c r="NVJ67" s="685"/>
      <c r="NVK67" s="685"/>
      <c r="NVL67" s="685"/>
      <c r="NVM67" s="685"/>
      <c r="NVN67" s="685"/>
      <c r="NVO67" s="685"/>
      <c r="NVP67" s="685"/>
      <c r="NVQ67" s="685"/>
      <c r="NVR67" s="685"/>
      <c r="NVS67" s="685"/>
      <c r="NVT67" s="685"/>
      <c r="NVU67" s="685"/>
      <c r="NVV67" s="685"/>
      <c r="NVW67" s="685"/>
      <c r="NVX67" s="685"/>
      <c r="NVY67" s="685"/>
      <c r="NVZ67" s="685"/>
      <c r="NWA67" s="685"/>
      <c r="NWB67" s="685"/>
      <c r="NWC67" s="685"/>
      <c r="NWD67" s="685"/>
      <c r="NWE67" s="685"/>
      <c r="NWF67" s="685"/>
      <c r="NWG67" s="685"/>
      <c r="NWH67" s="685"/>
      <c r="NWI67" s="685"/>
      <c r="NWJ67" s="685"/>
      <c r="NWK67" s="685"/>
      <c r="NWL67" s="685"/>
      <c r="NWM67" s="685"/>
      <c r="NWN67" s="685"/>
      <c r="NWO67" s="685"/>
      <c r="NWP67" s="685"/>
      <c r="NWQ67" s="685"/>
      <c r="NWR67" s="685"/>
      <c r="NWS67" s="685"/>
      <c r="NWT67" s="685"/>
      <c r="NWU67" s="685"/>
      <c r="NWV67" s="685"/>
      <c r="NWW67" s="685"/>
      <c r="NWX67" s="685"/>
      <c r="NWY67" s="685"/>
      <c r="NWZ67" s="685"/>
      <c r="NXA67" s="685"/>
      <c r="NXB67" s="685"/>
      <c r="NXC67" s="685"/>
      <c r="NXD67" s="685"/>
      <c r="NXE67" s="685"/>
      <c r="NXF67" s="685"/>
      <c r="NXG67" s="685"/>
      <c r="NXH67" s="685"/>
      <c r="NXI67" s="685"/>
      <c r="NXJ67" s="685"/>
      <c r="NXK67" s="685"/>
      <c r="NXL67" s="685"/>
      <c r="NXM67" s="685"/>
      <c r="NXN67" s="685"/>
      <c r="NXO67" s="685"/>
      <c r="NXP67" s="685"/>
      <c r="NXQ67" s="685"/>
      <c r="NXR67" s="685"/>
      <c r="NXS67" s="685"/>
      <c r="NXT67" s="685"/>
      <c r="NXU67" s="685"/>
      <c r="NXV67" s="685"/>
      <c r="NXW67" s="685"/>
      <c r="NXX67" s="685"/>
      <c r="NXY67" s="685"/>
      <c r="NXZ67" s="685"/>
      <c r="NYA67" s="685"/>
      <c r="NYB67" s="685"/>
      <c r="NYC67" s="685"/>
      <c r="NYD67" s="685"/>
      <c r="NYE67" s="685"/>
      <c r="NYF67" s="685"/>
      <c r="NYG67" s="685"/>
      <c r="NYH67" s="685"/>
      <c r="NYI67" s="685"/>
      <c r="NYJ67" s="685"/>
      <c r="NYK67" s="685"/>
      <c r="NYL67" s="685"/>
      <c r="NYM67" s="685"/>
      <c r="NYN67" s="685"/>
      <c r="NYO67" s="685"/>
      <c r="NYP67" s="685"/>
      <c r="NYQ67" s="685"/>
      <c r="NYR67" s="685"/>
      <c r="NYS67" s="685"/>
      <c r="NYT67" s="685"/>
      <c r="NYU67" s="685"/>
      <c r="NYV67" s="685"/>
      <c r="NYW67" s="685"/>
      <c r="NYX67" s="685"/>
      <c r="NYY67" s="685"/>
      <c r="NYZ67" s="685"/>
      <c r="NZA67" s="685"/>
      <c r="NZB67" s="685"/>
      <c r="NZC67" s="685"/>
      <c r="NZD67" s="685"/>
      <c r="NZE67" s="685"/>
      <c r="NZF67" s="685"/>
      <c r="NZG67" s="685"/>
      <c r="NZH67" s="685"/>
      <c r="NZI67" s="685"/>
      <c r="NZJ67" s="685"/>
      <c r="NZK67" s="685"/>
      <c r="NZL67" s="685"/>
      <c r="NZM67" s="685"/>
      <c r="NZN67" s="685"/>
      <c r="NZO67" s="685"/>
      <c r="NZP67" s="685"/>
      <c r="NZQ67" s="685"/>
      <c r="NZR67" s="685"/>
      <c r="NZS67" s="685"/>
      <c r="NZT67" s="685"/>
      <c r="NZU67" s="685"/>
      <c r="NZV67" s="685"/>
      <c r="NZW67" s="685"/>
      <c r="NZX67" s="685"/>
      <c r="NZY67" s="685"/>
      <c r="NZZ67" s="685"/>
      <c r="OAA67" s="685"/>
      <c r="OAB67" s="685"/>
      <c r="OAC67" s="685"/>
      <c r="OAD67" s="685"/>
      <c r="OAE67" s="685"/>
      <c r="OAF67" s="685"/>
      <c r="OAG67" s="685"/>
      <c r="OAH67" s="685"/>
      <c r="OAI67" s="685"/>
      <c r="OAJ67" s="685"/>
      <c r="OAK67" s="685"/>
      <c r="OAL67" s="685"/>
      <c r="OAM67" s="685"/>
      <c r="OAN67" s="685"/>
      <c r="OAO67" s="685"/>
      <c r="OAP67" s="685"/>
      <c r="OAQ67" s="685"/>
      <c r="OAR67" s="685"/>
      <c r="OAS67" s="685"/>
      <c r="OAT67" s="685"/>
      <c r="OAU67" s="685"/>
      <c r="OAV67" s="685"/>
      <c r="OAW67" s="685"/>
      <c r="OAX67" s="685"/>
      <c r="OAY67" s="685"/>
      <c r="OAZ67" s="685"/>
      <c r="OBA67" s="685"/>
      <c r="OBB67" s="685"/>
      <c r="OBC67" s="685"/>
      <c r="OBD67" s="685"/>
      <c r="OBE67" s="685"/>
      <c r="OBF67" s="685"/>
      <c r="OBG67" s="685"/>
      <c r="OBH67" s="685"/>
      <c r="OBI67" s="685"/>
      <c r="OBJ67" s="685"/>
      <c r="OBK67" s="685"/>
      <c r="OBL67" s="685"/>
      <c r="OBM67" s="685"/>
      <c r="OBN67" s="685"/>
      <c r="OBO67" s="685"/>
      <c r="OBP67" s="685"/>
      <c r="OBQ67" s="685"/>
      <c r="OBR67" s="685"/>
      <c r="OBS67" s="685"/>
      <c r="OBT67" s="685"/>
      <c r="OBU67" s="685"/>
      <c r="OBV67" s="685"/>
      <c r="OBW67" s="685"/>
      <c r="OBX67" s="685"/>
      <c r="OBY67" s="685"/>
      <c r="OBZ67" s="685"/>
      <c r="OCA67" s="685"/>
      <c r="OCB67" s="685"/>
      <c r="OCC67" s="685"/>
      <c r="OCD67" s="685"/>
      <c r="OCE67" s="685"/>
      <c r="OCF67" s="685"/>
      <c r="OCG67" s="685"/>
      <c r="OCH67" s="685"/>
      <c r="OCI67" s="685"/>
      <c r="OCJ67" s="685"/>
      <c r="OCK67" s="685"/>
      <c r="OCL67" s="685"/>
      <c r="OCM67" s="685"/>
      <c r="OCN67" s="685"/>
      <c r="OCO67" s="685"/>
      <c r="OCP67" s="685"/>
      <c r="OCQ67" s="685"/>
      <c r="OCR67" s="685"/>
      <c r="OCS67" s="685"/>
      <c r="OCT67" s="685"/>
      <c r="OCU67" s="685"/>
      <c r="OCV67" s="685"/>
      <c r="OCW67" s="685"/>
      <c r="OCX67" s="685"/>
      <c r="OCY67" s="685"/>
      <c r="OCZ67" s="685"/>
      <c r="ODA67" s="685"/>
      <c r="ODB67" s="685"/>
      <c r="ODC67" s="685"/>
      <c r="ODD67" s="685"/>
      <c r="ODE67" s="685"/>
      <c r="ODF67" s="685"/>
      <c r="ODG67" s="685"/>
      <c r="ODH67" s="685"/>
      <c r="ODI67" s="685"/>
      <c r="ODJ67" s="685"/>
      <c r="ODK67" s="685"/>
      <c r="ODL67" s="685"/>
      <c r="ODM67" s="685"/>
      <c r="ODN67" s="685"/>
      <c r="ODO67" s="685"/>
      <c r="ODP67" s="685"/>
      <c r="ODQ67" s="685"/>
      <c r="ODR67" s="685"/>
      <c r="ODS67" s="685"/>
      <c r="ODT67" s="685"/>
      <c r="ODU67" s="685"/>
      <c r="ODV67" s="685"/>
      <c r="ODW67" s="685"/>
      <c r="ODX67" s="685"/>
      <c r="ODY67" s="685"/>
      <c r="ODZ67" s="685"/>
      <c r="OEA67" s="685"/>
      <c r="OEB67" s="685"/>
      <c r="OEC67" s="685"/>
      <c r="OED67" s="685"/>
      <c r="OEE67" s="685"/>
      <c r="OEF67" s="685"/>
      <c r="OEG67" s="685"/>
      <c r="OEH67" s="685"/>
      <c r="OEI67" s="685"/>
      <c r="OEJ67" s="685"/>
      <c r="OEK67" s="685"/>
      <c r="OEL67" s="685"/>
      <c r="OEM67" s="685"/>
      <c r="OEN67" s="685"/>
      <c r="OEO67" s="685"/>
      <c r="OEP67" s="685"/>
      <c r="OEQ67" s="685"/>
      <c r="OER67" s="685"/>
      <c r="OES67" s="685"/>
      <c r="OET67" s="685"/>
      <c r="OEU67" s="685"/>
      <c r="OEV67" s="685"/>
      <c r="OEW67" s="685"/>
      <c r="OEX67" s="685"/>
      <c r="OEY67" s="685"/>
      <c r="OEZ67" s="685"/>
      <c r="OFA67" s="685"/>
      <c r="OFB67" s="685"/>
      <c r="OFC67" s="685"/>
      <c r="OFD67" s="685"/>
      <c r="OFE67" s="685"/>
      <c r="OFF67" s="685"/>
      <c r="OFG67" s="685"/>
      <c r="OFH67" s="685"/>
      <c r="OFI67" s="685"/>
      <c r="OFJ67" s="685"/>
      <c r="OFK67" s="685"/>
      <c r="OFL67" s="685"/>
      <c r="OFM67" s="685"/>
      <c r="OFN67" s="685"/>
      <c r="OFO67" s="685"/>
      <c r="OFP67" s="685"/>
      <c r="OFQ67" s="685"/>
      <c r="OFR67" s="685"/>
      <c r="OFS67" s="685"/>
      <c r="OFT67" s="685"/>
      <c r="OFU67" s="685"/>
      <c r="OFV67" s="685"/>
      <c r="OFW67" s="685"/>
      <c r="OFX67" s="685"/>
      <c r="OFY67" s="685"/>
      <c r="OFZ67" s="685"/>
      <c r="OGA67" s="685"/>
      <c r="OGB67" s="685"/>
      <c r="OGC67" s="685"/>
      <c r="OGD67" s="685"/>
      <c r="OGE67" s="685"/>
      <c r="OGF67" s="685"/>
      <c r="OGG67" s="685"/>
      <c r="OGH67" s="685"/>
      <c r="OGI67" s="685"/>
      <c r="OGJ67" s="685"/>
      <c r="OGK67" s="685"/>
      <c r="OGL67" s="685"/>
      <c r="OGM67" s="685"/>
      <c r="OGN67" s="685"/>
      <c r="OGO67" s="685"/>
      <c r="OGP67" s="685"/>
      <c r="OGQ67" s="685"/>
      <c r="OGR67" s="685"/>
      <c r="OGS67" s="685"/>
      <c r="OGT67" s="685"/>
      <c r="OGU67" s="685"/>
      <c r="OGV67" s="685"/>
      <c r="OGW67" s="685"/>
      <c r="OGX67" s="685"/>
      <c r="OGY67" s="685"/>
      <c r="OGZ67" s="685"/>
      <c r="OHA67" s="685"/>
      <c r="OHB67" s="685"/>
      <c r="OHC67" s="685"/>
      <c r="OHD67" s="685"/>
      <c r="OHE67" s="685"/>
      <c r="OHF67" s="685"/>
      <c r="OHG67" s="685"/>
      <c r="OHH67" s="685"/>
      <c r="OHI67" s="685"/>
      <c r="OHJ67" s="685"/>
      <c r="OHK67" s="685"/>
      <c r="OHL67" s="685"/>
      <c r="OHM67" s="685"/>
      <c r="OHN67" s="685"/>
      <c r="OHO67" s="685"/>
      <c r="OHP67" s="685"/>
      <c r="OHQ67" s="685"/>
      <c r="OHR67" s="685"/>
      <c r="OHS67" s="685"/>
      <c r="OHT67" s="685"/>
      <c r="OHU67" s="685"/>
      <c r="OHV67" s="685"/>
      <c r="OHW67" s="685"/>
      <c r="OHX67" s="685"/>
      <c r="OHY67" s="685"/>
      <c r="OHZ67" s="685"/>
      <c r="OIA67" s="685"/>
      <c r="OIB67" s="685"/>
      <c r="OIC67" s="685"/>
      <c r="OID67" s="685"/>
      <c r="OIE67" s="685"/>
      <c r="OIF67" s="685"/>
      <c r="OIG67" s="685"/>
      <c r="OIH67" s="685"/>
      <c r="OII67" s="685"/>
      <c r="OIJ67" s="685"/>
      <c r="OIK67" s="685"/>
      <c r="OIL67" s="685"/>
      <c r="OIM67" s="685"/>
      <c r="OIN67" s="685"/>
      <c r="OIO67" s="685"/>
      <c r="OIP67" s="685"/>
      <c r="OIQ67" s="685"/>
      <c r="OIR67" s="685"/>
      <c r="OIS67" s="685"/>
      <c r="OIT67" s="685"/>
      <c r="OIU67" s="685"/>
      <c r="OIV67" s="685"/>
      <c r="OIW67" s="685"/>
      <c r="OIX67" s="685"/>
      <c r="OIY67" s="685"/>
      <c r="OIZ67" s="685"/>
      <c r="OJA67" s="685"/>
      <c r="OJB67" s="685"/>
      <c r="OJC67" s="685"/>
      <c r="OJD67" s="685"/>
      <c r="OJE67" s="685"/>
      <c r="OJF67" s="685"/>
      <c r="OJG67" s="685"/>
      <c r="OJH67" s="685"/>
      <c r="OJI67" s="685"/>
      <c r="OJJ67" s="685"/>
      <c r="OJK67" s="685"/>
      <c r="OJL67" s="685"/>
      <c r="OJM67" s="685"/>
      <c r="OJN67" s="685"/>
      <c r="OJO67" s="685"/>
      <c r="OJP67" s="685"/>
      <c r="OJQ67" s="685"/>
      <c r="OJR67" s="685"/>
      <c r="OJS67" s="685"/>
      <c r="OJT67" s="685"/>
      <c r="OJU67" s="685"/>
      <c r="OJV67" s="685"/>
      <c r="OJW67" s="685"/>
      <c r="OJX67" s="685"/>
      <c r="OJY67" s="685"/>
      <c r="OJZ67" s="685"/>
      <c r="OKA67" s="685"/>
      <c r="OKB67" s="685"/>
      <c r="OKC67" s="685"/>
      <c r="OKD67" s="685"/>
      <c r="OKE67" s="685"/>
      <c r="OKF67" s="685"/>
      <c r="OKG67" s="685"/>
      <c r="OKH67" s="685"/>
      <c r="OKI67" s="685"/>
      <c r="OKJ67" s="685"/>
      <c r="OKK67" s="685"/>
      <c r="OKL67" s="685"/>
      <c r="OKM67" s="685"/>
      <c r="OKN67" s="685"/>
      <c r="OKO67" s="685"/>
      <c r="OKP67" s="685"/>
      <c r="OKQ67" s="685"/>
      <c r="OKR67" s="685"/>
      <c r="OKS67" s="685"/>
      <c r="OKT67" s="685"/>
      <c r="OKU67" s="685"/>
      <c r="OKV67" s="685"/>
      <c r="OKW67" s="685"/>
      <c r="OKX67" s="685"/>
      <c r="OKY67" s="685"/>
      <c r="OKZ67" s="685"/>
      <c r="OLA67" s="685"/>
      <c r="OLB67" s="685"/>
      <c r="OLC67" s="685"/>
      <c r="OLD67" s="685"/>
      <c r="OLE67" s="685"/>
      <c r="OLF67" s="685"/>
      <c r="OLG67" s="685"/>
      <c r="OLH67" s="685"/>
      <c r="OLI67" s="685"/>
      <c r="OLJ67" s="685"/>
      <c r="OLK67" s="685"/>
      <c r="OLL67" s="685"/>
      <c r="OLM67" s="685"/>
      <c r="OLN67" s="685"/>
      <c r="OLO67" s="685"/>
      <c r="OLP67" s="685"/>
      <c r="OLQ67" s="685"/>
      <c r="OLR67" s="685"/>
      <c r="OLS67" s="685"/>
      <c r="OLT67" s="685"/>
      <c r="OLU67" s="685"/>
      <c r="OLV67" s="685"/>
      <c r="OLW67" s="685"/>
      <c r="OLX67" s="685"/>
      <c r="OLY67" s="685"/>
      <c r="OLZ67" s="685"/>
      <c r="OMA67" s="685"/>
      <c r="OMB67" s="685"/>
      <c r="OMC67" s="685"/>
      <c r="OMD67" s="685"/>
      <c r="OME67" s="685"/>
      <c r="OMF67" s="685"/>
      <c r="OMG67" s="685"/>
      <c r="OMH67" s="685"/>
      <c r="OMI67" s="685"/>
      <c r="OMJ67" s="685"/>
      <c r="OMK67" s="685"/>
      <c r="OML67" s="685"/>
      <c r="OMM67" s="685"/>
      <c r="OMN67" s="685"/>
      <c r="OMO67" s="685"/>
      <c r="OMP67" s="685"/>
      <c r="OMQ67" s="685"/>
      <c r="OMR67" s="685"/>
      <c r="OMS67" s="685"/>
      <c r="OMT67" s="685"/>
      <c r="OMU67" s="685"/>
      <c r="OMV67" s="685"/>
      <c r="OMW67" s="685"/>
      <c r="OMX67" s="685"/>
      <c r="OMY67" s="685"/>
      <c r="OMZ67" s="685"/>
      <c r="ONA67" s="685"/>
      <c r="ONB67" s="685"/>
      <c r="ONC67" s="685"/>
      <c r="OND67" s="685"/>
      <c r="ONE67" s="685"/>
      <c r="ONF67" s="685"/>
      <c r="ONG67" s="685"/>
      <c r="ONH67" s="685"/>
      <c r="ONI67" s="685"/>
      <c r="ONJ67" s="685"/>
      <c r="ONK67" s="685"/>
      <c r="ONL67" s="685"/>
      <c r="ONM67" s="685"/>
      <c r="ONN67" s="685"/>
      <c r="ONO67" s="685"/>
      <c r="ONP67" s="685"/>
      <c r="ONQ67" s="685"/>
      <c r="ONR67" s="685"/>
      <c r="ONS67" s="685"/>
      <c r="ONT67" s="685"/>
      <c r="ONU67" s="685"/>
      <c r="ONV67" s="685"/>
      <c r="ONW67" s="685"/>
      <c r="ONX67" s="685"/>
      <c r="ONY67" s="685"/>
      <c r="ONZ67" s="685"/>
      <c r="OOA67" s="685"/>
      <c r="OOB67" s="685"/>
      <c r="OOC67" s="685"/>
      <c r="OOD67" s="685"/>
      <c r="OOE67" s="685"/>
      <c r="OOF67" s="685"/>
      <c r="OOG67" s="685"/>
      <c r="OOH67" s="685"/>
      <c r="OOI67" s="685"/>
      <c r="OOJ67" s="685"/>
      <c r="OOK67" s="685"/>
      <c r="OOL67" s="685"/>
      <c r="OOM67" s="685"/>
      <c r="OON67" s="685"/>
      <c r="OOO67" s="685"/>
      <c r="OOP67" s="685"/>
      <c r="OOQ67" s="685"/>
      <c r="OOR67" s="685"/>
      <c r="OOS67" s="685"/>
      <c r="OOT67" s="685"/>
      <c r="OOU67" s="685"/>
      <c r="OOV67" s="685"/>
      <c r="OOW67" s="685"/>
      <c r="OOX67" s="685"/>
      <c r="OOY67" s="685"/>
      <c r="OOZ67" s="685"/>
      <c r="OPA67" s="685"/>
      <c r="OPB67" s="685"/>
      <c r="OPC67" s="685"/>
      <c r="OPD67" s="685"/>
      <c r="OPE67" s="685"/>
      <c r="OPF67" s="685"/>
      <c r="OPG67" s="685"/>
      <c r="OPH67" s="685"/>
      <c r="OPI67" s="685"/>
      <c r="OPJ67" s="685"/>
      <c r="OPK67" s="685"/>
      <c r="OPL67" s="685"/>
      <c r="OPM67" s="685"/>
      <c r="OPN67" s="685"/>
      <c r="OPO67" s="685"/>
      <c r="OPP67" s="685"/>
      <c r="OPQ67" s="685"/>
      <c r="OPR67" s="685"/>
      <c r="OPS67" s="685"/>
      <c r="OPT67" s="685"/>
      <c r="OPU67" s="685"/>
      <c r="OPV67" s="685"/>
      <c r="OPW67" s="685"/>
      <c r="OPX67" s="685"/>
      <c r="OPY67" s="685"/>
      <c r="OPZ67" s="685"/>
      <c r="OQA67" s="685"/>
      <c r="OQB67" s="685"/>
      <c r="OQC67" s="685"/>
      <c r="OQD67" s="685"/>
      <c r="OQE67" s="685"/>
      <c r="OQF67" s="685"/>
      <c r="OQG67" s="685"/>
      <c r="OQH67" s="685"/>
      <c r="OQI67" s="685"/>
      <c r="OQJ67" s="685"/>
      <c r="OQK67" s="685"/>
      <c r="OQL67" s="685"/>
      <c r="OQM67" s="685"/>
      <c r="OQN67" s="685"/>
      <c r="OQO67" s="685"/>
      <c r="OQP67" s="685"/>
      <c r="OQQ67" s="685"/>
      <c r="OQR67" s="685"/>
      <c r="OQS67" s="685"/>
      <c r="OQT67" s="685"/>
      <c r="OQU67" s="685"/>
      <c r="OQV67" s="685"/>
      <c r="OQW67" s="685"/>
      <c r="OQX67" s="685"/>
      <c r="OQY67" s="685"/>
      <c r="OQZ67" s="685"/>
      <c r="ORA67" s="685"/>
      <c r="ORB67" s="685"/>
      <c r="ORC67" s="685"/>
      <c r="ORD67" s="685"/>
      <c r="ORE67" s="685"/>
      <c r="ORF67" s="685"/>
      <c r="ORG67" s="685"/>
      <c r="ORH67" s="685"/>
      <c r="ORI67" s="685"/>
      <c r="ORJ67" s="685"/>
      <c r="ORK67" s="685"/>
      <c r="ORL67" s="685"/>
      <c r="ORM67" s="685"/>
      <c r="ORN67" s="685"/>
      <c r="ORO67" s="685"/>
      <c r="ORP67" s="685"/>
      <c r="ORQ67" s="685"/>
      <c r="ORR67" s="685"/>
      <c r="ORS67" s="685"/>
      <c r="ORT67" s="685"/>
      <c r="ORU67" s="685"/>
      <c r="ORV67" s="685"/>
      <c r="ORW67" s="685"/>
      <c r="ORX67" s="685"/>
      <c r="ORY67" s="685"/>
      <c r="ORZ67" s="685"/>
      <c r="OSA67" s="685"/>
      <c r="OSB67" s="685"/>
      <c r="OSC67" s="685"/>
      <c r="OSD67" s="685"/>
      <c r="OSE67" s="685"/>
      <c r="OSF67" s="685"/>
      <c r="OSG67" s="685"/>
      <c r="OSH67" s="685"/>
      <c r="OSI67" s="685"/>
      <c r="OSJ67" s="685"/>
      <c r="OSK67" s="685"/>
      <c r="OSL67" s="685"/>
      <c r="OSM67" s="685"/>
      <c r="OSN67" s="685"/>
      <c r="OSO67" s="685"/>
      <c r="OSP67" s="685"/>
      <c r="OSQ67" s="685"/>
      <c r="OSR67" s="685"/>
      <c r="OSS67" s="685"/>
      <c r="OST67" s="685"/>
      <c r="OSU67" s="685"/>
      <c r="OSV67" s="685"/>
      <c r="OSW67" s="685"/>
      <c r="OSX67" s="685"/>
      <c r="OSY67" s="685"/>
      <c r="OSZ67" s="685"/>
      <c r="OTA67" s="685"/>
      <c r="OTB67" s="685"/>
      <c r="OTC67" s="685"/>
      <c r="OTD67" s="685"/>
      <c r="OTE67" s="685"/>
      <c r="OTF67" s="685"/>
      <c r="OTG67" s="685"/>
      <c r="OTH67" s="685"/>
      <c r="OTI67" s="685"/>
      <c r="OTJ67" s="685"/>
      <c r="OTK67" s="685"/>
      <c r="OTL67" s="685"/>
      <c r="OTM67" s="685"/>
      <c r="OTN67" s="685"/>
      <c r="OTO67" s="685"/>
      <c r="OTP67" s="685"/>
      <c r="OTQ67" s="685"/>
      <c r="OTR67" s="685"/>
      <c r="OTS67" s="685"/>
      <c r="OTT67" s="685"/>
      <c r="OTU67" s="685"/>
      <c r="OTV67" s="685"/>
      <c r="OTW67" s="685"/>
      <c r="OTX67" s="685"/>
      <c r="OTY67" s="685"/>
      <c r="OTZ67" s="685"/>
      <c r="OUA67" s="685"/>
      <c r="OUB67" s="685"/>
      <c r="OUC67" s="685"/>
      <c r="OUD67" s="685"/>
      <c r="OUE67" s="685"/>
      <c r="OUF67" s="685"/>
      <c r="OUG67" s="685"/>
      <c r="OUH67" s="685"/>
      <c r="OUI67" s="685"/>
      <c r="OUJ67" s="685"/>
      <c r="OUK67" s="685"/>
      <c r="OUL67" s="685"/>
      <c r="OUM67" s="685"/>
      <c r="OUN67" s="685"/>
      <c r="OUO67" s="685"/>
      <c r="OUP67" s="685"/>
      <c r="OUQ67" s="685"/>
      <c r="OUR67" s="685"/>
      <c r="OUS67" s="685"/>
      <c r="OUT67" s="685"/>
      <c r="OUU67" s="685"/>
      <c r="OUV67" s="685"/>
      <c r="OUW67" s="685"/>
      <c r="OUX67" s="685"/>
      <c r="OUY67" s="685"/>
      <c r="OUZ67" s="685"/>
      <c r="OVA67" s="685"/>
      <c r="OVB67" s="685"/>
      <c r="OVC67" s="685"/>
      <c r="OVD67" s="685"/>
      <c r="OVE67" s="685"/>
      <c r="OVF67" s="685"/>
      <c r="OVG67" s="685"/>
      <c r="OVH67" s="685"/>
      <c r="OVI67" s="685"/>
      <c r="OVJ67" s="685"/>
      <c r="OVK67" s="685"/>
      <c r="OVL67" s="685"/>
      <c r="OVM67" s="685"/>
      <c r="OVN67" s="685"/>
      <c r="OVO67" s="685"/>
      <c r="OVP67" s="685"/>
      <c r="OVQ67" s="685"/>
      <c r="OVR67" s="685"/>
      <c r="OVS67" s="685"/>
      <c r="OVT67" s="685"/>
      <c r="OVU67" s="685"/>
      <c r="OVV67" s="685"/>
      <c r="OVW67" s="685"/>
      <c r="OVX67" s="685"/>
      <c r="OVY67" s="685"/>
      <c r="OVZ67" s="685"/>
      <c r="OWA67" s="685"/>
      <c r="OWB67" s="685"/>
      <c r="OWC67" s="685"/>
      <c r="OWD67" s="685"/>
      <c r="OWE67" s="685"/>
      <c r="OWF67" s="685"/>
      <c r="OWG67" s="685"/>
      <c r="OWH67" s="685"/>
      <c r="OWI67" s="685"/>
      <c r="OWJ67" s="685"/>
      <c r="OWK67" s="685"/>
      <c r="OWL67" s="685"/>
      <c r="OWM67" s="685"/>
      <c r="OWN67" s="685"/>
      <c r="OWO67" s="685"/>
      <c r="OWP67" s="685"/>
      <c r="OWQ67" s="685"/>
      <c r="OWR67" s="685"/>
      <c r="OWS67" s="685"/>
      <c r="OWT67" s="685"/>
      <c r="OWU67" s="685"/>
      <c r="OWV67" s="685"/>
      <c r="OWW67" s="685"/>
      <c r="OWX67" s="685"/>
      <c r="OWY67" s="685"/>
      <c r="OWZ67" s="685"/>
      <c r="OXA67" s="685"/>
      <c r="OXB67" s="685"/>
      <c r="OXC67" s="685"/>
      <c r="OXD67" s="685"/>
      <c r="OXE67" s="685"/>
      <c r="OXF67" s="685"/>
      <c r="OXG67" s="685"/>
      <c r="OXH67" s="685"/>
      <c r="OXI67" s="685"/>
      <c r="OXJ67" s="685"/>
      <c r="OXK67" s="685"/>
      <c r="OXL67" s="685"/>
      <c r="OXM67" s="685"/>
      <c r="OXN67" s="685"/>
      <c r="OXO67" s="685"/>
      <c r="OXP67" s="685"/>
      <c r="OXQ67" s="685"/>
      <c r="OXR67" s="685"/>
      <c r="OXS67" s="685"/>
      <c r="OXT67" s="685"/>
      <c r="OXU67" s="685"/>
      <c r="OXV67" s="685"/>
      <c r="OXW67" s="685"/>
      <c r="OXX67" s="685"/>
      <c r="OXY67" s="685"/>
      <c r="OXZ67" s="685"/>
      <c r="OYA67" s="685"/>
      <c r="OYB67" s="685"/>
      <c r="OYC67" s="685"/>
      <c r="OYD67" s="685"/>
      <c r="OYE67" s="685"/>
      <c r="OYF67" s="685"/>
      <c r="OYG67" s="685"/>
      <c r="OYH67" s="685"/>
      <c r="OYI67" s="685"/>
      <c r="OYJ67" s="685"/>
      <c r="OYK67" s="685"/>
      <c r="OYL67" s="685"/>
      <c r="OYM67" s="685"/>
      <c r="OYN67" s="685"/>
      <c r="OYO67" s="685"/>
      <c r="OYP67" s="685"/>
      <c r="OYQ67" s="685"/>
      <c r="OYR67" s="685"/>
      <c r="OYS67" s="685"/>
      <c r="OYT67" s="685"/>
      <c r="OYU67" s="685"/>
      <c r="OYV67" s="685"/>
      <c r="OYW67" s="685"/>
      <c r="OYX67" s="685"/>
      <c r="OYY67" s="685"/>
      <c r="OYZ67" s="685"/>
      <c r="OZA67" s="685"/>
      <c r="OZB67" s="685"/>
      <c r="OZC67" s="685"/>
      <c r="OZD67" s="685"/>
      <c r="OZE67" s="685"/>
      <c r="OZF67" s="685"/>
      <c r="OZG67" s="685"/>
      <c r="OZH67" s="685"/>
      <c r="OZI67" s="685"/>
      <c r="OZJ67" s="685"/>
      <c r="OZK67" s="685"/>
      <c r="OZL67" s="685"/>
      <c r="OZM67" s="685"/>
      <c r="OZN67" s="685"/>
      <c r="OZO67" s="685"/>
      <c r="OZP67" s="685"/>
      <c r="OZQ67" s="685"/>
      <c r="OZR67" s="685"/>
      <c r="OZS67" s="685"/>
      <c r="OZT67" s="685"/>
      <c r="OZU67" s="685"/>
      <c r="OZV67" s="685"/>
      <c r="OZW67" s="685"/>
      <c r="OZX67" s="685"/>
      <c r="OZY67" s="685"/>
      <c r="OZZ67" s="685"/>
      <c r="PAA67" s="685"/>
      <c r="PAB67" s="685"/>
      <c r="PAC67" s="685"/>
      <c r="PAD67" s="685"/>
      <c r="PAE67" s="685"/>
      <c r="PAF67" s="685"/>
      <c r="PAG67" s="685"/>
      <c r="PAH67" s="685"/>
      <c r="PAI67" s="685"/>
      <c r="PAJ67" s="685"/>
      <c r="PAK67" s="685"/>
      <c r="PAL67" s="685"/>
      <c r="PAM67" s="685"/>
      <c r="PAN67" s="685"/>
      <c r="PAO67" s="685"/>
      <c r="PAP67" s="685"/>
      <c r="PAQ67" s="685"/>
      <c r="PAR67" s="685"/>
      <c r="PAS67" s="685"/>
      <c r="PAT67" s="685"/>
      <c r="PAU67" s="685"/>
      <c r="PAV67" s="685"/>
      <c r="PAW67" s="685"/>
      <c r="PAX67" s="685"/>
      <c r="PAY67" s="685"/>
      <c r="PAZ67" s="685"/>
      <c r="PBA67" s="685"/>
      <c r="PBB67" s="685"/>
      <c r="PBC67" s="685"/>
      <c r="PBD67" s="685"/>
      <c r="PBE67" s="685"/>
      <c r="PBF67" s="685"/>
      <c r="PBG67" s="685"/>
      <c r="PBH67" s="685"/>
      <c r="PBI67" s="685"/>
      <c r="PBJ67" s="685"/>
      <c r="PBK67" s="685"/>
      <c r="PBL67" s="685"/>
      <c r="PBM67" s="685"/>
      <c r="PBN67" s="685"/>
      <c r="PBO67" s="685"/>
      <c r="PBP67" s="685"/>
      <c r="PBQ67" s="685"/>
      <c r="PBR67" s="685"/>
      <c r="PBS67" s="685"/>
      <c r="PBT67" s="685"/>
      <c r="PBU67" s="685"/>
      <c r="PBV67" s="685"/>
      <c r="PBW67" s="685"/>
      <c r="PBX67" s="685"/>
      <c r="PBY67" s="685"/>
      <c r="PBZ67" s="685"/>
      <c r="PCA67" s="685"/>
      <c r="PCB67" s="685"/>
      <c r="PCC67" s="685"/>
      <c r="PCD67" s="685"/>
      <c r="PCE67" s="685"/>
      <c r="PCF67" s="685"/>
      <c r="PCG67" s="685"/>
      <c r="PCH67" s="685"/>
      <c r="PCI67" s="685"/>
      <c r="PCJ67" s="685"/>
      <c r="PCK67" s="685"/>
      <c r="PCL67" s="685"/>
      <c r="PCM67" s="685"/>
      <c r="PCN67" s="685"/>
      <c r="PCO67" s="685"/>
      <c r="PCP67" s="685"/>
      <c r="PCQ67" s="685"/>
      <c r="PCR67" s="685"/>
      <c r="PCS67" s="685"/>
      <c r="PCT67" s="685"/>
      <c r="PCU67" s="685"/>
      <c r="PCV67" s="685"/>
      <c r="PCW67" s="685"/>
      <c r="PCX67" s="685"/>
      <c r="PCY67" s="685"/>
      <c r="PCZ67" s="685"/>
      <c r="PDA67" s="685"/>
      <c r="PDB67" s="685"/>
      <c r="PDC67" s="685"/>
      <c r="PDD67" s="685"/>
      <c r="PDE67" s="685"/>
      <c r="PDF67" s="685"/>
      <c r="PDG67" s="685"/>
      <c r="PDH67" s="685"/>
      <c r="PDI67" s="685"/>
      <c r="PDJ67" s="685"/>
      <c r="PDK67" s="685"/>
      <c r="PDL67" s="685"/>
      <c r="PDM67" s="685"/>
      <c r="PDN67" s="685"/>
      <c r="PDO67" s="685"/>
      <c r="PDP67" s="685"/>
      <c r="PDQ67" s="685"/>
      <c r="PDR67" s="685"/>
      <c r="PDS67" s="685"/>
      <c r="PDT67" s="685"/>
      <c r="PDU67" s="685"/>
      <c r="PDV67" s="685"/>
      <c r="PDW67" s="685"/>
      <c r="PDX67" s="685"/>
      <c r="PDY67" s="685"/>
      <c r="PDZ67" s="685"/>
      <c r="PEA67" s="685"/>
      <c r="PEB67" s="685"/>
      <c r="PEC67" s="685"/>
      <c r="PED67" s="685"/>
      <c r="PEE67" s="685"/>
      <c r="PEF67" s="685"/>
      <c r="PEG67" s="685"/>
      <c r="PEH67" s="685"/>
      <c r="PEI67" s="685"/>
      <c r="PEJ67" s="685"/>
      <c r="PEK67" s="685"/>
      <c r="PEL67" s="685"/>
      <c r="PEM67" s="685"/>
      <c r="PEN67" s="685"/>
      <c r="PEO67" s="685"/>
      <c r="PEP67" s="685"/>
      <c r="PEQ67" s="685"/>
      <c r="PER67" s="685"/>
      <c r="PES67" s="685"/>
      <c r="PET67" s="685"/>
      <c r="PEU67" s="685"/>
      <c r="PEV67" s="685"/>
      <c r="PEW67" s="685"/>
      <c r="PEX67" s="685"/>
      <c r="PEY67" s="685"/>
      <c r="PEZ67" s="685"/>
      <c r="PFA67" s="685"/>
      <c r="PFB67" s="685"/>
      <c r="PFC67" s="685"/>
      <c r="PFD67" s="685"/>
      <c r="PFE67" s="685"/>
      <c r="PFF67" s="685"/>
      <c r="PFG67" s="685"/>
      <c r="PFH67" s="685"/>
      <c r="PFI67" s="685"/>
      <c r="PFJ67" s="685"/>
      <c r="PFK67" s="685"/>
      <c r="PFL67" s="685"/>
      <c r="PFM67" s="685"/>
      <c r="PFN67" s="685"/>
      <c r="PFO67" s="685"/>
      <c r="PFP67" s="685"/>
      <c r="PFQ67" s="685"/>
      <c r="PFR67" s="685"/>
      <c r="PFS67" s="685"/>
      <c r="PFT67" s="685"/>
      <c r="PFU67" s="685"/>
      <c r="PFV67" s="685"/>
      <c r="PFW67" s="685"/>
      <c r="PFX67" s="685"/>
      <c r="PFY67" s="685"/>
      <c r="PFZ67" s="685"/>
      <c r="PGA67" s="685"/>
      <c r="PGB67" s="685"/>
      <c r="PGC67" s="685"/>
      <c r="PGD67" s="685"/>
      <c r="PGE67" s="685"/>
      <c r="PGF67" s="685"/>
      <c r="PGG67" s="685"/>
      <c r="PGH67" s="685"/>
      <c r="PGI67" s="685"/>
      <c r="PGJ67" s="685"/>
      <c r="PGK67" s="685"/>
      <c r="PGL67" s="685"/>
      <c r="PGM67" s="685"/>
      <c r="PGN67" s="685"/>
      <c r="PGO67" s="685"/>
      <c r="PGP67" s="685"/>
      <c r="PGQ67" s="685"/>
      <c r="PGR67" s="685"/>
      <c r="PGS67" s="685"/>
      <c r="PGT67" s="685"/>
      <c r="PGU67" s="685"/>
      <c r="PGV67" s="685"/>
      <c r="PGW67" s="685"/>
      <c r="PGX67" s="685"/>
      <c r="PGY67" s="685"/>
      <c r="PGZ67" s="685"/>
      <c r="PHA67" s="685"/>
      <c r="PHB67" s="685"/>
      <c r="PHC67" s="685"/>
      <c r="PHD67" s="685"/>
      <c r="PHE67" s="685"/>
      <c r="PHF67" s="685"/>
      <c r="PHG67" s="685"/>
      <c r="PHH67" s="685"/>
      <c r="PHI67" s="685"/>
      <c r="PHJ67" s="685"/>
      <c r="PHK67" s="685"/>
      <c r="PHL67" s="685"/>
      <c r="PHM67" s="685"/>
      <c r="PHN67" s="685"/>
      <c r="PHO67" s="685"/>
      <c r="PHP67" s="685"/>
      <c r="PHQ67" s="685"/>
      <c r="PHR67" s="685"/>
      <c r="PHS67" s="685"/>
      <c r="PHT67" s="685"/>
      <c r="PHU67" s="685"/>
      <c r="PHV67" s="685"/>
      <c r="PHW67" s="685"/>
      <c r="PHX67" s="685"/>
      <c r="PHY67" s="685"/>
      <c r="PHZ67" s="685"/>
      <c r="PIA67" s="685"/>
      <c r="PIB67" s="685"/>
      <c r="PIC67" s="685"/>
      <c r="PID67" s="685"/>
      <c r="PIE67" s="685"/>
      <c r="PIF67" s="685"/>
      <c r="PIG67" s="685"/>
      <c r="PIH67" s="685"/>
      <c r="PII67" s="685"/>
      <c r="PIJ67" s="685"/>
      <c r="PIK67" s="685"/>
      <c r="PIL67" s="685"/>
      <c r="PIM67" s="685"/>
      <c r="PIN67" s="685"/>
      <c r="PIO67" s="685"/>
      <c r="PIP67" s="685"/>
      <c r="PIQ67" s="685"/>
      <c r="PIR67" s="685"/>
      <c r="PIS67" s="685"/>
      <c r="PIT67" s="685"/>
      <c r="PIU67" s="685"/>
      <c r="PIV67" s="685"/>
      <c r="PIW67" s="685"/>
      <c r="PIX67" s="685"/>
      <c r="PIY67" s="685"/>
      <c r="PIZ67" s="685"/>
      <c r="PJA67" s="685"/>
      <c r="PJB67" s="685"/>
      <c r="PJC67" s="685"/>
      <c r="PJD67" s="685"/>
      <c r="PJE67" s="685"/>
      <c r="PJF67" s="685"/>
      <c r="PJG67" s="685"/>
      <c r="PJH67" s="685"/>
      <c r="PJI67" s="685"/>
      <c r="PJJ67" s="685"/>
      <c r="PJK67" s="685"/>
      <c r="PJL67" s="685"/>
      <c r="PJM67" s="685"/>
      <c r="PJN67" s="685"/>
      <c r="PJO67" s="685"/>
      <c r="PJP67" s="685"/>
      <c r="PJQ67" s="685"/>
      <c r="PJR67" s="685"/>
      <c r="PJS67" s="685"/>
      <c r="PJT67" s="685"/>
      <c r="PJU67" s="685"/>
      <c r="PJV67" s="685"/>
      <c r="PJW67" s="685"/>
      <c r="PJX67" s="685"/>
      <c r="PJY67" s="685"/>
      <c r="PJZ67" s="685"/>
      <c r="PKA67" s="685"/>
      <c r="PKB67" s="685"/>
      <c r="PKC67" s="685"/>
      <c r="PKD67" s="685"/>
      <c r="PKE67" s="685"/>
      <c r="PKF67" s="685"/>
      <c r="PKG67" s="685"/>
      <c r="PKH67" s="685"/>
      <c r="PKI67" s="685"/>
      <c r="PKJ67" s="685"/>
      <c r="PKK67" s="685"/>
      <c r="PKL67" s="685"/>
      <c r="PKM67" s="685"/>
      <c r="PKN67" s="685"/>
      <c r="PKO67" s="685"/>
      <c r="PKP67" s="685"/>
      <c r="PKQ67" s="685"/>
      <c r="PKR67" s="685"/>
      <c r="PKS67" s="685"/>
      <c r="PKT67" s="685"/>
      <c r="PKU67" s="685"/>
      <c r="PKV67" s="685"/>
      <c r="PKW67" s="685"/>
      <c r="PKX67" s="685"/>
      <c r="PKY67" s="685"/>
      <c r="PKZ67" s="685"/>
      <c r="PLA67" s="685"/>
      <c r="PLB67" s="685"/>
      <c r="PLC67" s="685"/>
      <c r="PLD67" s="685"/>
      <c r="PLE67" s="685"/>
      <c r="PLF67" s="685"/>
      <c r="PLG67" s="685"/>
      <c r="PLH67" s="685"/>
      <c r="PLI67" s="685"/>
      <c r="PLJ67" s="685"/>
      <c r="PLK67" s="685"/>
      <c r="PLL67" s="685"/>
      <c r="PLM67" s="685"/>
      <c r="PLN67" s="685"/>
      <c r="PLO67" s="685"/>
      <c r="PLP67" s="685"/>
      <c r="PLQ67" s="685"/>
      <c r="PLR67" s="685"/>
      <c r="PLS67" s="685"/>
      <c r="PLT67" s="685"/>
      <c r="PLU67" s="685"/>
      <c r="PLV67" s="685"/>
      <c r="PLW67" s="685"/>
      <c r="PLX67" s="685"/>
      <c r="PLY67" s="685"/>
      <c r="PLZ67" s="685"/>
      <c r="PMA67" s="685"/>
      <c r="PMB67" s="685"/>
      <c r="PMC67" s="685"/>
      <c r="PMD67" s="685"/>
      <c r="PME67" s="685"/>
      <c r="PMF67" s="685"/>
      <c r="PMG67" s="685"/>
      <c r="PMH67" s="685"/>
      <c r="PMI67" s="685"/>
      <c r="PMJ67" s="685"/>
      <c r="PMK67" s="685"/>
      <c r="PML67" s="685"/>
      <c r="PMM67" s="685"/>
      <c r="PMN67" s="685"/>
      <c r="PMO67" s="685"/>
      <c r="PMP67" s="685"/>
      <c r="PMQ67" s="685"/>
      <c r="PMR67" s="685"/>
      <c r="PMS67" s="685"/>
      <c r="PMT67" s="685"/>
      <c r="PMU67" s="685"/>
      <c r="PMV67" s="685"/>
      <c r="PMW67" s="685"/>
      <c r="PMX67" s="685"/>
      <c r="PMY67" s="685"/>
      <c r="PMZ67" s="685"/>
      <c r="PNA67" s="685"/>
      <c r="PNB67" s="685"/>
      <c r="PNC67" s="685"/>
      <c r="PND67" s="685"/>
      <c r="PNE67" s="685"/>
      <c r="PNF67" s="685"/>
      <c r="PNG67" s="685"/>
      <c r="PNH67" s="685"/>
      <c r="PNI67" s="685"/>
      <c r="PNJ67" s="685"/>
      <c r="PNK67" s="685"/>
      <c r="PNL67" s="685"/>
      <c r="PNM67" s="685"/>
      <c r="PNN67" s="685"/>
      <c r="PNO67" s="685"/>
      <c r="PNP67" s="685"/>
      <c r="PNQ67" s="685"/>
      <c r="PNR67" s="685"/>
      <c r="PNS67" s="685"/>
      <c r="PNT67" s="685"/>
      <c r="PNU67" s="685"/>
      <c r="PNV67" s="685"/>
      <c r="PNW67" s="685"/>
      <c r="PNX67" s="685"/>
      <c r="PNY67" s="685"/>
      <c r="PNZ67" s="685"/>
      <c r="POA67" s="685"/>
      <c r="POB67" s="685"/>
      <c r="POC67" s="685"/>
      <c r="POD67" s="685"/>
      <c r="POE67" s="685"/>
      <c r="POF67" s="685"/>
      <c r="POG67" s="685"/>
      <c r="POH67" s="685"/>
      <c r="POI67" s="685"/>
      <c r="POJ67" s="685"/>
      <c r="POK67" s="685"/>
      <c r="POL67" s="685"/>
      <c r="POM67" s="685"/>
      <c r="PON67" s="685"/>
      <c r="POO67" s="685"/>
      <c r="POP67" s="685"/>
      <c r="POQ67" s="685"/>
      <c r="POR67" s="685"/>
      <c r="POS67" s="685"/>
      <c r="POT67" s="685"/>
      <c r="POU67" s="685"/>
      <c r="POV67" s="685"/>
      <c r="POW67" s="685"/>
      <c r="POX67" s="685"/>
      <c r="POY67" s="685"/>
      <c r="POZ67" s="685"/>
      <c r="PPA67" s="685"/>
      <c r="PPB67" s="685"/>
      <c r="PPC67" s="685"/>
      <c r="PPD67" s="685"/>
      <c r="PPE67" s="685"/>
      <c r="PPF67" s="685"/>
      <c r="PPG67" s="685"/>
      <c r="PPH67" s="685"/>
      <c r="PPI67" s="685"/>
      <c r="PPJ67" s="685"/>
      <c r="PPK67" s="685"/>
      <c r="PPL67" s="685"/>
      <c r="PPM67" s="685"/>
      <c r="PPN67" s="685"/>
      <c r="PPO67" s="685"/>
      <c r="PPP67" s="685"/>
      <c r="PPQ67" s="685"/>
      <c r="PPR67" s="685"/>
      <c r="PPS67" s="685"/>
      <c r="PPT67" s="685"/>
      <c r="PPU67" s="685"/>
      <c r="PPV67" s="685"/>
      <c r="PPW67" s="685"/>
      <c r="PPX67" s="685"/>
      <c r="PPY67" s="685"/>
      <c r="PPZ67" s="685"/>
      <c r="PQA67" s="685"/>
      <c r="PQB67" s="685"/>
      <c r="PQC67" s="685"/>
      <c r="PQD67" s="685"/>
      <c r="PQE67" s="685"/>
      <c r="PQF67" s="685"/>
      <c r="PQG67" s="685"/>
      <c r="PQH67" s="685"/>
      <c r="PQI67" s="685"/>
      <c r="PQJ67" s="685"/>
      <c r="PQK67" s="685"/>
      <c r="PQL67" s="685"/>
      <c r="PQM67" s="685"/>
      <c r="PQN67" s="685"/>
      <c r="PQO67" s="685"/>
      <c r="PQP67" s="685"/>
      <c r="PQQ67" s="685"/>
      <c r="PQR67" s="685"/>
      <c r="PQS67" s="685"/>
      <c r="PQT67" s="685"/>
      <c r="PQU67" s="685"/>
      <c r="PQV67" s="685"/>
      <c r="PQW67" s="685"/>
      <c r="PQX67" s="685"/>
      <c r="PQY67" s="685"/>
      <c r="PQZ67" s="685"/>
      <c r="PRA67" s="685"/>
      <c r="PRB67" s="685"/>
      <c r="PRC67" s="685"/>
      <c r="PRD67" s="685"/>
      <c r="PRE67" s="685"/>
      <c r="PRF67" s="685"/>
      <c r="PRG67" s="685"/>
      <c r="PRH67" s="685"/>
      <c r="PRI67" s="685"/>
      <c r="PRJ67" s="685"/>
      <c r="PRK67" s="685"/>
      <c r="PRL67" s="685"/>
      <c r="PRM67" s="685"/>
      <c r="PRN67" s="685"/>
      <c r="PRO67" s="685"/>
      <c r="PRP67" s="685"/>
      <c r="PRQ67" s="685"/>
      <c r="PRR67" s="685"/>
      <c r="PRS67" s="685"/>
      <c r="PRT67" s="685"/>
      <c r="PRU67" s="685"/>
      <c r="PRV67" s="685"/>
      <c r="PRW67" s="685"/>
      <c r="PRX67" s="685"/>
      <c r="PRY67" s="685"/>
      <c r="PRZ67" s="685"/>
      <c r="PSA67" s="685"/>
      <c r="PSB67" s="685"/>
      <c r="PSC67" s="685"/>
      <c r="PSD67" s="685"/>
      <c r="PSE67" s="685"/>
      <c r="PSF67" s="685"/>
      <c r="PSG67" s="685"/>
      <c r="PSH67" s="685"/>
      <c r="PSI67" s="685"/>
      <c r="PSJ67" s="685"/>
      <c r="PSK67" s="685"/>
      <c r="PSL67" s="685"/>
      <c r="PSM67" s="685"/>
      <c r="PSN67" s="685"/>
      <c r="PSO67" s="685"/>
      <c r="PSP67" s="685"/>
      <c r="PSQ67" s="685"/>
      <c r="PSR67" s="685"/>
      <c r="PSS67" s="685"/>
      <c r="PST67" s="685"/>
      <c r="PSU67" s="685"/>
      <c r="PSV67" s="685"/>
      <c r="PSW67" s="685"/>
      <c r="PSX67" s="685"/>
      <c r="PSY67" s="685"/>
      <c r="PSZ67" s="685"/>
      <c r="PTA67" s="685"/>
      <c r="PTB67" s="685"/>
      <c r="PTC67" s="685"/>
      <c r="PTD67" s="685"/>
      <c r="PTE67" s="685"/>
      <c r="PTF67" s="685"/>
      <c r="PTG67" s="685"/>
      <c r="PTH67" s="685"/>
      <c r="PTI67" s="685"/>
      <c r="PTJ67" s="685"/>
      <c r="PTK67" s="685"/>
      <c r="PTL67" s="685"/>
      <c r="PTM67" s="685"/>
      <c r="PTN67" s="685"/>
      <c r="PTO67" s="685"/>
      <c r="PTP67" s="685"/>
      <c r="PTQ67" s="685"/>
      <c r="PTR67" s="685"/>
      <c r="PTS67" s="685"/>
      <c r="PTT67" s="685"/>
      <c r="PTU67" s="685"/>
      <c r="PTV67" s="685"/>
      <c r="PTW67" s="685"/>
      <c r="PTX67" s="685"/>
      <c r="PTY67" s="685"/>
      <c r="PTZ67" s="685"/>
      <c r="PUA67" s="685"/>
      <c r="PUB67" s="685"/>
      <c r="PUC67" s="685"/>
      <c r="PUD67" s="685"/>
      <c r="PUE67" s="685"/>
      <c r="PUF67" s="685"/>
      <c r="PUG67" s="685"/>
      <c r="PUH67" s="685"/>
      <c r="PUI67" s="685"/>
      <c r="PUJ67" s="685"/>
      <c r="PUK67" s="685"/>
      <c r="PUL67" s="685"/>
      <c r="PUM67" s="685"/>
      <c r="PUN67" s="685"/>
      <c r="PUO67" s="685"/>
      <c r="PUP67" s="685"/>
      <c r="PUQ67" s="685"/>
      <c r="PUR67" s="685"/>
      <c r="PUS67" s="685"/>
      <c r="PUT67" s="685"/>
      <c r="PUU67" s="685"/>
      <c r="PUV67" s="685"/>
      <c r="PUW67" s="685"/>
      <c r="PUX67" s="685"/>
      <c r="PUY67" s="685"/>
      <c r="PUZ67" s="685"/>
      <c r="PVA67" s="685"/>
      <c r="PVB67" s="685"/>
      <c r="PVC67" s="685"/>
      <c r="PVD67" s="685"/>
      <c r="PVE67" s="685"/>
      <c r="PVF67" s="685"/>
      <c r="PVG67" s="685"/>
      <c r="PVH67" s="685"/>
      <c r="PVI67" s="685"/>
      <c r="PVJ67" s="685"/>
      <c r="PVK67" s="685"/>
      <c r="PVL67" s="685"/>
      <c r="PVM67" s="685"/>
      <c r="PVN67" s="685"/>
      <c r="PVO67" s="685"/>
      <c r="PVP67" s="685"/>
      <c r="PVQ67" s="685"/>
      <c r="PVR67" s="685"/>
      <c r="PVS67" s="685"/>
      <c r="PVT67" s="685"/>
      <c r="PVU67" s="685"/>
      <c r="PVV67" s="685"/>
      <c r="PVW67" s="685"/>
      <c r="PVX67" s="685"/>
      <c r="PVY67" s="685"/>
      <c r="PVZ67" s="685"/>
      <c r="PWA67" s="685"/>
      <c r="PWB67" s="685"/>
      <c r="PWC67" s="685"/>
      <c r="PWD67" s="685"/>
      <c r="PWE67" s="685"/>
      <c r="PWF67" s="685"/>
      <c r="PWG67" s="685"/>
      <c r="PWH67" s="685"/>
      <c r="PWI67" s="685"/>
      <c r="PWJ67" s="685"/>
      <c r="PWK67" s="685"/>
      <c r="PWL67" s="685"/>
      <c r="PWM67" s="685"/>
      <c r="PWN67" s="685"/>
      <c r="PWO67" s="685"/>
      <c r="PWP67" s="685"/>
      <c r="PWQ67" s="685"/>
      <c r="PWR67" s="685"/>
      <c r="PWS67" s="685"/>
      <c r="PWT67" s="685"/>
      <c r="PWU67" s="685"/>
      <c r="PWV67" s="685"/>
      <c r="PWW67" s="685"/>
      <c r="PWX67" s="685"/>
      <c r="PWY67" s="685"/>
      <c r="PWZ67" s="685"/>
      <c r="PXA67" s="685"/>
      <c r="PXB67" s="685"/>
      <c r="PXC67" s="685"/>
      <c r="PXD67" s="685"/>
      <c r="PXE67" s="685"/>
      <c r="PXF67" s="685"/>
      <c r="PXG67" s="685"/>
      <c r="PXH67" s="685"/>
      <c r="PXI67" s="685"/>
      <c r="PXJ67" s="685"/>
      <c r="PXK67" s="685"/>
      <c r="PXL67" s="685"/>
      <c r="PXM67" s="685"/>
      <c r="PXN67" s="685"/>
      <c r="PXO67" s="685"/>
      <c r="PXP67" s="685"/>
      <c r="PXQ67" s="685"/>
      <c r="PXR67" s="685"/>
      <c r="PXS67" s="685"/>
      <c r="PXT67" s="685"/>
      <c r="PXU67" s="685"/>
      <c r="PXV67" s="685"/>
      <c r="PXW67" s="685"/>
      <c r="PXX67" s="685"/>
      <c r="PXY67" s="685"/>
      <c r="PXZ67" s="685"/>
      <c r="PYA67" s="685"/>
      <c r="PYB67" s="685"/>
      <c r="PYC67" s="685"/>
      <c r="PYD67" s="685"/>
      <c r="PYE67" s="685"/>
      <c r="PYF67" s="685"/>
      <c r="PYG67" s="685"/>
      <c r="PYH67" s="685"/>
      <c r="PYI67" s="685"/>
      <c r="PYJ67" s="685"/>
      <c r="PYK67" s="685"/>
      <c r="PYL67" s="685"/>
      <c r="PYM67" s="685"/>
      <c r="PYN67" s="685"/>
      <c r="PYO67" s="685"/>
      <c r="PYP67" s="685"/>
      <c r="PYQ67" s="685"/>
      <c r="PYR67" s="685"/>
      <c r="PYS67" s="685"/>
      <c r="PYT67" s="685"/>
      <c r="PYU67" s="685"/>
      <c r="PYV67" s="685"/>
      <c r="PYW67" s="685"/>
      <c r="PYX67" s="685"/>
      <c r="PYY67" s="685"/>
      <c r="PYZ67" s="685"/>
      <c r="PZA67" s="685"/>
      <c r="PZB67" s="685"/>
      <c r="PZC67" s="685"/>
      <c r="PZD67" s="685"/>
      <c r="PZE67" s="685"/>
      <c r="PZF67" s="685"/>
      <c r="PZG67" s="685"/>
      <c r="PZH67" s="685"/>
      <c r="PZI67" s="685"/>
      <c r="PZJ67" s="685"/>
      <c r="PZK67" s="685"/>
      <c r="PZL67" s="685"/>
      <c r="PZM67" s="685"/>
      <c r="PZN67" s="685"/>
      <c r="PZO67" s="685"/>
      <c r="PZP67" s="685"/>
      <c r="PZQ67" s="685"/>
      <c r="PZR67" s="685"/>
      <c r="PZS67" s="685"/>
      <c r="PZT67" s="685"/>
      <c r="PZU67" s="685"/>
      <c r="PZV67" s="685"/>
      <c r="PZW67" s="685"/>
      <c r="PZX67" s="685"/>
      <c r="PZY67" s="685"/>
      <c r="PZZ67" s="685"/>
      <c r="QAA67" s="685"/>
      <c r="QAB67" s="685"/>
      <c r="QAC67" s="685"/>
      <c r="QAD67" s="685"/>
      <c r="QAE67" s="685"/>
      <c r="QAF67" s="685"/>
      <c r="QAG67" s="685"/>
      <c r="QAH67" s="685"/>
      <c r="QAI67" s="685"/>
      <c r="QAJ67" s="685"/>
      <c r="QAK67" s="685"/>
      <c r="QAL67" s="685"/>
      <c r="QAM67" s="685"/>
      <c r="QAN67" s="685"/>
      <c r="QAO67" s="685"/>
      <c r="QAP67" s="685"/>
      <c r="QAQ67" s="685"/>
      <c r="QAR67" s="685"/>
      <c r="QAS67" s="685"/>
      <c r="QAT67" s="685"/>
      <c r="QAU67" s="685"/>
      <c r="QAV67" s="685"/>
      <c r="QAW67" s="685"/>
      <c r="QAX67" s="685"/>
      <c r="QAY67" s="685"/>
      <c r="QAZ67" s="685"/>
      <c r="QBA67" s="685"/>
      <c r="QBB67" s="685"/>
      <c r="QBC67" s="685"/>
      <c r="QBD67" s="685"/>
      <c r="QBE67" s="685"/>
      <c r="QBF67" s="685"/>
      <c r="QBG67" s="685"/>
      <c r="QBH67" s="685"/>
      <c r="QBI67" s="685"/>
      <c r="QBJ67" s="685"/>
      <c r="QBK67" s="685"/>
      <c r="QBL67" s="685"/>
      <c r="QBM67" s="685"/>
      <c r="QBN67" s="685"/>
      <c r="QBO67" s="685"/>
      <c r="QBP67" s="685"/>
      <c r="QBQ67" s="685"/>
      <c r="QBR67" s="685"/>
      <c r="QBS67" s="685"/>
      <c r="QBT67" s="685"/>
      <c r="QBU67" s="685"/>
      <c r="QBV67" s="685"/>
      <c r="QBW67" s="685"/>
      <c r="QBX67" s="685"/>
      <c r="QBY67" s="685"/>
      <c r="QBZ67" s="685"/>
      <c r="QCA67" s="685"/>
      <c r="QCB67" s="685"/>
      <c r="QCC67" s="685"/>
      <c r="QCD67" s="685"/>
      <c r="QCE67" s="685"/>
      <c r="QCF67" s="685"/>
      <c r="QCG67" s="685"/>
      <c r="QCH67" s="685"/>
      <c r="QCI67" s="685"/>
      <c r="QCJ67" s="685"/>
      <c r="QCK67" s="685"/>
      <c r="QCL67" s="685"/>
      <c r="QCM67" s="685"/>
      <c r="QCN67" s="685"/>
      <c r="QCO67" s="685"/>
      <c r="QCP67" s="685"/>
      <c r="QCQ67" s="685"/>
      <c r="QCR67" s="685"/>
      <c r="QCS67" s="685"/>
      <c r="QCT67" s="685"/>
      <c r="QCU67" s="685"/>
      <c r="QCV67" s="685"/>
      <c r="QCW67" s="685"/>
      <c r="QCX67" s="685"/>
      <c r="QCY67" s="685"/>
      <c r="QCZ67" s="685"/>
      <c r="QDA67" s="685"/>
      <c r="QDB67" s="685"/>
      <c r="QDC67" s="685"/>
      <c r="QDD67" s="685"/>
      <c r="QDE67" s="685"/>
      <c r="QDF67" s="685"/>
      <c r="QDG67" s="685"/>
      <c r="QDH67" s="685"/>
      <c r="QDI67" s="685"/>
      <c r="QDJ67" s="685"/>
      <c r="QDK67" s="685"/>
      <c r="QDL67" s="685"/>
      <c r="QDM67" s="685"/>
      <c r="QDN67" s="685"/>
      <c r="QDO67" s="685"/>
      <c r="QDP67" s="685"/>
      <c r="QDQ67" s="685"/>
      <c r="QDR67" s="685"/>
      <c r="QDS67" s="685"/>
      <c r="QDT67" s="685"/>
      <c r="QDU67" s="685"/>
      <c r="QDV67" s="685"/>
      <c r="QDW67" s="685"/>
      <c r="QDX67" s="685"/>
      <c r="QDY67" s="685"/>
      <c r="QDZ67" s="685"/>
      <c r="QEA67" s="685"/>
      <c r="QEB67" s="685"/>
      <c r="QEC67" s="685"/>
      <c r="QED67" s="685"/>
      <c r="QEE67" s="685"/>
      <c r="QEF67" s="685"/>
      <c r="QEG67" s="685"/>
      <c r="QEH67" s="685"/>
      <c r="QEI67" s="685"/>
      <c r="QEJ67" s="685"/>
      <c r="QEK67" s="685"/>
      <c r="QEL67" s="685"/>
      <c r="QEM67" s="685"/>
      <c r="QEN67" s="685"/>
      <c r="QEO67" s="685"/>
      <c r="QEP67" s="685"/>
      <c r="QEQ67" s="685"/>
      <c r="QER67" s="685"/>
      <c r="QES67" s="685"/>
      <c r="QET67" s="685"/>
      <c r="QEU67" s="685"/>
      <c r="QEV67" s="685"/>
      <c r="QEW67" s="685"/>
      <c r="QEX67" s="685"/>
      <c r="QEY67" s="685"/>
      <c r="QEZ67" s="685"/>
      <c r="QFA67" s="685"/>
      <c r="QFB67" s="685"/>
      <c r="QFC67" s="685"/>
      <c r="QFD67" s="685"/>
      <c r="QFE67" s="685"/>
      <c r="QFF67" s="685"/>
      <c r="QFG67" s="685"/>
      <c r="QFH67" s="685"/>
      <c r="QFI67" s="685"/>
      <c r="QFJ67" s="685"/>
      <c r="QFK67" s="685"/>
      <c r="QFL67" s="685"/>
      <c r="QFM67" s="685"/>
      <c r="QFN67" s="685"/>
      <c r="QFO67" s="685"/>
      <c r="QFP67" s="685"/>
      <c r="QFQ67" s="685"/>
      <c r="QFR67" s="685"/>
      <c r="QFS67" s="685"/>
      <c r="QFT67" s="685"/>
      <c r="QFU67" s="685"/>
      <c r="QFV67" s="685"/>
      <c r="QFW67" s="685"/>
      <c r="QFX67" s="685"/>
      <c r="QFY67" s="685"/>
      <c r="QFZ67" s="685"/>
      <c r="QGA67" s="685"/>
      <c r="QGB67" s="685"/>
      <c r="QGC67" s="685"/>
      <c r="QGD67" s="685"/>
      <c r="QGE67" s="685"/>
      <c r="QGF67" s="685"/>
      <c r="QGG67" s="685"/>
      <c r="QGH67" s="685"/>
      <c r="QGI67" s="685"/>
      <c r="QGJ67" s="685"/>
      <c r="QGK67" s="685"/>
      <c r="QGL67" s="685"/>
      <c r="QGM67" s="685"/>
      <c r="QGN67" s="685"/>
      <c r="QGO67" s="685"/>
      <c r="QGP67" s="685"/>
      <c r="QGQ67" s="685"/>
      <c r="QGR67" s="685"/>
      <c r="QGS67" s="685"/>
      <c r="QGT67" s="685"/>
      <c r="QGU67" s="685"/>
      <c r="QGV67" s="685"/>
      <c r="QGW67" s="685"/>
      <c r="QGX67" s="685"/>
      <c r="QGY67" s="685"/>
      <c r="QGZ67" s="685"/>
      <c r="QHA67" s="685"/>
      <c r="QHB67" s="685"/>
      <c r="QHC67" s="685"/>
      <c r="QHD67" s="685"/>
      <c r="QHE67" s="685"/>
      <c r="QHF67" s="685"/>
      <c r="QHG67" s="685"/>
      <c r="QHH67" s="685"/>
      <c r="QHI67" s="685"/>
      <c r="QHJ67" s="685"/>
      <c r="QHK67" s="685"/>
      <c r="QHL67" s="685"/>
      <c r="QHM67" s="685"/>
      <c r="QHN67" s="685"/>
      <c r="QHO67" s="685"/>
      <c r="QHP67" s="685"/>
      <c r="QHQ67" s="685"/>
      <c r="QHR67" s="685"/>
      <c r="QHS67" s="685"/>
      <c r="QHT67" s="685"/>
      <c r="QHU67" s="685"/>
      <c r="QHV67" s="685"/>
      <c r="QHW67" s="685"/>
      <c r="QHX67" s="685"/>
      <c r="QHY67" s="685"/>
      <c r="QHZ67" s="685"/>
      <c r="QIA67" s="685"/>
      <c r="QIB67" s="685"/>
      <c r="QIC67" s="685"/>
      <c r="QID67" s="685"/>
      <c r="QIE67" s="685"/>
      <c r="QIF67" s="685"/>
      <c r="QIG67" s="685"/>
      <c r="QIH67" s="685"/>
      <c r="QII67" s="685"/>
      <c r="QIJ67" s="685"/>
      <c r="QIK67" s="685"/>
      <c r="QIL67" s="685"/>
      <c r="QIM67" s="685"/>
      <c r="QIN67" s="685"/>
      <c r="QIO67" s="685"/>
      <c r="QIP67" s="685"/>
      <c r="QIQ67" s="685"/>
      <c r="QIR67" s="685"/>
      <c r="QIS67" s="685"/>
      <c r="QIT67" s="685"/>
      <c r="QIU67" s="685"/>
      <c r="QIV67" s="685"/>
      <c r="QIW67" s="685"/>
      <c r="QIX67" s="685"/>
      <c r="QIY67" s="685"/>
      <c r="QIZ67" s="685"/>
      <c r="QJA67" s="685"/>
      <c r="QJB67" s="685"/>
      <c r="QJC67" s="685"/>
      <c r="QJD67" s="685"/>
      <c r="QJE67" s="685"/>
      <c r="QJF67" s="685"/>
      <c r="QJG67" s="685"/>
      <c r="QJH67" s="685"/>
      <c r="QJI67" s="685"/>
      <c r="QJJ67" s="685"/>
      <c r="QJK67" s="685"/>
      <c r="QJL67" s="685"/>
      <c r="QJM67" s="685"/>
      <c r="QJN67" s="685"/>
      <c r="QJO67" s="685"/>
      <c r="QJP67" s="685"/>
      <c r="QJQ67" s="685"/>
      <c r="QJR67" s="685"/>
      <c r="QJS67" s="685"/>
      <c r="QJT67" s="685"/>
      <c r="QJU67" s="685"/>
      <c r="QJV67" s="685"/>
      <c r="QJW67" s="685"/>
      <c r="QJX67" s="685"/>
      <c r="QJY67" s="685"/>
      <c r="QJZ67" s="685"/>
      <c r="QKA67" s="685"/>
      <c r="QKB67" s="685"/>
      <c r="QKC67" s="685"/>
      <c r="QKD67" s="685"/>
      <c r="QKE67" s="685"/>
      <c r="QKF67" s="685"/>
      <c r="QKG67" s="685"/>
      <c r="QKH67" s="685"/>
      <c r="QKI67" s="685"/>
      <c r="QKJ67" s="685"/>
      <c r="QKK67" s="685"/>
      <c r="QKL67" s="685"/>
      <c r="QKM67" s="685"/>
      <c r="QKN67" s="685"/>
      <c r="QKO67" s="685"/>
      <c r="QKP67" s="685"/>
      <c r="QKQ67" s="685"/>
      <c r="QKR67" s="685"/>
      <c r="QKS67" s="685"/>
      <c r="QKT67" s="685"/>
      <c r="QKU67" s="685"/>
      <c r="QKV67" s="685"/>
      <c r="QKW67" s="685"/>
      <c r="QKX67" s="685"/>
      <c r="QKY67" s="685"/>
      <c r="QKZ67" s="685"/>
      <c r="QLA67" s="685"/>
      <c r="QLB67" s="685"/>
      <c r="QLC67" s="685"/>
      <c r="QLD67" s="685"/>
      <c r="QLE67" s="685"/>
      <c r="QLF67" s="685"/>
      <c r="QLG67" s="685"/>
      <c r="QLH67" s="685"/>
      <c r="QLI67" s="685"/>
      <c r="QLJ67" s="685"/>
      <c r="QLK67" s="685"/>
      <c r="QLL67" s="685"/>
      <c r="QLM67" s="685"/>
      <c r="QLN67" s="685"/>
      <c r="QLO67" s="685"/>
      <c r="QLP67" s="685"/>
      <c r="QLQ67" s="685"/>
      <c r="QLR67" s="685"/>
      <c r="QLS67" s="685"/>
      <c r="QLT67" s="685"/>
      <c r="QLU67" s="685"/>
      <c r="QLV67" s="685"/>
      <c r="QLW67" s="685"/>
      <c r="QLX67" s="685"/>
      <c r="QLY67" s="685"/>
      <c r="QLZ67" s="685"/>
      <c r="QMA67" s="685"/>
      <c r="QMB67" s="685"/>
      <c r="QMC67" s="685"/>
      <c r="QMD67" s="685"/>
      <c r="QME67" s="685"/>
      <c r="QMF67" s="685"/>
      <c r="QMG67" s="685"/>
      <c r="QMH67" s="685"/>
      <c r="QMI67" s="685"/>
      <c r="QMJ67" s="685"/>
      <c r="QMK67" s="685"/>
      <c r="QML67" s="685"/>
      <c r="QMM67" s="685"/>
      <c r="QMN67" s="685"/>
      <c r="QMO67" s="685"/>
      <c r="QMP67" s="685"/>
      <c r="QMQ67" s="685"/>
      <c r="QMR67" s="685"/>
      <c r="QMS67" s="685"/>
      <c r="QMT67" s="685"/>
      <c r="QMU67" s="685"/>
      <c r="QMV67" s="685"/>
      <c r="QMW67" s="685"/>
      <c r="QMX67" s="685"/>
      <c r="QMY67" s="685"/>
      <c r="QMZ67" s="685"/>
      <c r="QNA67" s="685"/>
      <c r="QNB67" s="685"/>
      <c r="QNC67" s="685"/>
      <c r="QND67" s="685"/>
      <c r="QNE67" s="685"/>
      <c r="QNF67" s="685"/>
      <c r="QNG67" s="685"/>
      <c r="QNH67" s="685"/>
      <c r="QNI67" s="685"/>
      <c r="QNJ67" s="685"/>
      <c r="QNK67" s="685"/>
      <c r="QNL67" s="685"/>
      <c r="QNM67" s="685"/>
      <c r="QNN67" s="685"/>
      <c r="QNO67" s="685"/>
      <c r="QNP67" s="685"/>
      <c r="QNQ67" s="685"/>
      <c r="QNR67" s="685"/>
      <c r="QNS67" s="685"/>
      <c r="QNT67" s="685"/>
      <c r="QNU67" s="685"/>
      <c r="QNV67" s="685"/>
      <c r="QNW67" s="685"/>
      <c r="QNX67" s="685"/>
      <c r="QNY67" s="685"/>
      <c r="QNZ67" s="685"/>
      <c r="QOA67" s="685"/>
      <c r="QOB67" s="685"/>
      <c r="QOC67" s="685"/>
      <c r="QOD67" s="685"/>
      <c r="QOE67" s="685"/>
      <c r="QOF67" s="685"/>
      <c r="QOG67" s="685"/>
      <c r="QOH67" s="685"/>
      <c r="QOI67" s="685"/>
      <c r="QOJ67" s="685"/>
      <c r="QOK67" s="685"/>
      <c r="QOL67" s="685"/>
      <c r="QOM67" s="685"/>
      <c r="QON67" s="685"/>
      <c r="QOO67" s="685"/>
      <c r="QOP67" s="685"/>
      <c r="QOQ67" s="685"/>
      <c r="QOR67" s="685"/>
      <c r="QOS67" s="685"/>
      <c r="QOT67" s="685"/>
      <c r="QOU67" s="685"/>
      <c r="QOV67" s="685"/>
      <c r="QOW67" s="685"/>
      <c r="QOX67" s="685"/>
      <c r="QOY67" s="685"/>
      <c r="QOZ67" s="685"/>
      <c r="QPA67" s="685"/>
      <c r="QPB67" s="685"/>
      <c r="QPC67" s="685"/>
      <c r="QPD67" s="685"/>
      <c r="QPE67" s="685"/>
      <c r="QPF67" s="685"/>
      <c r="QPG67" s="685"/>
      <c r="QPH67" s="685"/>
      <c r="QPI67" s="685"/>
      <c r="QPJ67" s="685"/>
      <c r="QPK67" s="685"/>
      <c r="QPL67" s="685"/>
      <c r="QPM67" s="685"/>
      <c r="QPN67" s="685"/>
      <c r="QPO67" s="685"/>
      <c r="QPP67" s="685"/>
      <c r="QPQ67" s="685"/>
      <c r="QPR67" s="685"/>
      <c r="QPS67" s="685"/>
      <c r="QPT67" s="685"/>
      <c r="QPU67" s="685"/>
      <c r="QPV67" s="685"/>
      <c r="QPW67" s="685"/>
      <c r="QPX67" s="685"/>
      <c r="QPY67" s="685"/>
      <c r="QPZ67" s="685"/>
      <c r="QQA67" s="685"/>
      <c r="QQB67" s="685"/>
      <c r="QQC67" s="685"/>
      <c r="QQD67" s="685"/>
      <c r="QQE67" s="685"/>
      <c r="QQF67" s="685"/>
      <c r="QQG67" s="685"/>
      <c r="QQH67" s="685"/>
      <c r="QQI67" s="685"/>
      <c r="QQJ67" s="685"/>
      <c r="QQK67" s="685"/>
      <c r="QQL67" s="685"/>
      <c r="QQM67" s="685"/>
      <c r="QQN67" s="685"/>
      <c r="QQO67" s="685"/>
      <c r="QQP67" s="685"/>
      <c r="QQQ67" s="685"/>
      <c r="QQR67" s="685"/>
      <c r="QQS67" s="685"/>
      <c r="QQT67" s="685"/>
      <c r="QQU67" s="685"/>
      <c r="QQV67" s="685"/>
      <c r="QQW67" s="685"/>
      <c r="QQX67" s="685"/>
      <c r="QQY67" s="685"/>
      <c r="QQZ67" s="685"/>
      <c r="QRA67" s="685"/>
      <c r="QRB67" s="685"/>
      <c r="QRC67" s="685"/>
      <c r="QRD67" s="685"/>
      <c r="QRE67" s="685"/>
      <c r="QRF67" s="685"/>
      <c r="QRG67" s="685"/>
      <c r="QRH67" s="685"/>
      <c r="QRI67" s="685"/>
      <c r="QRJ67" s="685"/>
      <c r="QRK67" s="685"/>
      <c r="QRL67" s="685"/>
      <c r="QRM67" s="685"/>
      <c r="QRN67" s="685"/>
      <c r="QRO67" s="685"/>
      <c r="QRP67" s="685"/>
      <c r="QRQ67" s="685"/>
      <c r="QRR67" s="685"/>
      <c r="QRS67" s="685"/>
      <c r="QRT67" s="685"/>
      <c r="QRU67" s="685"/>
      <c r="QRV67" s="685"/>
      <c r="QRW67" s="685"/>
      <c r="QRX67" s="685"/>
      <c r="QRY67" s="685"/>
      <c r="QRZ67" s="685"/>
      <c r="QSA67" s="685"/>
      <c r="QSB67" s="685"/>
      <c r="QSC67" s="685"/>
      <c r="QSD67" s="685"/>
      <c r="QSE67" s="685"/>
      <c r="QSF67" s="685"/>
      <c r="QSG67" s="685"/>
      <c r="QSH67" s="685"/>
      <c r="QSI67" s="685"/>
      <c r="QSJ67" s="685"/>
      <c r="QSK67" s="685"/>
      <c r="QSL67" s="685"/>
      <c r="QSM67" s="685"/>
      <c r="QSN67" s="685"/>
      <c r="QSO67" s="685"/>
      <c r="QSP67" s="685"/>
      <c r="QSQ67" s="685"/>
      <c r="QSR67" s="685"/>
      <c r="QSS67" s="685"/>
      <c r="QST67" s="685"/>
      <c r="QSU67" s="685"/>
      <c r="QSV67" s="685"/>
      <c r="QSW67" s="685"/>
      <c r="QSX67" s="685"/>
      <c r="QSY67" s="685"/>
      <c r="QSZ67" s="685"/>
      <c r="QTA67" s="685"/>
      <c r="QTB67" s="685"/>
      <c r="QTC67" s="685"/>
      <c r="QTD67" s="685"/>
      <c r="QTE67" s="685"/>
      <c r="QTF67" s="685"/>
      <c r="QTG67" s="685"/>
      <c r="QTH67" s="685"/>
      <c r="QTI67" s="685"/>
      <c r="QTJ67" s="685"/>
      <c r="QTK67" s="685"/>
      <c r="QTL67" s="685"/>
      <c r="QTM67" s="685"/>
      <c r="QTN67" s="685"/>
      <c r="QTO67" s="685"/>
      <c r="QTP67" s="685"/>
      <c r="QTQ67" s="685"/>
      <c r="QTR67" s="685"/>
      <c r="QTS67" s="685"/>
      <c r="QTT67" s="685"/>
      <c r="QTU67" s="685"/>
      <c r="QTV67" s="685"/>
      <c r="QTW67" s="685"/>
      <c r="QTX67" s="685"/>
      <c r="QTY67" s="685"/>
      <c r="QTZ67" s="685"/>
      <c r="QUA67" s="685"/>
      <c r="QUB67" s="685"/>
      <c r="QUC67" s="685"/>
      <c r="QUD67" s="685"/>
      <c r="QUE67" s="685"/>
      <c r="QUF67" s="685"/>
      <c r="QUG67" s="685"/>
      <c r="QUH67" s="685"/>
      <c r="QUI67" s="685"/>
      <c r="QUJ67" s="685"/>
      <c r="QUK67" s="685"/>
      <c r="QUL67" s="685"/>
      <c r="QUM67" s="685"/>
      <c r="QUN67" s="685"/>
      <c r="QUO67" s="685"/>
      <c r="QUP67" s="685"/>
      <c r="QUQ67" s="685"/>
      <c r="QUR67" s="685"/>
      <c r="QUS67" s="685"/>
      <c r="QUT67" s="685"/>
      <c r="QUU67" s="685"/>
      <c r="QUV67" s="685"/>
      <c r="QUW67" s="685"/>
      <c r="QUX67" s="685"/>
      <c r="QUY67" s="685"/>
      <c r="QUZ67" s="685"/>
      <c r="QVA67" s="685"/>
      <c r="QVB67" s="685"/>
      <c r="QVC67" s="685"/>
      <c r="QVD67" s="685"/>
      <c r="QVE67" s="685"/>
      <c r="QVF67" s="685"/>
      <c r="QVG67" s="685"/>
      <c r="QVH67" s="685"/>
      <c r="QVI67" s="685"/>
      <c r="QVJ67" s="685"/>
      <c r="QVK67" s="685"/>
      <c r="QVL67" s="685"/>
      <c r="QVM67" s="685"/>
      <c r="QVN67" s="685"/>
      <c r="QVO67" s="685"/>
      <c r="QVP67" s="685"/>
      <c r="QVQ67" s="685"/>
      <c r="QVR67" s="685"/>
      <c r="QVS67" s="685"/>
      <c r="QVT67" s="685"/>
      <c r="QVU67" s="685"/>
      <c r="QVV67" s="685"/>
      <c r="QVW67" s="685"/>
      <c r="QVX67" s="685"/>
      <c r="QVY67" s="685"/>
      <c r="QVZ67" s="685"/>
      <c r="QWA67" s="685"/>
      <c r="QWB67" s="685"/>
      <c r="QWC67" s="685"/>
      <c r="QWD67" s="685"/>
      <c r="QWE67" s="685"/>
      <c r="QWF67" s="685"/>
      <c r="QWG67" s="685"/>
      <c r="QWH67" s="685"/>
      <c r="QWI67" s="685"/>
      <c r="QWJ67" s="685"/>
      <c r="QWK67" s="685"/>
      <c r="QWL67" s="685"/>
      <c r="QWM67" s="685"/>
      <c r="QWN67" s="685"/>
      <c r="QWO67" s="685"/>
      <c r="QWP67" s="685"/>
      <c r="QWQ67" s="685"/>
      <c r="QWR67" s="685"/>
      <c r="QWS67" s="685"/>
      <c r="QWT67" s="685"/>
      <c r="QWU67" s="685"/>
      <c r="QWV67" s="685"/>
      <c r="QWW67" s="685"/>
      <c r="QWX67" s="685"/>
      <c r="QWY67" s="685"/>
      <c r="QWZ67" s="685"/>
      <c r="QXA67" s="685"/>
      <c r="QXB67" s="685"/>
      <c r="QXC67" s="685"/>
      <c r="QXD67" s="685"/>
      <c r="QXE67" s="685"/>
      <c r="QXF67" s="685"/>
      <c r="QXG67" s="685"/>
      <c r="QXH67" s="685"/>
      <c r="QXI67" s="685"/>
      <c r="QXJ67" s="685"/>
      <c r="QXK67" s="685"/>
      <c r="QXL67" s="685"/>
      <c r="QXM67" s="685"/>
      <c r="QXN67" s="685"/>
      <c r="QXO67" s="685"/>
      <c r="QXP67" s="685"/>
      <c r="QXQ67" s="685"/>
      <c r="QXR67" s="685"/>
      <c r="QXS67" s="685"/>
      <c r="QXT67" s="685"/>
      <c r="QXU67" s="685"/>
      <c r="QXV67" s="685"/>
      <c r="QXW67" s="685"/>
      <c r="QXX67" s="685"/>
      <c r="QXY67" s="685"/>
      <c r="QXZ67" s="685"/>
      <c r="QYA67" s="685"/>
      <c r="QYB67" s="685"/>
      <c r="QYC67" s="685"/>
      <c r="QYD67" s="685"/>
      <c r="QYE67" s="685"/>
      <c r="QYF67" s="685"/>
      <c r="QYG67" s="685"/>
      <c r="QYH67" s="685"/>
      <c r="QYI67" s="685"/>
      <c r="QYJ67" s="685"/>
      <c r="QYK67" s="685"/>
      <c r="QYL67" s="685"/>
      <c r="QYM67" s="685"/>
      <c r="QYN67" s="685"/>
      <c r="QYO67" s="685"/>
      <c r="QYP67" s="685"/>
      <c r="QYQ67" s="685"/>
      <c r="QYR67" s="685"/>
      <c r="QYS67" s="685"/>
      <c r="QYT67" s="685"/>
      <c r="QYU67" s="685"/>
      <c r="QYV67" s="685"/>
      <c r="QYW67" s="685"/>
      <c r="QYX67" s="685"/>
      <c r="QYY67" s="685"/>
      <c r="QYZ67" s="685"/>
      <c r="QZA67" s="685"/>
      <c r="QZB67" s="685"/>
      <c r="QZC67" s="685"/>
      <c r="QZD67" s="685"/>
      <c r="QZE67" s="685"/>
      <c r="QZF67" s="685"/>
      <c r="QZG67" s="685"/>
      <c r="QZH67" s="685"/>
      <c r="QZI67" s="685"/>
      <c r="QZJ67" s="685"/>
      <c r="QZK67" s="685"/>
      <c r="QZL67" s="685"/>
      <c r="QZM67" s="685"/>
      <c r="QZN67" s="685"/>
      <c r="QZO67" s="685"/>
      <c r="QZP67" s="685"/>
      <c r="QZQ67" s="685"/>
      <c r="QZR67" s="685"/>
      <c r="QZS67" s="685"/>
      <c r="QZT67" s="685"/>
      <c r="QZU67" s="685"/>
      <c r="QZV67" s="685"/>
      <c r="QZW67" s="685"/>
      <c r="QZX67" s="685"/>
      <c r="QZY67" s="685"/>
      <c r="QZZ67" s="685"/>
      <c r="RAA67" s="685"/>
      <c r="RAB67" s="685"/>
      <c r="RAC67" s="685"/>
      <c r="RAD67" s="685"/>
      <c r="RAE67" s="685"/>
      <c r="RAF67" s="685"/>
      <c r="RAG67" s="685"/>
      <c r="RAH67" s="685"/>
      <c r="RAI67" s="685"/>
      <c r="RAJ67" s="685"/>
      <c r="RAK67" s="685"/>
      <c r="RAL67" s="685"/>
      <c r="RAM67" s="685"/>
      <c r="RAN67" s="685"/>
      <c r="RAO67" s="685"/>
      <c r="RAP67" s="685"/>
      <c r="RAQ67" s="685"/>
      <c r="RAR67" s="685"/>
      <c r="RAS67" s="685"/>
      <c r="RAT67" s="685"/>
      <c r="RAU67" s="685"/>
      <c r="RAV67" s="685"/>
      <c r="RAW67" s="685"/>
      <c r="RAX67" s="685"/>
      <c r="RAY67" s="685"/>
      <c r="RAZ67" s="685"/>
      <c r="RBA67" s="685"/>
      <c r="RBB67" s="685"/>
      <c r="RBC67" s="685"/>
      <c r="RBD67" s="685"/>
      <c r="RBE67" s="685"/>
      <c r="RBF67" s="685"/>
      <c r="RBG67" s="685"/>
      <c r="RBH67" s="685"/>
      <c r="RBI67" s="685"/>
      <c r="RBJ67" s="685"/>
      <c r="RBK67" s="685"/>
      <c r="RBL67" s="685"/>
      <c r="RBM67" s="685"/>
      <c r="RBN67" s="685"/>
      <c r="RBO67" s="685"/>
      <c r="RBP67" s="685"/>
      <c r="RBQ67" s="685"/>
      <c r="RBR67" s="685"/>
      <c r="RBS67" s="685"/>
      <c r="RBT67" s="685"/>
      <c r="RBU67" s="685"/>
      <c r="RBV67" s="685"/>
      <c r="RBW67" s="685"/>
      <c r="RBX67" s="685"/>
      <c r="RBY67" s="685"/>
      <c r="RBZ67" s="685"/>
      <c r="RCA67" s="685"/>
      <c r="RCB67" s="685"/>
      <c r="RCC67" s="685"/>
      <c r="RCD67" s="685"/>
      <c r="RCE67" s="685"/>
      <c r="RCF67" s="685"/>
      <c r="RCG67" s="685"/>
      <c r="RCH67" s="685"/>
      <c r="RCI67" s="685"/>
      <c r="RCJ67" s="685"/>
      <c r="RCK67" s="685"/>
      <c r="RCL67" s="685"/>
      <c r="RCM67" s="685"/>
      <c r="RCN67" s="685"/>
      <c r="RCO67" s="685"/>
      <c r="RCP67" s="685"/>
      <c r="RCQ67" s="685"/>
      <c r="RCR67" s="685"/>
      <c r="RCS67" s="685"/>
      <c r="RCT67" s="685"/>
      <c r="RCU67" s="685"/>
      <c r="RCV67" s="685"/>
      <c r="RCW67" s="685"/>
      <c r="RCX67" s="685"/>
      <c r="RCY67" s="685"/>
      <c r="RCZ67" s="685"/>
      <c r="RDA67" s="685"/>
      <c r="RDB67" s="685"/>
      <c r="RDC67" s="685"/>
      <c r="RDD67" s="685"/>
      <c r="RDE67" s="685"/>
      <c r="RDF67" s="685"/>
      <c r="RDG67" s="685"/>
      <c r="RDH67" s="685"/>
      <c r="RDI67" s="685"/>
      <c r="RDJ67" s="685"/>
      <c r="RDK67" s="685"/>
      <c r="RDL67" s="685"/>
      <c r="RDM67" s="685"/>
      <c r="RDN67" s="685"/>
      <c r="RDO67" s="685"/>
      <c r="RDP67" s="685"/>
      <c r="RDQ67" s="685"/>
      <c r="RDR67" s="685"/>
      <c r="RDS67" s="685"/>
      <c r="RDT67" s="685"/>
      <c r="RDU67" s="685"/>
      <c r="RDV67" s="685"/>
      <c r="RDW67" s="685"/>
      <c r="RDX67" s="685"/>
      <c r="RDY67" s="685"/>
      <c r="RDZ67" s="685"/>
      <c r="REA67" s="685"/>
      <c r="REB67" s="685"/>
      <c r="REC67" s="685"/>
      <c r="RED67" s="685"/>
      <c r="REE67" s="685"/>
      <c r="REF67" s="685"/>
      <c r="REG67" s="685"/>
      <c r="REH67" s="685"/>
      <c r="REI67" s="685"/>
      <c r="REJ67" s="685"/>
      <c r="REK67" s="685"/>
      <c r="REL67" s="685"/>
      <c r="REM67" s="685"/>
      <c r="REN67" s="685"/>
      <c r="REO67" s="685"/>
      <c r="REP67" s="685"/>
      <c r="REQ67" s="685"/>
      <c r="RER67" s="685"/>
      <c r="RES67" s="685"/>
      <c r="RET67" s="685"/>
      <c r="REU67" s="685"/>
      <c r="REV67" s="685"/>
      <c r="REW67" s="685"/>
      <c r="REX67" s="685"/>
      <c r="REY67" s="685"/>
      <c r="REZ67" s="685"/>
      <c r="RFA67" s="685"/>
      <c r="RFB67" s="685"/>
      <c r="RFC67" s="685"/>
      <c r="RFD67" s="685"/>
      <c r="RFE67" s="685"/>
      <c r="RFF67" s="685"/>
      <c r="RFG67" s="685"/>
      <c r="RFH67" s="685"/>
      <c r="RFI67" s="685"/>
      <c r="RFJ67" s="685"/>
      <c r="RFK67" s="685"/>
      <c r="RFL67" s="685"/>
      <c r="RFM67" s="685"/>
      <c r="RFN67" s="685"/>
      <c r="RFO67" s="685"/>
      <c r="RFP67" s="685"/>
      <c r="RFQ67" s="685"/>
      <c r="RFR67" s="685"/>
      <c r="RFS67" s="685"/>
      <c r="RFT67" s="685"/>
      <c r="RFU67" s="685"/>
      <c r="RFV67" s="685"/>
      <c r="RFW67" s="685"/>
      <c r="RFX67" s="685"/>
      <c r="RFY67" s="685"/>
      <c r="RFZ67" s="685"/>
      <c r="RGA67" s="685"/>
      <c r="RGB67" s="685"/>
      <c r="RGC67" s="685"/>
      <c r="RGD67" s="685"/>
      <c r="RGE67" s="685"/>
      <c r="RGF67" s="685"/>
      <c r="RGG67" s="685"/>
      <c r="RGH67" s="685"/>
      <c r="RGI67" s="685"/>
      <c r="RGJ67" s="685"/>
      <c r="RGK67" s="685"/>
      <c r="RGL67" s="685"/>
      <c r="RGM67" s="685"/>
      <c r="RGN67" s="685"/>
      <c r="RGO67" s="685"/>
      <c r="RGP67" s="685"/>
      <c r="RGQ67" s="685"/>
      <c r="RGR67" s="685"/>
      <c r="RGS67" s="685"/>
      <c r="RGT67" s="685"/>
      <c r="RGU67" s="685"/>
      <c r="RGV67" s="685"/>
      <c r="RGW67" s="685"/>
      <c r="RGX67" s="685"/>
      <c r="RGY67" s="685"/>
      <c r="RGZ67" s="685"/>
      <c r="RHA67" s="685"/>
      <c r="RHB67" s="685"/>
      <c r="RHC67" s="685"/>
      <c r="RHD67" s="685"/>
      <c r="RHE67" s="685"/>
      <c r="RHF67" s="685"/>
      <c r="RHG67" s="685"/>
      <c r="RHH67" s="685"/>
      <c r="RHI67" s="685"/>
      <c r="RHJ67" s="685"/>
      <c r="RHK67" s="685"/>
      <c r="RHL67" s="685"/>
      <c r="RHM67" s="685"/>
      <c r="RHN67" s="685"/>
      <c r="RHO67" s="685"/>
      <c r="RHP67" s="685"/>
      <c r="RHQ67" s="685"/>
      <c r="RHR67" s="685"/>
      <c r="RHS67" s="685"/>
      <c r="RHT67" s="685"/>
      <c r="RHU67" s="685"/>
      <c r="RHV67" s="685"/>
      <c r="RHW67" s="685"/>
      <c r="RHX67" s="685"/>
      <c r="RHY67" s="685"/>
      <c r="RHZ67" s="685"/>
      <c r="RIA67" s="685"/>
      <c r="RIB67" s="685"/>
      <c r="RIC67" s="685"/>
      <c r="RID67" s="685"/>
      <c r="RIE67" s="685"/>
      <c r="RIF67" s="685"/>
      <c r="RIG67" s="685"/>
      <c r="RIH67" s="685"/>
      <c r="RII67" s="685"/>
      <c r="RIJ67" s="685"/>
      <c r="RIK67" s="685"/>
      <c r="RIL67" s="685"/>
      <c r="RIM67" s="685"/>
      <c r="RIN67" s="685"/>
      <c r="RIO67" s="685"/>
      <c r="RIP67" s="685"/>
      <c r="RIQ67" s="685"/>
      <c r="RIR67" s="685"/>
      <c r="RIS67" s="685"/>
      <c r="RIT67" s="685"/>
      <c r="RIU67" s="685"/>
      <c r="RIV67" s="685"/>
      <c r="RIW67" s="685"/>
      <c r="RIX67" s="685"/>
      <c r="RIY67" s="685"/>
      <c r="RIZ67" s="685"/>
      <c r="RJA67" s="685"/>
      <c r="RJB67" s="685"/>
      <c r="RJC67" s="685"/>
      <c r="RJD67" s="685"/>
      <c r="RJE67" s="685"/>
      <c r="RJF67" s="685"/>
      <c r="RJG67" s="685"/>
      <c r="RJH67" s="685"/>
      <c r="RJI67" s="685"/>
      <c r="RJJ67" s="685"/>
      <c r="RJK67" s="685"/>
      <c r="RJL67" s="685"/>
      <c r="RJM67" s="685"/>
      <c r="RJN67" s="685"/>
      <c r="RJO67" s="685"/>
      <c r="RJP67" s="685"/>
      <c r="RJQ67" s="685"/>
      <c r="RJR67" s="685"/>
      <c r="RJS67" s="685"/>
      <c r="RJT67" s="685"/>
      <c r="RJU67" s="685"/>
      <c r="RJV67" s="685"/>
      <c r="RJW67" s="685"/>
      <c r="RJX67" s="685"/>
      <c r="RJY67" s="685"/>
      <c r="RJZ67" s="685"/>
      <c r="RKA67" s="685"/>
      <c r="RKB67" s="685"/>
      <c r="RKC67" s="685"/>
      <c r="RKD67" s="685"/>
      <c r="RKE67" s="685"/>
      <c r="RKF67" s="685"/>
      <c r="RKG67" s="685"/>
      <c r="RKH67" s="685"/>
      <c r="RKI67" s="685"/>
      <c r="RKJ67" s="685"/>
      <c r="RKK67" s="685"/>
      <c r="RKL67" s="685"/>
      <c r="RKM67" s="685"/>
      <c r="RKN67" s="685"/>
      <c r="RKO67" s="685"/>
      <c r="RKP67" s="685"/>
      <c r="RKQ67" s="685"/>
      <c r="RKR67" s="685"/>
      <c r="RKS67" s="685"/>
      <c r="RKT67" s="685"/>
      <c r="RKU67" s="685"/>
      <c r="RKV67" s="685"/>
      <c r="RKW67" s="685"/>
      <c r="RKX67" s="685"/>
      <c r="RKY67" s="685"/>
      <c r="RKZ67" s="685"/>
      <c r="RLA67" s="685"/>
      <c r="RLB67" s="685"/>
      <c r="RLC67" s="685"/>
      <c r="RLD67" s="685"/>
      <c r="RLE67" s="685"/>
      <c r="RLF67" s="685"/>
      <c r="RLG67" s="685"/>
      <c r="RLH67" s="685"/>
      <c r="RLI67" s="685"/>
      <c r="RLJ67" s="685"/>
      <c r="RLK67" s="685"/>
      <c r="RLL67" s="685"/>
      <c r="RLM67" s="685"/>
      <c r="RLN67" s="685"/>
      <c r="RLO67" s="685"/>
      <c r="RLP67" s="685"/>
      <c r="RLQ67" s="685"/>
      <c r="RLR67" s="685"/>
      <c r="RLS67" s="685"/>
      <c r="RLT67" s="685"/>
      <c r="RLU67" s="685"/>
      <c r="RLV67" s="685"/>
      <c r="RLW67" s="685"/>
      <c r="RLX67" s="685"/>
      <c r="RLY67" s="685"/>
      <c r="RLZ67" s="685"/>
      <c r="RMA67" s="685"/>
      <c r="RMB67" s="685"/>
      <c r="RMC67" s="685"/>
      <c r="RMD67" s="685"/>
      <c r="RME67" s="685"/>
      <c r="RMF67" s="685"/>
      <c r="RMG67" s="685"/>
      <c r="RMH67" s="685"/>
      <c r="RMI67" s="685"/>
      <c r="RMJ67" s="685"/>
      <c r="RMK67" s="685"/>
      <c r="RML67" s="685"/>
      <c r="RMM67" s="685"/>
      <c r="RMN67" s="685"/>
      <c r="RMO67" s="685"/>
      <c r="RMP67" s="685"/>
      <c r="RMQ67" s="685"/>
      <c r="RMR67" s="685"/>
      <c r="RMS67" s="685"/>
      <c r="RMT67" s="685"/>
      <c r="RMU67" s="685"/>
      <c r="RMV67" s="685"/>
      <c r="RMW67" s="685"/>
      <c r="RMX67" s="685"/>
      <c r="RMY67" s="685"/>
      <c r="RMZ67" s="685"/>
      <c r="RNA67" s="685"/>
      <c r="RNB67" s="685"/>
      <c r="RNC67" s="685"/>
      <c r="RND67" s="685"/>
      <c r="RNE67" s="685"/>
      <c r="RNF67" s="685"/>
      <c r="RNG67" s="685"/>
      <c r="RNH67" s="685"/>
      <c r="RNI67" s="685"/>
      <c r="RNJ67" s="685"/>
      <c r="RNK67" s="685"/>
      <c r="RNL67" s="685"/>
      <c r="RNM67" s="685"/>
      <c r="RNN67" s="685"/>
      <c r="RNO67" s="685"/>
      <c r="RNP67" s="685"/>
      <c r="RNQ67" s="685"/>
      <c r="RNR67" s="685"/>
      <c r="RNS67" s="685"/>
      <c r="RNT67" s="685"/>
      <c r="RNU67" s="685"/>
      <c r="RNV67" s="685"/>
      <c r="RNW67" s="685"/>
      <c r="RNX67" s="685"/>
      <c r="RNY67" s="685"/>
      <c r="RNZ67" s="685"/>
      <c r="ROA67" s="685"/>
      <c r="ROB67" s="685"/>
      <c r="ROC67" s="685"/>
      <c r="ROD67" s="685"/>
      <c r="ROE67" s="685"/>
      <c r="ROF67" s="685"/>
      <c r="ROG67" s="685"/>
      <c r="ROH67" s="685"/>
      <c r="ROI67" s="685"/>
      <c r="ROJ67" s="685"/>
      <c r="ROK67" s="685"/>
      <c r="ROL67" s="685"/>
      <c r="ROM67" s="685"/>
      <c r="RON67" s="685"/>
      <c r="ROO67" s="685"/>
      <c r="ROP67" s="685"/>
      <c r="ROQ67" s="685"/>
      <c r="ROR67" s="685"/>
      <c r="ROS67" s="685"/>
      <c r="ROT67" s="685"/>
      <c r="ROU67" s="685"/>
      <c r="ROV67" s="685"/>
      <c r="ROW67" s="685"/>
      <c r="ROX67" s="685"/>
      <c r="ROY67" s="685"/>
      <c r="ROZ67" s="685"/>
      <c r="RPA67" s="685"/>
      <c r="RPB67" s="685"/>
      <c r="RPC67" s="685"/>
      <c r="RPD67" s="685"/>
      <c r="RPE67" s="685"/>
      <c r="RPF67" s="685"/>
      <c r="RPG67" s="685"/>
      <c r="RPH67" s="685"/>
      <c r="RPI67" s="685"/>
      <c r="RPJ67" s="685"/>
      <c r="RPK67" s="685"/>
      <c r="RPL67" s="685"/>
      <c r="RPM67" s="685"/>
      <c r="RPN67" s="685"/>
      <c r="RPO67" s="685"/>
      <c r="RPP67" s="685"/>
      <c r="RPQ67" s="685"/>
      <c r="RPR67" s="685"/>
      <c r="RPS67" s="685"/>
      <c r="RPT67" s="685"/>
      <c r="RPU67" s="685"/>
      <c r="RPV67" s="685"/>
      <c r="RPW67" s="685"/>
      <c r="RPX67" s="685"/>
      <c r="RPY67" s="685"/>
      <c r="RPZ67" s="685"/>
      <c r="RQA67" s="685"/>
      <c r="RQB67" s="685"/>
      <c r="RQC67" s="685"/>
      <c r="RQD67" s="685"/>
      <c r="RQE67" s="685"/>
      <c r="RQF67" s="685"/>
      <c r="RQG67" s="685"/>
      <c r="RQH67" s="685"/>
      <c r="RQI67" s="685"/>
      <c r="RQJ67" s="685"/>
      <c r="RQK67" s="685"/>
      <c r="RQL67" s="685"/>
      <c r="RQM67" s="685"/>
      <c r="RQN67" s="685"/>
      <c r="RQO67" s="685"/>
      <c r="RQP67" s="685"/>
      <c r="RQQ67" s="685"/>
      <c r="RQR67" s="685"/>
      <c r="RQS67" s="685"/>
      <c r="RQT67" s="685"/>
      <c r="RQU67" s="685"/>
      <c r="RQV67" s="685"/>
      <c r="RQW67" s="685"/>
      <c r="RQX67" s="685"/>
      <c r="RQY67" s="685"/>
      <c r="RQZ67" s="685"/>
      <c r="RRA67" s="685"/>
      <c r="RRB67" s="685"/>
      <c r="RRC67" s="685"/>
      <c r="RRD67" s="685"/>
      <c r="RRE67" s="685"/>
      <c r="RRF67" s="685"/>
      <c r="RRG67" s="685"/>
      <c r="RRH67" s="685"/>
      <c r="RRI67" s="685"/>
      <c r="RRJ67" s="685"/>
      <c r="RRK67" s="685"/>
      <c r="RRL67" s="685"/>
      <c r="RRM67" s="685"/>
      <c r="RRN67" s="685"/>
      <c r="RRO67" s="685"/>
      <c r="RRP67" s="685"/>
      <c r="RRQ67" s="685"/>
      <c r="RRR67" s="685"/>
      <c r="RRS67" s="685"/>
      <c r="RRT67" s="685"/>
      <c r="RRU67" s="685"/>
      <c r="RRV67" s="685"/>
      <c r="RRW67" s="685"/>
      <c r="RRX67" s="685"/>
      <c r="RRY67" s="685"/>
      <c r="RRZ67" s="685"/>
      <c r="RSA67" s="685"/>
      <c r="RSB67" s="685"/>
      <c r="RSC67" s="685"/>
      <c r="RSD67" s="685"/>
      <c r="RSE67" s="685"/>
      <c r="RSF67" s="685"/>
      <c r="RSG67" s="685"/>
      <c r="RSH67" s="685"/>
      <c r="RSI67" s="685"/>
      <c r="RSJ67" s="685"/>
      <c r="RSK67" s="685"/>
      <c r="RSL67" s="685"/>
      <c r="RSM67" s="685"/>
      <c r="RSN67" s="685"/>
      <c r="RSO67" s="685"/>
      <c r="RSP67" s="685"/>
      <c r="RSQ67" s="685"/>
      <c r="RSR67" s="685"/>
      <c r="RSS67" s="685"/>
      <c r="RST67" s="685"/>
      <c r="RSU67" s="685"/>
      <c r="RSV67" s="685"/>
      <c r="RSW67" s="685"/>
      <c r="RSX67" s="685"/>
      <c r="RSY67" s="685"/>
      <c r="RSZ67" s="685"/>
      <c r="RTA67" s="685"/>
      <c r="RTB67" s="685"/>
      <c r="RTC67" s="685"/>
      <c r="RTD67" s="685"/>
      <c r="RTE67" s="685"/>
      <c r="RTF67" s="685"/>
      <c r="RTG67" s="685"/>
      <c r="RTH67" s="685"/>
      <c r="RTI67" s="685"/>
      <c r="RTJ67" s="685"/>
      <c r="RTK67" s="685"/>
      <c r="RTL67" s="685"/>
      <c r="RTM67" s="685"/>
      <c r="RTN67" s="685"/>
      <c r="RTO67" s="685"/>
      <c r="RTP67" s="685"/>
      <c r="RTQ67" s="685"/>
      <c r="RTR67" s="685"/>
      <c r="RTS67" s="685"/>
      <c r="RTT67" s="685"/>
      <c r="RTU67" s="685"/>
      <c r="RTV67" s="685"/>
      <c r="RTW67" s="685"/>
      <c r="RTX67" s="685"/>
      <c r="RTY67" s="685"/>
      <c r="RTZ67" s="685"/>
      <c r="RUA67" s="685"/>
      <c r="RUB67" s="685"/>
      <c r="RUC67" s="685"/>
      <c r="RUD67" s="685"/>
      <c r="RUE67" s="685"/>
      <c r="RUF67" s="685"/>
      <c r="RUG67" s="685"/>
      <c r="RUH67" s="685"/>
      <c r="RUI67" s="685"/>
      <c r="RUJ67" s="685"/>
      <c r="RUK67" s="685"/>
      <c r="RUL67" s="685"/>
      <c r="RUM67" s="685"/>
      <c r="RUN67" s="685"/>
      <c r="RUO67" s="685"/>
      <c r="RUP67" s="685"/>
      <c r="RUQ67" s="685"/>
      <c r="RUR67" s="685"/>
      <c r="RUS67" s="685"/>
      <c r="RUT67" s="685"/>
      <c r="RUU67" s="685"/>
      <c r="RUV67" s="685"/>
      <c r="RUW67" s="685"/>
      <c r="RUX67" s="685"/>
      <c r="RUY67" s="685"/>
      <c r="RUZ67" s="685"/>
      <c r="RVA67" s="685"/>
      <c r="RVB67" s="685"/>
      <c r="RVC67" s="685"/>
      <c r="RVD67" s="685"/>
      <c r="RVE67" s="685"/>
      <c r="RVF67" s="685"/>
      <c r="RVG67" s="685"/>
      <c r="RVH67" s="685"/>
      <c r="RVI67" s="685"/>
      <c r="RVJ67" s="685"/>
      <c r="RVK67" s="685"/>
      <c r="RVL67" s="685"/>
      <c r="RVM67" s="685"/>
      <c r="RVN67" s="685"/>
      <c r="RVO67" s="685"/>
      <c r="RVP67" s="685"/>
      <c r="RVQ67" s="685"/>
      <c r="RVR67" s="685"/>
      <c r="RVS67" s="685"/>
      <c r="RVT67" s="685"/>
      <c r="RVU67" s="685"/>
      <c r="RVV67" s="685"/>
      <c r="RVW67" s="685"/>
      <c r="RVX67" s="685"/>
      <c r="RVY67" s="685"/>
      <c r="RVZ67" s="685"/>
      <c r="RWA67" s="685"/>
      <c r="RWB67" s="685"/>
      <c r="RWC67" s="685"/>
      <c r="RWD67" s="685"/>
      <c r="RWE67" s="685"/>
      <c r="RWF67" s="685"/>
      <c r="RWG67" s="685"/>
      <c r="RWH67" s="685"/>
      <c r="RWI67" s="685"/>
      <c r="RWJ67" s="685"/>
      <c r="RWK67" s="685"/>
      <c r="RWL67" s="685"/>
      <c r="RWM67" s="685"/>
      <c r="RWN67" s="685"/>
      <c r="RWO67" s="685"/>
      <c r="RWP67" s="685"/>
      <c r="RWQ67" s="685"/>
      <c r="RWR67" s="685"/>
      <c r="RWS67" s="685"/>
      <c r="RWT67" s="685"/>
      <c r="RWU67" s="685"/>
      <c r="RWV67" s="685"/>
      <c r="RWW67" s="685"/>
      <c r="RWX67" s="685"/>
      <c r="RWY67" s="685"/>
      <c r="RWZ67" s="685"/>
      <c r="RXA67" s="685"/>
      <c r="RXB67" s="685"/>
      <c r="RXC67" s="685"/>
      <c r="RXD67" s="685"/>
      <c r="RXE67" s="685"/>
      <c r="RXF67" s="685"/>
      <c r="RXG67" s="685"/>
      <c r="RXH67" s="685"/>
      <c r="RXI67" s="685"/>
      <c r="RXJ67" s="685"/>
      <c r="RXK67" s="685"/>
      <c r="RXL67" s="685"/>
      <c r="RXM67" s="685"/>
      <c r="RXN67" s="685"/>
      <c r="RXO67" s="685"/>
      <c r="RXP67" s="685"/>
      <c r="RXQ67" s="685"/>
      <c r="RXR67" s="685"/>
      <c r="RXS67" s="685"/>
      <c r="RXT67" s="685"/>
      <c r="RXU67" s="685"/>
      <c r="RXV67" s="685"/>
      <c r="RXW67" s="685"/>
      <c r="RXX67" s="685"/>
      <c r="RXY67" s="685"/>
      <c r="RXZ67" s="685"/>
      <c r="RYA67" s="685"/>
      <c r="RYB67" s="685"/>
      <c r="RYC67" s="685"/>
      <c r="RYD67" s="685"/>
      <c r="RYE67" s="685"/>
      <c r="RYF67" s="685"/>
      <c r="RYG67" s="685"/>
      <c r="RYH67" s="685"/>
      <c r="RYI67" s="685"/>
      <c r="RYJ67" s="685"/>
      <c r="RYK67" s="685"/>
      <c r="RYL67" s="685"/>
      <c r="RYM67" s="685"/>
      <c r="RYN67" s="685"/>
      <c r="RYO67" s="685"/>
      <c r="RYP67" s="685"/>
      <c r="RYQ67" s="685"/>
      <c r="RYR67" s="685"/>
      <c r="RYS67" s="685"/>
      <c r="RYT67" s="685"/>
      <c r="RYU67" s="685"/>
      <c r="RYV67" s="685"/>
      <c r="RYW67" s="685"/>
      <c r="RYX67" s="685"/>
      <c r="RYY67" s="685"/>
      <c r="RYZ67" s="685"/>
      <c r="RZA67" s="685"/>
      <c r="RZB67" s="685"/>
      <c r="RZC67" s="685"/>
      <c r="RZD67" s="685"/>
      <c r="RZE67" s="685"/>
      <c r="RZF67" s="685"/>
      <c r="RZG67" s="685"/>
      <c r="RZH67" s="685"/>
      <c r="RZI67" s="685"/>
      <c r="RZJ67" s="685"/>
      <c r="RZK67" s="685"/>
      <c r="RZL67" s="685"/>
      <c r="RZM67" s="685"/>
      <c r="RZN67" s="685"/>
      <c r="RZO67" s="685"/>
      <c r="RZP67" s="685"/>
      <c r="RZQ67" s="685"/>
      <c r="RZR67" s="685"/>
      <c r="RZS67" s="685"/>
      <c r="RZT67" s="685"/>
      <c r="RZU67" s="685"/>
      <c r="RZV67" s="685"/>
      <c r="RZW67" s="685"/>
      <c r="RZX67" s="685"/>
      <c r="RZY67" s="685"/>
      <c r="RZZ67" s="685"/>
      <c r="SAA67" s="685"/>
      <c r="SAB67" s="685"/>
      <c r="SAC67" s="685"/>
      <c r="SAD67" s="685"/>
      <c r="SAE67" s="685"/>
      <c r="SAF67" s="685"/>
      <c r="SAG67" s="685"/>
      <c r="SAH67" s="685"/>
      <c r="SAI67" s="685"/>
      <c r="SAJ67" s="685"/>
      <c r="SAK67" s="685"/>
      <c r="SAL67" s="685"/>
      <c r="SAM67" s="685"/>
      <c r="SAN67" s="685"/>
      <c r="SAO67" s="685"/>
      <c r="SAP67" s="685"/>
      <c r="SAQ67" s="685"/>
      <c r="SAR67" s="685"/>
      <c r="SAS67" s="685"/>
      <c r="SAT67" s="685"/>
      <c r="SAU67" s="685"/>
      <c r="SAV67" s="685"/>
      <c r="SAW67" s="685"/>
      <c r="SAX67" s="685"/>
      <c r="SAY67" s="685"/>
      <c r="SAZ67" s="685"/>
      <c r="SBA67" s="685"/>
      <c r="SBB67" s="685"/>
      <c r="SBC67" s="685"/>
      <c r="SBD67" s="685"/>
      <c r="SBE67" s="685"/>
      <c r="SBF67" s="685"/>
      <c r="SBG67" s="685"/>
      <c r="SBH67" s="685"/>
      <c r="SBI67" s="685"/>
      <c r="SBJ67" s="685"/>
      <c r="SBK67" s="685"/>
      <c r="SBL67" s="685"/>
      <c r="SBM67" s="685"/>
      <c r="SBN67" s="685"/>
      <c r="SBO67" s="685"/>
      <c r="SBP67" s="685"/>
      <c r="SBQ67" s="685"/>
      <c r="SBR67" s="685"/>
      <c r="SBS67" s="685"/>
      <c r="SBT67" s="685"/>
      <c r="SBU67" s="685"/>
      <c r="SBV67" s="685"/>
      <c r="SBW67" s="685"/>
      <c r="SBX67" s="685"/>
      <c r="SBY67" s="685"/>
      <c r="SBZ67" s="685"/>
      <c r="SCA67" s="685"/>
      <c r="SCB67" s="685"/>
      <c r="SCC67" s="685"/>
      <c r="SCD67" s="685"/>
      <c r="SCE67" s="685"/>
      <c r="SCF67" s="685"/>
      <c r="SCG67" s="685"/>
      <c r="SCH67" s="685"/>
      <c r="SCI67" s="685"/>
      <c r="SCJ67" s="685"/>
      <c r="SCK67" s="685"/>
      <c r="SCL67" s="685"/>
      <c r="SCM67" s="685"/>
      <c r="SCN67" s="685"/>
      <c r="SCO67" s="685"/>
      <c r="SCP67" s="685"/>
      <c r="SCQ67" s="685"/>
      <c r="SCR67" s="685"/>
      <c r="SCS67" s="685"/>
      <c r="SCT67" s="685"/>
      <c r="SCU67" s="685"/>
      <c r="SCV67" s="685"/>
      <c r="SCW67" s="685"/>
      <c r="SCX67" s="685"/>
      <c r="SCY67" s="685"/>
      <c r="SCZ67" s="685"/>
      <c r="SDA67" s="685"/>
      <c r="SDB67" s="685"/>
      <c r="SDC67" s="685"/>
      <c r="SDD67" s="685"/>
      <c r="SDE67" s="685"/>
      <c r="SDF67" s="685"/>
      <c r="SDG67" s="685"/>
      <c r="SDH67" s="685"/>
      <c r="SDI67" s="685"/>
      <c r="SDJ67" s="685"/>
      <c r="SDK67" s="685"/>
      <c r="SDL67" s="685"/>
      <c r="SDM67" s="685"/>
      <c r="SDN67" s="685"/>
      <c r="SDO67" s="685"/>
      <c r="SDP67" s="685"/>
      <c r="SDQ67" s="685"/>
      <c r="SDR67" s="685"/>
      <c r="SDS67" s="685"/>
      <c r="SDT67" s="685"/>
      <c r="SDU67" s="685"/>
      <c r="SDV67" s="685"/>
      <c r="SDW67" s="685"/>
      <c r="SDX67" s="685"/>
      <c r="SDY67" s="685"/>
      <c r="SDZ67" s="685"/>
      <c r="SEA67" s="685"/>
      <c r="SEB67" s="685"/>
      <c r="SEC67" s="685"/>
      <c r="SED67" s="685"/>
      <c r="SEE67" s="685"/>
      <c r="SEF67" s="685"/>
      <c r="SEG67" s="685"/>
      <c r="SEH67" s="685"/>
      <c r="SEI67" s="685"/>
      <c r="SEJ67" s="685"/>
      <c r="SEK67" s="685"/>
      <c r="SEL67" s="685"/>
      <c r="SEM67" s="685"/>
      <c r="SEN67" s="685"/>
      <c r="SEO67" s="685"/>
      <c r="SEP67" s="685"/>
      <c r="SEQ67" s="685"/>
      <c r="SER67" s="685"/>
      <c r="SES67" s="685"/>
      <c r="SET67" s="685"/>
      <c r="SEU67" s="685"/>
      <c r="SEV67" s="685"/>
      <c r="SEW67" s="685"/>
      <c r="SEX67" s="685"/>
      <c r="SEY67" s="685"/>
      <c r="SEZ67" s="685"/>
      <c r="SFA67" s="685"/>
      <c r="SFB67" s="685"/>
      <c r="SFC67" s="685"/>
      <c r="SFD67" s="685"/>
      <c r="SFE67" s="685"/>
      <c r="SFF67" s="685"/>
      <c r="SFG67" s="685"/>
      <c r="SFH67" s="685"/>
      <c r="SFI67" s="685"/>
      <c r="SFJ67" s="685"/>
      <c r="SFK67" s="685"/>
      <c r="SFL67" s="685"/>
      <c r="SFM67" s="685"/>
      <c r="SFN67" s="685"/>
      <c r="SFO67" s="685"/>
      <c r="SFP67" s="685"/>
      <c r="SFQ67" s="685"/>
      <c r="SFR67" s="685"/>
      <c r="SFS67" s="685"/>
      <c r="SFT67" s="685"/>
      <c r="SFU67" s="685"/>
      <c r="SFV67" s="685"/>
      <c r="SFW67" s="685"/>
      <c r="SFX67" s="685"/>
      <c r="SFY67" s="685"/>
      <c r="SFZ67" s="685"/>
      <c r="SGA67" s="685"/>
      <c r="SGB67" s="685"/>
      <c r="SGC67" s="685"/>
      <c r="SGD67" s="685"/>
      <c r="SGE67" s="685"/>
      <c r="SGF67" s="685"/>
      <c r="SGG67" s="685"/>
      <c r="SGH67" s="685"/>
      <c r="SGI67" s="685"/>
      <c r="SGJ67" s="685"/>
      <c r="SGK67" s="685"/>
      <c r="SGL67" s="685"/>
      <c r="SGM67" s="685"/>
      <c r="SGN67" s="685"/>
      <c r="SGO67" s="685"/>
      <c r="SGP67" s="685"/>
      <c r="SGQ67" s="685"/>
      <c r="SGR67" s="685"/>
      <c r="SGS67" s="685"/>
      <c r="SGT67" s="685"/>
      <c r="SGU67" s="685"/>
      <c r="SGV67" s="685"/>
      <c r="SGW67" s="685"/>
      <c r="SGX67" s="685"/>
      <c r="SGY67" s="685"/>
      <c r="SGZ67" s="685"/>
      <c r="SHA67" s="685"/>
      <c r="SHB67" s="685"/>
      <c r="SHC67" s="685"/>
      <c r="SHD67" s="685"/>
      <c r="SHE67" s="685"/>
      <c r="SHF67" s="685"/>
      <c r="SHG67" s="685"/>
      <c r="SHH67" s="685"/>
      <c r="SHI67" s="685"/>
      <c r="SHJ67" s="685"/>
      <c r="SHK67" s="685"/>
      <c r="SHL67" s="685"/>
      <c r="SHM67" s="685"/>
      <c r="SHN67" s="685"/>
      <c r="SHO67" s="685"/>
      <c r="SHP67" s="685"/>
      <c r="SHQ67" s="685"/>
      <c r="SHR67" s="685"/>
      <c r="SHS67" s="685"/>
      <c r="SHT67" s="685"/>
      <c r="SHU67" s="685"/>
      <c r="SHV67" s="685"/>
      <c r="SHW67" s="685"/>
      <c r="SHX67" s="685"/>
      <c r="SHY67" s="685"/>
      <c r="SHZ67" s="685"/>
      <c r="SIA67" s="685"/>
      <c r="SIB67" s="685"/>
      <c r="SIC67" s="685"/>
      <c r="SID67" s="685"/>
      <c r="SIE67" s="685"/>
      <c r="SIF67" s="685"/>
      <c r="SIG67" s="685"/>
      <c r="SIH67" s="685"/>
      <c r="SII67" s="685"/>
      <c r="SIJ67" s="685"/>
      <c r="SIK67" s="685"/>
      <c r="SIL67" s="685"/>
      <c r="SIM67" s="685"/>
      <c r="SIN67" s="685"/>
      <c r="SIO67" s="685"/>
      <c r="SIP67" s="685"/>
      <c r="SIQ67" s="685"/>
      <c r="SIR67" s="685"/>
      <c r="SIS67" s="685"/>
      <c r="SIT67" s="685"/>
      <c r="SIU67" s="685"/>
      <c r="SIV67" s="685"/>
      <c r="SIW67" s="685"/>
      <c r="SIX67" s="685"/>
      <c r="SIY67" s="685"/>
      <c r="SIZ67" s="685"/>
      <c r="SJA67" s="685"/>
      <c r="SJB67" s="685"/>
      <c r="SJC67" s="685"/>
      <c r="SJD67" s="685"/>
      <c r="SJE67" s="685"/>
      <c r="SJF67" s="685"/>
      <c r="SJG67" s="685"/>
      <c r="SJH67" s="685"/>
      <c r="SJI67" s="685"/>
      <c r="SJJ67" s="685"/>
      <c r="SJK67" s="685"/>
      <c r="SJL67" s="685"/>
      <c r="SJM67" s="685"/>
      <c r="SJN67" s="685"/>
      <c r="SJO67" s="685"/>
      <c r="SJP67" s="685"/>
      <c r="SJQ67" s="685"/>
      <c r="SJR67" s="685"/>
      <c r="SJS67" s="685"/>
      <c r="SJT67" s="685"/>
      <c r="SJU67" s="685"/>
      <c r="SJV67" s="685"/>
      <c r="SJW67" s="685"/>
      <c r="SJX67" s="685"/>
      <c r="SJY67" s="685"/>
      <c r="SJZ67" s="685"/>
      <c r="SKA67" s="685"/>
      <c r="SKB67" s="685"/>
      <c r="SKC67" s="685"/>
      <c r="SKD67" s="685"/>
      <c r="SKE67" s="685"/>
      <c r="SKF67" s="685"/>
      <c r="SKG67" s="685"/>
      <c r="SKH67" s="685"/>
      <c r="SKI67" s="685"/>
      <c r="SKJ67" s="685"/>
      <c r="SKK67" s="685"/>
      <c r="SKL67" s="685"/>
      <c r="SKM67" s="685"/>
      <c r="SKN67" s="685"/>
      <c r="SKO67" s="685"/>
      <c r="SKP67" s="685"/>
      <c r="SKQ67" s="685"/>
      <c r="SKR67" s="685"/>
      <c r="SKS67" s="685"/>
      <c r="SKT67" s="685"/>
      <c r="SKU67" s="685"/>
      <c r="SKV67" s="685"/>
      <c r="SKW67" s="685"/>
      <c r="SKX67" s="685"/>
      <c r="SKY67" s="685"/>
      <c r="SKZ67" s="685"/>
      <c r="SLA67" s="685"/>
      <c r="SLB67" s="685"/>
      <c r="SLC67" s="685"/>
      <c r="SLD67" s="685"/>
      <c r="SLE67" s="685"/>
      <c r="SLF67" s="685"/>
      <c r="SLG67" s="685"/>
      <c r="SLH67" s="685"/>
      <c r="SLI67" s="685"/>
      <c r="SLJ67" s="685"/>
      <c r="SLK67" s="685"/>
      <c r="SLL67" s="685"/>
      <c r="SLM67" s="685"/>
      <c r="SLN67" s="685"/>
      <c r="SLO67" s="685"/>
      <c r="SLP67" s="685"/>
      <c r="SLQ67" s="685"/>
      <c r="SLR67" s="685"/>
      <c r="SLS67" s="685"/>
      <c r="SLT67" s="685"/>
      <c r="SLU67" s="685"/>
      <c r="SLV67" s="685"/>
      <c r="SLW67" s="685"/>
      <c r="SLX67" s="685"/>
      <c r="SLY67" s="685"/>
      <c r="SLZ67" s="685"/>
      <c r="SMA67" s="685"/>
      <c r="SMB67" s="685"/>
      <c r="SMC67" s="685"/>
      <c r="SMD67" s="685"/>
      <c r="SME67" s="685"/>
      <c r="SMF67" s="685"/>
      <c r="SMG67" s="685"/>
      <c r="SMH67" s="685"/>
      <c r="SMI67" s="685"/>
      <c r="SMJ67" s="685"/>
      <c r="SMK67" s="685"/>
      <c r="SML67" s="685"/>
      <c r="SMM67" s="685"/>
      <c r="SMN67" s="685"/>
      <c r="SMO67" s="685"/>
      <c r="SMP67" s="685"/>
      <c r="SMQ67" s="685"/>
      <c r="SMR67" s="685"/>
      <c r="SMS67" s="685"/>
      <c r="SMT67" s="685"/>
      <c r="SMU67" s="685"/>
      <c r="SMV67" s="685"/>
      <c r="SMW67" s="685"/>
      <c r="SMX67" s="685"/>
      <c r="SMY67" s="685"/>
      <c r="SMZ67" s="685"/>
      <c r="SNA67" s="685"/>
      <c r="SNB67" s="685"/>
      <c r="SNC67" s="685"/>
      <c r="SND67" s="685"/>
      <c r="SNE67" s="685"/>
      <c r="SNF67" s="685"/>
      <c r="SNG67" s="685"/>
      <c r="SNH67" s="685"/>
      <c r="SNI67" s="685"/>
      <c r="SNJ67" s="685"/>
      <c r="SNK67" s="685"/>
      <c r="SNL67" s="685"/>
      <c r="SNM67" s="685"/>
      <c r="SNN67" s="685"/>
      <c r="SNO67" s="685"/>
      <c r="SNP67" s="685"/>
      <c r="SNQ67" s="685"/>
      <c r="SNR67" s="685"/>
      <c r="SNS67" s="685"/>
      <c r="SNT67" s="685"/>
      <c r="SNU67" s="685"/>
      <c r="SNV67" s="685"/>
      <c r="SNW67" s="685"/>
      <c r="SNX67" s="685"/>
      <c r="SNY67" s="685"/>
      <c r="SNZ67" s="685"/>
      <c r="SOA67" s="685"/>
      <c r="SOB67" s="685"/>
      <c r="SOC67" s="685"/>
      <c r="SOD67" s="685"/>
      <c r="SOE67" s="685"/>
      <c r="SOF67" s="685"/>
      <c r="SOG67" s="685"/>
      <c r="SOH67" s="685"/>
      <c r="SOI67" s="685"/>
      <c r="SOJ67" s="685"/>
      <c r="SOK67" s="685"/>
      <c r="SOL67" s="685"/>
      <c r="SOM67" s="685"/>
      <c r="SON67" s="685"/>
      <c r="SOO67" s="685"/>
      <c r="SOP67" s="685"/>
      <c r="SOQ67" s="685"/>
      <c r="SOR67" s="685"/>
      <c r="SOS67" s="685"/>
      <c r="SOT67" s="685"/>
      <c r="SOU67" s="685"/>
      <c r="SOV67" s="685"/>
      <c r="SOW67" s="685"/>
      <c r="SOX67" s="685"/>
      <c r="SOY67" s="685"/>
      <c r="SOZ67" s="685"/>
      <c r="SPA67" s="685"/>
      <c r="SPB67" s="685"/>
      <c r="SPC67" s="685"/>
      <c r="SPD67" s="685"/>
      <c r="SPE67" s="685"/>
      <c r="SPF67" s="685"/>
      <c r="SPG67" s="685"/>
      <c r="SPH67" s="685"/>
      <c r="SPI67" s="685"/>
      <c r="SPJ67" s="685"/>
      <c r="SPK67" s="685"/>
      <c r="SPL67" s="685"/>
      <c r="SPM67" s="685"/>
      <c r="SPN67" s="685"/>
      <c r="SPO67" s="685"/>
      <c r="SPP67" s="685"/>
      <c r="SPQ67" s="685"/>
      <c r="SPR67" s="685"/>
      <c r="SPS67" s="685"/>
      <c r="SPT67" s="685"/>
      <c r="SPU67" s="685"/>
      <c r="SPV67" s="685"/>
      <c r="SPW67" s="685"/>
      <c r="SPX67" s="685"/>
      <c r="SPY67" s="685"/>
      <c r="SPZ67" s="685"/>
      <c r="SQA67" s="685"/>
      <c r="SQB67" s="685"/>
      <c r="SQC67" s="685"/>
      <c r="SQD67" s="685"/>
      <c r="SQE67" s="685"/>
      <c r="SQF67" s="685"/>
      <c r="SQG67" s="685"/>
      <c r="SQH67" s="685"/>
      <c r="SQI67" s="685"/>
      <c r="SQJ67" s="685"/>
      <c r="SQK67" s="685"/>
      <c r="SQL67" s="685"/>
      <c r="SQM67" s="685"/>
      <c r="SQN67" s="685"/>
      <c r="SQO67" s="685"/>
      <c r="SQP67" s="685"/>
      <c r="SQQ67" s="685"/>
      <c r="SQR67" s="685"/>
      <c r="SQS67" s="685"/>
      <c r="SQT67" s="685"/>
      <c r="SQU67" s="685"/>
      <c r="SQV67" s="685"/>
      <c r="SQW67" s="685"/>
      <c r="SQX67" s="685"/>
      <c r="SQY67" s="685"/>
      <c r="SQZ67" s="685"/>
      <c r="SRA67" s="685"/>
      <c r="SRB67" s="685"/>
      <c r="SRC67" s="685"/>
      <c r="SRD67" s="685"/>
      <c r="SRE67" s="685"/>
      <c r="SRF67" s="685"/>
      <c r="SRG67" s="685"/>
      <c r="SRH67" s="685"/>
      <c r="SRI67" s="685"/>
      <c r="SRJ67" s="685"/>
      <c r="SRK67" s="685"/>
      <c r="SRL67" s="685"/>
      <c r="SRM67" s="685"/>
      <c r="SRN67" s="685"/>
      <c r="SRO67" s="685"/>
      <c r="SRP67" s="685"/>
      <c r="SRQ67" s="685"/>
      <c r="SRR67" s="685"/>
      <c r="SRS67" s="685"/>
      <c r="SRT67" s="685"/>
      <c r="SRU67" s="685"/>
      <c r="SRV67" s="685"/>
      <c r="SRW67" s="685"/>
      <c r="SRX67" s="685"/>
      <c r="SRY67" s="685"/>
      <c r="SRZ67" s="685"/>
      <c r="SSA67" s="685"/>
      <c r="SSB67" s="685"/>
      <c r="SSC67" s="685"/>
      <c r="SSD67" s="685"/>
      <c r="SSE67" s="685"/>
      <c r="SSF67" s="685"/>
      <c r="SSG67" s="685"/>
      <c r="SSH67" s="685"/>
      <c r="SSI67" s="685"/>
      <c r="SSJ67" s="685"/>
      <c r="SSK67" s="685"/>
      <c r="SSL67" s="685"/>
      <c r="SSM67" s="685"/>
      <c r="SSN67" s="685"/>
      <c r="SSO67" s="685"/>
      <c r="SSP67" s="685"/>
      <c r="SSQ67" s="685"/>
      <c r="SSR67" s="685"/>
      <c r="SSS67" s="685"/>
      <c r="SST67" s="685"/>
      <c r="SSU67" s="685"/>
      <c r="SSV67" s="685"/>
      <c r="SSW67" s="685"/>
      <c r="SSX67" s="685"/>
      <c r="SSY67" s="685"/>
      <c r="SSZ67" s="685"/>
      <c r="STA67" s="685"/>
      <c r="STB67" s="685"/>
      <c r="STC67" s="685"/>
      <c r="STD67" s="685"/>
      <c r="STE67" s="685"/>
      <c r="STF67" s="685"/>
      <c r="STG67" s="685"/>
      <c r="STH67" s="685"/>
      <c r="STI67" s="685"/>
      <c r="STJ67" s="685"/>
      <c r="STK67" s="685"/>
      <c r="STL67" s="685"/>
      <c r="STM67" s="685"/>
      <c r="STN67" s="685"/>
      <c r="STO67" s="685"/>
      <c r="STP67" s="685"/>
      <c r="STQ67" s="685"/>
      <c r="STR67" s="685"/>
      <c r="STS67" s="685"/>
      <c r="STT67" s="685"/>
      <c r="STU67" s="685"/>
      <c r="STV67" s="685"/>
      <c r="STW67" s="685"/>
      <c r="STX67" s="685"/>
      <c r="STY67" s="685"/>
      <c r="STZ67" s="685"/>
      <c r="SUA67" s="685"/>
      <c r="SUB67" s="685"/>
      <c r="SUC67" s="685"/>
      <c r="SUD67" s="685"/>
      <c r="SUE67" s="685"/>
      <c r="SUF67" s="685"/>
      <c r="SUG67" s="685"/>
      <c r="SUH67" s="685"/>
      <c r="SUI67" s="685"/>
      <c r="SUJ67" s="685"/>
      <c r="SUK67" s="685"/>
      <c r="SUL67" s="685"/>
      <c r="SUM67" s="685"/>
      <c r="SUN67" s="685"/>
      <c r="SUO67" s="685"/>
      <c r="SUP67" s="685"/>
      <c r="SUQ67" s="685"/>
      <c r="SUR67" s="685"/>
      <c r="SUS67" s="685"/>
      <c r="SUT67" s="685"/>
      <c r="SUU67" s="685"/>
      <c r="SUV67" s="685"/>
      <c r="SUW67" s="685"/>
      <c r="SUX67" s="685"/>
      <c r="SUY67" s="685"/>
      <c r="SUZ67" s="685"/>
      <c r="SVA67" s="685"/>
      <c r="SVB67" s="685"/>
      <c r="SVC67" s="685"/>
      <c r="SVD67" s="685"/>
      <c r="SVE67" s="685"/>
      <c r="SVF67" s="685"/>
      <c r="SVG67" s="685"/>
      <c r="SVH67" s="685"/>
      <c r="SVI67" s="685"/>
      <c r="SVJ67" s="685"/>
      <c r="SVK67" s="685"/>
      <c r="SVL67" s="685"/>
      <c r="SVM67" s="685"/>
      <c r="SVN67" s="685"/>
      <c r="SVO67" s="685"/>
      <c r="SVP67" s="685"/>
      <c r="SVQ67" s="685"/>
      <c r="SVR67" s="685"/>
      <c r="SVS67" s="685"/>
      <c r="SVT67" s="685"/>
      <c r="SVU67" s="685"/>
      <c r="SVV67" s="685"/>
      <c r="SVW67" s="685"/>
      <c r="SVX67" s="685"/>
      <c r="SVY67" s="685"/>
      <c r="SVZ67" s="685"/>
      <c r="SWA67" s="685"/>
      <c r="SWB67" s="685"/>
      <c r="SWC67" s="685"/>
      <c r="SWD67" s="685"/>
      <c r="SWE67" s="685"/>
      <c r="SWF67" s="685"/>
      <c r="SWG67" s="685"/>
      <c r="SWH67" s="685"/>
      <c r="SWI67" s="685"/>
      <c r="SWJ67" s="685"/>
      <c r="SWK67" s="685"/>
      <c r="SWL67" s="685"/>
      <c r="SWM67" s="685"/>
      <c r="SWN67" s="685"/>
      <c r="SWO67" s="685"/>
      <c r="SWP67" s="685"/>
      <c r="SWQ67" s="685"/>
      <c r="SWR67" s="685"/>
      <c r="SWS67" s="685"/>
      <c r="SWT67" s="685"/>
      <c r="SWU67" s="685"/>
      <c r="SWV67" s="685"/>
      <c r="SWW67" s="685"/>
      <c r="SWX67" s="685"/>
      <c r="SWY67" s="685"/>
      <c r="SWZ67" s="685"/>
      <c r="SXA67" s="685"/>
      <c r="SXB67" s="685"/>
      <c r="SXC67" s="685"/>
      <c r="SXD67" s="685"/>
      <c r="SXE67" s="685"/>
      <c r="SXF67" s="685"/>
      <c r="SXG67" s="685"/>
      <c r="SXH67" s="685"/>
      <c r="SXI67" s="685"/>
      <c r="SXJ67" s="685"/>
      <c r="SXK67" s="685"/>
      <c r="SXL67" s="685"/>
      <c r="SXM67" s="685"/>
      <c r="SXN67" s="685"/>
      <c r="SXO67" s="685"/>
      <c r="SXP67" s="685"/>
      <c r="SXQ67" s="685"/>
      <c r="SXR67" s="685"/>
      <c r="SXS67" s="685"/>
      <c r="SXT67" s="685"/>
      <c r="SXU67" s="685"/>
      <c r="SXV67" s="685"/>
      <c r="SXW67" s="685"/>
      <c r="SXX67" s="685"/>
      <c r="SXY67" s="685"/>
      <c r="SXZ67" s="685"/>
      <c r="SYA67" s="685"/>
      <c r="SYB67" s="685"/>
      <c r="SYC67" s="685"/>
      <c r="SYD67" s="685"/>
      <c r="SYE67" s="685"/>
      <c r="SYF67" s="685"/>
      <c r="SYG67" s="685"/>
      <c r="SYH67" s="685"/>
      <c r="SYI67" s="685"/>
      <c r="SYJ67" s="685"/>
      <c r="SYK67" s="685"/>
      <c r="SYL67" s="685"/>
      <c r="SYM67" s="685"/>
      <c r="SYN67" s="685"/>
      <c r="SYO67" s="685"/>
      <c r="SYP67" s="685"/>
      <c r="SYQ67" s="685"/>
      <c r="SYR67" s="685"/>
      <c r="SYS67" s="685"/>
      <c r="SYT67" s="685"/>
      <c r="SYU67" s="685"/>
      <c r="SYV67" s="685"/>
      <c r="SYW67" s="685"/>
      <c r="SYX67" s="685"/>
      <c r="SYY67" s="685"/>
      <c r="SYZ67" s="685"/>
      <c r="SZA67" s="685"/>
      <c r="SZB67" s="685"/>
      <c r="SZC67" s="685"/>
      <c r="SZD67" s="685"/>
      <c r="SZE67" s="685"/>
      <c r="SZF67" s="685"/>
      <c r="SZG67" s="685"/>
      <c r="SZH67" s="685"/>
      <c r="SZI67" s="685"/>
      <c r="SZJ67" s="685"/>
      <c r="SZK67" s="685"/>
      <c r="SZL67" s="685"/>
      <c r="SZM67" s="685"/>
      <c r="SZN67" s="685"/>
      <c r="SZO67" s="685"/>
      <c r="SZP67" s="685"/>
      <c r="SZQ67" s="685"/>
      <c r="SZR67" s="685"/>
      <c r="SZS67" s="685"/>
      <c r="SZT67" s="685"/>
      <c r="SZU67" s="685"/>
      <c r="SZV67" s="685"/>
      <c r="SZW67" s="685"/>
      <c r="SZX67" s="685"/>
      <c r="SZY67" s="685"/>
      <c r="SZZ67" s="685"/>
      <c r="TAA67" s="685"/>
      <c r="TAB67" s="685"/>
      <c r="TAC67" s="685"/>
      <c r="TAD67" s="685"/>
      <c r="TAE67" s="685"/>
      <c r="TAF67" s="685"/>
      <c r="TAG67" s="685"/>
      <c r="TAH67" s="685"/>
      <c r="TAI67" s="685"/>
      <c r="TAJ67" s="685"/>
      <c r="TAK67" s="685"/>
      <c r="TAL67" s="685"/>
      <c r="TAM67" s="685"/>
      <c r="TAN67" s="685"/>
      <c r="TAO67" s="685"/>
      <c r="TAP67" s="685"/>
      <c r="TAQ67" s="685"/>
      <c r="TAR67" s="685"/>
      <c r="TAS67" s="685"/>
      <c r="TAT67" s="685"/>
      <c r="TAU67" s="685"/>
      <c r="TAV67" s="685"/>
      <c r="TAW67" s="685"/>
      <c r="TAX67" s="685"/>
      <c r="TAY67" s="685"/>
      <c r="TAZ67" s="685"/>
      <c r="TBA67" s="685"/>
      <c r="TBB67" s="685"/>
      <c r="TBC67" s="685"/>
      <c r="TBD67" s="685"/>
      <c r="TBE67" s="685"/>
      <c r="TBF67" s="685"/>
      <c r="TBG67" s="685"/>
      <c r="TBH67" s="685"/>
      <c r="TBI67" s="685"/>
      <c r="TBJ67" s="685"/>
      <c r="TBK67" s="685"/>
      <c r="TBL67" s="685"/>
      <c r="TBM67" s="685"/>
      <c r="TBN67" s="685"/>
      <c r="TBO67" s="685"/>
      <c r="TBP67" s="685"/>
      <c r="TBQ67" s="685"/>
      <c r="TBR67" s="685"/>
      <c r="TBS67" s="685"/>
      <c r="TBT67" s="685"/>
      <c r="TBU67" s="685"/>
      <c r="TBV67" s="685"/>
      <c r="TBW67" s="685"/>
      <c r="TBX67" s="685"/>
      <c r="TBY67" s="685"/>
      <c r="TBZ67" s="685"/>
      <c r="TCA67" s="685"/>
      <c r="TCB67" s="685"/>
      <c r="TCC67" s="685"/>
      <c r="TCD67" s="685"/>
      <c r="TCE67" s="685"/>
      <c r="TCF67" s="685"/>
      <c r="TCG67" s="685"/>
      <c r="TCH67" s="685"/>
      <c r="TCI67" s="685"/>
      <c r="TCJ67" s="685"/>
      <c r="TCK67" s="685"/>
      <c r="TCL67" s="685"/>
      <c r="TCM67" s="685"/>
      <c r="TCN67" s="685"/>
      <c r="TCO67" s="685"/>
      <c r="TCP67" s="685"/>
      <c r="TCQ67" s="685"/>
      <c r="TCR67" s="685"/>
      <c r="TCS67" s="685"/>
      <c r="TCT67" s="685"/>
      <c r="TCU67" s="685"/>
      <c r="TCV67" s="685"/>
      <c r="TCW67" s="685"/>
      <c r="TCX67" s="685"/>
      <c r="TCY67" s="685"/>
      <c r="TCZ67" s="685"/>
      <c r="TDA67" s="685"/>
      <c r="TDB67" s="685"/>
      <c r="TDC67" s="685"/>
      <c r="TDD67" s="685"/>
      <c r="TDE67" s="685"/>
      <c r="TDF67" s="685"/>
      <c r="TDG67" s="685"/>
      <c r="TDH67" s="685"/>
      <c r="TDI67" s="685"/>
      <c r="TDJ67" s="685"/>
      <c r="TDK67" s="685"/>
      <c r="TDL67" s="685"/>
      <c r="TDM67" s="685"/>
      <c r="TDN67" s="685"/>
      <c r="TDO67" s="685"/>
      <c r="TDP67" s="685"/>
      <c r="TDQ67" s="685"/>
      <c r="TDR67" s="685"/>
      <c r="TDS67" s="685"/>
      <c r="TDT67" s="685"/>
      <c r="TDU67" s="685"/>
      <c r="TDV67" s="685"/>
      <c r="TDW67" s="685"/>
      <c r="TDX67" s="685"/>
      <c r="TDY67" s="685"/>
      <c r="TDZ67" s="685"/>
      <c r="TEA67" s="685"/>
      <c r="TEB67" s="685"/>
      <c r="TEC67" s="685"/>
      <c r="TED67" s="685"/>
      <c r="TEE67" s="685"/>
      <c r="TEF67" s="685"/>
      <c r="TEG67" s="685"/>
      <c r="TEH67" s="685"/>
      <c r="TEI67" s="685"/>
      <c r="TEJ67" s="685"/>
      <c r="TEK67" s="685"/>
      <c r="TEL67" s="685"/>
      <c r="TEM67" s="685"/>
      <c r="TEN67" s="685"/>
      <c r="TEO67" s="685"/>
      <c r="TEP67" s="685"/>
      <c r="TEQ67" s="685"/>
      <c r="TER67" s="685"/>
      <c r="TES67" s="685"/>
      <c r="TET67" s="685"/>
      <c r="TEU67" s="685"/>
      <c r="TEV67" s="685"/>
      <c r="TEW67" s="685"/>
      <c r="TEX67" s="685"/>
      <c r="TEY67" s="685"/>
      <c r="TEZ67" s="685"/>
      <c r="TFA67" s="685"/>
      <c r="TFB67" s="685"/>
      <c r="TFC67" s="685"/>
      <c r="TFD67" s="685"/>
      <c r="TFE67" s="685"/>
      <c r="TFF67" s="685"/>
      <c r="TFG67" s="685"/>
      <c r="TFH67" s="685"/>
      <c r="TFI67" s="685"/>
      <c r="TFJ67" s="685"/>
      <c r="TFK67" s="685"/>
      <c r="TFL67" s="685"/>
      <c r="TFM67" s="685"/>
      <c r="TFN67" s="685"/>
      <c r="TFO67" s="685"/>
      <c r="TFP67" s="685"/>
      <c r="TFQ67" s="685"/>
      <c r="TFR67" s="685"/>
      <c r="TFS67" s="685"/>
      <c r="TFT67" s="685"/>
      <c r="TFU67" s="685"/>
      <c r="TFV67" s="685"/>
      <c r="TFW67" s="685"/>
      <c r="TFX67" s="685"/>
      <c r="TFY67" s="685"/>
      <c r="TFZ67" s="685"/>
      <c r="TGA67" s="685"/>
      <c r="TGB67" s="685"/>
      <c r="TGC67" s="685"/>
      <c r="TGD67" s="685"/>
      <c r="TGE67" s="685"/>
      <c r="TGF67" s="685"/>
      <c r="TGG67" s="685"/>
      <c r="TGH67" s="685"/>
      <c r="TGI67" s="685"/>
      <c r="TGJ67" s="685"/>
      <c r="TGK67" s="685"/>
      <c r="TGL67" s="685"/>
      <c r="TGM67" s="685"/>
      <c r="TGN67" s="685"/>
      <c r="TGO67" s="685"/>
      <c r="TGP67" s="685"/>
      <c r="TGQ67" s="685"/>
      <c r="TGR67" s="685"/>
      <c r="TGS67" s="685"/>
      <c r="TGT67" s="685"/>
      <c r="TGU67" s="685"/>
      <c r="TGV67" s="685"/>
      <c r="TGW67" s="685"/>
      <c r="TGX67" s="685"/>
      <c r="TGY67" s="685"/>
      <c r="TGZ67" s="685"/>
      <c r="THA67" s="685"/>
      <c r="THB67" s="685"/>
      <c r="THC67" s="685"/>
      <c r="THD67" s="685"/>
      <c r="THE67" s="685"/>
      <c r="THF67" s="685"/>
      <c r="THG67" s="685"/>
      <c r="THH67" s="685"/>
      <c r="THI67" s="685"/>
      <c r="THJ67" s="685"/>
      <c r="THK67" s="685"/>
      <c r="THL67" s="685"/>
      <c r="THM67" s="685"/>
      <c r="THN67" s="685"/>
      <c r="THO67" s="685"/>
      <c r="THP67" s="685"/>
      <c r="THQ67" s="685"/>
      <c r="THR67" s="685"/>
      <c r="THS67" s="685"/>
      <c r="THT67" s="685"/>
      <c r="THU67" s="685"/>
      <c r="THV67" s="685"/>
      <c r="THW67" s="685"/>
      <c r="THX67" s="685"/>
      <c r="THY67" s="685"/>
      <c r="THZ67" s="685"/>
      <c r="TIA67" s="685"/>
      <c r="TIB67" s="685"/>
      <c r="TIC67" s="685"/>
      <c r="TID67" s="685"/>
      <c r="TIE67" s="685"/>
      <c r="TIF67" s="685"/>
      <c r="TIG67" s="685"/>
      <c r="TIH67" s="685"/>
      <c r="TII67" s="685"/>
      <c r="TIJ67" s="685"/>
      <c r="TIK67" s="685"/>
      <c r="TIL67" s="685"/>
      <c r="TIM67" s="685"/>
      <c r="TIN67" s="685"/>
      <c r="TIO67" s="685"/>
      <c r="TIP67" s="685"/>
      <c r="TIQ67" s="685"/>
      <c r="TIR67" s="685"/>
      <c r="TIS67" s="685"/>
      <c r="TIT67" s="685"/>
      <c r="TIU67" s="685"/>
      <c r="TIV67" s="685"/>
      <c r="TIW67" s="685"/>
      <c r="TIX67" s="685"/>
      <c r="TIY67" s="685"/>
      <c r="TIZ67" s="685"/>
      <c r="TJA67" s="685"/>
      <c r="TJB67" s="685"/>
      <c r="TJC67" s="685"/>
      <c r="TJD67" s="685"/>
      <c r="TJE67" s="685"/>
      <c r="TJF67" s="685"/>
      <c r="TJG67" s="685"/>
      <c r="TJH67" s="685"/>
      <c r="TJI67" s="685"/>
      <c r="TJJ67" s="685"/>
      <c r="TJK67" s="685"/>
      <c r="TJL67" s="685"/>
      <c r="TJM67" s="685"/>
      <c r="TJN67" s="685"/>
      <c r="TJO67" s="685"/>
      <c r="TJP67" s="685"/>
      <c r="TJQ67" s="685"/>
      <c r="TJR67" s="685"/>
      <c r="TJS67" s="685"/>
      <c r="TJT67" s="685"/>
      <c r="TJU67" s="685"/>
      <c r="TJV67" s="685"/>
      <c r="TJW67" s="685"/>
      <c r="TJX67" s="685"/>
      <c r="TJY67" s="685"/>
      <c r="TJZ67" s="685"/>
      <c r="TKA67" s="685"/>
      <c r="TKB67" s="685"/>
      <c r="TKC67" s="685"/>
      <c r="TKD67" s="685"/>
      <c r="TKE67" s="685"/>
      <c r="TKF67" s="685"/>
      <c r="TKG67" s="685"/>
      <c r="TKH67" s="685"/>
      <c r="TKI67" s="685"/>
      <c r="TKJ67" s="685"/>
      <c r="TKK67" s="685"/>
      <c r="TKL67" s="685"/>
      <c r="TKM67" s="685"/>
      <c r="TKN67" s="685"/>
      <c r="TKO67" s="685"/>
      <c r="TKP67" s="685"/>
      <c r="TKQ67" s="685"/>
      <c r="TKR67" s="685"/>
      <c r="TKS67" s="685"/>
      <c r="TKT67" s="685"/>
      <c r="TKU67" s="685"/>
      <c r="TKV67" s="685"/>
      <c r="TKW67" s="685"/>
      <c r="TKX67" s="685"/>
      <c r="TKY67" s="685"/>
      <c r="TKZ67" s="685"/>
      <c r="TLA67" s="685"/>
      <c r="TLB67" s="685"/>
      <c r="TLC67" s="685"/>
      <c r="TLD67" s="685"/>
      <c r="TLE67" s="685"/>
      <c r="TLF67" s="685"/>
      <c r="TLG67" s="685"/>
      <c r="TLH67" s="685"/>
      <c r="TLI67" s="685"/>
      <c r="TLJ67" s="685"/>
      <c r="TLK67" s="685"/>
      <c r="TLL67" s="685"/>
      <c r="TLM67" s="685"/>
      <c r="TLN67" s="685"/>
      <c r="TLO67" s="685"/>
      <c r="TLP67" s="685"/>
      <c r="TLQ67" s="685"/>
      <c r="TLR67" s="685"/>
      <c r="TLS67" s="685"/>
      <c r="TLT67" s="685"/>
      <c r="TLU67" s="685"/>
      <c r="TLV67" s="685"/>
      <c r="TLW67" s="685"/>
      <c r="TLX67" s="685"/>
      <c r="TLY67" s="685"/>
      <c r="TLZ67" s="685"/>
      <c r="TMA67" s="685"/>
      <c r="TMB67" s="685"/>
      <c r="TMC67" s="685"/>
      <c r="TMD67" s="685"/>
      <c r="TME67" s="685"/>
      <c r="TMF67" s="685"/>
      <c r="TMG67" s="685"/>
      <c r="TMH67" s="685"/>
      <c r="TMI67" s="685"/>
      <c r="TMJ67" s="685"/>
      <c r="TMK67" s="685"/>
      <c r="TML67" s="685"/>
      <c r="TMM67" s="685"/>
      <c r="TMN67" s="685"/>
      <c r="TMO67" s="685"/>
      <c r="TMP67" s="685"/>
      <c r="TMQ67" s="685"/>
      <c r="TMR67" s="685"/>
      <c r="TMS67" s="685"/>
      <c r="TMT67" s="685"/>
      <c r="TMU67" s="685"/>
      <c r="TMV67" s="685"/>
      <c r="TMW67" s="685"/>
      <c r="TMX67" s="685"/>
      <c r="TMY67" s="685"/>
      <c r="TMZ67" s="685"/>
      <c r="TNA67" s="685"/>
      <c r="TNB67" s="685"/>
      <c r="TNC67" s="685"/>
      <c r="TND67" s="685"/>
      <c r="TNE67" s="685"/>
      <c r="TNF67" s="685"/>
      <c r="TNG67" s="685"/>
      <c r="TNH67" s="685"/>
      <c r="TNI67" s="685"/>
      <c r="TNJ67" s="685"/>
      <c r="TNK67" s="685"/>
      <c r="TNL67" s="685"/>
      <c r="TNM67" s="685"/>
      <c r="TNN67" s="685"/>
      <c r="TNO67" s="685"/>
      <c r="TNP67" s="685"/>
      <c r="TNQ67" s="685"/>
      <c r="TNR67" s="685"/>
      <c r="TNS67" s="685"/>
      <c r="TNT67" s="685"/>
      <c r="TNU67" s="685"/>
      <c r="TNV67" s="685"/>
      <c r="TNW67" s="685"/>
      <c r="TNX67" s="685"/>
      <c r="TNY67" s="685"/>
      <c r="TNZ67" s="685"/>
      <c r="TOA67" s="685"/>
      <c r="TOB67" s="685"/>
      <c r="TOC67" s="685"/>
      <c r="TOD67" s="685"/>
      <c r="TOE67" s="685"/>
      <c r="TOF67" s="685"/>
      <c r="TOG67" s="685"/>
      <c r="TOH67" s="685"/>
      <c r="TOI67" s="685"/>
      <c r="TOJ67" s="685"/>
      <c r="TOK67" s="685"/>
      <c r="TOL67" s="685"/>
      <c r="TOM67" s="685"/>
      <c r="TON67" s="685"/>
      <c r="TOO67" s="685"/>
      <c r="TOP67" s="685"/>
      <c r="TOQ67" s="685"/>
      <c r="TOR67" s="685"/>
      <c r="TOS67" s="685"/>
      <c r="TOT67" s="685"/>
      <c r="TOU67" s="685"/>
      <c r="TOV67" s="685"/>
      <c r="TOW67" s="685"/>
      <c r="TOX67" s="685"/>
      <c r="TOY67" s="685"/>
      <c r="TOZ67" s="685"/>
      <c r="TPA67" s="685"/>
      <c r="TPB67" s="685"/>
      <c r="TPC67" s="685"/>
      <c r="TPD67" s="685"/>
      <c r="TPE67" s="685"/>
      <c r="TPF67" s="685"/>
      <c r="TPG67" s="685"/>
      <c r="TPH67" s="685"/>
      <c r="TPI67" s="685"/>
      <c r="TPJ67" s="685"/>
      <c r="TPK67" s="685"/>
      <c r="TPL67" s="685"/>
      <c r="TPM67" s="685"/>
      <c r="TPN67" s="685"/>
      <c r="TPO67" s="685"/>
      <c r="TPP67" s="685"/>
      <c r="TPQ67" s="685"/>
      <c r="TPR67" s="685"/>
      <c r="TPS67" s="685"/>
      <c r="TPT67" s="685"/>
      <c r="TPU67" s="685"/>
      <c r="TPV67" s="685"/>
      <c r="TPW67" s="685"/>
      <c r="TPX67" s="685"/>
      <c r="TPY67" s="685"/>
      <c r="TPZ67" s="685"/>
      <c r="TQA67" s="685"/>
      <c r="TQB67" s="685"/>
      <c r="TQC67" s="685"/>
      <c r="TQD67" s="685"/>
      <c r="TQE67" s="685"/>
      <c r="TQF67" s="685"/>
      <c r="TQG67" s="685"/>
      <c r="TQH67" s="685"/>
      <c r="TQI67" s="685"/>
      <c r="TQJ67" s="685"/>
      <c r="TQK67" s="685"/>
      <c r="TQL67" s="685"/>
      <c r="TQM67" s="685"/>
      <c r="TQN67" s="685"/>
      <c r="TQO67" s="685"/>
      <c r="TQP67" s="685"/>
      <c r="TQQ67" s="685"/>
      <c r="TQR67" s="685"/>
      <c r="TQS67" s="685"/>
      <c r="TQT67" s="685"/>
      <c r="TQU67" s="685"/>
      <c r="TQV67" s="685"/>
      <c r="TQW67" s="685"/>
      <c r="TQX67" s="685"/>
      <c r="TQY67" s="685"/>
      <c r="TQZ67" s="685"/>
      <c r="TRA67" s="685"/>
      <c r="TRB67" s="685"/>
      <c r="TRC67" s="685"/>
      <c r="TRD67" s="685"/>
      <c r="TRE67" s="685"/>
      <c r="TRF67" s="685"/>
      <c r="TRG67" s="685"/>
      <c r="TRH67" s="685"/>
      <c r="TRI67" s="685"/>
      <c r="TRJ67" s="685"/>
      <c r="TRK67" s="685"/>
      <c r="TRL67" s="685"/>
      <c r="TRM67" s="685"/>
      <c r="TRN67" s="685"/>
      <c r="TRO67" s="685"/>
      <c r="TRP67" s="685"/>
      <c r="TRQ67" s="685"/>
      <c r="TRR67" s="685"/>
      <c r="TRS67" s="685"/>
      <c r="TRT67" s="685"/>
      <c r="TRU67" s="685"/>
      <c r="TRV67" s="685"/>
      <c r="TRW67" s="685"/>
      <c r="TRX67" s="685"/>
      <c r="TRY67" s="685"/>
      <c r="TRZ67" s="685"/>
      <c r="TSA67" s="685"/>
      <c r="TSB67" s="685"/>
      <c r="TSC67" s="685"/>
      <c r="TSD67" s="685"/>
      <c r="TSE67" s="685"/>
      <c r="TSF67" s="685"/>
      <c r="TSG67" s="685"/>
      <c r="TSH67" s="685"/>
      <c r="TSI67" s="685"/>
      <c r="TSJ67" s="685"/>
      <c r="TSK67" s="685"/>
      <c r="TSL67" s="685"/>
      <c r="TSM67" s="685"/>
      <c r="TSN67" s="685"/>
      <c r="TSO67" s="685"/>
      <c r="TSP67" s="685"/>
      <c r="TSQ67" s="685"/>
      <c r="TSR67" s="685"/>
      <c r="TSS67" s="685"/>
      <c r="TST67" s="685"/>
      <c r="TSU67" s="685"/>
      <c r="TSV67" s="685"/>
      <c r="TSW67" s="685"/>
      <c r="TSX67" s="685"/>
      <c r="TSY67" s="685"/>
      <c r="TSZ67" s="685"/>
      <c r="TTA67" s="685"/>
      <c r="TTB67" s="685"/>
      <c r="TTC67" s="685"/>
      <c r="TTD67" s="685"/>
      <c r="TTE67" s="685"/>
      <c r="TTF67" s="685"/>
      <c r="TTG67" s="685"/>
      <c r="TTH67" s="685"/>
      <c r="TTI67" s="685"/>
      <c r="TTJ67" s="685"/>
      <c r="TTK67" s="685"/>
      <c r="TTL67" s="685"/>
      <c r="TTM67" s="685"/>
      <c r="TTN67" s="685"/>
      <c r="TTO67" s="685"/>
      <c r="TTP67" s="685"/>
      <c r="TTQ67" s="685"/>
      <c r="TTR67" s="685"/>
      <c r="TTS67" s="685"/>
      <c r="TTT67" s="685"/>
      <c r="TTU67" s="685"/>
      <c r="TTV67" s="685"/>
      <c r="TTW67" s="685"/>
      <c r="TTX67" s="685"/>
      <c r="TTY67" s="685"/>
      <c r="TTZ67" s="685"/>
      <c r="TUA67" s="685"/>
      <c r="TUB67" s="685"/>
      <c r="TUC67" s="685"/>
      <c r="TUD67" s="685"/>
      <c r="TUE67" s="685"/>
      <c r="TUF67" s="685"/>
      <c r="TUG67" s="685"/>
      <c r="TUH67" s="685"/>
      <c r="TUI67" s="685"/>
      <c r="TUJ67" s="685"/>
      <c r="TUK67" s="685"/>
      <c r="TUL67" s="685"/>
      <c r="TUM67" s="685"/>
      <c r="TUN67" s="685"/>
      <c r="TUO67" s="685"/>
      <c r="TUP67" s="685"/>
      <c r="TUQ67" s="685"/>
      <c r="TUR67" s="685"/>
      <c r="TUS67" s="685"/>
      <c r="TUT67" s="685"/>
      <c r="TUU67" s="685"/>
      <c r="TUV67" s="685"/>
      <c r="TUW67" s="685"/>
      <c r="TUX67" s="685"/>
      <c r="TUY67" s="685"/>
      <c r="TUZ67" s="685"/>
      <c r="TVA67" s="685"/>
      <c r="TVB67" s="685"/>
      <c r="TVC67" s="685"/>
      <c r="TVD67" s="685"/>
      <c r="TVE67" s="685"/>
      <c r="TVF67" s="685"/>
      <c r="TVG67" s="685"/>
      <c r="TVH67" s="685"/>
      <c r="TVI67" s="685"/>
      <c r="TVJ67" s="685"/>
      <c r="TVK67" s="685"/>
      <c r="TVL67" s="685"/>
      <c r="TVM67" s="685"/>
      <c r="TVN67" s="685"/>
      <c r="TVO67" s="685"/>
      <c r="TVP67" s="685"/>
      <c r="TVQ67" s="685"/>
      <c r="TVR67" s="685"/>
      <c r="TVS67" s="685"/>
      <c r="TVT67" s="685"/>
      <c r="TVU67" s="685"/>
      <c r="TVV67" s="685"/>
      <c r="TVW67" s="685"/>
      <c r="TVX67" s="685"/>
      <c r="TVY67" s="685"/>
      <c r="TVZ67" s="685"/>
      <c r="TWA67" s="685"/>
      <c r="TWB67" s="685"/>
      <c r="TWC67" s="685"/>
      <c r="TWD67" s="685"/>
      <c r="TWE67" s="685"/>
      <c r="TWF67" s="685"/>
      <c r="TWG67" s="685"/>
      <c r="TWH67" s="685"/>
      <c r="TWI67" s="685"/>
      <c r="TWJ67" s="685"/>
      <c r="TWK67" s="685"/>
      <c r="TWL67" s="685"/>
      <c r="TWM67" s="685"/>
      <c r="TWN67" s="685"/>
      <c r="TWO67" s="685"/>
      <c r="TWP67" s="685"/>
      <c r="TWQ67" s="685"/>
      <c r="TWR67" s="685"/>
      <c r="TWS67" s="685"/>
      <c r="TWT67" s="685"/>
      <c r="TWU67" s="685"/>
      <c r="TWV67" s="685"/>
      <c r="TWW67" s="685"/>
      <c r="TWX67" s="685"/>
      <c r="TWY67" s="685"/>
      <c r="TWZ67" s="685"/>
      <c r="TXA67" s="685"/>
      <c r="TXB67" s="685"/>
      <c r="TXC67" s="685"/>
      <c r="TXD67" s="685"/>
      <c r="TXE67" s="685"/>
      <c r="TXF67" s="685"/>
      <c r="TXG67" s="685"/>
      <c r="TXH67" s="685"/>
      <c r="TXI67" s="685"/>
      <c r="TXJ67" s="685"/>
      <c r="TXK67" s="685"/>
      <c r="TXL67" s="685"/>
      <c r="TXM67" s="685"/>
      <c r="TXN67" s="685"/>
      <c r="TXO67" s="685"/>
      <c r="TXP67" s="685"/>
      <c r="TXQ67" s="685"/>
      <c r="TXR67" s="685"/>
      <c r="TXS67" s="685"/>
      <c r="TXT67" s="685"/>
      <c r="TXU67" s="685"/>
      <c r="TXV67" s="685"/>
      <c r="TXW67" s="685"/>
      <c r="TXX67" s="685"/>
      <c r="TXY67" s="685"/>
      <c r="TXZ67" s="685"/>
      <c r="TYA67" s="685"/>
      <c r="TYB67" s="685"/>
      <c r="TYC67" s="685"/>
      <c r="TYD67" s="685"/>
      <c r="TYE67" s="685"/>
      <c r="TYF67" s="685"/>
      <c r="TYG67" s="685"/>
      <c r="TYH67" s="685"/>
      <c r="TYI67" s="685"/>
      <c r="TYJ67" s="685"/>
      <c r="TYK67" s="685"/>
      <c r="TYL67" s="685"/>
      <c r="TYM67" s="685"/>
      <c r="TYN67" s="685"/>
      <c r="TYO67" s="685"/>
      <c r="TYP67" s="685"/>
      <c r="TYQ67" s="685"/>
      <c r="TYR67" s="685"/>
      <c r="TYS67" s="685"/>
      <c r="TYT67" s="685"/>
      <c r="TYU67" s="685"/>
      <c r="TYV67" s="685"/>
      <c r="TYW67" s="685"/>
      <c r="TYX67" s="685"/>
      <c r="TYY67" s="685"/>
      <c r="TYZ67" s="685"/>
      <c r="TZA67" s="685"/>
      <c r="TZB67" s="685"/>
      <c r="TZC67" s="685"/>
      <c r="TZD67" s="685"/>
      <c r="TZE67" s="685"/>
      <c r="TZF67" s="685"/>
      <c r="TZG67" s="685"/>
      <c r="TZH67" s="685"/>
      <c r="TZI67" s="685"/>
      <c r="TZJ67" s="685"/>
      <c r="TZK67" s="685"/>
      <c r="TZL67" s="685"/>
      <c r="TZM67" s="685"/>
      <c r="TZN67" s="685"/>
      <c r="TZO67" s="685"/>
      <c r="TZP67" s="685"/>
      <c r="TZQ67" s="685"/>
      <c r="TZR67" s="685"/>
      <c r="TZS67" s="685"/>
      <c r="TZT67" s="685"/>
      <c r="TZU67" s="685"/>
      <c r="TZV67" s="685"/>
      <c r="TZW67" s="685"/>
      <c r="TZX67" s="685"/>
      <c r="TZY67" s="685"/>
      <c r="TZZ67" s="685"/>
      <c r="UAA67" s="685"/>
      <c r="UAB67" s="685"/>
      <c r="UAC67" s="685"/>
      <c r="UAD67" s="685"/>
      <c r="UAE67" s="685"/>
      <c r="UAF67" s="685"/>
      <c r="UAG67" s="685"/>
      <c r="UAH67" s="685"/>
      <c r="UAI67" s="685"/>
      <c r="UAJ67" s="685"/>
      <c r="UAK67" s="685"/>
      <c r="UAL67" s="685"/>
      <c r="UAM67" s="685"/>
      <c r="UAN67" s="685"/>
      <c r="UAO67" s="685"/>
      <c r="UAP67" s="685"/>
      <c r="UAQ67" s="685"/>
      <c r="UAR67" s="685"/>
      <c r="UAS67" s="685"/>
      <c r="UAT67" s="685"/>
      <c r="UAU67" s="685"/>
      <c r="UAV67" s="685"/>
      <c r="UAW67" s="685"/>
      <c r="UAX67" s="685"/>
      <c r="UAY67" s="685"/>
      <c r="UAZ67" s="685"/>
      <c r="UBA67" s="685"/>
      <c r="UBB67" s="685"/>
      <c r="UBC67" s="685"/>
      <c r="UBD67" s="685"/>
      <c r="UBE67" s="685"/>
      <c r="UBF67" s="685"/>
      <c r="UBG67" s="685"/>
      <c r="UBH67" s="685"/>
      <c r="UBI67" s="685"/>
      <c r="UBJ67" s="685"/>
      <c r="UBK67" s="685"/>
      <c r="UBL67" s="685"/>
      <c r="UBM67" s="685"/>
      <c r="UBN67" s="685"/>
      <c r="UBO67" s="685"/>
      <c r="UBP67" s="685"/>
      <c r="UBQ67" s="685"/>
      <c r="UBR67" s="685"/>
      <c r="UBS67" s="685"/>
      <c r="UBT67" s="685"/>
      <c r="UBU67" s="685"/>
      <c r="UBV67" s="685"/>
      <c r="UBW67" s="685"/>
      <c r="UBX67" s="685"/>
      <c r="UBY67" s="685"/>
      <c r="UBZ67" s="685"/>
      <c r="UCA67" s="685"/>
      <c r="UCB67" s="685"/>
      <c r="UCC67" s="685"/>
      <c r="UCD67" s="685"/>
      <c r="UCE67" s="685"/>
      <c r="UCF67" s="685"/>
      <c r="UCG67" s="685"/>
      <c r="UCH67" s="685"/>
      <c r="UCI67" s="685"/>
      <c r="UCJ67" s="685"/>
      <c r="UCK67" s="685"/>
      <c r="UCL67" s="685"/>
      <c r="UCM67" s="685"/>
      <c r="UCN67" s="685"/>
      <c r="UCO67" s="685"/>
      <c r="UCP67" s="685"/>
      <c r="UCQ67" s="685"/>
      <c r="UCR67" s="685"/>
      <c r="UCS67" s="685"/>
      <c r="UCT67" s="685"/>
      <c r="UCU67" s="685"/>
      <c r="UCV67" s="685"/>
      <c r="UCW67" s="685"/>
      <c r="UCX67" s="685"/>
      <c r="UCY67" s="685"/>
      <c r="UCZ67" s="685"/>
      <c r="UDA67" s="685"/>
      <c r="UDB67" s="685"/>
      <c r="UDC67" s="685"/>
      <c r="UDD67" s="685"/>
      <c r="UDE67" s="685"/>
      <c r="UDF67" s="685"/>
      <c r="UDG67" s="685"/>
      <c r="UDH67" s="685"/>
      <c r="UDI67" s="685"/>
      <c r="UDJ67" s="685"/>
      <c r="UDK67" s="685"/>
      <c r="UDL67" s="685"/>
      <c r="UDM67" s="685"/>
      <c r="UDN67" s="685"/>
      <c r="UDO67" s="685"/>
      <c r="UDP67" s="685"/>
      <c r="UDQ67" s="685"/>
      <c r="UDR67" s="685"/>
      <c r="UDS67" s="685"/>
      <c r="UDT67" s="685"/>
      <c r="UDU67" s="685"/>
      <c r="UDV67" s="685"/>
      <c r="UDW67" s="685"/>
      <c r="UDX67" s="685"/>
      <c r="UDY67" s="685"/>
      <c r="UDZ67" s="685"/>
      <c r="UEA67" s="685"/>
      <c r="UEB67" s="685"/>
      <c r="UEC67" s="685"/>
      <c r="UED67" s="685"/>
      <c r="UEE67" s="685"/>
      <c r="UEF67" s="685"/>
      <c r="UEG67" s="685"/>
      <c r="UEH67" s="685"/>
      <c r="UEI67" s="685"/>
      <c r="UEJ67" s="685"/>
      <c r="UEK67" s="685"/>
      <c r="UEL67" s="685"/>
      <c r="UEM67" s="685"/>
      <c r="UEN67" s="685"/>
      <c r="UEO67" s="685"/>
      <c r="UEP67" s="685"/>
      <c r="UEQ67" s="685"/>
      <c r="UER67" s="685"/>
      <c r="UES67" s="685"/>
      <c r="UET67" s="685"/>
      <c r="UEU67" s="685"/>
      <c r="UEV67" s="685"/>
      <c r="UEW67" s="685"/>
      <c r="UEX67" s="685"/>
      <c r="UEY67" s="685"/>
      <c r="UEZ67" s="685"/>
      <c r="UFA67" s="685"/>
      <c r="UFB67" s="685"/>
      <c r="UFC67" s="685"/>
      <c r="UFD67" s="685"/>
      <c r="UFE67" s="685"/>
      <c r="UFF67" s="685"/>
      <c r="UFG67" s="685"/>
      <c r="UFH67" s="685"/>
      <c r="UFI67" s="685"/>
      <c r="UFJ67" s="685"/>
      <c r="UFK67" s="685"/>
      <c r="UFL67" s="685"/>
      <c r="UFM67" s="685"/>
      <c r="UFN67" s="685"/>
      <c r="UFO67" s="685"/>
      <c r="UFP67" s="685"/>
      <c r="UFQ67" s="685"/>
      <c r="UFR67" s="685"/>
      <c r="UFS67" s="685"/>
      <c r="UFT67" s="685"/>
      <c r="UFU67" s="685"/>
      <c r="UFV67" s="685"/>
      <c r="UFW67" s="685"/>
      <c r="UFX67" s="685"/>
      <c r="UFY67" s="685"/>
      <c r="UFZ67" s="685"/>
      <c r="UGA67" s="685"/>
      <c r="UGB67" s="685"/>
      <c r="UGC67" s="685"/>
      <c r="UGD67" s="685"/>
      <c r="UGE67" s="685"/>
      <c r="UGF67" s="685"/>
      <c r="UGG67" s="685"/>
      <c r="UGH67" s="685"/>
      <c r="UGI67" s="685"/>
      <c r="UGJ67" s="685"/>
      <c r="UGK67" s="685"/>
      <c r="UGL67" s="685"/>
      <c r="UGM67" s="685"/>
      <c r="UGN67" s="685"/>
      <c r="UGO67" s="685"/>
      <c r="UGP67" s="685"/>
      <c r="UGQ67" s="685"/>
      <c r="UGR67" s="685"/>
      <c r="UGS67" s="685"/>
      <c r="UGT67" s="685"/>
      <c r="UGU67" s="685"/>
      <c r="UGV67" s="685"/>
      <c r="UGW67" s="685"/>
      <c r="UGX67" s="685"/>
      <c r="UGY67" s="685"/>
      <c r="UGZ67" s="685"/>
      <c r="UHA67" s="685"/>
      <c r="UHB67" s="685"/>
      <c r="UHC67" s="685"/>
      <c r="UHD67" s="685"/>
      <c r="UHE67" s="685"/>
      <c r="UHF67" s="685"/>
      <c r="UHG67" s="685"/>
      <c r="UHH67" s="685"/>
      <c r="UHI67" s="685"/>
      <c r="UHJ67" s="685"/>
      <c r="UHK67" s="685"/>
      <c r="UHL67" s="685"/>
      <c r="UHM67" s="685"/>
      <c r="UHN67" s="685"/>
      <c r="UHO67" s="685"/>
      <c r="UHP67" s="685"/>
      <c r="UHQ67" s="685"/>
      <c r="UHR67" s="685"/>
      <c r="UHS67" s="685"/>
      <c r="UHT67" s="685"/>
      <c r="UHU67" s="685"/>
      <c r="UHV67" s="685"/>
      <c r="UHW67" s="685"/>
      <c r="UHX67" s="685"/>
      <c r="UHY67" s="685"/>
      <c r="UHZ67" s="685"/>
      <c r="UIA67" s="685"/>
      <c r="UIB67" s="685"/>
      <c r="UIC67" s="685"/>
      <c r="UID67" s="685"/>
      <c r="UIE67" s="685"/>
      <c r="UIF67" s="685"/>
      <c r="UIG67" s="685"/>
      <c r="UIH67" s="685"/>
      <c r="UII67" s="685"/>
      <c r="UIJ67" s="685"/>
      <c r="UIK67" s="685"/>
      <c r="UIL67" s="685"/>
      <c r="UIM67" s="685"/>
      <c r="UIN67" s="685"/>
      <c r="UIO67" s="685"/>
      <c r="UIP67" s="685"/>
      <c r="UIQ67" s="685"/>
      <c r="UIR67" s="685"/>
      <c r="UIS67" s="685"/>
      <c r="UIT67" s="685"/>
      <c r="UIU67" s="685"/>
      <c r="UIV67" s="685"/>
      <c r="UIW67" s="685"/>
      <c r="UIX67" s="685"/>
      <c r="UIY67" s="685"/>
      <c r="UIZ67" s="685"/>
      <c r="UJA67" s="685"/>
      <c r="UJB67" s="685"/>
      <c r="UJC67" s="685"/>
      <c r="UJD67" s="685"/>
      <c r="UJE67" s="685"/>
      <c r="UJF67" s="685"/>
      <c r="UJG67" s="685"/>
      <c r="UJH67" s="685"/>
      <c r="UJI67" s="685"/>
      <c r="UJJ67" s="685"/>
      <c r="UJK67" s="685"/>
      <c r="UJL67" s="685"/>
      <c r="UJM67" s="685"/>
      <c r="UJN67" s="685"/>
      <c r="UJO67" s="685"/>
      <c r="UJP67" s="685"/>
      <c r="UJQ67" s="685"/>
      <c r="UJR67" s="685"/>
      <c r="UJS67" s="685"/>
      <c r="UJT67" s="685"/>
      <c r="UJU67" s="685"/>
      <c r="UJV67" s="685"/>
      <c r="UJW67" s="685"/>
      <c r="UJX67" s="685"/>
      <c r="UJY67" s="685"/>
      <c r="UJZ67" s="685"/>
      <c r="UKA67" s="685"/>
      <c r="UKB67" s="685"/>
      <c r="UKC67" s="685"/>
      <c r="UKD67" s="685"/>
      <c r="UKE67" s="685"/>
      <c r="UKF67" s="685"/>
      <c r="UKG67" s="685"/>
      <c r="UKH67" s="685"/>
      <c r="UKI67" s="685"/>
      <c r="UKJ67" s="685"/>
      <c r="UKK67" s="685"/>
      <c r="UKL67" s="685"/>
      <c r="UKM67" s="685"/>
      <c r="UKN67" s="685"/>
      <c r="UKO67" s="685"/>
      <c r="UKP67" s="685"/>
      <c r="UKQ67" s="685"/>
      <c r="UKR67" s="685"/>
      <c r="UKS67" s="685"/>
      <c r="UKT67" s="685"/>
      <c r="UKU67" s="685"/>
      <c r="UKV67" s="685"/>
      <c r="UKW67" s="685"/>
      <c r="UKX67" s="685"/>
      <c r="UKY67" s="685"/>
      <c r="UKZ67" s="685"/>
      <c r="ULA67" s="685"/>
      <c r="ULB67" s="685"/>
      <c r="ULC67" s="685"/>
      <c r="ULD67" s="685"/>
      <c r="ULE67" s="685"/>
      <c r="ULF67" s="685"/>
      <c r="ULG67" s="685"/>
      <c r="ULH67" s="685"/>
      <c r="ULI67" s="685"/>
      <c r="ULJ67" s="685"/>
      <c r="ULK67" s="685"/>
      <c r="ULL67" s="685"/>
      <c r="ULM67" s="685"/>
      <c r="ULN67" s="685"/>
      <c r="ULO67" s="685"/>
      <c r="ULP67" s="685"/>
      <c r="ULQ67" s="685"/>
      <c r="ULR67" s="685"/>
      <c r="ULS67" s="685"/>
      <c r="ULT67" s="685"/>
      <c r="ULU67" s="685"/>
      <c r="ULV67" s="685"/>
      <c r="ULW67" s="685"/>
      <c r="ULX67" s="685"/>
      <c r="ULY67" s="685"/>
      <c r="ULZ67" s="685"/>
      <c r="UMA67" s="685"/>
      <c r="UMB67" s="685"/>
      <c r="UMC67" s="685"/>
      <c r="UMD67" s="685"/>
      <c r="UME67" s="685"/>
      <c r="UMF67" s="685"/>
      <c r="UMG67" s="685"/>
      <c r="UMH67" s="685"/>
      <c r="UMI67" s="685"/>
      <c r="UMJ67" s="685"/>
      <c r="UMK67" s="685"/>
      <c r="UML67" s="685"/>
      <c r="UMM67" s="685"/>
      <c r="UMN67" s="685"/>
      <c r="UMO67" s="685"/>
      <c r="UMP67" s="685"/>
      <c r="UMQ67" s="685"/>
      <c r="UMR67" s="685"/>
      <c r="UMS67" s="685"/>
      <c r="UMT67" s="685"/>
      <c r="UMU67" s="685"/>
      <c r="UMV67" s="685"/>
      <c r="UMW67" s="685"/>
      <c r="UMX67" s="685"/>
      <c r="UMY67" s="685"/>
      <c r="UMZ67" s="685"/>
      <c r="UNA67" s="685"/>
      <c r="UNB67" s="685"/>
      <c r="UNC67" s="685"/>
      <c r="UND67" s="685"/>
      <c r="UNE67" s="685"/>
      <c r="UNF67" s="685"/>
      <c r="UNG67" s="685"/>
      <c r="UNH67" s="685"/>
      <c r="UNI67" s="685"/>
      <c r="UNJ67" s="685"/>
      <c r="UNK67" s="685"/>
      <c r="UNL67" s="685"/>
      <c r="UNM67" s="685"/>
      <c r="UNN67" s="685"/>
      <c r="UNO67" s="685"/>
      <c r="UNP67" s="685"/>
      <c r="UNQ67" s="685"/>
      <c r="UNR67" s="685"/>
      <c r="UNS67" s="685"/>
      <c r="UNT67" s="685"/>
      <c r="UNU67" s="685"/>
      <c r="UNV67" s="685"/>
      <c r="UNW67" s="685"/>
      <c r="UNX67" s="685"/>
      <c r="UNY67" s="685"/>
      <c r="UNZ67" s="685"/>
      <c r="UOA67" s="685"/>
      <c r="UOB67" s="685"/>
      <c r="UOC67" s="685"/>
      <c r="UOD67" s="685"/>
      <c r="UOE67" s="685"/>
      <c r="UOF67" s="685"/>
      <c r="UOG67" s="685"/>
      <c r="UOH67" s="685"/>
      <c r="UOI67" s="685"/>
      <c r="UOJ67" s="685"/>
      <c r="UOK67" s="685"/>
      <c r="UOL67" s="685"/>
      <c r="UOM67" s="685"/>
      <c r="UON67" s="685"/>
      <c r="UOO67" s="685"/>
      <c r="UOP67" s="685"/>
      <c r="UOQ67" s="685"/>
      <c r="UOR67" s="685"/>
      <c r="UOS67" s="685"/>
      <c r="UOT67" s="685"/>
      <c r="UOU67" s="685"/>
      <c r="UOV67" s="685"/>
      <c r="UOW67" s="685"/>
      <c r="UOX67" s="685"/>
      <c r="UOY67" s="685"/>
      <c r="UOZ67" s="685"/>
      <c r="UPA67" s="685"/>
      <c r="UPB67" s="685"/>
      <c r="UPC67" s="685"/>
      <c r="UPD67" s="685"/>
      <c r="UPE67" s="685"/>
      <c r="UPF67" s="685"/>
      <c r="UPG67" s="685"/>
      <c r="UPH67" s="685"/>
      <c r="UPI67" s="685"/>
      <c r="UPJ67" s="685"/>
      <c r="UPK67" s="685"/>
      <c r="UPL67" s="685"/>
      <c r="UPM67" s="685"/>
      <c r="UPN67" s="685"/>
      <c r="UPO67" s="685"/>
      <c r="UPP67" s="685"/>
      <c r="UPQ67" s="685"/>
      <c r="UPR67" s="685"/>
      <c r="UPS67" s="685"/>
      <c r="UPT67" s="685"/>
      <c r="UPU67" s="685"/>
      <c r="UPV67" s="685"/>
      <c r="UPW67" s="685"/>
      <c r="UPX67" s="685"/>
      <c r="UPY67" s="685"/>
      <c r="UPZ67" s="685"/>
      <c r="UQA67" s="685"/>
      <c r="UQB67" s="685"/>
      <c r="UQC67" s="685"/>
      <c r="UQD67" s="685"/>
      <c r="UQE67" s="685"/>
      <c r="UQF67" s="685"/>
      <c r="UQG67" s="685"/>
      <c r="UQH67" s="685"/>
      <c r="UQI67" s="685"/>
      <c r="UQJ67" s="685"/>
      <c r="UQK67" s="685"/>
      <c r="UQL67" s="685"/>
      <c r="UQM67" s="685"/>
      <c r="UQN67" s="685"/>
      <c r="UQO67" s="685"/>
      <c r="UQP67" s="685"/>
      <c r="UQQ67" s="685"/>
      <c r="UQR67" s="685"/>
      <c r="UQS67" s="685"/>
      <c r="UQT67" s="685"/>
      <c r="UQU67" s="685"/>
      <c r="UQV67" s="685"/>
      <c r="UQW67" s="685"/>
      <c r="UQX67" s="685"/>
      <c r="UQY67" s="685"/>
      <c r="UQZ67" s="685"/>
      <c r="URA67" s="685"/>
      <c r="URB67" s="685"/>
      <c r="URC67" s="685"/>
      <c r="URD67" s="685"/>
      <c r="URE67" s="685"/>
      <c r="URF67" s="685"/>
      <c r="URG67" s="685"/>
      <c r="URH67" s="685"/>
      <c r="URI67" s="685"/>
      <c r="URJ67" s="685"/>
      <c r="URK67" s="685"/>
      <c r="URL67" s="685"/>
      <c r="URM67" s="685"/>
      <c r="URN67" s="685"/>
      <c r="URO67" s="685"/>
      <c r="URP67" s="685"/>
      <c r="URQ67" s="685"/>
      <c r="URR67" s="685"/>
      <c r="URS67" s="685"/>
      <c r="URT67" s="685"/>
      <c r="URU67" s="685"/>
      <c r="URV67" s="685"/>
      <c r="URW67" s="685"/>
      <c r="URX67" s="685"/>
      <c r="URY67" s="685"/>
      <c r="URZ67" s="685"/>
      <c r="USA67" s="685"/>
      <c r="USB67" s="685"/>
      <c r="USC67" s="685"/>
      <c r="USD67" s="685"/>
      <c r="USE67" s="685"/>
      <c r="USF67" s="685"/>
      <c r="USG67" s="685"/>
      <c r="USH67" s="685"/>
      <c r="USI67" s="685"/>
      <c r="USJ67" s="685"/>
      <c r="USK67" s="685"/>
      <c r="USL67" s="685"/>
      <c r="USM67" s="685"/>
      <c r="USN67" s="685"/>
      <c r="USO67" s="685"/>
      <c r="USP67" s="685"/>
      <c r="USQ67" s="685"/>
      <c r="USR67" s="685"/>
      <c r="USS67" s="685"/>
      <c r="UST67" s="685"/>
      <c r="USU67" s="685"/>
      <c r="USV67" s="685"/>
      <c r="USW67" s="685"/>
      <c r="USX67" s="685"/>
      <c r="USY67" s="685"/>
      <c r="USZ67" s="685"/>
      <c r="UTA67" s="685"/>
      <c r="UTB67" s="685"/>
      <c r="UTC67" s="685"/>
      <c r="UTD67" s="685"/>
      <c r="UTE67" s="685"/>
      <c r="UTF67" s="685"/>
      <c r="UTG67" s="685"/>
      <c r="UTH67" s="685"/>
      <c r="UTI67" s="685"/>
      <c r="UTJ67" s="685"/>
      <c r="UTK67" s="685"/>
      <c r="UTL67" s="685"/>
      <c r="UTM67" s="685"/>
      <c r="UTN67" s="685"/>
      <c r="UTO67" s="685"/>
      <c r="UTP67" s="685"/>
      <c r="UTQ67" s="685"/>
      <c r="UTR67" s="685"/>
      <c r="UTS67" s="685"/>
      <c r="UTT67" s="685"/>
      <c r="UTU67" s="685"/>
      <c r="UTV67" s="685"/>
      <c r="UTW67" s="685"/>
      <c r="UTX67" s="685"/>
      <c r="UTY67" s="685"/>
      <c r="UTZ67" s="685"/>
      <c r="UUA67" s="685"/>
      <c r="UUB67" s="685"/>
      <c r="UUC67" s="685"/>
      <c r="UUD67" s="685"/>
      <c r="UUE67" s="685"/>
      <c r="UUF67" s="685"/>
      <c r="UUG67" s="685"/>
      <c r="UUH67" s="685"/>
      <c r="UUI67" s="685"/>
      <c r="UUJ67" s="685"/>
      <c r="UUK67" s="685"/>
      <c r="UUL67" s="685"/>
      <c r="UUM67" s="685"/>
      <c r="UUN67" s="685"/>
      <c r="UUO67" s="685"/>
      <c r="UUP67" s="685"/>
      <c r="UUQ67" s="685"/>
      <c r="UUR67" s="685"/>
      <c r="UUS67" s="685"/>
      <c r="UUT67" s="685"/>
      <c r="UUU67" s="685"/>
      <c r="UUV67" s="685"/>
      <c r="UUW67" s="685"/>
      <c r="UUX67" s="685"/>
      <c r="UUY67" s="685"/>
      <c r="UUZ67" s="685"/>
      <c r="UVA67" s="685"/>
      <c r="UVB67" s="685"/>
      <c r="UVC67" s="685"/>
      <c r="UVD67" s="685"/>
      <c r="UVE67" s="685"/>
      <c r="UVF67" s="685"/>
      <c r="UVG67" s="685"/>
      <c r="UVH67" s="685"/>
      <c r="UVI67" s="685"/>
      <c r="UVJ67" s="685"/>
      <c r="UVK67" s="685"/>
      <c r="UVL67" s="685"/>
      <c r="UVM67" s="685"/>
      <c r="UVN67" s="685"/>
      <c r="UVO67" s="685"/>
      <c r="UVP67" s="685"/>
      <c r="UVQ67" s="685"/>
      <c r="UVR67" s="685"/>
      <c r="UVS67" s="685"/>
      <c r="UVT67" s="685"/>
      <c r="UVU67" s="685"/>
      <c r="UVV67" s="685"/>
      <c r="UVW67" s="685"/>
      <c r="UVX67" s="685"/>
      <c r="UVY67" s="685"/>
      <c r="UVZ67" s="685"/>
      <c r="UWA67" s="685"/>
      <c r="UWB67" s="685"/>
      <c r="UWC67" s="685"/>
      <c r="UWD67" s="685"/>
      <c r="UWE67" s="685"/>
      <c r="UWF67" s="685"/>
      <c r="UWG67" s="685"/>
      <c r="UWH67" s="685"/>
      <c r="UWI67" s="685"/>
      <c r="UWJ67" s="685"/>
      <c r="UWK67" s="685"/>
      <c r="UWL67" s="685"/>
      <c r="UWM67" s="685"/>
      <c r="UWN67" s="685"/>
      <c r="UWO67" s="685"/>
      <c r="UWP67" s="685"/>
      <c r="UWQ67" s="685"/>
      <c r="UWR67" s="685"/>
      <c r="UWS67" s="685"/>
      <c r="UWT67" s="685"/>
      <c r="UWU67" s="685"/>
      <c r="UWV67" s="685"/>
      <c r="UWW67" s="685"/>
      <c r="UWX67" s="685"/>
      <c r="UWY67" s="685"/>
      <c r="UWZ67" s="685"/>
      <c r="UXA67" s="685"/>
      <c r="UXB67" s="685"/>
      <c r="UXC67" s="685"/>
      <c r="UXD67" s="685"/>
      <c r="UXE67" s="685"/>
      <c r="UXF67" s="685"/>
      <c r="UXG67" s="685"/>
      <c r="UXH67" s="685"/>
      <c r="UXI67" s="685"/>
      <c r="UXJ67" s="685"/>
      <c r="UXK67" s="685"/>
      <c r="UXL67" s="685"/>
      <c r="UXM67" s="685"/>
      <c r="UXN67" s="685"/>
      <c r="UXO67" s="685"/>
      <c r="UXP67" s="685"/>
      <c r="UXQ67" s="685"/>
      <c r="UXR67" s="685"/>
      <c r="UXS67" s="685"/>
      <c r="UXT67" s="685"/>
      <c r="UXU67" s="685"/>
      <c r="UXV67" s="685"/>
      <c r="UXW67" s="685"/>
      <c r="UXX67" s="685"/>
      <c r="UXY67" s="685"/>
      <c r="UXZ67" s="685"/>
      <c r="UYA67" s="685"/>
      <c r="UYB67" s="685"/>
      <c r="UYC67" s="685"/>
      <c r="UYD67" s="685"/>
      <c r="UYE67" s="685"/>
      <c r="UYF67" s="685"/>
      <c r="UYG67" s="685"/>
      <c r="UYH67" s="685"/>
      <c r="UYI67" s="685"/>
      <c r="UYJ67" s="685"/>
      <c r="UYK67" s="685"/>
      <c r="UYL67" s="685"/>
      <c r="UYM67" s="685"/>
      <c r="UYN67" s="685"/>
      <c r="UYO67" s="685"/>
      <c r="UYP67" s="685"/>
      <c r="UYQ67" s="685"/>
      <c r="UYR67" s="685"/>
      <c r="UYS67" s="685"/>
      <c r="UYT67" s="685"/>
      <c r="UYU67" s="685"/>
      <c r="UYV67" s="685"/>
      <c r="UYW67" s="685"/>
      <c r="UYX67" s="685"/>
      <c r="UYY67" s="685"/>
      <c r="UYZ67" s="685"/>
      <c r="UZA67" s="685"/>
      <c r="UZB67" s="685"/>
      <c r="UZC67" s="685"/>
      <c r="UZD67" s="685"/>
      <c r="UZE67" s="685"/>
      <c r="UZF67" s="685"/>
      <c r="UZG67" s="685"/>
      <c r="UZH67" s="685"/>
      <c r="UZI67" s="685"/>
      <c r="UZJ67" s="685"/>
      <c r="UZK67" s="685"/>
      <c r="UZL67" s="685"/>
      <c r="UZM67" s="685"/>
      <c r="UZN67" s="685"/>
      <c r="UZO67" s="685"/>
      <c r="UZP67" s="685"/>
      <c r="UZQ67" s="685"/>
      <c r="UZR67" s="685"/>
      <c r="UZS67" s="685"/>
      <c r="UZT67" s="685"/>
      <c r="UZU67" s="685"/>
      <c r="UZV67" s="685"/>
      <c r="UZW67" s="685"/>
      <c r="UZX67" s="685"/>
      <c r="UZY67" s="685"/>
      <c r="UZZ67" s="685"/>
      <c r="VAA67" s="685"/>
      <c r="VAB67" s="685"/>
      <c r="VAC67" s="685"/>
      <c r="VAD67" s="685"/>
      <c r="VAE67" s="685"/>
      <c r="VAF67" s="685"/>
      <c r="VAG67" s="685"/>
      <c r="VAH67" s="685"/>
      <c r="VAI67" s="685"/>
      <c r="VAJ67" s="685"/>
      <c r="VAK67" s="685"/>
      <c r="VAL67" s="685"/>
      <c r="VAM67" s="685"/>
      <c r="VAN67" s="685"/>
      <c r="VAO67" s="685"/>
      <c r="VAP67" s="685"/>
      <c r="VAQ67" s="685"/>
      <c r="VAR67" s="685"/>
      <c r="VAS67" s="685"/>
      <c r="VAT67" s="685"/>
      <c r="VAU67" s="685"/>
      <c r="VAV67" s="685"/>
      <c r="VAW67" s="685"/>
      <c r="VAX67" s="685"/>
      <c r="VAY67" s="685"/>
      <c r="VAZ67" s="685"/>
      <c r="VBA67" s="685"/>
      <c r="VBB67" s="685"/>
      <c r="VBC67" s="685"/>
      <c r="VBD67" s="685"/>
      <c r="VBE67" s="685"/>
      <c r="VBF67" s="685"/>
      <c r="VBG67" s="685"/>
      <c r="VBH67" s="685"/>
      <c r="VBI67" s="685"/>
      <c r="VBJ67" s="685"/>
      <c r="VBK67" s="685"/>
      <c r="VBL67" s="685"/>
      <c r="VBM67" s="685"/>
      <c r="VBN67" s="685"/>
      <c r="VBO67" s="685"/>
      <c r="VBP67" s="685"/>
      <c r="VBQ67" s="685"/>
      <c r="VBR67" s="685"/>
      <c r="VBS67" s="685"/>
      <c r="VBT67" s="685"/>
      <c r="VBU67" s="685"/>
      <c r="VBV67" s="685"/>
      <c r="VBW67" s="685"/>
      <c r="VBX67" s="685"/>
      <c r="VBY67" s="685"/>
      <c r="VBZ67" s="685"/>
      <c r="VCA67" s="685"/>
      <c r="VCB67" s="685"/>
      <c r="VCC67" s="685"/>
      <c r="VCD67" s="685"/>
      <c r="VCE67" s="685"/>
      <c r="VCF67" s="685"/>
      <c r="VCG67" s="685"/>
      <c r="VCH67" s="685"/>
      <c r="VCI67" s="685"/>
      <c r="VCJ67" s="685"/>
      <c r="VCK67" s="685"/>
      <c r="VCL67" s="685"/>
      <c r="VCM67" s="685"/>
      <c r="VCN67" s="685"/>
      <c r="VCO67" s="685"/>
      <c r="VCP67" s="685"/>
      <c r="VCQ67" s="685"/>
      <c r="VCR67" s="685"/>
      <c r="VCS67" s="685"/>
      <c r="VCT67" s="685"/>
      <c r="VCU67" s="685"/>
      <c r="VCV67" s="685"/>
      <c r="VCW67" s="685"/>
      <c r="VCX67" s="685"/>
      <c r="VCY67" s="685"/>
      <c r="VCZ67" s="685"/>
      <c r="VDA67" s="685"/>
      <c r="VDB67" s="685"/>
      <c r="VDC67" s="685"/>
      <c r="VDD67" s="685"/>
      <c r="VDE67" s="685"/>
      <c r="VDF67" s="685"/>
      <c r="VDG67" s="685"/>
      <c r="VDH67" s="685"/>
      <c r="VDI67" s="685"/>
      <c r="VDJ67" s="685"/>
      <c r="VDK67" s="685"/>
      <c r="VDL67" s="685"/>
      <c r="VDM67" s="685"/>
      <c r="VDN67" s="685"/>
      <c r="VDO67" s="685"/>
      <c r="VDP67" s="685"/>
      <c r="VDQ67" s="685"/>
      <c r="VDR67" s="685"/>
      <c r="VDS67" s="685"/>
      <c r="VDT67" s="685"/>
      <c r="VDU67" s="685"/>
      <c r="VDV67" s="685"/>
      <c r="VDW67" s="685"/>
      <c r="VDX67" s="685"/>
      <c r="VDY67" s="685"/>
      <c r="VDZ67" s="685"/>
      <c r="VEA67" s="685"/>
      <c r="VEB67" s="685"/>
      <c r="VEC67" s="685"/>
      <c r="VED67" s="685"/>
      <c r="VEE67" s="685"/>
      <c r="VEF67" s="685"/>
      <c r="VEG67" s="685"/>
      <c r="VEH67" s="685"/>
      <c r="VEI67" s="685"/>
      <c r="VEJ67" s="685"/>
      <c r="VEK67" s="685"/>
      <c r="VEL67" s="685"/>
      <c r="VEM67" s="685"/>
      <c r="VEN67" s="685"/>
      <c r="VEO67" s="685"/>
      <c r="VEP67" s="685"/>
      <c r="VEQ67" s="685"/>
      <c r="VER67" s="685"/>
      <c r="VES67" s="685"/>
      <c r="VET67" s="685"/>
      <c r="VEU67" s="685"/>
      <c r="VEV67" s="685"/>
      <c r="VEW67" s="685"/>
      <c r="VEX67" s="685"/>
      <c r="VEY67" s="685"/>
      <c r="VEZ67" s="685"/>
      <c r="VFA67" s="685"/>
      <c r="VFB67" s="685"/>
      <c r="VFC67" s="685"/>
      <c r="VFD67" s="685"/>
      <c r="VFE67" s="685"/>
      <c r="VFF67" s="685"/>
      <c r="VFG67" s="685"/>
      <c r="VFH67" s="685"/>
      <c r="VFI67" s="685"/>
      <c r="VFJ67" s="685"/>
      <c r="VFK67" s="685"/>
      <c r="VFL67" s="685"/>
      <c r="VFM67" s="685"/>
      <c r="VFN67" s="685"/>
      <c r="VFO67" s="685"/>
      <c r="VFP67" s="685"/>
      <c r="VFQ67" s="685"/>
      <c r="VFR67" s="685"/>
      <c r="VFS67" s="685"/>
      <c r="VFT67" s="685"/>
      <c r="VFU67" s="685"/>
      <c r="VFV67" s="685"/>
      <c r="VFW67" s="685"/>
      <c r="VFX67" s="685"/>
      <c r="VFY67" s="685"/>
      <c r="VFZ67" s="685"/>
      <c r="VGA67" s="685"/>
      <c r="VGB67" s="685"/>
      <c r="VGC67" s="685"/>
      <c r="VGD67" s="685"/>
      <c r="VGE67" s="685"/>
      <c r="VGF67" s="685"/>
      <c r="VGG67" s="685"/>
      <c r="VGH67" s="685"/>
      <c r="VGI67" s="685"/>
      <c r="VGJ67" s="685"/>
      <c r="VGK67" s="685"/>
      <c r="VGL67" s="685"/>
      <c r="VGM67" s="685"/>
      <c r="VGN67" s="685"/>
      <c r="VGO67" s="685"/>
      <c r="VGP67" s="685"/>
      <c r="VGQ67" s="685"/>
      <c r="VGR67" s="685"/>
      <c r="VGS67" s="685"/>
      <c r="VGT67" s="685"/>
      <c r="VGU67" s="685"/>
      <c r="VGV67" s="685"/>
      <c r="VGW67" s="685"/>
      <c r="VGX67" s="685"/>
      <c r="VGY67" s="685"/>
      <c r="VGZ67" s="685"/>
      <c r="VHA67" s="685"/>
      <c r="VHB67" s="685"/>
      <c r="VHC67" s="685"/>
      <c r="VHD67" s="685"/>
      <c r="VHE67" s="685"/>
      <c r="VHF67" s="685"/>
      <c r="VHG67" s="685"/>
      <c r="VHH67" s="685"/>
      <c r="VHI67" s="685"/>
      <c r="VHJ67" s="685"/>
      <c r="VHK67" s="685"/>
      <c r="VHL67" s="685"/>
      <c r="VHM67" s="685"/>
      <c r="VHN67" s="685"/>
      <c r="VHO67" s="685"/>
      <c r="VHP67" s="685"/>
      <c r="VHQ67" s="685"/>
      <c r="VHR67" s="685"/>
      <c r="VHS67" s="685"/>
      <c r="VHT67" s="685"/>
      <c r="VHU67" s="685"/>
      <c r="VHV67" s="685"/>
      <c r="VHW67" s="685"/>
      <c r="VHX67" s="685"/>
      <c r="VHY67" s="685"/>
      <c r="VHZ67" s="685"/>
      <c r="VIA67" s="685"/>
      <c r="VIB67" s="685"/>
      <c r="VIC67" s="685"/>
      <c r="VID67" s="685"/>
      <c r="VIE67" s="685"/>
      <c r="VIF67" s="685"/>
      <c r="VIG67" s="685"/>
      <c r="VIH67" s="685"/>
      <c r="VII67" s="685"/>
      <c r="VIJ67" s="685"/>
      <c r="VIK67" s="685"/>
      <c r="VIL67" s="685"/>
      <c r="VIM67" s="685"/>
      <c r="VIN67" s="685"/>
      <c r="VIO67" s="685"/>
      <c r="VIP67" s="685"/>
      <c r="VIQ67" s="685"/>
      <c r="VIR67" s="685"/>
      <c r="VIS67" s="685"/>
      <c r="VIT67" s="685"/>
      <c r="VIU67" s="685"/>
      <c r="VIV67" s="685"/>
      <c r="VIW67" s="685"/>
      <c r="VIX67" s="685"/>
      <c r="VIY67" s="685"/>
      <c r="VIZ67" s="685"/>
      <c r="VJA67" s="685"/>
      <c r="VJB67" s="685"/>
      <c r="VJC67" s="685"/>
      <c r="VJD67" s="685"/>
      <c r="VJE67" s="685"/>
      <c r="VJF67" s="685"/>
      <c r="VJG67" s="685"/>
      <c r="VJH67" s="685"/>
      <c r="VJI67" s="685"/>
      <c r="VJJ67" s="685"/>
      <c r="VJK67" s="685"/>
      <c r="VJL67" s="685"/>
      <c r="VJM67" s="685"/>
      <c r="VJN67" s="685"/>
      <c r="VJO67" s="685"/>
      <c r="VJP67" s="685"/>
      <c r="VJQ67" s="685"/>
      <c r="VJR67" s="685"/>
      <c r="VJS67" s="685"/>
      <c r="VJT67" s="685"/>
      <c r="VJU67" s="685"/>
      <c r="VJV67" s="685"/>
      <c r="VJW67" s="685"/>
      <c r="VJX67" s="685"/>
      <c r="VJY67" s="685"/>
      <c r="VJZ67" s="685"/>
      <c r="VKA67" s="685"/>
      <c r="VKB67" s="685"/>
      <c r="VKC67" s="685"/>
      <c r="VKD67" s="685"/>
      <c r="VKE67" s="685"/>
      <c r="VKF67" s="685"/>
      <c r="VKG67" s="685"/>
      <c r="VKH67" s="685"/>
      <c r="VKI67" s="685"/>
      <c r="VKJ67" s="685"/>
      <c r="VKK67" s="685"/>
      <c r="VKL67" s="685"/>
      <c r="VKM67" s="685"/>
      <c r="VKN67" s="685"/>
      <c r="VKO67" s="685"/>
      <c r="VKP67" s="685"/>
      <c r="VKQ67" s="685"/>
      <c r="VKR67" s="685"/>
      <c r="VKS67" s="685"/>
      <c r="VKT67" s="685"/>
      <c r="VKU67" s="685"/>
      <c r="VKV67" s="685"/>
      <c r="VKW67" s="685"/>
      <c r="VKX67" s="685"/>
      <c r="VKY67" s="685"/>
      <c r="VKZ67" s="685"/>
      <c r="VLA67" s="685"/>
      <c r="VLB67" s="685"/>
      <c r="VLC67" s="685"/>
      <c r="VLD67" s="685"/>
      <c r="VLE67" s="685"/>
      <c r="VLF67" s="685"/>
      <c r="VLG67" s="685"/>
      <c r="VLH67" s="685"/>
      <c r="VLI67" s="685"/>
      <c r="VLJ67" s="685"/>
      <c r="VLK67" s="685"/>
      <c r="VLL67" s="685"/>
      <c r="VLM67" s="685"/>
      <c r="VLN67" s="685"/>
      <c r="VLO67" s="685"/>
      <c r="VLP67" s="685"/>
      <c r="VLQ67" s="685"/>
      <c r="VLR67" s="685"/>
      <c r="VLS67" s="685"/>
      <c r="VLT67" s="685"/>
      <c r="VLU67" s="685"/>
      <c r="VLV67" s="685"/>
      <c r="VLW67" s="685"/>
      <c r="VLX67" s="685"/>
      <c r="VLY67" s="685"/>
      <c r="VLZ67" s="685"/>
      <c r="VMA67" s="685"/>
      <c r="VMB67" s="685"/>
      <c r="VMC67" s="685"/>
      <c r="VMD67" s="685"/>
      <c r="VME67" s="685"/>
      <c r="VMF67" s="685"/>
      <c r="VMG67" s="685"/>
      <c r="VMH67" s="685"/>
      <c r="VMI67" s="685"/>
      <c r="VMJ67" s="685"/>
      <c r="VMK67" s="685"/>
      <c r="VML67" s="685"/>
      <c r="VMM67" s="685"/>
      <c r="VMN67" s="685"/>
      <c r="VMO67" s="685"/>
      <c r="VMP67" s="685"/>
      <c r="VMQ67" s="685"/>
      <c r="VMR67" s="685"/>
      <c r="VMS67" s="685"/>
      <c r="VMT67" s="685"/>
      <c r="VMU67" s="685"/>
      <c r="VMV67" s="685"/>
      <c r="VMW67" s="685"/>
      <c r="VMX67" s="685"/>
      <c r="VMY67" s="685"/>
      <c r="VMZ67" s="685"/>
      <c r="VNA67" s="685"/>
      <c r="VNB67" s="685"/>
      <c r="VNC67" s="685"/>
      <c r="VND67" s="685"/>
      <c r="VNE67" s="685"/>
      <c r="VNF67" s="685"/>
      <c r="VNG67" s="685"/>
      <c r="VNH67" s="685"/>
      <c r="VNI67" s="685"/>
      <c r="VNJ67" s="685"/>
      <c r="VNK67" s="685"/>
      <c r="VNL67" s="685"/>
      <c r="VNM67" s="685"/>
      <c r="VNN67" s="685"/>
      <c r="VNO67" s="685"/>
      <c r="VNP67" s="685"/>
      <c r="VNQ67" s="685"/>
      <c r="VNR67" s="685"/>
      <c r="VNS67" s="685"/>
      <c r="VNT67" s="685"/>
      <c r="VNU67" s="685"/>
      <c r="VNV67" s="685"/>
      <c r="VNW67" s="685"/>
      <c r="VNX67" s="685"/>
      <c r="VNY67" s="685"/>
      <c r="VNZ67" s="685"/>
      <c r="VOA67" s="685"/>
      <c r="VOB67" s="685"/>
      <c r="VOC67" s="685"/>
      <c r="VOD67" s="685"/>
      <c r="VOE67" s="685"/>
      <c r="VOF67" s="685"/>
      <c r="VOG67" s="685"/>
      <c r="VOH67" s="685"/>
      <c r="VOI67" s="685"/>
      <c r="VOJ67" s="685"/>
      <c r="VOK67" s="685"/>
      <c r="VOL67" s="685"/>
      <c r="VOM67" s="685"/>
      <c r="VON67" s="685"/>
      <c r="VOO67" s="685"/>
      <c r="VOP67" s="685"/>
      <c r="VOQ67" s="685"/>
      <c r="VOR67" s="685"/>
      <c r="VOS67" s="685"/>
      <c r="VOT67" s="685"/>
      <c r="VOU67" s="685"/>
      <c r="VOV67" s="685"/>
      <c r="VOW67" s="685"/>
      <c r="VOX67" s="685"/>
      <c r="VOY67" s="685"/>
      <c r="VOZ67" s="685"/>
      <c r="VPA67" s="685"/>
      <c r="VPB67" s="685"/>
      <c r="VPC67" s="685"/>
      <c r="VPD67" s="685"/>
      <c r="VPE67" s="685"/>
      <c r="VPF67" s="685"/>
      <c r="VPG67" s="685"/>
      <c r="VPH67" s="685"/>
      <c r="VPI67" s="685"/>
      <c r="VPJ67" s="685"/>
      <c r="VPK67" s="685"/>
      <c r="VPL67" s="685"/>
      <c r="VPM67" s="685"/>
      <c r="VPN67" s="685"/>
      <c r="VPO67" s="685"/>
      <c r="VPP67" s="685"/>
      <c r="VPQ67" s="685"/>
      <c r="VPR67" s="685"/>
      <c r="VPS67" s="685"/>
      <c r="VPT67" s="685"/>
      <c r="VPU67" s="685"/>
      <c r="VPV67" s="685"/>
      <c r="VPW67" s="685"/>
      <c r="VPX67" s="685"/>
      <c r="VPY67" s="685"/>
      <c r="VPZ67" s="685"/>
      <c r="VQA67" s="685"/>
      <c r="VQB67" s="685"/>
      <c r="VQC67" s="685"/>
      <c r="VQD67" s="685"/>
      <c r="VQE67" s="685"/>
      <c r="VQF67" s="685"/>
      <c r="VQG67" s="685"/>
      <c r="VQH67" s="685"/>
      <c r="VQI67" s="685"/>
      <c r="VQJ67" s="685"/>
      <c r="VQK67" s="685"/>
      <c r="VQL67" s="685"/>
      <c r="VQM67" s="685"/>
      <c r="VQN67" s="685"/>
      <c r="VQO67" s="685"/>
      <c r="VQP67" s="685"/>
      <c r="VQQ67" s="685"/>
      <c r="VQR67" s="685"/>
      <c r="VQS67" s="685"/>
      <c r="VQT67" s="685"/>
      <c r="VQU67" s="685"/>
      <c r="VQV67" s="685"/>
      <c r="VQW67" s="685"/>
      <c r="VQX67" s="685"/>
      <c r="VQY67" s="685"/>
      <c r="VQZ67" s="685"/>
      <c r="VRA67" s="685"/>
      <c r="VRB67" s="685"/>
      <c r="VRC67" s="685"/>
      <c r="VRD67" s="685"/>
      <c r="VRE67" s="685"/>
      <c r="VRF67" s="685"/>
      <c r="VRG67" s="685"/>
      <c r="VRH67" s="685"/>
      <c r="VRI67" s="685"/>
      <c r="VRJ67" s="685"/>
      <c r="VRK67" s="685"/>
      <c r="VRL67" s="685"/>
      <c r="VRM67" s="685"/>
      <c r="VRN67" s="685"/>
      <c r="VRO67" s="685"/>
      <c r="VRP67" s="685"/>
      <c r="VRQ67" s="685"/>
      <c r="VRR67" s="685"/>
      <c r="VRS67" s="685"/>
      <c r="VRT67" s="685"/>
      <c r="VRU67" s="685"/>
      <c r="VRV67" s="685"/>
      <c r="VRW67" s="685"/>
      <c r="VRX67" s="685"/>
      <c r="VRY67" s="685"/>
      <c r="VRZ67" s="685"/>
      <c r="VSA67" s="685"/>
      <c r="VSB67" s="685"/>
      <c r="VSC67" s="685"/>
      <c r="VSD67" s="685"/>
      <c r="VSE67" s="685"/>
      <c r="VSF67" s="685"/>
      <c r="VSG67" s="685"/>
      <c r="VSH67" s="685"/>
      <c r="VSI67" s="685"/>
      <c r="VSJ67" s="685"/>
      <c r="VSK67" s="685"/>
      <c r="VSL67" s="685"/>
      <c r="VSM67" s="685"/>
      <c r="VSN67" s="685"/>
      <c r="VSO67" s="685"/>
      <c r="VSP67" s="685"/>
      <c r="VSQ67" s="685"/>
      <c r="VSR67" s="685"/>
      <c r="VSS67" s="685"/>
      <c r="VST67" s="685"/>
      <c r="VSU67" s="685"/>
      <c r="VSV67" s="685"/>
      <c r="VSW67" s="685"/>
      <c r="VSX67" s="685"/>
      <c r="VSY67" s="685"/>
      <c r="VSZ67" s="685"/>
      <c r="VTA67" s="685"/>
      <c r="VTB67" s="685"/>
      <c r="VTC67" s="685"/>
      <c r="VTD67" s="685"/>
      <c r="VTE67" s="685"/>
      <c r="VTF67" s="685"/>
      <c r="VTG67" s="685"/>
      <c r="VTH67" s="685"/>
      <c r="VTI67" s="685"/>
      <c r="VTJ67" s="685"/>
      <c r="VTK67" s="685"/>
      <c r="VTL67" s="685"/>
      <c r="VTM67" s="685"/>
      <c r="VTN67" s="685"/>
      <c r="VTO67" s="685"/>
      <c r="VTP67" s="685"/>
      <c r="VTQ67" s="685"/>
      <c r="VTR67" s="685"/>
      <c r="VTS67" s="685"/>
      <c r="VTT67" s="685"/>
      <c r="VTU67" s="685"/>
      <c r="VTV67" s="685"/>
      <c r="VTW67" s="685"/>
      <c r="VTX67" s="685"/>
      <c r="VTY67" s="685"/>
      <c r="VTZ67" s="685"/>
      <c r="VUA67" s="685"/>
      <c r="VUB67" s="685"/>
      <c r="VUC67" s="685"/>
      <c r="VUD67" s="685"/>
      <c r="VUE67" s="685"/>
      <c r="VUF67" s="685"/>
      <c r="VUG67" s="685"/>
      <c r="VUH67" s="685"/>
      <c r="VUI67" s="685"/>
      <c r="VUJ67" s="685"/>
      <c r="VUK67" s="685"/>
      <c r="VUL67" s="685"/>
      <c r="VUM67" s="685"/>
      <c r="VUN67" s="685"/>
      <c r="VUO67" s="685"/>
      <c r="VUP67" s="685"/>
      <c r="VUQ67" s="685"/>
      <c r="VUR67" s="685"/>
      <c r="VUS67" s="685"/>
      <c r="VUT67" s="685"/>
      <c r="VUU67" s="685"/>
      <c r="VUV67" s="685"/>
      <c r="VUW67" s="685"/>
      <c r="VUX67" s="685"/>
      <c r="VUY67" s="685"/>
      <c r="VUZ67" s="685"/>
      <c r="VVA67" s="685"/>
      <c r="VVB67" s="685"/>
      <c r="VVC67" s="685"/>
      <c r="VVD67" s="685"/>
      <c r="VVE67" s="685"/>
      <c r="VVF67" s="685"/>
      <c r="VVG67" s="685"/>
      <c r="VVH67" s="685"/>
      <c r="VVI67" s="685"/>
      <c r="VVJ67" s="685"/>
      <c r="VVK67" s="685"/>
      <c r="VVL67" s="685"/>
      <c r="VVM67" s="685"/>
      <c r="VVN67" s="685"/>
      <c r="VVO67" s="685"/>
      <c r="VVP67" s="685"/>
      <c r="VVQ67" s="685"/>
      <c r="VVR67" s="685"/>
      <c r="VVS67" s="685"/>
      <c r="VVT67" s="685"/>
      <c r="VVU67" s="685"/>
      <c r="VVV67" s="685"/>
      <c r="VVW67" s="685"/>
      <c r="VVX67" s="685"/>
      <c r="VVY67" s="685"/>
      <c r="VVZ67" s="685"/>
      <c r="VWA67" s="685"/>
      <c r="VWB67" s="685"/>
      <c r="VWC67" s="685"/>
      <c r="VWD67" s="685"/>
      <c r="VWE67" s="685"/>
      <c r="VWF67" s="685"/>
      <c r="VWG67" s="685"/>
      <c r="VWH67" s="685"/>
      <c r="VWI67" s="685"/>
      <c r="VWJ67" s="685"/>
      <c r="VWK67" s="685"/>
      <c r="VWL67" s="685"/>
      <c r="VWM67" s="685"/>
      <c r="VWN67" s="685"/>
      <c r="VWO67" s="685"/>
      <c r="VWP67" s="685"/>
      <c r="VWQ67" s="685"/>
      <c r="VWR67" s="685"/>
      <c r="VWS67" s="685"/>
      <c r="VWT67" s="685"/>
      <c r="VWU67" s="685"/>
      <c r="VWV67" s="685"/>
      <c r="VWW67" s="685"/>
      <c r="VWX67" s="685"/>
      <c r="VWY67" s="685"/>
      <c r="VWZ67" s="685"/>
      <c r="VXA67" s="685"/>
      <c r="VXB67" s="685"/>
      <c r="VXC67" s="685"/>
      <c r="VXD67" s="685"/>
      <c r="VXE67" s="685"/>
      <c r="VXF67" s="685"/>
      <c r="VXG67" s="685"/>
      <c r="VXH67" s="685"/>
      <c r="VXI67" s="685"/>
      <c r="VXJ67" s="685"/>
      <c r="VXK67" s="685"/>
      <c r="VXL67" s="685"/>
      <c r="VXM67" s="685"/>
      <c r="VXN67" s="685"/>
      <c r="VXO67" s="685"/>
      <c r="VXP67" s="685"/>
      <c r="VXQ67" s="685"/>
      <c r="VXR67" s="685"/>
      <c r="VXS67" s="685"/>
      <c r="VXT67" s="685"/>
      <c r="VXU67" s="685"/>
      <c r="VXV67" s="685"/>
      <c r="VXW67" s="685"/>
      <c r="VXX67" s="685"/>
      <c r="VXY67" s="685"/>
      <c r="VXZ67" s="685"/>
      <c r="VYA67" s="685"/>
      <c r="VYB67" s="685"/>
      <c r="VYC67" s="685"/>
      <c r="VYD67" s="685"/>
      <c r="VYE67" s="685"/>
      <c r="VYF67" s="685"/>
      <c r="VYG67" s="685"/>
      <c r="VYH67" s="685"/>
      <c r="VYI67" s="685"/>
      <c r="VYJ67" s="685"/>
      <c r="VYK67" s="685"/>
      <c r="VYL67" s="685"/>
      <c r="VYM67" s="685"/>
      <c r="VYN67" s="685"/>
      <c r="VYO67" s="685"/>
      <c r="VYP67" s="685"/>
      <c r="VYQ67" s="685"/>
      <c r="VYR67" s="685"/>
      <c r="VYS67" s="685"/>
      <c r="VYT67" s="685"/>
      <c r="VYU67" s="685"/>
      <c r="VYV67" s="685"/>
      <c r="VYW67" s="685"/>
      <c r="VYX67" s="685"/>
      <c r="VYY67" s="685"/>
      <c r="VYZ67" s="685"/>
      <c r="VZA67" s="685"/>
      <c r="VZB67" s="685"/>
      <c r="VZC67" s="685"/>
      <c r="VZD67" s="685"/>
      <c r="VZE67" s="685"/>
      <c r="VZF67" s="685"/>
      <c r="VZG67" s="685"/>
      <c r="VZH67" s="685"/>
      <c r="VZI67" s="685"/>
      <c r="VZJ67" s="685"/>
      <c r="VZK67" s="685"/>
      <c r="VZL67" s="685"/>
      <c r="VZM67" s="685"/>
      <c r="VZN67" s="685"/>
      <c r="VZO67" s="685"/>
      <c r="VZP67" s="685"/>
      <c r="VZQ67" s="685"/>
      <c r="VZR67" s="685"/>
      <c r="VZS67" s="685"/>
      <c r="VZT67" s="685"/>
      <c r="VZU67" s="685"/>
      <c r="VZV67" s="685"/>
      <c r="VZW67" s="685"/>
      <c r="VZX67" s="685"/>
      <c r="VZY67" s="685"/>
      <c r="VZZ67" s="685"/>
      <c r="WAA67" s="685"/>
      <c r="WAB67" s="685"/>
      <c r="WAC67" s="685"/>
      <c r="WAD67" s="685"/>
      <c r="WAE67" s="685"/>
      <c r="WAF67" s="685"/>
      <c r="WAG67" s="685"/>
      <c r="WAH67" s="685"/>
      <c r="WAI67" s="685"/>
      <c r="WAJ67" s="685"/>
      <c r="WAK67" s="685"/>
      <c r="WAL67" s="685"/>
      <c r="WAM67" s="685"/>
      <c r="WAN67" s="685"/>
      <c r="WAO67" s="685"/>
      <c r="WAP67" s="685"/>
      <c r="WAQ67" s="685"/>
      <c r="WAR67" s="685"/>
      <c r="WAS67" s="685"/>
      <c r="WAT67" s="685"/>
      <c r="WAU67" s="685"/>
      <c r="WAV67" s="685"/>
      <c r="WAW67" s="685"/>
      <c r="WAX67" s="685"/>
      <c r="WAY67" s="685"/>
      <c r="WAZ67" s="685"/>
      <c r="WBA67" s="685"/>
      <c r="WBB67" s="685"/>
      <c r="WBC67" s="685"/>
      <c r="WBD67" s="685"/>
      <c r="WBE67" s="685"/>
      <c r="WBF67" s="685"/>
      <c r="WBG67" s="685"/>
      <c r="WBH67" s="685"/>
      <c r="WBI67" s="685"/>
      <c r="WBJ67" s="685"/>
      <c r="WBK67" s="685"/>
      <c r="WBL67" s="685"/>
      <c r="WBM67" s="685"/>
      <c r="WBN67" s="685"/>
      <c r="WBO67" s="685"/>
      <c r="WBP67" s="685"/>
      <c r="WBQ67" s="685"/>
      <c r="WBR67" s="685"/>
      <c r="WBS67" s="685"/>
      <c r="WBT67" s="685"/>
      <c r="WBU67" s="685"/>
      <c r="WBV67" s="685"/>
      <c r="WBW67" s="685"/>
      <c r="WBX67" s="685"/>
      <c r="WBY67" s="685"/>
      <c r="WBZ67" s="685"/>
      <c r="WCA67" s="685"/>
      <c r="WCB67" s="685"/>
      <c r="WCC67" s="685"/>
      <c r="WCD67" s="685"/>
      <c r="WCE67" s="685"/>
      <c r="WCF67" s="685"/>
      <c r="WCG67" s="685"/>
      <c r="WCH67" s="685"/>
      <c r="WCI67" s="685"/>
      <c r="WCJ67" s="685"/>
      <c r="WCK67" s="685"/>
      <c r="WCL67" s="685"/>
      <c r="WCM67" s="685"/>
      <c r="WCN67" s="685"/>
      <c r="WCO67" s="685"/>
      <c r="WCP67" s="685"/>
      <c r="WCQ67" s="685"/>
      <c r="WCR67" s="685"/>
      <c r="WCS67" s="685"/>
      <c r="WCT67" s="685"/>
      <c r="WCU67" s="685"/>
      <c r="WCV67" s="685"/>
      <c r="WCW67" s="685"/>
      <c r="WCX67" s="685"/>
      <c r="WCY67" s="685"/>
      <c r="WCZ67" s="685"/>
      <c r="WDA67" s="685"/>
      <c r="WDB67" s="685"/>
      <c r="WDC67" s="685"/>
      <c r="WDD67" s="685"/>
      <c r="WDE67" s="685"/>
      <c r="WDF67" s="685"/>
      <c r="WDG67" s="685"/>
      <c r="WDH67" s="685"/>
      <c r="WDI67" s="685"/>
      <c r="WDJ67" s="685"/>
      <c r="WDK67" s="685"/>
      <c r="WDL67" s="685"/>
      <c r="WDM67" s="685"/>
      <c r="WDN67" s="685"/>
      <c r="WDO67" s="685"/>
      <c r="WDP67" s="685"/>
      <c r="WDQ67" s="685"/>
      <c r="WDR67" s="685"/>
      <c r="WDS67" s="685"/>
      <c r="WDT67" s="685"/>
      <c r="WDU67" s="685"/>
      <c r="WDV67" s="685"/>
      <c r="WDW67" s="685"/>
      <c r="WDX67" s="685"/>
      <c r="WDY67" s="685"/>
      <c r="WDZ67" s="685"/>
      <c r="WEA67" s="685"/>
      <c r="WEB67" s="685"/>
      <c r="WEC67" s="685"/>
      <c r="WED67" s="685"/>
      <c r="WEE67" s="685"/>
      <c r="WEF67" s="685"/>
      <c r="WEG67" s="685"/>
      <c r="WEH67" s="685"/>
      <c r="WEI67" s="685"/>
      <c r="WEJ67" s="685"/>
      <c r="WEK67" s="685"/>
      <c r="WEL67" s="685"/>
      <c r="WEM67" s="685"/>
      <c r="WEN67" s="685"/>
      <c r="WEO67" s="685"/>
      <c r="WEP67" s="685"/>
      <c r="WEQ67" s="685"/>
      <c r="WER67" s="685"/>
      <c r="WES67" s="685"/>
      <c r="WET67" s="685"/>
      <c r="WEU67" s="685"/>
      <c r="WEV67" s="685"/>
      <c r="WEW67" s="685"/>
      <c r="WEX67" s="685"/>
      <c r="WEY67" s="685"/>
      <c r="WEZ67" s="685"/>
      <c r="WFA67" s="685"/>
      <c r="WFB67" s="685"/>
      <c r="WFC67" s="685"/>
      <c r="WFD67" s="685"/>
      <c r="WFE67" s="685"/>
      <c r="WFF67" s="685"/>
      <c r="WFG67" s="685"/>
      <c r="WFH67" s="685"/>
      <c r="WFI67" s="685"/>
      <c r="WFJ67" s="685"/>
      <c r="WFK67" s="685"/>
      <c r="WFL67" s="685"/>
      <c r="WFM67" s="685"/>
      <c r="WFN67" s="685"/>
      <c r="WFO67" s="685"/>
      <c r="WFP67" s="685"/>
      <c r="WFQ67" s="685"/>
      <c r="WFR67" s="685"/>
      <c r="WFS67" s="685"/>
      <c r="WFT67" s="685"/>
      <c r="WFU67" s="685"/>
      <c r="WFV67" s="685"/>
      <c r="WFW67" s="685"/>
      <c r="WFX67" s="685"/>
      <c r="WFY67" s="685"/>
      <c r="WFZ67" s="685"/>
      <c r="WGA67" s="685"/>
      <c r="WGB67" s="685"/>
      <c r="WGC67" s="685"/>
      <c r="WGD67" s="685"/>
      <c r="WGE67" s="685"/>
      <c r="WGF67" s="685"/>
      <c r="WGG67" s="685"/>
      <c r="WGH67" s="685"/>
      <c r="WGI67" s="685"/>
      <c r="WGJ67" s="685"/>
      <c r="WGK67" s="685"/>
      <c r="WGL67" s="685"/>
      <c r="WGM67" s="685"/>
      <c r="WGN67" s="685"/>
      <c r="WGO67" s="685"/>
      <c r="WGP67" s="685"/>
      <c r="WGQ67" s="685"/>
      <c r="WGR67" s="685"/>
      <c r="WGS67" s="685"/>
      <c r="WGT67" s="685"/>
      <c r="WGU67" s="685"/>
      <c r="WGV67" s="685"/>
      <c r="WGW67" s="685"/>
      <c r="WGX67" s="685"/>
      <c r="WGY67" s="685"/>
      <c r="WGZ67" s="685"/>
      <c r="WHA67" s="685"/>
      <c r="WHB67" s="685"/>
      <c r="WHC67" s="685"/>
      <c r="WHD67" s="685"/>
      <c r="WHE67" s="685"/>
      <c r="WHF67" s="685"/>
      <c r="WHG67" s="685"/>
      <c r="WHH67" s="685"/>
      <c r="WHI67" s="685"/>
      <c r="WHJ67" s="685"/>
      <c r="WHK67" s="685"/>
      <c r="WHL67" s="685"/>
      <c r="WHM67" s="685"/>
      <c r="WHN67" s="685"/>
      <c r="WHO67" s="685"/>
      <c r="WHP67" s="685"/>
      <c r="WHQ67" s="685"/>
      <c r="WHR67" s="685"/>
      <c r="WHS67" s="685"/>
      <c r="WHT67" s="685"/>
      <c r="WHU67" s="685"/>
      <c r="WHV67" s="685"/>
      <c r="WHW67" s="685"/>
      <c r="WHX67" s="685"/>
      <c r="WHY67" s="685"/>
      <c r="WHZ67" s="685"/>
      <c r="WIA67" s="685"/>
      <c r="WIB67" s="685"/>
      <c r="WIC67" s="685"/>
      <c r="WID67" s="685"/>
      <c r="WIE67" s="685"/>
      <c r="WIF67" s="685"/>
      <c r="WIG67" s="685"/>
      <c r="WIH67" s="685"/>
      <c r="WII67" s="685"/>
      <c r="WIJ67" s="685"/>
      <c r="WIK67" s="685"/>
      <c r="WIL67" s="685"/>
      <c r="WIM67" s="685"/>
      <c r="WIN67" s="685"/>
      <c r="WIO67" s="685"/>
      <c r="WIP67" s="685"/>
      <c r="WIQ67" s="685"/>
      <c r="WIR67" s="685"/>
      <c r="WIS67" s="685"/>
      <c r="WIT67" s="685"/>
      <c r="WIU67" s="685"/>
      <c r="WIV67" s="685"/>
      <c r="WIW67" s="685"/>
      <c r="WIX67" s="685"/>
      <c r="WIY67" s="685"/>
      <c r="WIZ67" s="685"/>
      <c r="WJA67" s="685"/>
      <c r="WJB67" s="685"/>
      <c r="WJC67" s="685"/>
      <c r="WJD67" s="685"/>
      <c r="WJE67" s="685"/>
      <c r="WJF67" s="685"/>
      <c r="WJG67" s="685"/>
      <c r="WJH67" s="685"/>
      <c r="WJI67" s="685"/>
      <c r="WJJ67" s="685"/>
      <c r="WJK67" s="685"/>
      <c r="WJL67" s="685"/>
      <c r="WJM67" s="685"/>
      <c r="WJN67" s="685"/>
      <c r="WJO67" s="685"/>
      <c r="WJP67" s="685"/>
      <c r="WJQ67" s="685"/>
      <c r="WJR67" s="685"/>
      <c r="WJS67" s="685"/>
      <c r="WJT67" s="685"/>
      <c r="WJU67" s="685"/>
      <c r="WJV67" s="685"/>
      <c r="WJW67" s="685"/>
      <c r="WJX67" s="685"/>
      <c r="WJY67" s="685"/>
      <c r="WJZ67" s="685"/>
      <c r="WKA67" s="685"/>
      <c r="WKB67" s="685"/>
      <c r="WKC67" s="685"/>
      <c r="WKD67" s="685"/>
      <c r="WKE67" s="685"/>
      <c r="WKF67" s="685"/>
      <c r="WKG67" s="685"/>
      <c r="WKH67" s="685"/>
      <c r="WKI67" s="685"/>
      <c r="WKJ67" s="685"/>
      <c r="WKK67" s="685"/>
      <c r="WKL67" s="685"/>
      <c r="WKM67" s="685"/>
      <c r="WKN67" s="685"/>
      <c r="WKO67" s="685"/>
      <c r="WKP67" s="685"/>
      <c r="WKQ67" s="685"/>
      <c r="WKR67" s="685"/>
      <c r="WKS67" s="685"/>
      <c r="WKT67" s="685"/>
      <c r="WKU67" s="685"/>
      <c r="WKV67" s="685"/>
      <c r="WKW67" s="685"/>
      <c r="WKX67" s="685"/>
      <c r="WKY67" s="685"/>
      <c r="WKZ67" s="685"/>
      <c r="WLA67" s="685"/>
      <c r="WLB67" s="685"/>
      <c r="WLC67" s="685"/>
      <c r="WLD67" s="685"/>
      <c r="WLE67" s="685"/>
      <c r="WLF67" s="685"/>
      <c r="WLG67" s="685"/>
      <c r="WLH67" s="685"/>
      <c r="WLI67" s="685"/>
      <c r="WLJ67" s="685"/>
      <c r="WLK67" s="685"/>
      <c r="WLL67" s="685"/>
      <c r="WLM67" s="685"/>
      <c r="WLN67" s="685"/>
      <c r="WLO67" s="685"/>
      <c r="WLP67" s="685"/>
      <c r="WLQ67" s="685"/>
      <c r="WLR67" s="685"/>
      <c r="WLS67" s="685"/>
      <c r="WLT67" s="685"/>
      <c r="WLU67" s="685"/>
      <c r="WLV67" s="685"/>
      <c r="WLW67" s="685"/>
      <c r="WLX67" s="685"/>
      <c r="WLY67" s="685"/>
      <c r="WLZ67" s="685"/>
      <c r="WMA67" s="685"/>
      <c r="WMB67" s="685"/>
      <c r="WMC67" s="685"/>
      <c r="WMD67" s="685"/>
      <c r="WME67" s="685"/>
      <c r="WMF67" s="685"/>
      <c r="WMG67" s="685"/>
      <c r="WMH67" s="685"/>
      <c r="WMI67" s="685"/>
      <c r="WMJ67" s="685"/>
      <c r="WMK67" s="685"/>
      <c r="WML67" s="685"/>
      <c r="WMM67" s="685"/>
      <c r="WMN67" s="685"/>
      <c r="WMO67" s="685"/>
      <c r="WMP67" s="685"/>
      <c r="WMQ67" s="685"/>
      <c r="WMR67" s="685"/>
      <c r="WMS67" s="685"/>
      <c r="WMT67" s="685"/>
      <c r="WMU67" s="685"/>
      <c r="WMV67" s="685"/>
      <c r="WMW67" s="685"/>
      <c r="WMX67" s="685"/>
      <c r="WMY67" s="685"/>
      <c r="WMZ67" s="685"/>
      <c r="WNA67" s="685"/>
      <c r="WNB67" s="685"/>
      <c r="WNC67" s="685"/>
      <c r="WND67" s="685"/>
      <c r="WNE67" s="685"/>
      <c r="WNF67" s="685"/>
      <c r="WNG67" s="685"/>
      <c r="WNH67" s="685"/>
      <c r="WNI67" s="685"/>
      <c r="WNJ67" s="685"/>
      <c r="WNK67" s="685"/>
      <c r="WNL67" s="685"/>
      <c r="WNM67" s="685"/>
      <c r="WNN67" s="685"/>
      <c r="WNO67" s="685"/>
      <c r="WNP67" s="685"/>
      <c r="WNQ67" s="685"/>
      <c r="WNR67" s="685"/>
      <c r="WNS67" s="685"/>
      <c r="WNT67" s="685"/>
      <c r="WNU67" s="685"/>
      <c r="WNV67" s="685"/>
      <c r="WNW67" s="685"/>
      <c r="WNX67" s="685"/>
      <c r="WNY67" s="685"/>
      <c r="WNZ67" s="685"/>
      <c r="WOA67" s="685"/>
      <c r="WOB67" s="685"/>
      <c r="WOC67" s="685"/>
      <c r="WOD67" s="685"/>
      <c r="WOE67" s="685"/>
      <c r="WOF67" s="685"/>
      <c r="WOG67" s="685"/>
      <c r="WOH67" s="685"/>
      <c r="WOI67" s="685"/>
      <c r="WOJ67" s="685"/>
      <c r="WOK67" s="685"/>
      <c r="WOL67" s="685"/>
      <c r="WOM67" s="685"/>
      <c r="WON67" s="685"/>
      <c r="WOO67" s="685"/>
      <c r="WOP67" s="685"/>
      <c r="WOQ67" s="685"/>
      <c r="WOR67" s="685"/>
      <c r="WOS67" s="685"/>
      <c r="WOT67" s="685"/>
      <c r="WOU67" s="685"/>
      <c r="WOV67" s="685"/>
      <c r="WOW67" s="685"/>
      <c r="WOX67" s="685"/>
      <c r="WOY67" s="685"/>
      <c r="WOZ67" s="685"/>
      <c r="WPA67" s="685"/>
      <c r="WPB67" s="685"/>
      <c r="WPC67" s="685"/>
      <c r="WPD67" s="685"/>
      <c r="WPE67" s="685"/>
      <c r="WPF67" s="685"/>
      <c r="WPG67" s="685"/>
      <c r="WPH67" s="685"/>
      <c r="WPI67" s="685"/>
      <c r="WPJ67" s="685"/>
      <c r="WPK67" s="685"/>
      <c r="WPL67" s="685"/>
      <c r="WPM67" s="685"/>
      <c r="WPN67" s="685"/>
      <c r="WPO67" s="685"/>
      <c r="WPP67" s="685"/>
      <c r="WPQ67" s="685"/>
      <c r="WPR67" s="685"/>
      <c r="WPS67" s="685"/>
      <c r="WPT67" s="685"/>
      <c r="WPU67" s="685"/>
      <c r="WPV67" s="685"/>
      <c r="WPW67" s="685"/>
      <c r="WPX67" s="685"/>
      <c r="WPY67" s="685"/>
      <c r="WPZ67" s="685"/>
      <c r="WQA67" s="685"/>
      <c r="WQB67" s="685"/>
      <c r="WQC67" s="685"/>
      <c r="WQD67" s="685"/>
      <c r="WQE67" s="685"/>
      <c r="WQF67" s="685"/>
      <c r="WQG67" s="685"/>
      <c r="WQH67" s="685"/>
      <c r="WQI67" s="685"/>
      <c r="WQJ67" s="685"/>
      <c r="WQK67" s="685"/>
      <c r="WQL67" s="685"/>
      <c r="WQM67" s="685"/>
      <c r="WQN67" s="685"/>
      <c r="WQO67" s="685"/>
      <c r="WQP67" s="685"/>
      <c r="WQQ67" s="685"/>
      <c r="WQR67" s="685"/>
      <c r="WQS67" s="685"/>
      <c r="WQT67" s="685"/>
      <c r="WQU67" s="685"/>
      <c r="WQV67" s="685"/>
      <c r="WQW67" s="685"/>
      <c r="WQX67" s="685"/>
      <c r="WQY67" s="685"/>
      <c r="WQZ67" s="685"/>
      <c r="WRA67" s="685"/>
      <c r="WRB67" s="685"/>
      <c r="WRC67" s="685"/>
      <c r="WRD67" s="685"/>
      <c r="WRE67" s="685"/>
      <c r="WRF67" s="685"/>
      <c r="WRG67" s="685"/>
      <c r="WRH67" s="685"/>
      <c r="WRI67" s="685"/>
      <c r="WRJ67" s="685"/>
      <c r="WRK67" s="685"/>
      <c r="WRL67" s="685"/>
      <c r="WRM67" s="685"/>
      <c r="WRN67" s="685"/>
      <c r="WRO67" s="685"/>
      <c r="WRP67" s="685"/>
      <c r="WRQ67" s="685"/>
      <c r="WRR67" s="685"/>
      <c r="WRS67" s="685"/>
      <c r="WRT67" s="685"/>
      <c r="WRU67" s="685"/>
      <c r="WRV67" s="685"/>
      <c r="WRW67" s="685"/>
      <c r="WRX67" s="685"/>
      <c r="WRY67" s="685"/>
      <c r="WRZ67" s="685"/>
      <c r="WSA67" s="685"/>
      <c r="WSB67" s="685"/>
      <c r="WSC67" s="685"/>
      <c r="WSD67" s="685"/>
      <c r="WSE67" s="685"/>
      <c r="WSF67" s="685"/>
      <c r="WSG67" s="685"/>
      <c r="WSH67" s="685"/>
      <c r="WSI67" s="685"/>
      <c r="WSJ67" s="685"/>
      <c r="WSK67" s="685"/>
      <c r="WSL67" s="685"/>
      <c r="WSM67" s="685"/>
      <c r="WSN67" s="685"/>
      <c r="WSO67" s="685"/>
      <c r="WSP67" s="685"/>
      <c r="WSQ67" s="685"/>
      <c r="WSR67" s="685"/>
      <c r="WSS67" s="685"/>
      <c r="WST67" s="685"/>
      <c r="WSU67" s="685"/>
      <c r="WSV67" s="685"/>
      <c r="WSW67" s="685"/>
      <c r="WSX67" s="685"/>
      <c r="WSY67" s="685"/>
      <c r="WSZ67" s="685"/>
      <c r="WTA67" s="685"/>
      <c r="WTB67" s="685"/>
      <c r="WTC67" s="685"/>
      <c r="WTD67" s="685"/>
      <c r="WTE67" s="685"/>
      <c r="WTF67" s="685"/>
      <c r="WTG67" s="685"/>
      <c r="WTH67" s="685"/>
      <c r="WTI67" s="685"/>
      <c r="WTJ67" s="685"/>
      <c r="WTK67" s="685"/>
      <c r="WTL67" s="685"/>
      <c r="WTM67" s="685"/>
      <c r="WTN67" s="685"/>
      <c r="WTO67" s="685"/>
      <c r="WTP67" s="685"/>
      <c r="WTQ67" s="685"/>
      <c r="WTR67" s="685"/>
      <c r="WTS67" s="685"/>
      <c r="WTT67" s="685"/>
      <c r="WTU67" s="685"/>
      <c r="WTV67" s="685"/>
      <c r="WTW67" s="685"/>
      <c r="WTX67" s="685"/>
      <c r="WTY67" s="685"/>
      <c r="WTZ67" s="685"/>
      <c r="WUA67" s="685"/>
      <c r="WUB67" s="685"/>
      <c r="WUC67" s="685"/>
      <c r="WUD67" s="685"/>
      <c r="WUE67" s="685"/>
      <c r="WUF67" s="685"/>
      <c r="WUG67" s="685"/>
      <c r="WUH67" s="685"/>
      <c r="WUI67" s="685"/>
      <c r="WUJ67" s="685"/>
      <c r="WUK67" s="685"/>
      <c r="WUL67" s="685"/>
      <c r="WUM67" s="685"/>
      <c r="WUN67" s="685"/>
      <c r="WUO67" s="685"/>
      <c r="WUP67" s="685"/>
      <c r="WUQ67" s="685"/>
      <c r="WUR67" s="685"/>
      <c r="WUS67" s="685"/>
      <c r="WUT67" s="685"/>
      <c r="WUU67" s="685"/>
      <c r="WUV67" s="685"/>
      <c r="WUW67" s="685"/>
      <c r="WUX67" s="685"/>
      <c r="WUY67" s="685"/>
      <c r="WUZ67" s="685"/>
      <c r="WVA67" s="685"/>
      <c r="WVB67" s="685"/>
      <c r="WVC67" s="685"/>
      <c r="WVD67" s="685"/>
      <c r="WVE67" s="685"/>
      <c r="WVF67" s="685"/>
      <c r="WVG67" s="685"/>
    </row>
    <row r="96" spans="3:3">
      <c r="C96" s="703"/>
    </row>
  </sheetData>
  <autoFilter ref="A7:J54"/>
  <mergeCells count="7">
    <mergeCell ref="H59:I59"/>
    <mergeCell ref="H58:I58"/>
    <mergeCell ref="I2:J2"/>
    <mergeCell ref="B3:J3"/>
    <mergeCell ref="C4:H4"/>
    <mergeCell ref="B5:J5"/>
    <mergeCell ref="F6:H6"/>
  </mergeCells>
  <pageMargins left="0.19685039370078741" right="0.23622047244094491" top="0.19685039370078741" bottom="0.98425196850393704" header="0.19685039370078741" footer="0.51181102362204722"/>
  <pageSetup paperSize="9" scale="95" fitToHeight="0" orientation="landscape" r:id="rId1"/>
  <headerFooter alignWithMargins="0"/>
</worksheet>
</file>

<file path=xl/worksheets/sheet19.xml><?xml version="1.0" encoding="utf-8"?>
<worksheet xmlns="http://schemas.openxmlformats.org/spreadsheetml/2006/main" xmlns:r="http://schemas.openxmlformats.org/officeDocument/2006/relationships">
  <sheetPr>
    <tabColor rgb="FFFFFF00"/>
    <pageSetUpPr fitToPage="1"/>
  </sheetPr>
  <dimension ref="A2:WVD96"/>
  <sheetViews>
    <sheetView view="pageBreakPreview" topLeftCell="A10" zoomScaleNormal="90" zoomScaleSheetLayoutView="100" workbookViewId="0">
      <selection activeCell="F21" sqref="F21:G21"/>
    </sheetView>
  </sheetViews>
  <sheetFormatPr defaultRowHeight="12"/>
  <cols>
    <col min="1" max="1" width="5.42578125" style="227" customWidth="1"/>
    <col min="2" max="2" width="31" style="227" customWidth="1"/>
    <col min="3" max="3" width="17.42578125" style="227" customWidth="1"/>
    <col min="4" max="4" width="17.7109375" style="227" customWidth="1"/>
    <col min="5" max="5" width="16.28515625" style="227" customWidth="1"/>
    <col min="6" max="6" width="21.28515625" style="227" customWidth="1"/>
    <col min="7" max="7" width="17.28515625" style="227" customWidth="1"/>
    <col min="8" max="8" width="23.5703125" style="227" customWidth="1"/>
    <col min="9" max="238" width="9.140625" style="227"/>
    <col min="239" max="239" width="4.85546875" style="227" customWidth="1"/>
    <col min="240" max="240" width="31" style="227" customWidth="1"/>
    <col min="241" max="241" width="12.28515625" style="227" customWidth="1"/>
    <col min="242" max="242" width="11.5703125" style="227" customWidth="1"/>
    <col min="243" max="243" width="13.7109375" style="227" customWidth="1"/>
    <col min="244" max="244" width="12.7109375" style="227" customWidth="1"/>
    <col min="245" max="245" width="13.7109375" style="227" customWidth="1"/>
    <col min="246" max="246" width="14.42578125" style="227" customWidth="1"/>
    <col min="247" max="247" width="13" style="227" customWidth="1"/>
    <col min="248" max="248" width="12" style="227" customWidth="1"/>
    <col min="249" max="249" width="14.140625" style="227" customWidth="1"/>
    <col min="250" max="250" width="13.85546875" style="227" customWidth="1"/>
    <col min="251" max="251" width="9.140625" style="227"/>
    <col min="252" max="252" width="10.28515625" style="227" bestFit="1" customWidth="1"/>
    <col min="253" max="494" width="9.140625" style="227"/>
    <col min="495" max="495" width="4.85546875" style="227" customWidth="1"/>
    <col min="496" max="496" width="31" style="227" customWidth="1"/>
    <col min="497" max="497" width="12.28515625" style="227" customWidth="1"/>
    <col min="498" max="498" width="11.5703125" style="227" customWidth="1"/>
    <col min="499" max="499" width="13.7109375" style="227" customWidth="1"/>
    <col min="500" max="500" width="12.7109375" style="227" customWidth="1"/>
    <col min="501" max="501" width="13.7109375" style="227" customWidth="1"/>
    <col min="502" max="502" width="14.42578125" style="227" customWidth="1"/>
    <col min="503" max="503" width="13" style="227" customWidth="1"/>
    <col min="504" max="504" width="12" style="227" customWidth="1"/>
    <col min="505" max="505" width="14.140625" style="227" customWidth="1"/>
    <col min="506" max="506" width="13.85546875" style="227" customWidth="1"/>
    <col min="507" max="507" width="9.140625" style="227"/>
    <col min="508" max="508" width="10.28515625" style="227" bestFit="1" customWidth="1"/>
    <col min="509" max="750" width="9.140625" style="227"/>
    <col min="751" max="751" width="4.85546875" style="227" customWidth="1"/>
    <col min="752" max="752" width="31" style="227" customWidth="1"/>
    <col min="753" max="753" width="12.28515625" style="227" customWidth="1"/>
    <col min="754" max="754" width="11.5703125" style="227" customWidth="1"/>
    <col min="755" max="755" width="13.7109375" style="227" customWidth="1"/>
    <col min="756" max="756" width="12.7109375" style="227" customWidth="1"/>
    <col min="757" max="757" width="13.7109375" style="227" customWidth="1"/>
    <col min="758" max="758" width="14.42578125" style="227" customWidth="1"/>
    <col min="759" max="759" width="13" style="227" customWidth="1"/>
    <col min="760" max="760" width="12" style="227" customWidth="1"/>
    <col min="761" max="761" width="14.140625" style="227" customWidth="1"/>
    <col min="762" max="762" width="13.85546875" style="227" customWidth="1"/>
    <col min="763" max="763" width="9.140625" style="227"/>
    <col min="764" max="764" width="10.28515625" style="227" bestFit="1" customWidth="1"/>
    <col min="765" max="1006" width="9.140625" style="227"/>
    <col min="1007" max="1007" width="4.85546875" style="227" customWidth="1"/>
    <col min="1008" max="1008" width="31" style="227" customWidth="1"/>
    <col min="1009" max="1009" width="12.28515625" style="227" customWidth="1"/>
    <col min="1010" max="1010" width="11.5703125" style="227" customWidth="1"/>
    <col min="1011" max="1011" width="13.7109375" style="227" customWidth="1"/>
    <col min="1012" max="1012" width="12.7109375" style="227" customWidth="1"/>
    <col min="1013" max="1013" width="13.7109375" style="227" customWidth="1"/>
    <col min="1014" max="1014" width="14.42578125" style="227" customWidth="1"/>
    <col min="1015" max="1015" width="13" style="227" customWidth="1"/>
    <col min="1016" max="1016" width="12" style="227" customWidth="1"/>
    <col min="1017" max="1017" width="14.140625" style="227" customWidth="1"/>
    <col min="1018" max="1018" width="13.85546875" style="227" customWidth="1"/>
    <col min="1019" max="1019" width="9.140625" style="227"/>
    <col min="1020" max="1020" width="10.28515625" style="227" bestFit="1" customWidth="1"/>
    <col min="1021" max="1262" width="9.140625" style="227"/>
    <col min="1263" max="1263" width="4.85546875" style="227" customWidth="1"/>
    <col min="1264" max="1264" width="31" style="227" customWidth="1"/>
    <col min="1265" max="1265" width="12.28515625" style="227" customWidth="1"/>
    <col min="1266" max="1266" width="11.5703125" style="227" customWidth="1"/>
    <col min="1267" max="1267" width="13.7109375" style="227" customWidth="1"/>
    <col min="1268" max="1268" width="12.7109375" style="227" customWidth="1"/>
    <col min="1269" max="1269" width="13.7109375" style="227" customWidth="1"/>
    <col min="1270" max="1270" width="14.42578125" style="227" customWidth="1"/>
    <col min="1271" max="1271" width="13" style="227" customWidth="1"/>
    <col min="1272" max="1272" width="12" style="227" customWidth="1"/>
    <col min="1273" max="1273" width="14.140625" style="227" customWidth="1"/>
    <col min="1274" max="1274" width="13.85546875" style="227" customWidth="1"/>
    <col min="1275" max="1275" width="9.140625" style="227"/>
    <col min="1276" max="1276" width="10.28515625" style="227" bestFit="1" customWidth="1"/>
    <col min="1277" max="1518" width="9.140625" style="227"/>
    <col min="1519" max="1519" width="4.85546875" style="227" customWidth="1"/>
    <col min="1520" max="1520" width="31" style="227" customWidth="1"/>
    <col min="1521" max="1521" width="12.28515625" style="227" customWidth="1"/>
    <col min="1522" max="1522" width="11.5703125" style="227" customWidth="1"/>
    <col min="1523" max="1523" width="13.7109375" style="227" customWidth="1"/>
    <col min="1524" max="1524" width="12.7109375" style="227" customWidth="1"/>
    <col min="1525" max="1525" width="13.7109375" style="227" customWidth="1"/>
    <col min="1526" max="1526" width="14.42578125" style="227" customWidth="1"/>
    <col min="1527" max="1527" width="13" style="227" customWidth="1"/>
    <col min="1528" max="1528" width="12" style="227" customWidth="1"/>
    <col min="1529" max="1529" width="14.140625" style="227" customWidth="1"/>
    <col min="1530" max="1530" width="13.85546875" style="227" customWidth="1"/>
    <col min="1531" max="1531" width="9.140625" style="227"/>
    <col min="1532" max="1532" width="10.28515625" style="227" bestFit="1" customWidth="1"/>
    <col min="1533" max="1774" width="9.140625" style="227"/>
    <col min="1775" max="1775" width="4.85546875" style="227" customWidth="1"/>
    <col min="1776" max="1776" width="31" style="227" customWidth="1"/>
    <col min="1777" max="1777" width="12.28515625" style="227" customWidth="1"/>
    <col min="1778" max="1778" width="11.5703125" style="227" customWidth="1"/>
    <col min="1779" max="1779" width="13.7109375" style="227" customWidth="1"/>
    <col min="1780" max="1780" width="12.7109375" style="227" customWidth="1"/>
    <col min="1781" max="1781" width="13.7109375" style="227" customWidth="1"/>
    <col min="1782" max="1782" width="14.42578125" style="227" customWidth="1"/>
    <col min="1783" max="1783" width="13" style="227" customWidth="1"/>
    <col min="1784" max="1784" width="12" style="227" customWidth="1"/>
    <col min="1785" max="1785" width="14.140625" style="227" customWidth="1"/>
    <col min="1786" max="1786" width="13.85546875" style="227" customWidth="1"/>
    <col min="1787" max="1787" width="9.140625" style="227"/>
    <col min="1788" max="1788" width="10.28515625" style="227" bestFit="1" customWidth="1"/>
    <col min="1789" max="2030" width="9.140625" style="227"/>
    <col min="2031" max="2031" width="4.85546875" style="227" customWidth="1"/>
    <col min="2032" max="2032" width="31" style="227" customWidth="1"/>
    <col min="2033" max="2033" width="12.28515625" style="227" customWidth="1"/>
    <col min="2034" max="2034" width="11.5703125" style="227" customWidth="1"/>
    <col min="2035" max="2035" width="13.7109375" style="227" customWidth="1"/>
    <col min="2036" max="2036" width="12.7109375" style="227" customWidth="1"/>
    <col min="2037" max="2037" width="13.7109375" style="227" customWidth="1"/>
    <col min="2038" max="2038" width="14.42578125" style="227" customWidth="1"/>
    <col min="2039" max="2039" width="13" style="227" customWidth="1"/>
    <col min="2040" max="2040" width="12" style="227" customWidth="1"/>
    <col min="2041" max="2041" width="14.140625" style="227" customWidth="1"/>
    <col min="2042" max="2042" width="13.85546875" style="227" customWidth="1"/>
    <col min="2043" max="2043" width="9.140625" style="227"/>
    <col min="2044" max="2044" width="10.28515625" style="227" bestFit="1" customWidth="1"/>
    <col min="2045" max="2286" width="9.140625" style="227"/>
    <col min="2287" max="2287" width="4.85546875" style="227" customWidth="1"/>
    <col min="2288" max="2288" width="31" style="227" customWidth="1"/>
    <col min="2289" max="2289" width="12.28515625" style="227" customWidth="1"/>
    <col min="2290" max="2290" width="11.5703125" style="227" customWidth="1"/>
    <col min="2291" max="2291" width="13.7109375" style="227" customWidth="1"/>
    <col min="2292" max="2292" width="12.7109375" style="227" customWidth="1"/>
    <col min="2293" max="2293" width="13.7109375" style="227" customWidth="1"/>
    <col min="2294" max="2294" width="14.42578125" style="227" customWidth="1"/>
    <col min="2295" max="2295" width="13" style="227" customWidth="1"/>
    <col min="2296" max="2296" width="12" style="227" customWidth="1"/>
    <col min="2297" max="2297" width="14.140625" style="227" customWidth="1"/>
    <col min="2298" max="2298" width="13.85546875" style="227" customWidth="1"/>
    <col min="2299" max="2299" width="9.140625" style="227"/>
    <col min="2300" max="2300" width="10.28515625" style="227" bestFit="1" customWidth="1"/>
    <col min="2301" max="2542" width="9.140625" style="227"/>
    <col min="2543" max="2543" width="4.85546875" style="227" customWidth="1"/>
    <col min="2544" max="2544" width="31" style="227" customWidth="1"/>
    <col min="2545" max="2545" width="12.28515625" style="227" customWidth="1"/>
    <col min="2546" max="2546" width="11.5703125" style="227" customWidth="1"/>
    <col min="2547" max="2547" width="13.7109375" style="227" customWidth="1"/>
    <col min="2548" max="2548" width="12.7109375" style="227" customWidth="1"/>
    <col min="2549" max="2549" width="13.7109375" style="227" customWidth="1"/>
    <col min="2550" max="2550" width="14.42578125" style="227" customWidth="1"/>
    <col min="2551" max="2551" width="13" style="227" customWidth="1"/>
    <col min="2552" max="2552" width="12" style="227" customWidth="1"/>
    <col min="2553" max="2553" width="14.140625" style="227" customWidth="1"/>
    <col min="2554" max="2554" width="13.85546875" style="227" customWidth="1"/>
    <col min="2555" max="2555" width="9.140625" style="227"/>
    <col min="2556" max="2556" width="10.28515625" style="227" bestFit="1" customWidth="1"/>
    <col min="2557" max="2798" width="9.140625" style="227"/>
    <col min="2799" max="2799" width="4.85546875" style="227" customWidth="1"/>
    <col min="2800" max="2800" width="31" style="227" customWidth="1"/>
    <col min="2801" max="2801" width="12.28515625" style="227" customWidth="1"/>
    <col min="2802" max="2802" width="11.5703125" style="227" customWidth="1"/>
    <col min="2803" max="2803" width="13.7109375" style="227" customWidth="1"/>
    <col min="2804" max="2804" width="12.7109375" style="227" customWidth="1"/>
    <col min="2805" max="2805" width="13.7109375" style="227" customWidth="1"/>
    <col min="2806" max="2806" width="14.42578125" style="227" customWidth="1"/>
    <col min="2807" max="2807" width="13" style="227" customWidth="1"/>
    <col min="2808" max="2808" width="12" style="227" customWidth="1"/>
    <col min="2809" max="2809" width="14.140625" style="227" customWidth="1"/>
    <col min="2810" max="2810" width="13.85546875" style="227" customWidth="1"/>
    <col min="2811" max="2811" width="9.140625" style="227"/>
    <col min="2812" max="2812" width="10.28515625" style="227" bestFit="1" customWidth="1"/>
    <col min="2813" max="3054" width="9.140625" style="227"/>
    <col min="3055" max="3055" width="4.85546875" style="227" customWidth="1"/>
    <col min="3056" max="3056" width="31" style="227" customWidth="1"/>
    <col min="3057" max="3057" width="12.28515625" style="227" customWidth="1"/>
    <col min="3058" max="3058" width="11.5703125" style="227" customWidth="1"/>
    <col min="3059" max="3059" width="13.7109375" style="227" customWidth="1"/>
    <col min="3060" max="3060" width="12.7109375" style="227" customWidth="1"/>
    <col min="3061" max="3061" width="13.7109375" style="227" customWidth="1"/>
    <col min="3062" max="3062" width="14.42578125" style="227" customWidth="1"/>
    <col min="3063" max="3063" width="13" style="227" customWidth="1"/>
    <col min="3064" max="3064" width="12" style="227" customWidth="1"/>
    <col min="3065" max="3065" width="14.140625" style="227" customWidth="1"/>
    <col min="3066" max="3066" width="13.85546875" style="227" customWidth="1"/>
    <col min="3067" max="3067" width="9.140625" style="227"/>
    <col min="3068" max="3068" width="10.28515625" style="227" bestFit="1" customWidth="1"/>
    <col min="3069" max="3310" width="9.140625" style="227"/>
    <col min="3311" max="3311" width="4.85546875" style="227" customWidth="1"/>
    <col min="3312" max="3312" width="31" style="227" customWidth="1"/>
    <col min="3313" max="3313" width="12.28515625" style="227" customWidth="1"/>
    <col min="3314" max="3314" width="11.5703125" style="227" customWidth="1"/>
    <col min="3315" max="3315" width="13.7109375" style="227" customWidth="1"/>
    <col min="3316" max="3316" width="12.7109375" style="227" customWidth="1"/>
    <col min="3317" max="3317" width="13.7109375" style="227" customWidth="1"/>
    <col min="3318" max="3318" width="14.42578125" style="227" customWidth="1"/>
    <col min="3319" max="3319" width="13" style="227" customWidth="1"/>
    <col min="3320" max="3320" width="12" style="227" customWidth="1"/>
    <col min="3321" max="3321" width="14.140625" style="227" customWidth="1"/>
    <col min="3322" max="3322" width="13.85546875" style="227" customWidth="1"/>
    <col min="3323" max="3323" width="9.140625" style="227"/>
    <col min="3324" max="3324" width="10.28515625" style="227" bestFit="1" customWidth="1"/>
    <col min="3325" max="3566" width="9.140625" style="227"/>
    <col min="3567" max="3567" width="4.85546875" style="227" customWidth="1"/>
    <col min="3568" max="3568" width="31" style="227" customWidth="1"/>
    <col min="3569" max="3569" width="12.28515625" style="227" customWidth="1"/>
    <col min="3570" max="3570" width="11.5703125" style="227" customWidth="1"/>
    <col min="3571" max="3571" width="13.7109375" style="227" customWidth="1"/>
    <col min="3572" max="3572" width="12.7109375" style="227" customWidth="1"/>
    <col min="3573" max="3573" width="13.7109375" style="227" customWidth="1"/>
    <col min="3574" max="3574" width="14.42578125" style="227" customWidth="1"/>
    <col min="3575" max="3575" width="13" style="227" customWidth="1"/>
    <col min="3576" max="3576" width="12" style="227" customWidth="1"/>
    <col min="3577" max="3577" width="14.140625" style="227" customWidth="1"/>
    <col min="3578" max="3578" width="13.85546875" style="227" customWidth="1"/>
    <col min="3579" max="3579" width="9.140625" style="227"/>
    <col min="3580" max="3580" width="10.28515625" style="227" bestFit="1" customWidth="1"/>
    <col min="3581" max="3822" width="9.140625" style="227"/>
    <col min="3823" max="3823" width="4.85546875" style="227" customWidth="1"/>
    <col min="3824" max="3824" width="31" style="227" customWidth="1"/>
    <col min="3825" max="3825" width="12.28515625" style="227" customWidth="1"/>
    <col min="3826" max="3826" width="11.5703125" style="227" customWidth="1"/>
    <col min="3827" max="3827" width="13.7109375" style="227" customWidth="1"/>
    <col min="3828" max="3828" width="12.7109375" style="227" customWidth="1"/>
    <col min="3829" max="3829" width="13.7109375" style="227" customWidth="1"/>
    <col min="3830" max="3830" width="14.42578125" style="227" customWidth="1"/>
    <col min="3831" max="3831" width="13" style="227" customWidth="1"/>
    <col min="3832" max="3832" width="12" style="227" customWidth="1"/>
    <col min="3833" max="3833" width="14.140625" style="227" customWidth="1"/>
    <col min="3834" max="3834" width="13.85546875" style="227" customWidth="1"/>
    <col min="3835" max="3835" width="9.140625" style="227"/>
    <col min="3836" max="3836" width="10.28515625" style="227" bestFit="1" customWidth="1"/>
    <col min="3837" max="4078" width="9.140625" style="227"/>
    <col min="4079" max="4079" width="4.85546875" style="227" customWidth="1"/>
    <col min="4080" max="4080" width="31" style="227" customWidth="1"/>
    <col min="4081" max="4081" width="12.28515625" style="227" customWidth="1"/>
    <col min="4082" max="4082" width="11.5703125" style="227" customWidth="1"/>
    <col min="4083" max="4083" width="13.7109375" style="227" customWidth="1"/>
    <col min="4084" max="4084" width="12.7109375" style="227" customWidth="1"/>
    <col min="4085" max="4085" width="13.7109375" style="227" customWidth="1"/>
    <col min="4086" max="4086" width="14.42578125" style="227" customWidth="1"/>
    <col min="4087" max="4087" width="13" style="227" customWidth="1"/>
    <col min="4088" max="4088" width="12" style="227" customWidth="1"/>
    <col min="4089" max="4089" width="14.140625" style="227" customWidth="1"/>
    <col min="4090" max="4090" width="13.85546875" style="227" customWidth="1"/>
    <col min="4091" max="4091" width="9.140625" style="227"/>
    <col min="4092" max="4092" width="10.28515625" style="227" bestFit="1" customWidth="1"/>
    <col min="4093" max="4334" width="9.140625" style="227"/>
    <col min="4335" max="4335" width="4.85546875" style="227" customWidth="1"/>
    <col min="4336" max="4336" width="31" style="227" customWidth="1"/>
    <col min="4337" max="4337" width="12.28515625" style="227" customWidth="1"/>
    <col min="4338" max="4338" width="11.5703125" style="227" customWidth="1"/>
    <col min="4339" max="4339" width="13.7109375" style="227" customWidth="1"/>
    <col min="4340" max="4340" width="12.7109375" style="227" customWidth="1"/>
    <col min="4341" max="4341" width="13.7109375" style="227" customWidth="1"/>
    <col min="4342" max="4342" width="14.42578125" style="227" customWidth="1"/>
    <col min="4343" max="4343" width="13" style="227" customWidth="1"/>
    <col min="4344" max="4344" width="12" style="227" customWidth="1"/>
    <col min="4345" max="4345" width="14.140625" style="227" customWidth="1"/>
    <col min="4346" max="4346" width="13.85546875" style="227" customWidth="1"/>
    <col min="4347" max="4347" width="9.140625" style="227"/>
    <col min="4348" max="4348" width="10.28515625" style="227" bestFit="1" customWidth="1"/>
    <col min="4349" max="4590" width="9.140625" style="227"/>
    <col min="4591" max="4591" width="4.85546875" style="227" customWidth="1"/>
    <col min="4592" max="4592" width="31" style="227" customWidth="1"/>
    <col min="4593" max="4593" width="12.28515625" style="227" customWidth="1"/>
    <col min="4594" max="4594" width="11.5703125" style="227" customWidth="1"/>
    <col min="4595" max="4595" width="13.7109375" style="227" customWidth="1"/>
    <col min="4596" max="4596" width="12.7109375" style="227" customWidth="1"/>
    <col min="4597" max="4597" width="13.7109375" style="227" customWidth="1"/>
    <col min="4598" max="4598" width="14.42578125" style="227" customWidth="1"/>
    <col min="4599" max="4599" width="13" style="227" customWidth="1"/>
    <col min="4600" max="4600" width="12" style="227" customWidth="1"/>
    <col min="4601" max="4601" width="14.140625" style="227" customWidth="1"/>
    <col min="4602" max="4602" width="13.85546875" style="227" customWidth="1"/>
    <col min="4603" max="4603" width="9.140625" style="227"/>
    <col min="4604" max="4604" width="10.28515625" style="227" bestFit="1" customWidth="1"/>
    <col min="4605" max="4846" width="9.140625" style="227"/>
    <col min="4847" max="4847" width="4.85546875" style="227" customWidth="1"/>
    <col min="4848" max="4848" width="31" style="227" customWidth="1"/>
    <col min="4849" max="4849" width="12.28515625" style="227" customWidth="1"/>
    <col min="4850" max="4850" width="11.5703125" style="227" customWidth="1"/>
    <col min="4851" max="4851" width="13.7109375" style="227" customWidth="1"/>
    <col min="4852" max="4852" width="12.7109375" style="227" customWidth="1"/>
    <col min="4853" max="4853" width="13.7109375" style="227" customWidth="1"/>
    <col min="4854" max="4854" width="14.42578125" style="227" customWidth="1"/>
    <col min="4855" max="4855" width="13" style="227" customWidth="1"/>
    <col min="4856" max="4856" width="12" style="227" customWidth="1"/>
    <col min="4857" max="4857" width="14.140625" style="227" customWidth="1"/>
    <col min="4858" max="4858" width="13.85546875" style="227" customWidth="1"/>
    <col min="4859" max="4859" width="9.140625" style="227"/>
    <col min="4860" max="4860" width="10.28515625" style="227" bestFit="1" customWidth="1"/>
    <col min="4861" max="5102" width="9.140625" style="227"/>
    <col min="5103" max="5103" width="4.85546875" style="227" customWidth="1"/>
    <col min="5104" max="5104" width="31" style="227" customWidth="1"/>
    <col min="5105" max="5105" width="12.28515625" style="227" customWidth="1"/>
    <col min="5106" max="5106" width="11.5703125" style="227" customWidth="1"/>
    <col min="5107" max="5107" width="13.7109375" style="227" customWidth="1"/>
    <col min="5108" max="5108" width="12.7109375" style="227" customWidth="1"/>
    <col min="5109" max="5109" width="13.7109375" style="227" customWidth="1"/>
    <col min="5110" max="5110" width="14.42578125" style="227" customWidth="1"/>
    <col min="5111" max="5111" width="13" style="227" customWidth="1"/>
    <col min="5112" max="5112" width="12" style="227" customWidth="1"/>
    <col min="5113" max="5113" width="14.140625" style="227" customWidth="1"/>
    <col min="5114" max="5114" width="13.85546875" style="227" customWidth="1"/>
    <col min="5115" max="5115" width="9.140625" style="227"/>
    <col min="5116" max="5116" width="10.28515625" style="227" bestFit="1" customWidth="1"/>
    <col min="5117" max="5358" width="9.140625" style="227"/>
    <col min="5359" max="5359" width="4.85546875" style="227" customWidth="1"/>
    <col min="5360" max="5360" width="31" style="227" customWidth="1"/>
    <col min="5361" max="5361" width="12.28515625" style="227" customWidth="1"/>
    <col min="5362" max="5362" width="11.5703125" style="227" customWidth="1"/>
    <col min="5363" max="5363" width="13.7109375" style="227" customWidth="1"/>
    <col min="5364" max="5364" width="12.7109375" style="227" customWidth="1"/>
    <col min="5365" max="5365" width="13.7109375" style="227" customWidth="1"/>
    <col min="5366" max="5366" width="14.42578125" style="227" customWidth="1"/>
    <col min="5367" max="5367" width="13" style="227" customWidth="1"/>
    <col min="5368" max="5368" width="12" style="227" customWidth="1"/>
    <col min="5369" max="5369" width="14.140625" style="227" customWidth="1"/>
    <col min="5370" max="5370" width="13.85546875" style="227" customWidth="1"/>
    <col min="5371" max="5371" width="9.140625" style="227"/>
    <col min="5372" max="5372" width="10.28515625" style="227" bestFit="1" customWidth="1"/>
    <col min="5373" max="5614" width="9.140625" style="227"/>
    <col min="5615" max="5615" width="4.85546875" style="227" customWidth="1"/>
    <col min="5616" max="5616" width="31" style="227" customWidth="1"/>
    <col min="5617" max="5617" width="12.28515625" style="227" customWidth="1"/>
    <col min="5618" max="5618" width="11.5703125" style="227" customWidth="1"/>
    <col min="5619" max="5619" width="13.7109375" style="227" customWidth="1"/>
    <col min="5620" max="5620" width="12.7109375" style="227" customWidth="1"/>
    <col min="5621" max="5621" width="13.7109375" style="227" customWidth="1"/>
    <col min="5622" max="5622" width="14.42578125" style="227" customWidth="1"/>
    <col min="5623" max="5623" width="13" style="227" customWidth="1"/>
    <col min="5624" max="5624" width="12" style="227" customWidth="1"/>
    <col min="5625" max="5625" width="14.140625" style="227" customWidth="1"/>
    <col min="5626" max="5626" width="13.85546875" style="227" customWidth="1"/>
    <col min="5627" max="5627" width="9.140625" style="227"/>
    <col min="5628" max="5628" width="10.28515625" style="227" bestFit="1" customWidth="1"/>
    <col min="5629" max="5870" width="9.140625" style="227"/>
    <col min="5871" max="5871" width="4.85546875" style="227" customWidth="1"/>
    <col min="5872" max="5872" width="31" style="227" customWidth="1"/>
    <col min="5873" max="5873" width="12.28515625" style="227" customWidth="1"/>
    <col min="5874" max="5874" width="11.5703125" style="227" customWidth="1"/>
    <col min="5875" max="5875" width="13.7109375" style="227" customWidth="1"/>
    <col min="5876" max="5876" width="12.7109375" style="227" customWidth="1"/>
    <col min="5877" max="5877" width="13.7109375" style="227" customWidth="1"/>
    <col min="5878" max="5878" width="14.42578125" style="227" customWidth="1"/>
    <col min="5879" max="5879" width="13" style="227" customWidth="1"/>
    <col min="5880" max="5880" width="12" style="227" customWidth="1"/>
    <col min="5881" max="5881" width="14.140625" style="227" customWidth="1"/>
    <col min="5882" max="5882" width="13.85546875" style="227" customWidth="1"/>
    <col min="5883" max="5883" width="9.140625" style="227"/>
    <col min="5884" max="5884" width="10.28515625" style="227" bestFit="1" customWidth="1"/>
    <col min="5885" max="6126" width="9.140625" style="227"/>
    <col min="6127" max="6127" width="4.85546875" style="227" customWidth="1"/>
    <col min="6128" max="6128" width="31" style="227" customWidth="1"/>
    <col min="6129" max="6129" width="12.28515625" style="227" customWidth="1"/>
    <col min="6130" max="6130" width="11.5703125" style="227" customWidth="1"/>
    <col min="6131" max="6131" width="13.7109375" style="227" customWidth="1"/>
    <col min="6132" max="6132" width="12.7109375" style="227" customWidth="1"/>
    <col min="6133" max="6133" width="13.7109375" style="227" customWidth="1"/>
    <col min="6134" max="6134" width="14.42578125" style="227" customWidth="1"/>
    <col min="6135" max="6135" width="13" style="227" customWidth="1"/>
    <col min="6136" max="6136" width="12" style="227" customWidth="1"/>
    <col min="6137" max="6137" width="14.140625" style="227" customWidth="1"/>
    <col min="6138" max="6138" width="13.85546875" style="227" customWidth="1"/>
    <col min="6139" max="6139" width="9.140625" style="227"/>
    <col min="6140" max="6140" width="10.28515625" style="227" bestFit="1" customWidth="1"/>
    <col min="6141" max="6382" width="9.140625" style="227"/>
    <col min="6383" max="6383" width="4.85546875" style="227" customWidth="1"/>
    <col min="6384" max="6384" width="31" style="227" customWidth="1"/>
    <col min="6385" max="6385" width="12.28515625" style="227" customWidth="1"/>
    <col min="6386" max="6386" width="11.5703125" style="227" customWidth="1"/>
    <col min="6387" max="6387" width="13.7109375" style="227" customWidth="1"/>
    <col min="6388" max="6388" width="12.7109375" style="227" customWidth="1"/>
    <col min="6389" max="6389" width="13.7109375" style="227" customWidth="1"/>
    <col min="6390" max="6390" width="14.42578125" style="227" customWidth="1"/>
    <col min="6391" max="6391" width="13" style="227" customWidth="1"/>
    <col min="6392" max="6392" width="12" style="227" customWidth="1"/>
    <col min="6393" max="6393" width="14.140625" style="227" customWidth="1"/>
    <col min="6394" max="6394" width="13.85546875" style="227" customWidth="1"/>
    <col min="6395" max="6395" width="9.140625" style="227"/>
    <col min="6396" max="6396" width="10.28515625" style="227" bestFit="1" customWidth="1"/>
    <col min="6397" max="6638" width="9.140625" style="227"/>
    <col min="6639" max="6639" width="4.85546875" style="227" customWidth="1"/>
    <col min="6640" max="6640" width="31" style="227" customWidth="1"/>
    <col min="6641" max="6641" width="12.28515625" style="227" customWidth="1"/>
    <col min="6642" max="6642" width="11.5703125" style="227" customWidth="1"/>
    <col min="6643" max="6643" width="13.7109375" style="227" customWidth="1"/>
    <col min="6644" max="6644" width="12.7109375" style="227" customWidth="1"/>
    <col min="6645" max="6645" width="13.7109375" style="227" customWidth="1"/>
    <col min="6646" max="6646" width="14.42578125" style="227" customWidth="1"/>
    <col min="6647" max="6647" width="13" style="227" customWidth="1"/>
    <col min="6648" max="6648" width="12" style="227" customWidth="1"/>
    <col min="6649" max="6649" width="14.140625" style="227" customWidth="1"/>
    <col min="6650" max="6650" width="13.85546875" style="227" customWidth="1"/>
    <col min="6651" max="6651" width="9.140625" style="227"/>
    <col min="6652" max="6652" width="10.28515625" style="227" bestFit="1" customWidth="1"/>
    <col min="6653" max="6894" width="9.140625" style="227"/>
    <col min="6895" max="6895" width="4.85546875" style="227" customWidth="1"/>
    <col min="6896" max="6896" width="31" style="227" customWidth="1"/>
    <col min="6897" max="6897" width="12.28515625" style="227" customWidth="1"/>
    <col min="6898" max="6898" width="11.5703125" style="227" customWidth="1"/>
    <col min="6899" max="6899" width="13.7109375" style="227" customWidth="1"/>
    <col min="6900" max="6900" width="12.7109375" style="227" customWidth="1"/>
    <col min="6901" max="6901" width="13.7109375" style="227" customWidth="1"/>
    <col min="6902" max="6902" width="14.42578125" style="227" customWidth="1"/>
    <col min="6903" max="6903" width="13" style="227" customWidth="1"/>
    <col min="6904" max="6904" width="12" style="227" customWidth="1"/>
    <col min="6905" max="6905" width="14.140625" style="227" customWidth="1"/>
    <col min="6906" max="6906" width="13.85546875" style="227" customWidth="1"/>
    <col min="6907" max="6907" width="9.140625" style="227"/>
    <col min="6908" max="6908" width="10.28515625" style="227" bestFit="1" customWidth="1"/>
    <col min="6909" max="7150" width="9.140625" style="227"/>
    <col min="7151" max="7151" width="4.85546875" style="227" customWidth="1"/>
    <col min="7152" max="7152" width="31" style="227" customWidth="1"/>
    <col min="7153" max="7153" width="12.28515625" style="227" customWidth="1"/>
    <col min="7154" max="7154" width="11.5703125" style="227" customWidth="1"/>
    <col min="7155" max="7155" width="13.7109375" style="227" customWidth="1"/>
    <col min="7156" max="7156" width="12.7109375" style="227" customWidth="1"/>
    <col min="7157" max="7157" width="13.7109375" style="227" customWidth="1"/>
    <col min="7158" max="7158" width="14.42578125" style="227" customWidth="1"/>
    <col min="7159" max="7159" width="13" style="227" customWidth="1"/>
    <col min="7160" max="7160" width="12" style="227" customWidth="1"/>
    <col min="7161" max="7161" width="14.140625" style="227" customWidth="1"/>
    <col min="7162" max="7162" width="13.85546875" style="227" customWidth="1"/>
    <col min="7163" max="7163" width="9.140625" style="227"/>
    <col min="7164" max="7164" width="10.28515625" style="227" bestFit="1" customWidth="1"/>
    <col min="7165" max="7406" width="9.140625" style="227"/>
    <col min="7407" max="7407" width="4.85546875" style="227" customWidth="1"/>
    <col min="7408" max="7408" width="31" style="227" customWidth="1"/>
    <col min="7409" max="7409" width="12.28515625" style="227" customWidth="1"/>
    <col min="7410" max="7410" width="11.5703125" style="227" customWidth="1"/>
    <col min="7411" max="7411" width="13.7109375" style="227" customWidth="1"/>
    <col min="7412" max="7412" width="12.7109375" style="227" customWidth="1"/>
    <col min="7413" max="7413" width="13.7109375" style="227" customWidth="1"/>
    <col min="7414" max="7414" width="14.42578125" style="227" customWidth="1"/>
    <col min="7415" max="7415" width="13" style="227" customWidth="1"/>
    <col min="7416" max="7416" width="12" style="227" customWidth="1"/>
    <col min="7417" max="7417" width="14.140625" style="227" customWidth="1"/>
    <col min="7418" max="7418" width="13.85546875" style="227" customWidth="1"/>
    <col min="7419" max="7419" width="9.140625" style="227"/>
    <col min="7420" max="7420" width="10.28515625" style="227" bestFit="1" customWidth="1"/>
    <col min="7421" max="7662" width="9.140625" style="227"/>
    <col min="7663" max="7663" width="4.85546875" style="227" customWidth="1"/>
    <col min="7664" max="7664" width="31" style="227" customWidth="1"/>
    <col min="7665" max="7665" width="12.28515625" style="227" customWidth="1"/>
    <col min="7666" max="7666" width="11.5703125" style="227" customWidth="1"/>
    <col min="7667" max="7667" width="13.7109375" style="227" customWidth="1"/>
    <col min="7668" max="7668" width="12.7109375" style="227" customWidth="1"/>
    <col min="7669" max="7669" width="13.7109375" style="227" customWidth="1"/>
    <col min="7670" max="7670" width="14.42578125" style="227" customWidth="1"/>
    <col min="7671" max="7671" width="13" style="227" customWidth="1"/>
    <col min="7672" max="7672" width="12" style="227" customWidth="1"/>
    <col min="7673" max="7673" width="14.140625" style="227" customWidth="1"/>
    <col min="7674" max="7674" width="13.85546875" style="227" customWidth="1"/>
    <col min="7675" max="7675" width="9.140625" style="227"/>
    <col min="7676" max="7676" width="10.28515625" style="227" bestFit="1" customWidth="1"/>
    <col min="7677" max="7918" width="9.140625" style="227"/>
    <col min="7919" max="7919" width="4.85546875" style="227" customWidth="1"/>
    <col min="7920" max="7920" width="31" style="227" customWidth="1"/>
    <col min="7921" max="7921" width="12.28515625" style="227" customWidth="1"/>
    <col min="7922" max="7922" width="11.5703125" style="227" customWidth="1"/>
    <col min="7923" max="7923" width="13.7109375" style="227" customWidth="1"/>
    <col min="7924" max="7924" width="12.7109375" style="227" customWidth="1"/>
    <col min="7925" max="7925" width="13.7109375" style="227" customWidth="1"/>
    <col min="7926" max="7926" width="14.42578125" style="227" customWidth="1"/>
    <col min="7927" max="7927" width="13" style="227" customWidth="1"/>
    <col min="7928" max="7928" width="12" style="227" customWidth="1"/>
    <col min="7929" max="7929" width="14.140625" style="227" customWidth="1"/>
    <col min="7930" max="7930" width="13.85546875" style="227" customWidth="1"/>
    <col min="7931" max="7931" width="9.140625" style="227"/>
    <col min="7932" max="7932" width="10.28515625" style="227" bestFit="1" customWidth="1"/>
    <col min="7933" max="8174" width="9.140625" style="227"/>
    <col min="8175" max="8175" width="4.85546875" style="227" customWidth="1"/>
    <col min="8176" max="8176" width="31" style="227" customWidth="1"/>
    <col min="8177" max="8177" width="12.28515625" style="227" customWidth="1"/>
    <col min="8178" max="8178" width="11.5703125" style="227" customWidth="1"/>
    <col min="8179" max="8179" width="13.7109375" style="227" customWidth="1"/>
    <col min="8180" max="8180" width="12.7109375" style="227" customWidth="1"/>
    <col min="8181" max="8181" width="13.7109375" style="227" customWidth="1"/>
    <col min="8182" max="8182" width="14.42578125" style="227" customWidth="1"/>
    <col min="8183" max="8183" width="13" style="227" customWidth="1"/>
    <col min="8184" max="8184" width="12" style="227" customWidth="1"/>
    <col min="8185" max="8185" width="14.140625" style="227" customWidth="1"/>
    <col min="8186" max="8186" width="13.85546875" style="227" customWidth="1"/>
    <col min="8187" max="8187" width="9.140625" style="227"/>
    <col min="8188" max="8188" width="10.28515625" style="227" bestFit="1" customWidth="1"/>
    <col min="8189" max="8430" width="9.140625" style="227"/>
    <col min="8431" max="8431" width="4.85546875" style="227" customWidth="1"/>
    <col min="8432" max="8432" width="31" style="227" customWidth="1"/>
    <col min="8433" max="8433" width="12.28515625" style="227" customWidth="1"/>
    <col min="8434" max="8434" width="11.5703125" style="227" customWidth="1"/>
    <col min="8435" max="8435" width="13.7109375" style="227" customWidth="1"/>
    <col min="8436" max="8436" width="12.7109375" style="227" customWidth="1"/>
    <col min="8437" max="8437" width="13.7109375" style="227" customWidth="1"/>
    <col min="8438" max="8438" width="14.42578125" style="227" customWidth="1"/>
    <col min="8439" max="8439" width="13" style="227" customWidth="1"/>
    <col min="8440" max="8440" width="12" style="227" customWidth="1"/>
    <col min="8441" max="8441" width="14.140625" style="227" customWidth="1"/>
    <col min="8442" max="8442" width="13.85546875" style="227" customWidth="1"/>
    <col min="8443" max="8443" width="9.140625" style="227"/>
    <col min="8444" max="8444" width="10.28515625" style="227" bestFit="1" customWidth="1"/>
    <col min="8445" max="8686" width="9.140625" style="227"/>
    <col min="8687" max="8687" width="4.85546875" style="227" customWidth="1"/>
    <col min="8688" max="8688" width="31" style="227" customWidth="1"/>
    <col min="8689" max="8689" width="12.28515625" style="227" customWidth="1"/>
    <col min="8690" max="8690" width="11.5703125" style="227" customWidth="1"/>
    <col min="8691" max="8691" width="13.7109375" style="227" customWidth="1"/>
    <col min="8692" max="8692" width="12.7109375" style="227" customWidth="1"/>
    <col min="8693" max="8693" width="13.7109375" style="227" customWidth="1"/>
    <col min="8694" max="8694" width="14.42578125" style="227" customWidth="1"/>
    <col min="8695" max="8695" width="13" style="227" customWidth="1"/>
    <col min="8696" max="8696" width="12" style="227" customWidth="1"/>
    <col min="8697" max="8697" width="14.140625" style="227" customWidth="1"/>
    <col min="8698" max="8698" width="13.85546875" style="227" customWidth="1"/>
    <col min="8699" max="8699" width="9.140625" style="227"/>
    <col min="8700" max="8700" width="10.28515625" style="227" bestFit="1" customWidth="1"/>
    <col min="8701" max="8942" width="9.140625" style="227"/>
    <col min="8943" max="8943" width="4.85546875" style="227" customWidth="1"/>
    <col min="8944" max="8944" width="31" style="227" customWidth="1"/>
    <col min="8945" max="8945" width="12.28515625" style="227" customWidth="1"/>
    <col min="8946" max="8946" width="11.5703125" style="227" customWidth="1"/>
    <col min="8947" max="8947" width="13.7109375" style="227" customWidth="1"/>
    <col min="8948" max="8948" width="12.7109375" style="227" customWidth="1"/>
    <col min="8949" max="8949" width="13.7109375" style="227" customWidth="1"/>
    <col min="8950" max="8950" width="14.42578125" style="227" customWidth="1"/>
    <col min="8951" max="8951" width="13" style="227" customWidth="1"/>
    <col min="8952" max="8952" width="12" style="227" customWidth="1"/>
    <col min="8953" max="8953" width="14.140625" style="227" customWidth="1"/>
    <col min="8954" max="8954" width="13.85546875" style="227" customWidth="1"/>
    <col min="8955" max="8955" width="9.140625" style="227"/>
    <col min="8956" max="8956" width="10.28515625" style="227" bestFit="1" customWidth="1"/>
    <col min="8957" max="9198" width="9.140625" style="227"/>
    <col min="9199" max="9199" width="4.85546875" style="227" customWidth="1"/>
    <col min="9200" max="9200" width="31" style="227" customWidth="1"/>
    <col min="9201" max="9201" width="12.28515625" style="227" customWidth="1"/>
    <col min="9202" max="9202" width="11.5703125" style="227" customWidth="1"/>
    <col min="9203" max="9203" width="13.7109375" style="227" customWidth="1"/>
    <col min="9204" max="9204" width="12.7109375" style="227" customWidth="1"/>
    <col min="9205" max="9205" width="13.7109375" style="227" customWidth="1"/>
    <col min="9206" max="9206" width="14.42578125" style="227" customWidth="1"/>
    <col min="9207" max="9207" width="13" style="227" customWidth="1"/>
    <col min="9208" max="9208" width="12" style="227" customWidth="1"/>
    <col min="9209" max="9209" width="14.140625" style="227" customWidth="1"/>
    <col min="9210" max="9210" width="13.85546875" style="227" customWidth="1"/>
    <col min="9211" max="9211" width="9.140625" style="227"/>
    <col min="9212" max="9212" width="10.28515625" style="227" bestFit="1" customWidth="1"/>
    <col min="9213" max="9454" width="9.140625" style="227"/>
    <col min="9455" max="9455" width="4.85546875" style="227" customWidth="1"/>
    <col min="9456" max="9456" width="31" style="227" customWidth="1"/>
    <col min="9457" max="9457" width="12.28515625" style="227" customWidth="1"/>
    <col min="9458" max="9458" width="11.5703125" style="227" customWidth="1"/>
    <col min="9459" max="9459" width="13.7109375" style="227" customWidth="1"/>
    <col min="9460" max="9460" width="12.7109375" style="227" customWidth="1"/>
    <col min="9461" max="9461" width="13.7109375" style="227" customWidth="1"/>
    <col min="9462" max="9462" width="14.42578125" style="227" customWidth="1"/>
    <col min="9463" max="9463" width="13" style="227" customWidth="1"/>
    <col min="9464" max="9464" width="12" style="227" customWidth="1"/>
    <col min="9465" max="9465" width="14.140625" style="227" customWidth="1"/>
    <col min="9466" max="9466" width="13.85546875" style="227" customWidth="1"/>
    <col min="9467" max="9467" width="9.140625" style="227"/>
    <col min="9468" max="9468" width="10.28515625" style="227" bestFit="1" customWidth="1"/>
    <col min="9469" max="9710" width="9.140625" style="227"/>
    <col min="9711" max="9711" width="4.85546875" style="227" customWidth="1"/>
    <col min="9712" max="9712" width="31" style="227" customWidth="1"/>
    <col min="9713" max="9713" width="12.28515625" style="227" customWidth="1"/>
    <col min="9714" max="9714" width="11.5703125" style="227" customWidth="1"/>
    <col min="9715" max="9715" width="13.7109375" style="227" customWidth="1"/>
    <col min="9716" max="9716" width="12.7109375" style="227" customWidth="1"/>
    <col min="9717" max="9717" width="13.7109375" style="227" customWidth="1"/>
    <col min="9718" max="9718" width="14.42578125" style="227" customWidth="1"/>
    <col min="9719" max="9719" width="13" style="227" customWidth="1"/>
    <col min="9720" max="9720" width="12" style="227" customWidth="1"/>
    <col min="9721" max="9721" width="14.140625" style="227" customWidth="1"/>
    <col min="9722" max="9722" width="13.85546875" style="227" customWidth="1"/>
    <col min="9723" max="9723" width="9.140625" style="227"/>
    <col min="9724" max="9724" width="10.28515625" style="227" bestFit="1" customWidth="1"/>
    <col min="9725" max="9966" width="9.140625" style="227"/>
    <col min="9967" max="9967" width="4.85546875" style="227" customWidth="1"/>
    <col min="9968" max="9968" width="31" style="227" customWidth="1"/>
    <col min="9969" max="9969" width="12.28515625" style="227" customWidth="1"/>
    <col min="9970" max="9970" width="11.5703125" style="227" customWidth="1"/>
    <col min="9971" max="9971" width="13.7109375" style="227" customWidth="1"/>
    <col min="9972" max="9972" width="12.7109375" style="227" customWidth="1"/>
    <col min="9973" max="9973" width="13.7109375" style="227" customWidth="1"/>
    <col min="9974" max="9974" width="14.42578125" style="227" customWidth="1"/>
    <col min="9975" max="9975" width="13" style="227" customWidth="1"/>
    <col min="9976" max="9976" width="12" style="227" customWidth="1"/>
    <col min="9977" max="9977" width="14.140625" style="227" customWidth="1"/>
    <col min="9978" max="9978" width="13.85546875" style="227" customWidth="1"/>
    <col min="9979" max="9979" width="9.140625" style="227"/>
    <col min="9980" max="9980" width="10.28515625" style="227" bestFit="1" customWidth="1"/>
    <col min="9981" max="10222" width="9.140625" style="227"/>
    <col min="10223" max="10223" width="4.85546875" style="227" customWidth="1"/>
    <col min="10224" max="10224" width="31" style="227" customWidth="1"/>
    <col min="10225" max="10225" width="12.28515625" style="227" customWidth="1"/>
    <col min="10226" max="10226" width="11.5703125" style="227" customWidth="1"/>
    <col min="10227" max="10227" width="13.7109375" style="227" customWidth="1"/>
    <col min="10228" max="10228" width="12.7109375" style="227" customWidth="1"/>
    <col min="10229" max="10229" width="13.7109375" style="227" customWidth="1"/>
    <col min="10230" max="10230" width="14.42578125" style="227" customWidth="1"/>
    <col min="10231" max="10231" width="13" style="227" customWidth="1"/>
    <col min="10232" max="10232" width="12" style="227" customWidth="1"/>
    <col min="10233" max="10233" width="14.140625" style="227" customWidth="1"/>
    <col min="10234" max="10234" width="13.85546875" style="227" customWidth="1"/>
    <col min="10235" max="10235" width="9.140625" style="227"/>
    <col min="10236" max="10236" width="10.28515625" style="227" bestFit="1" customWidth="1"/>
    <col min="10237" max="10478" width="9.140625" style="227"/>
    <col min="10479" max="10479" width="4.85546875" style="227" customWidth="1"/>
    <col min="10480" max="10480" width="31" style="227" customWidth="1"/>
    <col min="10481" max="10481" width="12.28515625" style="227" customWidth="1"/>
    <col min="10482" max="10482" width="11.5703125" style="227" customWidth="1"/>
    <col min="10483" max="10483" width="13.7109375" style="227" customWidth="1"/>
    <col min="10484" max="10484" width="12.7109375" style="227" customWidth="1"/>
    <col min="10485" max="10485" width="13.7109375" style="227" customWidth="1"/>
    <col min="10486" max="10486" width="14.42578125" style="227" customWidth="1"/>
    <col min="10487" max="10487" width="13" style="227" customWidth="1"/>
    <col min="10488" max="10488" width="12" style="227" customWidth="1"/>
    <col min="10489" max="10489" width="14.140625" style="227" customWidth="1"/>
    <col min="10490" max="10490" width="13.85546875" style="227" customWidth="1"/>
    <col min="10491" max="10491" width="9.140625" style="227"/>
    <col min="10492" max="10492" width="10.28515625" style="227" bestFit="1" customWidth="1"/>
    <col min="10493" max="10734" width="9.140625" style="227"/>
    <col min="10735" max="10735" width="4.85546875" style="227" customWidth="1"/>
    <col min="10736" max="10736" width="31" style="227" customWidth="1"/>
    <col min="10737" max="10737" width="12.28515625" style="227" customWidth="1"/>
    <col min="10738" max="10738" width="11.5703125" style="227" customWidth="1"/>
    <col min="10739" max="10739" width="13.7109375" style="227" customWidth="1"/>
    <col min="10740" max="10740" width="12.7109375" style="227" customWidth="1"/>
    <col min="10741" max="10741" width="13.7109375" style="227" customWidth="1"/>
    <col min="10742" max="10742" width="14.42578125" style="227" customWidth="1"/>
    <col min="10743" max="10743" width="13" style="227" customWidth="1"/>
    <col min="10744" max="10744" width="12" style="227" customWidth="1"/>
    <col min="10745" max="10745" width="14.140625" style="227" customWidth="1"/>
    <col min="10746" max="10746" width="13.85546875" style="227" customWidth="1"/>
    <col min="10747" max="10747" width="9.140625" style="227"/>
    <col min="10748" max="10748" width="10.28515625" style="227" bestFit="1" customWidth="1"/>
    <col min="10749" max="10990" width="9.140625" style="227"/>
    <col min="10991" max="10991" width="4.85546875" style="227" customWidth="1"/>
    <col min="10992" max="10992" width="31" style="227" customWidth="1"/>
    <col min="10993" max="10993" width="12.28515625" style="227" customWidth="1"/>
    <col min="10994" max="10994" width="11.5703125" style="227" customWidth="1"/>
    <col min="10995" max="10995" width="13.7109375" style="227" customWidth="1"/>
    <col min="10996" max="10996" width="12.7109375" style="227" customWidth="1"/>
    <col min="10997" max="10997" width="13.7109375" style="227" customWidth="1"/>
    <col min="10998" max="10998" width="14.42578125" style="227" customWidth="1"/>
    <col min="10999" max="10999" width="13" style="227" customWidth="1"/>
    <col min="11000" max="11000" width="12" style="227" customWidth="1"/>
    <col min="11001" max="11001" width="14.140625" style="227" customWidth="1"/>
    <col min="11002" max="11002" width="13.85546875" style="227" customWidth="1"/>
    <col min="11003" max="11003" width="9.140625" style="227"/>
    <col min="11004" max="11004" width="10.28515625" style="227" bestFit="1" customWidth="1"/>
    <col min="11005" max="11246" width="9.140625" style="227"/>
    <col min="11247" max="11247" width="4.85546875" style="227" customWidth="1"/>
    <col min="11248" max="11248" width="31" style="227" customWidth="1"/>
    <col min="11249" max="11249" width="12.28515625" style="227" customWidth="1"/>
    <col min="11250" max="11250" width="11.5703125" style="227" customWidth="1"/>
    <col min="11251" max="11251" width="13.7109375" style="227" customWidth="1"/>
    <col min="11252" max="11252" width="12.7109375" style="227" customWidth="1"/>
    <col min="11253" max="11253" width="13.7109375" style="227" customWidth="1"/>
    <col min="11254" max="11254" width="14.42578125" style="227" customWidth="1"/>
    <col min="11255" max="11255" width="13" style="227" customWidth="1"/>
    <col min="11256" max="11256" width="12" style="227" customWidth="1"/>
    <col min="11257" max="11257" width="14.140625" style="227" customWidth="1"/>
    <col min="11258" max="11258" width="13.85546875" style="227" customWidth="1"/>
    <col min="11259" max="11259" width="9.140625" style="227"/>
    <col min="11260" max="11260" width="10.28515625" style="227" bestFit="1" customWidth="1"/>
    <col min="11261" max="11502" width="9.140625" style="227"/>
    <col min="11503" max="11503" width="4.85546875" style="227" customWidth="1"/>
    <col min="11504" max="11504" width="31" style="227" customWidth="1"/>
    <col min="11505" max="11505" width="12.28515625" style="227" customWidth="1"/>
    <col min="11506" max="11506" width="11.5703125" style="227" customWidth="1"/>
    <col min="11507" max="11507" width="13.7109375" style="227" customWidth="1"/>
    <col min="11508" max="11508" width="12.7109375" style="227" customWidth="1"/>
    <col min="11509" max="11509" width="13.7109375" style="227" customWidth="1"/>
    <col min="11510" max="11510" width="14.42578125" style="227" customWidth="1"/>
    <col min="11511" max="11511" width="13" style="227" customWidth="1"/>
    <col min="11512" max="11512" width="12" style="227" customWidth="1"/>
    <col min="11513" max="11513" width="14.140625" style="227" customWidth="1"/>
    <col min="11514" max="11514" width="13.85546875" style="227" customWidth="1"/>
    <col min="11515" max="11515" width="9.140625" style="227"/>
    <col min="11516" max="11516" width="10.28515625" style="227" bestFit="1" customWidth="1"/>
    <col min="11517" max="11758" width="9.140625" style="227"/>
    <col min="11759" max="11759" width="4.85546875" style="227" customWidth="1"/>
    <col min="11760" max="11760" width="31" style="227" customWidth="1"/>
    <col min="11761" max="11761" width="12.28515625" style="227" customWidth="1"/>
    <col min="11762" max="11762" width="11.5703125" style="227" customWidth="1"/>
    <col min="11763" max="11763" width="13.7109375" style="227" customWidth="1"/>
    <col min="11764" max="11764" width="12.7109375" style="227" customWidth="1"/>
    <col min="11765" max="11765" width="13.7109375" style="227" customWidth="1"/>
    <col min="11766" max="11766" width="14.42578125" style="227" customWidth="1"/>
    <col min="11767" max="11767" width="13" style="227" customWidth="1"/>
    <col min="11768" max="11768" width="12" style="227" customWidth="1"/>
    <col min="11769" max="11769" width="14.140625" style="227" customWidth="1"/>
    <col min="11770" max="11770" width="13.85546875" style="227" customWidth="1"/>
    <col min="11771" max="11771" width="9.140625" style="227"/>
    <col min="11772" max="11772" width="10.28515625" style="227" bestFit="1" customWidth="1"/>
    <col min="11773" max="12014" width="9.140625" style="227"/>
    <col min="12015" max="12015" width="4.85546875" style="227" customWidth="1"/>
    <col min="12016" max="12016" width="31" style="227" customWidth="1"/>
    <col min="12017" max="12017" width="12.28515625" style="227" customWidth="1"/>
    <col min="12018" max="12018" width="11.5703125" style="227" customWidth="1"/>
    <col min="12019" max="12019" width="13.7109375" style="227" customWidth="1"/>
    <col min="12020" max="12020" width="12.7109375" style="227" customWidth="1"/>
    <col min="12021" max="12021" width="13.7109375" style="227" customWidth="1"/>
    <col min="12022" max="12022" width="14.42578125" style="227" customWidth="1"/>
    <col min="12023" max="12023" width="13" style="227" customWidth="1"/>
    <col min="12024" max="12024" width="12" style="227" customWidth="1"/>
    <col min="12025" max="12025" width="14.140625" style="227" customWidth="1"/>
    <col min="12026" max="12026" width="13.85546875" style="227" customWidth="1"/>
    <col min="12027" max="12027" width="9.140625" style="227"/>
    <col min="12028" max="12028" width="10.28515625" style="227" bestFit="1" customWidth="1"/>
    <col min="12029" max="12270" width="9.140625" style="227"/>
    <col min="12271" max="12271" width="4.85546875" style="227" customWidth="1"/>
    <col min="12272" max="12272" width="31" style="227" customWidth="1"/>
    <col min="12273" max="12273" width="12.28515625" style="227" customWidth="1"/>
    <col min="12274" max="12274" width="11.5703125" style="227" customWidth="1"/>
    <col min="12275" max="12275" width="13.7109375" style="227" customWidth="1"/>
    <col min="12276" max="12276" width="12.7109375" style="227" customWidth="1"/>
    <col min="12277" max="12277" width="13.7109375" style="227" customWidth="1"/>
    <col min="12278" max="12278" width="14.42578125" style="227" customWidth="1"/>
    <col min="12279" max="12279" width="13" style="227" customWidth="1"/>
    <col min="12280" max="12280" width="12" style="227" customWidth="1"/>
    <col min="12281" max="12281" width="14.140625" style="227" customWidth="1"/>
    <col min="12282" max="12282" width="13.85546875" style="227" customWidth="1"/>
    <col min="12283" max="12283" width="9.140625" style="227"/>
    <col min="12284" max="12284" width="10.28515625" style="227" bestFit="1" customWidth="1"/>
    <col min="12285" max="12526" width="9.140625" style="227"/>
    <col min="12527" max="12527" width="4.85546875" style="227" customWidth="1"/>
    <col min="12528" max="12528" width="31" style="227" customWidth="1"/>
    <col min="12529" max="12529" width="12.28515625" style="227" customWidth="1"/>
    <col min="12530" max="12530" width="11.5703125" style="227" customWidth="1"/>
    <col min="12531" max="12531" width="13.7109375" style="227" customWidth="1"/>
    <col min="12532" max="12532" width="12.7109375" style="227" customWidth="1"/>
    <col min="12533" max="12533" width="13.7109375" style="227" customWidth="1"/>
    <col min="12534" max="12534" width="14.42578125" style="227" customWidth="1"/>
    <col min="12535" max="12535" width="13" style="227" customWidth="1"/>
    <col min="12536" max="12536" width="12" style="227" customWidth="1"/>
    <col min="12537" max="12537" width="14.140625" style="227" customWidth="1"/>
    <col min="12538" max="12538" width="13.85546875" style="227" customWidth="1"/>
    <col min="12539" max="12539" width="9.140625" style="227"/>
    <col min="12540" max="12540" width="10.28515625" style="227" bestFit="1" customWidth="1"/>
    <col min="12541" max="12782" width="9.140625" style="227"/>
    <col min="12783" max="12783" width="4.85546875" style="227" customWidth="1"/>
    <col min="12784" max="12784" width="31" style="227" customWidth="1"/>
    <col min="12785" max="12785" width="12.28515625" style="227" customWidth="1"/>
    <col min="12786" max="12786" width="11.5703125" style="227" customWidth="1"/>
    <col min="12787" max="12787" width="13.7109375" style="227" customWidth="1"/>
    <col min="12788" max="12788" width="12.7109375" style="227" customWidth="1"/>
    <col min="12789" max="12789" width="13.7109375" style="227" customWidth="1"/>
    <col min="12790" max="12790" width="14.42578125" style="227" customWidth="1"/>
    <col min="12791" max="12791" width="13" style="227" customWidth="1"/>
    <col min="12792" max="12792" width="12" style="227" customWidth="1"/>
    <col min="12793" max="12793" width="14.140625" style="227" customWidth="1"/>
    <col min="12794" max="12794" width="13.85546875" style="227" customWidth="1"/>
    <col min="12795" max="12795" width="9.140625" style="227"/>
    <col min="12796" max="12796" width="10.28515625" style="227" bestFit="1" customWidth="1"/>
    <col min="12797" max="13038" width="9.140625" style="227"/>
    <col min="13039" max="13039" width="4.85546875" style="227" customWidth="1"/>
    <col min="13040" max="13040" width="31" style="227" customWidth="1"/>
    <col min="13041" max="13041" width="12.28515625" style="227" customWidth="1"/>
    <col min="13042" max="13042" width="11.5703125" style="227" customWidth="1"/>
    <col min="13043" max="13043" width="13.7109375" style="227" customWidth="1"/>
    <col min="13044" max="13044" width="12.7109375" style="227" customWidth="1"/>
    <col min="13045" max="13045" width="13.7109375" style="227" customWidth="1"/>
    <col min="13046" max="13046" width="14.42578125" style="227" customWidth="1"/>
    <col min="13047" max="13047" width="13" style="227" customWidth="1"/>
    <col min="13048" max="13048" width="12" style="227" customWidth="1"/>
    <col min="13049" max="13049" width="14.140625" style="227" customWidth="1"/>
    <col min="13050" max="13050" width="13.85546875" style="227" customWidth="1"/>
    <col min="13051" max="13051" width="9.140625" style="227"/>
    <col min="13052" max="13052" width="10.28515625" style="227" bestFit="1" customWidth="1"/>
    <col min="13053" max="13294" width="9.140625" style="227"/>
    <col min="13295" max="13295" width="4.85546875" style="227" customWidth="1"/>
    <col min="13296" max="13296" width="31" style="227" customWidth="1"/>
    <col min="13297" max="13297" width="12.28515625" style="227" customWidth="1"/>
    <col min="13298" max="13298" width="11.5703125" style="227" customWidth="1"/>
    <col min="13299" max="13299" width="13.7109375" style="227" customWidth="1"/>
    <col min="13300" max="13300" width="12.7109375" style="227" customWidth="1"/>
    <col min="13301" max="13301" width="13.7109375" style="227" customWidth="1"/>
    <col min="13302" max="13302" width="14.42578125" style="227" customWidth="1"/>
    <col min="13303" max="13303" width="13" style="227" customWidth="1"/>
    <col min="13304" max="13304" width="12" style="227" customWidth="1"/>
    <col min="13305" max="13305" width="14.140625" style="227" customWidth="1"/>
    <col min="13306" max="13306" width="13.85546875" style="227" customWidth="1"/>
    <col min="13307" max="13307" width="9.140625" style="227"/>
    <col min="13308" max="13308" width="10.28515625" style="227" bestFit="1" customWidth="1"/>
    <col min="13309" max="13550" width="9.140625" style="227"/>
    <col min="13551" max="13551" width="4.85546875" style="227" customWidth="1"/>
    <col min="13552" max="13552" width="31" style="227" customWidth="1"/>
    <col min="13553" max="13553" width="12.28515625" style="227" customWidth="1"/>
    <col min="13554" max="13554" width="11.5703125" style="227" customWidth="1"/>
    <col min="13555" max="13555" width="13.7109375" style="227" customWidth="1"/>
    <col min="13556" max="13556" width="12.7109375" style="227" customWidth="1"/>
    <col min="13557" max="13557" width="13.7109375" style="227" customWidth="1"/>
    <col min="13558" max="13558" width="14.42578125" style="227" customWidth="1"/>
    <col min="13559" max="13559" width="13" style="227" customWidth="1"/>
    <col min="13560" max="13560" width="12" style="227" customWidth="1"/>
    <col min="13561" max="13561" width="14.140625" style="227" customWidth="1"/>
    <col min="13562" max="13562" width="13.85546875" style="227" customWidth="1"/>
    <col min="13563" max="13563" width="9.140625" style="227"/>
    <col min="13564" max="13564" width="10.28515625" style="227" bestFit="1" customWidth="1"/>
    <col min="13565" max="13806" width="9.140625" style="227"/>
    <col min="13807" max="13807" width="4.85546875" style="227" customWidth="1"/>
    <col min="13808" max="13808" width="31" style="227" customWidth="1"/>
    <col min="13809" max="13809" width="12.28515625" style="227" customWidth="1"/>
    <col min="13810" max="13810" width="11.5703125" style="227" customWidth="1"/>
    <col min="13811" max="13811" width="13.7109375" style="227" customWidth="1"/>
    <col min="13812" max="13812" width="12.7109375" style="227" customWidth="1"/>
    <col min="13813" max="13813" width="13.7109375" style="227" customWidth="1"/>
    <col min="13814" max="13814" width="14.42578125" style="227" customWidth="1"/>
    <col min="13815" max="13815" width="13" style="227" customWidth="1"/>
    <col min="13816" max="13816" width="12" style="227" customWidth="1"/>
    <col min="13817" max="13817" width="14.140625" style="227" customWidth="1"/>
    <col min="13818" max="13818" width="13.85546875" style="227" customWidth="1"/>
    <col min="13819" max="13819" width="9.140625" style="227"/>
    <col min="13820" max="13820" width="10.28515625" style="227" bestFit="1" customWidth="1"/>
    <col min="13821" max="14062" width="9.140625" style="227"/>
    <col min="14063" max="14063" width="4.85546875" style="227" customWidth="1"/>
    <col min="14064" max="14064" width="31" style="227" customWidth="1"/>
    <col min="14065" max="14065" width="12.28515625" style="227" customWidth="1"/>
    <col min="14066" max="14066" width="11.5703125" style="227" customWidth="1"/>
    <col min="14067" max="14067" width="13.7109375" style="227" customWidth="1"/>
    <col min="14068" max="14068" width="12.7109375" style="227" customWidth="1"/>
    <col min="14069" max="14069" width="13.7109375" style="227" customWidth="1"/>
    <col min="14070" max="14070" width="14.42578125" style="227" customWidth="1"/>
    <col min="14071" max="14071" width="13" style="227" customWidth="1"/>
    <col min="14072" max="14072" width="12" style="227" customWidth="1"/>
    <col min="14073" max="14073" width="14.140625" style="227" customWidth="1"/>
    <col min="14074" max="14074" width="13.85546875" style="227" customWidth="1"/>
    <col min="14075" max="14075" width="9.140625" style="227"/>
    <col min="14076" max="14076" width="10.28515625" style="227" bestFit="1" customWidth="1"/>
    <col min="14077" max="14318" width="9.140625" style="227"/>
    <col min="14319" max="14319" width="4.85546875" style="227" customWidth="1"/>
    <col min="14320" max="14320" width="31" style="227" customWidth="1"/>
    <col min="14321" max="14321" width="12.28515625" style="227" customWidth="1"/>
    <col min="14322" max="14322" width="11.5703125" style="227" customWidth="1"/>
    <col min="14323" max="14323" width="13.7109375" style="227" customWidth="1"/>
    <col min="14324" max="14324" width="12.7109375" style="227" customWidth="1"/>
    <col min="14325" max="14325" width="13.7109375" style="227" customWidth="1"/>
    <col min="14326" max="14326" width="14.42578125" style="227" customWidth="1"/>
    <col min="14327" max="14327" width="13" style="227" customWidth="1"/>
    <col min="14328" max="14328" width="12" style="227" customWidth="1"/>
    <col min="14329" max="14329" width="14.140625" style="227" customWidth="1"/>
    <col min="14330" max="14330" width="13.85546875" style="227" customWidth="1"/>
    <col min="14331" max="14331" width="9.140625" style="227"/>
    <col min="14332" max="14332" width="10.28515625" style="227" bestFit="1" customWidth="1"/>
    <col min="14333" max="14574" width="9.140625" style="227"/>
    <col min="14575" max="14575" width="4.85546875" style="227" customWidth="1"/>
    <col min="14576" max="14576" width="31" style="227" customWidth="1"/>
    <col min="14577" max="14577" width="12.28515625" style="227" customWidth="1"/>
    <col min="14578" max="14578" width="11.5703125" style="227" customWidth="1"/>
    <col min="14579" max="14579" width="13.7109375" style="227" customWidth="1"/>
    <col min="14580" max="14580" width="12.7109375" style="227" customWidth="1"/>
    <col min="14581" max="14581" width="13.7109375" style="227" customWidth="1"/>
    <col min="14582" max="14582" width="14.42578125" style="227" customWidth="1"/>
    <col min="14583" max="14583" width="13" style="227" customWidth="1"/>
    <col min="14584" max="14584" width="12" style="227" customWidth="1"/>
    <col min="14585" max="14585" width="14.140625" style="227" customWidth="1"/>
    <col min="14586" max="14586" width="13.85546875" style="227" customWidth="1"/>
    <col min="14587" max="14587" width="9.140625" style="227"/>
    <col min="14588" max="14588" width="10.28515625" style="227" bestFit="1" customWidth="1"/>
    <col min="14589" max="14830" width="9.140625" style="227"/>
    <col min="14831" max="14831" width="4.85546875" style="227" customWidth="1"/>
    <col min="14832" max="14832" width="31" style="227" customWidth="1"/>
    <col min="14833" max="14833" width="12.28515625" style="227" customWidth="1"/>
    <col min="14834" max="14834" width="11.5703125" style="227" customWidth="1"/>
    <col min="14835" max="14835" width="13.7109375" style="227" customWidth="1"/>
    <col min="14836" max="14836" width="12.7109375" style="227" customWidth="1"/>
    <col min="14837" max="14837" width="13.7109375" style="227" customWidth="1"/>
    <col min="14838" max="14838" width="14.42578125" style="227" customWidth="1"/>
    <col min="14839" max="14839" width="13" style="227" customWidth="1"/>
    <col min="14840" max="14840" width="12" style="227" customWidth="1"/>
    <col min="14841" max="14841" width="14.140625" style="227" customWidth="1"/>
    <col min="14842" max="14842" width="13.85546875" style="227" customWidth="1"/>
    <col min="14843" max="14843" width="9.140625" style="227"/>
    <col min="14844" max="14844" width="10.28515625" style="227" bestFit="1" customWidth="1"/>
    <col min="14845" max="15086" width="9.140625" style="227"/>
    <col min="15087" max="15087" width="4.85546875" style="227" customWidth="1"/>
    <col min="15088" max="15088" width="31" style="227" customWidth="1"/>
    <col min="15089" max="15089" width="12.28515625" style="227" customWidth="1"/>
    <col min="15090" max="15090" width="11.5703125" style="227" customWidth="1"/>
    <col min="15091" max="15091" width="13.7109375" style="227" customWidth="1"/>
    <col min="15092" max="15092" width="12.7109375" style="227" customWidth="1"/>
    <col min="15093" max="15093" width="13.7109375" style="227" customWidth="1"/>
    <col min="15094" max="15094" width="14.42578125" style="227" customWidth="1"/>
    <col min="15095" max="15095" width="13" style="227" customWidth="1"/>
    <col min="15096" max="15096" width="12" style="227" customWidth="1"/>
    <col min="15097" max="15097" width="14.140625" style="227" customWidth="1"/>
    <col min="15098" max="15098" width="13.85546875" style="227" customWidth="1"/>
    <col min="15099" max="15099" width="9.140625" style="227"/>
    <col min="15100" max="15100" width="10.28515625" style="227" bestFit="1" customWidth="1"/>
    <col min="15101" max="15342" width="9.140625" style="227"/>
    <col min="15343" max="15343" width="4.85546875" style="227" customWidth="1"/>
    <col min="15344" max="15344" width="31" style="227" customWidth="1"/>
    <col min="15345" max="15345" width="12.28515625" style="227" customWidth="1"/>
    <col min="15346" max="15346" width="11.5703125" style="227" customWidth="1"/>
    <col min="15347" max="15347" width="13.7109375" style="227" customWidth="1"/>
    <col min="15348" max="15348" width="12.7109375" style="227" customWidth="1"/>
    <col min="15349" max="15349" width="13.7109375" style="227" customWidth="1"/>
    <col min="15350" max="15350" width="14.42578125" style="227" customWidth="1"/>
    <col min="15351" max="15351" width="13" style="227" customWidth="1"/>
    <col min="15352" max="15352" width="12" style="227" customWidth="1"/>
    <col min="15353" max="15353" width="14.140625" style="227" customWidth="1"/>
    <col min="15354" max="15354" width="13.85546875" style="227" customWidth="1"/>
    <col min="15355" max="15355" width="9.140625" style="227"/>
    <col min="15356" max="15356" width="10.28515625" style="227" bestFit="1" customWidth="1"/>
    <col min="15357" max="15598" width="9.140625" style="227"/>
    <col min="15599" max="15599" width="4.85546875" style="227" customWidth="1"/>
    <col min="15600" max="15600" width="31" style="227" customWidth="1"/>
    <col min="15601" max="15601" width="12.28515625" style="227" customWidth="1"/>
    <col min="15602" max="15602" width="11.5703125" style="227" customWidth="1"/>
    <col min="15603" max="15603" width="13.7109375" style="227" customWidth="1"/>
    <col min="15604" max="15604" width="12.7109375" style="227" customWidth="1"/>
    <col min="15605" max="15605" width="13.7109375" style="227" customWidth="1"/>
    <col min="15606" max="15606" width="14.42578125" style="227" customWidth="1"/>
    <col min="15607" max="15607" width="13" style="227" customWidth="1"/>
    <col min="15608" max="15608" width="12" style="227" customWidth="1"/>
    <col min="15609" max="15609" width="14.140625" style="227" customWidth="1"/>
    <col min="15610" max="15610" width="13.85546875" style="227" customWidth="1"/>
    <col min="15611" max="15611" width="9.140625" style="227"/>
    <col min="15612" max="15612" width="10.28515625" style="227" bestFit="1" customWidth="1"/>
    <col min="15613" max="15854" width="9.140625" style="227"/>
    <col min="15855" max="15855" width="4.85546875" style="227" customWidth="1"/>
    <col min="15856" max="15856" width="31" style="227" customWidth="1"/>
    <col min="15857" max="15857" width="12.28515625" style="227" customWidth="1"/>
    <col min="15858" max="15858" width="11.5703125" style="227" customWidth="1"/>
    <col min="15859" max="15859" width="13.7109375" style="227" customWidth="1"/>
    <col min="15860" max="15860" width="12.7109375" style="227" customWidth="1"/>
    <col min="15861" max="15861" width="13.7109375" style="227" customWidth="1"/>
    <col min="15862" max="15862" width="14.42578125" style="227" customWidth="1"/>
    <col min="15863" max="15863" width="13" style="227" customWidth="1"/>
    <col min="15864" max="15864" width="12" style="227" customWidth="1"/>
    <col min="15865" max="15865" width="14.140625" style="227" customWidth="1"/>
    <col min="15866" max="15866" width="13.85546875" style="227" customWidth="1"/>
    <col min="15867" max="15867" width="9.140625" style="227"/>
    <col min="15868" max="15868" width="10.28515625" style="227" bestFit="1" customWidth="1"/>
    <col min="15869" max="16110" width="9.140625" style="227"/>
    <col min="16111" max="16111" width="4.85546875" style="227" customWidth="1"/>
    <col min="16112" max="16112" width="31" style="227" customWidth="1"/>
    <col min="16113" max="16113" width="12.28515625" style="227" customWidth="1"/>
    <col min="16114" max="16114" width="11.5703125" style="227" customWidth="1"/>
    <col min="16115" max="16115" width="13.7109375" style="227" customWidth="1"/>
    <col min="16116" max="16116" width="12.7109375" style="227" customWidth="1"/>
    <col min="16117" max="16117" width="13.7109375" style="227" customWidth="1"/>
    <col min="16118" max="16118" width="14.42578125" style="227" customWidth="1"/>
    <col min="16119" max="16119" width="13" style="227" customWidth="1"/>
    <col min="16120" max="16120" width="12" style="227" customWidth="1"/>
    <col min="16121" max="16121" width="14.140625" style="227" customWidth="1"/>
    <col min="16122" max="16122" width="13.85546875" style="227" customWidth="1"/>
    <col min="16123" max="16123" width="9.140625" style="227"/>
    <col min="16124" max="16124" width="10.28515625" style="227" bestFit="1" customWidth="1"/>
    <col min="16125" max="16384" width="9.140625" style="227"/>
  </cols>
  <sheetData>
    <row r="2" spans="1:9" ht="93" customHeight="1">
      <c r="F2" s="1284" t="s">
        <v>916</v>
      </c>
      <c r="G2" s="1284"/>
    </row>
    <row r="3" spans="1:9" ht="33" customHeight="1">
      <c r="B3" s="1280" t="s">
        <v>917</v>
      </c>
      <c r="C3" s="1281"/>
      <c r="D3" s="1281"/>
      <c r="E3" s="1281"/>
      <c r="F3" s="1281"/>
      <c r="G3" s="1281"/>
    </row>
    <row r="4" spans="1:9" ht="20.45" customHeight="1">
      <c r="B4" s="265"/>
      <c r="C4" s="413" t="str">
        <f>'1_Елементи витрат'!A3</f>
        <v>Акціонерне товариство "ОБЛТЕПЛОКОМУНЕНЕРГО" м. Чернігів, смт. Срібне</v>
      </c>
      <c r="D4" s="413"/>
      <c r="E4" s="413"/>
      <c r="F4" s="409"/>
      <c r="G4" s="298"/>
    </row>
    <row r="5" spans="1:9">
      <c r="B5" s="1294" t="s">
        <v>126</v>
      </c>
      <c r="C5" s="1294"/>
      <c r="D5" s="1294"/>
      <c r="E5" s="1294"/>
      <c r="F5" s="1294"/>
      <c r="G5" s="1294"/>
    </row>
    <row r="6" spans="1:9">
      <c r="C6" s="1295"/>
      <c r="D6" s="1295"/>
      <c r="E6" s="1295"/>
      <c r="F6" s="298"/>
      <c r="G6" s="230" t="s">
        <v>255</v>
      </c>
    </row>
    <row r="7" spans="1:9" ht="140.25" customHeight="1">
      <c r="A7" s="299" t="s">
        <v>127</v>
      </c>
      <c r="B7" s="231" t="s">
        <v>415</v>
      </c>
      <c r="C7" s="231" t="s">
        <v>685</v>
      </c>
      <c r="D7" s="231" t="s">
        <v>686</v>
      </c>
      <c r="E7" s="231" t="s">
        <v>565</v>
      </c>
      <c r="F7" s="231" t="s">
        <v>687</v>
      </c>
      <c r="G7" s="231" t="s">
        <v>688</v>
      </c>
      <c r="I7" s="246"/>
    </row>
    <row r="8" spans="1:9">
      <c r="A8" s="232">
        <v>1</v>
      </c>
      <c r="B8" s="232">
        <v>2</v>
      </c>
      <c r="C8" s="232">
        <v>3</v>
      </c>
      <c r="D8" s="232">
        <f>+C8+1</f>
        <v>4</v>
      </c>
      <c r="E8" s="232">
        <f t="shared" ref="E8:G8" si="0">+D8+1</f>
        <v>5</v>
      </c>
      <c r="F8" s="232">
        <f t="shared" si="0"/>
        <v>6</v>
      </c>
      <c r="G8" s="232">
        <f t="shared" si="0"/>
        <v>7</v>
      </c>
      <c r="I8" s="300"/>
    </row>
    <row r="9" spans="1:9" s="238" customFormat="1">
      <c r="A9" s="301">
        <v>1</v>
      </c>
      <c r="B9" s="234" t="s">
        <v>680</v>
      </c>
      <c r="C9" s="305">
        <f>+Д8.1!G9</f>
        <v>324.29599999999999</v>
      </c>
      <c r="D9" s="305">
        <v>136.57599999999999</v>
      </c>
      <c r="E9" s="305">
        <f>C9*D9/1000</f>
        <v>44.291050495999997</v>
      </c>
      <c r="F9" s="261"/>
      <c r="G9" s="302"/>
    </row>
    <row r="10" spans="1:9" s="245" customFormat="1">
      <c r="A10" s="303" t="s">
        <v>143</v>
      </c>
      <c r="B10" s="240" t="s">
        <v>102</v>
      </c>
      <c r="C10" s="304">
        <f>+Д8.1!G10</f>
        <v>102.42387661799999</v>
      </c>
      <c r="D10" s="304">
        <f>D9</f>
        <v>136.57599999999999</v>
      </c>
      <c r="E10" s="305">
        <f>C10*D10/1000</f>
        <v>13.988643372979967</v>
      </c>
      <c r="F10" s="310"/>
      <c r="G10" s="302"/>
    </row>
    <row r="11" spans="1:9" s="245" customFormat="1">
      <c r="A11" s="303" t="s">
        <v>35</v>
      </c>
      <c r="B11" s="240" t="s">
        <v>158</v>
      </c>
      <c r="C11" s="304">
        <f>+Д8.1!G11</f>
        <v>220.3958079434</v>
      </c>
      <c r="D11" s="304">
        <f t="shared" ref="D11:D18" si="1">D10</f>
        <v>136.57599999999999</v>
      </c>
      <c r="E11" s="305">
        <f t="shared" ref="E11:E14" si="2">C11*D11/1000</f>
        <v>30.100777865677795</v>
      </c>
      <c r="F11" s="310"/>
      <c r="G11" s="302"/>
    </row>
    <row r="12" spans="1:9" s="245" customFormat="1">
      <c r="A12" s="303" t="s">
        <v>185</v>
      </c>
      <c r="B12" s="240" t="s">
        <v>160</v>
      </c>
      <c r="C12" s="304">
        <f>+Д8.1!G12</f>
        <v>0</v>
      </c>
      <c r="D12" s="304">
        <f t="shared" si="1"/>
        <v>136.57599999999999</v>
      </c>
      <c r="E12" s="305">
        <f t="shared" si="2"/>
        <v>0</v>
      </c>
      <c r="F12" s="310"/>
      <c r="G12" s="302"/>
    </row>
    <row r="13" spans="1:9" s="245" customFormat="1">
      <c r="A13" s="303" t="s">
        <v>188</v>
      </c>
      <c r="B13" s="240" t="s">
        <v>156</v>
      </c>
      <c r="C13" s="304">
        <f>+Д8.1!G13</f>
        <v>0</v>
      </c>
      <c r="D13" s="304">
        <f t="shared" si="1"/>
        <v>136.57599999999999</v>
      </c>
      <c r="E13" s="305">
        <f t="shared" si="2"/>
        <v>0</v>
      </c>
      <c r="F13" s="310"/>
      <c r="G13" s="302"/>
    </row>
    <row r="14" spans="1:9" s="245" customFormat="1" ht="24">
      <c r="A14" s="303" t="s">
        <v>566</v>
      </c>
      <c r="B14" s="240" t="s">
        <v>425</v>
      </c>
      <c r="C14" s="304">
        <f>+Д8.1!G14</f>
        <v>1.4763154385999999</v>
      </c>
      <c r="D14" s="304">
        <f t="shared" si="1"/>
        <v>136.57599999999999</v>
      </c>
      <c r="E14" s="305">
        <f t="shared" si="2"/>
        <v>0.20162925734223358</v>
      </c>
      <c r="F14" s="310"/>
      <c r="G14" s="302"/>
    </row>
    <row r="15" spans="1:9" s="245" customFormat="1">
      <c r="A15" s="303" t="s">
        <v>567</v>
      </c>
      <c r="B15" s="246" t="s">
        <v>426</v>
      </c>
      <c r="C15" s="236" t="s">
        <v>69</v>
      </c>
      <c r="D15" s="304">
        <f t="shared" si="1"/>
        <v>136.57599999999999</v>
      </c>
      <c r="E15" s="236"/>
      <c r="F15" s="236"/>
      <c r="G15" s="236"/>
    </row>
    <row r="16" spans="1:9" s="245" customFormat="1" ht="24">
      <c r="A16" s="303" t="s">
        <v>568</v>
      </c>
      <c r="B16" s="246" t="s">
        <v>427</v>
      </c>
      <c r="C16" s="236" t="s">
        <v>69</v>
      </c>
      <c r="D16" s="304">
        <f t="shared" si="1"/>
        <v>136.57599999999999</v>
      </c>
      <c r="E16" s="236">
        <f>E$14/($C$11+$C$12+$C$13)*C11</f>
        <v>0.20162925734223358</v>
      </c>
      <c r="F16" s="236"/>
      <c r="G16" s="236"/>
    </row>
    <row r="17" spans="1:16124" s="245" customFormat="1">
      <c r="A17" s="303" t="s">
        <v>569</v>
      </c>
      <c r="B17" s="246" t="s">
        <v>428</v>
      </c>
      <c r="C17" s="236" t="s">
        <v>69</v>
      </c>
      <c r="D17" s="304">
        <f t="shared" si="1"/>
        <v>136.57599999999999</v>
      </c>
      <c r="E17" s="236">
        <f t="shared" ref="E17:E18" si="3">E$14/($C$11+$C$12+$C$13)*C12</f>
        <v>0</v>
      </c>
      <c r="F17" s="236"/>
      <c r="G17" s="236"/>
    </row>
    <row r="18" spans="1:16124" s="245" customFormat="1">
      <c r="A18" s="303" t="s">
        <v>570</v>
      </c>
      <c r="B18" s="246" t="s">
        <v>429</v>
      </c>
      <c r="C18" s="236" t="s">
        <v>69</v>
      </c>
      <c r="D18" s="304">
        <f t="shared" si="1"/>
        <v>136.57599999999999</v>
      </c>
      <c r="E18" s="236">
        <f t="shared" si="3"/>
        <v>0</v>
      </c>
      <c r="F18" s="236"/>
      <c r="G18" s="236"/>
    </row>
    <row r="19" spans="1:16124" s="245" customFormat="1" ht="16.5" customHeight="1">
      <c r="A19" s="311"/>
      <c r="B19" s="263"/>
      <c r="C19" s="312"/>
      <c r="D19" s="312"/>
      <c r="E19" s="312"/>
      <c r="F19" s="313"/>
      <c r="G19" s="312"/>
    </row>
    <row r="20" spans="1:16124" s="245" customFormat="1" ht="16.5" customHeight="1">
      <c r="A20" s="311"/>
      <c r="B20" s="263"/>
      <c r="C20" s="312"/>
      <c r="D20" s="312"/>
      <c r="E20" s="312"/>
      <c r="F20" s="313"/>
      <c r="G20" s="312"/>
    </row>
    <row r="21" spans="1:16124" ht="15" customHeight="1">
      <c r="B21" s="253" t="s">
        <v>891</v>
      </c>
      <c r="C21" s="253"/>
      <c r="D21" s="253"/>
      <c r="E21" s="253"/>
      <c r="F21" s="1286" t="s">
        <v>1077</v>
      </c>
      <c r="G21" s="1286"/>
    </row>
    <row r="22" spans="1:16124" ht="15" customHeight="1">
      <c r="B22" s="254"/>
      <c r="C22" s="255"/>
      <c r="D22" s="254"/>
      <c r="E22" s="254"/>
      <c r="F22" s="1293"/>
      <c r="G22" s="1293"/>
    </row>
    <row r="30" spans="1:16124" s="251" customFormat="1">
      <c r="A30" s="227"/>
      <c r="B30" s="227"/>
      <c r="C30" s="227"/>
      <c r="D30" s="227"/>
      <c r="E30" s="227"/>
      <c r="F30" s="227"/>
      <c r="G30" s="227"/>
      <c r="H30" s="227"/>
      <c r="I30" s="227"/>
      <c r="J30" s="227"/>
      <c r="K30" s="227"/>
      <c r="L30" s="227"/>
      <c r="M30" s="227"/>
      <c r="N30" s="227"/>
      <c r="O30" s="227"/>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c r="DK30" s="227"/>
      <c r="DL30" s="227"/>
      <c r="DM30" s="227"/>
      <c r="DN30" s="227"/>
      <c r="DO30" s="227"/>
      <c r="DP30" s="227"/>
      <c r="DQ30" s="227"/>
      <c r="DR30" s="227"/>
      <c r="DS30" s="227"/>
      <c r="DT30" s="227"/>
      <c r="DU30" s="227"/>
      <c r="DV30" s="227"/>
      <c r="DW30" s="227"/>
      <c r="DX30" s="227"/>
      <c r="DY30" s="227"/>
      <c r="DZ30" s="227"/>
      <c r="EA30" s="227"/>
      <c r="EB30" s="227"/>
      <c r="EC30" s="227"/>
      <c r="ED30" s="227"/>
      <c r="EE30" s="227"/>
      <c r="EF30" s="227"/>
      <c r="EG30" s="227"/>
      <c r="EH30" s="227"/>
      <c r="EI30" s="227"/>
      <c r="EJ30" s="227"/>
      <c r="EK30" s="227"/>
      <c r="EL30" s="227"/>
      <c r="EM30" s="227"/>
      <c r="EN30" s="227"/>
      <c r="EO30" s="227"/>
      <c r="EP30" s="227"/>
      <c r="EQ30" s="227"/>
      <c r="ER30" s="227"/>
      <c r="ES30" s="227"/>
      <c r="ET30" s="227"/>
      <c r="EU30" s="227"/>
      <c r="EV30" s="227"/>
      <c r="EW30" s="227"/>
      <c r="EX30" s="227"/>
      <c r="EY30" s="227"/>
      <c r="EZ30" s="227"/>
      <c r="FA30" s="227"/>
      <c r="FB30" s="227"/>
      <c r="FC30" s="227"/>
      <c r="FD30" s="227"/>
      <c r="FE30" s="227"/>
      <c r="FF30" s="227"/>
      <c r="FG30" s="227"/>
      <c r="FH30" s="227"/>
      <c r="FI30" s="227"/>
      <c r="FJ30" s="227"/>
      <c r="FK30" s="227"/>
      <c r="FL30" s="227"/>
      <c r="FM30" s="227"/>
      <c r="FN30" s="227"/>
      <c r="FO30" s="227"/>
      <c r="FP30" s="227"/>
      <c r="FQ30" s="227"/>
      <c r="FR30" s="227"/>
      <c r="FS30" s="227"/>
      <c r="FT30" s="227"/>
      <c r="FU30" s="227"/>
      <c r="FV30" s="227"/>
      <c r="FW30" s="227"/>
      <c r="FX30" s="227"/>
      <c r="FY30" s="227"/>
      <c r="FZ30" s="227"/>
      <c r="GA30" s="227"/>
      <c r="GB30" s="227"/>
      <c r="GC30" s="227"/>
      <c r="GD30" s="227"/>
      <c r="GE30" s="227"/>
      <c r="GF30" s="227"/>
      <c r="GG30" s="227"/>
      <c r="GH30" s="227"/>
      <c r="GI30" s="227"/>
      <c r="GJ30" s="227"/>
      <c r="GK30" s="227"/>
      <c r="GL30" s="227"/>
      <c r="GM30" s="227"/>
      <c r="GN30" s="227"/>
      <c r="GO30" s="227"/>
      <c r="GP30" s="227"/>
      <c r="GQ30" s="227"/>
      <c r="GR30" s="227"/>
      <c r="GS30" s="227"/>
      <c r="GT30" s="227"/>
      <c r="GU30" s="227"/>
      <c r="GV30" s="227"/>
      <c r="GW30" s="227"/>
      <c r="GX30" s="227"/>
      <c r="GY30" s="227"/>
      <c r="GZ30" s="227"/>
      <c r="HA30" s="227"/>
      <c r="HB30" s="227"/>
      <c r="HC30" s="227"/>
      <c r="HD30" s="227"/>
      <c r="HE30" s="227"/>
      <c r="HF30" s="227"/>
      <c r="HG30" s="227"/>
      <c r="HH30" s="227"/>
      <c r="HI30" s="227"/>
      <c r="HJ30" s="227"/>
      <c r="HK30" s="227"/>
      <c r="HL30" s="227"/>
      <c r="HM30" s="227"/>
      <c r="HN30" s="227"/>
      <c r="HO30" s="227"/>
      <c r="HP30" s="227"/>
      <c r="HQ30" s="227"/>
      <c r="HR30" s="227"/>
      <c r="HS30" s="227"/>
      <c r="HT30" s="227"/>
      <c r="HU30" s="227"/>
      <c r="HV30" s="227"/>
      <c r="HW30" s="227"/>
      <c r="HX30" s="227"/>
      <c r="HY30" s="227"/>
      <c r="HZ30" s="227"/>
      <c r="IA30" s="227"/>
      <c r="IB30" s="227"/>
      <c r="IC30" s="227"/>
      <c r="ID30" s="227"/>
      <c r="IE30" s="227"/>
      <c r="IF30" s="227"/>
      <c r="IG30" s="227"/>
      <c r="IH30" s="227"/>
      <c r="II30" s="227"/>
      <c r="IJ30" s="227"/>
      <c r="IK30" s="227"/>
      <c r="IL30" s="227"/>
      <c r="IM30" s="227"/>
      <c r="IN30" s="227"/>
      <c r="IO30" s="227"/>
      <c r="IP30" s="227"/>
      <c r="IQ30" s="227"/>
      <c r="IR30" s="227"/>
      <c r="IS30" s="227"/>
      <c r="IT30" s="227"/>
      <c r="IU30" s="227"/>
      <c r="IV30" s="227"/>
      <c r="IW30" s="227"/>
      <c r="IX30" s="227"/>
      <c r="IY30" s="227"/>
      <c r="IZ30" s="227"/>
      <c r="JA30" s="227"/>
      <c r="JB30" s="227"/>
      <c r="JC30" s="227"/>
      <c r="JD30" s="227"/>
      <c r="JE30" s="227"/>
      <c r="JF30" s="227"/>
      <c r="JG30" s="227"/>
      <c r="JH30" s="227"/>
      <c r="JI30" s="227"/>
      <c r="JJ30" s="227"/>
      <c r="JK30" s="227"/>
      <c r="JL30" s="227"/>
      <c r="JM30" s="227"/>
      <c r="JN30" s="227"/>
      <c r="JO30" s="227"/>
      <c r="JP30" s="227"/>
      <c r="JQ30" s="227"/>
      <c r="JR30" s="227"/>
      <c r="JS30" s="227"/>
      <c r="JT30" s="227"/>
      <c r="JU30" s="227"/>
      <c r="JV30" s="227"/>
      <c r="JW30" s="227"/>
      <c r="JX30" s="227"/>
      <c r="JY30" s="227"/>
      <c r="JZ30" s="227"/>
      <c r="KA30" s="227"/>
      <c r="KB30" s="227"/>
      <c r="KC30" s="227"/>
      <c r="KD30" s="227"/>
      <c r="KE30" s="227"/>
      <c r="KF30" s="227"/>
      <c r="KG30" s="227"/>
      <c r="KH30" s="227"/>
      <c r="KI30" s="227"/>
      <c r="KJ30" s="227"/>
      <c r="KK30" s="227"/>
      <c r="KL30" s="227"/>
      <c r="KM30" s="227"/>
      <c r="KN30" s="227"/>
      <c r="KO30" s="227"/>
      <c r="KP30" s="227"/>
      <c r="KQ30" s="227"/>
      <c r="KR30" s="227"/>
      <c r="KS30" s="227"/>
      <c r="KT30" s="227"/>
      <c r="KU30" s="227"/>
      <c r="KV30" s="227"/>
      <c r="KW30" s="227"/>
      <c r="KX30" s="227"/>
      <c r="KY30" s="227"/>
      <c r="KZ30" s="227"/>
      <c r="LA30" s="227"/>
      <c r="LB30" s="227"/>
      <c r="LC30" s="227"/>
      <c r="LD30" s="227"/>
      <c r="LE30" s="227"/>
      <c r="LF30" s="227"/>
      <c r="LG30" s="227"/>
      <c r="LH30" s="227"/>
      <c r="LI30" s="227"/>
      <c r="LJ30" s="227"/>
      <c r="LK30" s="227"/>
      <c r="LL30" s="227"/>
      <c r="LM30" s="227"/>
      <c r="LN30" s="227"/>
      <c r="LO30" s="227"/>
      <c r="LP30" s="227"/>
      <c r="LQ30" s="227"/>
      <c r="LR30" s="227"/>
      <c r="LS30" s="227"/>
      <c r="LT30" s="227"/>
      <c r="LU30" s="227"/>
      <c r="LV30" s="227"/>
      <c r="LW30" s="227"/>
      <c r="LX30" s="227"/>
      <c r="LY30" s="227"/>
      <c r="LZ30" s="227"/>
      <c r="MA30" s="227"/>
      <c r="MB30" s="227"/>
      <c r="MC30" s="227"/>
      <c r="MD30" s="227"/>
      <c r="ME30" s="227"/>
      <c r="MF30" s="227"/>
      <c r="MG30" s="227"/>
      <c r="MH30" s="227"/>
      <c r="MI30" s="227"/>
      <c r="MJ30" s="227"/>
      <c r="MK30" s="227"/>
      <c r="ML30" s="227"/>
      <c r="MM30" s="227"/>
      <c r="MN30" s="227"/>
      <c r="MO30" s="227"/>
      <c r="MP30" s="227"/>
      <c r="MQ30" s="227"/>
      <c r="MR30" s="227"/>
      <c r="MS30" s="227"/>
      <c r="MT30" s="227"/>
      <c r="MU30" s="227"/>
      <c r="MV30" s="227"/>
      <c r="MW30" s="227"/>
      <c r="MX30" s="227"/>
      <c r="MY30" s="227"/>
      <c r="MZ30" s="227"/>
      <c r="NA30" s="227"/>
      <c r="NB30" s="227"/>
      <c r="NC30" s="227"/>
      <c r="ND30" s="227"/>
      <c r="NE30" s="227"/>
      <c r="NF30" s="227"/>
      <c r="NG30" s="227"/>
      <c r="NH30" s="227"/>
      <c r="NI30" s="227"/>
      <c r="NJ30" s="227"/>
      <c r="NK30" s="227"/>
      <c r="NL30" s="227"/>
      <c r="NM30" s="227"/>
      <c r="NN30" s="227"/>
      <c r="NO30" s="227"/>
      <c r="NP30" s="227"/>
      <c r="NQ30" s="227"/>
      <c r="NR30" s="227"/>
      <c r="NS30" s="227"/>
      <c r="NT30" s="227"/>
      <c r="NU30" s="227"/>
      <c r="NV30" s="227"/>
      <c r="NW30" s="227"/>
      <c r="NX30" s="227"/>
      <c r="NY30" s="227"/>
      <c r="NZ30" s="227"/>
      <c r="OA30" s="227"/>
      <c r="OB30" s="227"/>
      <c r="OC30" s="227"/>
      <c r="OD30" s="227"/>
      <c r="OE30" s="227"/>
      <c r="OF30" s="227"/>
      <c r="OG30" s="227"/>
      <c r="OH30" s="227"/>
      <c r="OI30" s="227"/>
      <c r="OJ30" s="227"/>
      <c r="OK30" s="227"/>
      <c r="OL30" s="227"/>
      <c r="OM30" s="227"/>
      <c r="ON30" s="227"/>
      <c r="OO30" s="227"/>
      <c r="OP30" s="227"/>
      <c r="OQ30" s="227"/>
      <c r="OR30" s="227"/>
      <c r="OS30" s="227"/>
      <c r="OT30" s="227"/>
      <c r="OU30" s="227"/>
      <c r="OV30" s="227"/>
      <c r="OW30" s="227"/>
      <c r="OX30" s="227"/>
      <c r="OY30" s="227"/>
      <c r="OZ30" s="227"/>
      <c r="PA30" s="227"/>
      <c r="PB30" s="227"/>
      <c r="PC30" s="227"/>
      <c r="PD30" s="227"/>
      <c r="PE30" s="227"/>
      <c r="PF30" s="227"/>
      <c r="PG30" s="227"/>
      <c r="PH30" s="227"/>
      <c r="PI30" s="227"/>
      <c r="PJ30" s="227"/>
      <c r="PK30" s="227"/>
      <c r="PL30" s="227"/>
      <c r="PM30" s="227"/>
      <c r="PN30" s="227"/>
      <c r="PO30" s="227"/>
      <c r="PP30" s="227"/>
      <c r="PQ30" s="227"/>
      <c r="PR30" s="227"/>
      <c r="PS30" s="227"/>
      <c r="PT30" s="227"/>
      <c r="PU30" s="227"/>
      <c r="PV30" s="227"/>
      <c r="PW30" s="227"/>
      <c r="PX30" s="227"/>
      <c r="PY30" s="227"/>
      <c r="PZ30" s="227"/>
      <c r="QA30" s="227"/>
      <c r="QB30" s="227"/>
      <c r="QC30" s="227"/>
      <c r="QD30" s="227"/>
      <c r="QE30" s="227"/>
      <c r="QF30" s="227"/>
      <c r="QG30" s="227"/>
      <c r="QH30" s="227"/>
      <c r="QI30" s="227"/>
      <c r="QJ30" s="227"/>
      <c r="QK30" s="227"/>
      <c r="QL30" s="227"/>
      <c r="QM30" s="227"/>
      <c r="QN30" s="227"/>
      <c r="QO30" s="227"/>
      <c r="QP30" s="227"/>
      <c r="QQ30" s="227"/>
      <c r="QR30" s="227"/>
      <c r="QS30" s="227"/>
      <c r="QT30" s="227"/>
      <c r="QU30" s="227"/>
      <c r="QV30" s="227"/>
      <c r="QW30" s="227"/>
      <c r="QX30" s="227"/>
      <c r="QY30" s="227"/>
      <c r="QZ30" s="227"/>
      <c r="RA30" s="227"/>
      <c r="RB30" s="227"/>
      <c r="RC30" s="227"/>
      <c r="RD30" s="227"/>
      <c r="RE30" s="227"/>
      <c r="RF30" s="227"/>
      <c r="RG30" s="227"/>
      <c r="RH30" s="227"/>
      <c r="RI30" s="227"/>
      <c r="RJ30" s="227"/>
      <c r="RK30" s="227"/>
      <c r="RL30" s="227"/>
      <c r="RM30" s="227"/>
      <c r="RN30" s="227"/>
      <c r="RO30" s="227"/>
      <c r="RP30" s="227"/>
      <c r="RQ30" s="227"/>
      <c r="RR30" s="227"/>
      <c r="RS30" s="227"/>
      <c r="RT30" s="227"/>
      <c r="RU30" s="227"/>
      <c r="RV30" s="227"/>
      <c r="RW30" s="227"/>
      <c r="RX30" s="227"/>
      <c r="RY30" s="227"/>
      <c r="RZ30" s="227"/>
      <c r="SA30" s="227"/>
      <c r="SB30" s="227"/>
      <c r="SC30" s="227"/>
      <c r="SD30" s="227"/>
      <c r="SE30" s="227"/>
      <c r="SF30" s="227"/>
      <c r="SG30" s="227"/>
      <c r="SH30" s="227"/>
      <c r="SI30" s="227"/>
      <c r="SJ30" s="227"/>
      <c r="SK30" s="227"/>
      <c r="SL30" s="227"/>
      <c r="SM30" s="227"/>
      <c r="SN30" s="227"/>
      <c r="SO30" s="227"/>
      <c r="SP30" s="227"/>
      <c r="SQ30" s="227"/>
      <c r="SR30" s="227"/>
      <c r="SS30" s="227"/>
      <c r="ST30" s="227"/>
      <c r="SU30" s="227"/>
      <c r="SV30" s="227"/>
      <c r="SW30" s="227"/>
      <c r="SX30" s="227"/>
      <c r="SY30" s="227"/>
      <c r="SZ30" s="227"/>
      <c r="TA30" s="227"/>
      <c r="TB30" s="227"/>
      <c r="TC30" s="227"/>
      <c r="TD30" s="227"/>
      <c r="TE30" s="227"/>
      <c r="TF30" s="227"/>
      <c r="TG30" s="227"/>
      <c r="TH30" s="227"/>
      <c r="TI30" s="227"/>
      <c r="TJ30" s="227"/>
      <c r="TK30" s="227"/>
      <c r="TL30" s="227"/>
      <c r="TM30" s="227"/>
      <c r="TN30" s="227"/>
      <c r="TO30" s="227"/>
      <c r="TP30" s="227"/>
      <c r="TQ30" s="227"/>
      <c r="TR30" s="227"/>
      <c r="TS30" s="227"/>
      <c r="TT30" s="227"/>
      <c r="TU30" s="227"/>
      <c r="TV30" s="227"/>
      <c r="TW30" s="227"/>
      <c r="TX30" s="227"/>
      <c r="TY30" s="227"/>
      <c r="TZ30" s="227"/>
      <c r="UA30" s="227"/>
      <c r="UB30" s="227"/>
      <c r="UC30" s="227"/>
      <c r="UD30" s="227"/>
      <c r="UE30" s="227"/>
      <c r="UF30" s="227"/>
      <c r="UG30" s="227"/>
      <c r="UH30" s="227"/>
      <c r="UI30" s="227"/>
      <c r="UJ30" s="227"/>
      <c r="UK30" s="227"/>
      <c r="UL30" s="227"/>
      <c r="UM30" s="227"/>
      <c r="UN30" s="227"/>
      <c r="UO30" s="227"/>
      <c r="UP30" s="227"/>
      <c r="UQ30" s="227"/>
      <c r="UR30" s="227"/>
      <c r="US30" s="227"/>
      <c r="UT30" s="227"/>
      <c r="UU30" s="227"/>
      <c r="UV30" s="227"/>
      <c r="UW30" s="227"/>
      <c r="UX30" s="227"/>
      <c r="UY30" s="227"/>
      <c r="UZ30" s="227"/>
      <c r="VA30" s="227"/>
      <c r="VB30" s="227"/>
      <c r="VC30" s="227"/>
      <c r="VD30" s="227"/>
      <c r="VE30" s="227"/>
      <c r="VF30" s="227"/>
      <c r="VG30" s="227"/>
      <c r="VH30" s="227"/>
      <c r="VI30" s="227"/>
      <c r="VJ30" s="227"/>
      <c r="VK30" s="227"/>
      <c r="VL30" s="227"/>
      <c r="VM30" s="227"/>
      <c r="VN30" s="227"/>
      <c r="VO30" s="227"/>
      <c r="VP30" s="227"/>
      <c r="VQ30" s="227"/>
      <c r="VR30" s="227"/>
      <c r="VS30" s="227"/>
      <c r="VT30" s="227"/>
      <c r="VU30" s="227"/>
      <c r="VV30" s="227"/>
      <c r="VW30" s="227"/>
      <c r="VX30" s="227"/>
      <c r="VY30" s="227"/>
      <c r="VZ30" s="227"/>
      <c r="WA30" s="227"/>
      <c r="WB30" s="227"/>
      <c r="WC30" s="227"/>
      <c r="WD30" s="227"/>
      <c r="WE30" s="227"/>
      <c r="WF30" s="227"/>
      <c r="WG30" s="227"/>
      <c r="WH30" s="227"/>
      <c r="WI30" s="227"/>
      <c r="WJ30" s="227"/>
      <c r="WK30" s="227"/>
      <c r="WL30" s="227"/>
      <c r="WM30" s="227"/>
      <c r="WN30" s="227"/>
      <c r="WO30" s="227"/>
      <c r="WP30" s="227"/>
      <c r="WQ30" s="227"/>
      <c r="WR30" s="227"/>
      <c r="WS30" s="227"/>
      <c r="WT30" s="227"/>
      <c r="WU30" s="227"/>
      <c r="WV30" s="227"/>
      <c r="WW30" s="227"/>
      <c r="WX30" s="227"/>
      <c r="WY30" s="227"/>
      <c r="WZ30" s="227"/>
      <c r="XA30" s="227"/>
      <c r="XB30" s="227"/>
      <c r="XC30" s="227"/>
      <c r="XD30" s="227"/>
      <c r="XE30" s="227"/>
      <c r="XF30" s="227"/>
      <c r="XG30" s="227"/>
      <c r="XH30" s="227"/>
      <c r="XI30" s="227"/>
      <c r="XJ30" s="227"/>
      <c r="XK30" s="227"/>
      <c r="XL30" s="227"/>
      <c r="XM30" s="227"/>
      <c r="XN30" s="227"/>
      <c r="XO30" s="227"/>
      <c r="XP30" s="227"/>
      <c r="XQ30" s="227"/>
      <c r="XR30" s="227"/>
      <c r="XS30" s="227"/>
      <c r="XT30" s="227"/>
      <c r="XU30" s="227"/>
      <c r="XV30" s="227"/>
      <c r="XW30" s="227"/>
      <c r="XX30" s="227"/>
      <c r="XY30" s="227"/>
      <c r="XZ30" s="227"/>
      <c r="YA30" s="227"/>
      <c r="YB30" s="227"/>
      <c r="YC30" s="227"/>
      <c r="YD30" s="227"/>
      <c r="YE30" s="227"/>
      <c r="YF30" s="227"/>
      <c r="YG30" s="227"/>
      <c r="YH30" s="227"/>
      <c r="YI30" s="227"/>
      <c r="YJ30" s="227"/>
      <c r="YK30" s="227"/>
      <c r="YL30" s="227"/>
      <c r="YM30" s="227"/>
      <c r="YN30" s="227"/>
      <c r="YO30" s="227"/>
      <c r="YP30" s="227"/>
      <c r="YQ30" s="227"/>
      <c r="YR30" s="227"/>
      <c r="YS30" s="227"/>
      <c r="YT30" s="227"/>
      <c r="YU30" s="227"/>
      <c r="YV30" s="227"/>
      <c r="YW30" s="227"/>
      <c r="YX30" s="227"/>
      <c r="YY30" s="227"/>
      <c r="YZ30" s="227"/>
      <c r="ZA30" s="227"/>
      <c r="ZB30" s="227"/>
      <c r="ZC30" s="227"/>
      <c r="ZD30" s="227"/>
      <c r="ZE30" s="227"/>
      <c r="ZF30" s="227"/>
      <c r="ZG30" s="227"/>
      <c r="ZH30" s="227"/>
      <c r="ZI30" s="227"/>
      <c r="ZJ30" s="227"/>
      <c r="ZK30" s="227"/>
      <c r="ZL30" s="227"/>
      <c r="ZM30" s="227"/>
      <c r="ZN30" s="227"/>
      <c r="ZO30" s="227"/>
      <c r="ZP30" s="227"/>
      <c r="ZQ30" s="227"/>
      <c r="ZR30" s="227"/>
      <c r="ZS30" s="227"/>
      <c r="ZT30" s="227"/>
      <c r="ZU30" s="227"/>
      <c r="ZV30" s="227"/>
      <c r="ZW30" s="227"/>
      <c r="ZX30" s="227"/>
      <c r="ZY30" s="227"/>
      <c r="ZZ30" s="227"/>
      <c r="AAA30" s="227"/>
      <c r="AAB30" s="227"/>
      <c r="AAC30" s="227"/>
      <c r="AAD30" s="227"/>
      <c r="AAE30" s="227"/>
      <c r="AAF30" s="227"/>
      <c r="AAG30" s="227"/>
      <c r="AAH30" s="227"/>
      <c r="AAI30" s="227"/>
      <c r="AAJ30" s="227"/>
      <c r="AAK30" s="227"/>
      <c r="AAL30" s="227"/>
      <c r="AAM30" s="227"/>
      <c r="AAN30" s="227"/>
      <c r="AAO30" s="227"/>
      <c r="AAP30" s="227"/>
      <c r="AAQ30" s="227"/>
      <c r="AAR30" s="227"/>
      <c r="AAS30" s="227"/>
      <c r="AAT30" s="227"/>
      <c r="AAU30" s="227"/>
      <c r="AAV30" s="227"/>
      <c r="AAW30" s="227"/>
      <c r="AAX30" s="227"/>
      <c r="AAY30" s="227"/>
      <c r="AAZ30" s="227"/>
      <c r="ABA30" s="227"/>
      <c r="ABB30" s="227"/>
      <c r="ABC30" s="227"/>
      <c r="ABD30" s="227"/>
      <c r="ABE30" s="227"/>
      <c r="ABF30" s="227"/>
      <c r="ABG30" s="227"/>
      <c r="ABH30" s="227"/>
      <c r="ABI30" s="227"/>
      <c r="ABJ30" s="227"/>
      <c r="ABK30" s="227"/>
      <c r="ABL30" s="227"/>
      <c r="ABM30" s="227"/>
      <c r="ABN30" s="227"/>
      <c r="ABO30" s="227"/>
      <c r="ABP30" s="227"/>
      <c r="ABQ30" s="227"/>
      <c r="ABR30" s="227"/>
      <c r="ABS30" s="227"/>
      <c r="ABT30" s="227"/>
      <c r="ABU30" s="227"/>
      <c r="ABV30" s="227"/>
      <c r="ABW30" s="227"/>
      <c r="ABX30" s="227"/>
      <c r="ABY30" s="227"/>
      <c r="ABZ30" s="227"/>
      <c r="ACA30" s="227"/>
      <c r="ACB30" s="227"/>
      <c r="ACC30" s="227"/>
      <c r="ACD30" s="227"/>
      <c r="ACE30" s="227"/>
      <c r="ACF30" s="227"/>
      <c r="ACG30" s="227"/>
      <c r="ACH30" s="227"/>
      <c r="ACI30" s="227"/>
      <c r="ACJ30" s="227"/>
      <c r="ACK30" s="227"/>
      <c r="ACL30" s="227"/>
      <c r="ACM30" s="227"/>
      <c r="ACN30" s="227"/>
      <c r="ACO30" s="227"/>
      <c r="ACP30" s="227"/>
      <c r="ACQ30" s="227"/>
      <c r="ACR30" s="227"/>
      <c r="ACS30" s="227"/>
      <c r="ACT30" s="227"/>
      <c r="ACU30" s="227"/>
      <c r="ACV30" s="227"/>
      <c r="ACW30" s="227"/>
      <c r="ACX30" s="227"/>
      <c r="ACY30" s="227"/>
      <c r="ACZ30" s="227"/>
      <c r="ADA30" s="227"/>
      <c r="ADB30" s="227"/>
      <c r="ADC30" s="227"/>
      <c r="ADD30" s="227"/>
      <c r="ADE30" s="227"/>
      <c r="ADF30" s="227"/>
      <c r="ADG30" s="227"/>
      <c r="ADH30" s="227"/>
      <c r="ADI30" s="227"/>
      <c r="ADJ30" s="227"/>
      <c r="ADK30" s="227"/>
      <c r="ADL30" s="227"/>
      <c r="ADM30" s="227"/>
      <c r="ADN30" s="227"/>
      <c r="ADO30" s="227"/>
      <c r="ADP30" s="227"/>
      <c r="ADQ30" s="227"/>
      <c r="ADR30" s="227"/>
      <c r="ADS30" s="227"/>
      <c r="ADT30" s="227"/>
      <c r="ADU30" s="227"/>
      <c r="ADV30" s="227"/>
      <c r="ADW30" s="227"/>
      <c r="ADX30" s="227"/>
      <c r="ADY30" s="227"/>
      <c r="ADZ30" s="227"/>
      <c r="AEA30" s="227"/>
      <c r="AEB30" s="227"/>
      <c r="AEC30" s="227"/>
      <c r="AED30" s="227"/>
      <c r="AEE30" s="227"/>
      <c r="AEF30" s="227"/>
      <c r="AEG30" s="227"/>
      <c r="AEH30" s="227"/>
      <c r="AEI30" s="227"/>
      <c r="AEJ30" s="227"/>
      <c r="AEK30" s="227"/>
      <c r="AEL30" s="227"/>
      <c r="AEM30" s="227"/>
      <c r="AEN30" s="227"/>
      <c r="AEO30" s="227"/>
      <c r="AEP30" s="227"/>
      <c r="AEQ30" s="227"/>
      <c r="AER30" s="227"/>
      <c r="AES30" s="227"/>
      <c r="AET30" s="227"/>
      <c r="AEU30" s="227"/>
      <c r="AEV30" s="227"/>
      <c r="AEW30" s="227"/>
      <c r="AEX30" s="227"/>
      <c r="AEY30" s="227"/>
      <c r="AEZ30" s="227"/>
      <c r="AFA30" s="227"/>
      <c r="AFB30" s="227"/>
      <c r="AFC30" s="227"/>
      <c r="AFD30" s="227"/>
      <c r="AFE30" s="227"/>
      <c r="AFF30" s="227"/>
      <c r="AFG30" s="227"/>
      <c r="AFH30" s="227"/>
      <c r="AFI30" s="227"/>
      <c r="AFJ30" s="227"/>
      <c r="AFK30" s="227"/>
      <c r="AFL30" s="227"/>
      <c r="AFM30" s="227"/>
      <c r="AFN30" s="227"/>
      <c r="AFO30" s="227"/>
      <c r="AFP30" s="227"/>
      <c r="AFQ30" s="227"/>
      <c r="AFR30" s="227"/>
      <c r="AFS30" s="227"/>
      <c r="AFT30" s="227"/>
      <c r="AFU30" s="227"/>
      <c r="AFV30" s="227"/>
      <c r="AFW30" s="227"/>
      <c r="AFX30" s="227"/>
      <c r="AFY30" s="227"/>
      <c r="AFZ30" s="227"/>
      <c r="AGA30" s="227"/>
      <c r="AGB30" s="227"/>
      <c r="AGC30" s="227"/>
      <c r="AGD30" s="227"/>
      <c r="AGE30" s="227"/>
      <c r="AGF30" s="227"/>
      <c r="AGG30" s="227"/>
      <c r="AGH30" s="227"/>
      <c r="AGI30" s="227"/>
      <c r="AGJ30" s="227"/>
      <c r="AGK30" s="227"/>
      <c r="AGL30" s="227"/>
      <c r="AGM30" s="227"/>
      <c r="AGN30" s="227"/>
      <c r="AGO30" s="227"/>
      <c r="AGP30" s="227"/>
      <c r="AGQ30" s="227"/>
      <c r="AGR30" s="227"/>
      <c r="AGS30" s="227"/>
      <c r="AGT30" s="227"/>
      <c r="AGU30" s="227"/>
      <c r="AGV30" s="227"/>
      <c r="AGW30" s="227"/>
      <c r="AGX30" s="227"/>
      <c r="AGY30" s="227"/>
      <c r="AGZ30" s="227"/>
      <c r="AHA30" s="227"/>
      <c r="AHB30" s="227"/>
      <c r="AHC30" s="227"/>
      <c r="AHD30" s="227"/>
      <c r="AHE30" s="227"/>
      <c r="AHF30" s="227"/>
      <c r="AHG30" s="227"/>
      <c r="AHH30" s="227"/>
      <c r="AHI30" s="227"/>
      <c r="AHJ30" s="227"/>
      <c r="AHK30" s="227"/>
      <c r="AHL30" s="227"/>
      <c r="AHM30" s="227"/>
      <c r="AHN30" s="227"/>
      <c r="AHO30" s="227"/>
      <c r="AHP30" s="227"/>
      <c r="AHQ30" s="227"/>
      <c r="AHR30" s="227"/>
      <c r="AHS30" s="227"/>
      <c r="AHT30" s="227"/>
      <c r="AHU30" s="227"/>
      <c r="AHV30" s="227"/>
      <c r="AHW30" s="227"/>
      <c r="AHX30" s="227"/>
      <c r="AHY30" s="227"/>
      <c r="AHZ30" s="227"/>
      <c r="AIA30" s="227"/>
      <c r="AIB30" s="227"/>
      <c r="AIC30" s="227"/>
      <c r="AID30" s="227"/>
      <c r="AIE30" s="227"/>
      <c r="AIF30" s="227"/>
      <c r="AIG30" s="227"/>
      <c r="AIH30" s="227"/>
      <c r="AII30" s="227"/>
      <c r="AIJ30" s="227"/>
      <c r="AIK30" s="227"/>
      <c r="AIL30" s="227"/>
      <c r="AIM30" s="227"/>
      <c r="AIN30" s="227"/>
      <c r="AIO30" s="227"/>
      <c r="AIP30" s="227"/>
      <c r="AIQ30" s="227"/>
      <c r="AIR30" s="227"/>
      <c r="AIS30" s="227"/>
      <c r="AIT30" s="227"/>
      <c r="AIU30" s="227"/>
      <c r="AIV30" s="227"/>
      <c r="AIW30" s="227"/>
      <c r="AIX30" s="227"/>
      <c r="AIY30" s="227"/>
      <c r="AIZ30" s="227"/>
      <c r="AJA30" s="227"/>
      <c r="AJB30" s="227"/>
      <c r="AJC30" s="227"/>
      <c r="AJD30" s="227"/>
      <c r="AJE30" s="227"/>
      <c r="AJF30" s="227"/>
      <c r="AJG30" s="227"/>
      <c r="AJH30" s="227"/>
      <c r="AJI30" s="227"/>
      <c r="AJJ30" s="227"/>
      <c r="AJK30" s="227"/>
      <c r="AJL30" s="227"/>
      <c r="AJM30" s="227"/>
      <c r="AJN30" s="227"/>
      <c r="AJO30" s="227"/>
      <c r="AJP30" s="227"/>
      <c r="AJQ30" s="227"/>
      <c r="AJR30" s="227"/>
      <c r="AJS30" s="227"/>
      <c r="AJT30" s="227"/>
      <c r="AJU30" s="227"/>
      <c r="AJV30" s="227"/>
      <c r="AJW30" s="227"/>
      <c r="AJX30" s="227"/>
      <c r="AJY30" s="227"/>
      <c r="AJZ30" s="227"/>
      <c r="AKA30" s="227"/>
      <c r="AKB30" s="227"/>
      <c r="AKC30" s="227"/>
      <c r="AKD30" s="227"/>
      <c r="AKE30" s="227"/>
      <c r="AKF30" s="227"/>
      <c r="AKG30" s="227"/>
      <c r="AKH30" s="227"/>
      <c r="AKI30" s="227"/>
      <c r="AKJ30" s="227"/>
      <c r="AKK30" s="227"/>
      <c r="AKL30" s="227"/>
      <c r="AKM30" s="227"/>
      <c r="AKN30" s="227"/>
      <c r="AKO30" s="227"/>
      <c r="AKP30" s="227"/>
      <c r="AKQ30" s="227"/>
      <c r="AKR30" s="227"/>
      <c r="AKS30" s="227"/>
      <c r="AKT30" s="227"/>
      <c r="AKU30" s="227"/>
      <c r="AKV30" s="227"/>
      <c r="AKW30" s="227"/>
      <c r="AKX30" s="227"/>
      <c r="AKY30" s="227"/>
      <c r="AKZ30" s="227"/>
      <c r="ALA30" s="227"/>
      <c r="ALB30" s="227"/>
      <c r="ALC30" s="227"/>
      <c r="ALD30" s="227"/>
      <c r="ALE30" s="227"/>
      <c r="ALF30" s="227"/>
      <c r="ALG30" s="227"/>
      <c r="ALH30" s="227"/>
      <c r="ALI30" s="227"/>
      <c r="ALJ30" s="227"/>
      <c r="ALK30" s="227"/>
      <c r="ALL30" s="227"/>
      <c r="ALM30" s="227"/>
      <c r="ALN30" s="227"/>
      <c r="ALO30" s="227"/>
      <c r="ALP30" s="227"/>
      <c r="ALQ30" s="227"/>
      <c r="ALR30" s="227"/>
      <c r="ALS30" s="227"/>
      <c r="ALT30" s="227"/>
      <c r="ALU30" s="227"/>
      <c r="ALV30" s="227"/>
      <c r="ALW30" s="227"/>
      <c r="ALX30" s="227"/>
      <c r="ALY30" s="227"/>
      <c r="ALZ30" s="227"/>
      <c r="AMA30" s="227"/>
      <c r="AMB30" s="227"/>
      <c r="AMC30" s="227"/>
      <c r="AMD30" s="227"/>
      <c r="AME30" s="227"/>
      <c r="AMF30" s="227"/>
      <c r="AMG30" s="227"/>
      <c r="AMH30" s="227"/>
      <c r="AMI30" s="227"/>
      <c r="AMJ30" s="227"/>
      <c r="AMK30" s="227"/>
      <c r="AML30" s="227"/>
      <c r="AMM30" s="227"/>
      <c r="AMN30" s="227"/>
      <c r="AMO30" s="227"/>
      <c r="AMP30" s="227"/>
      <c r="AMQ30" s="227"/>
      <c r="AMR30" s="227"/>
      <c r="AMS30" s="227"/>
      <c r="AMT30" s="227"/>
      <c r="AMU30" s="227"/>
      <c r="AMV30" s="227"/>
      <c r="AMW30" s="227"/>
      <c r="AMX30" s="227"/>
      <c r="AMY30" s="227"/>
      <c r="AMZ30" s="227"/>
      <c r="ANA30" s="227"/>
      <c r="ANB30" s="227"/>
      <c r="ANC30" s="227"/>
      <c r="AND30" s="227"/>
      <c r="ANE30" s="227"/>
      <c r="ANF30" s="227"/>
      <c r="ANG30" s="227"/>
      <c r="ANH30" s="227"/>
      <c r="ANI30" s="227"/>
      <c r="ANJ30" s="227"/>
      <c r="ANK30" s="227"/>
      <c r="ANL30" s="227"/>
      <c r="ANM30" s="227"/>
      <c r="ANN30" s="227"/>
      <c r="ANO30" s="227"/>
      <c r="ANP30" s="227"/>
      <c r="ANQ30" s="227"/>
      <c r="ANR30" s="227"/>
      <c r="ANS30" s="227"/>
      <c r="ANT30" s="227"/>
      <c r="ANU30" s="227"/>
      <c r="ANV30" s="227"/>
      <c r="ANW30" s="227"/>
      <c r="ANX30" s="227"/>
      <c r="ANY30" s="227"/>
      <c r="ANZ30" s="227"/>
      <c r="AOA30" s="227"/>
      <c r="AOB30" s="227"/>
      <c r="AOC30" s="227"/>
      <c r="AOD30" s="227"/>
      <c r="AOE30" s="227"/>
      <c r="AOF30" s="227"/>
      <c r="AOG30" s="227"/>
      <c r="AOH30" s="227"/>
      <c r="AOI30" s="227"/>
      <c r="AOJ30" s="227"/>
      <c r="AOK30" s="227"/>
      <c r="AOL30" s="227"/>
      <c r="AOM30" s="227"/>
      <c r="AON30" s="227"/>
      <c r="AOO30" s="227"/>
      <c r="AOP30" s="227"/>
      <c r="AOQ30" s="227"/>
      <c r="AOR30" s="227"/>
      <c r="AOS30" s="227"/>
      <c r="AOT30" s="227"/>
      <c r="AOU30" s="227"/>
      <c r="AOV30" s="227"/>
      <c r="AOW30" s="227"/>
      <c r="AOX30" s="227"/>
      <c r="AOY30" s="227"/>
      <c r="AOZ30" s="227"/>
      <c r="APA30" s="227"/>
      <c r="APB30" s="227"/>
      <c r="APC30" s="227"/>
      <c r="APD30" s="227"/>
      <c r="APE30" s="227"/>
      <c r="APF30" s="227"/>
      <c r="APG30" s="227"/>
      <c r="APH30" s="227"/>
      <c r="API30" s="227"/>
      <c r="APJ30" s="227"/>
      <c r="APK30" s="227"/>
      <c r="APL30" s="227"/>
      <c r="APM30" s="227"/>
      <c r="APN30" s="227"/>
      <c r="APO30" s="227"/>
      <c r="APP30" s="227"/>
      <c r="APQ30" s="227"/>
      <c r="APR30" s="227"/>
      <c r="APS30" s="227"/>
      <c r="APT30" s="227"/>
      <c r="APU30" s="227"/>
      <c r="APV30" s="227"/>
      <c r="APW30" s="227"/>
      <c r="APX30" s="227"/>
      <c r="APY30" s="227"/>
      <c r="APZ30" s="227"/>
      <c r="AQA30" s="227"/>
      <c r="AQB30" s="227"/>
      <c r="AQC30" s="227"/>
      <c r="AQD30" s="227"/>
      <c r="AQE30" s="227"/>
      <c r="AQF30" s="227"/>
      <c r="AQG30" s="227"/>
      <c r="AQH30" s="227"/>
      <c r="AQI30" s="227"/>
      <c r="AQJ30" s="227"/>
      <c r="AQK30" s="227"/>
      <c r="AQL30" s="227"/>
      <c r="AQM30" s="227"/>
      <c r="AQN30" s="227"/>
      <c r="AQO30" s="227"/>
      <c r="AQP30" s="227"/>
      <c r="AQQ30" s="227"/>
      <c r="AQR30" s="227"/>
      <c r="AQS30" s="227"/>
      <c r="AQT30" s="227"/>
      <c r="AQU30" s="227"/>
      <c r="AQV30" s="227"/>
      <c r="AQW30" s="227"/>
      <c r="AQX30" s="227"/>
      <c r="AQY30" s="227"/>
      <c r="AQZ30" s="227"/>
      <c r="ARA30" s="227"/>
      <c r="ARB30" s="227"/>
      <c r="ARC30" s="227"/>
      <c r="ARD30" s="227"/>
      <c r="ARE30" s="227"/>
      <c r="ARF30" s="227"/>
      <c r="ARG30" s="227"/>
      <c r="ARH30" s="227"/>
      <c r="ARI30" s="227"/>
      <c r="ARJ30" s="227"/>
      <c r="ARK30" s="227"/>
      <c r="ARL30" s="227"/>
      <c r="ARM30" s="227"/>
      <c r="ARN30" s="227"/>
      <c r="ARO30" s="227"/>
      <c r="ARP30" s="227"/>
      <c r="ARQ30" s="227"/>
      <c r="ARR30" s="227"/>
      <c r="ARS30" s="227"/>
      <c r="ART30" s="227"/>
      <c r="ARU30" s="227"/>
      <c r="ARV30" s="227"/>
      <c r="ARW30" s="227"/>
      <c r="ARX30" s="227"/>
      <c r="ARY30" s="227"/>
      <c r="ARZ30" s="227"/>
      <c r="ASA30" s="227"/>
      <c r="ASB30" s="227"/>
      <c r="ASC30" s="227"/>
      <c r="ASD30" s="227"/>
      <c r="ASE30" s="227"/>
      <c r="ASF30" s="227"/>
      <c r="ASG30" s="227"/>
      <c r="ASH30" s="227"/>
      <c r="ASI30" s="227"/>
      <c r="ASJ30" s="227"/>
      <c r="ASK30" s="227"/>
      <c r="ASL30" s="227"/>
      <c r="ASM30" s="227"/>
      <c r="ASN30" s="227"/>
      <c r="ASO30" s="227"/>
      <c r="ASP30" s="227"/>
      <c r="ASQ30" s="227"/>
      <c r="ASR30" s="227"/>
      <c r="ASS30" s="227"/>
      <c r="AST30" s="227"/>
      <c r="ASU30" s="227"/>
      <c r="ASV30" s="227"/>
      <c r="ASW30" s="227"/>
      <c r="ASX30" s="227"/>
      <c r="ASY30" s="227"/>
      <c r="ASZ30" s="227"/>
      <c r="ATA30" s="227"/>
      <c r="ATB30" s="227"/>
      <c r="ATC30" s="227"/>
      <c r="ATD30" s="227"/>
      <c r="ATE30" s="227"/>
      <c r="ATF30" s="227"/>
      <c r="ATG30" s="227"/>
      <c r="ATH30" s="227"/>
      <c r="ATI30" s="227"/>
      <c r="ATJ30" s="227"/>
      <c r="ATK30" s="227"/>
      <c r="ATL30" s="227"/>
      <c r="ATM30" s="227"/>
      <c r="ATN30" s="227"/>
      <c r="ATO30" s="227"/>
      <c r="ATP30" s="227"/>
      <c r="ATQ30" s="227"/>
      <c r="ATR30" s="227"/>
      <c r="ATS30" s="227"/>
      <c r="ATT30" s="227"/>
      <c r="ATU30" s="227"/>
      <c r="ATV30" s="227"/>
      <c r="ATW30" s="227"/>
      <c r="ATX30" s="227"/>
      <c r="ATY30" s="227"/>
      <c r="ATZ30" s="227"/>
      <c r="AUA30" s="227"/>
      <c r="AUB30" s="227"/>
      <c r="AUC30" s="227"/>
      <c r="AUD30" s="227"/>
      <c r="AUE30" s="227"/>
      <c r="AUF30" s="227"/>
      <c r="AUG30" s="227"/>
      <c r="AUH30" s="227"/>
      <c r="AUI30" s="227"/>
      <c r="AUJ30" s="227"/>
      <c r="AUK30" s="227"/>
      <c r="AUL30" s="227"/>
      <c r="AUM30" s="227"/>
      <c r="AUN30" s="227"/>
      <c r="AUO30" s="227"/>
      <c r="AUP30" s="227"/>
      <c r="AUQ30" s="227"/>
      <c r="AUR30" s="227"/>
      <c r="AUS30" s="227"/>
      <c r="AUT30" s="227"/>
      <c r="AUU30" s="227"/>
      <c r="AUV30" s="227"/>
      <c r="AUW30" s="227"/>
      <c r="AUX30" s="227"/>
      <c r="AUY30" s="227"/>
      <c r="AUZ30" s="227"/>
      <c r="AVA30" s="227"/>
      <c r="AVB30" s="227"/>
      <c r="AVC30" s="227"/>
      <c r="AVD30" s="227"/>
      <c r="AVE30" s="227"/>
      <c r="AVF30" s="227"/>
      <c r="AVG30" s="227"/>
      <c r="AVH30" s="227"/>
      <c r="AVI30" s="227"/>
      <c r="AVJ30" s="227"/>
      <c r="AVK30" s="227"/>
      <c r="AVL30" s="227"/>
      <c r="AVM30" s="227"/>
      <c r="AVN30" s="227"/>
      <c r="AVO30" s="227"/>
      <c r="AVP30" s="227"/>
      <c r="AVQ30" s="227"/>
      <c r="AVR30" s="227"/>
      <c r="AVS30" s="227"/>
      <c r="AVT30" s="227"/>
      <c r="AVU30" s="227"/>
      <c r="AVV30" s="227"/>
      <c r="AVW30" s="227"/>
      <c r="AVX30" s="227"/>
      <c r="AVY30" s="227"/>
      <c r="AVZ30" s="227"/>
      <c r="AWA30" s="227"/>
      <c r="AWB30" s="227"/>
      <c r="AWC30" s="227"/>
      <c r="AWD30" s="227"/>
      <c r="AWE30" s="227"/>
      <c r="AWF30" s="227"/>
      <c r="AWG30" s="227"/>
      <c r="AWH30" s="227"/>
      <c r="AWI30" s="227"/>
      <c r="AWJ30" s="227"/>
      <c r="AWK30" s="227"/>
      <c r="AWL30" s="227"/>
      <c r="AWM30" s="227"/>
      <c r="AWN30" s="227"/>
      <c r="AWO30" s="227"/>
      <c r="AWP30" s="227"/>
      <c r="AWQ30" s="227"/>
      <c r="AWR30" s="227"/>
      <c r="AWS30" s="227"/>
      <c r="AWT30" s="227"/>
      <c r="AWU30" s="227"/>
      <c r="AWV30" s="227"/>
      <c r="AWW30" s="227"/>
      <c r="AWX30" s="227"/>
      <c r="AWY30" s="227"/>
      <c r="AWZ30" s="227"/>
      <c r="AXA30" s="227"/>
      <c r="AXB30" s="227"/>
      <c r="AXC30" s="227"/>
      <c r="AXD30" s="227"/>
      <c r="AXE30" s="227"/>
      <c r="AXF30" s="227"/>
      <c r="AXG30" s="227"/>
      <c r="AXH30" s="227"/>
      <c r="AXI30" s="227"/>
      <c r="AXJ30" s="227"/>
      <c r="AXK30" s="227"/>
      <c r="AXL30" s="227"/>
      <c r="AXM30" s="227"/>
      <c r="AXN30" s="227"/>
      <c r="AXO30" s="227"/>
      <c r="AXP30" s="227"/>
      <c r="AXQ30" s="227"/>
      <c r="AXR30" s="227"/>
      <c r="AXS30" s="227"/>
      <c r="AXT30" s="227"/>
      <c r="AXU30" s="227"/>
      <c r="AXV30" s="227"/>
      <c r="AXW30" s="227"/>
      <c r="AXX30" s="227"/>
      <c r="AXY30" s="227"/>
      <c r="AXZ30" s="227"/>
      <c r="AYA30" s="227"/>
      <c r="AYB30" s="227"/>
      <c r="AYC30" s="227"/>
      <c r="AYD30" s="227"/>
      <c r="AYE30" s="227"/>
      <c r="AYF30" s="227"/>
      <c r="AYG30" s="227"/>
      <c r="AYH30" s="227"/>
      <c r="AYI30" s="227"/>
      <c r="AYJ30" s="227"/>
      <c r="AYK30" s="227"/>
      <c r="AYL30" s="227"/>
      <c r="AYM30" s="227"/>
      <c r="AYN30" s="227"/>
      <c r="AYO30" s="227"/>
      <c r="AYP30" s="227"/>
      <c r="AYQ30" s="227"/>
      <c r="AYR30" s="227"/>
      <c r="AYS30" s="227"/>
      <c r="AYT30" s="227"/>
      <c r="AYU30" s="227"/>
      <c r="AYV30" s="227"/>
      <c r="AYW30" s="227"/>
      <c r="AYX30" s="227"/>
      <c r="AYY30" s="227"/>
      <c r="AYZ30" s="227"/>
      <c r="AZA30" s="227"/>
      <c r="AZB30" s="227"/>
      <c r="AZC30" s="227"/>
      <c r="AZD30" s="227"/>
      <c r="AZE30" s="227"/>
      <c r="AZF30" s="227"/>
      <c r="AZG30" s="227"/>
      <c r="AZH30" s="227"/>
      <c r="AZI30" s="227"/>
      <c r="AZJ30" s="227"/>
      <c r="AZK30" s="227"/>
      <c r="AZL30" s="227"/>
      <c r="AZM30" s="227"/>
      <c r="AZN30" s="227"/>
      <c r="AZO30" s="227"/>
      <c r="AZP30" s="227"/>
      <c r="AZQ30" s="227"/>
      <c r="AZR30" s="227"/>
      <c r="AZS30" s="227"/>
      <c r="AZT30" s="227"/>
      <c r="AZU30" s="227"/>
      <c r="AZV30" s="227"/>
      <c r="AZW30" s="227"/>
      <c r="AZX30" s="227"/>
      <c r="AZY30" s="227"/>
      <c r="AZZ30" s="227"/>
      <c r="BAA30" s="227"/>
      <c r="BAB30" s="227"/>
      <c r="BAC30" s="227"/>
      <c r="BAD30" s="227"/>
      <c r="BAE30" s="227"/>
      <c r="BAF30" s="227"/>
      <c r="BAG30" s="227"/>
      <c r="BAH30" s="227"/>
      <c r="BAI30" s="227"/>
      <c r="BAJ30" s="227"/>
      <c r="BAK30" s="227"/>
      <c r="BAL30" s="227"/>
      <c r="BAM30" s="227"/>
      <c r="BAN30" s="227"/>
      <c r="BAO30" s="227"/>
      <c r="BAP30" s="227"/>
      <c r="BAQ30" s="227"/>
      <c r="BAR30" s="227"/>
      <c r="BAS30" s="227"/>
      <c r="BAT30" s="227"/>
      <c r="BAU30" s="227"/>
      <c r="BAV30" s="227"/>
      <c r="BAW30" s="227"/>
      <c r="BAX30" s="227"/>
      <c r="BAY30" s="227"/>
      <c r="BAZ30" s="227"/>
      <c r="BBA30" s="227"/>
      <c r="BBB30" s="227"/>
      <c r="BBC30" s="227"/>
      <c r="BBD30" s="227"/>
      <c r="BBE30" s="227"/>
      <c r="BBF30" s="227"/>
      <c r="BBG30" s="227"/>
      <c r="BBH30" s="227"/>
      <c r="BBI30" s="227"/>
      <c r="BBJ30" s="227"/>
      <c r="BBK30" s="227"/>
      <c r="BBL30" s="227"/>
      <c r="BBM30" s="227"/>
      <c r="BBN30" s="227"/>
      <c r="BBO30" s="227"/>
      <c r="BBP30" s="227"/>
      <c r="BBQ30" s="227"/>
      <c r="BBR30" s="227"/>
      <c r="BBS30" s="227"/>
      <c r="BBT30" s="227"/>
      <c r="BBU30" s="227"/>
      <c r="BBV30" s="227"/>
      <c r="BBW30" s="227"/>
      <c r="BBX30" s="227"/>
      <c r="BBY30" s="227"/>
      <c r="BBZ30" s="227"/>
      <c r="BCA30" s="227"/>
      <c r="BCB30" s="227"/>
      <c r="BCC30" s="227"/>
      <c r="BCD30" s="227"/>
      <c r="BCE30" s="227"/>
      <c r="BCF30" s="227"/>
      <c r="BCG30" s="227"/>
      <c r="BCH30" s="227"/>
      <c r="BCI30" s="227"/>
      <c r="BCJ30" s="227"/>
      <c r="BCK30" s="227"/>
      <c r="BCL30" s="227"/>
      <c r="BCM30" s="227"/>
      <c r="BCN30" s="227"/>
      <c r="BCO30" s="227"/>
      <c r="BCP30" s="227"/>
      <c r="BCQ30" s="227"/>
      <c r="BCR30" s="227"/>
      <c r="BCS30" s="227"/>
      <c r="BCT30" s="227"/>
      <c r="BCU30" s="227"/>
      <c r="BCV30" s="227"/>
      <c r="BCW30" s="227"/>
      <c r="BCX30" s="227"/>
      <c r="BCY30" s="227"/>
      <c r="BCZ30" s="227"/>
      <c r="BDA30" s="227"/>
      <c r="BDB30" s="227"/>
      <c r="BDC30" s="227"/>
      <c r="BDD30" s="227"/>
      <c r="BDE30" s="227"/>
      <c r="BDF30" s="227"/>
      <c r="BDG30" s="227"/>
      <c r="BDH30" s="227"/>
      <c r="BDI30" s="227"/>
      <c r="BDJ30" s="227"/>
      <c r="BDK30" s="227"/>
      <c r="BDL30" s="227"/>
      <c r="BDM30" s="227"/>
      <c r="BDN30" s="227"/>
      <c r="BDO30" s="227"/>
      <c r="BDP30" s="227"/>
      <c r="BDQ30" s="227"/>
      <c r="BDR30" s="227"/>
      <c r="BDS30" s="227"/>
      <c r="BDT30" s="227"/>
      <c r="BDU30" s="227"/>
      <c r="BDV30" s="227"/>
      <c r="BDW30" s="227"/>
      <c r="BDX30" s="227"/>
      <c r="BDY30" s="227"/>
      <c r="BDZ30" s="227"/>
      <c r="BEA30" s="227"/>
      <c r="BEB30" s="227"/>
      <c r="BEC30" s="227"/>
      <c r="BED30" s="227"/>
      <c r="BEE30" s="227"/>
      <c r="BEF30" s="227"/>
      <c r="BEG30" s="227"/>
      <c r="BEH30" s="227"/>
      <c r="BEI30" s="227"/>
      <c r="BEJ30" s="227"/>
      <c r="BEK30" s="227"/>
      <c r="BEL30" s="227"/>
      <c r="BEM30" s="227"/>
      <c r="BEN30" s="227"/>
      <c r="BEO30" s="227"/>
      <c r="BEP30" s="227"/>
      <c r="BEQ30" s="227"/>
      <c r="BER30" s="227"/>
      <c r="BES30" s="227"/>
      <c r="BET30" s="227"/>
      <c r="BEU30" s="227"/>
      <c r="BEV30" s="227"/>
      <c r="BEW30" s="227"/>
      <c r="BEX30" s="227"/>
      <c r="BEY30" s="227"/>
      <c r="BEZ30" s="227"/>
      <c r="BFA30" s="227"/>
      <c r="BFB30" s="227"/>
      <c r="BFC30" s="227"/>
      <c r="BFD30" s="227"/>
      <c r="BFE30" s="227"/>
      <c r="BFF30" s="227"/>
      <c r="BFG30" s="227"/>
      <c r="BFH30" s="227"/>
      <c r="BFI30" s="227"/>
      <c r="BFJ30" s="227"/>
      <c r="BFK30" s="227"/>
      <c r="BFL30" s="227"/>
      <c r="BFM30" s="227"/>
      <c r="BFN30" s="227"/>
      <c r="BFO30" s="227"/>
      <c r="BFP30" s="227"/>
      <c r="BFQ30" s="227"/>
      <c r="BFR30" s="227"/>
      <c r="BFS30" s="227"/>
      <c r="BFT30" s="227"/>
      <c r="BFU30" s="227"/>
      <c r="BFV30" s="227"/>
      <c r="BFW30" s="227"/>
      <c r="BFX30" s="227"/>
      <c r="BFY30" s="227"/>
      <c r="BFZ30" s="227"/>
      <c r="BGA30" s="227"/>
      <c r="BGB30" s="227"/>
      <c r="BGC30" s="227"/>
      <c r="BGD30" s="227"/>
      <c r="BGE30" s="227"/>
      <c r="BGF30" s="227"/>
      <c r="BGG30" s="227"/>
      <c r="BGH30" s="227"/>
      <c r="BGI30" s="227"/>
      <c r="BGJ30" s="227"/>
      <c r="BGK30" s="227"/>
      <c r="BGL30" s="227"/>
      <c r="BGM30" s="227"/>
      <c r="BGN30" s="227"/>
      <c r="BGO30" s="227"/>
      <c r="BGP30" s="227"/>
      <c r="BGQ30" s="227"/>
      <c r="BGR30" s="227"/>
      <c r="BGS30" s="227"/>
      <c r="BGT30" s="227"/>
      <c r="BGU30" s="227"/>
      <c r="BGV30" s="227"/>
      <c r="BGW30" s="227"/>
      <c r="BGX30" s="227"/>
      <c r="BGY30" s="227"/>
      <c r="BGZ30" s="227"/>
      <c r="BHA30" s="227"/>
      <c r="BHB30" s="227"/>
      <c r="BHC30" s="227"/>
      <c r="BHD30" s="227"/>
      <c r="BHE30" s="227"/>
      <c r="BHF30" s="227"/>
      <c r="BHG30" s="227"/>
      <c r="BHH30" s="227"/>
      <c r="BHI30" s="227"/>
      <c r="BHJ30" s="227"/>
      <c r="BHK30" s="227"/>
      <c r="BHL30" s="227"/>
      <c r="BHM30" s="227"/>
      <c r="BHN30" s="227"/>
      <c r="BHO30" s="227"/>
      <c r="BHP30" s="227"/>
      <c r="BHQ30" s="227"/>
      <c r="BHR30" s="227"/>
      <c r="BHS30" s="227"/>
      <c r="BHT30" s="227"/>
      <c r="BHU30" s="227"/>
      <c r="BHV30" s="227"/>
      <c r="BHW30" s="227"/>
      <c r="BHX30" s="227"/>
      <c r="BHY30" s="227"/>
      <c r="BHZ30" s="227"/>
      <c r="BIA30" s="227"/>
      <c r="BIB30" s="227"/>
      <c r="BIC30" s="227"/>
      <c r="BID30" s="227"/>
      <c r="BIE30" s="227"/>
      <c r="BIF30" s="227"/>
      <c r="BIG30" s="227"/>
      <c r="BIH30" s="227"/>
      <c r="BII30" s="227"/>
      <c r="BIJ30" s="227"/>
      <c r="BIK30" s="227"/>
      <c r="BIL30" s="227"/>
      <c r="BIM30" s="227"/>
      <c r="BIN30" s="227"/>
      <c r="BIO30" s="227"/>
      <c r="BIP30" s="227"/>
      <c r="BIQ30" s="227"/>
      <c r="BIR30" s="227"/>
      <c r="BIS30" s="227"/>
      <c r="BIT30" s="227"/>
      <c r="BIU30" s="227"/>
      <c r="BIV30" s="227"/>
      <c r="BIW30" s="227"/>
      <c r="BIX30" s="227"/>
      <c r="BIY30" s="227"/>
      <c r="BIZ30" s="227"/>
      <c r="BJA30" s="227"/>
      <c r="BJB30" s="227"/>
      <c r="BJC30" s="227"/>
      <c r="BJD30" s="227"/>
      <c r="BJE30" s="227"/>
      <c r="BJF30" s="227"/>
      <c r="BJG30" s="227"/>
      <c r="BJH30" s="227"/>
      <c r="BJI30" s="227"/>
      <c r="BJJ30" s="227"/>
      <c r="BJK30" s="227"/>
      <c r="BJL30" s="227"/>
      <c r="BJM30" s="227"/>
      <c r="BJN30" s="227"/>
      <c r="BJO30" s="227"/>
      <c r="BJP30" s="227"/>
      <c r="BJQ30" s="227"/>
      <c r="BJR30" s="227"/>
      <c r="BJS30" s="227"/>
      <c r="BJT30" s="227"/>
      <c r="BJU30" s="227"/>
      <c r="BJV30" s="227"/>
      <c r="BJW30" s="227"/>
      <c r="BJX30" s="227"/>
      <c r="BJY30" s="227"/>
      <c r="BJZ30" s="227"/>
      <c r="BKA30" s="227"/>
      <c r="BKB30" s="227"/>
      <c r="BKC30" s="227"/>
      <c r="BKD30" s="227"/>
      <c r="BKE30" s="227"/>
      <c r="BKF30" s="227"/>
      <c r="BKG30" s="227"/>
      <c r="BKH30" s="227"/>
      <c r="BKI30" s="227"/>
      <c r="BKJ30" s="227"/>
      <c r="BKK30" s="227"/>
      <c r="BKL30" s="227"/>
      <c r="BKM30" s="227"/>
      <c r="BKN30" s="227"/>
      <c r="BKO30" s="227"/>
      <c r="BKP30" s="227"/>
      <c r="BKQ30" s="227"/>
      <c r="BKR30" s="227"/>
      <c r="BKS30" s="227"/>
      <c r="BKT30" s="227"/>
      <c r="BKU30" s="227"/>
      <c r="BKV30" s="227"/>
      <c r="BKW30" s="227"/>
      <c r="BKX30" s="227"/>
      <c r="BKY30" s="227"/>
      <c r="BKZ30" s="227"/>
      <c r="BLA30" s="227"/>
      <c r="BLB30" s="227"/>
      <c r="BLC30" s="227"/>
      <c r="BLD30" s="227"/>
      <c r="BLE30" s="227"/>
      <c r="BLF30" s="227"/>
      <c r="BLG30" s="227"/>
      <c r="BLH30" s="227"/>
      <c r="BLI30" s="227"/>
      <c r="BLJ30" s="227"/>
      <c r="BLK30" s="227"/>
      <c r="BLL30" s="227"/>
      <c r="BLM30" s="227"/>
      <c r="BLN30" s="227"/>
      <c r="BLO30" s="227"/>
      <c r="BLP30" s="227"/>
      <c r="BLQ30" s="227"/>
      <c r="BLR30" s="227"/>
      <c r="BLS30" s="227"/>
      <c r="BLT30" s="227"/>
      <c r="BLU30" s="227"/>
      <c r="BLV30" s="227"/>
      <c r="BLW30" s="227"/>
      <c r="BLX30" s="227"/>
      <c r="BLY30" s="227"/>
      <c r="BLZ30" s="227"/>
      <c r="BMA30" s="227"/>
      <c r="BMB30" s="227"/>
      <c r="BMC30" s="227"/>
      <c r="BMD30" s="227"/>
      <c r="BME30" s="227"/>
      <c r="BMF30" s="227"/>
      <c r="BMG30" s="227"/>
      <c r="BMH30" s="227"/>
      <c r="BMI30" s="227"/>
      <c r="BMJ30" s="227"/>
      <c r="BMK30" s="227"/>
      <c r="BML30" s="227"/>
      <c r="BMM30" s="227"/>
      <c r="BMN30" s="227"/>
      <c r="BMO30" s="227"/>
      <c r="BMP30" s="227"/>
      <c r="BMQ30" s="227"/>
      <c r="BMR30" s="227"/>
      <c r="BMS30" s="227"/>
      <c r="BMT30" s="227"/>
      <c r="BMU30" s="227"/>
      <c r="BMV30" s="227"/>
      <c r="BMW30" s="227"/>
      <c r="BMX30" s="227"/>
      <c r="BMY30" s="227"/>
      <c r="BMZ30" s="227"/>
      <c r="BNA30" s="227"/>
      <c r="BNB30" s="227"/>
      <c r="BNC30" s="227"/>
      <c r="BND30" s="227"/>
      <c r="BNE30" s="227"/>
      <c r="BNF30" s="227"/>
      <c r="BNG30" s="227"/>
      <c r="BNH30" s="227"/>
      <c r="BNI30" s="227"/>
      <c r="BNJ30" s="227"/>
      <c r="BNK30" s="227"/>
      <c r="BNL30" s="227"/>
      <c r="BNM30" s="227"/>
      <c r="BNN30" s="227"/>
      <c r="BNO30" s="227"/>
      <c r="BNP30" s="227"/>
      <c r="BNQ30" s="227"/>
      <c r="BNR30" s="227"/>
      <c r="BNS30" s="227"/>
      <c r="BNT30" s="227"/>
      <c r="BNU30" s="227"/>
      <c r="BNV30" s="227"/>
      <c r="BNW30" s="227"/>
      <c r="BNX30" s="227"/>
      <c r="BNY30" s="227"/>
      <c r="BNZ30" s="227"/>
      <c r="BOA30" s="227"/>
      <c r="BOB30" s="227"/>
      <c r="BOC30" s="227"/>
      <c r="BOD30" s="227"/>
      <c r="BOE30" s="227"/>
      <c r="BOF30" s="227"/>
      <c r="BOG30" s="227"/>
      <c r="BOH30" s="227"/>
      <c r="BOI30" s="227"/>
      <c r="BOJ30" s="227"/>
      <c r="BOK30" s="227"/>
      <c r="BOL30" s="227"/>
      <c r="BOM30" s="227"/>
      <c r="BON30" s="227"/>
      <c r="BOO30" s="227"/>
      <c r="BOP30" s="227"/>
      <c r="BOQ30" s="227"/>
      <c r="BOR30" s="227"/>
      <c r="BOS30" s="227"/>
      <c r="BOT30" s="227"/>
      <c r="BOU30" s="227"/>
      <c r="BOV30" s="227"/>
      <c r="BOW30" s="227"/>
      <c r="BOX30" s="227"/>
      <c r="BOY30" s="227"/>
      <c r="BOZ30" s="227"/>
      <c r="BPA30" s="227"/>
      <c r="BPB30" s="227"/>
      <c r="BPC30" s="227"/>
      <c r="BPD30" s="227"/>
      <c r="BPE30" s="227"/>
      <c r="BPF30" s="227"/>
      <c r="BPG30" s="227"/>
      <c r="BPH30" s="227"/>
      <c r="BPI30" s="227"/>
      <c r="BPJ30" s="227"/>
      <c r="BPK30" s="227"/>
      <c r="BPL30" s="227"/>
      <c r="BPM30" s="227"/>
      <c r="BPN30" s="227"/>
      <c r="BPO30" s="227"/>
      <c r="BPP30" s="227"/>
      <c r="BPQ30" s="227"/>
      <c r="BPR30" s="227"/>
      <c r="BPS30" s="227"/>
      <c r="BPT30" s="227"/>
      <c r="BPU30" s="227"/>
      <c r="BPV30" s="227"/>
      <c r="BPW30" s="227"/>
      <c r="BPX30" s="227"/>
      <c r="BPY30" s="227"/>
      <c r="BPZ30" s="227"/>
      <c r="BQA30" s="227"/>
      <c r="BQB30" s="227"/>
      <c r="BQC30" s="227"/>
      <c r="BQD30" s="227"/>
      <c r="BQE30" s="227"/>
      <c r="BQF30" s="227"/>
      <c r="BQG30" s="227"/>
      <c r="BQH30" s="227"/>
      <c r="BQI30" s="227"/>
      <c r="BQJ30" s="227"/>
      <c r="BQK30" s="227"/>
      <c r="BQL30" s="227"/>
      <c r="BQM30" s="227"/>
      <c r="BQN30" s="227"/>
      <c r="BQO30" s="227"/>
      <c r="BQP30" s="227"/>
      <c r="BQQ30" s="227"/>
      <c r="BQR30" s="227"/>
      <c r="BQS30" s="227"/>
      <c r="BQT30" s="227"/>
      <c r="BQU30" s="227"/>
      <c r="BQV30" s="227"/>
      <c r="BQW30" s="227"/>
      <c r="BQX30" s="227"/>
      <c r="BQY30" s="227"/>
      <c r="BQZ30" s="227"/>
      <c r="BRA30" s="227"/>
      <c r="BRB30" s="227"/>
      <c r="BRC30" s="227"/>
      <c r="BRD30" s="227"/>
      <c r="BRE30" s="227"/>
      <c r="BRF30" s="227"/>
      <c r="BRG30" s="227"/>
      <c r="BRH30" s="227"/>
      <c r="BRI30" s="227"/>
      <c r="BRJ30" s="227"/>
      <c r="BRK30" s="227"/>
      <c r="BRL30" s="227"/>
      <c r="BRM30" s="227"/>
      <c r="BRN30" s="227"/>
      <c r="BRO30" s="227"/>
      <c r="BRP30" s="227"/>
      <c r="BRQ30" s="227"/>
      <c r="BRR30" s="227"/>
      <c r="BRS30" s="227"/>
      <c r="BRT30" s="227"/>
      <c r="BRU30" s="227"/>
      <c r="BRV30" s="227"/>
      <c r="BRW30" s="227"/>
      <c r="BRX30" s="227"/>
      <c r="BRY30" s="227"/>
      <c r="BRZ30" s="227"/>
      <c r="BSA30" s="227"/>
      <c r="BSB30" s="227"/>
      <c r="BSC30" s="227"/>
      <c r="BSD30" s="227"/>
      <c r="BSE30" s="227"/>
      <c r="BSF30" s="227"/>
      <c r="BSG30" s="227"/>
      <c r="BSH30" s="227"/>
      <c r="BSI30" s="227"/>
      <c r="BSJ30" s="227"/>
      <c r="BSK30" s="227"/>
      <c r="BSL30" s="227"/>
      <c r="BSM30" s="227"/>
      <c r="BSN30" s="227"/>
      <c r="BSO30" s="227"/>
      <c r="BSP30" s="227"/>
      <c r="BSQ30" s="227"/>
      <c r="BSR30" s="227"/>
      <c r="BSS30" s="227"/>
      <c r="BST30" s="227"/>
      <c r="BSU30" s="227"/>
      <c r="BSV30" s="227"/>
      <c r="BSW30" s="227"/>
      <c r="BSX30" s="227"/>
      <c r="BSY30" s="227"/>
      <c r="BSZ30" s="227"/>
      <c r="BTA30" s="227"/>
      <c r="BTB30" s="227"/>
      <c r="BTC30" s="227"/>
      <c r="BTD30" s="227"/>
      <c r="BTE30" s="227"/>
      <c r="BTF30" s="227"/>
      <c r="BTG30" s="227"/>
      <c r="BTH30" s="227"/>
      <c r="BTI30" s="227"/>
      <c r="BTJ30" s="227"/>
      <c r="BTK30" s="227"/>
      <c r="BTL30" s="227"/>
      <c r="BTM30" s="227"/>
      <c r="BTN30" s="227"/>
      <c r="BTO30" s="227"/>
      <c r="BTP30" s="227"/>
      <c r="BTQ30" s="227"/>
      <c r="BTR30" s="227"/>
      <c r="BTS30" s="227"/>
      <c r="BTT30" s="227"/>
      <c r="BTU30" s="227"/>
      <c r="BTV30" s="227"/>
      <c r="BTW30" s="227"/>
      <c r="BTX30" s="227"/>
      <c r="BTY30" s="227"/>
      <c r="BTZ30" s="227"/>
      <c r="BUA30" s="227"/>
      <c r="BUB30" s="227"/>
      <c r="BUC30" s="227"/>
      <c r="BUD30" s="227"/>
      <c r="BUE30" s="227"/>
      <c r="BUF30" s="227"/>
      <c r="BUG30" s="227"/>
      <c r="BUH30" s="227"/>
      <c r="BUI30" s="227"/>
      <c r="BUJ30" s="227"/>
      <c r="BUK30" s="227"/>
      <c r="BUL30" s="227"/>
      <c r="BUM30" s="227"/>
      <c r="BUN30" s="227"/>
      <c r="BUO30" s="227"/>
      <c r="BUP30" s="227"/>
      <c r="BUQ30" s="227"/>
      <c r="BUR30" s="227"/>
      <c r="BUS30" s="227"/>
      <c r="BUT30" s="227"/>
      <c r="BUU30" s="227"/>
      <c r="BUV30" s="227"/>
      <c r="BUW30" s="227"/>
      <c r="BUX30" s="227"/>
      <c r="BUY30" s="227"/>
      <c r="BUZ30" s="227"/>
      <c r="BVA30" s="227"/>
      <c r="BVB30" s="227"/>
      <c r="BVC30" s="227"/>
      <c r="BVD30" s="227"/>
      <c r="BVE30" s="227"/>
      <c r="BVF30" s="227"/>
      <c r="BVG30" s="227"/>
      <c r="BVH30" s="227"/>
      <c r="BVI30" s="227"/>
      <c r="BVJ30" s="227"/>
      <c r="BVK30" s="227"/>
      <c r="BVL30" s="227"/>
      <c r="BVM30" s="227"/>
      <c r="BVN30" s="227"/>
      <c r="BVO30" s="227"/>
      <c r="BVP30" s="227"/>
      <c r="BVQ30" s="227"/>
      <c r="BVR30" s="227"/>
      <c r="BVS30" s="227"/>
      <c r="BVT30" s="227"/>
      <c r="BVU30" s="227"/>
      <c r="BVV30" s="227"/>
      <c r="BVW30" s="227"/>
      <c r="BVX30" s="227"/>
      <c r="BVY30" s="227"/>
      <c r="BVZ30" s="227"/>
      <c r="BWA30" s="227"/>
      <c r="BWB30" s="227"/>
      <c r="BWC30" s="227"/>
      <c r="BWD30" s="227"/>
      <c r="BWE30" s="227"/>
      <c r="BWF30" s="227"/>
      <c r="BWG30" s="227"/>
      <c r="BWH30" s="227"/>
      <c r="BWI30" s="227"/>
      <c r="BWJ30" s="227"/>
      <c r="BWK30" s="227"/>
      <c r="BWL30" s="227"/>
      <c r="BWM30" s="227"/>
      <c r="BWN30" s="227"/>
      <c r="BWO30" s="227"/>
      <c r="BWP30" s="227"/>
      <c r="BWQ30" s="227"/>
      <c r="BWR30" s="227"/>
      <c r="BWS30" s="227"/>
      <c r="BWT30" s="227"/>
      <c r="BWU30" s="227"/>
      <c r="BWV30" s="227"/>
      <c r="BWW30" s="227"/>
      <c r="BWX30" s="227"/>
      <c r="BWY30" s="227"/>
      <c r="BWZ30" s="227"/>
      <c r="BXA30" s="227"/>
      <c r="BXB30" s="227"/>
      <c r="BXC30" s="227"/>
      <c r="BXD30" s="227"/>
      <c r="BXE30" s="227"/>
      <c r="BXF30" s="227"/>
      <c r="BXG30" s="227"/>
      <c r="BXH30" s="227"/>
      <c r="BXI30" s="227"/>
      <c r="BXJ30" s="227"/>
      <c r="BXK30" s="227"/>
      <c r="BXL30" s="227"/>
      <c r="BXM30" s="227"/>
      <c r="BXN30" s="227"/>
      <c r="BXO30" s="227"/>
      <c r="BXP30" s="227"/>
      <c r="BXQ30" s="227"/>
      <c r="BXR30" s="227"/>
      <c r="BXS30" s="227"/>
      <c r="BXT30" s="227"/>
      <c r="BXU30" s="227"/>
      <c r="BXV30" s="227"/>
      <c r="BXW30" s="227"/>
      <c r="BXX30" s="227"/>
      <c r="BXY30" s="227"/>
      <c r="BXZ30" s="227"/>
      <c r="BYA30" s="227"/>
      <c r="BYB30" s="227"/>
      <c r="BYC30" s="227"/>
      <c r="BYD30" s="227"/>
      <c r="BYE30" s="227"/>
      <c r="BYF30" s="227"/>
      <c r="BYG30" s="227"/>
      <c r="BYH30" s="227"/>
      <c r="BYI30" s="227"/>
      <c r="BYJ30" s="227"/>
      <c r="BYK30" s="227"/>
      <c r="BYL30" s="227"/>
      <c r="BYM30" s="227"/>
      <c r="BYN30" s="227"/>
      <c r="BYO30" s="227"/>
      <c r="BYP30" s="227"/>
      <c r="BYQ30" s="227"/>
      <c r="BYR30" s="227"/>
      <c r="BYS30" s="227"/>
      <c r="BYT30" s="227"/>
      <c r="BYU30" s="227"/>
      <c r="BYV30" s="227"/>
      <c r="BYW30" s="227"/>
      <c r="BYX30" s="227"/>
      <c r="BYY30" s="227"/>
      <c r="BYZ30" s="227"/>
      <c r="BZA30" s="227"/>
      <c r="BZB30" s="227"/>
      <c r="BZC30" s="227"/>
      <c r="BZD30" s="227"/>
      <c r="BZE30" s="227"/>
      <c r="BZF30" s="227"/>
      <c r="BZG30" s="227"/>
      <c r="BZH30" s="227"/>
      <c r="BZI30" s="227"/>
      <c r="BZJ30" s="227"/>
      <c r="BZK30" s="227"/>
      <c r="BZL30" s="227"/>
      <c r="BZM30" s="227"/>
      <c r="BZN30" s="227"/>
      <c r="BZO30" s="227"/>
      <c r="BZP30" s="227"/>
      <c r="BZQ30" s="227"/>
      <c r="BZR30" s="227"/>
      <c r="BZS30" s="227"/>
      <c r="BZT30" s="227"/>
      <c r="BZU30" s="227"/>
      <c r="BZV30" s="227"/>
      <c r="BZW30" s="227"/>
      <c r="BZX30" s="227"/>
      <c r="BZY30" s="227"/>
      <c r="BZZ30" s="227"/>
      <c r="CAA30" s="227"/>
      <c r="CAB30" s="227"/>
      <c r="CAC30" s="227"/>
      <c r="CAD30" s="227"/>
      <c r="CAE30" s="227"/>
      <c r="CAF30" s="227"/>
      <c r="CAG30" s="227"/>
      <c r="CAH30" s="227"/>
      <c r="CAI30" s="227"/>
      <c r="CAJ30" s="227"/>
      <c r="CAK30" s="227"/>
      <c r="CAL30" s="227"/>
      <c r="CAM30" s="227"/>
      <c r="CAN30" s="227"/>
      <c r="CAO30" s="227"/>
      <c r="CAP30" s="227"/>
      <c r="CAQ30" s="227"/>
      <c r="CAR30" s="227"/>
      <c r="CAS30" s="227"/>
      <c r="CAT30" s="227"/>
      <c r="CAU30" s="227"/>
      <c r="CAV30" s="227"/>
      <c r="CAW30" s="227"/>
      <c r="CAX30" s="227"/>
      <c r="CAY30" s="227"/>
      <c r="CAZ30" s="227"/>
      <c r="CBA30" s="227"/>
      <c r="CBB30" s="227"/>
      <c r="CBC30" s="227"/>
      <c r="CBD30" s="227"/>
      <c r="CBE30" s="227"/>
      <c r="CBF30" s="227"/>
      <c r="CBG30" s="227"/>
      <c r="CBH30" s="227"/>
      <c r="CBI30" s="227"/>
      <c r="CBJ30" s="227"/>
      <c r="CBK30" s="227"/>
      <c r="CBL30" s="227"/>
      <c r="CBM30" s="227"/>
      <c r="CBN30" s="227"/>
      <c r="CBO30" s="227"/>
      <c r="CBP30" s="227"/>
      <c r="CBQ30" s="227"/>
      <c r="CBR30" s="227"/>
      <c r="CBS30" s="227"/>
      <c r="CBT30" s="227"/>
      <c r="CBU30" s="227"/>
      <c r="CBV30" s="227"/>
      <c r="CBW30" s="227"/>
      <c r="CBX30" s="227"/>
      <c r="CBY30" s="227"/>
      <c r="CBZ30" s="227"/>
      <c r="CCA30" s="227"/>
      <c r="CCB30" s="227"/>
      <c r="CCC30" s="227"/>
      <c r="CCD30" s="227"/>
      <c r="CCE30" s="227"/>
      <c r="CCF30" s="227"/>
      <c r="CCG30" s="227"/>
      <c r="CCH30" s="227"/>
      <c r="CCI30" s="227"/>
      <c r="CCJ30" s="227"/>
      <c r="CCK30" s="227"/>
      <c r="CCL30" s="227"/>
      <c r="CCM30" s="227"/>
      <c r="CCN30" s="227"/>
      <c r="CCO30" s="227"/>
      <c r="CCP30" s="227"/>
      <c r="CCQ30" s="227"/>
      <c r="CCR30" s="227"/>
      <c r="CCS30" s="227"/>
      <c r="CCT30" s="227"/>
      <c r="CCU30" s="227"/>
      <c r="CCV30" s="227"/>
      <c r="CCW30" s="227"/>
      <c r="CCX30" s="227"/>
      <c r="CCY30" s="227"/>
      <c r="CCZ30" s="227"/>
      <c r="CDA30" s="227"/>
      <c r="CDB30" s="227"/>
      <c r="CDC30" s="227"/>
      <c r="CDD30" s="227"/>
      <c r="CDE30" s="227"/>
      <c r="CDF30" s="227"/>
      <c r="CDG30" s="227"/>
      <c r="CDH30" s="227"/>
      <c r="CDI30" s="227"/>
      <c r="CDJ30" s="227"/>
      <c r="CDK30" s="227"/>
      <c r="CDL30" s="227"/>
      <c r="CDM30" s="227"/>
      <c r="CDN30" s="227"/>
      <c r="CDO30" s="227"/>
      <c r="CDP30" s="227"/>
      <c r="CDQ30" s="227"/>
      <c r="CDR30" s="227"/>
      <c r="CDS30" s="227"/>
      <c r="CDT30" s="227"/>
      <c r="CDU30" s="227"/>
      <c r="CDV30" s="227"/>
      <c r="CDW30" s="227"/>
      <c r="CDX30" s="227"/>
      <c r="CDY30" s="227"/>
      <c r="CDZ30" s="227"/>
      <c r="CEA30" s="227"/>
      <c r="CEB30" s="227"/>
      <c r="CEC30" s="227"/>
      <c r="CED30" s="227"/>
      <c r="CEE30" s="227"/>
      <c r="CEF30" s="227"/>
      <c r="CEG30" s="227"/>
      <c r="CEH30" s="227"/>
      <c r="CEI30" s="227"/>
      <c r="CEJ30" s="227"/>
      <c r="CEK30" s="227"/>
      <c r="CEL30" s="227"/>
      <c r="CEM30" s="227"/>
      <c r="CEN30" s="227"/>
      <c r="CEO30" s="227"/>
      <c r="CEP30" s="227"/>
      <c r="CEQ30" s="227"/>
      <c r="CER30" s="227"/>
      <c r="CES30" s="227"/>
      <c r="CET30" s="227"/>
      <c r="CEU30" s="227"/>
      <c r="CEV30" s="227"/>
      <c r="CEW30" s="227"/>
      <c r="CEX30" s="227"/>
      <c r="CEY30" s="227"/>
      <c r="CEZ30" s="227"/>
      <c r="CFA30" s="227"/>
      <c r="CFB30" s="227"/>
      <c r="CFC30" s="227"/>
      <c r="CFD30" s="227"/>
      <c r="CFE30" s="227"/>
      <c r="CFF30" s="227"/>
      <c r="CFG30" s="227"/>
      <c r="CFH30" s="227"/>
      <c r="CFI30" s="227"/>
      <c r="CFJ30" s="227"/>
      <c r="CFK30" s="227"/>
      <c r="CFL30" s="227"/>
      <c r="CFM30" s="227"/>
      <c r="CFN30" s="227"/>
      <c r="CFO30" s="227"/>
      <c r="CFP30" s="227"/>
      <c r="CFQ30" s="227"/>
      <c r="CFR30" s="227"/>
      <c r="CFS30" s="227"/>
      <c r="CFT30" s="227"/>
      <c r="CFU30" s="227"/>
      <c r="CFV30" s="227"/>
      <c r="CFW30" s="227"/>
      <c r="CFX30" s="227"/>
      <c r="CFY30" s="227"/>
      <c r="CFZ30" s="227"/>
      <c r="CGA30" s="227"/>
      <c r="CGB30" s="227"/>
      <c r="CGC30" s="227"/>
      <c r="CGD30" s="227"/>
      <c r="CGE30" s="227"/>
      <c r="CGF30" s="227"/>
      <c r="CGG30" s="227"/>
      <c r="CGH30" s="227"/>
      <c r="CGI30" s="227"/>
      <c r="CGJ30" s="227"/>
      <c r="CGK30" s="227"/>
      <c r="CGL30" s="227"/>
      <c r="CGM30" s="227"/>
      <c r="CGN30" s="227"/>
      <c r="CGO30" s="227"/>
      <c r="CGP30" s="227"/>
      <c r="CGQ30" s="227"/>
      <c r="CGR30" s="227"/>
      <c r="CGS30" s="227"/>
      <c r="CGT30" s="227"/>
      <c r="CGU30" s="227"/>
      <c r="CGV30" s="227"/>
      <c r="CGW30" s="227"/>
      <c r="CGX30" s="227"/>
      <c r="CGY30" s="227"/>
      <c r="CGZ30" s="227"/>
      <c r="CHA30" s="227"/>
      <c r="CHB30" s="227"/>
      <c r="CHC30" s="227"/>
      <c r="CHD30" s="227"/>
      <c r="CHE30" s="227"/>
      <c r="CHF30" s="227"/>
      <c r="CHG30" s="227"/>
      <c r="CHH30" s="227"/>
      <c r="CHI30" s="227"/>
      <c r="CHJ30" s="227"/>
      <c r="CHK30" s="227"/>
      <c r="CHL30" s="227"/>
      <c r="CHM30" s="227"/>
      <c r="CHN30" s="227"/>
      <c r="CHO30" s="227"/>
      <c r="CHP30" s="227"/>
      <c r="CHQ30" s="227"/>
      <c r="CHR30" s="227"/>
      <c r="CHS30" s="227"/>
      <c r="CHT30" s="227"/>
      <c r="CHU30" s="227"/>
      <c r="CHV30" s="227"/>
      <c r="CHW30" s="227"/>
      <c r="CHX30" s="227"/>
      <c r="CHY30" s="227"/>
      <c r="CHZ30" s="227"/>
      <c r="CIA30" s="227"/>
      <c r="CIB30" s="227"/>
      <c r="CIC30" s="227"/>
      <c r="CID30" s="227"/>
      <c r="CIE30" s="227"/>
      <c r="CIF30" s="227"/>
      <c r="CIG30" s="227"/>
      <c r="CIH30" s="227"/>
      <c r="CII30" s="227"/>
      <c r="CIJ30" s="227"/>
      <c r="CIK30" s="227"/>
      <c r="CIL30" s="227"/>
      <c r="CIM30" s="227"/>
      <c r="CIN30" s="227"/>
      <c r="CIO30" s="227"/>
      <c r="CIP30" s="227"/>
      <c r="CIQ30" s="227"/>
      <c r="CIR30" s="227"/>
      <c r="CIS30" s="227"/>
      <c r="CIT30" s="227"/>
      <c r="CIU30" s="227"/>
      <c r="CIV30" s="227"/>
      <c r="CIW30" s="227"/>
      <c r="CIX30" s="227"/>
      <c r="CIY30" s="227"/>
      <c r="CIZ30" s="227"/>
      <c r="CJA30" s="227"/>
      <c r="CJB30" s="227"/>
      <c r="CJC30" s="227"/>
      <c r="CJD30" s="227"/>
      <c r="CJE30" s="227"/>
      <c r="CJF30" s="227"/>
      <c r="CJG30" s="227"/>
      <c r="CJH30" s="227"/>
      <c r="CJI30" s="227"/>
      <c r="CJJ30" s="227"/>
      <c r="CJK30" s="227"/>
      <c r="CJL30" s="227"/>
      <c r="CJM30" s="227"/>
      <c r="CJN30" s="227"/>
      <c r="CJO30" s="227"/>
      <c r="CJP30" s="227"/>
      <c r="CJQ30" s="227"/>
      <c r="CJR30" s="227"/>
      <c r="CJS30" s="227"/>
      <c r="CJT30" s="227"/>
      <c r="CJU30" s="227"/>
      <c r="CJV30" s="227"/>
      <c r="CJW30" s="227"/>
      <c r="CJX30" s="227"/>
      <c r="CJY30" s="227"/>
      <c r="CJZ30" s="227"/>
      <c r="CKA30" s="227"/>
      <c r="CKB30" s="227"/>
      <c r="CKC30" s="227"/>
      <c r="CKD30" s="227"/>
      <c r="CKE30" s="227"/>
      <c r="CKF30" s="227"/>
      <c r="CKG30" s="227"/>
      <c r="CKH30" s="227"/>
      <c r="CKI30" s="227"/>
      <c r="CKJ30" s="227"/>
      <c r="CKK30" s="227"/>
      <c r="CKL30" s="227"/>
      <c r="CKM30" s="227"/>
      <c r="CKN30" s="227"/>
      <c r="CKO30" s="227"/>
      <c r="CKP30" s="227"/>
      <c r="CKQ30" s="227"/>
      <c r="CKR30" s="227"/>
      <c r="CKS30" s="227"/>
      <c r="CKT30" s="227"/>
      <c r="CKU30" s="227"/>
      <c r="CKV30" s="227"/>
      <c r="CKW30" s="227"/>
      <c r="CKX30" s="227"/>
      <c r="CKY30" s="227"/>
      <c r="CKZ30" s="227"/>
      <c r="CLA30" s="227"/>
      <c r="CLB30" s="227"/>
      <c r="CLC30" s="227"/>
      <c r="CLD30" s="227"/>
      <c r="CLE30" s="227"/>
      <c r="CLF30" s="227"/>
      <c r="CLG30" s="227"/>
      <c r="CLH30" s="227"/>
      <c r="CLI30" s="227"/>
      <c r="CLJ30" s="227"/>
      <c r="CLK30" s="227"/>
      <c r="CLL30" s="227"/>
      <c r="CLM30" s="227"/>
      <c r="CLN30" s="227"/>
      <c r="CLO30" s="227"/>
      <c r="CLP30" s="227"/>
      <c r="CLQ30" s="227"/>
      <c r="CLR30" s="227"/>
      <c r="CLS30" s="227"/>
      <c r="CLT30" s="227"/>
      <c r="CLU30" s="227"/>
      <c r="CLV30" s="227"/>
      <c r="CLW30" s="227"/>
      <c r="CLX30" s="227"/>
      <c r="CLY30" s="227"/>
      <c r="CLZ30" s="227"/>
      <c r="CMA30" s="227"/>
      <c r="CMB30" s="227"/>
      <c r="CMC30" s="227"/>
      <c r="CMD30" s="227"/>
      <c r="CME30" s="227"/>
      <c r="CMF30" s="227"/>
      <c r="CMG30" s="227"/>
      <c r="CMH30" s="227"/>
      <c r="CMI30" s="227"/>
      <c r="CMJ30" s="227"/>
      <c r="CMK30" s="227"/>
      <c r="CML30" s="227"/>
      <c r="CMM30" s="227"/>
      <c r="CMN30" s="227"/>
      <c r="CMO30" s="227"/>
      <c r="CMP30" s="227"/>
      <c r="CMQ30" s="227"/>
      <c r="CMR30" s="227"/>
      <c r="CMS30" s="227"/>
      <c r="CMT30" s="227"/>
      <c r="CMU30" s="227"/>
      <c r="CMV30" s="227"/>
      <c r="CMW30" s="227"/>
      <c r="CMX30" s="227"/>
      <c r="CMY30" s="227"/>
      <c r="CMZ30" s="227"/>
      <c r="CNA30" s="227"/>
      <c r="CNB30" s="227"/>
      <c r="CNC30" s="227"/>
      <c r="CND30" s="227"/>
      <c r="CNE30" s="227"/>
      <c r="CNF30" s="227"/>
      <c r="CNG30" s="227"/>
      <c r="CNH30" s="227"/>
      <c r="CNI30" s="227"/>
      <c r="CNJ30" s="227"/>
      <c r="CNK30" s="227"/>
      <c r="CNL30" s="227"/>
      <c r="CNM30" s="227"/>
      <c r="CNN30" s="227"/>
      <c r="CNO30" s="227"/>
      <c r="CNP30" s="227"/>
      <c r="CNQ30" s="227"/>
      <c r="CNR30" s="227"/>
      <c r="CNS30" s="227"/>
      <c r="CNT30" s="227"/>
      <c r="CNU30" s="227"/>
      <c r="CNV30" s="227"/>
      <c r="CNW30" s="227"/>
      <c r="CNX30" s="227"/>
      <c r="CNY30" s="227"/>
      <c r="CNZ30" s="227"/>
      <c r="COA30" s="227"/>
      <c r="COB30" s="227"/>
      <c r="COC30" s="227"/>
      <c r="COD30" s="227"/>
      <c r="COE30" s="227"/>
      <c r="COF30" s="227"/>
      <c r="COG30" s="227"/>
      <c r="COH30" s="227"/>
      <c r="COI30" s="227"/>
      <c r="COJ30" s="227"/>
      <c r="COK30" s="227"/>
      <c r="COL30" s="227"/>
      <c r="COM30" s="227"/>
      <c r="CON30" s="227"/>
      <c r="COO30" s="227"/>
      <c r="COP30" s="227"/>
      <c r="COQ30" s="227"/>
      <c r="COR30" s="227"/>
      <c r="COS30" s="227"/>
      <c r="COT30" s="227"/>
      <c r="COU30" s="227"/>
      <c r="COV30" s="227"/>
      <c r="COW30" s="227"/>
      <c r="COX30" s="227"/>
      <c r="COY30" s="227"/>
      <c r="COZ30" s="227"/>
      <c r="CPA30" s="227"/>
      <c r="CPB30" s="227"/>
      <c r="CPC30" s="227"/>
      <c r="CPD30" s="227"/>
      <c r="CPE30" s="227"/>
      <c r="CPF30" s="227"/>
      <c r="CPG30" s="227"/>
      <c r="CPH30" s="227"/>
      <c r="CPI30" s="227"/>
      <c r="CPJ30" s="227"/>
      <c r="CPK30" s="227"/>
      <c r="CPL30" s="227"/>
      <c r="CPM30" s="227"/>
      <c r="CPN30" s="227"/>
      <c r="CPO30" s="227"/>
      <c r="CPP30" s="227"/>
      <c r="CPQ30" s="227"/>
      <c r="CPR30" s="227"/>
      <c r="CPS30" s="227"/>
      <c r="CPT30" s="227"/>
      <c r="CPU30" s="227"/>
      <c r="CPV30" s="227"/>
      <c r="CPW30" s="227"/>
      <c r="CPX30" s="227"/>
      <c r="CPY30" s="227"/>
      <c r="CPZ30" s="227"/>
      <c r="CQA30" s="227"/>
      <c r="CQB30" s="227"/>
      <c r="CQC30" s="227"/>
      <c r="CQD30" s="227"/>
      <c r="CQE30" s="227"/>
      <c r="CQF30" s="227"/>
      <c r="CQG30" s="227"/>
      <c r="CQH30" s="227"/>
      <c r="CQI30" s="227"/>
      <c r="CQJ30" s="227"/>
      <c r="CQK30" s="227"/>
      <c r="CQL30" s="227"/>
      <c r="CQM30" s="227"/>
      <c r="CQN30" s="227"/>
      <c r="CQO30" s="227"/>
      <c r="CQP30" s="227"/>
      <c r="CQQ30" s="227"/>
      <c r="CQR30" s="227"/>
      <c r="CQS30" s="227"/>
      <c r="CQT30" s="227"/>
      <c r="CQU30" s="227"/>
      <c r="CQV30" s="227"/>
      <c r="CQW30" s="227"/>
      <c r="CQX30" s="227"/>
      <c r="CQY30" s="227"/>
      <c r="CQZ30" s="227"/>
      <c r="CRA30" s="227"/>
      <c r="CRB30" s="227"/>
      <c r="CRC30" s="227"/>
      <c r="CRD30" s="227"/>
      <c r="CRE30" s="227"/>
      <c r="CRF30" s="227"/>
      <c r="CRG30" s="227"/>
      <c r="CRH30" s="227"/>
      <c r="CRI30" s="227"/>
      <c r="CRJ30" s="227"/>
      <c r="CRK30" s="227"/>
      <c r="CRL30" s="227"/>
      <c r="CRM30" s="227"/>
      <c r="CRN30" s="227"/>
      <c r="CRO30" s="227"/>
      <c r="CRP30" s="227"/>
      <c r="CRQ30" s="227"/>
      <c r="CRR30" s="227"/>
      <c r="CRS30" s="227"/>
      <c r="CRT30" s="227"/>
      <c r="CRU30" s="227"/>
      <c r="CRV30" s="227"/>
      <c r="CRW30" s="227"/>
      <c r="CRX30" s="227"/>
      <c r="CRY30" s="227"/>
      <c r="CRZ30" s="227"/>
      <c r="CSA30" s="227"/>
      <c r="CSB30" s="227"/>
      <c r="CSC30" s="227"/>
      <c r="CSD30" s="227"/>
      <c r="CSE30" s="227"/>
      <c r="CSF30" s="227"/>
      <c r="CSG30" s="227"/>
      <c r="CSH30" s="227"/>
      <c r="CSI30" s="227"/>
      <c r="CSJ30" s="227"/>
      <c r="CSK30" s="227"/>
      <c r="CSL30" s="227"/>
      <c r="CSM30" s="227"/>
      <c r="CSN30" s="227"/>
      <c r="CSO30" s="227"/>
      <c r="CSP30" s="227"/>
      <c r="CSQ30" s="227"/>
      <c r="CSR30" s="227"/>
      <c r="CSS30" s="227"/>
      <c r="CST30" s="227"/>
      <c r="CSU30" s="227"/>
      <c r="CSV30" s="227"/>
      <c r="CSW30" s="227"/>
      <c r="CSX30" s="227"/>
      <c r="CSY30" s="227"/>
      <c r="CSZ30" s="227"/>
      <c r="CTA30" s="227"/>
      <c r="CTB30" s="227"/>
      <c r="CTC30" s="227"/>
      <c r="CTD30" s="227"/>
      <c r="CTE30" s="227"/>
      <c r="CTF30" s="227"/>
      <c r="CTG30" s="227"/>
      <c r="CTH30" s="227"/>
      <c r="CTI30" s="227"/>
      <c r="CTJ30" s="227"/>
      <c r="CTK30" s="227"/>
      <c r="CTL30" s="227"/>
      <c r="CTM30" s="227"/>
      <c r="CTN30" s="227"/>
      <c r="CTO30" s="227"/>
      <c r="CTP30" s="227"/>
      <c r="CTQ30" s="227"/>
      <c r="CTR30" s="227"/>
      <c r="CTS30" s="227"/>
      <c r="CTT30" s="227"/>
      <c r="CTU30" s="227"/>
      <c r="CTV30" s="227"/>
      <c r="CTW30" s="227"/>
      <c r="CTX30" s="227"/>
      <c r="CTY30" s="227"/>
      <c r="CTZ30" s="227"/>
      <c r="CUA30" s="227"/>
      <c r="CUB30" s="227"/>
      <c r="CUC30" s="227"/>
      <c r="CUD30" s="227"/>
      <c r="CUE30" s="227"/>
      <c r="CUF30" s="227"/>
      <c r="CUG30" s="227"/>
      <c r="CUH30" s="227"/>
      <c r="CUI30" s="227"/>
      <c r="CUJ30" s="227"/>
      <c r="CUK30" s="227"/>
      <c r="CUL30" s="227"/>
      <c r="CUM30" s="227"/>
      <c r="CUN30" s="227"/>
      <c r="CUO30" s="227"/>
      <c r="CUP30" s="227"/>
      <c r="CUQ30" s="227"/>
      <c r="CUR30" s="227"/>
      <c r="CUS30" s="227"/>
      <c r="CUT30" s="227"/>
      <c r="CUU30" s="227"/>
      <c r="CUV30" s="227"/>
      <c r="CUW30" s="227"/>
      <c r="CUX30" s="227"/>
      <c r="CUY30" s="227"/>
      <c r="CUZ30" s="227"/>
      <c r="CVA30" s="227"/>
      <c r="CVB30" s="227"/>
      <c r="CVC30" s="227"/>
      <c r="CVD30" s="227"/>
      <c r="CVE30" s="227"/>
      <c r="CVF30" s="227"/>
      <c r="CVG30" s="227"/>
      <c r="CVH30" s="227"/>
      <c r="CVI30" s="227"/>
      <c r="CVJ30" s="227"/>
      <c r="CVK30" s="227"/>
      <c r="CVL30" s="227"/>
      <c r="CVM30" s="227"/>
      <c r="CVN30" s="227"/>
      <c r="CVO30" s="227"/>
      <c r="CVP30" s="227"/>
      <c r="CVQ30" s="227"/>
      <c r="CVR30" s="227"/>
      <c r="CVS30" s="227"/>
      <c r="CVT30" s="227"/>
      <c r="CVU30" s="227"/>
      <c r="CVV30" s="227"/>
      <c r="CVW30" s="227"/>
      <c r="CVX30" s="227"/>
      <c r="CVY30" s="227"/>
      <c r="CVZ30" s="227"/>
      <c r="CWA30" s="227"/>
      <c r="CWB30" s="227"/>
      <c r="CWC30" s="227"/>
      <c r="CWD30" s="227"/>
      <c r="CWE30" s="227"/>
      <c r="CWF30" s="227"/>
      <c r="CWG30" s="227"/>
      <c r="CWH30" s="227"/>
      <c r="CWI30" s="227"/>
      <c r="CWJ30" s="227"/>
      <c r="CWK30" s="227"/>
      <c r="CWL30" s="227"/>
      <c r="CWM30" s="227"/>
      <c r="CWN30" s="227"/>
      <c r="CWO30" s="227"/>
      <c r="CWP30" s="227"/>
      <c r="CWQ30" s="227"/>
      <c r="CWR30" s="227"/>
      <c r="CWS30" s="227"/>
      <c r="CWT30" s="227"/>
      <c r="CWU30" s="227"/>
      <c r="CWV30" s="227"/>
      <c r="CWW30" s="227"/>
      <c r="CWX30" s="227"/>
      <c r="CWY30" s="227"/>
      <c r="CWZ30" s="227"/>
      <c r="CXA30" s="227"/>
      <c r="CXB30" s="227"/>
      <c r="CXC30" s="227"/>
      <c r="CXD30" s="227"/>
      <c r="CXE30" s="227"/>
      <c r="CXF30" s="227"/>
      <c r="CXG30" s="227"/>
      <c r="CXH30" s="227"/>
      <c r="CXI30" s="227"/>
      <c r="CXJ30" s="227"/>
      <c r="CXK30" s="227"/>
      <c r="CXL30" s="227"/>
      <c r="CXM30" s="227"/>
      <c r="CXN30" s="227"/>
      <c r="CXO30" s="227"/>
      <c r="CXP30" s="227"/>
      <c r="CXQ30" s="227"/>
      <c r="CXR30" s="227"/>
      <c r="CXS30" s="227"/>
      <c r="CXT30" s="227"/>
      <c r="CXU30" s="227"/>
      <c r="CXV30" s="227"/>
      <c r="CXW30" s="227"/>
      <c r="CXX30" s="227"/>
      <c r="CXY30" s="227"/>
      <c r="CXZ30" s="227"/>
      <c r="CYA30" s="227"/>
      <c r="CYB30" s="227"/>
      <c r="CYC30" s="227"/>
      <c r="CYD30" s="227"/>
      <c r="CYE30" s="227"/>
      <c r="CYF30" s="227"/>
      <c r="CYG30" s="227"/>
      <c r="CYH30" s="227"/>
      <c r="CYI30" s="227"/>
      <c r="CYJ30" s="227"/>
      <c r="CYK30" s="227"/>
      <c r="CYL30" s="227"/>
      <c r="CYM30" s="227"/>
      <c r="CYN30" s="227"/>
      <c r="CYO30" s="227"/>
      <c r="CYP30" s="227"/>
      <c r="CYQ30" s="227"/>
      <c r="CYR30" s="227"/>
      <c r="CYS30" s="227"/>
      <c r="CYT30" s="227"/>
      <c r="CYU30" s="227"/>
      <c r="CYV30" s="227"/>
      <c r="CYW30" s="227"/>
      <c r="CYX30" s="227"/>
      <c r="CYY30" s="227"/>
      <c r="CYZ30" s="227"/>
      <c r="CZA30" s="227"/>
      <c r="CZB30" s="227"/>
      <c r="CZC30" s="227"/>
      <c r="CZD30" s="227"/>
      <c r="CZE30" s="227"/>
      <c r="CZF30" s="227"/>
      <c r="CZG30" s="227"/>
      <c r="CZH30" s="227"/>
      <c r="CZI30" s="227"/>
      <c r="CZJ30" s="227"/>
      <c r="CZK30" s="227"/>
      <c r="CZL30" s="227"/>
      <c r="CZM30" s="227"/>
      <c r="CZN30" s="227"/>
      <c r="CZO30" s="227"/>
      <c r="CZP30" s="227"/>
      <c r="CZQ30" s="227"/>
      <c r="CZR30" s="227"/>
      <c r="CZS30" s="227"/>
      <c r="CZT30" s="227"/>
      <c r="CZU30" s="227"/>
      <c r="CZV30" s="227"/>
      <c r="CZW30" s="227"/>
      <c r="CZX30" s="227"/>
      <c r="CZY30" s="227"/>
      <c r="CZZ30" s="227"/>
      <c r="DAA30" s="227"/>
      <c r="DAB30" s="227"/>
      <c r="DAC30" s="227"/>
      <c r="DAD30" s="227"/>
      <c r="DAE30" s="227"/>
      <c r="DAF30" s="227"/>
      <c r="DAG30" s="227"/>
      <c r="DAH30" s="227"/>
      <c r="DAI30" s="227"/>
      <c r="DAJ30" s="227"/>
      <c r="DAK30" s="227"/>
      <c r="DAL30" s="227"/>
      <c r="DAM30" s="227"/>
      <c r="DAN30" s="227"/>
      <c r="DAO30" s="227"/>
      <c r="DAP30" s="227"/>
      <c r="DAQ30" s="227"/>
      <c r="DAR30" s="227"/>
      <c r="DAS30" s="227"/>
      <c r="DAT30" s="227"/>
      <c r="DAU30" s="227"/>
      <c r="DAV30" s="227"/>
      <c r="DAW30" s="227"/>
      <c r="DAX30" s="227"/>
      <c r="DAY30" s="227"/>
      <c r="DAZ30" s="227"/>
      <c r="DBA30" s="227"/>
      <c r="DBB30" s="227"/>
      <c r="DBC30" s="227"/>
      <c r="DBD30" s="227"/>
      <c r="DBE30" s="227"/>
      <c r="DBF30" s="227"/>
      <c r="DBG30" s="227"/>
      <c r="DBH30" s="227"/>
      <c r="DBI30" s="227"/>
      <c r="DBJ30" s="227"/>
      <c r="DBK30" s="227"/>
      <c r="DBL30" s="227"/>
      <c r="DBM30" s="227"/>
      <c r="DBN30" s="227"/>
      <c r="DBO30" s="227"/>
      <c r="DBP30" s="227"/>
      <c r="DBQ30" s="227"/>
      <c r="DBR30" s="227"/>
      <c r="DBS30" s="227"/>
      <c r="DBT30" s="227"/>
      <c r="DBU30" s="227"/>
      <c r="DBV30" s="227"/>
      <c r="DBW30" s="227"/>
      <c r="DBX30" s="227"/>
      <c r="DBY30" s="227"/>
      <c r="DBZ30" s="227"/>
      <c r="DCA30" s="227"/>
      <c r="DCB30" s="227"/>
      <c r="DCC30" s="227"/>
      <c r="DCD30" s="227"/>
      <c r="DCE30" s="227"/>
      <c r="DCF30" s="227"/>
      <c r="DCG30" s="227"/>
      <c r="DCH30" s="227"/>
      <c r="DCI30" s="227"/>
      <c r="DCJ30" s="227"/>
      <c r="DCK30" s="227"/>
      <c r="DCL30" s="227"/>
      <c r="DCM30" s="227"/>
      <c r="DCN30" s="227"/>
      <c r="DCO30" s="227"/>
      <c r="DCP30" s="227"/>
      <c r="DCQ30" s="227"/>
      <c r="DCR30" s="227"/>
      <c r="DCS30" s="227"/>
      <c r="DCT30" s="227"/>
      <c r="DCU30" s="227"/>
      <c r="DCV30" s="227"/>
      <c r="DCW30" s="227"/>
      <c r="DCX30" s="227"/>
      <c r="DCY30" s="227"/>
      <c r="DCZ30" s="227"/>
      <c r="DDA30" s="227"/>
      <c r="DDB30" s="227"/>
      <c r="DDC30" s="227"/>
      <c r="DDD30" s="227"/>
      <c r="DDE30" s="227"/>
      <c r="DDF30" s="227"/>
      <c r="DDG30" s="227"/>
      <c r="DDH30" s="227"/>
      <c r="DDI30" s="227"/>
      <c r="DDJ30" s="227"/>
      <c r="DDK30" s="227"/>
      <c r="DDL30" s="227"/>
      <c r="DDM30" s="227"/>
      <c r="DDN30" s="227"/>
      <c r="DDO30" s="227"/>
      <c r="DDP30" s="227"/>
      <c r="DDQ30" s="227"/>
      <c r="DDR30" s="227"/>
      <c r="DDS30" s="227"/>
      <c r="DDT30" s="227"/>
      <c r="DDU30" s="227"/>
      <c r="DDV30" s="227"/>
      <c r="DDW30" s="227"/>
      <c r="DDX30" s="227"/>
      <c r="DDY30" s="227"/>
      <c r="DDZ30" s="227"/>
      <c r="DEA30" s="227"/>
      <c r="DEB30" s="227"/>
      <c r="DEC30" s="227"/>
      <c r="DED30" s="227"/>
      <c r="DEE30" s="227"/>
      <c r="DEF30" s="227"/>
      <c r="DEG30" s="227"/>
      <c r="DEH30" s="227"/>
      <c r="DEI30" s="227"/>
      <c r="DEJ30" s="227"/>
      <c r="DEK30" s="227"/>
      <c r="DEL30" s="227"/>
      <c r="DEM30" s="227"/>
      <c r="DEN30" s="227"/>
      <c r="DEO30" s="227"/>
      <c r="DEP30" s="227"/>
      <c r="DEQ30" s="227"/>
      <c r="DER30" s="227"/>
      <c r="DES30" s="227"/>
      <c r="DET30" s="227"/>
      <c r="DEU30" s="227"/>
      <c r="DEV30" s="227"/>
      <c r="DEW30" s="227"/>
      <c r="DEX30" s="227"/>
      <c r="DEY30" s="227"/>
      <c r="DEZ30" s="227"/>
      <c r="DFA30" s="227"/>
      <c r="DFB30" s="227"/>
      <c r="DFC30" s="227"/>
      <c r="DFD30" s="227"/>
      <c r="DFE30" s="227"/>
      <c r="DFF30" s="227"/>
      <c r="DFG30" s="227"/>
      <c r="DFH30" s="227"/>
      <c r="DFI30" s="227"/>
      <c r="DFJ30" s="227"/>
      <c r="DFK30" s="227"/>
      <c r="DFL30" s="227"/>
      <c r="DFM30" s="227"/>
      <c r="DFN30" s="227"/>
      <c r="DFO30" s="227"/>
      <c r="DFP30" s="227"/>
      <c r="DFQ30" s="227"/>
      <c r="DFR30" s="227"/>
      <c r="DFS30" s="227"/>
      <c r="DFT30" s="227"/>
      <c r="DFU30" s="227"/>
      <c r="DFV30" s="227"/>
      <c r="DFW30" s="227"/>
      <c r="DFX30" s="227"/>
      <c r="DFY30" s="227"/>
      <c r="DFZ30" s="227"/>
      <c r="DGA30" s="227"/>
      <c r="DGB30" s="227"/>
      <c r="DGC30" s="227"/>
      <c r="DGD30" s="227"/>
      <c r="DGE30" s="227"/>
      <c r="DGF30" s="227"/>
      <c r="DGG30" s="227"/>
      <c r="DGH30" s="227"/>
      <c r="DGI30" s="227"/>
      <c r="DGJ30" s="227"/>
      <c r="DGK30" s="227"/>
      <c r="DGL30" s="227"/>
      <c r="DGM30" s="227"/>
      <c r="DGN30" s="227"/>
      <c r="DGO30" s="227"/>
      <c r="DGP30" s="227"/>
      <c r="DGQ30" s="227"/>
      <c r="DGR30" s="227"/>
      <c r="DGS30" s="227"/>
      <c r="DGT30" s="227"/>
      <c r="DGU30" s="227"/>
      <c r="DGV30" s="227"/>
      <c r="DGW30" s="227"/>
      <c r="DGX30" s="227"/>
      <c r="DGY30" s="227"/>
      <c r="DGZ30" s="227"/>
      <c r="DHA30" s="227"/>
      <c r="DHB30" s="227"/>
      <c r="DHC30" s="227"/>
      <c r="DHD30" s="227"/>
      <c r="DHE30" s="227"/>
      <c r="DHF30" s="227"/>
      <c r="DHG30" s="227"/>
      <c r="DHH30" s="227"/>
      <c r="DHI30" s="227"/>
      <c r="DHJ30" s="227"/>
      <c r="DHK30" s="227"/>
      <c r="DHL30" s="227"/>
      <c r="DHM30" s="227"/>
      <c r="DHN30" s="227"/>
      <c r="DHO30" s="227"/>
      <c r="DHP30" s="227"/>
      <c r="DHQ30" s="227"/>
      <c r="DHR30" s="227"/>
      <c r="DHS30" s="227"/>
      <c r="DHT30" s="227"/>
      <c r="DHU30" s="227"/>
      <c r="DHV30" s="227"/>
      <c r="DHW30" s="227"/>
      <c r="DHX30" s="227"/>
      <c r="DHY30" s="227"/>
      <c r="DHZ30" s="227"/>
      <c r="DIA30" s="227"/>
      <c r="DIB30" s="227"/>
      <c r="DIC30" s="227"/>
      <c r="DID30" s="227"/>
      <c r="DIE30" s="227"/>
      <c r="DIF30" s="227"/>
      <c r="DIG30" s="227"/>
      <c r="DIH30" s="227"/>
      <c r="DII30" s="227"/>
      <c r="DIJ30" s="227"/>
      <c r="DIK30" s="227"/>
      <c r="DIL30" s="227"/>
      <c r="DIM30" s="227"/>
      <c r="DIN30" s="227"/>
      <c r="DIO30" s="227"/>
      <c r="DIP30" s="227"/>
      <c r="DIQ30" s="227"/>
      <c r="DIR30" s="227"/>
      <c r="DIS30" s="227"/>
      <c r="DIT30" s="227"/>
      <c r="DIU30" s="227"/>
      <c r="DIV30" s="227"/>
      <c r="DIW30" s="227"/>
      <c r="DIX30" s="227"/>
      <c r="DIY30" s="227"/>
      <c r="DIZ30" s="227"/>
      <c r="DJA30" s="227"/>
      <c r="DJB30" s="227"/>
      <c r="DJC30" s="227"/>
      <c r="DJD30" s="227"/>
      <c r="DJE30" s="227"/>
      <c r="DJF30" s="227"/>
      <c r="DJG30" s="227"/>
      <c r="DJH30" s="227"/>
      <c r="DJI30" s="227"/>
      <c r="DJJ30" s="227"/>
      <c r="DJK30" s="227"/>
      <c r="DJL30" s="227"/>
      <c r="DJM30" s="227"/>
      <c r="DJN30" s="227"/>
      <c r="DJO30" s="227"/>
      <c r="DJP30" s="227"/>
      <c r="DJQ30" s="227"/>
      <c r="DJR30" s="227"/>
      <c r="DJS30" s="227"/>
      <c r="DJT30" s="227"/>
      <c r="DJU30" s="227"/>
      <c r="DJV30" s="227"/>
      <c r="DJW30" s="227"/>
      <c r="DJX30" s="227"/>
      <c r="DJY30" s="227"/>
      <c r="DJZ30" s="227"/>
      <c r="DKA30" s="227"/>
      <c r="DKB30" s="227"/>
      <c r="DKC30" s="227"/>
      <c r="DKD30" s="227"/>
      <c r="DKE30" s="227"/>
      <c r="DKF30" s="227"/>
      <c r="DKG30" s="227"/>
      <c r="DKH30" s="227"/>
      <c r="DKI30" s="227"/>
      <c r="DKJ30" s="227"/>
      <c r="DKK30" s="227"/>
      <c r="DKL30" s="227"/>
      <c r="DKM30" s="227"/>
      <c r="DKN30" s="227"/>
      <c r="DKO30" s="227"/>
      <c r="DKP30" s="227"/>
      <c r="DKQ30" s="227"/>
      <c r="DKR30" s="227"/>
      <c r="DKS30" s="227"/>
      <c r="DKT30" s="227"/>
      <c r="DKU30" s="227"/>
      <c r="DKV30" s="227"/>
      <c r="DKW30" s="227"/>
      <c r="DKX30" s="227"/>
      <c r="DKY30" s="227"/>
      <c r="DKZ30" s="227"/>
      <c r="DLA30" s="227"/>
      <c r="DLB30" s="227"/>
      <c r="DLC30" s="227"/>
      <c r="DLD30" s="227"/>
      <c r="DLE30" s="227"/>
      <c r="DLF30" s="227"/>
      <c r="DLG30" s="227"/>
      <c r="DLH30" s="227"/>
      <c r="DLI30" s="227"/>
      <c r="DLJ30" s="227"/>
      <c r="DLK30" s="227"/>
      <c r="DLL30" s="227"/>
      <c r="DLM30" s="227"/>
      <c r="DLN30" s="227"/>
      <c r="DLO30" s="227"/>
      <c r="DLP30" s="227"/>
      <c r="DLQ30" s="227"/>
      <c r="DLR30" s="227"/>
      <c r="DLS30" s="227"/>
      <c r="DLT30" s="227"/>
      <c r="DLU30" s="227"/>
      <c r="DLV30" s="227"/>
      <c r="DLW30" s="227"/>
      <c r="DLX30" s="227"/>
      <c r="DLY30" s="227"/>
      <c r="DLZ30" s="227"/>
      <c r="DMA30" s="227"/>
      <c r="DMB30" s="227"/>
      <c r="DMC30" s="227"/>
      <c r="DMD30" s="227"/>
      <c r="DME30" s="227"/>
      <c r="DMF30" s="227"/>
      <c r="DMG30" s="227"/>
      <c r="DMH30" s="227"/>
      <c r="DMI30" s="227"/>
      <c r="DMJ30" s="227"/>
      <c r="DMK30" s="227"/>
      <c r="DML30" s="227"/>
      <c r="DMM30" s="227"/>
      <c r="DMN30" s="227"/>
      <c r="DMO30" s="227"/>
      <c r="DMP30" s="227"/>
      <c r="DMQ30" s="227"/>
      <c r="DMR30" s="227"/>
      <c r="DMS30" s="227"/>
      <c r="DMT30" s="227"/>
      <c r="DMU30" s="227"/>
      <c r="DMV30" s="227"/>
      <c r="DMW30" s="227"/>
      <c r="DMX30" s="227"/>
      <c r="DMY30" s="227"/>
      <c r="DMZ30" s="227"/>
      <c r="DNA30" s="227"/>
      <c r="DNB30" s="227"/>
      <c r="DNC30" s="227"/>
      <c r="DND30" s="227"/>
      <c r="DNE30" s="227"/>
      <c r="DNF30" s="227"/>
      <c r="DNG30" s="227"/>
      <c r="DNH30" s="227"/>
      <c r="DNI30" s="227"/>
      <c r="DNJ30" s="227"/>
      <c r="DNK30" s="227"/>
      <c r="DNL30" s="227"/>
      <c r="DNM30" s="227"/>
      <c r="DNN30" s="227"/>
      <c r="DNO30" s="227"/>
      <c r="DNP30" s="227"/>
      <c r="DNQ30" s="227"/>
      <c r="DNR30" s="227"/>
      <c r="DNS30" s="227"/>
      <c r="DNT30" s="227"/>
      <c r="DNU30" s="227"/>
      <c r="DNV30" s="227"/>
      <c r="DNW30" s="227"/>
      <c r="DNX30" s="227"/>
      <c r="DNY30" s="227"/>
      <c r="DNZ30" s="227"/>
      <c r="DOA30" s="227"/>
      <c r="DOB30" s="227"/>
      <c r="DOC30" s="227"/>
      <c r="DOD30" s="227"/>
      <c r="DOE30" s="227"/>
      <c r="DOF30" s="227"/>
      <c r="DOG30" s="227"/>
      <c r="DOH30" s="227"/>
      <c r="DOI30" s="227"/>
      <c r="DOJ30" s="227"/>
      <c r="DOK30" s="227"/>
      <c r="DOL30" s="227"/>
      <c r="DOM30" s="227"/>
      <c r="DON30" s="227"/>
      <c r="DOO30" s="227"/>
      <c r="DOP30" s="227"/>
      <c r="DOQ30" s="227"/>
      <c r="DOR30" s="227"/>
      <c r="DOS30" s="227"/>
      <c r="DOT30" s="227"/>
      <c r="DOU30" s="227"/>
      <c r="DOV30" s="227"/>
      <c r="DOW30" s="227"/>
      <c r="DOX30" s="227"/>
      <c r="DOY30" s="227"/>
      <c r="DOZ30" s="227"/>
      <c r="DPA30" s="227"/>
      <c r="DPB30" s="227"/>
      <c r="DPC30" s="227"/>
      <c r="DPD30" s="227"/>
      <c r="DPE30" s="227"/>
      <c r="DPF30" s="227"/>
      <c r="DPG30" s="227"/>
      <c r="DPH30" s="227"/>
      <c r="DPI30" s="227"/>
      <c r="DPJ30" s="227"/>
      <c r="DPK30" s="227"/>
      <c r="DPL30" s="227"/>
      <c r="DPM30" s="227"/>
      <c r="DPN30" s="227"/>
      <c r="DPO30" s="227"/>
      <c r="DPP30" s="227"/>
      <c r="DPQ30" s="227"/>
      <c r="DPR30" s="227"/>
      <c r="DPS30" s="227"/>
      <c r="DPT30" s="227"/>
      <c r="DPU30" s="227"/>
      <c r="DPV30" s="227"/>
      <c r="DPW30" s="227"/>
      <c r="DPX30" s="227"/>
      <c r="DPY30" s="227"/>
      <c r="DPZ30" s="227"/>
      <c r="DQA30" s="227"/>
      <c r="DQB30" s="227"/>
      <c r="DQC30" s="227"/>
      <c r="DQD30" s="227"/>
      <c r="DQE30" s="227"/>
      <c r="DQF30" s="227"/>
      <c r="DQG30" s="227"/>
      <c r="DQH30" s="227"/>
      <c r="DQI30" s="227"/>
      <c r="DQJ30" s="227"/>
      <c r="DQK30" s="227"/>
      <c r="DQL30" s="227"/>
      <c r="DQM30" s="227"/>
      <c r="DQN30" s="227"/>
      <c r="DQO30" s="227"/>
      <c r="DQP30" s="227"/>
      <c r="DQQ30" s="227"/>
      <c r="DQR30" s="227"/>
      <c r="DQS30" s="227"/>
      <c r="DQT30" s="227"/>
      <c r="DQU30" s="227"/>
      <c r="DQV30" s="227"/>
      <c r="DQW30" s="227"/>
      <c r="DQX30" s="227"/>
      <c r="DQY30" s="227"/>
      <c r="DQZ30" s="227"/>
      <c r="DRA30" s="227"/>
      <c r="DRB30" s="227"/>
      <c r="DRC30" s="227"/>
      <c r="DRD30" s="227"/>
      <c r="DRE30" s="227"/>
      <c r="DRF30" s="227"/>
      <c r="DRG30" s="227"/>
      <c r="DRH30" s="227"/>
      <c r="DRI30" s="227"/>
      <c r="DRJ30" s="227"/>
      <c r="DRK30" s="227"/>
      <c r="DRL30" s="227"/>
      <c r="DRM30" s="227"/>
      <c r="DRN30" s="227"/>
      <c r="DRO30" s="227"/>
      <c r="DRP30" s="227"/>
      <c r="DRQ30" s="227"/>
      <c r="DRR30" s="227"/>
      <c r="DRS30" s="227"/>
      <c r="DRT30" s="227"/>
      <c r="DRU30" s="227"/>
      <c r="DRV30" s="227"/>
      <c r="DRW30" s="227"/>
      <c r="DRX30" s="227"/>
      <c r="DRY30" s="227"/>
      <c r="DRZ30" s="227"/>
      <c r="DSA30" s="227"/>
      <c r="DSB30" s="227"/>
      <c r="DSC30" s="227"/>
      <c r="DSD30" s="227"/>
      <c r="DSE30" s="227"/>
      <c r="DSF30" s="227"/>
      <c r="DSG30" s="227"/>
      <c r="DSH30" s="227"/>
      <c r="DSI30" s="227"/>
      <c r="DSJ30" s="227"/>
      <c r="DSK30" s="227"/>
      <c r="DSL30" s="227"/>
      <c r="DSM30" s="227"/>
      <c r="DSN30" s="227"/>
      <c r="DSO30" s="227"/>
      <c r="DSP30" s="227"/>
      <c r="DSQ30" s="227"/>
      <c r="DSR30" s="227"/>
      <c r="DSS30" s="227"/>
      <c r="DST30" s="227"/>
      <c r="DSU30" s="227"/>
      <c r="DSV30" s="227"/>
      <c r="DSW30" s="227"/>
      <c r="DSX30" s="227"/>
      <c r="DSY30" s="227"/>
      <c r="DSZ30" s="227"/>
      <c r="DTA30" s="227"/>
      <c r="DTB30" s="227"/>
      <c r="DTC30" s="227"/>
      <c r="DTD30" s="227"/>
      <c r="DTE30" s="227"/>
      <c r="DTF30" s="227"/>
      <c r="DTG30" s="227"/>
      <c r="DTH30" s="227"/>
      <c r="DTI30" s="227"/>
      <c r="DTJ30" s="227"/>
      <c r="DTK30" s="227"/>
      <c r="DTL30" s="227"/>
      <c r="DTM30" s="227"/>
      <c r="DTN30" s="227"/>
      <c r="DTO30" s="227"/>
      <c r="DTP30" s="227"/>
      <c r="DTQ30" s="227"/>
      <c r="DTR30" s="227"/>
      <c r="DTS30" s="227"/>
      <c r="DTT30" s="227"/>
      <c r="DTU30" s="227"/>
      <c r="DTV30" s="227"/>
      <c r="DTW30" s="227"/>
      <c r="DTX30" s="227"/>
      <c r="DTY30" s="227"/>
      <c r="DTZ30" s="227"/>
      <c r="DUA30" s="227"/>
      <c r="DUB30" s="227"/>
      <c r="DUC30" s="227"/>
      <c r="DUD30" s="227"/>
      <c r="DUE30" s="227"/>
      <c r="DUF30" s="227"/>
      <c r="DUG30" s="227"/>
      <c r="DUH30" s="227"/>
      <c r="DUI30" s="227"/>
      <c r="DUJ30" s="227"/>
      <c r="DUK30" s="227"/>
      <c r="DUL30" s="227"/>
      <c r="DUM30" s="227"/>
      <c r="DUN30" s="227"/>
      <c r="DUO30" s="227"/>
      <c r="DUP30" s="227"/>
      <c r="DUQ30" s="227"/>
      <c r="DUR30" s="227"/>
      <c r="DUS30" s="227"/>
      <c r="DUT30" s="227"/>
      <c r="DUU30" s="227"/>
      <c r="DUV30" s="227"/>
      <c r="DUW30" s="227"/>
      <c r="DUX30" s="227"/>
      <c r="DUY30" s="227"/>
      <c r="DUZ30" s="227"/>
      <c r="DVA30" s="227"/>
      <c r="DVB30" s="227"/>
      <c r="DVC30" s="227"/>
      <c r="DVD30" s="227"/>
      <c r="DVE30" s="227"/>
      <c r="DVF30" s="227"/>
      <c r="DVG30" s="227"/>
      <c r="DVH30" s="227"/>
      <c r="DVI30" s="227"/>
      <c r="DVJ30" s="227"/>
      <c r="DVK30" s="227"/>
      <c r="DVL30" s="227"/>
      <c r="DVM30" s="227"/>
      <c r="DVN30" s="227"/>
      <c r="DVO30" s="227"/>
      <c r="DVP30" s="227"/>
      <c r="DVQ30" s="227"/>
      <c r="DVR30" s="227"/>
      <c r="DVS30" s="227"/>
      <c r="DVT30" s="227"/>
      <c r="DVU30" s="227"/>
      <c r="DVV30" s="227"/>
      <c r="DVW30" s="227"/>
      <c r="DVX30" s="227"/>
      <c r="DVY30" s="227"/>
      <c r="DVZ30" s="227"/>
      <c r="DWA30" s="227"/>
      <c r="DWB30" s="227"/>
      <c r="DWC30" s="227"/>
      <c r="DWD30" s="227"/>
      <c r="DWE30" s="227"/>
      <c r="DWF30" s="227"/>
      <c r="DWG30" s="227"/>
      <c r="DWH30" s="227"/>
      <c r="DWI30" s="227"/>
      <c r="DWJ30" s="227"/>
      <c r="DWK30" s="227"/>
      <c r="DWL30" s="227"/>
      <c r="DWM30" s="227"/>
      <c r="DWN30" s="227"/>
      <c r="DWO30" s="227"/>
      <c r="DWP30" s="227"/>
      <c r="DWQ30" s="227"/>
      <c r="DWR30" s="227"/>
      <c r="DWS30" s="227"/>
      <c r="DWT30" s="227"/>
      <c r="DWU30" s="227"/>
      <c r="DWV30" s="227"/>
      <c r="DWW30" s="227"/>
      <c r="DWX30" s="227"/>
      <c r="DWY30" s="227"/>
      <c r="DWZ30" s="227"/>
      <c r="DXA30" s="227"/>
      <c r="DXB30" s="227"/>
      <c r="DXC30" s="227"/>
      <c r="DXD30" s="227"/>
      <c r="DXE30" s="227"/>
      <c r="DXF30" s="227"/>
      <c r="DXG30" s="227"/>
      <c r="DXH30" s="227"/>
      <c r="DXI30" s="227"/>
      <c r="DXJ30" s="227"/>
      <c r="DXK30" s="227"/>
      <c r="DXL30" s="227"/>
      <c r="DXM30" s="227"/>
      <c r="DXN30" s="227"/>
      <c r="DXO30" s="227"/>
      <c r="DXP30" s="227"/>
      <c r="DXQ30" s="227"/>
      <c r="DXR30" s="227"/>
      <c r="DXS30" s="227"/>
      <c r="DXT30" s="227"/>
      <c r="DXU30" s="227"/>
      <c r="DXV30" s="227"/>
      <c r="DXW30" s="227"/>
      <c r="DXX30" s="227"/>
      <c r="DXY30" s="227"/>
      <c r="DXZ30" s="227"/>
      <c r="DYA30" s="227"/>
      <c r="DYB30" s="227"/>
      <c r="DYC30" s="227"/>
      <c r="DYD30" s="227"/>
      <c r="DYE30" s="227"/>
      <c r="DYF30" s="227"/>
      <c r="DYG30" s="227"/>
      <c r="DYH30" s="227"/>
      <c r="DYI30" s="227"/>
      <c r="DYJ30" s="227"/>
      <c r="DYK30" s="227"/>
      <c r="DYL30" s="227"/>
      <c r="DYM30" s="227"/>
      <c r="DYN30" s="227"/>
      <c r="DYO30" s="227"/>
      <c r="DYP30" s="227"/>
      <c r="DYQ30" s="227"/>
      <c r="DYR30" s="227"/>
      <c r="DYS30" s="227"/>
      <c r="DYT30" s="227"/>
      <c r="DYU30" s="227"/>
      <c r="DYV30" s="227"/>
      <c r="DYW30" s="227"/>
      <c r="DYX30" s="227"/>
      <c r="DYY30" s="227"/>
      <c r="DYZ30" s="227"/>
      <c r="DZA30" s="227"/>
      <c r="DZB30" s="227"/>
      <c r="DZC30" s="227"/>
      <c r="DZD30" s="227"/>
      <c r="DZE30" s="227"/>
      <c r="DZF30" s="227"/>
      <c r="DZG30" s="227"/>
      <c r="DZH30" s="227"/>
      <c r="DZI30" s="227"/>
      <c r="DZJ30" s="227"/>
      <c r="DZK30" s="227"/>
      <c r="DZL30" s="227"/>
      <c r="DZM30" s="227"/>
      <c r="DZN30" s="227"/>
      <c r="DZO30" s="227"/>
      <c r="DZP30" s="227"/>
      <c r="DZQ30" s="227"/>
      <c r="DZR30" s="227"/>
      <c r="DZS30" s="227"/>
      <c r="DZT30" s="227"/>
      <c r="DZU30" s="227"/>
      <c r="DZV30" s="227"/>
      <c r="DZW30" s="227"/>
      <c r="DZX30" s="227"/>
      <c r="DZY30" s="227"/>
      <c r="DZZ30" s="227"/>
      <c r="EAA30" s="227"/>
      <c r="EAB30" s="227"/>
      <c r="EAC30" s="227"/>
      <c r="EAD30" s="227"/>
      <c r="EAE30" s="227"/>
      <c r="EAF30" s="227"/>
      <c r="EAG30" s="227"/>
      <c r="EAH30" s="227"/>
      <c r="EAI30" s="227"/>
      <c r="EAJ30" s="227"/>
      <c r="EAK30" s="227"/>
      <c r="EAL30" s="227"/>
      <c r="EAM30" s="227"/>
      <c r="EAN30" s="227"/>
      <c r="EAO30" s="227"/>
      <c r="EAP30" s="227"/>
      <c r="EAQ30" s="227"/>
      <c r="EAR30" s="227"/>
      <c r="EAS30" s="227"/>
      <c r="EAT30" s="227"/>
      <c r="EAU30" s="227"/>
      <c r="EAV30" s="227"/>
      <c r="EAW30" s="227"/>
      <c r="EAX30" s="227"/>
      <c r="EAY30" s="227"/>
      <c r="EAZ30" s="227"/>
      <c r="EBA30" s="227"/>
      <c r="EBB30" s="227"/>
      <c r="EBC30" s="227"/>
      <c r="EBD30" s="227"/>
      <c r="EBE30" s="227"/>
      <c r="EBF30" s="227"/>
      <c r="EBG30" s="227"/>
      <c r="EBH30" s="227"/>
      <c r="EBI30" s="227"/>
      <c r="EBJ30" s="227"/>
      <c r="EBK30" s="227"/>
      <c r="EBL30" s="227"/>
      <c r="EBM30" s="227"/>
      <c r="EBN30" s="227"/>
      <c r="EBO30" s="227"/>
      <c r="EBP30" s="227"/>
      <c r="EBQ30" s="227"/>
      <c r="EBR30" s="227"/>
      <c r="EBS30" s="227"/>
      <c r="EBT30" s="227"/>
      <c r="EBU30" s="227"/>
      <c r="EBV30" s="227"/>
      <c r="EBW30" s="227"/>
      <c r="EBX30" s="227"/>
      <c r="EBY30" s="227"/>
      <c r="EBZ30" s="227"/>
      <c r="ECA30" s="227"/>
      <c r="ECB30" s="227"/>
      <c r="ECC30" s="227"/>
      <c r="ECD30" s="227"/>
      <c r="ECE30" s="227"/>
      <c r="ECF30" s="227"/>
      <c r="ECG30" s="227"/>
      <c r="ECH30" s="227"/>
      <c r="ECI30" s="227"/>
      <c r="ECJ30" s="227"/>
      <c r="ECK30" s="227"/>
      <c r="ECL30" s="227"/>
      <c r="ECM30" s="227"/>
      <c r="ECN30" s="227"/>
      <c r="ECO30" s="227"/>
      <c r="ECP30" s="227"/>
      <c r="ECQ30" s="227"/>
      <c r="ECR30" s="227"/>
      <c r="ECS30" s="227"/>
      <c r="ECT30" s="227"/>
      <c r="ECU30" s="227"/>
      <c r="ECV30" s="227"/>
      <c r="ECW30" s="227"/>
      <c r="ECX30" s="227"/>
      <c r="ECY30" s="227"/>
      <c r="ECZ30" s="227"/>
      <c r="EDA30" s="227"/>
      <c r="EDB30" s="227"/>
      <c r="EDC30" s="227"/>
      <c r="EDD30" s="227"/>
      <c r="EDE30" s="227"/>
      <c r="EDF30" s="227"/>
      <c r="EDG30" s="227"/>
      <c r="EDH30" s="227"/>
      <c r="EDI30" s="227"/>
      <c r="EDJ30" s="227"/>
      <c r="EDK30" s="227"/>
      <c r="EDL30" s="227"/>
      <c r="EDM30" s="227"/>
      <c r="EDN30" s="227"/>
      <c r="EDO30" s="227"/>
      <c r="EDP30" s="227"/>
      <c r="EDQ30" s="227"/>
      <c r="EDR30" s="227"/>
      <c r="EDS30" s="227"/>
      <c r="EDT30" s="227"/>
      <c r="EDU30" s="227"/>
      <c r="EDV30" s="227"/>
      <c r="EDW30" s="227"/>
      <c r="EDX30" s="227"/>
      <c r="EDY30" s="227"/>
      <c r="EDZ30" s="227"/>
      <c r="EEA30" s="227"/>
      <c r="EEB30" s="227"/>
      <c r="EEC30" s="227"/>
      <c r="EED30" s="227"/>
      <c r="EEE30" s="227"/>
      <c r="EEF30" s="227"/>
      <c r="EEG30" s="227"/>
      <c r="EEH30" s="227"/>
      <c r="EEI30" s="227"/>
      <c r="EEJ30" s="227"/>
      <c r="EEK30" s="227"/>
      <c r="EEL30" s="227"/>
      <c r="EEM30" s="227"/>
      <c r="EEN30" s="227"/>
      <c r="EEO30" s="227"/>
      <c r="EEP30" s="227"/>
      <c r="EEQ30" s="227"/>
      <c r="EER30" s="227"/>
      <c r="EES30" s="227"/>
      <c r="EET30" s="227"/>
      <c r="EEU30" s="227"/>
      <c r="EEV30" s="227"/>
      <c r="EEW30" s="227"/>
      <c r="EEX30" s="227"/>
      <c r="EEY30" s="227"/>
      <c r="EEZ30" s="227"/>
      <c r="EFA30" s="227"/>
      <c r="EFB30" s="227"/>
      <c r="EFC30" s="227"/>
      <c r="EFD30" s="227"/>
      <c r="EFE30" s="227"/>
      <c r="EFF30" s="227"/>
      <c r="EFG30" s="227"/>
      <c r="EFH30" s="227"/>
      <c r="EFI30" s="227"/>
      <c r="EFJ30" s="227"/>
      <c r="EFK30" s="227"/>
      <c r="EFL30" s="227"/>
      <c r="EFM30" s="227"/>
      <c r="EFN30" s="227"/>
      <c r="EFO30" s="227"/>
      <c r="EFP30" s="227"/>
      <c r="EFQ30" s="227"/>
      <c r="EFR30" s="227"/>
      <c r="EFS30" s="227"/>
      <c r="EFT30" s="227"/>
      <c r="EFU30" s="227"/>
      <c r="EFV30" s="227"/>
      <c r="EFW30" s="227"/>
      <c r="EFX30" s="227"/>
      <c r="EFY30" s="227"/>
      <c r="EFZ30" s="227"/>
      <c r="EGA30" s="227"/>
      <c r="EGB30" s="227"/>
      <c r="EGC30" s="227"/>
      <c r="EGD30" s="227"/>
      <c r="EGE30" s="227"/>
      <c r="EGF30" s="227"/>
      <c r="EGG30" s="227"/>
      <c r="EGH30" s="227"/>
      <c r="EGI30" s="227"/>
      <c r="EGJ30" s="227"/>
      <c r="EGK30" s="227"/>
      <c r="EGL30" s="227"/>
      <c r="EGM30" s="227"/>
      <c r="EGN30" s="227"/>
      <c r="EGO30" s="227"/>
      <c r="EGP30" s="227"/>
      <c r="EGQ30" s="227"/>
      <c r="EGR30" s="227"/>
      <c r="EGS30" s="227"/>
      <c r="EGT30" s="227"/>
      <c r="EGU30" s="227"/>
      <c r="EGV30" s="227"/>
      <c r="EGW30" s="227"/>
      <c r="EGX30" s="227"/>
      <c r="EGY30" s="227"/>
      <c r="EGZ30" s="227"/>
      <c r="EHA30" s="227"/>
      <c r="EHB30" s="227"/>
      <c r="EHC30" s="227"/>
      <c r="EHD30" s="227"/>
      <c r="EHE30" s="227"/>
      <c r="EHF30" s="227"/>
      <c r="EHG30" s="227"/>
      <c r="EHH30" s="227"/>
      <c r="EHI30" s="227"/>
      <c r="EHJ30" s="227"/>
      <c r="EHK30" s="227"/>
      <c r="EHL30" s="227"/>
      <c r="EHM30" s="227"/>
      <c r="EHN30" s="227"/>
      <c r="EHO30" s="227"/>
      <c r="EHP30" s="227"/>
      <c r="EHQ30" s="227"/>
      <c r="EHR30" s="227"/>
      <c r="EHS30" s="227"/>
      <c r="EHT30" s="227"/>
      <c r="EHU30" s="227"/>
      <c r="EHV30" s="227"/>
      <c r="EHW30" s="227"/>
      <c r="EHX30" s="227"/>
      <c r="EHY30" s="227"/>
      <c r="EHZ30" s="227"/>
      <c r="EIA30" s="227"/>
      <c r="EIB30" s="227"/>
      <c r="EIC30" s="227"/>
      <c r="EID30" s="227"/>
      <c r="EIE30" s="227"/>
      <c r="EIF30" s="227"/>
      <c r="EIG30" s="227"/>
      <c r="EIH30" s="227"/>
      <c r="EII30" s="227"/>
      <c r="EIJ30" s="227"/>
      <c r="EIK30" s="227"/>
      <c r="EIL30" s="227"/>
      <c r="EIM30" s="227"/>
      <c r="EIN30" s="227"/>
      <c r="EIO30" s="227"/>
      <c r="EIP30" s="227"/>
      <c r="EIQ30" s="227"/>
      <c r="EIR30" s="227"/>
      <c r="EIS30" s="227"/>
      <c r="EIT30" s="227"/>
      <c r="EIU30" s="227"/>
      <c r="EIV30" s="227"/>
      <c r="EIW30" s="227"/>
      <c r="EIX30" s="227"/>
      <c r="EIY30" s="227"/>
      <c r="EIZ30" s="227"/>
      <c r="EJA30" s="227"/>
      <c r="EJB30" s="227"/>
      <c r="EJC30" s="227"/>
      <c r="EJD30" s="227"/>
      <c r="EJE30" s="227"/>
      <c r="EJF30" s="227"/>
      <c r="EJG30" s="227"/>
      <c r="EJH30" s="227"/>
      <c r="EJI30" s="227"/>
      <c r="EJJ30" s="227"/>
      <c r="EJK30" s="227"/>
      <c r="EJL30" s="227"/>
      <c r="EJM30" s="227"/>
      <c r="EJN30" s="227"/>
      <c r="EJO30" s="227"/>
      <c r="EJP30" s="227"/>
      <c r="EJQ30" s="227"/>
      <c r="EJR30" s="227"/>
      <c r="EJS30" s="227"/>
      <c r="EJT30" s="227"/>
      <c r="EJU30" s="227"/>
      <c r="EJV30" s="227"/>
      <c r="EJW30" s="227"/>
      <c r="EJX30" s="227"/>
      <c r="EJY30" s="227"/>
      <c r="EJZ30" s="227"/>
      <c r="EKA30" s="227"/>
      <c r="EKB30" s="227"/>
      <c r="EKC30" s="227"/>
      <c r="EKD30" s="227"/>
      <c r="EKE30" s="227"/>
      <c r="EKF30" s="227"/>
      <c r="EKG30" s="227"/>
      <c r="EKH30" s="227"/>
      <c r="EKI30" s="227"/>
      <c r="EKJ30" s="227"/>
      <c r="EKK30" s="227"/>
      <c r="EKL30" s="227"/>
      <c r="EKM30" s="227"/>
      <c r="EKN30" s="227"/>
      <c r="EKO30" s="227"/>
      <c r="EKP30" s="227"/>
      <c r="EKQ30" s="227"/>
      <c r="EKR30" s="227"/>
      <c r="EKS30" s="227"/>
      <c r="EKT30" s="227"/>
      <c r="EKU30" s="227"/>
      <c r="EKV30" s="227"/>
      <c r="EKW30" s="227"/>
      <c r="EKX30" s="227"/>
      <c r="EKY30" s="227"/>
      <c r="EKZ30" s="227"/>
      <c r="ELA30" s="227"/>
      <c r="ELB30" s="227"/>
      <c r="ELC30" s="227"/>
      <c r="ELD30" s="227"/>
      <c r="ELE30" s="227"/>
      <c r="ELF30" s="227"/>
      <c r="ELG30" s="227"/>
      <c r="ELH30" s="227"/>
      <c r="ELI30" s="227"/>
      <c r="ELJ30" s="227"/>
      <c r="ELK30" s="227"/>
      <c r="ELL30" s="227"/>
      <c r="ELM30" s="227"/>
      <c r="ELN30" s="227"/>
      <c r="ELO30" s="227"/>
      <c r="ELP30" s="227"/>
      <c r="ELQ30" s="227"/>
      <c r="ELR30" s="227"/>
      <c r="ELS30" s="227"/>
      <c r="ELT30" s="227"/>
      <c r="ELU30" s="227"/>
      <c r="ELV30" s="227"/>
      <c r="ELW30" s="227"/>
      <c r="ELX30" s="227"/>
      <c r="ELY30" s="227"/>
      <c r="ELZ30" s="227"/>
      <c r="EMA30" s="227"/>
      <c r="EMB30" s="227"/>
      <c r="EMC30" s="227"/>
      <c r="EMD30" s="227"/>
      <c r="EME30" s="227"/>
      <c r="EMF30" s="227"/>
      <c r="EMG30" s="227"/>
      <c r="EMH30" s="227"/>
      <c r="EMI30" s="227"/>
      <c r="EMJ30" s="227"/>
      <c r="EMK30" s="227"/>
      <c r="EML30" s="227"/>
      <c r="EMM30" s="227"/>
      <c r="EMN30" s="227"/>
      <c r="EMO30" s="227"/>
      <c r="EMP30" s="227"/>
      <c r="EMQ30" s="227"/>
      <c r="EMR30" s="227"/>
      <c r="EMS30" s="227"/>
      <c r="EMT30" s="227"/>
      <c r="EMU30" s="227"/>
      <c r="EMV30" s="227"/>
      <c r="EMW30" s="227"/>
      <c r="EMX30" s="227"/>
      <c r="EMY30" s="227"/>
      <c r="EMZ30" s="227"/>
      <c r="ENA30" s="227"/>
      <c r="ENB30" s="227"/>
      <c r="ENC30" s="227"/>
      <c r="END30" s="227"/>
      <c r="ENE30" s="227"/>
      <c r="ENF30" s="227"/>
      <c r="ENG30" s="227"/>
      <c r="ENH30" s="227"/>
      <c r="ENI30" s="227"/>
      <c r="ENJ30" s="227"/>
      <c r="ENK30" s="227"/>
      <c r="ENL30" s="227"/>
      <c r="ENM30" s="227"/>
      <c r="ENN30" s="227"/>
      <c r="ENO30" s="227"/>
      <c r="ENP30" s="227"/>
      <c r="ENQ30" s="227"/>
      <c r="ENR30" s="227"/>
      <c r="ENS30" s="227"/>
      <c r="ENT30" s="227"/>
      <c r="ENU30" s="227"/>
      <c r="ENV30" s="227"/>
      <c r="ENW30" s="227"/>
      <c r="ENX30" s="227"/>
      <c r="ENY30" s="227"/>
      <c r="ENZ30" s="227"/>
      <c r="EOA30" s="227"/>
      <c r="EOB30" s="227"/>
      <c r="EOC30" s="227"/>
      <c r="EOD30" s="227"/>
      <c r="EOE30" s="227"/>
      <c r="EOF30" s="227"/>
      <c r="EOG30" s="227"/>
      <c r="EOH30" s="227"/>
      <c r="EOI30" s="227"/>
      <c r="EOJ30" s="227"/>
      <c r="EOK30" s="227"/>
      <c r="EOL30" s="227"/>
      <c r="EOM30" s="227"/>
      <c r="EON30" s="227"/>
      <c r="EOO30" s="227"/>
      <c r="EOP30" s="227"/>
      <c r="EOQ30" s="227"/>
      <c r="EOR30" s="227"/>
      <c r="EOS30" s="227"/>
      <c r="EOT30" s="227"/>
      <c r="EOU30" s="227"/>
      <c r="EOV30" s="227"/>
      <c r="EOW30" s="227"/>
      <c r="EOX30" s="227"/>
      <c r="EOY30" s="227"/>
      <c r="EOZ30" s="227"/>
      <c r="EPA30" s="227"/>
      <c r="EPB30" s="227"/>
      <c r="EPC30" s="227"/>
      <c r="EPD30" s="227"/>
      <c r="EPE30" s="227"/>
      <c r="EPF30" s="227"/>
      <c r="EPG30" s="227"/>
      <c r="EPH30" s="227"/>
      <c r="EPI30" s="227"/>
      <c r="EPJ30" s="227"/>
      <c r="EPK30" s="227"/>
      <c r="EPL30" s="227"/>
      <c r="EPM30" s="227"/>
      <c r="EPN30" s="227"/>
      <c r="EPO30" s="227"/>
      <c r="EPP30" s="227"/>
      <c r="EPQ30" s="227"/>
      <c r="EPR30" s="227"/>
      <c r="EPS30" s="227"/>
      <c r="EPT30" s="227"/>
      <c r="EPU30" s="227"/>
      <c r="EPV30" s="227"/>
      <c r="EPW30" s="227"/>
      <c r="EPX30" s="227"/>
      <c r="EPY30" s="227"/>
      <c r="EPZ30" s="227"/>
      <c r="EQA30" s="227"/>
      <c r="EQB30" s="227"/>
      <c r="EQC30" s="227"/>
      <c r="EQD30" s="227"/>
      <c r="EQE30" s="227"/>
      <c r="EQF30" s="227"/>
      <c r="EQG30" s="227"/>
      <c r="EQH30" s="227"/>
      <c r="EQI30" s="227"/>
      <c r="EQJ30" s="227"/>
      <c r="EQK30" s="227"/>
      <c r="EQL30" s="227"/>
      <c r="EQM30" s="227"/>
      <c r="EQN30" s="227"/>
      <c r="EQO30" s="227"/>
      <c r="EQP30" s="227"/>
      <c r="EQQ30" s="227"/>
      <c r="EQR30" s="227"/>
      <c r="EQS30" s="227"/>
      <c r="EQT30" s="227"/>
      <c r="EQU30" s="227"/>
      <c r="EQV30" s="227"/>
      <c r="EQW30" s="227"/>
      <c r="EQX30" s="227"/>
      <c r="EQY30" s="227"/>
      <c r="EQZ30" s="227"/>
      <c r="ERA30" s="227"/>
      <c r="ERB30" s="227"/>
      <c r="ERC30" s="227"/>
      <c r="ERD30" s="227"/>
      <c r="ERE30" s="227"/>
      <c r="ERF30" s="227"/>
      <c r="ERG30" s="227"/>
      <c r="ERH30" s="227"/>
      <c r="ERI30" s="227"/>
      <c r="ERJ30" s="227"/>
      <c r="ERK30" s="227"/>
      <c r="ERL30" s="227"/>
      <c r="ERM30" s="227"/>
      <c r="ERN30" s="227"/>
      <c r="ERO30" s="227"/>
      <c r="ERP30" s="227"/>
      <c r="ERQ30" s="227"/>
      <c r="ERR30" s="227"/>
      <c r="ERS30" s="227"/>
      <c r="ERT30" s="227"/>
      <c r="ERU30" s="227"/>
      <c r="ERV30" s="227"/>
      <c r="ERW30" s="227"/>
      <c r="ERX30" s="227"/>
      <c r="ERY30" s="227"/>
      <c r="ERZ30" s="227"/>
      <c r="ESA30" s="227"/>
      <c r="ESB30" s="227"/>
      <c r="ESC30" s="227"/>
      <c r="ESD30" s="227"/>
      <c r="ESE30" s="227"/>
      <c r="ESF30" s="227"/>
      <c r="ESG30" s="227"/>
      <c r="ESH30" s="227"/>
      <c r="ESI30" s="227"/>
      <c r="ESJ30" s="227"/>
      <c r="ESK30" s="227"/>
      <c r="ESL30" s="227"/>
      <c r="ESM30" s="227"/>
      <c r="ESN30" s="227"/>
      <c r="ESO30" s="227"/>
      <c r="ESP30" s="227"/>
      <c r="ESQ30" s="227"/>
      <c r="ESR30" s="227"/>
      <c r="ESS30" s="227"/>
      <c r="EST30" s="227"/>
      <c r="ESU30" s="227"/>
      <c r="ESV30" s="227"/>
      <c r="ESW30" s="227"/>
      <c r="ESX30" s="227"/>
      <c r="ESY30" s="227"/>
      <c r="ESZ30" s="227"/>
      <c r="ETA30" s="227"/>
      <c r="ETB30" s="227"/>
      <c r="ETC30" s="227"/>
      <c r="ETD30" s="227"/>
      <c r="ETE30" s="227"/>
      <c r="ETF30" s="227"/>
      <c r="ETG30" s="227"/>
      <c r="ETH30" s="227"/>
      <c r="ETI30" s="227"/>
      <c r="ETJ30" s="227"/>
      <c r="ETK30" s="227"/>
      <c r="ETL30" s="227"/>
      <c r="ETM30" s="227"/>
      <c r="ETN30" s="227"/>
      <c r="ETO30" s="227"/>
      <c r="ETP30" s="227"/>
      <c r="ETQ30" s="227"/>
      <c r="ETR30" s="227"/>
      <c r="ETS30" s="227"/>
      <c r="ETT30" s="227"/>
      <c r="ETU30" s="227"/>
      <c r="ETV30" s="227"/>
      <c r="ETW30" s="227"/>
      <c r="ETX30" s="227"/>
      <c r="ETY30" s="227"/>
      <c r="ETZ30" s="227"/>
      <c r="EUA30" s="227"/>
      <c r="EUB30" s="227"/>
      <c r="EUC30" s="227"/>
      <c r="EUD30" s="227"/>
      <c r="EUE30" s="227"/>
      <c r="EUF30" s="227"/>
      <c r="EUG30" s="227"/>
      <c r="EUH30" s="227"/>
      <c r="EUI30" s="227"/>
      <c r="EUJ30" s="227"/>
      <c r="EUK30" s="227"/>
      <c r="EUL30" s="227"/>
      <c r="EUM30" s="227"/>
      <c r="EUN30" s="227"/>
      <c r="EUO30" s="227"/>
      <c r="EUP30" s="227"/>
      <c r="EUQ30" s="227"/>
      <c r="EUR30" s="227"/>
      <c r="EUS30" s="227"/>
      <c r="EUT30" s="227"/>
      <c r="EUU30" s="227"/>
      <c r="EUV30" s="227"/>
      <c r="EUW30" s="227"/>
      <c r="EUX30" s="227"/>
      <c r="EUY30" s="227"/>
      <c r="EUZ30" s="227"/>
      <c r="EVA30" s="227"/>
      <c r="EVB30" s="227"/>
      <c r="EVC30" s="227"/>
      <c r="EVD30" s="227"/>
      <c r="EVE30" s="227"/>
      <c r="EVF30" s="227"/>
      <c r="EVG30" s="227"/>
      <c r="EVH30" s="227"/>
      <c r="EVI30" s="227"/>
      <c r="EVJ30" s="227"/>
      <c r="EVK30" s="227"/>
      <c r="EVL30" s="227"/>
      <c r="EVM30" s="227"/>
      <c r="EVN30" s="227"/>
      <c r="EVO30" s="227"/>
      <c r="EVP30" s="227"/>
      <c r="EVQ30" s="227"/>
      <c r="EVR30" s="227"/>
      <c r="EVS30" s="227"/>
      <c r="EVT30" s="227"/>
      <c r="EVU30" s="227"/>
      <c r="EVV30" s="227"/>
      <c r="EVW30" s="227"/>
      <c r="EVX30" s="227"/>
      <c r="EVY30" s="227"/>
      <c r="EVZ30" s="227"/>
      <c r="EWA30" s="227"/>
      <c r="EWB30" s="227"/>
      <c r="EWC30" s="227"/>
      <c r="EWD30" s="227"/>
      <c r="EWE30" s="227"/>
      <c r="EWF30" s="227"/>
      <c r="EWG30" s="227"/>
      <c r="EWH30" s="227"/>
      <c r="EWI30" s="227"/>
      <c r="EWJ30" s="227"/>
      <c r="EWK30" s="227"/>
      <c r="EWL30" s="227"/>
      <c r="EWM30" s="227"/>
      <c r="EWN30" s="227"/>
      <c r="EWO30" s="227"/>
      <c r="EWP30" s="227"/>
      <c r="EWQ30" s="227"/>
      <c r="EWR30" s="227"/>
      <c r="EWS30" s="227"/>
      <c r="EWT30" s="227"/>
      <c r="EWU30" s="227"/>
      <c r="EWV30" s="227"/>
      <c r="EWW30" s="227"/>
      <c r="EWX30" s="227"/>
      <c r="EWY30" s="227"/>
      <c r="EWZ30" s="227"/>
      <c r="EXA30" s="227"/>
      <c r="EXB30" s="227"/>
      <c r="EXC30" s="227"/>
      <c r="EXD30" s="227"/>
      <c r="EXE30" s="227"/>
      <c r="EXF30" s="227"/>
      <c r="EXG30" s="227"/>
      <c r="EXH30" s="227"/>
      <c r="EXI30" s="227"/>
      <c r="EXJ30" s="227"/>
      <c r="EXK30" s="227"/>
      <c r="EXL30" s="227"/>
      <c r="EXM30" s="227"/>
      <c r="EXN30" s="227"/>
      <c r="EXO30" s="227"/>
      <c r="EXP30" s="227"/>
      <c r="EXQ30" s="227"/>
      <c r="EXR30" s="227"/>
      <c r="EXS30" s="227"/>
      <c r="EXT30" s="227"/>
      <c r="EXU30" s="227"/>
      <c r="EXV30" s="227"/>
      <c r="EXW30" s="227"/>
      <c r="EXX30" s="227"/>
      <c r="EXY30" s="227"/>
      <c r="EXZ30" s="227"/>
      <c r="EYA30" s="227"/>
      <c r="EYB30" s="227"/>
      <c r="EYC30" s="227"/>
      <c r="EYD30" s="227"/>
      <c r="EYE30" s="227"/>
      <c r="EYF30" s="227"/>
      <c r="EYG30" s="227"/>
      <c r="EYH30" s="227"/>
      <c r="EYI30" s="227"/>
      <c r="EYJ30" s="227"/>
      <c r="EYK30" s="227"/>
      <c r="EYL30" s="227"/>
      <c r="EYM30" s="227"/>
      <c r="EYN30" s="227"/>
      <c r="EYO30" s="227"/>
      <c r="EYP30" s="227"/>
      <c r="EYQ30" s="227"/>
      <c r="EYR30" s="227"/>
      <c r="EYS30" s="227"/>
      <c r="EYT30" s="227"/>
      <c r="EYU30" s="227"/>
      <c r="EYV30" s="227"/>
      <c r="EYW30" s="227"/>
      <c r="EYX30" s="227"/>
      <c r="EYY30" s="227"/>
      <c r="EYZ30" s="227"/>
      <c r="EZA30" s="227"/>
      <c r="EZB30" s="227"/>
      <c r="EZC30" s="227"/>
      <c r="EZD30" s="227"/>
      <c r="EZE30" s="227"/>
      <c r="EZF30" s="227"/>
      <c r="EZG30" s="227"/>
      <c r="EZH30" s="227"/>
      <c r="EZI30" s="227"/>
      <c r="EZJ30" s="227"/>
      <c r="EZK30" s="227"/>
      <c r="EZL30" s="227"/>
      <c r="EZM30" s="227"/>
      <c r="EZN30" s="227"/>
      <c r="EZO30" s="227"/>
      <c r="EZP30" s="227"/>
      <c r="EZQ30" s="227"/>
      <c r="EZR30" s="227"/>
      <c r="EZS30" s="227"/>
      <c r="EZT30" s="227"/>
      <c r="EZU30" s="227"/>
      <c r="EZV30" s="227"/>
      <c r="EZW30" s="227"/>
      <c r="EZX30" s="227"/>
      <c r="EZY30" s="227"/>
      <c r="EZZ30" s="227"/>
      <c r="FAA30" s="227"/>
      <c r="FAB30" s="227"/>
      <c r="FAC30" s="227"/>
      <c r="FAD30" s="227"/>
      <c r="FAE30" s="227"/>
      <c r="FAF30" s="227"/>
      <c r="FAG30" s="227"/>
      <c r="FAH30" s="227"/>
      <c r="FAI30" s="227"/>
      <c r="FAJ30" s="227"/>
      <c r="FAK30" s="227"/>
      <c r="FAL30" s="227"/>
      <c r="FAM30" s="227"/>
      <c r="FAN30" s="227"/>
      <c r="FAO30" s="227"/>
      <c r="FAP30" s="227"/>
      <c r="FAQ30" s="227"/>
      <c r="FAR30" s="227"/>
      <c r="FAS30" s="227"/>
      <c r="FAT30" s="227"/>
      <c r="FAU30" s="227"/>
      <c r="FAV30" s="227"/>
      <c r="FAW30" s="227"/>
      <c r="FAX30" s="227"/>
      <c r="FAY30" s="227"/>
      <c r="FAZ30" s="227"/>
      <c r="FBA30" s="227"/>
      <c r="FBB30" s="227"/>
      <c r="FBC30" s="227"/>
      <c r="FBD30" s="227"/>
      <c r="FBE30" s="227"/>
      <c r="FBF30" s="227"/>
      <c r="FBG30" s="227"/>
      <c r="FBH30" s="227"/>
      <c r="FBI30" s="227"/>
      <c r="FBJ30" s="227"/>
      <c r="FBK30" s="227"/>
      <c r="FBL30" s="227"/>
      <c r="FBM30" s="227"/>
      <c r="FBN30" s="227"/>
      <c r="FBO30" s="227"/>
      <c r="FBP30" s="227"/>
      <c r="FBQ30" s="227"/>
      <c r="FBR30" s="227"/>
      <c r="FBS30" s="227"/>
      <c r="FBT30" s="227"/>
      <c r="FBU30" s="227"/>
      <c r="FBV30" s="227"/>
      <c r="FBW30" s="227"/>
      <c r="FBX30" s="227"/>
      <c r="FBY30" s="227"/>
      <c r="FBZ30" s="227"/>
      <c r="FCA30" s="227"/>
      <c r="FCB30" s="227"/>
      <c r="FCC30" s="227"/>
      <c r="FCD30" s="227"/>
      <c r="FCE30" s="227"/>
      <c r="FCF30" s="227"/>
      <c r="FCG30" s="227"/>
      <c r="FCH30" s="227"/>
      <c r="FCI30" s="227"/>
      <c r="FCJ30" s="227"/>
      <c r="FCK30" s="227"/>
      <c r="FCL30" s="227"/>
      <c r="FCM30" s="227"/>
      <c r="FCN30" s="227"/>
      <c r="FCO30" s="227"/>
      <c r="FCP30" s="227"/>
      <c r="FCQ30" s="227"/>
      <c r="FCR30" s="227"/>
      <c r="FCS30" s="227"/>
      <c r="FCT30" s="227"/>
      <c r="FCU30" s="227"/>
      <c r="FCV30" s="227"/>
      <c r="FCW30" s="227"/>
      <c r="FCX30" s="227"/>
      <c r="FCY30" s="227"/>
      <c r="FCZ30" s="227"/>
      <c r="FDA30" s="227"/>
      <c r="FDB30" s="227"/>
      <c r="FDC30" s="227"/>
      <c r="FDD30" s="227"/>
      <c r="FDE30" s="227"/>
      <c r="FDF30" s="227"/>
      <c r="FDG30" s="227"/>
      <c r="FDH30" s="227"/>
      <c r="FDI30" s="227"/>
      <c r="FDJ30" s="227"/>
      <c r="FDK30" s="227"/>
      <c r="FDL30" s="227"/>
      <c r="FDM30" s="227"/>
      <c r="FDN30" s="227"/>
      <c r="FDO30" s="227"/>
      <c r="FDP30" s="227"/>
      <c r="FDQ30" s="227"/>
      <c r="FDR30" s="227"/>
      <c r="FDS30" s="227"/>
      <c r="FDT30" s="227"/>
      <c r="FDU30" s="227"/>
      <c r="FDV30" s="227"/>
      <c r="FDW30" s="227"/>
      <c r="FDX30" s="227"/>
      <c r="FDY30" s="227"/>
      <c r="FDZ30" s="227"/>
      <c r="FEA30" s="227"/>
      <c r="FEB30" s="227"/>
      <c r="FEC30" s="227"/>
      <c r="FED30" s="227"/>
      <c r="FEE30" s="227"/>
      <c r="FEF30" s="227"/>
      <c r="FEG30" s="227"/>
      <c r="FEH30" s="227"/>
      <c r="FEI30" s="227"/>
      <c r="FEJ30" s="227"/>
      <c r="FEK30" s="227"/>
      <c r="FEL30" s="227"/>
      <c r="FEM30" s="227"/>
      <c r="FEN30" s="227"/>
      <c r="FEO30" s="227"/>
      <c r="FEP30" s="227"/>
      <c r="FEQ30" s="227"/>
      <c r="FER30" s="227"/>
      <c r="FES30" s="227"/>
      <c r="FET30" s="227"/>
      <c r="FEU30" s="227"/>
      <c r="FEV30" s="227"/>
      <c r="FEW30" s="227"/>
      <c r="FEX30" s="227"/>
      <c r="FEY30" s="227"/>
      <c r="FEZ30" s="227"/>
      <c r="FFA30" s="227"/>
      <c r="FFB30" s="227"/>
      <c r="FFC30" s="227"/>
      <c r="FFD30" s="227"/>
      <c r="FFE30" s="227"/>
      <c r="FFF30" s="227"/>
      <c r="FFG30" s="227"/>
      <c r="FFH30" s="227"/>
      <c r="FFI30" s="227"/>
      <c r="FFJ30" s="227"/>
      <c r="FFK30" s="227"/>
      <c r="FFL30" s="227"/>
      <c r="FFM30" s="227"/>
      <c r="FFN30" s="227"/>
      <c r="FFO30" s="227"/>
      <c r="FFP30" s="227"/>
      <c r="FFQ30" s="227"/>
      <c r="FFR30" s="227"/>
      <c r="FFS30" s="227"/>
      <c r="FFT30" s="227"/>
      <c r="FFU30" s="227"/>
      <c r="FFV30" s="227"/>
      <c r="FFW30" s="227"/>
      <c r="FFX30" s="227"/>
      <c r="FFY30" s="227"/>
      <c r="FFZ30" s="227"/>
      <c r="FGA30" s="227"/>
      <c r="FGB30" s="227"/>
      <c r="FGC30" s="227"/>
      <c r="FGD30" s="227"/>
      <c r="FGE30" s="227"/>
      <c r="FGF30" s="227"/>
      <c r="FGG30" s="227"/>
      <c r="FGH30" s="227"/>
      <c r="FGI30" s="227"/>
      <c r="FGJ30" s="227"/>
      <c r="FGK30" s="227"/>
      <c r="FGL30" s="227"/>
      <c r="FGM30" s="227"/>
      <c r="FGN30" s="227"/>
      <c r="FGO30" s="227"/>
      <c r="FGP30" s="227"/>
      <c r="FGQ30" s="227"/>
      <c r="FGR30" s="227"/>
      <c r="FGS30" s="227"/>
      <c r="FGT30" s="227"/>
      <c r="FGU30" s="227"/>
      <c r="FGV30" s="227"/>
      <c r="FGW30" s="227"/>
      <c r="FGX30" s="227"/>
      <c r="FGY30" s="227"/>
      <c r="FGZ30" s="227"/>
      <c r="FHA30" s="227"/>
      <c r="FHB30" s="227"/>
      <c r="FHC30" s="227"/>
      <c r="FHD30" s="227"/>
      <c r="FHE30" s="227"/>
      <c r="FHF30" s="227"/>
      <c r="FHG30" s="227"/>
      <c r="FHH30" s="227"/>
      <c r="FHI30" s="227"/>
      <c r="FHJ30" s="227"/>
      <c r="FHK30" s="227"/>
      <c r="FHL30" s="227"/>
      <c r="FHM30" s="227"/>
      <c r="FHN30" s="227"/>
      <c r="FHO30" s="227"/>
      <c r="FHP30" s="227"/>
      <c r="FHQ30" s="227"/>
      <c r="FHR30" s="227"/>
      <c r="FHS30" s="227"/>
      <c r="FHT30" s="227"/>
      <c r="FHU30" s="227"/>
      <c r="FHV30" s="227"/>
      <c r="FHW30" s="227"/>
      <c r="FHX30" s="227"/>
      <c r="FHY30" s="227"/>
      <c r="FHZ30" s="227"/>
      <c r="FIA30" s="227"/>
      <c r="FIB30" s="227"/>
      <c r="FIC30" s="227"/>
      <c r="FID30" s="227"/>
      <c r="FIE30" s="227"/>
      <c r="FIF30" s="227"/>
      <c r="FIG30" s="227"/>
      <c r="FIH30" s="227"/>
      <c r="FII30" s="227"/>
      <c r="FIJ30" s="227"/>
      <c r="FIK30" s="227"/>
      <c r="FIL30" s="227"/>
      <c r="FIM30" s="227"/>
      <c r="FIN30" s="227"/>
      <c r="FIO30" s="227"/>
      <c r="FIP30" s="227"/>
      <c r="FIQ30" s="227"/>
      <c r="FIR30" s="227"/>
      <c r="FIS30" s="227"/>
      <c r="FIT30" s="227"/>
      <c r="FIU30" s="227"/>
      <c r="FIV30" s="227"/>
      <c r="FIW30" s="227"/>
      <c r="FIX30" s="227"/>
      <c r="FIY30" s="227"/>
      <c r="FIZ30" s="227"/>
      <c r="FJA30" s="227"/>
      <c r="FJB30" s="227"/>
      <c r="FJC30" s="227"/>
      <c r="FJD30" s="227"/>
      <c r="FJE30" s="227"/>
      <c r="FJF30" s="227"/>
      <c r="FJG30" s="227"/>
      <c r="FJH30" s="227"/>
      <c r="FJI30" s="227"/>
      <c r="FJJ30" s="227"/>
      <c r="FJK30" s="227"/>
      <c r="FJL30" s="227"/>
      <c r="FJM30" s="227"/>
      <c r="FJN30" s="227"/>
      <c r="FJO30" s="227"/>
      <c r="FJP30" s="227"/>
      <c r="FJQ30" s="227"/>
      <c r="FJR30" s="227"/>
      <c r="FJS30" s="227"/>
      <c r="FJT30" s="227"/>
      <c r="FJU30" s="227"/>
      <c r="FJV30" s="227"/>
      <c r="FJW30" s="227"/>
      <c r="FJX30" s="227"/>
      <c r="FJY30" s="227"/>
      <c r="FJZ30" s="227"/>
      <c r="FKA30" s="227"/>
      <c r="FKB30" s="227"/>
      <c r="FKC30" s="227"/>
      <c r="FKD30" s="227"/>
      <c r="FKE30" s="227"/>
      <c r="FKF30" s="227"/>
      <c r="FKG30" s="227"/>
      <c r="FKH30" s="227"/>
      <c r="FKI30" s="227"/>
      <c r="FKJ30" s="227"/>
      <c r="FKK30" s="227"/>
      <c r="FKL30" s="227"/>
      <c r="FKM30" s="227"/>
      <c r="FKN30" s="227"/>
      <c r="FKO30" s="227"/>
      <c r="FKP30" s="227"/>
      <c r="FKQ30" s="227"/>
      <c r="FKR30" s="227"/>
      <c r="FKS30" s="227"/>
      <c r="FKT30" s="227"/>
      <c r="FKU30" s="227"/>
      <c r="FKV30" s="227"/>
      <c r="FKW30" s="227"/>
      <c r="FKX30" s="227"/>
      <c r="FKY30" s="227"/>
      <c r="FKZ30" s="227"/>
      <c r="FLA30" s="227"/>
      <c r="FLB30" s="227"/>
      <c r="FLC30" s="227"/>
      <c r="FLD30" s="227"/>
      <c r="FLE30" s="227"/>
      <c r="FLF30" s="227"/>
      <c r="FLG30" s="227"/>
      <c r="FLH30" s="227"/>
      <c r="FLI30" s="227"/>
      <c r="FLJ30" s="227"/>
      <c r="FLK30" s="227"/>
      <c r="FLL30" s="227"/>
      <c r="FLM30" s="227"/>
      <c r="FLN30" s="227"/>
      <c r="FLO30" s="227"/>
      <c r="FLP30" s="227"/>
      <c r="FLQ30" s="227"/>
      <c r="FLR30" s="227"/>
      <c r="FLS30" s="227"/>
      <c r="FLT30" s="227"/>
      <c r="FLU30" s="227"/>
      <c r="FLV30" s="227"/>
      <c r="FLW30" s="227"/>
      <c r="FLX30" s="227"/>
      <c r="FLY30" s="227"/>
      <c r="FLZ30" s="227"/>
      <c r="FMA30" s="227"/>
      <c r="FMB30" s="227"/>
      <c r="FMC30" s="227"/>
      <c r="FMD30" s="227"/>
      <c r="FME30" s="227"/>
      <c r="FMF30" s="227"/>
      <c r="FMG30" s="227"/>
      <c r="FMH30" s="227"/>
      <c r="FMI30" s="227"/>
      <c r="FMJ30" s="227"/>
      <c r="FMK30" s="227"/>
      <c r="FML30" s="227"/>
      <c r="FMM30" s="227"/>
      <c r="FMN30" s="227"/>
      <c r="FMO30" s="227"/>
      <c r="FMP30" s="227"/>
      <c r="FMQ30" s="227"/>
      <c r="FMR30" s="227"/>
      <c r="FMS30" s="227"/>
      <c r="FMT30" s="227"/>
      <c r="FMU30" s="227"/>
      <c r="FMV30" s="227"/>
      <c r="FMW30" s="227"/>
      <c r="FMX30" s="227"/>
      <c r="FMY30" s="227"/>
      <c r="FMZ30" s="227"/>
      <c r="FNA30" s="227"/>
      <c r="FNB30" s="227"/>
      <c r="FNC30" s="227"/>
      <c r="FND30" s="227"/>
      <c r="FNE30" s="227"/>
      <c r="FNF30" s="227"/>
      <c r="FNG30" s="227"/>
      <c r="FNH30" s="227"/>
      <c r="FNI30" s="227"/>
      <c r="FNJ30" s="227"/>
      <c r="FNK30" s="227"/>
      <c r="FNL30" s="227"/>
      <c r="FNM30" s="227"/>
      <c r="FNN30" s="227"/>
      <c r="FNO30" s="227"/>
      <c r="FNP30" s="227"/>
      <c r="FNQ30" s="227"/>
      <c r="FNR30" s="227"/>
      <c r="FNS30" s="227"/>
      <c r="FNT30" s="227"/>
      <c r="FNU30" s="227"/>
      <c r="FNV30" s="227"/>
      <c r="FNW30" s="227"/>
      <c r="FNX30" s="227"/>
      <c r="FNY30" s="227"/>
      <c r="FNZ30" s="227"/>
      <c r="FOA30" s="227"/>
      <c r="FOB30" s="227"/>
      <c r="FOC30" s="227"/>
      <c r="FOD30" s="227"/>
      <c r="FOE30" s="227"/>
      <c r="FOF30" s="227"/>
      <c r="FOG30" s="227"/>
      <c r="FOH30" s="227"/>
      <c r="FOI30" s="227"/>
      <c r="FOJ30" s="227"/>
      <c r="FOK30" s="227"/>
      <c r="FOL30" s="227"/>
      <c r="FOM30" s="227"/>
      <c r="FON30" s="227"/>
      <c r="FOO30" s="227"/>
      <c r="FOP30" s="227"/>
      <c r="FOQ30" s="227"/>
      <c r="FOR30" s="227"/>
      <c r="FOS30" s="227"/>
      <c r="FOT30" s="227"/>
      <c r="FOU30" s="227"/>
      <c r="FOV30" s="227"/>
      <c r="FOW30" s="227"/>
      <c r="FOX30" s="227"/>
      <c r="FOY30" s="227"/>
      <c r="FOZ30" s="227"/>
      <c r="FPA30" s="227"/>
      <c r="FPB30" s="227"/>
      <c r="FPC30" s="227"/>
      <c r="FPD30" s="227"/>
      <c r="FPE30" s="227"/>
      <c r="FPF30" s="227"/>
      <c r="FPG30" s="227"/>
      <c r="FPH30" s="227"/>
      <c r="FPI30" s="227"/>
      <c r="FPJ30" s="227"/>
      <c r="FPK30" s="227"/>
      <c r="FPL30" s="227"/>
      <c r="FPM30" s="227"/>
      <c r="FPN30" s="227"/>
      <c r="FPO30" s="227"/>
      <c r="FPP30" s="227"/>
      <c r="FPQ30" s="227"/>
      <c r="FPR30" s="227"/>
      <c r="FPS30" s="227"/>
      <c r="FPT30" s="227"/>
      <c r="FPU30" s="227"/>
      <c r="FPV30" s="227"/>
      <c r="FPW30" s="227"/>
      <c r="FPX30" s="227"/>
      <c r="FPY30" s="227"/>
      <c r="FPZ30" s="227"/>
      <c r="FQA30" s="227"/>
      <c r="FQB30" s="227"/>
      <c r="FQC30" s="227"/>
      <c r="FQD30" s="227"/>
      <c r="FQE30" s="227"/>
      <c r="FQF30" s="227"/>
      <c r="FQG30" s="227"/>
      <c r="FQH30" s="227"/>
      <c r="FQI30" s="227"/>
      <c r="FQJ30" s="227"/>
      <c r="FQK30" s="227"/>
      <c r="FQL30" s="227"/>
      <c r="FQM30" s="227"/>
      <c r="FQN30" s="227"/>
      <c r="FQO30" s="227"/>
      <c r="FQP30" s="227"/>
      <c r="FQQ30" s="227"/>
      <c r="FQR30" s="227"/>
      <c r="FQS30" s="227"/>
      <c r="FQT30" s="227"/>
      <c r="FQU30" s="227"/>
      <c r="FQV30" s="227"/>
      <c r="FQW30" s="227"/>
      <c r="FQX30" s="227"/>
      <c r="FQY30" s="227"/>
      <c r="FQZ30" s="227"/>
      <c r="FRA30" s="227"/>
      <c r="FRB30" s="227"/>
      <c r="FRC30" s="227"/>
      <c r="FRD30" s="227"/>
      <c r="FRE30" s="227"/>
      <c r="FRF30" s="227"/>
      <c r="FRG30" s="227"/>
      <c r="FRH30" s="227"/>
      <c r="FRI30" s="227"/>
      <c r="FRJ30" s="227"/>
      <c r="FRK30" s="227"/>
      <c r="FRL30" s="227"/>
      <c r="FRM30" s="227"/>
      <c r="FRN30" s="227"/>
      <c r="FRO30" s="227"/>
      <c r="FRP30" s="227"/>
      <c r="FRQ30" s="227"/>
      <c r="FRR30" s="227"/>
      <c r="FRS30" s="227"/>
      <c r="FRT30" s="227"/>
      <c r="FRU30" s="227"/>
      <c r="FRV30" s="227"/>
      <c r="FRW30" s="227"/>
      <c r="FRX30" s="227"/>
      <c r="FRY30" s="227"/>
      <c r="FRZ30" s="227"/>
      <c r="FSA30" s="227"/>
      <c r="FSB30" s="227"/>
      <c r="FSC30" s="227"/>
      <c r="FSD30" s="227"/>
      <c r="FSE30" s="227"/>
      <c r="FSF30" s="227"/>
      <c r="FSG30" s="227"/>
      <c r="FSH30" s="227"/>
      <c r="FSI30" s="227"/>
      <c r="FSJ30" s="227"/>
      <c r="FSK30" s="227"/>
      <c r="FSL30" s="227"/>
      <c r="FSM30" s="227"/>
      <c r="FSN30" s="227"/>
      <c r="FSO30" s="227"/>
      <c r="FSP30" s="227"/>
      <c r="FSQ30" s="227"/>
      <c r="FSR30" s="227"/>
      <c r="FSS30" s="227"/>
      <c r="FST30" s="227"/>
      <c r="FSU30" s="227"/>
      <c r="FSV30" s="227"/>
      <c r="FSW30" s="227"/>
      <c r="FSX30" s="227"/>
      <c r="FSY30" s="227"/>
      <c r="FSZ30" s="227"/>
      <c r="FTA30" s="227"/>
      <c r="FTB30" s="227"/>
      <c r="FTC30" s="227"/>
      <c r="FTD30" s="227"/>
      <c r="FTE30" s="227"/>
      <c r="FTF30" s="227"/>
      <c r="FTG30" s="227"/>
      <c r="FTH30" s="227"/>
      <c r="FTI30" s="227"/>
      <c r="FTJ30" s="227"/>
      <c r="FTK30" s="227"/>
      <c r="FTL30" s="227"/>
      <c r="FTM30" s="227"/>
      <c r="FTN30" s="227"/>
      <c r="FTO30" s="227"/>
      <c r="FTP30" s="227"/>
      <c r="FTQ30" s="227"/>
      <c r="FTR30" s="227"/>
      <c r="FTS30" s="227"/>
      <c r="FTT30" s="227"/>
      <c r="FTU30" s="227"/>
      <c r="FTV30" s="227"/>
      <c r="FTW30" s="227"/>
      <c r="FTX30" s="227"/>
      <c r="FTY30" s="227"/>
      <c r="FTZ30" s="227"/>
      <c r="FUA30" s="227"/>
      <c r="FUB30" s="227"/>
      <c r="FUC30" s="227"/>
      <c r="FUD30" s="227"/>
      <c r="FUE30" s="227"/>
      <c r="FUF30" s="227"/>
      <c r="FUG30" s="227"/>
      <c r="FUH30" s="227"/>
      <c r="FUI30" s="227"/>
      <c r="FUJ30" s="227"/>
      <c r="FUK30" s="227"/>
      <c r="FUL30" s="227"/>
      <c r="FUM30" s="227"/>
      <c r="FUN30" s="227"/>
      <c r="FUO30" s="227"/>
      <c r="FUP30" s="227"/>
      <c r="FUQ30" s="227"/>
      <c r="FUR30" s="227"/>
      <c r="FUS30" s="227"/>
      <c r="FUT30" s="227"/>
      <c r="FUU30" s="227"/>
      <c r="FUV30" s="227"/>
      <c r="FUW30" s="227"/>
      <c r="FUX30" s="227"/>
      <c r="FUY30" s="227"/>
      <c r="FUZ30" s="227"/>
      <c r="FVA30" s="227"/>
      <c r="FVB30" s="227"/>
      <c r="FVC30" s="227"/>
      <c r="FVD30" s="227"/>
      <c r="FVE30" s="227"/>
      <c r="FVF30" s="227"/>
      <c r="FVG30" s="227"/>
      <c r="FVH30" s="227"/>
      <c r="FVI30" s="227"/>
      <c r="FVJ30" s="227"/>
      <c r="FVK30" s="227"/>
      <c r="FVL30" s="227"/>
      <c r="FVM30" s="227"/>
      <c r="FVN30" s="227"/>
      <c r="FVO30" s="227"/>
      <c r="FVP30" s="227"/>
      <c r="FVQ30" s="227"/>
      <c r="FVR30" s="227"/>
      <c r="FVS30" s="227"/>
      <c r="FVT30" s="227"/>
      <c r="FVU30" s="227"/>
      <c r="FVV30" s="227"/>
      <c r="FVW30" s="227"/>
      <c r="FVX30" s="227"/>
      <c r="FVY30" s="227"/>
      <c r="FVZ30" s="227"/>
      <c r="FWA30" s="227"/>
      <c r="FWB30" s="227"/>
      <c r="FWC30" s="227"/>
      <c r="FWD30" s="227"/>
      <c r="FWE30" s="227"/>
      <c r="FWF30" s="227"/>
      <c r="FWG30" s="227"/>
      <c r="FWH30" s="227"/>
      <c r="FWI30" s="227"/>
      <c r="FWJ30" s="227"/>
      <c r="FWK30" s="227"/>
      <c r="FWL30" s="227"/>
      <c r="FWM30" s="227"/>
      <c r="FWN30" s="227"/>
      <c r="FWO30" s="227"/>
      <c r="FWP30" s="227"/>
      <c r="FWQ30" s="227"/>
      <c r="FWR30" s="227"/>
      <c r="FWS30" s="227"/>
      <c r="FWT30" s="227"/>
      <c r="FWU30" s="227"/>
      <c r="FWV30" s="227"/>
      <c r="FWW30" s="227"/>
      <c r="FWX30" s="227"/>
      <c r="FWY30" s="227"/>
      <c r="FWZ30" s="227"/>
      <c r="FXA30" s="227"/>
      <c r="FXB30" s="227"/>
      <c r="FXC30" s="227"/>
      <c r="FXD30" s="227"/>
      <c r="FXE30" s="227"/>
      <c r="FXF30" s="227"/>
      <c r="FXG30" s="227"/>
      <c r="FXH30" s="227"/>
      <c r="FXI30" s="227"/>
      <c r="FXJ30" s="227"/>
      <c r="FXK30" s="227"/>
      <c r="FXL30" s="227"/>
      <c r="FXM30" s="227"/>
      <c r="FXN30" s="227"/>
      <c r="FXO30" s="227"/>
      <c r="FXP30" s="227"/>
      <c r="FXQ30" s="227"/>
      <c r="FXR30" s="227"/>
      <c r="FXS30" s="227"/>
      <c r="FXT30" s="227"/>
      <c r="FXU30" s="227"/>
      <c r="FXV30" s="227"/>
      <c r="FXW30" s="227"/>
      <c r="FXX30" s="227"/>
      <c r="FXY30" s="227"/>
      <c r="FXZ30" s="227"/>
      <c r="FYA30" s="227"/>
      <c r="FYB30" s="227"/>
      <c r="FYC30" s="227"/>
      <c r="FYD30" s="227"/>
      <c r="FYE30" s="227"/>
      <c r="FYF30" s="227"/>
      <c r="FYG30" s="227"/>
      <c r="FYH30" s="227"/>
      <c r="FYI30" s="227"/>
      <c r="FYJ30" s="227"/>
      <c r="FYK30" s="227"/>
      <c r="FYL30" s="227"/>
      <c r="FYM30" s="227"/>
      <c r="FYN30" s="227"/>
      <c r="FYO30" s="227"/>
      <c r="FYP30" s="227"/>
      <c r="FYQ30" s="227"/>
      <c r="FYR30" s="227"/>
      <c r="FYS30" s="227"/>
      <c r="FYT30" s="227"/>
      <c r="FYU30" s="227"/>
      <c r="FYV30" s="227"/>
      <c r="FYW30" s="227"/>
      <c r="FYX30" s="227"/>
      <c r="FYY30" s="227"/>
      <c r="FYZ30" s="227"/>
      <c r="FZA30" s="227"/>
      <c r="FZB30" s="227"/>
      <c r="FZC30" s="227"/>
      <c r="FZD30" s="227"/>
      <c r="FZE30" s="227"/>
      <c r="FZF30" s="227"/>
      <c r="FZG30" s="227"/>
      <c r="FZH30" s="227"/>
      <c r="FZI30" s="227"/>
      <c r="FZJ30" s="227"/>
      <c r="FZK30" s="227"/>
      <c r="FZL30" s="227"/>
      <c r="FZM30" s="227"/>
      <c r="FZN30" s="227"/>
      <c r="FZO30" s="227"/>
      <c r="FZP30" s="227"/>
      <c r="FZQ30" s="227"/>
      <c r="FZR30" s="227"/>
      <c r="FZS30" s="227"/>
      <c r="FZT30" s="227"/>
      <c r="FZU30" s="227"/>
      <c r="FZV30" s="227"/>
      <c r="FZW30" s="227"/>
      <c r="FZX30" s="227"/>
      <c r="FZY30" s="227"/>
      <c r="FZZ30" s="227"/>
      <c r="GAA30" s="227"/>
      <c r="GAB30" s="227"/>
      <c r="GAC30" s="227"/>
      <c r="GAD30" s="227"/>
      <c r="GAE30" s="227"/>
      <c r="GAF30" s="227"/>
      <c r="GAG30" s="227"/>
      <c r="GAH30" s="227"/>
      <c r="GAI30" s="227"/>
      <c r="GAJ30" s="227"/>
      <c r="GAK30" s="227"/>
      <c r="GAL30" s="227"/>
      <c r="GAM30" s="227"/>
      <c r="GAN30" s="227"/>
      <c r="GAO30" s="227"/>
      <c r="GAP30" s="227"/>
      <c r="GAQ30" s="227"/>
      <c r="GAR30" s="227"/>
      <c r="GAS30" s="227"/>
      <c r="GAT30" s="227"/>
      <c r="GAU30" s="227"/>
      <c r="GAV30" s="227"/>
      <c r="GAW30" s="227"/>
      <c r="GAX30" s="227"/>
      <c r="GAY30" s="227"/>
      <c r="GAZ30" s="227"/>
      <c r="GBA30" s="227"/>
      <c r="GBB30" s="227"/>
      <c r="GBC30" s="227"/>
      <c r="GBD30" s="227"/>
      <c r="GBE30" s="227"/>
      <c r="GBF30" s="227"/>
      <c r="GBG30" s="227"/>
      <c r="GBH30" s="227"/>
      <c r="GBI30" s="227"/>
      <c r="GBJ30" s="227"/>
      <c r="GBK30" s="227"/>
      <c r="GBL30" s="227"/>
      <c r="GBM30" s="227"/>
      <c r="GBN30" s="227"/>
      <c r="GBO30" s="227"/>
      <c r="GBP30" s="227"/>
      <c r="GBQ30" s="227"/>
      <c r="GBR30" s="227"/>
      <c r="GBS30" s="227"/>
      <c r="GBT30" s="227"/>
      <c r="GBU30" s="227"/>
      <c r="GBV30" s="227"/>
      <c r="GBW30" s="227"/>
      <c r="GBX30" s="227"/>
      <c r="GBY30" s="227"/>
      <c r="GBZ30" s="227"/>
      <c r="GCA30" s="227"/>
      <c r="GCB30" s="227"/>
      <c r="GCC30" s="227"/>
      <c r="GCD30" s="227"/>
      <c r="GCE30" s="227"/>
      <c r="GCF30" s="227"/>
      <c r="GCG30" s="227"/>
      <c r="GCH30" s="227"/>
      <c r="GCI30" s="227"/>
      <c r="GCJ30" s="227"/>
      <c r="GCK30" s="227"/>
      <c r="GCL30" s="227"/>
      <c r="GCM30" s="227"/>
      <c r="GCN30" s="227"/>
      <c r="GCO30" s="227"/>
      <c r="GCP30" s="227"/>
      <c r="GCQ30" s="227"/>
      <c r="GCR30" s="227"/>
      <c r="GCS30" s="227"/>
      <c r="GCT30" s="227"/>
      <c r="GCU30" s="227"/>
      <c r="GCV30" s="227"/>
      <c r="GCW30" s="227"/>
      <c r="GCX30" s="227"/>
      <c r="GCY30" s="227"/>
      <c r="GCZ30" s="227"/>
      <c r="GDA30" s="227"/>
      <c r="GDB30" s="227"/>
      <c r="GDC30" s="227"/>
      <c r="GDD30" s="227"/>
      <c r="GDE30" s="227"/>
      <c r="GDF30" s="227"/>
      <c r="GDG30" s="227"/>
      <c r="GDH30" s="227"/>
      <c r="GDI30" s="227"/>
      <c r="GDJ30" s="227"/>
      <c r="GDK30" s="227"/>
      <c r="GDL30" s="227"/>
      <c r="GDM30" s="227"/>
      <c r="GDN30" s="227"/>
      <c r="GDO30" s="227"/>
      <c r="GDP30" s="227"/>
      <c r="GDQ30" s="227"/>
      <c r="GDR30" s="227"/>
      <c r="GDS30" s="227"/>
      <c r="GDT30" s="227"/>
      <c r="GDU30" s="227"/>
      <c r="GDV30" s="227"/>
      <c r="GDW30" s="227"/>
      <c r="GDX30" s="227"/>
      <c r="GDY30" s="227"/>
      <c r="GDZ30" s="227"/>
      <c r="GEA30" s="227"/>
      <c r="GEB30" s="227"/>
      <c r="GEC30" s="227"/>
      <c r="GED30" s="227"/>
      <c r="GEE30" s="227"/>
      <c r="GEF30" s="227"/>
      <c r="GEG30" s="227"/>
      <c r="GEH30" s="227"/>
      <c r="GEI30" s="227"/>
      <c r="GEJ30" s="227"/>
      <c r="GEK30" s="227"/>
      <c r="GEL30" s="227"/>
      <c r="GEM30" s="227"/>
      <c r="GEN30" s="227"/>
      <c r="GEO30" s="227"/>
      <c r="GEP30" s="227"/>
      <c r="GEQ30" s="227"/>
      <c r="GER30" s="227"/>
      <c r="GES30" s="227"/>
      <c r="GET30" s="227"/>
      <c r="GEU30" s="227"/>
      <c r="GEV30" s="227"/>
      <c r="GEW30" s="227"/>
      <c r="GEX30" s="227"/>
      <c r="GEY30" s="227"/>
      <c r="GEZ30" s="227"/>
      <c r="GFA30" s="227"/>
      <c r="GFB30" s="227"/>
      <c r="GFC30" s="227"/>
      <c r="GFD30" s="227"/>
      <c r="GFE30" s="227"/>
      <c r="GFF30" s="227"/>
      <c r="GFG30" s="227"/>
      <c r="GFH30" s="227"/>
      <c r="GFI30" s="227"/>
      <c r="GFJ30" s="227"/>
      <c r="GFK30" s="227"/>
      <c r="GFL30" s="227"/>
      <c r="GFM30" s="227"/>
      <c r="GFN30" s="227"/>
      <c r="GFO30" s="227"/>
      <c r="GFP30" s="227"/>
      <c r="GFQ30" s="227"/>
      <c r="GFR30" s="227"/>
      <c r="GFS30" s="227"/>
      <c r="GFT30" s="227"/>
      <c r="GFU30" s="227"/>
      <c r="GFV30" s="227"/>
      <c r="GFW30" s="227"/>
      <c r="GFX30" s="227"/>
      <c r="GFY30" s="227"/>
      <c r="GFZ30" s="227"/>
      <c r="GGA30" s="227"/>
      <c r="GGB30" s="227"/>
      <c r="GGC30" s="227"/>
      <c r="GGD30" s="227"/>
      <c r="GGE30" s="227"/>
      <c r="GGF30" s="227"/>
      <c r="GGG30" s="227"/>
      <c r="GGH30" s="227"/>
      <c r="GGI30" s="227"/>
      <c r="GGJ30" s="227"/>
      <c r="GGK30" s="227"/>
      <c r="GGL30" s="227"/>
      <c r="GGM30" s="227"/>
      <c r="GGN30" s="227"/>
      <c r="GGO30" s="227"/>
      <c r="GGP30" s="227"/>
      <c r="GGQ30" s="227"/>
      <c r="GGR30" s="227"/>
      <c r="GGS30" s="227"/>
      <c r="GGT30" s="227"/>
      <c r="GGU30" s="227"/>
      <c r="GGV30" s="227"/>
      <c r="GGW30" s="227"/>
      <c r="GGX30" s="227"/>
      <c r="GGY30" s="227"/>
      <c r="GGZ30" s="227"/>
      <c r="GHA30" s="227"/>
      <c r="GHB30" s="227"/>
      <c r="GHC30" s="227"/>
      <c r="GHD30" s="227"/>
      <c r="GHE30" s="227"/>
      <c r="GHF30" s="227"/>
      <c r="GHG30" s="227"/>
      <c r="GHH30" s="227"/>
      <c r="GHI30" s="227"/>
      <c r="GHJ30" s="227"/>
      <c r="GHK30" s="227"/>
      <c r="GHL30" s="227"/>
      <c r="GHM30" s="227"/>
      <c r="GHN30" s="227"/>
      <c r="GHO30" s="227"/>
      <c r="GHP30" s="227"/>
      <c r="GHQ30" s="227"/>
      <c r="GHR30" s="227"/>
      <c r="GHS30" s="227"/>
      <c r="GHT30" s="227"/>
      <c r="GHU30" s="227"/>
      <c r="GHV30" s="227"/>
      <c r="GHW30" s="227"/>
      <c r="GHX30" s="227"/>
      <c r="GHY30" s="227"/>
      <c r="GHZ30" s="227"/>
      <c r="GIA30" s="227"/>
      <c r="GIB30" s="227"/>
      <c r="GIC30" s="227"/>
      <c r="GID30" s="227"/>
      <c r="GIE30" s="227"/>
      <c r="GIF30" s="227"/>
      <c r="GIG30" s="227"/>
      <c r="GIH30" s="227"/>
      <c r="GII30" s="227"/>
      <c r="GIJ30" s="227"/>
      <c r="GIK30" s="227"/>
      <c r="GIL30" s="227"/>
      <c r="GIM30" s="227"/>
      <c r="GIN30" s="227"/>
      <c r="GIO30" s="227"/>
      <c r="GIP30" s="227"/>
      <c r="GIQ30" s="227"/>
      <c r="GIR30" s="227"/>
      <c r="GIS30" s="227"/>
      <c r="GIT30" s="227"/>
      <c r="GIU30" s="227"/>
      <c r="GIV30" s="227"/>
      <c r="GIW30" s="227"/>
      <c r="GIX30" s="227"/>
      <c r="GIY30" s="227"/>
      <c r="GIZ30" s="227"/>
      <c r="GJA30" s="227"/>
      <c r="GJB30" s="227"/>
      <c r="GJC30" s="227"/>
      <c r="GJD30" s="227"/>
      <c r="GJE30" s="227"/>
      <c r="GJF30" s="227"/>
      <c r="GJG30" s="227"/>
      <c r="GJH30" s="227"/>
      <c r="GJI30" s="227"/>
      <c r="GJJ30" s="227"/>
      <c r="GJK30" s="227"/>
      <c r="GJL30" s="227"/>
      <c r="GJM30" s="227"/>
      <c r="GJN30" s="227"/>
      <c r="GJO30" s="227"/>
      <c r="GJP30" s="227"/>
      <c r="GJQ30" s="227"/>
      <c r="GJR30" s="227"/>
      <c r="GJS30" s="227"/>
      <c r="GJT30" s="227"/>
      <c r="GJU30" s="227"/>
      <c r="GJV30" s="227"/>
      <c r="GJW30" s="227"/>
      <c r="GJX30" s="227"/>
      <c r="GJY30" s="227"/>
      <c r="GJZ30" s="227"/>
      <c r="GKA30" s="227"/>
      <c r="GKB30" s="227"/>
      <c r="GKC30" s="227"/>
      <c r="GKD30" s="227"/>
      <c r="GKE30" s="227"/>
      <c r="GKF30" s="227"/>
      <c r="GKG30" s="227"/>
      <c r="GKH30" s="227"/>
      <c r="GKI30" s="227"/>
      <c r="GKJ30" s="227"/>
      <c r="GKK30" s="227"/>
      <c r="GKL30" s="227"/>
      <c r="GKM30" s="227"/>
      <c r="GKN30" s="227"/>
      <c r="GKO30" s="227"/>
      <c r="GKP30" s="227"/>
      <c r="GKQ30" s="227"/>
      <c r="GKR30" s="227"/>
      <c r="GKS30" s="227"/>
      <c r="GKT30" s="227"/>
      <c r="GKU30" s="227"/>
      <c r="GKV30" s="227"/>
      <c r="GKW30" s="227"/>
      <c r="GKX30" s="227"/>
      <c r="GKY30" s="227"/>
      <c r="GKZ30" s="227"/>
      <c r="GLA30" s="227"/>
      <c r="GLB30" s="227"/>
      <c r="GLC30" s="227"/>
      <c r="GLD30" s="227"/>
      <c r="GLE30" s="227"/>
      <c r="GLF30" s="227"/>
      <c r="GLG30" s="227"/>
      <c r="GLH30" s="227"/>
      <c r="GLI30" s="227"/>
      <c r="GLJ30" s="227"/>
      <c r="GLK30" s="227"/>
      <c r="GLL30" s="227"/>
      <c r="GLM30" s="227"/>
      <c r="GLN30" s="227"/>
      <c r="GLO30" s="227"/>
      <c r="GLP30" s="227"/>
      <c r="GLQ30" s="227"/>
      <c r="GLR30" s="227"/>
      <c r="GLS30" s="227"/>
      <c r="GLT30" s="227"/>
      <c r="GLU30" s="227"/>
      <c r="GLV30" s="227"/>
      <c r="GLW30" s="227"/>
      <c r="GLX30" s="227"/>
      <c r="GLY30" s="227"/>
      <c r="GLZ30" s="227"/>
      <c r="GMA30" s="227"/>
      <c r="GMB30" s="227"/>
      <c r="GMC30" s="227"/>
      <c r="GMD30" s="227"/>
      <c r="GME30" s="227"/>
      <c r="GMF30" s="227"/>
      <c r="GMG30" s="227"/>
      <c r="GMH30" s="227"/>
      <c r="GMI30" s="227"/>
      <c r="GMJ30" s="227"/>
      <c r="GMK30" s="227"/>
      <c r="GML30" s="227"/>
      <c r="GMM30" s="227"/>
      <c r="GMN30" s="227"/>
      <c r="GMO30" s="227"/>
      <c r="GMP30" s="227"/>
      <c r="GMQ30" s="227"/>
      <c r="GMR30" s="227"/>
      <c r="GMS30" s="227"/>
      <c r="GMT30" s="227"/>
      <c r="GMU30" s="227"/>
      <c r="GMV30" s="227"/>
      <c r="GMW30" s="227"/>
      <c r="GMX30" s="227"/>
      <c r="GMY30" s="227"/>
      <c r="GMZ30" s="227"/>
      <c r="GNA30" s="227"/>
      <c r="GNB30" s="227"/>
      <c r="GNC30" s="227"/>
      <c r="GND30" s="227"/>
      <c r="GNE30" s="227"/>
      <c r="GNF30" s="227"/>
      <c r="GNG30" s="227"/>
      <c r="GNH30" s="227"/>
      <c r="GNI30" s="227"/>
      <c r="GNJ30" s="227"/>
      <c r="GNK30" s="227"/>
      <c r="GNL30" s="227"/>
      <c r="GNM30" s="227"/>
      <c r="GNN30" s="227"/>
      <c r="GNO30" s="227"/>
      <c r="GNP30" s="227"/>
      <c r="GNQ30" s="227"/>
      <c r="GNR30" s="227"/>
      <c r="GNS30" s="227"/>
      <c r="GNT30" s="227"/>
      <c r="GNU30" s="227"/>
      <c r="GNV30" s="227"/>
      <c r="GNW30" s="227"/>
      <c r="GNX30" s="227"/>
      <c r="GNY30" s="227"/>
      <c r="GNZ30" s="227"/>
      <c r="GOA30" s="227"/>
      <c r="GOB30" s="227"/>
      <c r="GOC30" s="227"/>
      <c r="GOD30" s="227"/>
      <c r="GOE30" s="227"/>
      <c r="GOF30" s="227"/>
      <c r="GOG30" s="227"/>
      <c r="GOH30" s="227"/>
      <c r="GOI30" s="227"/>
      <c r="GOJ30" s="227"/>
      <c r="GOK30" s="227"/>
      <c r="GOL30" s="227"/>
      <c r="GOM30" s="227"/>
      <c r="GON30" s="227"/>
      <c r="GOO30" s="227"/>
      <c r="GOP30" s="227"/>
      <c r="GOQ30" s="227"/>
      <c r="GOR30" s="227"/>
      <c r="GOS30" s="227"/>
      <c r="GOT30" s="227"/>
      <c r="GOU30" s="227"/>
      <c r="GOV30" s="227"/>
      <c r="GOW30" s="227"/>
      <c r="GOX30" s="227"/>
      <c r="GOY30" s="227"/>
      <c r="GOZ30" s="227"/>
      <c r="GPA30" s="227"/>
      <c r="GPB30" s="227"/>
      <c r="GPC30" s="227"/>
      <c r="GPD30" s="227"/>
      <c r="GPE30" s="227"/>
      <c r="GPF30" s="227"/>
      <c r="GPG30" s="227"/>
      <c r="GPH30" s="227"/>
      <c r="GPI30" s="227"/>
      <c r="GPJ30" s="227"/>
      <c r="GPK30" s="227"/>
      <c r="GPL30" s="227"/>
      <c r="GPM30" s="227"/>
      <c r="GPN30" s="227"/>
      <c r="GPO30" s="227"/>
      <c r="GPP30" s="227"/>
      <c r="GPQ30" s="227"/>
      <c r="GPR30" s="227"/>
      <c r="GPS30" s="227"/>
      <c r="GPT30" s="227"/>
      <c r="GPU30" s="227"/>
      <c r="GPV30" s="227"/>
      <c r="GPW30" s="227"/>
      <c r="GPX30" s="227"/>
      <c r="GPY30" s="227"/>
      <c r="GPZ30" s="227"/>
      <c r="GQA30" s="227"/>
      <c r="GQB30" s="227"/>
      <c r="GQC30" s="227"/>
      <c r="GQD30" s="227"/>
      <c r="GQE30" s="227"/>
      <c r="GQF30" s="227"/>
      <c r="GQG30" s="227"/>
      <c r="GQH30" s="227"/>
      <c r="GQI30" s="227"/>
      <c r="GQJ30" s="227"/>
      <c r="GQK30" s="227"/>
      <c r="GQL30" s="227"/>
      <c r="GQM30" s="227"/>
      <c r="GQN30" s="227"/>
      <c r="GQO30" s="227"/>
      <c r="GQP30" s="227"/>
      <c r="GQQ30" s="227"/>
      <c r="GQR30" s="227"/>
      <c r="GQS30" s="227"/>
      <c r="GQT30" s="227"/>
      <c r="GQU30" s="227"/>
      <c r="GQV30" s="227"/>
      <c r="GQW30" s="227"/>
      <c r="GQX30" s="227"/>
      <c r="GQY30" s="227"/>
      <c r="GQZ30" s="227"/>
      <c r="GRA30" s="227"/>
      <c r="GRB30" s="227"/>
      <c r="GRC30" s="227"/>
      <c r="GRD30" s="227"/>
      <c r="GRE30" s="227"/>
      <c r="GRF30" s="227"/>
      <c r="GRG30" s="227"/>
      <c r="GRH30" s="227"/>
      <c r="GRI30" s="227"/>
      <c r="GRJ30" s="227"/>
      <c r="GRK30" s="227"/>
      <c r="GRL30" s="227"/>
      <c r="GRM30" s="227"/>
      <c r="GRN30" s="227"/>
      <c r="GRO30" s="227"/>
      <c r="GRP30" s="227"/>
      <c r="GRQ30" s="227"/>
      <c r="GRR30" s="227"/>
      <c r="GRS30" s="227"/>
      <c r="GRT30" s="227"/>
      <c r="GRU30" s="227"/>
      <c r="GRV30" s="227"/>
      <c r="GRW30" s="227"/>
      <c r="GRX30" s="227"/>
      <c r="GRY30" s="227"/>
      <c r="GRZ30" s="227"/>
      <c r="GSA30" s="227"/>
      <c r="GSB30" s="227"/>
      <c r="GSC30" s="227"/>
      <c r="GSD30" s="227"/>
      <c r="GSE30" s="227"/>
      <c r="GSF30" s="227"/>
      <c r="GSG30" s="227"/>
      <c r="GSH30" s="227"/>
      <c r="GSI30" s="227"/>
      <c r="GSJ30" s="227"/>
      <c r="GSK30" s="227"/>
      <c r="GSL30" s="227"/>
      <c r="GSM30" s="227"/>
      <c r="GSN30" s="227"/>
      <c r="GSO30" s="227"/>
      <c r="GSP30" s="227"/>
      <c r="GSQ30" s="227"/>
      <c r="GSR30" s="227"/>
      <c r="GSS30" s="227"/>
      <c r="GST30" s="227"/>
      <c r="GSU30" s="227"/>
      <c r="GSV30" s="227"/>
      <c r="GSW30" s="227"/>
      <c r="GSX30" s="227"/>
      <c r="GSY30" s="227"/>
      <c r="GSZ30" s="227"/>
      <c r="GTA30" s="227"/>
      <c r="GTB30" s="227"/>
      <c r="GTC30" s="227"/>
      <c r="GTD30" s="227"/>
      <c r="GTE30" s="227"/>
      <c r="GTF30" s="227"/>
      <c r="GTG30" s="227"/>
      <c r="GTH30" s="227"/>
      <c r="GTI30" s="227"/>
      <c r="GTJ30" s="227"/>
      <c r="GTK30" s="227"/>
      <c r="GTL30" s="227"/>
      <c r="GTM30" s="227"/>
      <c r="GTN30" s="227"/>
      <c r="GTO30" s="227"/>
      <c r="GTP30" s="227"/>
      <c r="GTQ30" s="227"/>
      <c r="GTR30" s="227"/>
      <c r="GTS30" s="227"/>
      <c r="GTT30" s="227"/>
      <c r="GTU30" s="227"/>
      <c r="GTV30" s="227"/>
      <c r="GTW30" s="227"/>
      <c r="GTX30" s="227"/>
      <c r="GTY30" s="227"/>
      <c r="GTZ30" s="227"/>
      <c r="GUA30" s="227"/>
      <c r="GUB30" s="227"/>
      <c r="GUC30" s="227"/>
      <c r="GUD30" s="227"/>
      <c r="GUE30" s="227"/>
      <c r="GUF30" s="227"/>
      <c r="GUG30" s="227"/>
      <c r="GUH30" s="227"/>
      <c r="GUI30" s="227"/>
      <c r="GUJ30" s="227"/>
      <c r="GUK30" s="227"/>
      <c r="GUL30" s="227"/>
      <c r="GUM30" s="227"/>
      <c r="GUN30" s="227"/>
      <c r="GUO30" s="227"/>
      <c r="GUP30" s="227"/>
      <c r="GUQ30" s="227"/>
      <c r="GUR30" s="227"/>
      <c r="GUS30" s="227"/>
      <c r="GUT30" s="227"/>
      <c r="GUU30" s="227"/>
      <c r="GUV30" s="227"/>
      <c r="GUW30" s="227"/>
      <c r="GUX30" s="227"/>
      <c r="GUY30" s="227"/>
      <c r="GUZ30" s="227"/>
      <c r="GVA30" s="227"/>
      <c r="GVB30" s="227"/>
      <c r="GVC30" s="227"/>
      <c r="GVD30" s="227"/>
      <c r="GVE30" s="227"/>
      <c r="GVF30" s="227"/>
      <c r="GVG30" s="227"/>
      <c r="GVH30" s="227"/>
      <c r="GVI30" s="227"/>
      <c r="GVJ30" s="227"/>
      <c r="GVK30" s="227"/>
      <c r="GVL30" s="227"/>
      <c r="GVM30" s="227"/>
      <c r="GVN30" s="227"/>
      <c r="GVO30" s="227"/>
      <c r="GVP30" s="227"/>
      <c r="GVQ30" s="227"/>
      <c r="GVR30" s="227"/>
      <c r="GVS30" s="227"/>
      <c r="GVT30" s="227"/>
      <c r="GVU30" s="227"/>
      <c r="GVV30" s="227"/>
      <c r="GVW30" s="227"/>
      <c r="GVX30" s="227"/>
      <c r="GVY30" s="227"/>
      <c r="GVZ30" s="227"/>
      <c r="GWA30" s="227"/>
      <c r="GWB30" s="227"/>
      <c r="GWC30" s="227"/>
      <c r="GWD30" s="227"/>
      <c r="GWE30" s="227"/>
      <c r="GWF30" s="227"/>
      <c r="GWG30" s="227"/>
      <c r="GWH30" s="227"/>
      <c r="GWI30" s="227"/>
      <c r="GWJ30" s="227"/>
      <c r="GWK30" s="227"/>
      <c r="GWL30" s="227"/>
      <c r="GWM30" s="227"/>
      <c r="GWN30" s="227"/>
      <c r="GWO30" s="227"/>
      <c r="GWP30" s="227"/>
      <c r="GWQ30" s="227"/>
      <c r="GWR30" s="227"/>
      <c r="GWS30" s="227"/>
      <c r="GWT30" s="227"/>
      <c r="GWU30" s="227"/>
      <c r="GWV30" s="227"/>
      <c r="GWW30" s="227"/>
      <c r="GWX30" s="227"/>
      <c r="GWY30" s="227"/>
      <c r="GWZ30" s="227"/>
      <c r="GXA30" s="227"/>
      <c r="GXB30" s="227"/>
      <c r="GXC30" s="227"/>
      <c r="GXD30" s="227"/>
      <c r="GXE30" s="227"/>
      <c r="GXF30" s="227"/>
      <c r="GXG30" s="227"/>
      <c r="GXH30" s="227"/>
      <c r="GXI30" s="227"/>
      <c r="GXJ30" s="227"/>
      <c r="GXK30" s="227"/>
      <c r="GXL30" s="227"/>
      <c r="GXM30" s="227"/>
      <c r="GXN30" s="227"/>
      <c r="GXO30" s="227"/>
      <c r="GXP30" s="227"/>
      <c r="GXQ30" s="227"/>
      <c r="GXR30" s="227"/>
      <c r="GXS30" s="227"/>
      <c r="GXT30" s="227"/>
      <c r="GXU30" s="227"/>
      <c r="GXV30" s="227"/>
      <c r="GXW30" s="227"/>
      <c r="GXX30" s="227"/>
      <c r="GXY30" s="227"/>
      <c r="GXZ30" s="227"/>
      <c r="GYA30" s="227"/>
      <c r="GYB30" s="227"/>
      <c r="GYC30" s="227"/>
      <c r="GYD30" s="227"/>
      <c r="GYE30" s="227"/>
      <c r="GYF30" s="227"/>
      <c r="GYG30" s="227"/>
      <c r="GYH30" s="227"/>
      <c r="GYI30" s="227"/>
      <c r="GYJ30" s="227"/>
      <c r="GYK30" s="227"/>
      <c r="GYL30" s="227"/>
      <c r="GYM30" s="227"/>
      <c r="GYN30" s="227"/>
      <c r="GYO30" s="227"/>
      <c r="GYP30" s="227"/>
      <c r="GYQ30" s="227"/>
      <c r="GYR30" s="227"/>
      <c r="GYS30" s="227"/>
      <c r="GYT30" s="227"/>
      <c r="GYU30" s="227"/>
      <c r="GYV30" s="227"/>
      <c r="GYW30" s="227"/>
      <c r="GYX30" s="227"/>
      <c r="GYY30" s="227"/>
      <c r="GYZ30" s="227"/>
      <c r="GZA30" s="227"/>
      <c r="GZB30" s="227"/>
      <c r="GZC30" s="227"/>
      <c r="GZD30" s="227"/>
      <c r="GZE30" s="227"/>
      <c r="GZF30" s="227"/>
      <c r="GZG30" s="227"/>
      <c r="GZH30" s="227"/>
      <c r="GZI30" s="227"/>
      <c r="GZJ30" s="227"/>
      <c r="GZK30" s="227"/>
      <c r="GZL30" s="227"/>
      <c r="GZM30" s="227"/>
      <c r="GZN30" s="227"/>
      <c r="GZO30" s="227"/>
      <c r="GZP30" s="227"/>
      <c r="GZQ30" s="227"/>
      <c r="GZR30" s="227"/>
      <c r="GZS30" s="227"/>
      <c r="GZT30" s="227"/>
      <c r="GZU30" s="227"/>
      <c r="GZV30" s="227"/>
      <c r="GZW30" s="227"/>
      <c r="GZX30" s="227"/>
      <c r="GZY30" s="227"/>
      <c r="GZZ30" s="227"/>
      <c r="HAA30" s="227"/>
      <c r="HAB30" s="227"/>
      <c r="HAC30" s="227"/>
      <c r="HAD30" s="227"/>
      <c r="HAE30" s="227"/>
      <c r="HAF30" s="227"/>
      <c r="HAG30" s="227"/>
      <c r="HAH30" s="227"/>
      <c r="HAI30" s="227"/>
      <c r="HAJ30" s="227"/>
      <c r="HAK30" s="227"/>
      <c r="HAL30" s="227"/>
      <c r="HAM30" s="227"/>
      <c r="HAN30" s="227"/>
      <c r="HAO30" s="227"/>
      <c r="HAP30" s="227"/>
      <c r="HAQ30" s="227"/>
      <c r="HAR30" s="227"/>
      <c r="HAS30" s="227"/>
      <c r="HAT30" s="227"/>
      <c r="HAU30" s="227"/>
      <c r="HAV30" s="227"/>
      <c r="HAW30" s="227"/>
      <c r="HAX30" s="227"/>
      <c r="HAY30" s="227"/>
      <c r="HAZ30" s="227"/>
      <c r="HBA30" s="227"/>
      <c r="HBB30" s="227"/>
      <c r="HBC30" s="227"/>
      <c r="HBD30" s="227"/>
      <c r="HBE30" s="227"/>
      <c r="HBF30" s="227"/>
      <c r="HBG30" s="227"/>
      <c r="HBH30" s="227"/>
      <c r="HBI30" s="227"/>
      <c r="HBJ30" s="227"/>
      <c r="HBK30" s="227"/>
      <c r="HBL30" s="227"/>
      <c r="HBM30" s="227"/>
      <c r="HBN30" s="227"/>
      <c r="HBO30" s="227"/>
      <c r="HBP30" s="227"/>
      <c r="HBQ30" s="227"/>
      <c r="HBR30" s="227"/>
      <c r="HBS30" s="227"/>
      <c r="HBT30" s="227"/>
      <c r="HBU30" s="227"/>
      <c r="HBV30" s="227"/>
      <c r="HBW30" s="227"/>
      <c r="HBX30" s="227"/>
      <c r="HBY30" s="227"/>
      <c r="HBZ30" s="227"/>
      <c r="HCA30" s="227"/>
      <c r="HCB30" s="227"/>
      <c r="HCC30" s="227"/>
      <c r="HCD30" s="227"/>
      <c r="HCE30" s="227"/>
      <c r="HCF30" s="227"/>
      <c r="HCG30" s="227"/>
      <c r="HCH30" s="227"/>
      <c r="HCI30" s="227"/>
      <c r="HCJ30" s="227"/>
      <c r="HCK30" s="227"/>
      <c r="HCL30" s="227"/>
      <c r="HCM30" s="227"/>
      <c r="HCN30" s="227"/>
      <c r="HCO30" s="227"/>
      <c r="HCP30" s="227"/>
      <c r="HCQ30" s="227"/>
      <c r="HCR30" s="227"/>
      <c r="HCS30" s="227"/>
      <c r="HCT30" s="227"/>
      <c r="HCU30" s="227"/>
      <c r="HCV30" s="227"/>
      <c r="HCW30" s="227"/>
      <c r="HCX30" s="227"/>
      <c r="HCY30" s="227"/>
      <c r="HCZ30" s="227"/>
      <c r="HDA30" s="227"/>
      <c r="HDB30" s="227"/>
      <c r="HDC30" s="227"/>
      <c r="HDD30" s="227"/>
      <c r="HDE30" s="227"/>
      <c r="HDF30" s="227"/>
      <c r="HDG30" s="227"/>
      <c r="HDH30" s="227"/>
      <c r="HDI30" s="227"/>
      <c r="HDJ30" s="227"/>
      <c r="HDK30" s="227"/>
      <c r="HDL30" s="227"/>
      <c r="HDM30" s="227"/>
      <c r="HDN30" s="227"/>
      <c r="HDO30" s="227"/>
      <c r="HDP30" s="227"/>
      <c r="HDQ30" s="227"/>
      <c r="HDR30" s="227"/>
      <c r="HDS30" s="227"/>
      <c r="HDT30" s="227"/>
      <c r="HDU30" s="227"/>
      <c r="HDV30" s="227"/>
      <c r="HDW30" s="227"/>
      <c r="HDX30" s="227"/>
      <c r="HDY30" s="227"/>
      <c r="HDZ30" s="227"/>
      <c r="HEA30" s="227"/>
      <c r="HEB30" s="227"/>
      <c r="HEC30" s="227"/>
      <c r="HED30" s="227"/>
      <c r="HEE30" s="227"/>
      <c r="HEF30" s="227"/>
      <c r="HEG30" s="227"/>
      <c r="HEH30" s="227"/>
      <c r="HEI30" s="227"/>
      <c r="HEJ30" s="227"/>
      <c r="HEK30" s="227"/>
      <c r="HEL30" s="227"/>
      <c r="HEM30" s="227"/>
      <c r="HEN30" s="227"/>
      <c r="HEO30" s="227"/>
      <c r="HEP30" s="227"/>
      <c r="HEQ30" s="227"/>
      <c r="HER30" s="227"/>
      <c r="HES30" s="227"/>
      <c r="HET30" s="227"/>
      <c r="HEU30" s="227"/>
      <c r="HEV30" s="227"/>
      <c r="HEW30" s="227"/>
      <c r="HEX30" s="227"/>
      <c r="HEY30" s="227"/>
      <c r="HEZ30" s="227"/>
      <c r="HFA30" s="227"/>
      <c r="HFB30" s="227"/>
      <c r="HFC30" s="227"/>
      <c r="HFD30" s="227"/>
      <c r="HFE30" s="227"/>
      <c r="HFF30" s="227"/>
      <c r="HFG30" s="227"/>
      <c r="HFH30" s="227"/>
      <c r="HFI30" s="227"/>
      <c r="HFJ30" s="227"/>
      <c r="HFK30" s="227"/>
      <c r="HFL30" s="227"/>
      <c r="HFM30" s="227"/>
      <c r="HFN30" s="227"/>
      <c r="HFO30" s="227"/>
      <c r="HFP30" s="227"/>
      <c r="HFQ30" s="227"/>
      <c r="HFR30" s="227"/>
      <c r="HFS30" s="227"/>
      <c r="HFT30" s="227"/>
      <c r="HFU30" s="227"/>
      <c r="HFV30" s="227"/>
      <c r="HFW30" s="227"/>
      <c r="HFX30" s="227"/>
      <c r="HFY30" s="227"/>
      <c r="HFZ30" s="227"/>
      <c r="HGA30" s="227"/>
      <c r="HGB30" s="227"/>
      <c r="HGC30" s="227"/>
      <c r="HGD30" s="227"/>
      <c r="HGE30" s="227"/>
      <c r="HGF30" s="227"/>
      <c r="HGG30" s="227"/>
      <c r="HGH30" s="227"/>
      <c r="HGI30" s="227"/>
      <c r="HGJ30" s="227"/>
      <c r="HGK30" s="227"/>
      <c r="HGL30" s="227"/>
      <c r="HGM30" s="227"/>
      <c r="HGN30" s="227"/>
      <c r="HGO30" s="227"/>
      <c r="HGP30" s="227"/>
      <c r="HGQ30" s="227"/>
      <c r="HGR30" s="227"/>
      <c r="HGS30" s="227"/>
      <c r="HGT30" s="227"/>
      <c r="HGU30" s="227"/>
      <c r="HGV30" s="227"/>
      <c r="HGW30" s="227"/>
      <c r="HGX30" s="227"/>
      <c r="HGY30" s="227"/>
      <c r="HGZ30" s="227"/>
      <c r="HHA30" s="227"/>
      <c r="HHB30" s="227"/>
      <c r="HHC30" s="227"/>
      <c r="HHD30" s="227"/>
      <c r="HHE30" s="227"/>
      <c r="HHF30" s="227"/>
      <c r="HHG30" s="227"/>
      <c r="HHH30" s="227"/>
      <c r="HHI30" s="227"/>
      <c r="HHJ30" s="227"/>
      <c r="HHK30" s="227"/>
      <c r="HHL30" s="227"/>
      <c r="HHM30" s="227"/>
      <c r="HHN30" s="227"/>
      <c r="HHO30" s="227"/>
      <c r="HHP30" s="227"/>
      <c r="HHQ30" s="227"/>
      <c r="HHR30" s="227"/>
      <c r="HHS30" s="227"/>
      <c r="HHT30" s="227"/>
      <c r="HHU30" s="227"/>
      <c r="HHV30" s="227"/>
      <c r="HHW30" s="227"/>
      <c r="HHX30" s="227"/>
      <c r="HHY30" s="227"/>
      <c r="HHZ30" s="227"/>
      <c r="HIA30" s="227"/>
      <c r="HIB30" s="227"/>
      <c r="HIC30" s="227"/>
      <c r="HID30" s="227"/>
      <c r="HIE30" s="227"/>
      <c r="HIF30" s="227"/>
      <c r="HIG30" s="227"/>
      <c r="HIH30" s="227"/>
      <c r="HII30" s="227"/>
      <c r="HIJ30" s="227"/>
      <c r="HIK30" s="227"/>
      <c r="HIL30" s="227"/>
      <c r="HIM30" s="227"/>
      <c r="HIN30" s="227"/>
      <c r="HIO30" s="227"/>
      <c r="HIP30" s="227"/>
      <c r="HIQ30" s="227"/>
      <c r="HIR30" s="227"/>
      <c r="HIS30" s="227"/>
      <c r="HIT30" s="227"/>
      <c r="HIU30" s="227"/>
      <c r="HIV30" s="227"/>
      <c r="HIW30" s="227"/>
      <c r="HIX30" s="227"/>
      <c r="HIY30" s="227"/>
      <c r="HIZ30" s="227"/>
      <c r="HJA30" s="227"/>
      <c r="HJB30" s="227"/>
      <c r="HJC30" s="227"/>
      <c r="HJD30" s="227"/>
      <c r="HJE30" s="227"/>
      <c r="HJF30" s="227"/>
      <c r="HJG30" s="227"/>
      <c r="HJH30" s="227"/>
      <c r="HJI30" s="227"/>
      <c r="HJJ30" s="227"/>
      <c r="HJK30" s="227"/>
      <c r="HJL30" s="227"/>
      <c r="HJM30" s="227"/>
      <c r="HJN30" s="227"/>
      <c r="HJO30" s="227"/>
      <c r="HJP30" s="227"/>
      <c r="HJQ30" s="227"/>
      <c r="HJR30" s="227"/>
      <c r="HJS30" s="227"/>
      <c r="HJT30" s="227"/>
      <c r="HJU30" s="227"/>
      <c r="HJV30" s="227"/>
      <c r="HJW30" s="227"/>
      <c r="HJX30" s="227"/>
      <c r="HJY30" s="227"/>
      <c r="HJZ30" s="227"/>
      <c r="HKA30" s="227"/>
      <c r="HKB30" s="227"/>
      <c r="HKC30" s="227"/>
      <c r="HKD30" s="227"/>
      <c r="HKE30" s="227"/>
      <c r="HKF30" s="227"/>
      <c r="HKG30" s="227"/>
      <c r="HKH30" s="227"/>
      <c r="HKI30" s="227"/>
      <c r="HKJ30" s="227"/>
      <c r="HKK30" s="227"/>
      <c r="HKL30" s="227"/>
      <c r="HKM30" s="227"/>
      <c r="HKN30" s="227"/>
      <c r="HKO30" s="227"/>
      <c r="HKP30" s="227"/>
      <c r="HKQ30" s="227"/>
      <c r="HKR30" s="227"/>
      <c r="HKS30" s="227"/>
      <c r="HKT30" s="227"/>
      <c r="HKU30" s="227"/>
      <c r="HKV30" s="227"/>
      <c r="HKW30" s="227"/>
      <c r="HKX30" s="227"/>
      <c r="HKY30" s="227"/>
      <c r="HKZ30" s="227"/>
      <c r="HLA30" s="227"/>
      <c r="HLB30" s="227"/>
      <c r="HLC30" s="227"/>
      <c r="HLD30" s="227"/>
      <c r="HLE30" s="227"/>
      <c r="HLF30" s="227"/>
      <c r="HLG30" s="227"/>
      <c r="HLH30" s="227"/>
      <c r="HLI30" s="227"/>
      <c r="HLJ30" s="227"/>
      <c r="HLK30" s="227"/>
      <c r="HLL30" s="227"/>
      <c r="HLM30" s="227"/>
      <c r="HLN30" s="227"/>
      <c r="HLO30" s="227"/>
      <c r="HLP30" s="227"/>
      <c r="HLQ30" s="227"/>
      <c r="HLR30" s="227"/>
      <c r="HLS30" s="227"/>
      <c r="HLT30" s="227"/>
      <c r="HLU30" s="227"/>
      <c r="HLV30" s="227"/>
      <c r="HLW30" s="227"/>
      <c r="HLX30" s="227"/>
      <c r="HLY30" s="227"/>
      <c r="HLZ30" s="227"/>
      <c r="HMA30" s="227"/>
      <c r="HMB30" s="227"/>
      <c r="HMC30" s="227"/>
      <c r="HMD30" s="227"/>
      <c r="HME30" s="227"/>
      <c r="HMF30" s="227"/>
      <c r="HMG30" s="227"/>
      <c r="HMH30" s="227"/>
      <c r="HMI30" s="227"/>
      <c r="HMJ30" s="227"/>
      <c r="HMK30" s="227"/>
      <c r="HML30" s="227"/>
      <c r="HMM30" s="227"/>
      <c r="HMN30" s="227"/>
      <c r="HMO30" s="227"/>
      <c r="HMP30" s="227"/>
      <c r="HMQ30" s="227"/>
      <c r="HMR30" s="227"/>
      <c r="HMS30" s="227"/>
      <c r="HMT30" s="227"/>
      <c r="HMU30" s="227"/>
      <c r="HMV30" s="227"/>
      <c r="HMW30" s="227"/>
      <c r="HMX30" s="227"/>
      <c r="HMY30" s="227"/>
      <c r="HMZ30" s="227"/>
      <c r="HNA30" s="227"/>
      <c r="HNB30" s="227"/>
      <c r="HNC30" s="227"/>
      <c r="HND30" s="227"/>
      <c r="HNE30" s="227"/>
      <c r="HNF30" s="227"/>
      <c r="HNG30" s="227"/>
      <c r="HNH30" s="227"/>
      <c r="HNI30" s="227"/>
      <c r="HNJ30" s="227"/>
      <c r="HNK30" s="227"/>
      <c r="HNL30" s="227"/>
      <c r="HNM30" s="227"/>
      <c r="HNN30" s="227"/>
      <c r="HNO30" s="227"/>
      <c r="HNP30" s="227"/>
      <c r="HNQ30" s="227"/>
      <c r="HNR30" s="227"/>
      <c r="HNS30" s="227"/>
      <c r="HNT30" s="227"/>
      <c r="HNU30" s="227"/>
      <c r="HNV30" s="227"/>
      <c r="HNW30" s="227"/>
      <c r="HNX30" s="227"/>
      <c r="HNY30" s="227"/>
      <c r="HNZ30" s="227"/>
      <c r="HOA30" s="227"/>
      <c r="HOB30" s="227"/>
      <c r="HOC30" s="227"/>
      <c r="HOD30" s="227"/>
      <c r="HOE30" s="227"/>
      <c r="HOF30" s="227"/>
      <c r="HOG30" s="227"/>
      <c r="HOH30" s="227"/>
      <c r="HOI30" s="227"/>
      <c r="HOJ30" s="227"/>
      <c r="HOK30" s="227"/>
      <c r="HOL30" s="227"/>
      <c r="HOM30" s="227"/>
      <c r="HON30" s="227"/>
      <c r="HOO30" s="227"/>
      <c r="HOP30" s="227"/>
      <c r="HOQ30" s="227"/>
      <c r="HOR30" s="227"/>
      <c r="HOS30" s="227"/>
      <c r="HOT30" s="227"/>
      <c r="HOU30" s="227"/>
      <c r="HOV30" s="227"/>
      <c r="HOW30" s="227"/>
      <c r="HOX30" s="227"/>
      <c r="HOY30" s="227"/>
      <c r="HOZ30" s="227"/>
      <c r="HPA30" s="227"/>
      <c r="HPB30" s="227"/>
      <c r="HPC30" s="227"/>
      <c r="HPD30" s="227"/>
      <c r="HPE30" s="227"/>
      <c r="HPF30" s="227"/>
      <c r="HPG30" s="227"/>
      <c r="HPH30" s="227"/>
      <c r="HPI30" s="227"/>
      <c r="HPJ30" s="227"/>
      <c r="HPK30" s="227"/>
      <c r="HPL30" s="227"/>
      <c r="HPM30" s="227"/>
      <c r="HPN30" s="227"/>
      <c r="HPO30" s="227"/>
      <c r="HPP30" s="227"/>
      <c r="HPQ30" s="227"/>
      <c r="HPR30" s="227"/>
      <c r="HPS30" s="227"/>
      <c r="HPT30" s="227"/>
      <c r="HPU30" s="227"/>
      <c r="HPV30" s="227"/>
      <c r="HPW30" s="227"/>
      <c r="HPX30" s="227"/>
      <c r="HPY30" s="227"/>
      <c r="HPZ30" s="227"/>
      <c r="HQA30" s="227"/>
      <c r="HQB30" s="227"/>
      <c r="HQC30" s="227"/>
      <c r="HQD30" s="227"/>
      <c r="HQE30" s="227"/>
      <c r="HQF30" s="227"/>
      <c r="HQG30" s="227"/>
      <c r="HQH30" s="227"/>
      <c r="HQI30" s="227"/>
      <c r="HQJ30" s="227"/>
      <c r="HQK30" s="227"/>
      <c r="HQL30" s="227"/>
      <c r="HQM30" s="227"/>
      <c r="HQN30" s="227"/>
      <c r="HQO30" s="227"/>
      <c r="HQP30" s="227"/>
      <c r="HQQ30" s="227"/>
      <c r="HQR30" s="227"/>
      <c r="HQS30" s="227"/>
      <c r="HQT30" s="227"/>
      <c r="HQU30" s="227"/>
      <c r="HQV30" s="227"/>
      <c r="HQW30" s="227"/>
      <c r="HQX30" s="227"/>
      <c r="HQY30" s="227"/>
      <c r="HQZ30" s="227"/>
      <c r="HRA30" s="227"/>
      <c r="HRB30" s="227"/>
      <c r="HRC30" s="227"/>
      <c r="HRD30" s="227"/>
      <c r="HRE30" s="227"/>
      <c r="HRF30" s="227"/>
      <c r="HRG30" s="227"/>
      <c r="HRH30" s="227"/>
      <c r="HRI30" s="227"/>
      <c r="HRJ30" s="227"/>
      <c r="HRK30" s="227"/>
      <c r="HRL30" s="227"/>
      <c r="HRM30" s="227"/>
      <c r="HRN30" s="227"/>
      <c r="HRO30" s="227"/>
      <c r="HRP30" s="227"/>
      <c r="HRQ30" s="227"/>
      <c r="HRR30" s="227"/>
      <c r="HRS30" s="227"/>
      <c r="HRT30" s="227"/>
      <c r="HRU30" s="227"/>
      <c r="HRV30" s="227"/>
      <c r="HRW30" s="227"/>
      <c r="HRX30" s="227"/>
      <c r="HRY30" s="227"/>
      <c r="HRZ30" s="227"/>
      <c r="HSA30" s="227"/>
      <c r="HSB30" s="227"/>
      <c r="HSC30" s="227"/>
      <c r="HSD30" s="227"/>
      <c r="HSE30" s="227"/>
      <c r="HSF30" s="227"/>
      <c r="HSG30" s="227"/>
      <c r="HSH30" s="227"/>
      <c r="HSI30" s="227"/>
      <c r="HSJ30" s="227"/>
      <c r="HSK30" s="227"/>
      <c r="HSL30" s="227"/>
      <c r="HSM30" s="227"/>
      <c r="HSN30" s="227"/>
      <c r="HSO30" s="227"/>
      <c r="HSP30" s="227"/>
      <c r="HSQ30" s="227"/>
      <c r="HSR30" s="227"/>
      <c r="HSS30" s="227"/>
      <c r="HST30" s="227"/>
      <c r="HSU30" s="227"/>
      <c r="HSV30" s="227"/>
      <c r="HSW30" s="227"/>
      <c r="HSX30" s="227"/>
      <c r="HSY30" s="227"/>
      <c r="HSZ30" s="227"/>
      <c r="HTA30" s="227"/>
      <c r="HTB30" s="227"/>
      <c r="HTC30" s="227"/>
      <c r="HTD30" s="227"/>
      <c r="HTE30" s="227"/>
      <c r="HTF30" s="227"/>
      <c r="HTG30" s="227"/>
      <c r="HTH30" s="227"/>
      <c r="HTI30" s="227"/>
      <c r="HTJ30" s="227"/>
      <c r="HTK30" s="227"/>
      <c r="HTL30" s="227"/>
      <c r="HTM30" s="227"/>
      <c r="HTN30" s="227"/>
      <c r="HTO30" s="227"/>
      <c r="HTP30" s="227"/>
      <c r="HTQ30" s="227"/>
      <c r="HTR30" s="227"/>
      <c r="HTS30" s="227"/>
      <c r="HTT30" s="227"/>
      <c r="HTU30" s="227"/>
      <c r="HTV30" s="227"/>
      <c r="HTW30" s="227"/>
      <c r="HTX30" s="227"/>
      <c r="HTY30" s="227"/>
      <c r="HTZ30" s="227"/>
      <c r="HUA30" s="227"/>
      <c r="HUB30" s="227"/>
      <c r="HUC30" s="227"/>
      <c r="HUD30" s="227"/>
      <c r="HUE30" s="227"/>
      <c r="HUF30" s="227"/>
      <c r="HUG30" s="227"/>
      <c r="HUH30" s="227"/>
      <c r="HUI30" s="227"/>
      <c r="HUJ30" s="227"/>
      <c r="HUK30" s="227"/>
      <c r="HUL30" s="227"/>
      <c r="HUM30" s="227"/>
      <c r="HUN30" s="227"/>
      <c r="HUO30" s="227"/>
      <c r="HUP30" s="227"/>
      <c r="HUQ30" s="227"/>
      <c r="HUR30" s="227"/>
      <c r="HUS30" s="227"/>
      <c r="HUT30" s="227"/>
      <c r="HUU30" s="227"/>
      <c r="HUV30" s="227"/>
      <c r="HUW30" s="227"/>
      <c r="HUX30" s="227"/>
      <c r="HUY30" s="227"/>
      <c r="HUZ30" s="227"/>
      <c r="HVA30" s="227"/>
      <c r="HVB30" s="227"/>
      <c r="HVC30" s="227"/>
      <c r="HVD30" s="227"/>
      <c r="HVE30" s="227"/>
      <c r="HVF30" s="227"/>
      <c r="HVG30" s="227"/>
      <c r="HVH30" s="227"/>
      <c r="HVI30" s="227"/>
      <c r="HVJ30" s="227"/>
      <c r="HVK30" s="227"/>
      <c r="HVL30" s="227"/>
      <c r="HVM30" s="227"/>
      <c r="HVN30" s="227"/>
      <c r="HVO30" s="227"/>
      <c r="HVP30" s="227"/>
      <c r="HVQ30" s="227"/>
      <c r="HVR30" s="227"/>
      <c r="HVS30" s="227"/>
      <c r="HVT30" s="227"/>
      <c r="HVU30" s="227"/>
      <c r="HVV30" s="227"/>
      <c r="HVW30" s="227"/>
      <c r="HVX30" s="227"/>
      <c r="HVY30" s="227"/>
      <c r="HVZ30" s="227"/>
      <c r="HWA30" s="227"/>
      <c r="HWB30" s="227"/>
      <c r="HWC30" s="227"/>
      <c r="HWD30" s="227"/>
      <c r="HWE30" s="227"/>
      <c r="HWF30" s="227"/>
      <c r="HWG30" s="227"/>
      <c r="HWH30" s="227"/>
      <c r="HWI30" s="227"/>
      <c r="HWJ30" s="227"/>
      <c r="HWK30" s="227"/>
      <c r="HWL30" s="227"/>
      <c r="HWM30" s="227"/>
      <c r="HWN30" s="227"/>
      <c r="HWO30" s="227"/>
      <c r="HWP30" s="227"/>
      <c r="HWQ30" s="227"/>
      <c r="HWR30" s="227"/>
      <c r="HWS30" s="227"/>
      <c r="HWT30" s="227"/>
      <c r="HWU30" s="227"/>
      <c r="HWV30" s="227"/>
      <c r="HWW30" s="227"/>
      <c r="HWX30" s="227"/>
      <c r="HWY30" s="227"/>
      <c r="HWZ30" s="227"/>
      <c r="HXA30" s="227"/>
      <c r="HXB30" s="227"/>
      <c r="HXC30" s="227"/>
      <c r="HXD30" s="227"/>
      <c r="HXE30" s="227"/>
      <c r="HXF30" s="227"/>
      <c r="HXG30" s="227"/>
      <c r="HXH30" s="227"/>
      <c r="HXI30" s="227"/>
      <c r="HXJ30" s="227"/>
      <c r="HXK30" s="227"/>
      <c r="HXL30" s="227"/>
      <c r="HXM30" s="227"/>
      <c r="HXN30" s="227"/>
      <c r="HXO30" s="227"/>
      <c r="HXP30" s="227"/>
      <c r="HXQ30" s="227"/>
      <c r="HXR30" s="227"/>
      <c r="HXS30" s="227"/>
      <c r="HXT30" s="227"/>
      <c r="HXU30" s="227"/>
      <c r="HXV30" s="227"/>
      <c r="HXW30" s="227"/>
      <c r="HXX30" s="227"/>
      <c r="HXY30" s="227"/>
      <c r="HXZ30" s="227"/>
      <c r="HYA30" s="227"/>
      <c r="HYB30" s="227"/>
      <c r="HYC30" s="227"/>
      <c r="HYD30" s="227"/>
      <c r="HYE30" s="227"/>
      <c r="HYF30" s="227"/>
      <c r="HYG30" s="227"/>
      <c r="HYH30" s="227"/>
      <c r="HYI30" s="227"/>
      <c r="HYJ30" s="227"/>
      <c r="HYK30" s="227"/>
      <c r="HYL30" s="227"/>
      <c r="HYM30" s="227"/>
      <c r="HYN30" s="227"/>
      <c r="HYO30" s="227"/>
      <c r="HYP30" s="227"/>
      <c r="HYQ30" s="227"/>
      <c r="HYR30" s="227"/>
      <c r="HYS30" s="227"/>
      <c r="HYT30" s="227"/>
      <c r="HYU30" s="227"/>
      <c r="HYV30" s="227"/>
      <c r="HYW30" s="227"/>
      <c r="HYX30" s="227"/>
      <c r="HYY30" s="227"/>
      <c r="HYZ30" s="227"/>
      <c r="HZA30" s="227"/>
      <c r="HZB30" s="227"/>
      <c r="HZC30" s="227"/>
      <c r="HZD30" s="227"/>
      <c r="HZE30" s="227"/>
      <c r="HZF30" s="227"/>
      <c r="HZG30" s="227"/>
      <c r="HZH30" s="227"/>
      <c r="HZI30" s="227"/>
      <c r="HZJ30" s="227"/>
      <c r="HZK30" s="227"/>
      <c r="HZL30" s="227"/>
      <c r="HZM30" s="227"/>
      <c r="HZN30" s="227"/>
      <c r="HZO30" s="227"/>
      <c r="HZP30" s="227"/>
      <c r="HZQ30" s="227"/>
      <c r="HZR30" s="227"/>
      <c r="HZS30" s="227"/>
      <c r="HZT30" s="227"/>
      <c r="HZU30" s="227"/>
      <c r="HZV30" s="227"/>
      <c r="HZW30" s="227"/>
      <c r="HZX30" s="227"/>
      <c r="HZY30" s="227"/>
      <c r="HZZ30" s="227"/>
      <c r="IAA30" s="227"/>
      <c r="IAB30" s="227"/>
      <c r="IAC30" s="227"/>
      <c r="IAD30" s="227"/>
      <c r="IAE30" s="227"/>
      <c r="IAF30" s="227"/>
      <c r="IAG30" s="227"/>
      <c r="IAH30" s="227"/>
      <c r="IAI30" s="227"/>
      <c r="IAJ30" s="227"/>
      <c r="IAK30" s="227"/>
      <c r="IAL30" s="227"/>
      <c r="IAM30" s="227"/>
      <c r="IAN30" s="227"/>
      <c r="IAO30" s="227"/>
      <c r="IAP30" s="227"/>
      <c r="IAQ30" s="227"/>
      <c r="IAR30" s="227"/>
      <c r="IAS30" s="227"/>
      <c r="IAT30" s="227"/>
      <c r="IAU30" s="227"/>
      <c r="IAV30" s="227"/>
      <c r="IAW30" s="227"/>
      <c r="IAX30" s="227"/>
      <c r="IAY30" s="227"/>
      <c r="IAZ30" s="227"/>
      <c r="IBA30" s="227"/>
      <c r="IBB30" s="227"/>
      <c r="IBC30" s="227"/>
      <c r="IBD30" s="227"/>
      <c r="IBE30" s="227"/>
      <c r="IBF30" s="227"/>
      <c r="IBG30" s="227"/>
      <c r="IBH30" s="227"/>
      <c r="IBI30" s="227"/>
      <c r="IBJ30" s="227"/>
      <c r="IBK30" s="227"/>
      <c r="IBL30" s="227"/>
      <c r="IBM30" s="227"/>
      <c r="IBN30" s="227"/>
      <c r="IBO30" s="227"/>
      <c r="IBP30" s="227"/>
      <c r="IBQ30" s="227"/>
      <c r="IBR30" s="227"/>
      <c r="IBS30" s="227"/>
      <c r="IBT30" s="227"/>
      <c r="IBU30" s="227"/>
      <c r="IBV30" s="227"/>
      <c r="IBW30" s="227"/>
      <c r="IBX30" s="227"/>
      <c r="IBY30" s="227"/>
      <c r="IBZ30" s="227"/>
      <c r="ICA30" s="227"/>
      <c r="ICB30" s="227"/>
      <c r="ICC30" s="227"/>
      <c r="ICD30" s="227"/>
      <c r="ICE30" s="227"/>
      <c r="ICF30" s="227"/>
      <c r="ICG30" s="227"/>
      <c r="ICH30" s="227"/>
      <c r="ICI30" s="227"/>
      <c r="ICJ30" s="227"/>
      <c r="ICK30" s="227"/>
      <c r="ICL30" s="227"/>
      <c r="ICM30" s="227"/>
      <c r="ICN30" s="227"/>
      <c r="ICO30" s="227"/>
      <c r="ICP30" s="227"/>
      <c r="ICQ30" s="227"/>
      <c r="ICR30" s="227"/>
      <c r="ICS30" s="227"/>
      <c r="ICT30" s="227"/>
      <c r="ICU30" s="227"/>
      <c r="ICV30" s="227"/>
      <c r="ICW30" s="227"/>
      <c r="ICX30" s="227"/>
      <c r="ICY30" s="227"/>
      <c r="ICZ30" s="227"/>
      <c r="IDA30" s="227"/>
      <c r="IDB30" s="227"/>
      <c r="IDC30" s="227"/>
      <c r="IDD30" s="227"/>
      <c r="IDE30" s="227"/>
      <c r="IDF30" s="227"/>
      <c r="IDG30" s="227"/>
      <c r="IDH30" s="227"/>
      <c r="IDI30" s="227"/>
      <c r="IDJ30" s="227"/>
      <c r="IDK30" s="227"/>
      <c r="IDL30" s="227"/>
      <c r="IDM30" s="227"/>
      <c r="IDN30" s="227"/>
      <c r="IDO30" s="227"/>
      <c r="IDP30" s="227"/>
      <c r="IDQ30" s="227"/>
      <c r="IDR30" s="227"/>
      <c r="IDS30" s="227"/>
      <c r="IDT30" s="227"/>
      <c r="IDU30" s="227"/>
      <c r="IDV30" s="227"/>
      <c r="IDW30" s="227"/>
      <c r="IDX30" s="227"/>
      <c r="IDY30" s="227"/>
      <c r="IDZ30" s="227"/>
      <c r="IEA30" s="227"/>
      <c r="IEB30" s="227"/>
      <c r="IEC30" s="227"/>
      <c r="IED30" s="227"/>
      <c r="IEE30" s="227"/>
      <c r="IEF30" s="227"/>
      <c r="IEG30" s="227"/>
      <c r="IEH30" s="227"/>
      <c r="IEI30" s="227"/>
      <c r="IEJ30" s="227"/>
      <c r="IEK30" s="227"/>
      <c r="IEL30" s="227"/>
      <c r="IEM30" s="227"/>
      <c r="IEN30" s="227"/>
      <c r="IEO30" s="227"/>
      <c r="IEP30" s="227"/>
      <c r="IEQ30" s="227"/>
      <c r="IER30" s="227"/>
      <c r="IES30" s="227"/>
      <c r="IET30" s="227"/>
      <c r="IEU30" s="227"/>
      <c r="IEV30" s="227"/>
      <c r="IEW30" s="227"/>
      <c r="IEX30" s="227"/>
      <c r="IEY30" s="227"/>
      <c r="IEZ30" s="227"/>
      <c r="IFA30" s="227"/>
      <c r="IFB30" s="227"/>
      <c r="IFC30" s="227"/>
      <c r="IFD30" s="227"/>
      <c r="IFE30" s="227"/>
      <c r="IFF30" s="227"/>
      <c r="IFG30" s="227"/>
      <c r="IFH30" s="227"/>
      <c r="IFI30" s="227"/>
      <c r="IFJ30" s="227"/>
      <c r="IFK30" s="227"/>
      <c r="IFL30" s="227"/>
      <c r="IFM30" s="227"/>
      <c r="IFN30" s="227"/>
      <c r="IFO30" s="227"/>
      <c r="IFP30" s="227"/>
      <c r="IFQ30" s="227"/>
      <c r="IFR30" s="227"/>
      <c r="IFS30" s="227"/>
      <c r="IFT30" s="227"/>
      <c r="IFU30" s="227"/>
      <c r="IFV30" s="227"/>
      <c r="IFW30" s="227"/>
      <c r="IFX30" s="227"/>
      <c r="IFY30" s="227"/>
      <c r="IFZ30" s="227"/>
      <c r="IGA30" s="227"/>
      <c r="IGB30" s="227"/>
      <c r="IGC30" s="227"/>
      <c r="IGD30" s="227"/>
      <c r="IGE30" s="227"/>
      <c r="IGF30" s="227"/>
      <c r="IGG30" s="227"/>
      <c r="IGH30" s="227"/>
      <c r="IGI30" s="227"/>
      <c r="IGJ30" s="227"/>
      <c r="IGK30" s="227"/>
      <c r="IGL30" s="227"/>
      <c r="IGM30" s="227"/>
      <c r="IGN30" s="227"/>
      <c r="IGO30" s="227"/>
      <c r="IGP30" s="227"/>
      <c r="IGQ30" s="227"/>
      <c r="IGR30" s="227"/>
      <c r="IGS30" s="227"/>
      <c r="IGT30" s="227"/>
      <c r="IGU30" s="227"/>
      <c r="IGV30" s="227"/>
      <c r="IGW30" s="227"/>
      <c r="IGX30" s="227"/>
      <c r="IGY30" s="227"/>
      <c r="IGZ30" s="227"/>
      <c r="IHA30" s="227"/>
      <c r="IHB30" s="227"/>
      <c r="IHC30" s="227"/>
      <c r="IHD30" s="227"/>
      <c r="IHE30" s="227"/>
      <c r="IHF30" s="227"/>
      <c r="IHG30" s="227"/>
      <c r="IHH30" s="227"/>
      <c r="IHI30" s="227"/>
      <c r="IHJ30" s="227"/>
      <c r="IHK30" s="227"/>
      <c r="IHL30" s="227"/>
      <c r="IHM30" s="227"/>
      <c r="IHN30" s="227"/>
      <c r="IHO30" s="227"/>
      <c r="IHP30" s="227"/>
      <c r="IHQ30" s="227"/>
      <c r="IHR30" s="227"/>
      <c r="IHS30" s="227"/>
      <c r="IHT30" s="227"/>
      <c r="IHU30" s="227"/>
      <c r="IHV30" s="227"/>
      <c r="IHW30" s="227"/>
      <c r="IHX30" s="227"/>
      <c r="IHY30" s="227"/>
      <c r="IHZ30" s="227"/>
      <c r="IIA30" s="227"/>
      <c r="IIB30" s="227"/>
      <c r="IIC30" s="227"/>
      <c r="IID30" s="227"/>
      <c r="IIE30" s="227"/>
      <c r="IIF30" s="227"/>
      <c r="IIG30" s="227"/>
      <c r="IIH30" s="227"/>
      <c r="III30" s="227"/>
      <c r="IIJ30" s="227"/>
      <c r="IIK30" s="227"/>
      <c r="IIL30" s="227"/>
      <c r="IIM30" s="227"/>
      <c r="IIN30" s="227"/>
      <c r="IIO30" s="227"/>
      <c r="IIP30" s="227"/>
      <c r="IIQ30" s="227"/>
      <c r="IIR30" s="227"/>
      <c r="IIS30" s="227"/>
      <c r="IIT30" s="227"/>
      <c r="IIU30" s="227"/>
      <c r="IIV30" s="227"/>
      <c r="IIW30" s="227"/>
      <c r="IIX30" s="227"/>
      <c r="IIY30" s="227"/>
      <c r="IIZ30" s="227"/>
      <c r="IJA30" s="227"/>
      <c r="IJB30" s="227"/>
      <c r="IJC30" s="227"/>
      <c r="IJD30" s="227"/>
      <c r="IJE30" s="227"/>
      <c r="IJF30" s="227"/>
      <c r="IJG30" s="227"/>
      <c r="IJH30" s="227"/>
      <c r="IJI30" s="227"/>
      <c r="IJJ30" s="227"/>
      <c r="IJK30" s="227"/>
      <c r="IJL30" s="227"/>
      <c r="IJM30" s="227"/>
      <c r="IJN30" s="227"/>
      <c r="IJO30" s="227"/>
      <c r="IJP30" s="227"/>
      <c r="IJQ30" s="227"/>
      <c r="IJR30" s="227"/>
      <c r="IJS30" s="227"/>
      <c r="IJT30" s="227"/>
      <c r="IJU30" s="227"/>
      <c r="IJV30" s="227"/>
      <c r="IJW30" s="227"/>
      <c r="IJX30" s="227"/>
      <c r="IJY30" s="227"/>
      <c r="IJZ30" s="227"/>
      <c r="IKA30" s="227"/>
      <c r="IKB30" s="227"/>
      <c r="IKC30" s="227"/>
      <c r="IKD30" s="227"/>
      <c r="IKE30" s="227"/>
      <c r="IKF30" s="227"/>
      <c r="IKG30" s="227"/>
      <c r="IKH30" s="227"/>
      <c r="IKI30" s="227"/>
      <c r="IKJ30" s="227"/>
      <c r="IKK30" s="227"/>
      <c r="IKL30" s="227"/>
      <c r="IKM30" s="227"/>
      <c r="IKN30" s="227"/>
      <c r="IKO30" s="227"/>
      <c r="IKP30" s="227"/>
      <c r="IKQ30" s="227"/>
      <c r="IKR30" s="227"/>
      <c r="IKS30" s="227"/>
      <c r="IKT30" s="227"/>
      <c r="IKU30" s="227"/>
      <c r="IKV30" s="227"/>
      <c r="IKW30" s="227"/>
      <c r="IKX30" s="227"/>
      <c r="IKY30" s="227"/>
      <c r="IKZ30" s="227"/>
      <c r="ILA30" s="227"/>
      <c r="ILB30" s="227"/>
      <c r="ILC30" s="227"/>
      <c r="ILD30" s="227"/>
      <c r="ILE30" s="227"/>
      <c r="ILF30" s="227"/>
      <c r="ILG30" s="227"/>
      <c r="ILH30" s="227"/>
      <c r="ILI30" s="227"/>
      <c r="ILJ30" s="227"/>
      <c r="ILK30" s="227"/>
      <c r="ILL30" s="227"/>
      <c r="ILM30" s="227"/>
      <c r="ILN30" s="227"/>
      <c r="ILO30" s="227"/>
      <c r="ILP30" s="227"/>
      <c r="ILQ30" s="227"/>
      <c r="ILR30" s="227"/>
      <c r="ILS30" s="227"/>
      <c r="ILT30" s="227"/>
      <c r="ILU30" s="227"/>
      <c r="ILV30" s="227"/>
      <c r="ILW30" s="227"/>
      <c r="ILX30" s="227"/>
      <c r="ILY30" s="227"/>
      <c r="ILZ30" s="227"/>
      <c r="IMA30" s="227"/>
      <c r="IMB30" s="227"/>
      <c r="IMC30" s="227"/>
      <c r="IMD30" s="227"/>
      <c r="IME30" s="227"/>
      <c r="IMF30" s="227"/>
      <c r="IMG30" s="227"/>
      <c r="IMH30" s="227"/>
      <c r="IMI30" s="227"/>
      <c r="IMJ30" s="227"/>
      <c r="IMK30" s="227"/>
      <c r="IML30" s="227"/>
      <c r="IMM30" s="227"/>
      <c r="IMN30" s="227"/>
      <c r="IMO30" s="227"/>
      <c r="IMP30" s="227"/>
      <c r="IMQ30" s="227"/>
      <c r="IMR30" s="227"/>
      <c r="IMS30" s="227"/>
      <c r="IMT30" s="227"/>
      <c r="IMU30" s="227"/>
      <c r="IMV30" s="227"/>
      <c r="IMW30" s="227"/>
      <c r="IMX30" s="227"/>
      <c r="IMY30" s="227"/>
      <c r="IMZ30" s="227"/>
      <c r="INA30" s="227"/>
      <c r="INB30" s="227"/>
      <c r="INC30" s="227"/>
      <c r="IND30" s="227"/>
      <c r="INE30" s="227"/>
      <c r="INF30" s="227"/>
      <c r="ING30" s="227"/>
      <c r="INH30" s="227"/>
      <c r="INI30" s="227"/>
      <c r="INJ30" s="227"/>
      <c r="INK30" s="227"/>
      <c r="INL30" s="227"/>
      <c r="INM30" s="227"/>
      <c r="INN30" s="227"/>
      <c r="INO30" s="227"/>
      <c r="INP30" s="227"/>
      <c r="INQ30" s="227"/>
      <c r="INR30" s="227"/>
      <c r="INS30" s="227"/>
      <c r="INT30" s="227"/>
      <c r="INU30" s="227"/>
      <c r="INV30" s="227"/>
      <c r="INW30" s="227"/>
      <c r="INX30" s="227"/>
      <c r="INY30" s="227"/>
      <c r="INZ30" s="227"/>
      <c r="IOA30" s="227"/>
      <c r="IOB30" s="227"/>
      <c r="IOC30" s="227"/>
      <c r="IOD30" s="227"/>
      <c r="IOE30" s="227"/>
      <c r="IOF30" s="227"/>
      <c r="IOG30" s="227"/>
      <c r="IOH30" s="227"/>
      <c r="IOI30" s="227"/>
      <c r="IOJ30" s="227"/>
      <c r="IOK30" s="227"/>
      <c r="IOL30" s="227"/>
      <c r="IOM30" s="227"/>
      <c r="ION30" s="227"/>
      <c r="IOO30" s="227"/>
      <c r="IOP30" s="227"/>
      <c r="IOQ30" s="227"/>
      <c r="IOR30" s="227"/>
      <c r="IOS30" s="227"/>
      <c r="IOT30" s="227"/>
      <c r="IOU30" s="227"/>
      <c r="IOV30" s="227"/>
      <c r="IOW30" s="227"/>
      <c r="IOX30" s="227"/>
      <c r="IOY30" s="227"/>
      <c r="IOZ30" s="227"/>
      <c r="IPA30" s="227"/>
      <c r="IPB30" s="227"/>
      <c r="IPC30" s="227"/>
      <c r="IPD30" s="227"/>
      <c r="IPE30" s="227"/>
      <c r="IPF30" s="227"/>
      <c r="IPG30" s="227"/>
      <c r="IPH30" s="227"/>
      <c r="IPI30" s="227"/>
      <c r="IPJ30" s="227"/>
      <c r="IPK30" s="227"/>
      <c r="IPL30" s="227"/>
      <c r="IPM30" s="227"/>
      <c r="IPN30" s="227"/>
      <c r="IPO30" s="227"/>
      <c r="IPP30" s="227"/>
      <c r="IPQ30" s="227"/>
      <c r="IPR30" s="227"/>
      <c r="IPS30" s="227"/>
      <c r="IPT30" s="227"/>
      <c r="IPU30" s="227"/>
      <c r="IPV30" s="227"/>
      <c r="IPW30" s="227"/>
      <c r="IPX30" s="227"/>
      <c r="IPY30" s="227"/>
      <c r="IPZ30" s="227"/>
      <c r="IQA30" s="227"/>
      <c r="IQB30" s="227"/>
      <c r="IQC30" s="227"/>
      <c r="IQD30" s="227"/>
      <c r="IQE30" s="227"/>
      <c r="IQF30" s="227"/>
      <c r="IQG30" s="227"/>
      <c r="IQH30" s="227"/>
      <c r="IQI30" s="227"/>
      <c r="IQJ30" s="227"/>
      <c r="IQK30" s="227"/>
      <c r="IQL30" s="227"/>
      <c r="IQM30" s="227"/>
      <c r="IQN30" s="227"/>
      <c r="IQO30" s="227"/>
      <c r="IQP30" s="227"/>
      <c r="IQQ30" s="227"/>
      <c r="IQR30" s="227"/>
      <c r="IQS30" s="227"/>
      <c r="IQT30" s="227"/>
      <c r="IQU30" s="227"/>
      <c r="IQV30" s="227"/>
      <c r="IQW30" s="227"/>
      <c r="IQX30" s="227"/>
      <c r="IQY30" s="227"/>
      <c r="IQZ30" s="227"/>
      <c r="IRA30" s="227"/>
      <c r="IRB30" s="227"/>
      <c r="IRC30" s="227"/>
      <c r="IRD30" s="227"/>
      <c r="IRE30" s="227"/>
      <c r="IRF30" s="227"/>
      <c r="IRG30" s="227"/>
      <c r="IRH30" s="227"/>
      <c r="IRI30" s="227"/>
      <c r="IRJ30" s="227"/>
      <c r="IRK30" s="227"/>
      <c r="IRL30" s="227"/>
      <c r="IRM30" s="227"/>
      <c r="IRN30" s="227"/>
      <c r="IRO30" s="227"/>
      <c r="IRP30" s="227"/>
      <c r="IRQ30" s="227"/>
      <c r="IRR30" s="227"/>
      <c r="IRS30" s="227"/>
      <c r="IRT30" s="227"/>
      <c r="IRU30" s="227"/>
      <c r="IRV30" s="227"/>
      <c r="IRW30" s="227"/>
      <c r="IRX30" s="227"/>
      <c r="IRY30" s="227"/>
      <c r="IRZ30" s="227"/>
      <c r="ISA30" s="227"/>
      <c r="ISB30" s="227"/>
      <c r="ISC30" s="227"/>
      <c r="ISD30" s="227"/>
      <c r="ISE30" s="227"/>
      <c r="ISF30" s="227"/>
      <c r="ISG30" s="227"/>
      <c r="ISH30" s="227"/>
      <c r="ISI30" s="227"/>
      <c r="ISJ30" s="227"/>
      <c r="ISK30" s="227"/>
      <c r="ISL30" s="227"/>
      <c r="ISM30" s="227"/>
      <c r="ISN30" s="227"/>
      <c r="ISO30" s="227"/>
      <c r="ISP30" s="227"/>
      <c r="ISQ30" s="227"/>
      <c r="ISR30" s="227"/>
      <c r="ISS30" s="227"/>
      <c r="IST30" s="227"/>
      <c r="ISU30" s="227"/>
      <c r="ISV30" s="227"/>
      <c r="ISW30" s="227"/>
      <c r="ISX30" s="227"/>
      <c r="ISY30" s="227"/>
      <c r="ISZ30" s="227"/>
      <c r="ITA30" s="227"/>
      <c r="ITB30" s="227"/>
      <c r="ITC30" s="227"/>
      <c r="ITD30" s="227"/>
      <c r="ITE30" s="227"/>
      <c r="ITF30" s="227"/>
      <c r="ITG30" s="227"/>
      <c r="ITH30" s="227"/>
      <c r="ITI30" s="227"/>
      <c r="ITJ30" s="227"/>
      <c r="ITK30" s="227"/>
      <c r="ITL30" s="227"/>
      <c r="ITM30" s="227"/>
      <c r="ITN30" s="227"/>
      <c r="ITO30" s="227"/>
      <c r="ITP30" s="227"/>
      <c r="ITQ30" s="227"/>
      <c r="ITR30" s="227"/>
      <c r="ITS30" s="227"/>
      <c r="ITT30" s="227"/>
      <c r="ITU30" s="227"/>
      <c r="ITV30" s="227"/>
      <c r="ITW30" s="227"/>
      <c r="ITX30" s="227"/>
      <c r="ITY30" s="227"/>
      <c r="ITZ30" s="227"/>
      <c r="IUA30" s="227"/>
      <c r="IUB30" s="227"/>
      <c r="IUC30" s="227"/>
      <c r="IUD30" s="227"/>
      <c r="IUE30" s="227"/>
      <c r="IUF30" s="227"/>
      <c r="IUG30" s="227"/>
      <c r="IUH30" s="227"/>
      <c r="IUI30" s="227"/>
      <c r="IUJ30" s="227"/>
      <c r="IUK30" s="227"/>
      <c r="IUL30" s="227"/>
      <c r="IUM30" s="227"/>
      <c r="IUN30" s="227"/>
      <c r="IUO30" s="227"/>
      <c r="IUP30" s="227"/>
      <c r="IUQ30" s="227"/>
      <c r="IUR30" s="227"/>
      <c r="IUS30" s="227"/>
      <c r="IUT30" s="227"/>
      <c r="IUU30" s="227"/>
      <c r="IUV30" s="227"/>
      <c r="IUW30" s="227"/>
      <c r="IUX30" s="227"/>
      <c r="IUY30" s="227"/>
      <c r="IUZ30" s="227"/>
      <c r="IVA30" s="227"/>
      <c r="IVB30" s="227"/>
      <c r="IVC30" s="227"/>
      <c r="IVD30" s="227"/>
      <c r="IVE30" s="227"/>
      <c r="IVF30" s="227"/>
      <c r="IVG30" s="227"/>
      <c r="IVH30" s="227"/>
      <c r="IVI30" s="227"/>
      <c r="IVJ30" s="227"/>
      <c r="IVK30" s="227"/>
      <c r="IVL30" s="227"/>
      <c r="IVM30" s="227"/>
      <c r="IVN30" s="227"/>
      <c r="IVO30" s="227"/>
      <c r="IVP30" s="227"/>
      <c r="IVQ30" s="227"/>
      <c r="IVR30" s="227"/>
      <c r="IVS30" s="227"/>
      <c r="IVT30" s="227"/>
      <c r="IVU30" s="227"/>
      <c r="IVV30" s="227"/>
      <c r="IVW30" s="227"/>
      <c r="IVX30" s="227"/>
      <c r="IVY30" s="227"/>
      <c r="IVZ30" s="227"/>
      <c r="IWA30" s="227"/>
      <c r="IWB30" s="227"/>
      <c r="IWC30" s="227"/>
      <c r="IWD30" s="227"/>
      <c r="IWE30" s="227"/>
      <c r="IWF30" s="227"/>
      <c r="IWG30" s="227"/>
      <c r="IWH30" s="227"/>
      <c r="IWI30" s="227"/>
      <c r="IWJ30" s="227"/>
      <c r="IWK30" s="227"/>
      <c r="IWL30" s="227"/>
      <c r="IWM30" s="227"/>
      <c r="IWN30" s="227"/>
      <c r="IWO30" s="227"/>
      <c r="IWP30" s="227"/>
      <c r="IWQ30" s="227"/>
      <c r="IWR30" s="227"/>
      <c r="IWS30" s="227"/>
      <c r="IWT30" s="227"/>
      <c r="IWU30" s="227"/>
      <c r="IWV30" s="227"/>
      <c r="IWW30" s="227"/>
      <c r="IWX30" s="227"/>
      <c r="IWY30" s="227"/>
      <c r="IWZ30" s="227"/>
      <c r="IXA30" s="227"/>
      <c r="IXB30" s="227"/>
      <c r="IXC30" s="227"/>
      <c r="IXD30" s="227"/>
      <c r="IXE30" s="227"/>
      <c r="IXF30" s="227"/>
      <c r="IXG30" s="227"/>
      <c r="IXH30" s="227"/>
      <c r="IXI30" s="227"/>
      <c r="IXJ30" s="227"/>
      <c r="IXK30" s="227"/>
      <c r="IXL30" s="227"/>
      <c r="IXM30" s="227"/>
      <c r="IXN30" s="227"/>
      <c r="IXO30" s="227"/>
      <c r="IXP30" s="227"/>
      <c r="IXQ30" s="227"/>
      <c r="IXR30" s="227"/>
      <c r="IXS30" s="227"/>
      <c r="IXT30" s="227"/>
      <c r="IXU30" s="227"/>
      <c r="IXV30" s="227"/>
      <c r="IXW30" s="227"/>
      <c r="IXX30" s="227"/>
      <c r="IXY30" s="227"/>
      <c r="IXZ30" s="227"/>
      <c r="IYA30" s="227"/>
      <c r="IYB30" s="227"/>
      <c r="IYC30" s="227"/>
      <c r="IYD30" s="227"/>
      <c r="IYE30" s="227"/>
      <c r="IYF30" s="227"/>
      <c r="IYG30" s="227"/>
      <c r="IYH30" s="227"/>
      <c r="IYI30" s="227"/>
      <c r="IYJ30" s="227"/>
      <c r="IYK30" s="227"/>
      <c r="IYL30" s="227"/>
      <c r="IYM30" s="227"/>
      <c r="IYN30" s="227"/>
      <c r="IYO30" s="227"/>
      <c r="IYP30" s="227"/>
      <c r="IYQ30" s="227"/>
      <c r="IYR30" s="227"/>
      <c r="IYS30" s="227"/>
      <c r="IYT30" s="227"/>
      <c r="IYU30" s="227"/>
      <c r="IYV30" s="227"/>
      <c r="IYW30" s="227"/>
      <c r="IYX30" s="227"/>
      <c r="IYY30" s="227"/>
      <c r="IYZ30" s="227"/>
      <c r="IZA30" s="227"/>
      <c r="IZB30" s="227"/>
      <c r="IZC30" s="227"/>
      <c r="IZD30" s="227"/>
      <c r="IZE30" s="227"/>
      <c r="IZF30" s="227"/>
      <c r="IZG30" s="227"/>
      <c r="IZH30" s="227"/>
      <c r="IZI30" s="227"/>
      <c r="IZJ30" s="227"/>
      <c r="IZK30" s="227"/>
      <c r="IZL30" s="227"/>
      <c r="IZM30" s="227"/>
      <c r="IZN30" s="227"/>
      <c r="IZO30" s="227"/>
      <c r="IZP30" s="227"/>
      <c r="IZQ30" s="227"/>
      <c r="IZR30" s="227"/>
      <c r="IZS30" s="227"/>
      <c r="IZT30" s="227"/>
      <c r="IZU30" s="227"/>
      <c r="IZV30" s="227"/>
      <c r="IZW30" s="227"/>
      <c r="IZX30" s="227"/>
      <c r="IZY30" s="227"/>
      <c r="IZZ30" s="227"/>
      <c r="JAA30" s="227"/>
      <c r="JAB30" s="227"/>
      <c r="JAC30" s="227"/>
      <c r="JAD30" s="227"/>
      <c r="JAE30" s="227"/>
      <c r="JAF30" s="227"/>
      <c r="JAG30" s="227"/>
      <c r="JAH30" s="227"/>
      <c r="JAI30" s="227"/>
      <c r="JAJ30" s="227"/>
      <c r="JAK30" s="227"/>
      <c r="JAL30" s="227"/>
      <c r="JAM30" s="227"/>
      <c r="JAN30" s="227"/>
      <c r="JAO30" s="227"/>
      <c r="JAP30" s="227"/>
      <c r="JAQ30" s="227"/>
      <c r="JAR30" s="227"/>
      <c r="JAS30" s="227"/>
      <c r="JAT30" s="227"/>
      <c r="JAU30" s="227"/>
      <c r="JAV30" s="227"/>
      <c r="JAW30" s="227"/>
      <c r="JAX30" s="227"/>
      <c r="JAY30" s="227"/>
      <c r="JAZ30" s="227"/>
      <c r="JBA30" s="227"/>
      <c r="JBB30" s="227"/>
      <c r="JBC30" s="227"/>
      <c r="JBD30" s="227"/>
      <c r="JBE30" s="227"/>
      <c r="JBF30" s="227"/>
      <c r="JBG30" s="227"/>
      <c r="JBH30" s="227"/>
      <c r="JBI30" s="227"/>
      <c r="JBJ30" s="227"/>
      <c r="JBK30" s="227"/>
      <c r="JBL30" s="227"/>
      <c r="JBM30" s="227"/>
      <c r="JBN30" s="227"/>
      <c r="JBO30" s="227"/>
      <c r="JBP30" s="227"/>
      <c r="JBQ30" s="227"/>
      <c r="JBR30" s="227"/>
      <c r="JBS30" s="227"/>
      <c r="JBT30" s="227"/>
      <c r="JBU30" s="227"/>
      <c r="JBV30" s="227"/>
      <c r="JBW30" s="227"/>
      <c r="JBX30" s="227"/>
      <c r="JBY30" s="227"/>
      <c r="JBZ30" s="227"/>
      <c r="JCA30" s="227"/>
      <c r="JCB30" s="227"/>
      <c r="JCC30" s="227"/>
      <c r="JCD30" s="227"/>
      <c r="JCE30" s="227"/>
      <c r="JCF30" s="227"/>
      <c r="JCG30" s="227"/>
      <c r="JCH30" s="227"/>
      <c r="JCI30" s="227"/>
      <c r="JCJ30" s="227"/>
      <c r="JCK30" s="227"/>
      <c r="JCL30" s="227"/>
      <c r="JCM30" s="227"/>
      <c r="JCN30" s="227"/>
      <c r="JCO30" s="227"/>
      <c r="JCP30" s="227"/>
      <c r="JCQ30" s="227"/>
      <c r="JCR30" s="227"/>
      <c r="JCS30" s="227"/>
      <c r="JCT30" s="227"/>
      <c r="JCU30" s="227"/>
      <c r="JCV30" s="227"/>
      <c r="JCW30" s="227"/>
      <c r="JCX30" s="227"/>
      <c r="JCY30" s="227"/>
      <c r="JCZ30" s="227"/>
      <c r="JDA30" s="227"/>
      <c r="JDB30" s="227"/>
      <c r="JDC30" s="227"/>
      <c r="JDD30" s="227"/>
      <c r="JDE30" s="227"/>
      <c r="JDF30" s="227"/>
      <c r="JDG30" s="227"/>
      <c r="JDH30" s="227"/>
      <c r="JDI30" s="227"/>
      <c r="JDJ30" s="227"/>
      <c r="JDK30" s="227"/>
      <c r="JDL30" s="227"/>
      <c r="JDM30" s="227"/>
      <c r="JDN30" s="227"/>
      <c r="JDO30" s="227"/>
      <c r="JDP30" s="227"/>
      <c r="JDQ30" s="227"/>
      <c r="JDR30" s="227"/>
      <c r="JDS30" s="227"/>
      <c r="JDT30" s="227"/>
      <c r="JDU30" s="227"/>
      <c r="JDV30" s="227"/>
      <c r="JDW30" s="227"/>
      <c r="JDX30" s="227"/>
      <c r="JDY30" s="227"/>
      <c r="JDZ30" s="227"/>
      <c r="JEA30" s="227"/>
      <c r="JEB30" s="227"/>
      <c r="JEC30" s="227"/>
      <c r="JED30" s="227"/>
      <c r="JEE30" s="227"/>
      <c r="JEF30" s="227"/>
      <c r="JEG30" s="227"/>
      <c r="JEH30" s="227"/>
      <c r="JEI30" s="227"/>
      <c r="JEJ30" s="227"/>
      <c r="JEK30" s="227"/>
      <c r="JEL30" s="227"/>
      <c r="JEM30" s="227"/>
      <c r="JEN30" s="227"/>
      <c r="JEO30" s="227"/>
      <c r="JEP30" s="227"/>
      <c r="JEQ30" s="227"/>
      <c r="JER30" s="227"/>
      <c r="JES30" s="227"/>
      <c r="JET30" s="227"/>
      <c r="JEU30" s="227"/>
      <c r="JEV30" s="227"/>
      <c r="JEW30" s="227"/>
      <c r="JEX30" s="227"/>
      <c r="JEY30" s="227"/>
      <c r="JEZ30" s="227"/>
      <c r="JFA30" s="227"/>
      <c r="JFB30" s="227"/>
      <c r="JFC30" s="227"/>
      <c r="JFD30" s="227"/>
      <c r="JFE30" s="227"/>
      <c r="JFF30" s="227"/>
      <c r="JFG30" s="227"/>
      <c r="JFH30" s="227"/>
      <c r="JFI30" s="227"/>
      <c r="JFJ30" s="227"/>
      <c r="JFK30" s="227"/>
      <c r="JFL30" s="227"/>
      <c r="JFM30" s="227"/>
      <c r="JFN30" s="227"/>
      <c r="JFO30" s="227"/>
      <c r="JFP30" s="227"/>
      <c r="JFQ30" s="227"/>
      <c r="JFR30" s="227"/>
      <c r="JFS30" s="227"/>
      <c r="JFT30" s="227"/>
      <c r="JFU30" s="227"/>
      <c r="JFV30" s="227"/>
      <c r="JFW30" s="227"/>
      <c r="JFX30" s="227"/>
      <c r="JFY30" s="227"/>
      <c r="JFZ30" s="227"/>
      <c r="JGA30" s="227"/>
      <c r="JGB30" s="227"/>
      <c r="JGC30" s="227"/>
      <c r="JGD30" s="227"/>
      <c r="JGE30" s="227"/>
      <c r="JGF30" s="227"/>
      <c r="JGG30" s="227"/>
      <c r="JGH30" s="227"/>
      <c r="JGI30" s="227"/>
      <c r="JGJ30" s="227"/>
      <c r="JGK30" s="227"/>
      <c r="JGL30" s="227"/>
      <c r="JGM30" s="227"/>
      <c r="JGN30" s="227"/>
      <c r="JGO30" s="227"/>
      <c r="JGP30" s="227"/>
      <c r="JGQ30" s="227"/>
      <c r="JGR30" s="227"/>
      <c r="JGS30" s="227"/>
      <c r="JGT30" s="227"/>
      <c r="JGU30" s="227"/>
      <c r="JGV30" s="227"/>
      <c r="JGW30" s="227"/>
      <c r="JGX30" s="227"/>
      <c r="JGY30" s="227"/>
      <c r="JGZ30" s="227"/>
      <c r="JHA30" s="227"/>
      <c r="JHB30" s="227"/>
      <c r="JHC30" s="227"/>
      <c r="JHD30" s="227"/>
      <c r="JHE30" s="227"/>
      <c r="JHF30" s="227"/>
      <c r="JHG30" s="227"/>
      <c r="JHH30" s="227"/>
      <c r="JHI30" s="227"/>
      <c r="JHJ30" s="227"/>
      <c r="JHK30" s="227"/>
      <c r="JHL30" s="227"/>
      <c r="JHM30" s="227"/>
      <c r="JHN30" s="227"/>
      <c r="JHO30" s="227"/>
      <c r="JHP30" s="227"/>
      <c r="JHQ30" s="227"/>
      <c r="JHR30" s="227"/>
      <c r="JHS30" s="227"/>
      <c r="JHT30" s="227"/>
      <c r="JHU30" s="227"/>
      <c r="JHV30" s="227"/>
      <c r="JHW30" s="227"/>
      <c r="JHX30" s="227"/>
      <c r="JHY30" s="227"/>
      <c r="JHZ30" s="227"/>
      <c r="JIA30" s="227"/>
      <c r="JIB30" s="227"/>
      <c r="JIC30" s="227"/>
      <c r="JID30" s="227"/>
      <c r="JIE30" s="227"/>
      <c r="JIF30" s="227"/>
      <c r="JIG30" s="227"/>
      <c r="JIH30" s="227"/>
      <c r="JII30" s="227"/>
      <c r="JIJ30" s="227"/>
      <c r="JIK30" s="227"/>
      <c r="JIL30" s="227"/>
      <c r="JIM30" s="227"/>
      <c r="JIN30" s="227"/>
      <c r="JIO30" s="227"/>
      <c r="JIP30" s="227"/>
      <c r="JIQ30" s="227"/>
      <c r="JIR30" s="227"/>
      <c r="JIS30" s="227"/>
      <c r="JIT30" s="227"/>
      <c r="JIU30" s="227"/>
      <c r="JIV30" s="227"/>
      <c r="JIW30" s="227"/>
      <c r="JIX30" s="227"/>
      <c r="JIY30" s="227"/>
      <c r="JIZ30" s="227"/>
      <c r="JJA30" s="227"/>
      <c r="JJB30" s="227"/>
      <c r="JJC30" s="227"/>
      <c r="JJD30" s="227"/>
      <c r="JJE30" s="227"/>
      <c r="JJF30" s="227"/>
      <c r="JJG30" s="227"/>
      <c r="JJH30" s="227"/>
      <c r="JJI30" s="227"/>
      <c r="JJJ30" s="227"/>
      <c r="JJK30" s="227"/>
      <c r="JJL30" s="227"/>
      <c r="JJM30" s="227"/>
      <c r="JJN30" s="227"/>
      <c r="JJO30" s="227"/>
      <c r="JJP30" s="227"/>
      <c r="JJQ30" s="227"/>
      <c r="JJR30" s="227"/>
      <c r="JJS30" s="227"/>
      <c r="JJT30" s="227"/>
      <c r="JJU30" s="227"/>
      <c r="JJV30" s="227"/>
      <c r="JJW30" s="227"/>
      <c r="JJX30" s="227"/>
      <c r="JJY30" s="227"/>
      <c r="JJZ30" s="227"/>
      <c r="JKA30" s="227"/>
      <c r="JKB30" s="227"/>
      <c r="JKC30" s="227"/>
      <c r="JKD30" s="227"/>
      <c r="JKE30" s="227"/>
      <c r="JKF30" s="227"/>
      <c r="JKG30" s="227"/>
      <c r="JKH30" s="227"/>
      <c r="JKI30" s="227"/>
      <c r="JKJ30" s="227"/>
      <c r="JKK30" s="227"/>
      <c r="JKL30" s="227"/>
      <c r="JKM30" s="227"/>
      <c r="JKN30" s="227"/>
      <c r="JKO30" s="227"/>
      <c r="JKP30" s="227"/>
      <c r="JKQ30" s="227"/>
      <c r="JKR30" s="227"/>
      <c r="JKS30" s="227"/>
      <c r="JKT30" s="227"/>
      <c r="JKU30" s="227"/>
      <c r="JKV30" s="227"/>
      <c r="JKW30" s="227"/>
      <c r="JKX30" s="227"/>
      <c r="JKY30" s="227"/>
      <c r="JKZ30" s="227"/>
      <c r="JLA30" s="227"/>
      <c r="JLB30" s="227"/>
      <c r="JLC30" s="227"/>
      <c r="JLD30" s="227"/>
      <c r="JLE30" s="227"/>
      <c r="JLF30" s="227"/>
      <c r="JLG30" s="227"/>
      <c r="JLH30" s="227"/>
      <c r="JLI30" s="227"/>
      <c r="JLJ30" s="227"/>
      <c r="JLK30" s="227"/>
      <c r="JLL30" s="227"/>
      <c r="JLM30" s="227"/>
      <c r="JLN30" s="227"/>
      <c r="JLO30" s="227"/>
      <c r="JLP30" s="227"/>
      <c r="JLQ30" s="227"/>
      <c r="JLR30" s="227"/>
      <c r="JLS30" s="227"/>
      <c r="JLT30" s="227"/>
      <c r="JLU30" s="227"/>
      <c r="JLV30" s="227"/>
      <c r="JLW30" s="227"/>
      <c r="JLX30" s="227"/>
      <c r="JLY30" s="227"/>
      <c r="JLZ30" s="227"/>
      <c r="JMA30" s="227"/>
      <c r="JMB30" s="227"/>
      <c r="JMC30" s="227"/>
      <c r="JMD30" s="227"/>
      <c r="JME30" s="227"/>
      <c r="JMF30" s="227"/>
      <c r="JMG30" s="227"/>
      <c r="JMH30" s="227"/>
      <c r="JMI30" s="227"/>
      <c r="JMJ30" s="227"/>
      <c r="JMK30" s="227"/>
      <c r="JML30" s="227"/>
      <c r="JMM30" s="227"/>
      <c r="JMN30" s="227"/>
      <c r="JMO30" s="227"/>
      <c r="JMP30" s="227"/>
      <c r="JMQ30" s="227"/>
      <c r="JMR30" s="227"/>
      <c r="JMS30" s="227"/>
      <c r="JMT30" s="227"/>
      <c r="JMU30" s="227"/>
      <c r="JMV30" s="227"/>
      <c r="JMW30" s="227"/>
      <c r="JMX30" s="227"/>
      <c r="JMY30" s="227"/>
      <c r="JMZ30" s="227"/>
      <c r="JNA30" s="227"/>
      <c r="JNB30" s="227"/>
      <c r="JNC30" s="227"/>
      <c r="JND30" s="227"/>
      <c r="JNE30" s="227"/>
      <c r="JNF30" s="227"/>
      <c r="JNG30" s="227"/>
      <c r="JNH30" s="227"/>
      <c r="JNI30" s="227"/>
      <c r="JNJ30" s="227"/>
      <c r="JNK30" s="227"/>
      <c r="JNL30" s="227"/>
      <c r="JNM30" s="227"/>
      <c r="JNN30" s="227"/>
      <c r="JNO30" s="227"/>
      <c r="JNP30" s="227"/>
      <c r="JNQ30" s="227"/>
      <c r="JNR30" s="227"/>
      <c r="JNS30" s="227"/>
      <c r="JNT30" s="227"/>
      <c r="JNU30" s="227"/>
      <c r="JNV30" s="227"/>
      <c r="JNW30" s="227"/>
      <c r="JNX30" s="227"/>
      <c r="JNY30" s="227"/>
      <c r="JNZ30" s="227"/>
      <c r="JOA30" s="227"/>
      <c r="JOB30" s="227"/>
      <c r="JOC30" s="227"/>
      <c r="JOD30" s="227"/>
      <c r="JOE30" s="227"/>
      <c r="JOF30" s="227"/>
      <c r="JOG30" s="227"/>
      <c r="JOH30" s="227"/>
      <c r="JOI30" s="227"/>
      <c r="JOJ30" s="227"/>
      <c r="JOK30" s="227"/>
      <c r="JOL30" s="227"/>
      <c r="JOM30" s="227"/>
      <c r="JON30" s="227"/>
      <c r="JOO30" s="227"/>
      <c r="JOP30" s="227"/>
      <c r="JOQ30" s="227"/>
      <c r="JOR30" s="227"/>
      <c r="JOS30" s="227"/>
      <c r="JOT30" s="227"/>
      <c r="JOU30" s="227"/>
      <c r="JOV30" s="227"/>
      <c r="JOW30" s="227"/>
      <c r="JOX30" s="227"/>
      <c r="JOY30" s="227"/>
      <c r="JOZ30" s="227"/>
      <c r="JPA30" s="227"/>
      <c r="JPB30" s="227"/>
      <c r="JPC30" s="227"/>
      <c r="JPD30" s="227"/>
      <c r="JPE30" s="227"/>
      <c r="JPF30" s="227"/>
      <c r="JPG30" s="227"/>
      <c r="JPH30" s="227"/>
      <c r="JPI30" s="227"/>
      <c r="JPJ30" s="227"/>
      <c r="JPK30" s="227"/>
      <c r="JPL30" s="227"/>
      <c r="JPM30" s="227"/>
      <c r="JPN30" s="227"/>
      <c r="JPO30" s="227"/>
      <c r="JPP30" s="227"/>
      <c r="JPQ30" s="227"/>
      <c r="JPR30" s="227"/>
      <c r="JPS30" s="227"/>
      <c r="JPT30" s="227"/>
      <c r="JPU30" s="227"/>
      <c r="JPV30" s="227"/>
      <c r="JPW30" s="227"/>
      <c r="JPX30" s="227"/>
      <c r="JPY30" s="227"/>
      <c r="JPZ30" s="227"/>
      <c r="JQA30" s="227"/>
      <c r="JQB30" s="227"/>
      <c r="JQC30" s="227"/>
      <c r="JQD30" s="227"/>
      <c r="JQE30" s="227"/>
      <c r="JQF30" s="227"/>
      <c r="JQG30" s="227"/>
      <c r="JQH30" s="227"/>
      <c r="JQI30" s="227"/>
      <c r="JQJ30" s="227"/>
      <c r="JQK30" s="227"/>
      <c r="JQL30" s="227"/>
      <c r="JQM30" s="227"/>
      <c r="JQN30" s="227"/>
      <c r="JQO30" s="227"/>
      <c r="JQP30" s="227"/>
      <c r="JQQ30" s="227"/>
      <c r="JQR30" s="227"/>
      <c r="JQS30" s="227"/>
      <c r="JQT30" s="227"/>
      <c r="JQU30" s="227"/>
      <c r="JQV30" s="227"/>
      <c r="JQW30" s="227"/>
      <c r="JQX30" s="227"/>
      <c r="JQY30" s="227"/>
      <c r="JQZ30" s="227"/>
      <c r="JRA30" s="227"/>
      <c r="JRB30" s="227"/>
      <c r="JRC30" s="227"/>
      <c r="JRD30" s="227"/>
      <c r="JRE30" s="227"/>
      <c r="JRF30" s="227"/>
      <c r="JRG30" s="227"/>
      <c r="JRH30" s="227"/>
      <c r="JRI30" s="227"/>
      <c r="JRJ30" s="227"/>
      <c r="JRK30" s="227"/>
      <c r="JRL30" s="227"/>
      <c r="JRM30" s="227"/>
      <c r="JRN30" s="227"/>
      <c r="JRO30" s="227"/>
      <c r="JRP30" s="227"/>
      <c r="JRQ30" s="227"/>
      <c r="JRR30" s="227"/>
      <c r="JRS30" s="227"/>
      <c r="JRT30" s="227"/>
      <c r="JRU30" s="227"/>
      <c r="JRV30" s="227"/>
      <c r="JRW30" s="227"/>
      <c r="JRX30" s="227"/>
      <c r="JRY30" s="227"/>
      <c r="JRZ30" s="227"/>
      <c r="JSA30" s="227"/>
      <c r="JSB30" s="227"/>
      <c r="JSC30" s="227"/>
      <c r="JSD30" s="227"/>
      <c r="JSE30" s="227"/>
      <c r="JSF30" s="227"/>
      <c r="JSG30" s="227"/>
      <c r="JSH30" s="227"/>
      <c r="JSI30" s="227"/>
      <c r="JSJ30" s="227"/>
      <c r="JSK30" s="227"/>
      <c r="JSL30" s="227"/>
      <c r="JSM30" s="227"/>
      <c r="JSN30" s="227"/>
      <c r="JSO30" s="227"/>
      <c r="JSP30" s="227"/>
      <c r="JSQ30" s="227"/>
      <c r="JSR30" s="227"/>
      <c r="JSS30" s="227"/>
      <c r="JST30" s="227"/>
      <c r="JSU30" s="227"/>
      <c r="JSV30" s="227"/>
      <c r="JSW30" s="227"/>
      <c r="JSX30" s="227"/>
      <c r="JSY30" s="227"/>
      <c r="JSZ30" s="227"/>
      <c r="JTA30" s="227"/>
      <c r="JTB30" s="227"/>
      <c r="JTC30" s="227"/>
      <c r="JTD30" s="227"/>
      <c r="JTE30" s="227"/>
      <c r="JTF30" s="227"/>
      <c r="JTG30" s="227"/>
      <c r="JTH30" s="227"/>
      <c r="JTI30" s="227"/>
      <c r="JTJ30" s="227"/>
      <c r="JTK30" s="227"/>
      <c r="JTL30" s="227"/>
      <c r="JTM30" s="227"/>
      <c r="JTN30" s="227"/>
      <c r="JTO30" s="227"/>
      <c r="JTP30" s="227"/>
      <c r="JTQ30" s="227"/>
      <c r="JTR30" s="227"/>
      <c r="JTS30" s="227"/>
      <c r="JTT30" s="227"/>
      <c r="JTU30" s="227"/>
      <c r="JTV30" s="227"/>
      <c r="JTW30" s="227"/>
      <c r="JTX30" s="227"/>
      <c r="JTY30" s="227"/>
      <c r="JTZ30" s="227"/>
      <c r="JUA30" s="227"/>
      <c r="JUB30" s="227"/>
      <c r="JUC30" s="227"/>
      <c r="JUD30" s="227"/>
      <c r="JUE30" s="227"/>
      <c r="JUF30" s="227"/>
      <c r="JUG30" s="227"/>
      <c r="JUH30" s="227"/>
      <c r="JUI30" s="227"/>
      <c r="JUJ30" s="227"/>
      <c r="JUK30" s="227"/>
      <c r="JUL30" s="227"/>
      <c r="JUM30" s="227"/>
      <c r="JUN30" s="227"/>
      <c r="JUO30" s="227"/>
      <c r="JUP30" s="227"/>
      <c r="JUQ30" s="227"/>
      <c r="JUR30" s="227"/>
      <c r="JUS30" s="227"/>
      <c r="JUT30" s="227"/>
      <c r="JUU30" s="227"/>
      <c r="JUV30" s="227"/>
      <c r="JUW30" s="227"/>
      <c r="JUX30" s="227"/>
      <c r="JUY30" s="227"/>
      <c r="JUZ30" s="227"/>
      <c r="JVA30" s="227"/>
      <c r="JVB30" s="227"/>
      <c r="JVC30" s="227"/>
      <c r="JVD30" s="227"/>
      <c r="JVE30" s="227"/>
      <c r="JVF30" s="227"/>
      <c r="JVG30" s="227"/>
      <c r="JVH30" s="227"/>
      <c r="JVI30" s="227"/>
      <c r="JVJ30" s="227"/>
      <c r="JVK30" s="227"/>
      <c r="JVL30" s="227"/>
      <c r="JVM30" s="227"/>
      <c r="JVN30" s="227"/>
      <c r="JVO30" s="227"/>
      <c r="JVP30" s="227"/>
      <c r="JVQ30" s="227"/>
      <c r="JVR30" s="227"/>
      <c r="JVS30" s="227"/>
      <c r="JVT30" s="227"/>
      <c r="JVU30" s="227"/>
      <c r="JVV30" s="227"/>
      <c r="JVW30" s="227"/>
      <c r="JVX30" s="227"/>
      <c r="JVY30" s="227"/>
      <c r="JVZ30" s="227"/>
      <c r="JWA30" s="227"/>
      <c r="JWB30" s="227"/>
      <c r="JWC30" s="227"/>
      <c r="JWD30" s="227"/>
      <c r="JWE30" s="227"/>
      <c r="JWF30" s="227"/>
      <c r="JWG30" s="227"/>
      <c r="JWH30" s="227"/>
      <c r="JWI30" s="227"/>
      <c r="JWJ30" s="227"/>
      <c r="JWK30" s="227"/>
      <c r="JWL30" s="227"/>
      <c r="JWM30" s="227"/>
      <c r="JWN30" s="227"/>
      <c r="JWO30" s="227"/>
      <c r="JWP30" s="227"/>
      <c r="JWQ30" s="227"/>
      <c r="JWR30" s="227"/>
      <c r="JWS30" s="227"/>
      <c r="JWT30" s="227"/>
      <c r="JWU30" s="227"/>
      <c r="JWV30" s="227"/>
      <c r="JWW30" s="227"/>
      <c r="JWX30" s="227"/>
      <c r="JWY30" s="227"/>
      <c r="JWZ30" s="227"/>
      <c r="JXA30" s="227"/>
      <c r="JXB30" s="227"/>
      <c r="JXC30" s="227"/>
      <c r="JXD30" s="227"/>
      <c r="JXE30" s="227"/>
      <c r="JXF30" s="227"/>
      <c r="JXG30" s="227"/>
      <c r="JXH30" s="227"/>
      <c r="JXI30" s="227"/>
      <c r="JXJ30" s="227"/>
      <c r="JXK30" s="227"/>
      <c r="JXL30" s="227"/>
      <c r="JXM30" s="227"/>
      <c r="JXN30" s="227"/>
      <c r="JXO30" s="227"/>
      <c r="JXP30" s="227"/>
      <c r="JXQ30" s="227"/>
      <c r="JXR30" s="227"/>
      <c r="JXS30" s="227"/>
      <c r="JXT30" s="227"/>
      <c r="JXU30" s="227"/>
      <c r="JXV30" s="227"/>
      <c r="JXW30" s="227"/>
      <c r="JXX30" s="227"/>
      <c r="JXY30" s="227"/>
      <c r="JXZ30" s="227"/>
      <c r="JYA30" s="227"/>
      <c r="JYB30" s="227"/>
      <c r="JYC30" s="227"/>
      <c r="JYD30" s="227"/>
      <c r="JYE30" s="227"/>
      <c r="JYF30" s="227"/>
      <c r="JYG30" s="227"/>
      <c r="JYH30" s="227"/>
      <c r="JYI30" s="227"/>
      <c r="JYJ30" s="227"/>
      <c r="JYK30" s="227"/>
      <c r="JYL30" s="227"/>
      <c r="JYM30" s="227"/>
      <c r="JYN30" s="227"/>
      <c r="JYO30" s="227"/>
      <c r="JYP30" s="227"/>
      <c r="JYQ30" s="227"/>
      <c r="JYR30" s="227"/>
      <c r="JYS30" s="227"/>
      <c r="JYT30" s="227"/>
      <c r="JYU30" s="227"/>
      <c r="JYV30" s="227"/>
      <c r="JYW30" s="227"/>
      <c r="JYX30" s="227"/>
      <c r="JYY30" s="227"/>
      <c r="JYZ30" s="227"/>
      <c r="JZA30" s="227"/>
      <c r="JZB30" s="227"/>
      <c r="JZC30" s="227"/>
      <c r="JZD30" s="227"/>
      <c r="JZE30" s="227"/>
      <c r="JZF30" s="227"/>
      <c r="JZG30" s="227"/>
      <c r="JZH30" s="227"/>
      <c r="JZI30" s="227"/>
      <c r="JZJ30" s="227"/>
      <c r="JZK30" s="227"/>
      <c r="JZL30" s="227"/>
      <c r="JZM30" s="227"/>
      <c r="JZN30" s="227"/>
      <c r="JZO30" s="227"/>
      <c r="JZP30" s="227"/>
      <c r="JZQ30" s="227"/>
      <c r="JZR30" s="227"/>
      <c r="JZS30" s="227"/>
      <c r="JZT30" s="227"/>
      <c r="JZU30" s="227"/>
      <c r="JZV30" s="227"/>
      <c r="JZW30" s="227"/>
      <c r="JZX30" s="227"/>
      <c r="JZY30" s="227"/>
      <c r="JZZ30" s="227"/>
      <c r="KAA30" s="227"/>
      <c r="KAB30" s="227"/>
      <c r="KAC30" s="227"/>
      <c r="KAD30" s="227"/>
      <c r="KAE30" s="227"/>
      <c r="KAF30" s="227"/>
      <c r="KAG30" s="227"/>
      <c r="KAH30" s="227"/>
      <c r="KAI30" s="227"/>
      <c r="KAJ30" s="227"/>
      <c r="KAK30" s="227"/>
      <c r="KAL30" s="227"/>
      <c r="KAM30" s="227"/>
      <c r="KAN30" s="227"/>
      <c r="KAO30" s="227"/>
      <c r="KAP30" s="227"/>
      <c r="KAQ30" s="227"/>
      <c r="KAR30" s="227"/>
      <c r="KAS30" s="227"/>
      <c r="KAT30" s="227"/>
      <c r="KAU30" s="227"/>
      <c r="KAV30" s="227"/>
      <c r="KAW30" s="227"/>
      <c r="KAX30" s="227"/>
      <c r="KAY30" s="227"/>
      <c r="KAZ30" s="227"/>
      <c r="KBA30" s="227"/>
      <c r="KBB30" s="227"/>
      <c r="KBC30" s="227"/>
      <c r="KBD30" s="227"/>
      <c r="KBE30" s="227"/>
      <c r="KBF30" s="227"/>
      <c r="KBG30" s="227"/>
      <c r="KBH30" s="227"/>
      <c r="KBI30" s="227"/>
      <c r="KBJ30" s="227"/>
      <c r="KBK30" s="227"/>
      <c r="KBL30" s="227"/>
      <c r="KBM30" s="227"/>
      <c r="KBN30" s="227"/>
      <c r="KBO30" s="227"/>
      <c r="KBP30" s="227"/>
      <c r="KBQ30" s="227"/>
      <c r="KBR30" s="227"/>
      <c r="KBS30" s="227"/>
      <c r="KBT30" s="227"/>
      <c r="KBU30" s="227"/>
      <c r="KBV30" s="227"/>
      <c r="KBW30" s="227"/>
      <c r="KBX30" s="227"/>
      <c r="KBY30" s="227"/>
      <c r="KBZ30" s="227"/>
      <c r="KCA30" s="227"/>
      <c r="KCB30" s="227"/>
      <c r="KCC30" s="227"/>
      <c r="KCD30" s="227"/>
      <c r="KCE30" s="227"/>
      <c r="KCF30" s="227"/>
      <c r="KCG30" s="227"/>
      <c r="KCH30" s="227"/>
      <c r="KCI30" s="227"/>
      <c r="KCJ30" s="227"/>
      <c r="KCK30" s="227"/>
      <c r="KCL30" s="227"/>
      <c r="KCM30" s="227"/>
      <c r="KCN30" s="227"/>
      <c r="KCO30" s="227"/>
      <c r="KCP30" s="227"/>
      <c r="KCQ30" s="227"/>
      <c r="KCR30" s="227"/>
      <c r="KCS30" s="227"/>
      <c r="KCT30" s="227"/>
      <c r="KCU30" s="227"/>
      <c r="KCV30" s="227"/>
      <c r="KCW30" s="227"/>
      <c r="KCX30" s="227"/>
      <c r="KCY30" s="227"/>
      <c r="KCZ30" s="227"/>
      <c r="KDA30" s="227"/>
      <c r="KDB30" s="227"/>
      <c r="KDC30" s="227"/>
      <c r="KDD30" s="227"/>
      <c r="KDE30" s="227"/>
      <c r="KDF30" s="227"/>
      <c r="KDG30" s="227"/>
      <c r="KDH30" s="227"/>
      <c r="KDI30" s="227"/>
      <c r="KDJ30" s="227"/>
      <c r="KDK30" s="227"/>
      <c r="KDL30" s="227"/>
      <c r="KDM30" s="227"/>
      <c r="KDN30" s="227"/>
      <c r="KDO30" s="227"/>
      <c r="KDP30" s="227"/>
      <c r="KDQ30" s="227"/>
      <c r="KDR30" s="227"/>
      <c r="KDS30" s="227"/>
      <c r="KDT30" s="227"/>
      <c r="KDU30" s="227"/>
      <c r="KDV30" s="227"/>
      <c r="KDW30" s="227"/>
      <c r="KDX30" s="227"/>
      <c r="KDY30" s="227"/>
      <c r="KDZ30" s="227"/>
      <c r="KEA30" s="227"/>
      <c r="KEB30" s="227"/>
      <c r="KEC30" s="227"/>
      <c r="KED30" s="227"/>
      <c r="KEE30" s="227"/>
      <c r="KEF30" s="227"/>
      <c r="KEG30" s="227"/>
      <c r="KEH30" s="227"/>
      <c r="KEI30" s="227"/>
      <c r="KEJ30" s="227"/>
      <c r="KEK30" s="227"/>
      <c r="KEL30" s="227"/>
      <c r="KEM30" s="227"/>
      <c r="KEN30" s="227"/>
      <c r="KEO30" s="227"/>
      <c r="KEP30" s="227"/>
      <c r="KEQ30" s="227"/>
      <c r="KER30" s="227"/>
      <c r="KES30" s="227"/>
      <c r="KET30" s="227"/>
      <c r="KEU30" s="227"/>
      <c r="KEV30" s="227"/>
      <c r="KEW30" s="227"/>
      <c r="KEX30" s="227"/>
      <c r="KEY30" s="227"/>
      <c r="KEZ30" s="227"/>
      <c r="KFA30" s="227"/>
      <c r="KFB30" s="227"/>
      <c r="KFC30" s="227"/>
      <c r="KFD30" s="227"/>
      <c r="KFE30" s="227"/>
      <c r="KFF30" s="227"/>
      <c r="KFG30" s="227"/>
      <c r="KFH30" s="227"/>
      <c r="KFI30" s="227"/>
      <c r="KFJ30" s="227"/>
      <c r="KFK30" s="227"/>
      <c r="KFL30" s="227"/>
      <c r="KFM30" s="227"/>
      <c r="KFN30" s="227"/>
      <c r="KFO30" s="227"/>
      <c r="KFP30" s="227"/>
      <c r="KFQ30" s="227"/>
      <c r="KFR30" s="227"/>
      <c r="KFS30" s="227"/>
      <c r="KFT30" s="227"/>
      <c r="KFU30" s="227"/>
      <c r="KFV30" s="227"/>
      <c r="KFW30" s="227"/>
      <c r="KFX30" s="227"/>
      <c r="KFY30" s="227"/>
      <c r="KFZ30" s="227"/>
      <c r="KGA30" s="227"/>
      <c r="KGB30" s="227"/>
      <c r="KGC30" s="227"/>
      <c r="KGD30" s="227"/>
      <c r="KGE30" s="227"/>
      <c r="KGF30" s="227"/>
      <c r="KGG30" s="227"/>
      <c r="KGH30" s="227"/>
      <c r="KGI30" s="227"/>
      <c r="KGJ30" s="227"/>
      <c r="KGK30" s="227"/>
      <c r="KGL30" s="227"/>
      <c r="KGM30" s="227"/>
      <c r="KGN30" s="227"/>
      <c r="KGO30" s="227"/>
      <c r="KGP30" s="227"/>
      <c r="KGQ30" s="227"/>
      <c r="KGR30" s="227"/>
      <c r="KGS30" s="227"/>
      <c r="KGT30" s="227"/>
      <c r="KGU30" s="227"/>
      <c r="KGV30" s="227"/>
      <c r="KGW30" s="227"/>
      <c r="KGX30" s="227"/>
      <c r="KGY30" s="227"/>
      <c r="KGZ30" s="227"/>
      <c r="KHA30" s="227"/>
      <c r="KHB30" s="227"/>
      <c r="KHC30" s="227"/>
      <c r="KHD30" s="227"/>
      <c r="KHE30" s="227"/>
      <c r="KHF30" s="227"/>
      <c r="KHG30" s="227"/>
      <c r="KHH30" s="227"/>
      <c r="KHI30" s="227"/>
      <c r="KHJ30" s="227"/>
      <c r="KHK30" s="227"/>
      <c r="KHL30" s="227"/>
      <c r="KHM30" s="227"/>
      <c r="KHN30" s="227"/>
      <c r="KHO30" s="227"/>
      <c r="KHP30" s="227"/>
      <c r="KHQ30" s="227"/>
      <c r="KHR30" s="227"/>
      <c r="KHS30" s="227"/>
      <c r="KHT30" s="227"/>
      <c r="KHU30" s="227"/>
      <c r="KHV30" s="227"/>
      <c r="KHW30" s="227"/>
      <c r="KHX30" s="227"/>
      <c r="KHY30" s="227"/>
      <c r="KHZ30" s="227"/>
      <c r="KIA30" s="227"/>
      <c r="KIB30" s="227"/>
      <c r="KIC30" s="227"/>
      <c r="KID30" s="227"/>
      <c r="KIE30" s="227"/>
      <c r="KIF30" s="227"/>
      <c r="KIG30" s="227"/>
      <c r="KIH30" s="227"/>
      <c r="KII30" s="227"/>
      <c r="KIJ30" s="227"/>
      <c r="KIK30" s="227"/>
      <c r="KIL30" s="227"/>
      <c r="KIM30" s="227"/>
      <c r="KIN30" s="227"/>
      <c r="KIO30" s="227"/>
      <c r="KIP30" s="227"/>
      <c r="KIQ30" s="227"/>
      <c r="KIR30" s="227"/>
      <c r="KIS30" s="227"/>
      <c r="KIT30" s="227"/>
      <c r="KIU30" s="227"/>
      <c r="KIV30" s="227"/>
      <c r="KIW30" s="227"/>
      <c r="KIX30" s="227"/>
      <c r="KIY30" s="227"/>
      <c r="KIZ30" s="227"/>
      <c r="KJA30" s="227"/>
      <c r="KJB30" s="227"/>
      <c r="KJC30" s="227"/>
      <c r="KJD30" s="227"/>
      <c r="KJE30" s="227"/>
      <c r="KJF30" s="227"/>
      <c r="KJG30" s="227"/>
      <c r="KJH30" s="227"/>
      <c r="KJI30" s="227"/>
      <c r="KJJ30" s="227"/>
      <c r="KJK30" s="227"/>
      <c r="KJL30" s="227"/>
      <c r="KJM30" s="227"/>
      <c r="KJN30" s="227"/>
      <c r="KJO30" s="227"/>
      <c r="KJP30" s="227"/>
      <c r="KJQ30" s="227"/>
      <c r="KJR30" s="227"/>
      <c r="KJS30" s="227"/>
      <c r="KJT30" s="227"/>
      <c r="KJU30" s="227"/>
      <c r="KJV30" s="227"/>
      <c r="KJW30" s="227"/>
      <c r="KJX30" s="227"/>
      <c r="KJY30" s="227"/>
      <c r="KJZ30" s="227"/>
      <c r="KKA30" s="227"/>
      <c r="KKB30" s="227"/>
      <c r="KKC30" s="227"/>
      <c r="KKD30" s="227"/>
      <c r="KKE30" s="227"/>
      <c r="KKF30" s="227"/>
      <c r="KKG30" s="227"/>
      <c r="KKH30" s="227"/>
      <c r="KKI30" s="227"/>
      <c r="KKJ30" s="227"/>
      <c r="KKK30" s="227"/>
      <c r="KKL30" s="227"/>
      <c r="KKM30" s="227"/>
      <c r="KKN30" s="227"/>
      <c r="KKO30" s="227"/>
      <c r="KKP30" s="227"/>
      <c r="KKQ30" s="227"/>
      <c r="KKR30" s="227"/>
      <c r="KKS30" s="227"/>
      <c r="KKT30" s="227"/>
      <c r="KKU30" s="227"/>
      <c r="KKV30" s="227"/>
      <c r="KKW30" s="227"/>
      <c r="KKX30" s="227"/>
      <c r="KKY30" s="227"/>
      <c r="KKZ30" s="227"/>
      <c r="KLA30" s="227"/>
      <c r="KLB30" s="227"/>
      <c r="KLC30" s="227"/>
      <c r="KLD30" s="227"/>
      <c r="KLE30" s="227"/>
      <c r="KLF30" s="227"/>
      <c r="KLG30" s="227"/>
      <c r="KLH30" s="227"/>
      <c r="KLI30" s="227"/>
      <c r="KLJ30" s="227"/>
      <c r="KLK30" s="227"/>
      <c r="KLL30" s="227"/>
      <c r="KLM30" s="227"/>
      <c r="KLN30" s="227"/>
      <c r="KLO30" s="227"/>
      <c r="KLP30" s="227"/>
      <c r="KLQ30" s="227"/>
      <c r="KLR30" s="227"/>
      <c r="KLS30" s="227"/>
      <c r="KLT30" s="227"/>
      <c r="KLU30" s="227"/>
      <c r="KLV30" s="227"/>
      <c r="KLW30" s="227"/>
      <c r="KLX30" s="227"/>
      <c r="KLY30" s="227"/>
      <c r="KLZ30" s="227"/>
      <c r="KMA30" s="227"/>
      <c r="KMB30" s="227"/>
      <c r="KMC30" s="227"/>
      <c r="KMD30" s="227"/>
      <c r="KME30" s="227"/>
      <c r="KMF30" s="227"/>
      <c r="KMG30" s="227"/>
      <c r="KMH30" s="227"/>
      <c r="KMI30" s="227"/>
      <c r="KMJ30" s="227"/>
      <c r="KMK30" s="227"/>
      <c r="KML30" s="227"/>
      <c r="KMM30" s="227"/>
      <c r="KMN30" s="227"/>
      <c r="KMO30" s="227"/>
      <c r="KMP30" s="227"/>
      <c r="KMQ30" s="227"/>
      <c r="KMR30" s="227"/>
      <c r="KMS30" s="227"/>
      <c r="KMT30" s="227"/>
      <c r="KMU30" s="227"/>
      <c r="KMV30" s="227"/>
      <c r="KMW30" s="227"/>
      <c r="KMX30" s="227"/>
      <c r="KMY30" s="227"/>
      <c r="KMZ30" s="227"/>
      <c r="KNA30" s="227"/>
      <c r="KNB30" s="227"/>
      <c r="KNC30" s="227"/>
      <c r="KND30" s="227"/>
      <c r="KNE30" s="227"/>
      <c r="KNF30" s="227"/>
      <c r="KNG30" s="227"/>
      <c r="KNH30" s="227"/>
      <c r="KNI30" s="227"/>
      <c r="KNJ30" s="227"/>
      <c r="KNK30" s="227"/>
      <c r="KNL30" s="227"/>
      <c r="KNM30" s="227"/>
      <c r="KNN30" s="227"/>
      <c r="KNO30" s="227"/>
      <c r="KNP30" s="227"/>
      <c r="KNQ30" s="227"/>
      <c r="KNR30" s="227"/>
      <c r="KNS30" s="227"/>
      <c r="KNT30" s="227"/>
      <c r="KNU30" s="227"/>
      <c r="KNV30" s="227"/>
      <c r="KNW30" s="227"/>
      <c r="KNX30" s="227"/>
      <c r="KNY30" s="227"/>
      <c r="KNZ30" s="227"/>
      <c r="KOA30" s="227"/>
      <c r="KOB30" s="227"/>
      <c r="KOC30" s="227"/>
      <c r="KOD30" s="227"/>
      <c r="KOE30" s="227"/>
      <c r="KOF30" s="227"/>
      <c r="KOG30" s="227"/>
      <c r="KOH30" s="227"/>
      <c r="KOI30" s="227"/>
      <c r="KOJ30" s="227"/>
      <c r="KOK30" s="227"/>
      <c r="KOL30" s="227"/>
      <c r="KOM30" s="227"/>
      <c r="KON30" s="227"/>
      <c r="KOO30" s="227"/>
      <c r="KOP30" s="227"/>
      <c r="KOQ30" s="227"/>
      <c r="KOR30" s="227"/>
      <c r="KOS30" s="227"/>
      <c r="KOT30" s="227"/>
      <c r="KOU30" s="227"/>
      <c r="KOV30" s="227"/>
      <c r="KOW30" s="227"/>
      <c r="KOX30" s="227"/>
      <c r="KOY30" s="227"/>
      <c r="KOZ30" s="227"/>
      <c r="KPA30" s="227"/>
      <c r="KPB30" s="227"/>
      <c r="KPC30" s="227"/>
      <c r="KPD30" s="227"/>
      <c r="KPE30" s="227"/>
      <c r="KPF30" s="227"/>
      <c r="KPG30" s="227"/>
      <c r="KPH30" s="227"/>
      <c r="KPI30" s="227"/>
      <c r="KPJ30" s="227"/>
      <c r="KPK30" s="227"/>
      <c r="KPL30" s="227"/>
      <c r="KPM30" s="227"/>
      <c r="KPN30" s="227"/>
      <c r="KPO30" s="227"/>
      <c r="KPP30" s="227"/>
      <c r="KPQ30" s="227"/>
      <c r="KPR30" s="227"/>
      <c r="KPS30" s="227"/>
      <c r="KPT30" s="227"/>
      <c r="KPU30" s="227"/>
      <c r="KPV30" s="227"/>
      <c r="KPW30" s="227"/>
      <c r="KPX30" s="227"/>
      <c r="KPY30" s="227"/>
      <c r="KPZ30" s="227"/>
      <c r="KQA30" s="227"/>
      <c r="KQB30" s="227"/>
      <c r="KQC30" s="227"/>
      <c r="KQD30" s="227"/>
      <c r="KQE30" s="227"/>
      <c r="KQF30" s="227"/>
      <c r="KQG30" s="227"/>
      <c r="KQH30" s="227"/>
      <c r="KQI30" s="227"/>
      <c r="KQJ30" s="227"/>
      <c r="KQK30" s="227"/>
      <c r="KQL30" s="227"/>
      <c r="KQM30" s="227"/>
      <c r="KQN30" s="227"/>
      <c r="KQO30" s="227"/>
      <c r="KQP30" s="227"/>
      <c r="KQQ30" s="227"/>
      <c r="KQR30" s="227"/>
      <c r="KQS30" s="227"/>
      <c r="KQT30" s="227"/>
      <c r="KQU30" s="227"/>
      <c r="KQV30" s="227"/>
      <c r="KQW30" s="227"/>
      <c r="KQX30" s="227"/>
      <c r="KQY30" s="227"/>
      <c r="KQZ30" s="227"/>
      <c r="KRA30" s="227"/>
      <c r="KRB30" s="227"/>
      <c r="KRC30" s="227"/>
      <c r="KRD30" s="227"/>
      <c r="KRE30" s="227"/>
      <c r="KRF30" s="227"/>
      <c r="KRG30" s="227"/>
      <c r="KRH30" s="227"/>
      <c r="KRI30" s="227"/>
      <c r="KRJ30" s="227"/>
      <c r="KRK30" s="227"/>
      <c r="KRL30" s="227"/>
      <c r="KRM30" s="227"/>
      <c r="KRN30" s="227"/>
      <c r="KRO30" s="227"/>
      <c r="KRP30" s="227"/>
      <c r="KRQ30" s="227"/>
      <c r="KRR30" s="227"/>
      <c r="KRS30" s="227"/>
      <c r="KRT30" s="227"/>
      <c r="KRU30" s="227"/>
      <c r="KRV30" s="227"/>
      <c r="KRW30" s="227"/>
      <c r="KRX30" s="227"/>
      <c r="KRY30" s="227"/>
      <c r="KRZ30" s="227"/>
      <c r="KSA30" s="227"/>
      <c r="KSB30" s="227"/>
      <c r="KSC30" s="227"/>
      <c r="KSD30" s="227"/>
      <c r="KSE30" s="227"/>
      <c r="KSF30" s="227"/>
      <c r="KSG30" s="227"/>
      <c r="KSH30" s="227"/>
      <c r="KSI30" s="227"/>
      <c r="KSJ30" s="227"/>
      <c r="KSK30" s="227"/>
      <c r="KSL30" s="227"/>
      <c r="KSM30" s="227"/>
      <c r="KSN30" s="227"/>
      <c r="KSO30" s="227"/>
      <c r="KSP30" s="227"/>
      <c r="KSQ30" s="227"/>
      <c r="KSR30" s="227"/>
      <c r="KSS30" s="227"/>
      <c r="KST30" s="227"/>
      <c r="KSU30" s="227"/>
      <c r="KSV30" s="227"/>
      <c r="KSW30" s="227"/>
      <c r="KSX30" s="227"/>
      <c r="KSY30" s="227"/>
      <c r="KSZ30" s="227"/>
      <c r="KTA30" s="227"/>
      <c r="KTB30" s="227"/>
      <c r="KTC30" s="227"/>
      <c r="KTD30" s="227"/>
      <c r="KTE30" s="227"/>
      <c r="KTF30" s="227"/>
      <c r="KTG30" s="227"/>
      <c r="KTH30" s="227"/>
      <c r="KTI30" s="227"/>
      <c r="KTJ30" s="227"/>
      <c r="KTK30" s="227"/>
      <c r="KTL30" s="227"/>
      <c r="KTM30" s="227"/>
      <c r="KTN30" s="227"/>
      <c r="KTO30" s="227"/>
      <c r="KTP30" s="227"/>
      <c r="KTQ30" s="227"/>
      <c r="KTR30" s="227"/>
      <c r="KTS30" s="227"/>
      <c r="KTT30" s="227"/>
      <c r="KTU30" s="227"/>
      <c r="KTV30" s="227"/>
      <c r="KTW30" s="227"/>
      <c r="KTX30" s="227"/>
      <c r="KTY30" s="227"/>
      <c r="KTZ30" s="227"/>
      <c r="KUA30" s="227"/>
      <c r="KUB30" s="227"/>
      <c r="KUC30" s="227"/>
      <c r="KUD30" s="227"/>
      <c r="KUE30" s="227"/>
      <c r="KUF30" s="227"/>
      <c r="KUG30" s="227"/>
      <c r="KUH30" s="227"/>
      <c r="KUI30" s="227"/>
      <c r="KUJ30" s="227"/>
      <c r="KUK30" s="227"/>
      <c r="KUL30" s="227"/>
      <c r="KUM30" s="227"/>
      <c r="KUN30" s="227"/>
      <c r="KUO30" s="227"/>
      <c r="KUP30" s="227"/>
      <c r="KUQ30" s="227"/>
      <c r="KUR30" s="227"/>
      <c r="KUS30" s="227"/>
      <c r="KUT30" s="227"/>
      <c r="KUU30" s="227"/>
      <c r="KUV30" s="227"/>
      <c r="KUW30" s="227"/>
      <c r="KUX30" s="227"/>
      <c r="KUY30" s="227"/>
      <c r="KUZ30" s="227"/>
      <c r="KVA30" s="227"/>
      <c r="KVB30" s="227"/>
      <c r="KVC30" s="227"/>
      <c r="KVD30" s="227"/>
      <c r="KVE30" s="227"/>
      <c r="KVF30" s="227"/>
      <c r="KVG30" s="227"/>
      <c r="KVH30" s="227"/>
      <c r="KVI30" s="227"/>
      <c r="KVJ30" s="227"/>
      <c r="KVK30" s="227"/>
      <c r="KVL30" s="227"/>
      <c r="KVM30" s="227"/>
      <c r="KVN30" s="227"/>
      <c r="KVO30" s="227"/>
      <c r="KVP30" s="227"/>
      <c r="KVQ30" s="227"/>
      <c r="KVR30" s="227"/>
      <c r="KVS30" s="227"/>
      <c r="KVT30" s="227"/>
      <c r="KVU30" s="227"/>
      <c r="KVV30" s="227"/>
      <c r="KVW30" s="227"/>
      <c r="KVX30" s="227"/>
      <c r="KVY30" s="227"/>
      <c r="KVZ30" s="227"/>
      <c r="KWA30" s="227"/>
      <c r="KWB30" s="227"/>
      <c r="KWC30" s="227"/>
      <c r="KWD30" s="227"/>
      <c r="KWE30" s="227"/>
      <c r="KWF30" s="227"/>
      <c r="KWG30" s="227"/>
      <c r="KWH30" s="227"/>
      <c r="KWI30" s="227"/>
      <c r="KWJ30" s="227"/>
      <c r="KWK30" s="227"/>
      <c r="KWL30" s="227"/>
      <c r="KWM30" s="227"/>
      <c r="KWN30" s="227"/>
      <c r="KWO30" s="227"/>
      <c r="KWP30" s="227"/>
      <c r="KWQ30" s="227"/>
      <c r="KWR30" s="227"/>
      <c r="KWS30" s="227"/>
      <c r="KWT30" s="227"/>
      <c r="KWU30" s="227"/>
      <c r="KWV30" s="227"/>
      <c r="KWW30" s="227"/>
      <c r="KWX30" s="227"/>
      <c r="KWY30" s="227"/>
      <c r="KWZ30" s="227"/>
      <c r="KXA30" s="227"/>
      <c r="KXB30" s="227"/>
      <c r="KXC30" s="227"/>
      <c r="KXD30" s="227"/>
      <c r="KXE30" s="227"/>
      <c r="KXF30" s="227"/>
      <c r="KXG30" s="227"/>
      <c r="KXH30" s="227"/>
      <c r="KXI30" s="227"/>
      <c r="KXJ30" s="227"/>
      <c r="KXK30" s="227"/>
      <c r="KXL30" s="227"/>
      <c r="KXM30" s="227"/>
      <c r="KXN30" s="227"/>
      <c r="KXO30" s="227"/>
      <c r="KXP30" s="227"/>
      <c r="KXQ30" s="227"/>
      <c r="KXR30" s="227"/>
      <c r="KXS30" s="227"/>
      <c r="KXT30" s="227"/>
      <c r="KXU30" s="227"/>
      <c r="KXV30" s="227"/>
      <c r="KXW30" s="227"/>
      <c r="KXX30" s="227"/>
      <c r="KXY30" s="227"/>
      <c r="KXZ30" s="227"/>
      <c r="KYA30" s="227"/>
      <c r="KYB30" s="227"/>
      <c r="KYC30" s="227"/>
      <c r="KYD30" s="227"/>
      <c r="KYE30" s="227"/>
      <c r="KYF30" s="227"/>
      <c r="KYG30" s="227"/>
      <c r="KYH30" s="227"/>
      <c r="KYI30" s="227"/>
      <c r="KYJ30" s="227"/>
      <c r="KYK30" s="227"/>
      <c r="KYL30" s="227"/>
      <c r="KYM30" s="227"/>
      <c r="KYN30" s="227"/>
      <c r="KYO30" s="227"/>
      <c r="KYP30" s="227"/>
      <c r="KYQ30" s="227"/>
      <c r="KYR30" s="227"/>
      <c r="KYS30" s="227"/>
      <c r="KYT30" s="227"/>
      <c r="KYU30" s="227"/>
      <c r="KYV30" s="227"/>
      <c r="KYW30" s="227"/>
      <c r="KYX30" s="227"/>
      <c r="KYY30" s="227"/>
      <c r="KYZ30" s="227"/>
      <c r="KZA30" s="227"/>
      <c r="KZB30" s="227"/>
      <c r="KZC30" s="227"/>
      <c r="KZD30" s="227"/>
      <c r="KZE30" s="227"/>
      <c r="KZF30" s="227"/>
      <c r="KZG30" s="227"/>
      <c r="KZH30" s="227"/>
      <c r="KZI30" s="227"/>
      <c r="KZJ30" s="227"/>
      <c r="KZK30" s="227"/>
      <c r="KZL30" s="227"/>
      <c r="KZM30" s="227"/>
      <c r="KZN30" s="227"/>
      <c r="KZO30" s="227"/>
      <c r="KZP30" s="227"/>
      <c r="KZQ30" s="227"/>
      <c r="KZR30" s="227"/>
      <c r="KZS30" s="227"/>
      <c r="KZT30" s="227"/>
      <c r="KZU30" s="227"/>
      <c r="KZV30" s="227"/>
      <c r="KZW30" s="227"/>
      <c r="KZX30" s="227"/>
      <c r="KZY30" s="227"/>
      <c r="KZZ30" s="227"/>
      <c r="LAA30" s="227"/>
      <c r="LAB30" s="227"/>
      <c r="LAC30" s="227"/>
      <c r="LAD30" s="227"/>
      <c r="LAE30" s="227"/>
      <c r="LAF30" s="227"/>
      <c r="LAG30" s="227"/>
      <c r="LAH30" s="227"/>
      <c r="LAI30" s="227"/>
      <c r="LAJ30" s="227"/>
      <c r="LAK30" s="227"/>
      <c r="LAL30" s="227"/>
      <c r="LAM30" s="227"/>
      <c r="LAN30" s="227"/>
      <c r="LAO30" s="227"/>
      <c r="LAP30" s="227"/>
      <c r="LAQ30" s="227"/>
      <c r="LAR30" s="227"/>
      <c r="LAS30" s="227"/>
      <c r="LAT30" s="227"/>
      <c r="LAU30" s="227"/>
      <c r="LAV30" s="227"/>
      <c r="LAW30" s="227"/>
      <c r="LAX30" s="227"/>
      <c r="LAY30" s="227"/>
      <c r="LAZ30" s="227"/>
      <c r="LBA30" s="227"/>
      <c r="LBB30" s="227"/>
      <c r="LBC30" s="227"/>
      <c r="LBD30" s="227"/>
      <c r="LBE30" s="227"/>
      <c r="LBF30" s="227"/>
      <c r="LBG30" s="227"/>
      <c r="LBH30" s="227"/>
      <c r="LBI30" s="227"/>
      <c r="LBJ30" s="227"/>
      <c r="LBK30" s="227"/>
      <c r="LBL30" s="227"/>
      <c r="LBM30" s="227"/>
      <c r="LBN30" s="227"/>
      <c r="LBO30" s="227"/>
      <c r="LBP30" s="227"/>
      <c r="LBQ30" s="227"/>
      <c r="LBR30" s="227"/>
      <c r="LBS30" s="227"/>
      <c r="LBT30" s="227"/>
      <c r="LBU30" s="227"/>
      <c r="LBV30" s="227"/>
      <c r="LBW30" s="227"/>
      <c r="LBX30" s="227"/>
      <c r="LBY30" s="227"/>
      <c r="LBZ30" s="227"/>
      <c r="LCA30" s="227"/>
      <c r="LCB30" s="227"/>
      <c r="LCC30" s="227"/>
      <c r="LCD30" s="227"/>
      <c r="LCE30" s="227"/>
      <c r="LCF30" s="227"/>
      <c r="LCG30" s="227"/>
      <c r="LCH30" s="227"/>
      <c r="LCI30" s="227"/>
      <c r="LCJ30" s="227"/>
      <c r="LCK30" s="227"/>
      <c r="LCL30" s="227"/>
      <c r="LCM30" s="227"/>
      <c r="LCN30" s="227"/>
      <c r="LCO30" s="227"/>
      <c r="LCP30" s="227"/>
      <c r="LCQ30" s="227"/>
      <c r="LCR30" s="227"/>
      <c r="LCS30" s="227"/>
      <c r="LCT30" s="227"/>
      <c r="LCU30" s="227"/>
      <c r="LCV30" s="227"/>
      <c r="LCW30" s="227"/>
      <c r="LCX30" s="227"/>
      <c r="LCY30" s="227"/>
      <c r="LCZ30" s="227"/>
      <c r="LDA30" s="227"/>
      <c r="LDB30" s="227"/>
      <c r="LDC30" s="227"/>
      <c r="LDD30" s="227"/>
      <c r="LDE30" s="227"/>
      <c r="LDF30" s="227"/>
      <c r="LDG30" s="227"/>
      <c r="LDH30" s="227"/>
      <c r="LDI30" s="227"/>
      <c r="LDJ30" s="227"/>
      <c r="LDK30" s="227"/>
      <c r="LDL30" s="227"/>
      <c r="LDM30" s="227"/>
      <c r="LDN30" s="227"/>
      <c r="LDO30" s="227"/>
      <c r="LDP30" s="227"/>
      <c r="LDQ30" s="227"/>
      <c r="LDR30" s="227"/>
      <c r="LDS30" s="227"/>
      <c r="LDT30" s="227"/>
      <c r="LDU30" s="227"/>
      <c r="LDV30" s="227"/>
      <c r="LDW30" s="227"/>
      <c r="LDX30" s="227"/>
      <c r="LDY30" s="227"/>
      <c r="LDZ30" s="227"/>
      <c r="LEA30" s="227"/>
      <c r="LEB30" s="227"/>
      <c r="LEC30" s="227"/>
      <c r="LED30" s="227"/>
      <c r="LEE30" s="227"/>
      <c r="LEF30" s="227"/>
      <c r="LEG30" s="227"/>
      <c r="LEH30" s="227"/>
      <c r="LEI30" s="227"/>
      <c r="LEJ30" s="227"/>
      <c r="LEK30" s="227"/>
      <c r="LEL30" s="227"/>
      <c r="LEM30" s="227"/>
      <c r="LEN30" s="227"/>
      <c r="LEO30" s="227"/>
      <c r="LEP30" s="227"/>
      <c r="LEQ30" s="227"/>
      <c r="LER30" s="227"/>
      <c r="LES30" s="227"/>
      <c r="LET30" s="227"/>
      <c r="LEU30" s="227"/>
      <c r="LEV30" s="227"/>
      <c r="LEW30" s="227"/>
      <c r="LEX30" s="227"/>
      <c r="LEY30" s="227"/>
      <c r="LEZ30" s="227"/>
      <c r="LFA30" s="227"/>
      <c r="LFB30" s="227"/>
      <c r="LFC30" s="227"/>
      <c r="LFD30" s="227"/>
      <c r="LFE30" s="227"/>
      <c r="LFF30" s="227"/>
      <c r="LFG30" s="227"/>
      <c r="LFH30" s="227"/>
      <c r="LFI30" s="227"/>
      <c r="LFJ30" s="227"/>
      <c r="LFK30" s="227"/>
      <c r="LFL30" s="227"/>
      <c r="LFM30" s="227"/>
      <c r="LFN30" s="227"/>
      <c r="LFO30" s="227"/>
      <c r="LFP30" s="227"/>
      <c r="LFQ30" s="227"/>
      <c r="LFR30" s="227"/>
      <c r="LFS30" s="227"/>
      <c r="LFT30" s="227"/>
      <c r="LFU30" s="227"/>
      <c r="LFV30" s="227"/>
      <c r="LFW30" s="227"/>
      <c r="LFX30" s="227"/>
      <c r="LFY30" s="227"/>
      <c r="LFZ30" s="227"/>
      <c r="LGA30" s="227"/>
      <c r="LGB30" s="227"/>
      <c r="LGC30" s="227"/>
      <c r="LGD30" s="227"/>
      <c r="LGE30" s="227"/>
      <c r="LGF30" s="227"/>
      <c r="LGG30" s="227"/>
      <c r="LGH30" s="227"/>
      <c r="LGI30" s="227"/>
      <c r="LGJ30" s="227"/>
      <c r="LGK30" s="227"/>
      <c r="LGL30" s="227"/>
      <c r="LGM30" s="227"/>
      <c r="LGN30" s="227"/>
      <c r="LGO30" s="227"/>
      <c r="LGP30" s="227"/>
      <c r="LGQ30" s="227"/>
      <c r="LGR30" s="227"/>
      <c r="LGS30" s="227"/>
      <c r="LGT30" s="227"/>
      <c r="LGU30" s="227"/>
      <c r="LGV30" s="227"/>
      <c r="LGW30" s="227"/>
      <c r="LGX30" s="227"/>
      <c r="LGY30" s="227"/>
      <c r="LGZ30" s="227"/>
      <c r="LHA30" s="227"/>
      <c r="LHB30" s="227"/>
      <c r="LHC30" s="227"/>
      <c r="LHD30" s="227"/>
      <c r="LHE30" s="227"/>
      <c r="LHF30" s="227"/>
      <c r="LHG30" s="227"/>
      <c r="LHH30" s="227"/>
      <c r="LHI30" s="227"/>
      <c r="LHJ30" s="227"/>
      <c r="LHK30" s="227"/>
      <c r="LHL30" s="227"/>
      <c r="LHM30" s="227"/>
      <c r="LHN30" s="227"/>
      <c r="LHO30" s="227"/>
      <c r="LHP30" s="227"/>
      <c r="LHQ30" s="227"/>
      <c r="LHR30" s="227"/>
      <c r="LHS30" s="227"/>
      <c r="LHT30" s="227"/>
      <c r="LHU30" s="227"/>
      <c r="LHV30" s="227"/>
      <c r="LHW30" s="227"/>
      <c r="LHX30" s="227"/>
      <c r="LHY30" s="227"/>
      <c r="LHZ30" s="227"/>
      <c r="LIA30" s="227"/>
      <c r="LIB30" s="227"/>
      <c r="LIC30" s="227"/>
      <c r="LID30" s="227"/>
      <c r="LIE30" s="227"/>
      <c r="LIF30" s="227"/>
      <c r="LIG30" s="227"/>
      <c r="LIH30" s="227"/>
      <c r="LII30" s="227"/>
      <c r="LIJ30" s="227"/>
      <c r="LIK30" s="227"/>
      <c r="LIL30" s="227"/>
      <c r="LIM30" s="227"/>
      <c r="LIN30" s="227"/>
      <c r="LIO30" s="227"/>
      <c r="LIP30" s="227"/>
      <c r="LIQ30" s="227"/>
      <c r="LIR30" s="227"/>
      <c r="LIS30" s="227"/>
      <c r="LIT30" s="227"/>
      <c r="LIU30" s="227"/>
      <c r="LIV30" s="227"/>
      <c r="LIW30" s="227"/>
      <c r="LIX30" s="227"/>
      <c r="LIY30" s="227"/>
      <c r="LIZ30" s="227"/>
      <c r="LJA30" s="227"/>
      <c r="LJB30" s="227"/>
      <c r="LJC30" s="227"/>
      <c r="LJD30" s="227"/>
      <c r="LJE30" s="227"/>
      <c r="LJF30" s="227"/>
      <c r="LJG30" s="227"/>
      <c r="LJH30" s="227"/>
      <c r="LJI30" s="227"/>
      <c r="LJJ30" s="227"/>
      <c r="LJK30" s="227"/>
      <c r="LJL30" s="227"/>
      <c r="LJM30" s="227"/>
      <c r="LJN30" s="227"/>
      <c r="LJO30" s="227"/>
      <c r="LJP30" s="227"/>
      <c r="LJQ30" s="227"/>
      <c r="LJR30" s="227"/>
      <c r="LJS30" s="227"/>
      <c r="LJT30" s="227"/>
      <c r="LJU30" s="227"/>
      <c r="LJV30" s="227"/>
      <c r="LJW30" s="227"/>
      <c r="LJX30" s="227"/>
      <c r="LJY30" s="227"/>
      <c r="LJZ30" s="227"/>
      <c r="LKA30" s="227"/>
      <c r="LKB30" s="227"/>
      <c r="LKC30" s="227"/>
      <c r="LKD30" s="227"/>
      <c r="LKE30" s="227"/>
      <c r="LKF30" s="227"/>
      <c r="LKG30" s="227"/>
      <c r="LKH30" s="227"/>
      <c r="LKI30" s="227"/>
      <c r="LKJ30" s="227"/>
      <c r="LKK30" s="227"/>
      <c r="LKL30" s="227"/>
      <c r="LKM30" s="227"/>
      <c r="LKN30" s="227"/>
      <c r="LKO30" s="227"/>
      <c r="LKP30" s="227"/>
      <c r="LKQ30" s="227"/>
      <c r="LKR30" s="227"/>
      <c r="LKS30" s="227"/>
      <c r="LKT30" s="227"/>
      <c r="LKU30" s="227"/>
      <c r="LKV30" s="227"/>
      <c r="LKW30" s="227"/>
      <c r="LKX30" s="227"/>
      <c r="LKY30" s="227"/>
      <c r="LKZ30" s="227"/>
      <c r="LLA30" s="227"/>
      <c r="LLB30" s="227"/>
      <c r="LLC30" s="227"/>
      <c r="LLD30" s="227"/>
      <c r="LLE30" s="227"/>
      <c r="LLF30" s="227"/>
      <c r="LLG30" s="227"/>
      <c r="LLH30" s="227"/>
      <c r="LLI30" s="227"/>
      <c r="LLJ30" s="227"/>
      <c r="LLK30" s="227"/>
      <c r="LLL30" s="227"/>
      <c r="LLM30" s="227"/>
      <c r="LLN30" s="227"/>
      <c r="LLO30" s="227"/>
      <c r="LLP30" s="227"/>
      <c r="LLQ30" s="227"/>
      <c r="LLR30" s="227"/>
      <c r="LLS30" s="227"/>
      <c r="LLT30" s="227"/>
      <c r="LLU30" s="227"/>
      <c r="LLV30" s="227"/>
      <c r="LLW30" s="227"/>
      <c r="LLX30" s="227"/>
      <c r="LLY30" s="227"/>
      <c r="LLZ30" s="227"/>
      <c r="LMA30" s="227"/>
      <c r="LMB30" s="227"/>
      <c r="LMC30" s="227"/>
      <c r="LMD30" s="227"/>
      <c r="LME30" s="227"/>
      <c r="LMF30" s="227"/>
      <c r="LMG30" s="227"/>
      <c r="LMH30" s="227"/>
      <c r="LMI30" s="227"/>
      <c r="LMJ30" s="227"/>
      <c r="LMK30" s="227"/>
      <c r="LML30" s="227"/>
      <c r="LMM30" s="227"/>
      <c r="LMN30" s="227"/>
      <c r="LMO30" s="227"/>
      <c r="LMP30" s="227"/>
      <c r="LMQ30" s="227"/>
      <c r="LMR30" s="227"/>
      <c r="LMS30" s="227"/>
      <c r="LMT30" s="227"/>
      <c r="LMU30" s="227"/>
      <c r="LMV30" s="227"/>
      <c r="LMW30" s="227"/>
      <c r="LMX30" s="227"/>
      <c r="LMY30" s="227"/>
      <c r="LMZ30" s="227"/>
      <c r="LNA30" s="227"/>
      <c r="LNB30" s="227"/>
      <c r="LNC30" s="227"/>
      <c r="LND30" s="227"/>
      <c r="LNE30" s="227"/>
      <c r="LNF30" s="227"/>
      <c r="LNG30" s="227"/>
      <c r="LNH30" s="227"/>
      <c r="LNI30" s="227"/>
      <c r="LNJ30" s="227"/>
      <c r="LNK30" s="227"/>
      <c r="LNL30" s="227"/>
      <c r="LNM30" s="227"/>
      <c r="LNN30" s="227"/>
      <c r="LNO30" s="227"/>
      <c r="LNP30" s="227"/>
      <c r="LNQ30" s="227"/>
      <c r="LNR30" s="227"/>
      <c r="LNS30" s="227"/>
      <c r="LNT30" s="227"/>
      <c r="LNU30" s="227"/>
      <c r="LNV30" s="227"/>
      <c r="LNW30" s="227"/>
      <c r="LNX30" s="227"/>
      <c r="LNY30" s="227"/>
      <c r="LNZ30" s="227"/>
      <c r="LOA30" s="227"/>
      <c r="LOB30" s="227"/>
      <c r="LOC30" s="227"/>
      <c r="LOD30" s="227"/>
      <c r="LOE30" s="227"/>
      <c r="LOF30" s="227"/>
      <c r="LOG30" s="227"/>
      <c r="LOH30" s="227"/>
      <c r="LOI30" s="227"/>
      <c r="LOJ30" s="227"/>
      <c r="LOK30" s="227"/>
      <c r="LOL30" s="227"/>
      <c r="LOM30" s="227"/>
      <c r="LON30" s="227"/>
      <c r="LOO30" s="227"/>
      <c r="LOP30" s="227"/>
      <c r="LOQ30" s="227"/>
      <c r="LOR30" s="227"/>
      <c r="LOS30" s="227"/>
      <c r="LOT30" s="227"/>
      <c r="LOU30" s="227"/>
      <c r="LOV30" s="227"/>
      <c r="LOW30" s="227"/>
      <c r="LOX30" s="227"/>
      <c r="LOY30" s="227"/>
      <c r="LOZ30" s="227"/>
      <c r="LPA30" s="227"/>
      <c r="LPB30" s="227"/>
      <c r="LPC30" s="227"/>
      <c r="LPD30" s="227"/>
      <c r="LPE30" s="227"/>
      <c r="LPF30" s="227"/>
      <c r="LPG30" s="227"/>
      <c r="LPH30" s="227"/>
      <c r="LPI30" s="227"/>
      <c r="LPJ30" s="227"/>
      <c r="LPK30" s="227"/>
      <c r="LPL30" s="227"/>
      <c r="LPM30" s="227"/>
      <c r="LPN30" s="227"/>
      <c r="LPO30" s="227"/>
      <c r="LPP30" s="227"/>
      <c r="LPQ30" s="227"/>
      <c r="LPR30" s="227"/>
      <c r="LPS30" s="227"/>
      <c r="LPT30" s="227"/>
      <c r="LPU30" s="227"/>
      <c r="LPV30" s="227"/>
      <c r="LPW30" s="227"/>
      <c r="LPX30" s="227"/>
      <c r="LPY30" s="227"/>
      <c r="LPZ30" s="227"/>
      <c r="LQA30" s="227"/>
      <c r="LQB30" s="227"/>
      <c r="LQC30" s="227"/>
      <c r="LQD30" s="227"/>
      <c r="LQE30" s="227"/>
      <c r="LQF30" s="227"/>
      <c r="LQG30" s="227"/>
      <c r="LQH30" s="227"/>
      <c r="LQI30" s="227"/>
      <c r="LQJ30" s="227"/>
      <c r="LQK30" s="227"/>
      <c r="LQL30" s="227"/>
      <c r="LQM30" s="227"/>
      <c r="LQN30" s="227"/>
      <c r="LQO30" s="227"/>
      <c r="LQP30" s="227"/>
      <c r="LQQ30" s="227"/>
      <c r="LQR30" s="227"/>
      <c r="LQS30" s="227"/>
      <c r="LQT30" s="227"/>
      <c r="LQU30" s="227"/>
      <c r="LQV30" s="227"/>
      <c r="LQW30" s="227"/>
      <c r="LQX30" s="227"/>
      <c r="LQY30" s="227"/>
      <c r="LQZ30" s="227"/>
      <c r="LRA30" s="227"/>
      <c r="LRB30" s="227"/>
      <c r="LRC30" s="227"/>
      <c r="LRD30" s="227"/>
      <c r="LRE30" s="227"/>
      <c r="LRF30" s="227"/>
      <c r="LRG30" s="227"/>
      <c r="LRH30" s="227"/>
      <c r="LRI30" s="227"/>
      <c r="LRJ30" s="227"/>
      <c r="LRK30" s="227"/>
      <c r="LRL30" s="227"/>
      <c r="LRM30" s="227"/>
      <c r="LRN30" s="227"/>
      <c r="LRO30" s="227"/>
      <c r="LRP30" s="227"/>
      <c r="LRQ30" s="227"/>
      <c r="LRR30" s="227"/>
      <c r="LRS30" s="227"/>
      <c r="LRT30" s="227"/>
      <c r="LRU30" s="227"/>
      <c r="LRV30" s="227"/>
      <c r="LRW30" s="227"/>
      <c r="LRX30" s="227"/>
      <c r="LRY30" s="227"/>
      <c r="LRZ30" s="227"/>
      <c r="LSA30" s="227"/>
      <c r="LSB30" s="227"/>
      <c r="LSC30" s="227"/>
      <c r="LSD30" s="227"/>
      <c r="LSE30" s="227"/>
      <c r="LSF30" s="227"/>
      <c r="LSG30" s="227"/>
      <c r="LSH30" s="227"/>
      <c r="LSI30" s="227"/>
      <c r="LSJ30" s="227"/>
      <c r="LSK30" s="227"/>
      <c r="LSL30" s="227"/>
      <c r="LSM30" s="227"/>
      <c r="LSN30" s="227"/>
      <c r="LSO30" s="227"/>
      <c r="LSP30" s="227"/>
      <c r="LSQ30" s="227"/>
      <c r="LSR30" s="227"/>
      <c r="LSS30" s="227"/>
      <c r="LST30" s="227"/>
      <c r="LSU30" s="227"/>
      <c r="LSV30" s="227"/>
      <c r="LSW30" s="227"/>
      <c r="LSX30" s="227"/>
      <c r="LSY30" s="227"/>
      <c r="LSZ30" s="227"/>
      <c r="LTA30" s="227"/>
      <c r="LTB30" s="227"/>
      <c r="LTC30" s="227"/>
      <c r="LTD30" s="227"/>
      <c r="LTE30" s="227"/>
      <c r="LTF30" s="227"/>
      <c r="LTG30" s="227"/>
      <c r="LTH30" s="227"/>
      <c r="LTI30" s="227"/>
      <c r="LTJ30" s="227"/>
      <c r="LTK30" s="227"/>
      <c r="LTL30" s="227"/>
      <c r="LTM30" s="227"/>
      <c r="LTN30" s="227"/>
      <c r="LTO30" s="227"/>
      <c r="LTP30" s="227"/>
      <c r="LTQ30" s="227"/>
      <c r="LTR30" s="227"/>
      <c r="LTS30" s="227"/>
      <c r="LTT30" s="227"/>
      <c r="LTU30" s="227"/>
      <c r="LTV30" s="227"/>
      <c r="LTW30" s="227"/>
      <c r="LTX30" s="227"/>
      <c r="LTY30" s="227"/>
      <c r="LTZ30" s="227"/>
      <c r="LUA30" s="227"/>
      <c r="LUB30" s="227"/>
      <c r="LUC30" s="227"/>
      <c r="LUD30" s="227"/>
      <c r="LUE30" s="227"/>
      <c r="LUF30" s="227"/>
      <c r="LUG30" s="227"/>
      <c r="LUH30" s="227"/>
      <c r="LUI30" s="227"/>
      <c r="LUJ30" s="227"/>
      <c r="LUK30" s="227"/>
      <c r="LUL30" s="227"/>
      <c r="LUM30" s="227"/>
      <c r="LUN30" s="227"/>
      <c r="LUO30" s="227"/>
      <c r="LUP30" s="227"/>
      <c r="LUQ30" s="227"/>
      <c r="LUR30" s="227"/>
      <c r="LUS30" s="227"/>
      <c r="LUT30" s="227"/>
      <c r="LUU30" s="227"/>
      <c r="LUV30" s="227"/>
      <c r="LUW30" s="227"/>
      <c r="LUX30" s="227"/>
      <c r="LUY30" s="227"/>
      <c r="LUZ30" s="227"/>
      <c r="LVA30" s="227"/>
      <c r="LVB30" s="227"/>
      <c r="LVC30" s="227"/>
      <c r="LVD30" s="227"/>
      <c r="LVE30" s="227"/>
      <c r="LVF30" s="227"/>
      <c r="LVG30" s="227"/>
      <c r="LVH30" s="227"/>
      <c r="LVI30" s="227"/>
      <c r="LVJ30" s="227"/>
      <c r="LVK30" s="227"/>
      <c r="LVL30" s="227"/>
      <c r="LVM30" s="227"/>
      <c r="LVN30" s="227"/>
      <c r="LVO30" s="227"/>
      <c r="LVP30" s="227"/>
      <c r="LVQ30" s="227"/>
      <c r="LVR30" s="227"/>
      <c r="LVS30" s="227"/>
      <c r="LVT30" s="227"/>
      <c r="LVU30" s="227"/>
      <c r="LVV30" s="227"/>
      <c r="LVW30" s="227"/>
      <c r="LVX30" s="227"/>
      <c r="LVY30" s="227"/>
      <c r="LVZ30" s="227"/>
      <c r="LWA30" s="227"/>
      <c r="LWB30" s="227"/>
      <c r="LWC30" s="227"/>
      <c r="LWD30" s="227"/>
      <c r="LWE30" s="227"/>
      <c r="LWF30" s="227"/>
      <c r="LWG30" s="227"/>
      <c r="LWH30" s="227"/>
      <c r="LWI30" s="227"/>
      <c r="LWJ30" s="227"/>
      <c r="LWK30" s="227"/>
      <c r="LWL30" s="227"/>
      <c r="LWM30" s="227"/>
      <c r="LWN30" s="227"/>
      <c r="LWO30" s="227"/>
      <c r="LWP30" s="227"/>
      <c r="LWQ30" s="227"/>
      <c r="LWR30" s="227"/>
      <c r="LWS30" s="227"/>
      <c r="LWT30" s="227"/>
      <c r="LWU30" s="227"/>
      <c r="LWV30" s="227"/>
      <c r="LWW30" s="227"/>
      <c r="LWX30" s="227"/>
      <c r="LWY30" s="227"/>
      <c r="LWZ30" s="227"/>
      <c r="LXA30" s="227"/>
      <c r="LXB30" s="227"/>
      <c r="LXC30" s="227"/>
      <c r="LXD30" s="227"/>
      <c r="LXE30" s="227"/>
      <c r="LXF30" s="227"/>
      <c r="LXG30" s="227"/>
      <c r="LXH30" s="227"/>
      <c r="LXI30" s="227"/>
      <c r="LXJ30" s="227"/>
      <c r="LXK30" s="227"/>
      <c r="LXL30" s="227"/>
      <c r="LXM30" s="227"/>
      <c r="LXN30" s="227"/>
      <c r="LXO30" s="227"/>
      <c r="LXP30" s="227"/>
      <c r="LXQ30" s="227"/>
      <c r="LXR30" s="227"/>
      <c r="LXS30" s="227"/>
      <c r="LXT30" s="227"/>
      <c r="LXU30" s="227"/>
      <c r="LXV30" s="227"/>
      <c r="LXW30" s="227"/>
      <c r="LXX30" s="227"/>
      <c r="LXY30" s="227"/>
      <c r="LXZ30" s="227"/>
      <c r="LYA30" s="227"/>
      <c r="LYB30" s="227"/>
      <c r="LYC30" s="227"/>
      <c r="LYD30" s="227"/>
      <c r="LYE30" s="227"/>
      <c r="LYF30" s="227"/>
      <c r="LYG30" s="227"/>
      <c r="LYH30" s="227"/>
      <c r="LYI30" s="227"/>
      <c r="LYJ30" s="227"/>
      <c r="LYK30" s="227"/>
      <c r="LYL30" s="227"/>
      <c r="LYM30" s="227"/>
      <c r="LYN30" s="227"/>
      <c r="LYO30" s="227"/>
      <c r="LYP30" s="227"/>
      <c r="LYQ30" s="227"/>
      <c r="LYR30" s="227"/>
      <c r="LYS30" s="227"/>
      <c r="LYT30" s="227"/>
      <c r="LYU30" s="227"/>
      <c r="LYV30" s="227"/>
      <c r="LYW30" s="227"/>
      <c r="LYX30" s="227"/>
      <c r="LYY30" s="227"/>
      <c r="LYZ30" s="227"/>
      <c r="LZA30" s="227"/>
      <c r="LZB30" s="227"/>
      <c r="LZC30" s="227"/>
      <c r="LZD30" s="227"/>
      <c r="LZE30" s="227"/>
      <c r="LZF30" s="227"/>
      <c r="LZG30" s="227"/>
      <c r="LZH30" s="227"/>
      <c r="LZI30" s="227"/>
      <c r="LZJ30" s="227"/>
      <c r="LZK30" s="227"/>
      <c r="LZL30" s="227"/>
      <c r="LZM30" s="227"/>
      <c r="LZN30" s="227"/>
      <c r="LZO30" s="227"/>
      <c r="LZP30" s="227"/>
      <c r="LZQ30" s="227"/>
      <c r="LZR30" s="227"/>
      <c r="LZS30" s="227"/>
      <c r="LZT30" s="227"/>
      <c r="LZU30" s="227"/>
      <c r="LZV30" s="227"/>
      <c r="LZW30" s="227"/>
      <c r="LZX30" s="227"/>
      <c r="LZY30" s="227"/>
      <c r="LZZ30" s="227"/>
      <c r="MAA30" s="227"/>
      <c r="MAB30" s="227"/>
      <c r="MAC30" s="227"/>
      <c r="MAD30" s="227"/>
      <c r="MAE30" s="227"/>
      <c r="MAF30" s="227"/>
      <c r="MAG30" s="227"/>
      <c r="MAH30" s="227"/>
      <c r="MAI30" s="227"/>
      <c r="MAJ30" s="227"/>
      <c r="MAK30" s="227"/>
      <c r="MAL30" s="227"/>
      <c r="MAM30" s="227"/>
      <c r="MAN30" s="227"/>
      <c r="MAO30" s="227"/>
      <c r="MAP30" s="227"/>
      <c r="MAQ30" s="227"/>
      <c r="MAR30" s="227"/>
      <c r="MAS30" s="227"/>
      <c r="MAT30" s="227"/>
      <c r="MAU30" s="227"/>
      <c r="MAV30" s="227"/>
      <c r="MAW30" s="227"/>
      <c r="MAX30" s="227"/>
      <c r="MAY30" s="227"/>
      <c r="MAZ30" s="227"/>
      <c r="MBA30" s="227"/>
      <c r="MBB30" s="227"/>
      <c r="MBC30" s="227"/>
      <c r="MBD30" s="227"/>
      <c r="MBE30" s="227"/>
      <c r="MBF30" s="227"/>
      <c r="MBG30" s="227"/>
      <c r="MBH30" s="227"/>
      <c r="MBI30" s="227"/>
      <c r="MBJ30" s="227"/>
      <c r="MBK30" s="227"/>
      <c r="MBL30" s="227"/>
      <c r="MBM30" s="227"/>
      <c r="MBN30" s="227"/>
      <c r="MBO30" s="227"/>
      <c r="MBP30" s="227"/>
      <c r="MBQ30" s="227"/>
      <c r="MBR30" s="227"/>
      <c r="MBS30" s="227"/>
      <c r="MBT30" s="227"/>
      <c r="MBU30" s="227"/>
      <c r="MBV30" s="227"/>
      <c r="MBW30" s="227"/>
      <c r="MBX30" s="227"/>
      <c r="MBY30" s="227"/>
      <c r="MBZ30" s="227"/>
      <c r="MCA30" s="227"/>
      <c r="MCB30" s="227"/>
      <c r="MCC30" s="227"/>
      <c r="MCD30" s="227"/>
      <c r="MCE30" s="227"/>
      <c r="MCF30" s="227"/>
      <c r="MCG30" s="227"/>
      <c r="MCH30" s="227"/>
      <c r="MCI30" s="227"/>
      <c r="MCJ30" s="227"/>
      <c r="MCK30" s="227"/>
      <c r="MCL30" s="227"/>
      <c r="MCM30" s="227"/>
      <c r="MCN30" s="227"/>
      <c r="MCO30" s="227"/>
      <c r="MCP30" s="227"/>
      <c r="MCQ30" s="227"/>
      <c r="MCR30" s="227"/>
      <c r="MCS30" s="227"/>
      <c r="MCT30" s="227"/>
      <c r="MCU30" s="227"/>
      <c r="MCV30" s="227"/>
      <c r="MCW30" s="227"/>
      <c r="MCX30" s="227"/>
      <c r="MCY30" s="227"/>
      <c r="MCZ30" s="227"/>
      <c r="MDA30" s="227"/>
      <c r="MDB30" s="227"/>
      <c r="MDC30" s="227"/>
      <c r="MDD30" s="227"/>
      <c r="MDE30" s="227"/>
      <c r="MDF30" s="227"/>
      <c r="MDG30" s="227"/>
      <c r="MDH30" s="227"/>
      <c r="MDI30" s="227"/>
      <c r="MDJ30" s="227"/>
      <c r="MDK30" s="227"/>
      <c r="MDL30" s="227"/>
      <c r="MDM30" s="227"/>
      <c r="MDN30" s="227"/>
      <c r="MDO30" s="227"/>
      <c r="MDP30" s="227"/>
      <c r="MDQ30" s="227"/>
      <c r="MDR30" s="227"/>
      <c r="MDS30" s="227"/>
      <c r="MDT30" s="227"/>
      <c r="MDU30" s="227"/>
      <c r="MDV30" s="227"/>
      <c r="MDW30" s="227"/>
      <c r="MDX30" s="227"/>
      <c r="MDY30" s="227"/>
      <c r="MDZ30" s="227"/>
      <c r="MEA30" s="227"/>
      <c r="MEB30" s="227"/>
      <c r="MEC30" s="227"/>
      <c r="MED30" s="227"/>
      <c r="MEE30" s="227"/>
      <c r="MEF30" s="227"/>
      <c r="MEG30" s="227"/>
      <c r="MEH30" s="227"/>
      <c r="MEI30" s="227"/>
      <c r="MEJ30" s="227"/>
      <c r="MEK30" s="227"/>
      <c r="MEL30" s="227"/>
      <c r="MEM30" s="227"/>
      <c r="MEN30" s="227"/>
      <c r="MEO30" s="227"/>
      <c r="MEP30" s="227"/>
      <c r="MEQ30" s="227"/>
      <c r="MER30" s="227"/>
      <c r="MES30" s="227"/>
      <c r="MET30" s="227"/>
      <c r="MEU30" s="227"/>
      <c r="MEV30" s="227"/>
      <c r="MEW30" s="227"/>
      <c r="MEX30" s="227"/>
      <c r="MEY30" s="227"/>
      <c r="MEZ30" s="227"/>
      <c r="MFA30" s="227"/>
      <c r="MFB30" s="227"/>
      <c r="MFC30" s="227"/>
      <c r="MFD30" s="227"/>
      <c r="MFE30" s="227"/>
      <c r="MFF30" s="227"/>
      <c r="MFG30" s="227"/>
      <c r="MFH30" s="227"/>
      <c r="MFI30" s="227"/>
      <c r="MFJ30" s="227"/>
      <c r="MFK30" s="227"/>
      <c r="MFL30" s="227"/>
      <c r="MFM30" s="227"/>
      <c r="MFN30" s="227"/>
      <c r="MFO30" s="227"/>
      <c r="MFP30" s="227"/>
      <c r="MFQ30" s="227"/>
      <c r="MFR30" s="227"/>
      <c r="MFS30" s="227"/>
      <c r="MFT30" s="227"/>
      <c r="MFU30" s="227"/>
      <c r="MFV30" s="227"/>
      <c r="MFW30" s="227"/>
      <c r="MFX30" s="227"/>
      <c r="MFY30" s="227"/>
      <c r="MFZ30" s="227"/>
      <c r="MGA30" s="227"/>
      <c r="MGB30" s="227"/>
      <c r="MGC30" s="227"/>
      <c r="MGD30" s="227"/>
      <c r="MGE30" s="227"/>
      <c r="MGF30" s="227"/>
      <c r="MGG30" s="227"/>
      <c r="MGH30" s="227"/>
      <c r="MGI30" s="227"/>
      <c r="MGJ30" s="227"/>
      <c r="MGK30" s="227"/>
      <c r="MGL30" s="227"/>
      <c r="MGM30" s="227"/>
      <c r="MGN30" s="227"/>
      <c r="MGO30" s="227"/>
      <c r="MGP30" s="227"/>
      <c r="MGQ30" s="227"/>
      <c r="MGR30" s="227"/>
      <c r="MGS30" s="227"/>
      <c r="MGT30" s="227"/>
      <c r="MGU30" s="227"/>
      <c r="MGV30" s="227"/>
      <c r="MGW30" s="227"/>
      <c r="MGX30" s="227"/>
      <c r="MGY30" s="227"/>
      <c r="MGZ30" s="227"/>
      <c r="MHA30" s="227"/>
      <c r="MHB30" s="227"/>
      <c r="MHC30" s="227"/>
      <c r="MHD30" s="227"/>
      <c r="MHE30" s="227"/>
      <c r="MHF30" s="227"/>
      <c r="MHG30" s="227"/>
      <c r="MHH30" s="227"/>
      <c r="MHI30" s="227"/>
      <c r="MHJ30" s="227"/>
      <c r="MHK30" s="227"/>
      <c r="MHL30" s="227"/>
      <c r="MHM30" s="227"/>
      <c r="MHN30" s="227"/>
      <c r="MHO30" s="227"/>
      <c r="MHP30" s="227"/>
      <c r="MHQ30" s="227"/>
      <c r="MHR30" s="227"/>
      <c r="MHS30" s="227"/>
      <c r="MHT30" s="227"/>
      <c r="MHU30" s="227"/>
      <c r="MHV30" s="227"/>
      <c r="MHW30" s="227"/>
      <c r="MHX30" s="227"/>
      <c r="MHY30" s="227"/>
      <c r="MHZ30" s="227"/>
      <c r="MIA30" s="227"/>
      <c r="MIB30" s="227"/>
      <c r="MIC30" s="227"/>
      <c r="MID30" s="227"/>
      <c r="MIE30" s="227"/>
      <c r="MIF30" s="227"/>
      <c r="MIG30" s="227"/>
      <c r="MIH30" s="227"/>
      <c r="MII30" s="227"/>
      <c r="MIJ30" s="227"/>
      <c r="MIK30" s="227"/>
      <c r="MIL30" s="227"/>
      <c r="MIM30" s="227"/>
      <c r="MIN30" s="227"/>
      <c r="MIO30" s="227"/>
      <c r="MIP30" s="227"/>
      <c r="MIQ30" s="227"/>
      <c r="MIR30" s="227"/>
      <c r="MIS30" s="227"/>
      <c r="MIT30" s="227"/>
      <c r="MIU30" s="227"/>
      <c r="MIV30" s="227"/>
      <c r="MIW30" s="227"/>
      <c r="MIX30" s="227"/>
      <c r="MIY30" s="227"/>
      <c r="MIZ30" s="227"/>
      <c r="MJA30" s="227"/>
      <c r="MJB30" s="227"/>
      <c r="MJC30" s="227"/>
      <c r="MJD30" s="227"/>
      <c r="MJE30" s="227"/>
      <c r="MJF30" s="227"/>
      <c r="MJG30" s="227"/>
      <c r="MJH30" s="227"/>
      <c r="MJI30" s="227"/>
      <c r="MJJ30" s="227"/>
      <c r="MJK30" s="227"/>
      <c r="MJL30" s="227"/>
      <c r="MJM30" s="227"/>
      <c r="MJN30" s="227"/>
      <c r="MJO30" s="227"/>
      <c r="MJP30" s="227"/>
      <c r="MJQ30" s="227"/>
      <c r="MJR30" s="227"/>
      <c r="MJS30" s="227"/>
      <c r="MJT30" s="227"/>
      <c r="MJU30" s="227"/>
      <c r="MJV30" s="227"/>
      <c r="MJW30" s="227"/>
      <c r="MJX30" s="227"/>
      <c r="MJY30" s="227"/>
      <c r="MJZ30" s="227"/>
      <c r="MKA30" s="227"/>
      <c r="MKB30" s="227"/>
      <c r="MKC30" s="227"/>
      <c r="MKD30" s="227"/>
      <c r="MKE30" s="227"/>
      <c r="MKF30" s="227"/>
      <c r="MKG30" s="227"/>
      <c r="MKH30" s="227"/>
      <c r="MKI30" s="227"/>
      <c r="MKJ30" s="227"/>
      <c r="MKK30" s="227"/>
      <c r="MKL30" s="227"/>
      <c r="MKM30" s="227"/>
      <c r="MKN30" s="227"/>
      <c r="MKO30" s="227"/>
      <c r="MKP30" s="227"/>
      <c r="MKQ30" s="227"/>
      <c r="MKR30" s="227"/>
      <c r="MKS30" s="227"/>
      <c r="MKT30" s="227"/>
      <c r="MKU30" s="227"/>
      <c r="MKV30" s="227"/>
      <c r="MKW30" s="227"/>
      <c r="MKX30" s="227"/>
      <c r="MKY30" s="227"/>
      <c r="MKZ30" s="227"/>
      <c r="MLA30" s="227"/>
      <c r="MLB30" s="227"/>
      <c r="MLC30" s="227"/>
      <c r="MLD30" s="227"/>
      <c r="MLE30" s="227"/>
      <c r="MLF30" s="227"/>
      <c r="MLG30" s="227"/>
      <c r="MLH30" s="227"/>
      <c r="MLI30" s="227"/>
      <c r="MLJ30" s="227"/>
      <c r="MLK30" s="227"/>
      <c r="MLL30" s="227"/>
      <c r="MLM30" s="227"/>
      <c r="MLN30" s="227"/>
      <c r="MLO30" s="227"/>
      <c r="MLP30" s="227"/>
      <c r="MLQ30" s="227"/>
      <c r="MLR30" s="227"/>
      <c r="MLS30" s="227"/>
      <c r="MLT30" s="227"/>
      <c r="MLU30" s="227"/>
      <c r="MLV30" s="227"/>
      <c r="MLW30" s="227"/>
      <c r="MLX30" s="227"/>
      <c r="MLY30" s="227"/>
      <c r="MLZ30" s="227"/>
      <c r="MMA30" s="227"/>
      <c r="MMB30" s="227"/>
      <c r="MMC30" s="227"/>
      <c r="MMD30" s="227"/>
      <c r="MME30" s="227"/>
      <c r="MMF30" s="227"/>
      <c r="MMG30" s="227"/>
      <c r="MMH30" s="227"/>
      <c r="MMI30" s="227"/>
      <c r="MMJ30" s="227"/>
      <c r="MMK30" s="227"/>
      <c r="MML30" s="227"/>
      <c r="MMM30" s="227"/>
      <c r="MMN30" s="227"/>
      <c r="MMO30" s="227"/>
      <c r="MMP30" s="227"/>
      <c r="MMQ30" s="227"/>
      <c r="MMR30" s="227"/>
      <c r="MMS30" s="227"/>
      <c r="MMT30" s="227"/>
      <c r="MMU30" s="227"/>
      <c r="MMV30" s="227"/>
      <c r="MMW30" s="227"/>
      <c r="MMX30" s="227"/>
      <c r="MMY30" s="227"/>
      <c r="MMZ30" s="227"/>
      <c r="MNA30" s="227"/>
      <c r="MNB30" s="227"/>
      <c r="MNC30" s="227"/>
      <c r="MND30" s="227"/>
      <c r="MNE30" s="227"/>
      <c r="MNF30" s="227"/>
      <c r="MNG30" s="227"/>
      <c r="MNH30" s="227"/>
      <c r="MNI30" s="227"/>
      <c r="MNJ30" s="227"/>
      <c r="MNK30" s="227"/>
      <c r="MNL30" s="227"/>
      <c r="MNM30" s="227"/>
      <c r="MNN30" s="227"/>
      <c r="MNO30" s="227"/>
      <c r="MNP30" s="227"/>
      <c r="MNQ30" s="227"/>
      <c r="MNR30" s="227"/>
      <c r="MNS30" s="227"/>
      <c r="MNT30" s="227"/>
      <c r="MNU30" s="227"/>
      <c r="MNV30" s="227"/>
      <c r="MNW30" s="227"/>
      <c r="MNX30" s="227"/>
      <c r="MNY30" s="227"/>
      <c r="MNZ30" s="227"/>
      <c r="MOA30" s="227"/>
      <c r="MOB30" s="227"/>
      <c r="MOC30" s="227"/>
      <c r="MOD30" s="227"/>
      <c r="MOE30" s="227"/>
      <c r="MOF30" s="227"/>
      <c r="MOG30" s="227"/>
      <c r="MOH30" s="227"/>
      <c r="MOI30" s="227"/>
      <c r="MOJ30" s="227"/>
      <c r="MOK30" s="227"/>
      <c r="MOL30" s="227"/>
      <c r="MOM30" s="227"/>
      <c r="MON30" s="227"/>
      <c r="MOO30" s="227"/>
      <c r="MOP30" s="227"/>
      <c r="MOQ30" s="227"/>
      <c r="MOR30" s="227"/>
      <c r="MOS30" s="227"/>
      <c r="MOT30" s="227"/>
      <c r="MOU30" s="227"/>
      <c r="MOV30" s="227"/>
      <c r="MOW30" s="227"/>
      <c r="MOX30" s="227"/>
      <c r="MOY30" s="227"/>
      <c r="MOZ30" s="227"/>
      <c r="MPA30" s="227"/>
      <c r="MPB30" s="227"/>
      <c r="MPC30" s="227"/>
      <c r="MPD30" s="227"/>
      <c r="MPE30" s="227"/>
      <c r="MPF30" s="227"/>
      <c r="MPG30" s="227"/>
      <c r="MPH30" s="227"/>
      <c r="MPI30" s="227"/>
      <c r="MPJ30" s="227"/>
      <c r="MPK30" s="227"/>
      <c r="MPL30" s="227"/>
      <c r="MPM30" s="227"/>
      <c r="MPN30" s="227"/>
      <c r="MPO30" s="227"/>
      <c r="MPP30" s="227"/>
      <c r="MPQ30" s="227"/>
      <c r="MPR30" s="227"/>
      <c r="MPS30" s="227"/>
      <c r="MPT30" s="227"/>
      <c r="MPU30" s="227"/>
      <c r="MPV30" s="227"/>
      <c r="MPW30" s="227"/>
      <c r="MPX30" s="227"/>
      <c r="MPY30" s="227"/>
      <c r="MPZ30" s="227"/>
      <c r="MQA30" s="227"/>
      <c r="MQB30" s="227"/>
      <c r="MQC30" s="227"/>
      <c r="MQD30" s="227"/>
      <c r="MQE30" s="227"/>
      <c r="MQF30" s="227"/>
      <c r="MQG30" s="227"/>
      <c r="MQH30" s="227"/>
      <c r="MQI30" s="227"/>
      <c r="MQJ30" s="227"/>
      <c r="MQK30" s="227"/>
      <c r="MQL30" s="227"/>
      <c r="MQM30" s="227"/>
      <c r="MQN30" s="227"/>
      <c r="MQO30" s="227"/>
      <c r="MQP30" s="227"/>
      <c r="MQQ30" s="227"/>
      <c r="MQR30" s="227"/>
      <c r="MQS30" s="227"/>
      <c r="MQT30" s="227"/>
      <c r="MQU30" s="227"/>
      <c r="MQV30" s="227"/>
      <c r="MQW30" s="227"/>
      <c r="MQX30" s="227"/>
      <c r="MQY30" s="227"/>
      <c r="MQZ30" s="227"/>
      <c r="MRA30" s="227"/>
      <c r="MRB30" s="227"/>
      <c r="MRC30" s="227"/>
      <c r="MRD30" s="227"/>
      <c r="MRE30" s="227"/>
      <c r="MRF30" s="227"/>
      <c r="MRG30" s="227"/>
      <c r="MRH30" s="227"/>
      <c r="MRI30" s="227"/>
      <c r="MRJ30" s="227"/>
      <c r="MRK30" s="227"/>
      <c r="MRL30" s="227"/>
      <c r="MRM30" s="227"/>
      <c r="MRN30" s="227"/>
      <c r="MRO30" s="227"/>
      <c r="MRP30" s="227"/>
      <c r="MRQ30" s="227"/>
      <c r="MRR30" s="227"/>
      <c r="MRS30" s="227"/>
      <c r="MRT30" s="227"/>
      <c r="MRU30" s="227"/>
      <c r="MRV30" s="227"/>
      <c r="MRW30" s="227"/>
      <c r="MRX30" s="227"/>
      <c r="MRY30" s="227"/>
      <c r="MRZ30" s="227"/>
      <c r="MSA30" s="227"/>
      <c r="MSB30" s="227"/>
      <c r="MSC30" s="227"/>
      <c r="MSD30" s="227"/>
      <c r="MSE30" s="227"/>
      <c r="MSF30" s="227"/>
      <c r="MSG30" s="227"/>
      <c r="MSH30" s="227"/>
      <c r="MSI30" s="227"/>
      <c r="MSJ30" s="227"/>
      <c r="MSK30" s="227"/>
      <c r="MSL30" s="227"/>
      <c r="MSM30" s="227"/>
      <c r="MSN30" s="227"/>
      <c r="MSO30" s="227"/>
      <c r="MSP30" s="227"/>
      <c r="MSQ30" s="227"/>
      <c r="MSR30" s="227"/>
      <c r="MSS30" s="227"/>
      <c r="MST30" s="227"/>
      <c r="MSU30" s="227"/>
      <c r="MSV30" s="227"/>
      <c r="MSW30" s="227"/>
      <c r="MSX30" s="227"/>
      <c r="MSY30" s="227"/>
      <c r="MSZ30" s="227"/>
      <c r="MTA30" s="227"/>
      <c r="MTB30" s="227"/>
      <c r="MTC30" s="227"/>
      <c r="MTD30" s="227"/>
      <c r="MTE30" s="227"/>
      <c r="MTF30" s="227"/>
      <c r="MTG30" s="227"/>
      <c r="MTH30" s="227"/>
      <c r="MTI30" s="227"/>
      <c r="MTJ30" s="227"/>
      <c r="MTK30" s="227"/>
      <c r="MTL30" s="227"/>
      <c r="MTM30" s="227"/>
      <c r="MTN30" s="227"/>
      <c r="MTO30" s="227"/>
      <c r="MTP30" s="227"/>
      <c r="MTQ30" s="227"/>
      <c r="MTR30" s="227"/>
      <c r="MTS30" s="227"/>
      <c r="MTT30" s="227"/>
      <c r="MTU30" s="227"/>
      <c r="MTV30" s="227"/>
      <c r="MTW30" s="227"/>
      <c r="MTX30" s="227"/>
      <c r="MTY30" s="227"/>
      <c r="MTZ30" s="227"/>
      <c r="MUA30" s="227"/>
      <c r="MUB30" s="227"/>
      <c r="MUC30" s="227"/>
      <c r="MUD30" s="227"/>
      <c r="MUE30" s="227"/>
      <c r="MUF30" s="227"/>
      <c r="MUG30" s="227"/>
      <c r="MUH30" s="227"/>
      <c r="MUI30" s="227"/>
      <c r="MUJ30" s="227"/>
      <c r="MUK30" s="227"/>
      <c r="MUL30" s="227"/>
      <c r="MUM30" s="227"/>
      <c r="MUN30" s="227"/>
      <c r="MUO30" s="227"/>
      <c r="MUP30" s="227"/>
      <c r="MUQ30" s="227"/>
      <c r="MUR30" s="227"/>
      <c r="MUS30" s="227"/>
      <c r="MUT30" s="227"/>
      <c r="MUU30" s="227"/>
      <c r="MUV30" s="227"/>
      <c r="MUW30" s="227"/>
      <c r="MUX30" s="227"/>
      <c r="MUY30" s="227"/>
      <c r="MUZ30" s="227"/>
      <c r="MVA30" s="227"/>
      <c r="MVB30" s="227"/>
      <c r="MVC30" s="227"/>
      <c r="MVD30" s="227"/>
      <c r="MVE30" s="227"/>
      <c r="MVF30" s="227"/>
      <c r="MVG30" s="227"/>
      <c r="MVH30" s="227"/>
      <c r="MVI30" s="227"/>
      <c r="MVJ30" s="227"/>
      <c r="MVK30" s="227"/>
      <c r="MVL30" s="227"/>
      <c r="MVM30" s="227"/>
      <c r="MVN30" s="227"/>
      <c r="MVO30" s="227"/>
      <c r="MVP30" s="227"/>
      <c r="MVQ30" s="227"/>
      <c r="MVR30" s="227"/>
      <c r="MVS30" s="227"/>
      <c r="MVT30" s="227"/>
      <c r="MVU30" s="227"/>
      <c r="MVV30" s="227"/>
      <c r="MVW30" s="227"/>
      <c r="MVX30" s="227"/>
      <c r="MVY30" s="227"/>
      <c r="MVZ30" s="227"/>
      <c r="MWA30" s="227"/>
      <c r="MWB30" s="227"/>
      <c r="MWC30" s="227"/>
      <c r="MWD30" s="227"/>
      <c r="MWE30" s="227"/>
      <c r="MWF30" s="227"/>
      <c r="MWG30" s="227"/>
      <c r="MWH30" s="227"/>
      <c r="MWI30" s="227"/>
      <c r="MWJ30" s="227"/>
      <c r="MWK30" s="227"/>
      <c r="MWL30" s="227"/>
      <c r="MWM30" s="227"/>
      <c r="MWN30" s="227"/>
      <c r="MWO30" s="227"/>
      <c r="MWP30" s="227"/>
      <c r="MWQ30" s="227"/>
      <c r="MWR30" s="227"/>
      <c r="MWS30" s="227"/>
      <c r="MWT30" s="227"/>
      <c r="MWU30" s="227"/>
      <c r="MWV30" s="227"/>
      <c r="MWW30" s="227"/>
      <c r="MWX30" s="227"/>
      <c r="MWY30" s="227"/>
      <c r="MWZ30" s="227"/>
      <c r="MXA30" s="227"/>
      <c r="MXB30" s="227"/>
      <c r="MXC30" s="227"/>
      <c r="MXD30" s="227"/>
      <c r="MXE30" s="227"/>
      <c r="MXF30" s="227"/>
      <c r="MXG30" s="227"/>
      <c r="MXH30" s="227"/>
      <c r="MXI30" s="227"/>
      <c r="MXJ30" s="227"/>
      <c r="MXK30" s="227"/>
      <c r="MXL30" s="227"/>
      <c r="MXM30" s="227"/>
      <c r="MXN30" s="227"/>
      <c r="MXO30" s="227"/>
      <c r="MXP30" s="227"/>
      <c r="MXQ30" s="227"/>
      <c r="MXR30" s="227"/>
      <c r="MXS30" s="227"/>
      <c r="MXT30" s="227"/>
      <c r="MXU30" s="227"/>
      <c r="MXV30" s="227"/>
      <c r="MXW30" s="227"/>
      <c r="MXX30" s="227"/>
      <c r="MXY30" s="227"/>
      <c r="MXZ30" s="227"/>
      <c r="MYA30" s="227"/>
      <c r="MYB30" s="227"/>
      <c r="MYC30" s="227"/>
      <c r="MYD30" s="227"/>
      <c r="MYE30" s="227"/>
      <c r="MYF30" s="227"/>
      <c r="MYG30" s="227"/>
      <c r="MYH30" s="227"/>
      <c r="MYI30" s="227"/>
      <c r="MYJ30" s="227"/>
      <c r="MYK30" s="227"/>
      <c r="MYL30" s="227"/>
      <c r="MYM30" s="227"/>
      <c r="MYN30" s="227"/>
      <c r="MYO30" s="227"/>
      <c r="MYP30" s="227"/>
      <c r="MYQ30" s="227"/>
      <c r="MYR30" s="227"/>
      <c r="MYS30" s="227"/>
      <c r="MYT30" s="227"/>
      <c r="MYU30" s="227"/>
      <c r="MYV30" s="227"/>
      <c r="MYW30" s="227"/>
      <c r="MYX30" s="227"/>
      <c r="MYY30" s="227"/>
      <c r="MYZ30" s="227"/>
      <c r="MZA30" s="227"/>
      <c r="MZB30" s="227"/>
      <c r="MZC30" s="227"/>
      <c r="MZD30" s="227"/>
      <c r="MZE30" s="227"/>
      <c r="MZF30" s="227"/>
      <c r="MZG30" s="227"/>
      <c r="MZH30" s="227"/>
      <c r="MZI30" s="227"/>
      <c r="MZJ30" s="227"/>
      <c r="MZK30" s="227"/>
      <c r="MZL30" s="227"/>
      <c r="MZM30" s="227"/>
      <c r="MZN30" s="227"/>
      <c r="MZO30" s="227"/>
      <c r="MZP30" s="227"/>
      <c r="MZQ30" s="227"/>
      <c r="MZR30" s="227"/>
      <c r="MZS30" s="227"/>
      <c r="MZT30" s="227"/>
      <c r="MZU30" s="227"/>
      <c r="MZV30" s="227"/>
      <c r="MZW30" s="227"/>
      <c r="MZX30" s="227"/>
      <c r="MZY30" s="227"/>
      <c r="MZZ30" s="227"/>
      <c r="NAA30" s="227"/>
      <c r="NAB30" s="227"/>
      <c r="NAC30" s="227"/>
      <c r="NAD30" s="227"/>
      <c r="NAE30" s="227"/>
      <c r="NAF30" s="227"/>
      <c r="NAG30" s="227"/>
      <c r="NAH30" s="227"/>
      <c r="NAI30" s="227"/>
      <c r="NAJ30" s="227"/>
      <c r="NAK30" s="227"/>
      <c r="NAL30" s="227"/>
      <c r="NAM30" s="227"/>
      <c r="NAN30" s="227"/>
      <c r="NAO30" s="227"/>
      <c r="NAP30" s="227"/>
      <c r="NAQ30" s="227"/>
      <c r="NAR30" s="227"/>
      <c r="NAS30" s="227"/>
      <c r="NAT30" s="227"/>
      <c r="NAU30" s="227"/>
      <c r="NAV30" s="227"/>
      <c r="NAW30" s="227"/>
      <c r="NAX30" s="227"/>
      <c r="NAY30" s="227"/>
      <c r="NAZ30" s="227"/>
      <c r="NBA30" s="227"/>
      <c r="NBB30" s="227"/>
      <c r="NBC30" s="227"/>
      <c r="NBD30" s="227"/>
      <c r="NBE30" s="227"/>
      <c r="NBF30" s="227"/>
      <c r="NBG30" s="227"/>
      <c r="NBH30" s="227"/>
      <c r="NBI30" s="227"/>
      <c r="NBJ30" s="227"/>
      <c r="NBK30" s="227"/>
      <c r="NBL30" s="227"/>
      <c r="NBM30" s="227"/>
      <c r="NBN30" s="227"/>
      <c r="NBO30" s="227"/>
      <c r="NBP30" s="227"/>
      <c r="NBQ30" s="227"/>
      <c r="NBR30" s="227"/>
      <c r="NBS30" s="227"/>
      <c r="NBT30" s="227"/>
      <c r="NBU30" s="227"/>
      <c r="NBV30" s="227"/>
      <c r="NBW30" s="227"/>
      <c r="NBX30" s="227"/>
      <c r="NBY30" s="227"/>
      <c r="NBZ30" s="227"/>
      <c r="NCA30" s="227"/>
      <c r="NCB30" s="227"/>
      <c r="NCC30" s="227"/>
      <c r="NCD30" s="227"/>
      <c r="NCE30" s="227"/>
      <c r="NCF30" s="227"/>
      <c r="NCG30" s="227"/>
      <c r="NCH30" s="227"/>
      <c r="NCI30" s="227"/>
      <c r="NCJ30" s="227"/>
      <c r="NCK30" s="227"/>
      <c r="NCL30" s="227"/>
      <c r="NCM30" s="227"/>
      <c r="NCN30" s="227"/>
      <c r="NCO30" s="227"/>
      <c r="NCP30" s="227"/>
      <c r="NCQ30" s="227"/>
      <c r="NCR30" s="227"/>
      <c r="NCS30" s="227"/>
      <c r="NCT30" s="227"/>
      <c r="NCU30" s="227"/>
      <c r="NCV30" s="227"/>
      <c r="NCW30" s="227"/>
      <c r="NCX30" s="227"/>
      <c r="NCY30" s="227"/>
      <c r="NCZ30" s="227"/>
      <c r="NDA30" s="227"/>
      <c r="NDB30" s="227"/>
      <c r="NDC30" s="227"/>
      <c r="NDD30" s="227"/>
      <c r="NDE30" s="227"/>
      <c r="NDF30" s="227"/>
      <c r="NDG30" s="227"/>
      <c r="NDH30" s="227"/>
      <c r="NDI30" s="227"/>
      <c r="NDJ30" s="227"/>
      <c r="NDK30" s="227"/>
      <c r="NDL30" s="227"/>
      <c r="NDM30" s="227"/>
      <c r="NDN30" s="227"/>
      <c r="NDO30" s="227"/>
      <c r="NDP30" s="227"/>
      <c r="NDQ30" s="227"/>
      <c r="NDR30" s="227"/>
      <c r="NDS30" s="227"/>
      <c r="NDT30" s="227"/>
      <c r="NDU30" s="227"/>
      <c r="NDV30" s="227"/>
      <c r="NDW30" s="227"/>
      <c r="NDX30" s="227"/>
      <c r="NDY30" s="227"/>
      <c r="NDZ30" s="227"/>
      <c r="NEA30" s="227"/>
      <c r="NEB30" s="227"/>
      <c r="NEC30" s="227"/>
      <c r="NED30" s="227"/>
      <c r="NEE30" s="227"/>
      <c r="NEF30" s="227"/>
      <c r="NEG30" s="227"/>
      <c r="NEH30" s="227"/>
      <c r="NEI30" s="227"/>
      <c r="NEJ30" s="227"/>
      <c r="NEK30" s="227"/>
      <c r="NEL30" s="227"/>
      <c r="NEM30" s="227"/>
      <c r="NEN30" s="227"/>
      <c r="NEO30" s="227"/>
      <c r="NEP30" s="227"/>
      <c r="NEQ30" s="227"/>
      <c r="NER30" s="227"/>
      <c r="NES30" s="227"/>
      <c r="NET30" s="227"/>
      <c r="NEU30" s="227"/>
      <c r="NEV30" s="227"/>
      <c r="NEW30" s="227"/>
      <c r="NEX30" s="227"/>
      <c r="NEY30" s="227"/>
      <c r="NEZ30" s="227"/>
      <c r="NFA30" s="227"/>
      <c r="NFB30" s="227"/>
      <c r="NFC30" s="227"/>
      <c r="NFD30" s="227"/>
      <c r="NFE30" s="227"/>
      <c r="NFF30" s="227"/>
      <c r="NFG30" s="227"/>
      <c r="NFH30" s="227"/>
      <c r="NFI30" s="227"/>
      <c r="NFJ30" s="227"/>
      <c r="NFK30" s="227"/>
      <c r="NFL30" s="227"/>
      <c r="NFM30" s="227"/>
      <c r="NFN30" s="227"/>
      <c r="NFO30" s="227"/>
      <c r="NFP30" s="227"/>
      <c r="NFQ30" s="227"/>
      <c r="NFR30" s="227"/>
      <c r="NFS30" s="227"/>
      <c r="NFT30" s="227"/>
      <c r="NFU30" s="227"/>
      <c r="NFV30" s="227"/>
      <c r="NFW30" s="227"/>
      <c r="NFX30" s="227"/>
      <c r="NFY30" s="227"/>
      <c r="NFZ30" s="227"/>
      <c r="NGA30" s="227"/>
      <c r="NGB30" s="227"/>
      <c r="NGC30" s="227"/>
      <c r="NGD30" s="227"/>
      <c r="NGE30" s="227"/>
      <c r="NGF30" s="227"/>
      <c r="NGG30" s="227"/>
      <c r="NGH30" s="227"/>
      <c r="NGI30" s="227"/>
      <c r="NGJ30" s="227"/>
      <c r="NGK30" s="227"/>
      <c r="NGL30" s="227"/>
      <c r="NGM30" s="227"/>
      <c r="NGN30" s="227"/>
      <c r="NGO30" s="227"/>
      <c r="NGP30" s="227"/>
      <c r="NGQ30" s="227"/>
      <c r="NGR30" s="227"/>
      <c r="NGS30" s="227"/>
      <c r="NGT30" s="227"/>
      <c r="NGU30" s="227"/>
      <c r="NGV30" s="227"/>
      <c r="NGW30" s="227"/>
      <c r="NGX30" s="227"/>
      <c r="NGY30" s="227"/>
      <c r="NGZ30" s="227"/>
      <c r="NHA30" s="227"/>
      <c r="NHB30" s="227"/>
      <c r="NHC30" s="227"/>
      <c r="NHD30" s="227"/>
      <c r="NHE30" s="227"/>
      <c r="NHF30" s="227"/>
      <c r="NHG30" s="227"/>
      <c r="NHH30" s="227"/>
      <c r="NHI30" s="227"/>
      <c r="NHJ30" s="227"/>
      <c r="NHK30" s="227"/>
      <c r="NHL30" s="227"/>
      <c r="NHM30" s="227"/>
      <c r="NHN30" s="227"/>
      <c r="NHO30" s="227"/>
      <c r="NHP30" s="227"/>
      <c r="NHQ30" s="227"/>
      <c r="NHR30" s="227"/>
      <c r="NHS30" s="227"/>
      <c r="NHT30" s="227"/>
      <c r="NHU30" s="227"/>
      <c r="NHV30" s="227"/>
      <c r="NHW30" s="227"/>
      <c r="NHX30" s="227"/>
      <c r="NHY30" s="227"/>
      <c r="NHZ30" s="227"/>
      <c r="NIA30" s="227"/>
      <c r="NIB30" s="227"/>
      <c r="NIC30" s="227"/>
      <c r="NID30" s="227"/>
      <c r="NIE30" s="227"/>
      <c r="NIF30" s="227"/>
      <c r="NIG30" s="227"/>
      <c r="NIH30" s="227"/>
      <c r="NII30" s="227"/>
      <c r="NIJ30" s="227"/>
      <c r="NIK30" s="227"/>
      <c r="NIL30" s="227"/>
      <c r="NIM30" s="227"/>
      <c r="NIN30" s="227"/>
      <c r="NIO30" s="227"/>
      <c r="NIP30" s="227"/>
      <c r="NIQ30" s="227"/>
      <c r="NIR30" s="227"/>
      <c r="NIS30" s="227"/>
      <c r="NIT30" s="227"/>
      <c r="NIU30" s="227"/>
      <c r="NIV30" s="227"/>
      <c r="NIW30" s="227"/>
      <c r="NIX30" s="227"/>
      <c r="NIY30" s="227"/>
      <c r="NIZ30" s="227"/>
      <c r="NJA30" s="227"/>
      <c r="NJB30" s="227"/>
      <c r="NJC30" s="227"/>
      <c r="NJD30" s="227"/>
      <c r="NJE30" s="227"/>
      <c r="NJF30" s="227"/>
      <c r="NJG30" s="227"/>
      <c r="NJH30" s="227"/>
      <c r="NJI30" s="227"/>
      <c r="NJJ30" s="227"/>
      <c r="NJK30" s="227"/>
      <c r="NJL30" s="227"/>
      <c r="NJM30" s="227"/>
      <c r="NJN30" s="227"/>
      <c r="NJO30" s="227"/>
      <c r="NJP30" s="227"/>
      <c r="NJQ30" s="227"/>
      <c r="NJR30" s="227"/>
      <c r="NJS30" s="227"/>
      <c r="NJT30" s="227"/>
      <c r="NJU30" s="227"/>
      <c r="NJV30" s="227"/>
      <c r="NJW30" s="227"/>
      <c r="NJX30" s="227"/>
      <c r="NJY30" s="227"/>
      <c r="NJZ30" s="227"/>
      <c r="NKA30" s="227"/>
      <c r="NKB30" s="227"/>
      <c r="NKC30" s="227"/>
      <c r="NKD30" s="227"/>
      <c r="NKE30" s="227"/>
      <c r="NKF30" s="227"/>
      <c r="NKG30" s="227"/>
      <c r="NKH30" s="227"/>
      <c r="NKI30" s="227"/>
      <c r="NKJ30" s="227"/>
      <c r="NKK30" s="227"/>
      <c r="NKL30" s="227"/>
      <c r="NKM30" s="227"/>
      <c r="NKN30" s="227"/>
      <c r="NKO30" s="227"/>
      <c r="NKP30" s="227"/>
      <c r="NKQ30" s="227"/>
      <c r="NKR30" s="227"/>
      <c r="NKS30" s="227"/>
      <c r="NKT30" s="227"/>
      <c r="NKU30" s="227"/>
      <c r="NKV30" s="227"/>
      <c r="NKW30" s="227"/>
      <c r="NKX30" s="227"/>
      <c r="NKY30" s="227"/>
      <c r="NKZ30" s="227"/>
      <c r="NLA30" s="227"/>
      <c r="NLB30" s="227"/>
      <c r="NLC30" s="227"/>
      <c r="NLD30" s="227"/>
      <c r="NLE30" s="227"/>
      <c r="NLF30" s="227"/>
      <c r="NLG30" s="227"/>
      <c r="NLH30" s="227"/>
      <c r="NLI30" s="227"/>
      <c r="NLJ30" s="227"/>
      <c r="NLK30" s="227"/>
      <c r="NLL30" s="227"/>
      <c r="NLM30" s="227"/>
      <c r="NLN30" s="227"/>
      <c r="NLO30" s="227"/>
      <c r="NLP30" s="227"/>
      <c r="NLQ30" s="227"/>
      <c r="NLR30" s="227"/>
      <c r="NLS30" s="227"/>
      <c r="NLT30" s="227"/>
      <c r="NLU30" s="227"/>
      <c r="NLV30" s="227"/>
      <c r="NLW30" s="227"/>
      <c r="NLX30" s="227"/>
      <c r="NLY30" s="227"/>
      <c r="NLZ30" s="227"/>
      <c r="NMA30" s="227"/>
      <c r="NMB30" s="227"/>
      <c r="NMC30" s="227"/>
      <c r="NMD30" s="227"/>
      <c r="NME30" s="227"/>
      <c r="NMF30" s="227"/>
      <c r="NMG30" s="227"/>
      <c r="NMH30" s="227"/>
      <c r="NMI30" s="227"/>
      <c r="NMJ30" s="227"/>
      <c r="NMK30" s="227"/>
      <c r="NML30" s="227"/>
      <c r="NMM30" s="227"/>
      <c r="NMN30" s="227"/>
      <c r="NMO30" s="227"/>
      <c r="NMP30" s="227"/>
      <c r="NMQ30" s="227"/>
      <c r="NMR30" s="227"/>
      <c r="NMS30" s="227"/>
      <c r="NMT30" s="227"/>
      <c r="NMU30" s="227"/>
      <c r="NMV30" s="227"/>
      <c r="NMW30" s="227"/>
      <c r="NMX30" s="227"/>
      <c r="NMY30" s="227"/>
      <c r="NMZ30" s="227"/>
      <c r="NNA30" s="227"/>
      <c r="NNB30" s="227"/>
      <c r="NNC30" s="227"/>
      <c r="NND30" s="227"/>
      <c r="NNE30" s="227"/>
      <c r="NNF30" s="227"/>
      <c r="NNG30" s="227"/>
      <c r="NNH30" s="227"/>
      <c r="NNI30" s="227"/>
      <c r="NNJ30" s="227"/>
      <c r="NNK30" s="227"/>
      <c r="NNL30" s="227"/>
      <c r="NNM30" s="227"/>
      <c r="NNN30" s="227"/>
      <c r="NNO30" s="227"/>
      <c r="NNP30" s="227"/>
      <c r="NNQ30" s="227"/>
      <c r="NNR30" s="227"/>
      <c r="NNS30" s="227"/>
      <c r="NNT30" s="227"/>
      <c r="NNU30" s="227"/>
      <c r="NNV30" s="227"/>
      <c r="NNW30" s="227"/>
      <c r="NNX30" s="227"/>
      <c r="NNY30" s="227"/>
      <c r="NNZ30" s="227"/>
      <c r="NOA30" s="227"/>
      <c r="NOB30" s="227"/>
      <c r="NOC30" s="227"/>
      <c r="NOD30" s="227"/>
      <c r="NOE30" s="227"/>
      <c r="NOF30" s="227"/>
      <c r="NOG30" s="227"/>
      <c r="NOH30" s="227"/>
      <c r="NOI30" s="227"/>
      <c r="NOJ30" s="227"/>
      <c r="NOK30" s="227"/>
      <c r="NOL30" s="227"/>
      <c r="NOM30" s="227"/>
      <c r="NON30" s="227"/>
      <c r="NOO30" s="227"/>
      <c r="NOP30" s="227"/>
      <c r="NOQ30" s="227"/>
      <c r="NOR30" s="227"/>
      <c r="NOS30" s="227"/>
      <c r="NOT30" s="227"/>
      <c r="NOU30" s="227"/>
      <c r="NOV30" s="227"/>
      <c r="NOW30" s="227"/>
      <c r="NOX30" s="227"/>
      <c r="NOY30" s="227"/>
      <c r="NOZ30" s="227"/>
      <c r="NPA30" s="227"/>
      <c r="NPB30" s="227"/>
      <c r="NPC30" s="227"/>
      <c r="NPD30" s="227"/>
      <c r="NPE30" s="227"/>
      <c r="NPF30" s="227"/>
      <c r="NPG30" s="227"/>
      <c r="NPH30" s="227"/>
      <c r="NPI30" s="227"/>
      <c r="NPJ30" s="227"/>
      <c r="NPK30" s="227"/>
      <c r="NPL30" s="227"/>
      <c r="NPM30" s="227"/>
      <c r="NPN30" s="227"/>
      <c r="NPO30" s="227"/>
      <c r="NPP30" s="227"/>
      <c r="NPQ30" s="227"/>
      <c r="NPR30" s="227"/>
      <c r="NPS30" s="227"/>
      <c r="NPT30" s="227"/>
      <c r="NPU30" s="227"/>
      <c r="NPV30" s="227"/>
      <c r="NPW30" s="227"/>
      <c r="NPX30" s="227"/>
      <c r="NPY30" s="227"/>
      <c r="NPZ30" s="227"/>
      <c r="NQA30" s="227"/>
      <c r="NQB30" s="227"/>
      <c r="NQC30" s="227"/>
      <c r="NQD30" s="227"/>
      <c r="NQE30" s="227"/>
      <c r="NQF30" s="227"/>
      <c r="NQG30" s="227"/>
      <c r="NQH30" s="227"/>
      <c r="NQI30" s="227"/>
      <c r="NQJ30" s="227"/>
      <c r="NQK30" s="227"/>
      <c r="NQL30" s="227"/>
      <c r="NQM30" s="227"/>
      <c r="NQN30" s="227"/>
      <c r="NQO30" s="227"/>
      <c r="NQP30" s="227"/>
      <c r="NQQ30" s="227"/>
      <c r="NQR30" s="227"/>
      <c r="NQS30" s="227"/>
      <c r="NQT30" s="227"/>
      <c r="NQU30" s="227"/>
      <c r="NQV30" s="227"/>
      <c r="NQW30" s="227"/>
      <c r="NQX30" s="227"/>
      <c r="NQY30" s="227"/>
      <c r="NQZ30" s="227"/>
      <c r="NRA30" s="227"/>
      <c r="NRB30" s="227"/>
      <c r="NRC30" s="227"/>
      <c r="NRD30" s="227"/>
      <c r="NRE30" s="227"/>
      <c r="NRF30" s="227"/>
      <c r="NRG30" s="227"/>
      <c r="NRH30" s="227"/>
      <c r="NRI30" s="227"/>
      <c r="NRJ30" s="227"/>
      <c r="NRK30" s="227"/>
      <c r="NRL30" s="227"/>
      <c r="NRM30" s="227"/>
      <c r="NRN30" s="227"/>
      <c r="NRO30" s="227"/>
      <c r="NRP30" s="227"/>
      <c r="NRQ30" s="227"/>
      <c r="NRR30" s="227"/>
      <c r="NRS30" s="227"/>
      <c r="NRT30" s="227"/>
      <c r="NRU30" s="227"/>
      <c r="NRV30" s="227"/>
      <c r="NRW30" s="227"/>
      <c r="NRX30" s="227"/>
      <c r="NRY30" s="227"/>
      <c r="NRZ30" s="227"/>
      <c r="NSA30" s="227"/>
      <c r="NSB30" s="227"/>
      <c r="NSC30" s="227"/>
      <c r="NSD30" s="227"/>
      <c r="NSE30" s="227"/>
      <c r="NSF30" s="227"/>
      <c r="NSG30" s="227"/>
      <c r="NSH30" s="227"/>
      <c r="NSI30" s="227"/>
      <c r="NSJ30" s="227"/>
      <c r="NSK30" s="227"/>
      <c r="NSL30" s="227"/>
      <c r="NSM30" s="227"/>
      <c r="NSN30" s="227"/>
      <c r="NSO30" s="227"/>
      <c r="NSP30" s="227"/>
      <c r="NSQ30" s="227"/>
      <c r="NSR30" s="227"/>
      <c r="NSS30" s="227"/>
      <c r="NST30" s="227"/>
      <c r="NSU30" s="227"/>
      <c r="NSV30" s="227"/>
      <c r="NSW30" s="227"/>
      <c r="NSX30" s="227"/>
      <c r="NSY30" s="227"/>
      <c r="NSZ30" s="227"/>
      <c r="NTA30" s="227"/>
      <c r="NTB30" s="227"/>
      <c r="NTC30" s="227"/>
      <c r="NTD30" s="227"/>
      <c r="NTE30" s="227"/>
      <c r="NTF30" s="227"/>
      <c r="NTG30" s="227"/>
      <c r="NTH30" s="227"/>
      <c r="NTI30" s="227"/>
      <c r="NTJ30" s="227"/>
      <c r="NTK30" s="227"/>
      <c r="NTL30" s="227"/>
      <c r="NTM30" s="227"/>
      <c r="NTN30" s="227"/>
      <c r="NTO30" s="227"/>
      <c r="NTP30" s="227"/>
      <c r="NTQ30" s="227"/>
      <c r="NTR30" s="227"/>
      <c r="NTS30" s="227"/>
      <c r="NTT30" s="227"/>
      <c r="NTU30" s="227"/>
      <c r="NTV30" s="227"/>
      <c r="NTW30" s="227"/>
      <c r="NTX30" s="227"/>
      <c r="NTY30" s="227"/>
      <c r="NTZ30" s="227"/>
      <c r="NUA30" s="227"/>
      <c r="NUB30" s="227"/>
      <c r="NUC30" s="227"/>
      <c r="NUD30" s="227"/>
      <c r="NUE30" s="227"/>
      <c r="NUF30" s="227"/>
      <c r="NUG30" s="227"/>
      <c r="NUH30" s="227"/>
      <c r="NUI30" s="227"/>
      <c r="NUJ30" s="227"/>
      <c r="NUK30" s="227"/>
      <c r="NUL30" s="227"/>
      <c r="NUM30" s="227"/>
      <c r="NUN30" s="227"/>
      <c r="NUO30" s="227"/>
      <c r="NUP30" s="227"/>
      <c r="NUQ30" s="227"/>
      <c r="NUR30" s="227"/>
      <c r="NUS30" s="227"/>
      <c r="NUT30" s="227"/>
      <c r="NUU30" s="227"/>
      <c r="NUV30" s="227"/>
      <c r="NUW30" s="227"/>
      <c r="NUX30" s="227"/>
      <c r="NUY30" s="227"/>
      <c r="NUZ30" s="227"/>
      <c r="NVA30" s="227"/>
      <c r="NVB30" s="227"/>
      <c r="NVC30" s="227"/>
      <c r="NVD30" s="227"/>
      <c r="NVE30" s="227"/>
      <c r="NVF30" s="227"/>
      <c r="NVG30" s="227"/>
      <c r="NVH30" s="227"/>
      <c r="NVI30" s="227"/>
      <c r="NVJ30" s="227"/>
      <c r="NVK30" s="227"/>
      <c r="NVL30" s="227"/>
      <c r="NVM30" s="227"/>
      <c r="NVN30" s="227"/>
      <c r="NVO30" s="227"/>
      <c r="NVP30" s="227"/>
      <c r="NVQ30" s="227"/>
      <c r="NVR30" s="227"/>
      <c r="NVS30" s="227"/>
      <c r="NVT30" s="227"/>
      <c r="NVU30" s="227"/>
      <c r="NVV30" s="227"/>
      <c r="NVW30" s="227"/>
      <c r="NVX30" s="227"/>
      <c r="NVY30" s="227"/>
      <c r="NVZ30" s="227"/>
      <c r="NWA30" s="227"/>
      <c r="NWB30" s="227"/>
      <c r="NWC30" s="227"/>
      <c r="NWD30" s="227"/>
      <c r="NWE30" s="227"/>
      <c r="NWF30" s="227"/>
      <c r="NWG30" s="227"/>
      <c r="NWH30" s="227"/>
      <c r="NWI30" s="227"/>
      <c r="NWJ30" s="227"/>
      <c r="NWK30" s="227"/>
      <c r="NWL30" s="227"/>
      <c r="NWM30" s="227"/>
      <c r="NWN30" s="227"/>
      <c r="NWO30" s="227"/>
      <c r="NWP30" s="227"/>
      <c r="NWQ30" s="227"/>
      <c r="NWR30" s="227"/>
      <c r="NWS30" s="227"/>
      <c r="NWT30" s="227"/>
      <c r="NWU30" s="227"/>
      <c r="NWV30" s="227"/>
      <c r="NWW30" s="227"/>
      <c r="NWX30" s="227"/>
      <c r="NWY30" s="227"/>
      <c r="NWZ30" s="227"/>
      <c r="NXA30" s="227"/>
      <c r="NXB30" s="227"/>
      <c r="NXC30" s="227"/>
      <c r="NXD30" s="227"/>
      <c r="NXE30" s="227"/>
      <c r="NXF30" s="227"/>
      <c r="NXG30" s="227"/>
      <c r="NXH30" s="227"/>
      <c r="NXI30" s="227"/>
      <c r="NXJ30" s="227"/>
      <c r="NXK30" s="227"/>
      <c r="NXL30" s="227"/>
      <c r="NXM30" s="227"/>
      <c r="NXN30" s="227"/>
      <c r="NXO30" s="227"/>
      <c r="NXP30" s="227"/>
      <c r="NXQ30" s="227"/>
      <c r="NXR30" s="227"/>
      <c r="NXS30" s="227"/>
      <c r="NXT30" s="227"/>
      <c r="NXU30" s="227"/>
      <c r="NXV30" s="227"/>
      <c r="NXW30" s="227"/>
      <c r="NXX30" s="227"/>
      <c r="NXY30" s="227"/>
      <c r="NXZ30" s="227"/>
      <c r="NYA30" s="227"/>
      <c r="NYB30" s="227"/>
      <c r="NYC30" s="227"/>
      <c r="NYD30" s="227"/>
      <c r="NYE30" s="227"/>
      <c r="NYF30" s="227"/>
      <c r="NYG30" s="227"/>
      <c r="NYH30" s="227"/>
      <c r="NYI30" s="227"/>
      <c r="NYJ30" s="227"/>
      <c r="NYK30" s="227"/>
      <c r="NYL30" s="227"/>
      <c r="NYM30" s="227"/>
      <c r="NYN30" s="227"/>
      <c r="NYO30" s="227"/>
      <c r="NYP30" s="227"/>
      <c r="NYQ30" s="227"/>
      <c r="NYR30" s="227"/>
      <c r="NYS30" s="227"/>
      <c r="NYT30" s="227"/>
      <c r="NYU30" s="227"/>
      <c r="NYV30" s="227"/>
      <c r="NYW30" s="227"/>
      <c r="NYX30" s="227"/>
      <c r="NYY30" s="227"/>
      <c r="NYZ30" s="227"/>
      <c r="NZA30" s="227"/>
      <c r="NZB30" s="227"/>
      <c r="NZC30" s="227"/>
      <c r="NZD30" s="227"/>
      <c r="NZE30" s="227"/>
      <c r="NZF30" s="227"/>
      <c r="NZG30" s="227"/>
      <c r="NZH30" s="227"/>
      <c r="NZI30" s="227"/>
      <c r="NZJ30" s="227"/>
      <c r="NZK30" s="227"/>
      <c r="NZL30" s="227"/>
      <c r="NZM30" s="227"/>
      <c r="NZN30" s="227"/>
      <c r="NZO30" s="227"/>
      <c r="NZP30" s="227"/>
      <c r="NZQ30" s="227"/>
      <c r="NZR30" s="227"/>
      <c r="NZS30" s="227"/>
      <c r="NZT30" s="227"/>
      <c r="NZU30" s="227"/>
      <c r="NZV30" s="227"/>
      <c r="NZW30" s="227"/>
      <c r="NZX30" s="227"/>
      <c r="NZY30" s="227"/>
      <c r="NZZ30" s="227"/>
      <c r="OAA30" s="227"/>
      <c r="OAB30" s="227"/>
      <c r="OAC30" s="227"/>
      <c r="OAD30" s="227"/>
      <c r="OAE30" s="227"/>
      <c r="OAF30" s="227"/>
      <c r="OAG30" s="227"/>
      <c r="OAH30" s="227"/>
      <c r="OAI30" s="227"/>
      <c r="OAJ30" s="227"/>
      <c r="OAK30" s="227"/>
      <c r="OAL30" s="227"/>
      <c r="OAM30" s="227"/>
      <c r="OAN30" s="227"/>
      <c r="OAO30" s="227"/>
      <c r="OAP30" s="227"/>
      <c r="OAQ30" s="227"/>
      <c r="OAR30" s="227"/>
      <c r="OAS30" s="227"/>
      <c r="OAT30" s="227"/>
      <c r="OAU30" s="227"/>
      <c r="OAV30" s="227"/>
      <c r="OAW30" s="227"/>
      <c r="OAX30" s="227"/>
      <c r="OAY30" s="227"/>
      <c r="OAZ30" s="227"/>
      <c r="OBA30" s="227"/>
      <c r="OBB30" s="227"/>
      <c r="OBC30" s="227"/>
      <c r="OBD30" s="227"/>
      <c r="OBE30" s="227"/>
      <c r="OBF30" s="227"/>
      <c r="OBG30" s="227"/>
      <c r="OBH30" s="227"/>
      <c r="OBI30" s="227"/>
      <c r="OBJ30" s="227"/>
      <c r="OBK30" s="227"/>
      <c r="OBL30" s="227"/>
      <c r="OBM30" s="227"/>
      <c r="OBN30" s="227"/>
      <c r="OBO30" s="227"/>
      <c r="OBP30" s="227"/>
      <c r="OBQ30" s="227"/>
      <c r="OBR30" s="227"/>
      <c r="OBS30" s="227"/>
      <c r="OBT30" s="227"/>
      <c r="OBU30" s="227"/>
      <c r="OBV30" s="227"/>
      <c r="OBW30" s="227"/>
      <c r="OBX30" s="227"/>
      <c r="OBY30" s="227"/>
      <c r="OBZ30" s="227"/>
      <c r="OCA30" s="227"/>
      <c r="OCB30" s="227"/>
      <c r="OCC30" s="227"/>
      <c r="OCD30" s="227"/>
      <c r="OCE30" s="227"/>
      <c r="OCF30" s="227"/>
      <c r="OCG30" s="227"/>
      <c r="OCH30" s="227"/>
      <c r="OCI30" s="227"/>
      <c r="OCJ30" s="227"/>
      <c r="OCK30" s="227"/>
      <c r="OCL30" s="227"/>
      <c r="OCM30" s="227"/>
      <c r="OCN30" s="227"/>
      <c r="OCO30" s="227"/>
      <c r="OCP30" s="227"/>
      <c r="OCQ30" s="227"/>
      <c r="OCR30" s="227"/>
      <c r="OCS30" s="227"/>
      <c r="OCT30" s="227"/>
      <c r="OCU30" s="227"/>
      <c r="OCV30" s="227"/>
      <c r="OCW30" s="227"/>
      <c r="OCX30" s="227"/>
      <c r="OCY30" s="227"/>
      <c r="OCZ30" s="227"/>
      <c r="ODA30" s="227"/>
      <c r="ODB30" s="227"/>
      <c r="ODC30" s="227"/>
      <c r="ODD30" s="227"/>
      <c r="ODE30" s="227"/>
      <c r="ODF30" s="227"/>
      <c r="ODG30" s="227"/>
      <c r="ODH30" s="227"/>
      <c r="ODI30" s="227"/>
      <c r="ODJ30" s="227"/>
      <c r="ODK30" s="227"/>
      <c r="ODL30" s="227"/>
      <c r="ODM30" s="227"/>
      <c r="ODN30" s="227"/>
      <c r="ODO30" s="227"/>
      <c r="ODP30" s="227"/>
      <c r="ODQ30" s="227"/>
      <c r="ODR30" s="227"/>
      <c r="ODS30" s="227"/>
      <c r="ODT30" s="227"/>
      <c r="ODU30" s="227"/>
      <c r="ODV30" s="227"/>
      <c r="ODW30" s="227"/>
      <c r="ODX30" s="227"/>
      <c r="ODY30" s="227"/>
      <c r="ODZ30" s="227"/>
      <c r="OEA30" s="227"/>
      <c r="OEB30" s="227"/>
      <c r="OEC30" s="227"/>
      <c r="OED30" s="227"/>
      <c r="OEE30" s="227"/>
      <c r="OEF30" s="227"/>
      <c r="OEG30" s="227"/>
      <c r="OEH30" s="227"/>
      <c r="OEI30" s="227"/>
      <c r="OEJ30" s="227"/>
      <c r="OEK30" s="227"/>
      <c r="OEL30" s="227"/>
      <c r="OEM30" s="227"/>
      <c r="OEN30" s="227"/>
      <c r="OEO30" s="227"/>
      <c r="OEP30" s="227"/>
      <c r="OEQ30" s="227"/>
      <c r="OER30" s="227"/>
      <c r="OES30" s="227"/>
      <c r="OET30" s="227"/>
      <c r="OEU30" s="227"/>
      <c r="OEV30" s="227"/>
      <c r="OEW30" s="227"/>
      <c r="OEX30" s="227"/>
      <c r="OEY30" s="227"/>
      <c r="OEZ30" s="227"/>
      <c r="OFA30" s="227"/>
      <c r="OFB30" s="227"/>
      <c r="OFC30" s="227"/>
      <c r="OFD30" s="227"/>
      <c r="OFE30" s="227"/>
      <c r="OFF30" s="227"/>
      <c r="OFG30" s="227"/>
      <c r="OFH30" s="227"/>
      <c r="OFI30" s="227"/>
      <c r="OFJ30" s="227"/>
      <c r="OFK30" s="227"/>
      <c r="OFL30" s="227"/>
      <c r="OFM30" s="227"/>
      <c r="OFN30" s="227"/>
      <c r="OFO30" s="227"/>
      <c r="OFP30" s="227"/>
      <c r="OFQ30" s="227"/>
      <c r="OFR30" s="227"/>
      <c r="OFS30" s="227"/>
      <c r="OFT30" s="227"/>
      <c r="OFU30" s="227"/>
      <c r="OFV30" s="227"/>
      <c r="OFW30" s="227"/>
      <c r="OFX30" s="227"/>
      <c r="OFY30" s="227"/>
      <c r="OFZ30" s="227"/>
      <c r="OGA30" s="227"/>
      <c r="OGB30" s="227"/>
      <c r="OGC30" s="227"/>
      <c r="OGD30" s="227"/>
      <c r="OGE30" s="227"/>
      <c r="OGF30" s="227"/>
      <c r="OGG30" s="227"/>
      <c r="OGH30" s="227"/>
      <c r="OGI30" s="227"/>
      <c r="OGJ30" s="227"/>
      <c r="OGK30" s="227"/>
      <c r="OGL30" s="227"/>
      <c r="OGM30" s="227"/>
      <c r="OGN30" s="227"/>
      <c r="OGO30" s="227"/>
      <c r="OGP30" s="227"/>
      <c r="OGQ30" s="227"/>
      <c r="OGR30" s="227"/>
      <c r="OGS30" s="227"/>
      <c r="OGT30" s="227"/>
      <c r="OGU30" s="227"/>
      <c r="OGV30" s="227"/>
      <c r="OGW30" s="227"/>
      <c r="OGX30" s="227"/>
      <c r="OGY30" s="227"/>
      <c r="OGZ30" s="227"/>
      <c r="OHA30" s="227"/>
      <c r="OHB30" s="227"/>
      <c r="OHC30" s="227"/>
      <c r="OHD30" s="227"/>
      <c r="OHE30" s="227"/>
      <c r="OHF30" s="227"/>
      <c r="OHG30" s="227"/>
      <c r="OHH30" s="227"/>
      <c r="OHI30" s="227"/>
      <c r="OHJ30" s="227"/>
      <c r="OHK30" s="227"/>
      <c r="OHL30" s="227"/>
      <c r="OHM30" s="227"/>
      <c r="OHN30" s="227"/>
      <c r="OHO30" s="227"/>
      <c r="OHP30" s="227"/>
      <c r="OHQ30" s="227"/>
      <c r="OHR30" s="227"/>
      <c r="OHS30" s="227"/>
      <c r="OHT30" s="227"/>
      <c r="OHU30" s="227"/>
      <c r="OHV30" s="227"/>
      <c r="OHW30" s="227"/>
      <c r="OHX30" s="227"/>
      <c r="OHY30" s="227"/>
      <c r="OHZ30" s="227"/>
      <c r="OIA30" s="227"/>
      <c r="OIB30" s="227"/>
      <c r="OIC30" s="227"/>
      <c r="OID30" s="227"/>
      <c r="OIE30" s="227"/>
      <c r="OIF30" s="227"/>
      <c r="OIG30" s="227"/>
      <c r="OIH30" s="227"/>
      <c r="OII30" s="227"/>
      <c r="OIJ30" s="227"/>
      <c r="OIK30" s="227"/>
      <c r="OIL30" s="227"/>
      <c r="OIM30" s="227"/>
      <c r="OIN30" s="227"/>
      <c r="OIO30" s="227"/>
      <c r="OIP30" s="227"/>
      <c r="OIQ30" s="227"/>
      <c r="OIR30" s="227"/>
      <c r="OIS30" s="227"/>
      <c r="OIT30" s="227"/>
      <c r="OIU30" s="227"/>
      <c r="OIV30" s="227"/>
      <c r="OIW30" s="227"/>
      <c r="OIX30" s="227"/>
      <c r="OIY30" s="227"/>
      <c r="OIZ30" s="227"/>
      <c r="OJA30" s="227"/>
      <c r="OJB30" s="227"/>
      <c r="OJC30" s="227"/>
      <c r="OJD30" s="227"/>
      <c r="OJE30" s="227"/>
      <c r="OJF30" s="227"/>
      <c r="OJG30" s="227"/>
      <c r="OJH30" s="227"/>
      <c r="OJI30" s="227"/>
      <c r="OJJ30" s="227"/>
      <c r="OJK30" s="227"/>
      <c r="OJL30" s="227"/>
      <c r="OJM30" s="227"/>
      <c r="OJN30" s="227"/>
      <c r="OJO30" s="227"/>
      <c r="OJP30" s="227"/>
      <c r="OJQ30" s="227"/>
      <c r="OJR30" s="227"/>
      <c r="OJS30" s="227"/>
      <c r="OJT30" s="227"/>
      <c r="OJU30" s="227"/>
      <c r="OJV30" s="227"/>
      <c r="OJW30" s="227"/>
      <c r="OJX30" s="227"/>
      <c r="OJY30" s="227"/>
      <c r="OJZ30" s="227"/>
      <c r="OKA30" s="227"/>
      <c r="OKB30" s="227"/>
      <c r="OKC30" s="227"/>
      <c r="OKD30" s="227"/>
      <c r="OKE30" s="227"/>
      <c r="OKF30" s="227"/>
      <c r="OKG30" s="227"/>
      <c r="OKH30" s="227"/>
      <c r="OKI30" s="227"/>
      <c r="OKJ30" s="227"/>
      <c r="OKK30" s="227"/>
      <c r="OKL30" s="227"/>
      <c r="OKM30" s="227"/>
      <c r="OKN30" s="227"/>
      <c r="OKO30" s="227"/>
      <c r="OKP30" s="227"/>
      <c r="OKQ30" s="227"/>
      <c r="OKR30" s="227"/>
      <c r="OKS30" s="227"/>
      <c r="OKT30" s="227"/>
      <c r="OKU30" s="227"/>
      <c r="OKV30" s="227"/>
      <c r="OKW30" s="227"/>
      <c r="OKX30" s="227"/>
      <c r="OKY30" s="227"/>
      <c r="OKZ30" s="227"/>
      <c r="OLA30" s="227"/>
      <c r="OLB30" s="227"/>
      <c r="OLC30" s="227"/>
      <c r="OLD30" s="227"/>
      <c r="OLE30" s="227"/>
      <c r="OLF30" s="227"/>
      <c r="OLG30" s="227"/>
      <c r="OLH30" s="227"/>
      <c r="OLI30" s="227"/>
      <c r="OLJ30" s="227"/>
      <c r="OLK30" s="227"/>
      <c r="OLL30" s="227"/>
      <c r="OLM30" s="227"/>
      <c r="OLN30" s="227"/>
      <c r="OLO30" s="227"/>
      <c r="OLP30" s="227"/>
      <c r="OLQ30" s="227"/>
      <c r="OLR30" s="227"/>
      <c r="OLS30" s="227"/>
      <c r="OLT30" s="227"/>
      <c r="OLU30" s="227"/>
      <c r="OLV30" s="227"/>
      <c r="OLW30" s="227"/>
      <c r="OLX30" s="227"/>
      <c r="OLY30" s="227"/>
      <c r="OLZ30" s="227"/>
      <c r="OMA30" s="227"/>
      <c r="OMB30" s="227"/>
      <c r="OMC30" s="227"/>
      <c r="OMD30" s="227"/>
      <c r="OME30" s="227"/>
      <c r="OMF30" s="227"/>
      <c r="OMG30" s="227"/>
      <c r="OMH30" s="227"/>
      <c r="OMI30" s="227"/>
      <c r="OMJ30" s="227"/>
      <c r="OMK30" s="227"/>
      <c r="OML30" s="227"/>
      <c r="OMM30" s="227"/>
      <c r="OMN30" s="227"/>
      <c r="OMO30" s="227"/>
      <c r="OMP30" s="227"/>
      <c r="OMQ30" s="227"/>
      <c r="OMR30" s="227"/>
      <c r="OMS30" s="227"/>
      <c r="OMT30" s="227"/>
      <c r="OMU30" s="227"/>
      <c r="OMV30" s="227"/>
      <c r="OMW30" s="227"/>
      <c r="OMX30" s="227"/>
      <c r="OMY30" s="227"/>
      <c r="OMZ30" s="227"/>
      <c r="ONA30" s="227"/>
      <c r="ONB30" s="227"/>
      <c r="ONC30" s="227"/>
      <c r="OND30" s="227"/>
      <c r="ONE30" s="227"/>
      <c r="ONF30" s="227"/>
      <c r="ONG30" s="227"/>
      <c r="ONH30" s="227"/>
      <c r="ONI30" s="227"/>
      <c r="ONJ30" s="227"/>
      <c r="ONK30" s="227"/>
      <c r="ONL30" s="227"/>
      <c r="ONM30" s="227"/>
      <c r="ONN30" s="227"/>
      <c r="ONO30" s="227"/>
      <c r="ONP30" s="227"/>
      <c r="ONQ30" s="227"/>
      <c r="ONR30" s="227"/>
      <c r="ONS30" s="227"/>
      <c r="ONT30" s="227"/>
      <c r="ONU30" s="227"/>
      <c r="ONV30" s="227"/>
      <c r="ONW30" s="227"/>
      <c r="ONX30" s="227"/>
      <c r="ONY30" s="227"/>
      <c r="ONZ30" s="227"/>
      <c r="OOA30" s="227"/>
      <c r="OOB30" s="227"/>
      <c r="OOC30" s="227"/>
      <c r="OOD30" s="227"/>
      <c r="OOE30" s="227"/>
      <c r="OOF30" s="227"/>
      <c r="OOG30" s="227"/>
      <c r="OOH30" s="227"/>
      <c r="OOI30" s="227"/>
      <c r="OOJ30" s="227"/>
      <c r="OOK30" s="227"/>
      <c r="OOL30" s="227"/>
      <c r="OOM30" s="227"/>
      <c r="OON30" s="227"/>
      <c r="OOO30" s="227"/>
      <c r="OOP30" s="227"/>
      <c r="OOQ30" s="227"/>
      <c r="OOR30" s="227"/>
      <c r="OOS30" s="227"/>
      <c r="OOT30" s="227"/>
      <c r="OOU30" s="227"/>
      <c r="OOV30" s="227"/>
      <c r="OOW30" s="227"/>
      <c r="OOX30" s="227"/>
      <c r="OOY30" s="227"/>
      <c r="OOZ30" s="227"/>
      <c r="OPA30" s="227"/>
      <c r="OPB30" s="227"/>
      <c r="OPC30" s="227"/>
      <c r="OPD30" s="227"/>
      <c r="OPE30" s="227"/>
      <c r="OPF30" s="227"/>
      <c r="OPG30" s="227"/>
      <c r="OPH30" s="227"/>
      <c r="OPI30" s="227"/>
      <c r="OPJ30" s="227"/>
      <c r="OPK30" s="227"/>
      <c r="OPL30" s="227"/>
      <c r="OPM30" s="227"/>
      <c r="OPN30" s="227"/>
      <c r="OPO30" s="227"/>
      <c r="OPP30" s="227"/>
      <c r="OPQ30" s="227"/>
      <c r="OPR30" s="227"/>
      <c r="OPS30" s="227"/>
      <c r="OPT30" s="227"/>
      <c r="OPU30" s="227"/>
      <c r="OPV30" s="227"/>
      <c r="OPW30" s="227"/>
      <c r="OPX30" s="227"/>
      <c r="OPY30" s="227"/>
      <c r="OPZ30" s="227"/>
      <c r="OQA30" s="227"/>
      <c r="OQB30" s="227"/>
      <c r="OQC30" s="227"/>
      <c r="OQD30" s="227"/>
      <c r="OQE30" s="227"/>
      <c r="OQF30" s="227"/>
      <c r="OQG30" s="227"/>
      <c r="OQH30" s="227"/>
      <c r="OQI30" s="227"/>
      <c r="OQJ30" s="227"/>
      <c r="OQK30" s="227"/>
      <c r="OQL30" s="227"/>
      <c r="OQM30" s="227"/>
      <c r="OQN30" s="227"/>
      <c r="OQO30" s="227"/>
      <c r="OQP30" s="227"/>
      <c r="OQQ30" s="227"/>
      <c r="OQR30" s="227"/>
      <c r="OQS30" s="227"/>
      <c r="OQT30" s="227"/>
      <c r="OQU30" s="227"/>
      <c r="OQV30" s="227"/>
      <c r="OQW30" s="227"/>
      <c r="OQX30" s="227"/>
      <c r="OQY30" s="227"/>
      <c r="OQZ30" s="227"/>
      <c r="ORA30" s="227"/>
      <c r="ORB30" s="227"/>
      <c r="ORC30" s="227"/>
      <c r="ORD30" s="227"/>
      <c r="ORE30" s="227"/>
      <c r="ORF30" s="227"/>
      <c r="ORG30" s="227"/>
      <c r="ORH30" s="227"/>
      <c r="ORI30" s="227"/>
      <c r="ORJ30" s="227"/>
      <c r="ORK30" s="227"/>
      <c r="ORL30" s="227"/>
      <c r="ORM30" s="227"/>
      <c r="ORN30" s="227"/>
      <c r="ORO30" s="227"/>
      <c r="ORP30" s="227"/>
      <c r="ORQ30" s="227"/>
      <c r="ORR30" s="227"/>
      <c r="ORS30" s="227"/>
      <c r="ORT30" s="227"/>
      <c r="ORU30" s="227"/>
      <c r="ORV30" s="227"/>
      <c r="ORW30" s="227"/>
      <c r="ORX30" s="227"/>
      <c r="ORY30" s="227"/>
      <c r="ORZ30" s="227"/>
      <c r="OSA30" s="227"/>
      <c r="OSB30" s="227"/>
      <c r="OSC30" s="227"/>
      <c r="OSD30" s="227"/>
      <c r="OSE30" s="227"/>
      <c r="OSF30" s="227"/>
      <c r="OSG30" s="227"/>
      <c r="OSH30" s="227"/>
      <c r="OSI30" s="227"/>
      <c r="OSJ30" s="227"/>
      <c r="OSK30" s="227"/>
      <c r="OSL30" s="227"/>
      <c r="OSM30" s="227"/>
      <c r="OSN30" s="227"/>
      <c r="OSO30" s="227"/>
      <c r="OSP30" s="227"/>
      <c r="OSQ30" s="227"/>
      <c r="OSR30" s="227"/>
      <c r="OSS30" s="227"/>
      <c r="OST30" s="227"/>
      <c r="OSU30" s="227"/>
      <c r="OSV30" s="227"/>
      <c r="OSW30" s="227"/>
      <c r="OSX30" s="227"/>
      <c r="OSY30" s="227"/>
      <c r="OSZ30" s="227"/>
      <c r="OTA30" s="227"/>
      <c r="OTB30" s="227"/>
      <c r="OTC30" s="227"/>
      <c r="OTD30" s="227"/>
      <c r="OTE30" s="227"/>
      <c r="OTF30" s="227"/>
      <c r="OTG30" s="227"/>
      <c r="OTH30" s="227"/>
      <c r="OTI30" s="227"/>
      <c r="OTJ30" s="227"/>
      <c r="OTK30" s="227"/>
      <c r="OTL30" s="227"/>
      <c r="OTM30" s="227"/>
      <c r="OTN30" s="227"/>
      <c r="OTO30" s="227"/>
      <c r="OTP30" s="227"/>
      <c r="OTQ30" s="227"/>
      <c r="OTR30" s="227"/>
      <c r="OTS30" s="227"/>
      <c r="OTT30" s="227"/>
      <c r="OTU30" s="227"/>
      <c r="OTV30" s="227"/>
      <c r="OTW30" s="227"/>
      <c r="OTX30" s="227"/>
      <c r="OTY30" s="227"/>
      <c r="OTZ30" s="227"/>
      <c r="OUA30" s="227"/>
      <c r="OUB30" s="227"/>
      <c r="OUC30" s="227"/>
      <c r="OUD30" s="227"/>
      <c r="OUE30" s="227"/>
      <c r="OUF30" s="227"/>
      <c r="OUG30" s="227"/>
      <c r="OUH30" s="227"/>
      <c r="OUI30" s="227"/>
      <c r="OUJ30" s="227"/>
      <c r="OUK30" s="227"/>
      <c r="OUL30" s="227"/>
      <c r="OUM30" s="227"/>
      <c r="OUN30" s="227"/>
      <c r="OUO30" s="227"/>
      <c r="OUP30" s="227"/>
      <c r="OUQ30" s="227"/>
      <c r="OUR30" s="227"/>
      <c r="OUS30" s="227"/>
      <c r="OUT30" s="227"/>
      <c r="OUU30" s="227"/>
      <c r="OUV30" s="227"/>
      <c r="OUW30" s="227"/>
      <c r="OUX30" s="227"/>
      <c r="OUY30" s="227"/>
      <c r="OUZ30" s="227"/>
      <c r="OVA30" s="227"/>
      <c r="OVB30" s="227"/>
      <c r="OVC30" s="227"/>
      <c r="OVD30" s="227"/>
      <c r="OVE30" s="227"/>
      <c r="OVF30" s="227"/>
      <c r="OVG30" s="227"/>
      <c r="OVH30" s="227"/>
      <c r="OVI30" s="227"/>
      <c r="OVJ30" s="227"/>
      <c r="OVK30" s="227"/>
      <c r="OVL30" s="227"/>
      <c r="OVM30" s="227"/>
      <c r="OVN30" s="227"/>
      <c r="OVO30" s="227"/>
      <c r="OVP30" s="227"/>
      <c r="OVQ30" s="227"/>
      <c r="OVR30" s="227"/>
      <c r="OVS30" s="227"/>
      <c r="OVT30" s="227"/>
      <c r="OVU30" s="227"/>
      <c r="OVV30" s="227"/>
      <c r="OVW30" s="227"/>
      <c r="OVX30" s="227"/>
      <c r="OVY30" s="227"/>
      <c r="OVZ30" s="227"/>
      <c r="OWA30" s="227"/>
      <c r="OWB30" s="227"/>
      <c r="OWC30" s="227"/>
      <c r="OWD30" s="227"/>
      <c r="OWE30" s="227"/>
      <c r="OWF30" s="227"/>
      <c r="OWG30" s="227"/>
      <c r="OWH30" s="227"/>
      <c r="OWI30" s="227"/>
      <c r="OWJ30" s="227"/>
      <c r="OWK30" s="227"/>
      <c r="OWL30" s="227"/>
      <c r="OWM30" s="227"/>
      <c r="OWN30" s="227"/>
      <c r="OWO30" s="227"/>
      <c r="OWP30" s="227"/>
      <c r="OWQ30" s="227"/>
      <c r="OWR30" s="227"/>
      <c r="OWS30" s="227"/>
      <c r="OWT30" s="227"/>
      <c r="OWU30" s="227"/>
      <c r="OWV30" s="227"/>
      <c r="OWW30" s="227"/>
      <c r="OWX30" s="227"/>
      <c r="OWY30" s="227"/>
      <c r="OWZ30" s="227"/>
      <c r="OXA30" s="227"/>
      <c r="OXB30" s="227"/>
      <c r="OXC30" s="227"/>
      <c r="OXD30" s="227"/>
      <c r="OXE30" s="227"/>
      <c r="OXF30" s="227"/>
      <c r="OXG30" s="227"/>
      <c r="OXH30" s="227"/>
      <c r="OXI30" s="227"/>
      <c r="OXJ30" s="227"/>
      <c r="OXK30" s="227"/>
      <c r="OXL30" s="227"/>
      <c r="OXM30" s="227"/>
      <c r="OXN30" s="227"/>
      <c r="OXO30" s="227"/>
      <c r="OXP30" s="227"/>
      <c r="OXQ30" s="227"/>
      <c r="OXR30" s="227"/>
      <c r="OXS30" s="227"/>
      <c r="OXT30" s="227"/>
      <c r="OXU30" s="227"/>
      <c r="OXV30" s="227"/>
      <c r="OXW30" s="227"/>
      <c r="OXX30" s="227"/>
      <c r="OXY30" s="227"/>
      <c r="OXZ30" s="227"/>
      <c r="OYA30" s="227"/>
      <c r="OYB30" s="227"/>
      <c r="OYC30" s="227"/>
      <c r="OYD30" s="227"/>
      <c r="OYE30" s="227"/>
      <c r="OYF30" s="227"/>
      <c r="OYG30" s="227"/>
      <c r="OYH30" s="227"/>
      <c r="OYI30" s="227"/>
      <c r="OYJ30" s="227"/>
      <c r="OYK30" s="227"/>
      <c r="OYL30" s="227"/>
      <c r="OYM30" s="227"/>
      <c r="OYN30" s="227"/>
      <c r="OYO30" s="227"/>
      <c r="OYP30" s="227"/>
      <c r="OYQ30" s="227"/>
      <c r="OYR30" s="227"/>
      <c r="OYS30" s="227"/>
      <c r="OYT30" s="227"/>
      <c r="OYU30" s="227"/>
      <c r="OYV30" s="227"/>
      <c r="OYW30" s="227"/>
      <c r="OYX30" s="227"/>
      <c r="OYY30" s="227"/>
      <c r="OYZ30" s="227"/>
      <c r="OZA30" s="227"/>
      <c r="OZB30" s="227"/>
      <c r="OZC30" s="227"/>
      <c r="OZD30" s="227"/>
      <c r="OZE30" s="227"/>
      <c r="OZF30" s="227"/>
      <c r="OZG30" s="227"/>
      <c r="OZH30" s="227"/>
      <c r="OZI30" s="227"/>
      <c r="OZJ30" s="227"/>
      <c r="OZK30" s="227"/>
      <c r="OZL30" s="227"/>
      <c r="OZM30" s="227"/>
      <c r="OZN30" s="227"/>
      <c r="OZO30" s="227"/>
      <c r="OZP30" s="227"/>
      <c r="OZQ30" s="227"/>
      <c r="OZR30" s="227"/>
      <c r="OZS30" s="227"/>
      <c r="OZT30" s="227"/>
      <c r="OZU30" s="227"/>
      <c r="OZV30" s="227"/>
      <c r="OZW30" s="227"/>
      <c r="OZX30" s="227"/>
      <c r="OZY30" s="227"/>
      <c r="OZZ30" s="227"/>
      <c r="PAA30" s="227"/>
      <c r="PAB30" s="227"/>
      <c r="PAC30" s="227"/>
      <c r="PAD30" s="227"/>
      <c r="PAE30" s="227"/>
      <c r="PAF30" s="227"/>
      <c r="PAG30" s="227"/>
      <c r="PAH30" s="227"/>
      <c r="PAI30" s="227"/>
      <c r="PAJ30" s="227"/>
      <c r="PAK30" s="227"/>
      <c r="PAL30" s="227"/>
      <c r="PAM30" s="227"/>
      <c r="PAN30" s="227"/>
      <c r="PAO30" s="227"/>
      <c r="PAP30" s="227"/>
      <c r="PAQ30" s="227"/>
      <c r="PAR30" s="227"/>
      <c r="PAS30" s="227"/>
      <c r="PAT30" s="227"/>
      <c r="PAU30" s="227"/>
      <c r="PAV30" s="227"/>
      <c r="PAW30" s="227"/>
      <c r="PAX30" s="227"/>
      <c r="PAY30" s="227"/>
      <c r="PAZ30" s="227"/>
      <c r="PBA30" s="227"/>
      <c r="PBB30" s="227"/>
      <c r="PBC30" s="227"/>
      <c r="PBD30" s="227"/>
      <c r="PBE30" s="227"/>
      <c r="PBF30" s="227"/>
      <c r="PBG30" s="227"/>
      <c r="PBH30" s="227"/>
      <c r="PBI30" s="227"/>
      <c r="PBJ30" s="227"/>
      <c r="PBK30" s="227"/>
      <c r="PBL30" s="227"/>
      <c r="PBM30" s="227"/>
      <c r="PBN30" s="227"/>
      <c r="PBO30" s="227"/>
      <c r="PBP30" s="227"/>
      <c r="PBQ30" s="227"/>
      <c r="PBR30" s="227"/>
      <c r="PBS30" s="227"/>
      <c r="PBT30" s="227"/>
      <c r="PBU30" s="227"/>
      <c r="PBV30" s="227"/>
      <c r="PBW30" s="227"/>
      <c r="PBX30" s="227"/>
      <c r="PBY30" s="227"/>
      <c r="PBZ30" s="227"/>
      <c r="PCA30" s="227"/>
      <c r="PCB30" s="227"/>
      <c r="PCC30" s="227"/>
      <c r="PCD30" s="227"/>
      <c r="PCE30" s="227"/>
      <c r="PCF30" s="227"/>
      <c r="PCG30" s="227"/>
      <c r="PCH30" s="227"/>
      <c r="PCI30" s="227"/>
      <c r="PCJ30" s="227"/>
      <c r="PCK30" s="227"/>
      <c r="PCL30" s="227"/>
      <c r="PCM30" s="227"/>
      <c r="PCN30" s="227"/>
      <c r="PCO30" s="227"/>
      <c r="PCP30" s="227"/>
      <c r="PCQ30" s="227"/>
      <c r="PCR30" s="227"/>
      <c r="PCS30" s="227"/>
      <c r="PCT30" s="227"/>
      <c r="PCU30" s="227"/>
      <c r="PCV30" s="227"/>
      <c r="PCW30" s="227"/>
      <c r="PCX30" s="227"/>
      <c r="PCY30" s="227"/>
      <c r="PCZ30" s="227"/>
      <c r="PDA30" s="227"/>
      <c r="PDB30" s="227"/>
      <c r="PDC30" s="227"/>
      <c r="PDD30" s="227"/>
      <c r="PDE30" s="227"/>
      <c r="PDF30" s="227"/>
      <c r="PDG30" s="227"/>
      <c r="PDH30" s="227"/>
      <c r="PDI30" s="227"/>
      <c r="PDJ30" s="227"/>
      <c r="PDK30" s="227"/>
      <c r="PDL30" s="227"/>
      <c r="PDM30" s="227"/>
      <c r="PDN30" s="227"/>
      <c r="PDO30" s="227"/>
      <c r="PDP30" s="227"/>
      <c r="PDQ30" s="227"/>
      <c r="PDR30" s="227"/>
      <c r="PDS30" s="227"/>
      <c r="PDT30" s="227"/>
      <c r="PDU30" s="227"/>
      <c r="PDV30" s="227"/>
      <c r="PDW30" s="227"/>
      <c r="PDX30" s="227"/>
      <c r="PDY30" s="227"/>
      <c r="PDZ30" s="227"/>
      <c r="PEA30" s="227"/>
      <c r="PEB30" s="227"/>
      <c r="PEC30" s="227"/>
      <c r="PED30" s="227"/>
      <c r="PEE30" s="227"/>
      <c r="PEF30" s="227"/>
      <c r="PEG30" s="227"/>
      <c r="PEH30" s="227"/>
      <c r="PEI30" s="227"/>
      <c r="PEJ30" s="227"/>
      <c r="PEK30" s="227"/>
      <c r="PEL30" s="227"/>
      <c r="PEM30" s="227"/>
      <c r="PEN30" s="227"/>
      <c r="PEO30" s="227"/>
      <c r="PEP30" s="227"/>
      <c r="PEQ30" s="227"/>
      <c r="PER30" s="227"/>
      <c r="PES30" s="227"/>
      <c r="PET30" s="227"/>
      <c r="PEU30" s="227"/>
      <c r="PEV30" s="227"/>
      <c r="PEW30" s="227"/>
      <c r="PEX30" s="227"/>
      <c r="PEY30" s="227"/>
      <c r="PEZ30" s="227"/>
      <c r="PFA30" s="227"/>
      <c r="PFB30" s="227"/>
      <c r="PFC30" s="227"/>
      <c r="PFD30" s="227"/>
      <c r="PFE30" s="227"/>
      <c r="PFF30" s="227"/>
      <c r="PFG30" s="227"/>
      <c r="PFH30" s="227"/>
      <c r="PFI30" s="227"/>
      <c r="PFJ30" s="227"/>
      <c r="PFK30" s="227"/>
      <c r="PFL30" s="227"/>
      <c r="PFM30" s="227"/>
      <c r="PFN30" s="227"/>
      <c r="PFO30" s="227"/>
      <c r="PFP30" s="227"/>
      <c r="PFQ30" s="227"/>
      <c r="PFR30" s="227"/>
      <c r="PFS30" s="227"/>
      <c r="PFT30" s="227"/>
      <c r="PFU30" s="227"/>
      <c r="PFV30" s="227"/>
      <c r="PFW30" s="227"/>
      <c r="PFX30" s="227"/>
      <c r="PFY30" s="227"/>
      <c r="PFZ30" s="227"/>
      <c r="PGA30" s="227"/>
      <c r="PGB30" s="227"/>
      <c r="PGC30" s="227"/>
      <c r="PGD30" s="227"/>
      <c r="PGE30" s="227"/>
      <c r="PGF30" s="227"/>
      <c r="PGG30" s="227"/>
      <c r="PGH30" s="227"/>
      <c r="PGI30" s="227"/>
      <c r="PGJ30" s="227"/>
      <c r="PGK30" s="227"/>
      <c r="PGL30" s="227"/>
      <c r="PGM30" s="227"/>
      <c r="PGN30" s="227"/>
      <c r="PGO30" s="227"/>
      <c r="PGP30" s="227"/>
      <c r="PGQ30" s="227"/>
      <c r="PGR30" s="227"/>
      <c r="PGS30" s="227"/>
      <c r="PGT30" s="227"/>
      <c r="PGU30" s="227"/>
      <c r="PGV30" s="227"/>
      <c r="PGW30" s="227"/>
      <c r="PGX30" s="227"/>
      <c r="PGY30" s="227"/>
      <c r="PGZ30" s="227"/>
      <c r="PHA30" s="227"/>
      <c r="PHB30" s="227"/>
      <c r="PHC30" s="227"/>
      <c r="PHD30" s="227"/>
      <c r="PHE30" s="227"/>
      <c r="PHF30" s="227"/>
      <c r="PHG30" s="227"/>
      <c r="PHH30" s="227"/>
      <c r="PHI30" s="227"/>
      <c r="PHJ30" s="227"/>
      <c r="PHK30" s="227"/>
      <c r="PHL30" s="227"/>
      <c r="PHM30" s="227"/>
      <c r="PHN30" s="227"/>
      <c r="PHO30" s="227"/>
      <c r="PHP30" s="227"/>
      <c r="PHQ30" s="227"/>
      <c r="PHR30" s="227"/>
      <c r="PHS30" s="227"/>
      <c r="PHT30" s="227"/>
      <c r="PHU30" s="227"/>
      <c r="PHV30" s="227"/>
      <c r="PHW30" s="227"/>
      <c r="PHX30" s="227"/>
      <c r="PHY30" s="227"/>
      <c r="PHZ30" s="227"/>
      <c r="PIA30" s="227"/>
      <c r="PIB30" s="227"/>
      <c r="PIC30" s="227"/>
      <c r="PID30" s="227"/>
      <c r="PIE30" s="227"/>
      <c r="PIF30" s="227"/>
      <c r="PIG30" s="227"/>
      <c r="PIH30" s="227"/>
      <c r="PII30" s="227"/>
      <c r="PIJ30" s="227"/>
      <c r="PIK30" s="227"/>
      <c r="PIL30" s="227"/>
      <c r="PIM30" s="227"/>
      <c r="PIN30" s="227"/>
      <c r="PIO30" s="227"/>
      <c r="PIP30" s="227"/>
      <c r="PIQ30" s="227"/>
      <c r="PIR30" s="227"/>
      <c r="PIS30" s="227"/>
      <c r="PIT30" s="227"/>
      <c r="PIU30" s="227"/>
      <c r="PIV30" s="227"/>
      <c r="PIW30" s="227"/>
      <c r="PIX30" s="227"/>
      <c r="PIY30" s="227"/>
      <c r="PIZ30" s="227"/>
      <c r="PJA30" s="227"/>
      <c r="PJB30" s="227"/>
      <c r="PJC30" s="227"/>
      <c r="PJD30" s="227"/>
      <c r="PJE30" s="227"/>
      <c r="PJF30" s="227"/>
      <c r="PJG30" s="227"/>
      <c r="PJH30" s="227"/>
      <c r="PJI30" s="227"/>
      <c r="PJJ30" s="227"/>
      <c r="PJK30" s="227"/>
      <c r="PJL30" s="227"/>
      <c r="PJM30" s="227"/>
      <c r="PJN30" s="227"/>
      <c r="PJO30" s="227"/>
      <c r="PJP30" s="227"/>
      <c r="PJQ30" s="227"/>
      <c r="PJR30" s="227"/>
      <c r="PJS30" s="227"/>
      <c r="PJT30" s="227"/>
      <c r="PJU30" s="227"/>
      <c r="PJV30" s="227"/>
      <c r="PJW30" s="227"/>
      <c r="PJX30" s="227"/>
      <c r="PJY30" s="227"/>
      <c r="PJZ30" s="227"/>
      <c r="PKA30" s="227"/>
      <c r="PKB30" s="227"/>
      <c r="PKC30" s="227"/>
      <c r="PKD30" s="227"/>
      <c r="PKE30" s="227"/>
      <c r="PKF30" s="227"/>
      <c r="PKG30" s="227"/>
      <c r="PKH30" s="227"/>
      <c r="PKI30" s="227"/>
      <c r="PKJ30" s="227"/>
      <c r="PKK30" s="227"/>
      <c r="PKL30" s="227"/>
      <c r="PKM30" s="227"/>
      <c r="PKN30" s="227"/>
      <c r="PKO30" s="227"/>
      <c r="PKP30" s="227"/>
      <c r="PKQ30" s="227"/>
      <c r="PKR30" s="227"/>
      <c r="PKS30" s="227"/>
      <c r="PKT30" s="227"/>
      <c r="PKU30" s="227"/>
      <c r="PKV30" s="227"/>
      <c r="PKW30" s="227"/>
      <c r="PKX30" s="227"/>
      <c r="PKY30" s="227"/>
      <c r="PKZ30" s="227"/>
      <c r="PLA30" s="227"/>
      <c r="PLB30" s="227"/>
      <c r="PLC30" s="227"/>
      <c r="PLD30" s="227"/>
      <c r="PLE30" s="227"/>
      <c r="PLF30" s="227"/>
      <c r="PLG30" s="227"/>
      <c r="PLH30" s="227"/>
      <c r="PLI30" s="227"/>
      <c r="PLJ30" s="227"/>
      <c r="PLK30" s="227"/>
      <c r="PLL30" s="227"/>
      <c r="PLM30" s="227"/>
      <c r="PLN30" s="227"/>
      <c r="PLO30" s="227"/>
      <c r="PLP30" s="227"/>
      <c r="PLQ30" s="227"/>
      <c r="PLR30" s="227"/>
      <c r="PLS30" s="227"/>
      <c r="PLT30" s="227"/>
      <c r="PLU30" s="227"/>
      <c r="PLV30" s="227"/>
      <c r="PLW30" s="227"/>
      <c r="PLX30" s="227"/>
      <c r="PLY30" s="227"/>
      <c r="PLZ30" s="227"/>
      <c r="PMA30" s="227"/>
      <c r="PMB30" s="227"/>
      <c r="PMC30" s="227"/>
      <c r="PMD30" s="227"/>
      <c r="PME30" s="227"/>
      <c r="PMF30" s="227"/>
      <c r="PMG30" s="227"/>
      <c r="PMH30" s="227"/>
      <c r="PMI30" s="227"/>
      <c r="PMJ30" s="227"/>
      <c r="PMK30" s="227"/>
      <c r="PML30" s="227"/>
      <c r="PMM30" s="227"/>
      <c r="PMN30" s="227"/>
      <c r="PMO30" s="227"/>
      <c r="PMP30" s="227"/>
      <c r="PMQ30" s="227"/>
      <c r="PMR30" s="227"/>
      <c r="PMS30" s="227"/>
      <c r="PMT30" s="227"/>
      <c r="PMU30" s="227"/>
      <c r="PMV30" s="227"/>
      <c r="PMW30" s="227"/>
      <c r="PMX30" s="227"/>
      <c r="PMY30" s="227"/>
      <c r="PMZ30" s="227"/>
      <c r="PNA30" s="227"/>
      <c r="PNB30" s="227"/>
      <c r="PNC30" s="227"/>
      <c r="PND30" s="227"/>
      <c r="PNE30" s="227"/>
      <c r="PNF30" s="227"/>
      <c r="PNG30" s="227"/>
      <c r="PNH30" s="227"/>
      <c r="PNI30" s="227"/>
      <c r="PNJ30" s="227"/>
      <c r="PNK30" s="227"/>
      <c r="PNL30" s="227"/>
      <c r="PNM30" s="227"/>
      <c r="PNN30" s="227"/>
      <c r="PNO30" s="227"/>
      <c r="PNP30" s="227"/>
      <c r="PNQ30" s="227"/>
      <c r="PNR30" s="227"/>
      <c r="PNS30" s="227"/>
      <c r="PNT30" s="227"/>
      <c r="PNU30" s="227"/>
      <c r="PNV30" s="227"/>
      <c r="PNW30" s="227"/>
      <c r="PNX30" s="227"/>
      <c r="PNY30" s="227"/>
      <c r="PNZ30" s="227"/>
      <c r="POA30" s="227"/>
      <c r="POB30" s="227"/>
      <c r="POC30" s="227"/>
      <c r="POD30" s="227"/>
      <c r="POE30" s="227"/>
      <c r="POF30" s="227"/>
      <c r="POG30" s="227"/>
      <c r="POH30" s="227"/>
      <c r="POI30" s="227"/>
      <c r="POJ30" s="227"/>
      <c r="POK30" s="227"/>
      <c r="POL30" s="227"/>
      <c r="POM30" s="227"/>
      <c r="PON30" s="227"/>
      <c r="POO30" s="227"/>
      <c r="POP30" s="227"/>
      <c r="POQ30" s="227"/>
      <c r="POR30" s="227"/>
      <c r="POS30" s="227"/>
      <c r="POT30" s="227"/>
      <c r="POU30" s="227"/>
      <c r="POV30" s="227"/>
      <c r="POW30" s="227"/>
      <c r="POX30" s="227"/>
      <c r="POY30" s="227"/>
      <c r="POZ30" s="227"/>
      <c r="PPA30" s="227"/>
      <c r="PPB30" s="227"/>
      <c r="PPC30" s="227"/>
      <c r="PPD30" s="227"/>
      <c r="PPE30" s="227"/>
      <c r="PPF30" s="227"/>
      <c r="PPG30" s="227"/>
      <c r="PPH30" s="227"/>
      <c r="PPI30" s="227"/>
      <c r="PPJ30" s="227"/>
      <c r="PPK30" s="227"/>
      <c r="PPL30" s="227"/>
      <c r="PPM30" s="227"/>
      <c r="PPN30" s="227"/>
      <c r="PPO30" s="227"/>
      <c r="PPP30" s="227"/>
      <c r="PPQ30" s="227"/>
      <c r="PPR30" s="227"/>
      <c r="PPS30" s="227"/>
      <c r="PPT30" s="227"/>
      <c r="PPU30" s="227"/>
      <c r="PPV30" s="227"/>
      <c r="PPW30" s="227"/>
      <c r="PPX30" s="227"/>
      <c r="PPY30" s="227"/>
      <c r="PPZ30" s="227"/>
      <c r="PQA30" s="227"/>
      <c r="PQB30" s="227"/>
      <c r="PQC30" s="227"/>
      <c r="PQD30" s="227"/>
      <c r="PQE30" s="227"/>
      <c r="PQF30" s="227"/>
      <c r="PQG30" s="227"/>
      <c r="PQH30" s="227"/>
      <c r="PQI30" s="227"/>
      <c r="PQJ30" s="227"/>
      <c r="PQK30" s="227"/>
      <c r="PQL30" s="227"/>
      <c r="PQM30" s="227"/>
      <c r="PQN30" s="227"/>
      <c r="PQO30" s="227"/>
      <c r="PQP30" s="227"/>
      <c r="PQQ30" s="227"/>
      <c r="PQR30" s="227"/>
      <c r="PQS30" s="227"/>
      <c r="PQT30" s="227"/>
      <c r="PQU30" s="227"/>
      <c r="PQV30" s="227"/>
      <c r="PQW30" s="227"/>
      <c r="PQX30" s="227"/>
      <c r="PQY30" s="227"/>
      <c r="PQZ30" s="227"/>
      <c r="PRA30" s="227"/>
      <c r="PRB30" s="227"/>
      <c r="PRC30" s="227"/>
      <c r="PRD30" s="227"/>
      <c r="PRE30" s="227"/>
      <c r="PRF30" s="227"/>
      <c r="PRG30" s="227"/>
      <c r="PRH30" s="227"/>
      <c r="PRI30" s="227"/>
      <c r="PRJ30" s="227"/>
      <c r="PRK30" s="227"/>
      <c r="PRL30" s="227"/>
      <c r="PRM30" s="227"/>
      <c r="PRN30" s="227"/>
      <c r="PRO30" s="227"/>
      <c r="PRP30" s="227"/>
      <c r="PRQ30" s="227"/>
      <c r="PRR30" s="227"/>
      <c r="PRS30" s="227"/>
      <c r="PRT30" s="227"/>
      <c r="PRU30" s="227"/>
      <c r="PRV30" s="227"/>
      <c r="PRW30" s="227"/>
      <c r="PRX30" s="227"/>
      <c r="PRY30" s="227"/>
      <c r="PRZ30" s="227"/>
      <c r="PSA30" s="227"/>
      <c r="PSB30" s="227"/>
      <c r="PSC30" s="227"/>
      <c r="PSD30" s="227"/>
      <c r="PSE30" s="227"/>
      <c r="PSF30" s="227"/>
      <c r="PSG30" s="227"/>
      <c r="PSH30" s="227"/>
      <c r="PSI30" s="227"/>
      <c r="PSJ30" s="227"/>
      <c r="PSK30" s="227"/>
      <c r="PSL30" s="227"/>
      <c r="PSM30" s="227"/>
      <c r="PSN30" s="227"/>
      <c r="PSO30" s="227"/>
      <c r="PSP30" s="227"/>
      <c r="PSQ30" s="227"/>
      <c r="PSR30" s="227"/>
      <c r="PSS30" s="227"/>
      <c r="PST30" s="227"/>
      <c r="PSU30" s="227"/>
      <c r="PSV30" s="227"/>
      <c r="PSW30" s="227"/>
      <c r="PSX30" s="227"/>
      <c r="PSY30" s="227"/>
      <c r="PSZ30" s="227"/>
      <c r="PTA30" s="227"/>
      <c r="PTB30" s="227"/>
      <c r="PTC30" s="227"/>
      <c r="PTD30" s="227"/>
      <c r="PTE30" s="227"/>
      <c r="PTF30" s="227"/>
      <c r="PTG30" s="227"/>
      <c r="PTH30" s="227"/>
      <c r="PTI30" s="227"/>
      <c r="PTJ30" s="227"/>
      <c r="PTK30" s="227"/>
      <c r="PTL30" s="227"/>
      <c r="PTM30" s="227"/>
      <c r="PTN30" s="227"/>
      <c r="PTO30" s="227"/>
      <c r="PTP30" s="227"/>
      <c r="PTQ30" s="227"/>
      <c r="PTR30" s="227"/>
      <c r="PTS30" s="227"/>
      <c r="PTT30" s="227"/>
      <c r="PTU30" s="227"/>
      <c r="PTV30" s="227"/>
      <c r="PTW30" s="227"/>
      <c r="PTX30" s="227"/>
      <c r="PTY30" s="227"/>
      <c r="PTZ30" s="227"/>
      <c r="PUA30" s="227"/>
      <c r="PUB30" s="227"/>
      <c r="PUC30" s="227"/>
      <c r="PUD30" s="227"/>
      <c r="PUE30" s="227"/>
      <c r="PUF30" s="227"/>
      <c r="PUG30" s="227"/>
      <c r="PUH30" s="227"/>
      <c r="PUI30" s="227"/>
      <c r="PUJ30" s="227"/>
      <c r="PUK30" s="227"/>
      <c r="PUL30" s="227"/>
      <c r="PUM30" s="227"/>
      <c r="PUN30" s="227"/>
      <c r="PUO30" s="227"/>
      <c r="PUP30" s="227"/>
      <c r="PUQ30" s="227"/>
      <c r="PUR30" s="227"/>
      <c r="PUS30" s="227"/>
      <c r="PUT30" s="227"/>
      <c r="PUU30" s="227"/>
      <c r="PUV30" s="227"/>
      <c r="PUW30" s="227"/>
      <c r="PUX30" s="227"/>
      <c r="PUY30" s="227"/>
      <c r="PUZ30" s="227"/>
      <c r="PVA30" s="227"/>
      <c r="PVB30" s="227"/>
      <c r="PVC30" s="227"/>
      <c r="PVD30" s="227"/>
      <c r="PVE30" s="227"/>
      <c r="PVF30" s="227"/>
      <c r="PVG30" s="227"/>
      <c r="PVH30" s="227"/>
      <c r="PVI30" s="227"/>
      <c r="PVJ30" s="227"/>
      <c r="PVK30" s="227"/>
      <c r="PVL30" s="227"/>
      <c r="PVM30" s="227"/>
      <c r="PVN30" s="227"/>
      <c r="PVO30" s="227"/>
      <c r="PVP30" s="227"/>
      <c r="PVQ30" s="227"/>
      <c r="PVR30" s="227"/>
      <c r="PVS30" s="227"/>
      <c r="PVT30" s="227"/>
      <c r="PVU30" s="227"/>
      <c r="PVV30" s="227"/>
      <c r="PVW30" s="227"/>
      <c r="PVX30" s="227"/>
      <c r="PVY30" s="227"/>
      <c r="PVZ30" s="227"/>
      <c r="PWA30" s="227"/>
      <c r="PWB30" s="227"/>
      <c r="PWC30" s="227"/>
      <c r="PWD30" s="227"/>
      <c r="PWE30" s="227"/>
      <c r="PWF30" s="227"/>
      <c r="PWG30" s="227"/>
      <c r="PWH30" s="227"/>
      <c r="PWI30" s="227"/>
      <c r="PWJ30" s="227"/>
      <c r="PWK30" s="227"/>
      <c r="PWL30" s="227"/>
      <c r="PWM30" s="227"/>
      <c r="PWN30" s="227"/>
      <c r="PWO30" s="227"/>
      <c r="PWP30" s="227"/>
      <c r="PWQ30" s="227"/>
      <c r="PWR30" s="227"/>
      <c r="PWS30" s="227"/>
      <c r="PWT30" s="227"/>
      <c r="PWU30" s="227"/>
      <c r="PWV30" s="227"/>
      <c r="PWW30" s="227"/>
      <c r="PWX30" s="227"/>
      <c r="PWY30" s="227"/>
      <c r="PWZ30" s="227"/>
      <c r="PXA30" s="227"/>
      <c r="PXB30" s="227"/>
      <c r="PXC30" s="227"/>
      <c r="PXD30" s="227"/>
      <c r="PXE30" s="227"/>
      <c r="PXF30" s="227"/>
      <c r="PXG30" s="227"/>
      <c r="PXH30" s="227"/>
      <c r="PXI30" s="227"/>
      <c r="PXJ30" s="227"/>
      <c r="PXK30" s="227"/>
      <c r="PXL30" s="227"/>
      <c r="PXM30" s="227"/>
      <c r="PXN30" s="227"/>
      <c r="PXO30" s="227"/>
      <c r="PXP30" s="227"/>
      <c r="PXQ30" s="227"/>
      <c r="PXR30" s="227"/>
      <c r="PXS30" s="227"/>
      <c r="PXT30" s="227"/>
      <c r="PXU30" s="227"/>
      <c r="PXV30" s="227"/>
      <c r="PXW30" s="227"/>
      <c r="PXX30" s="227"/>
      <c r="PXY30" s="227"/>
      <c r="PXZ30" s="227"/>
      <c r="PYA30" s="227"/>
      <c r="PYB30" s="227"/>
      <c r="PYC30" s="227"/>
      <c r="PYD30" s="227"/>
      <c r="PYE30" s="227"/>
      <c r="PYF30" s="227"/>
      <c r="PYG30" s="227"/>
      <c r="PYH30" s="227"/>
      <c r="PYI30" s="227"/>
      <c r="PYJ30" s="227"/>
      <c r="PYK30" s="227"/>
      <c r="PYL30" s="227"/>
      <c r="PYM30" s="227"/>
      <c r="PYN30" s="227"/>
      <c r="PYO30" s="227"/>
      <c r="PYP30" s="227"/>
      <c r="PYQ30" s="227"/>
      <c r="PYR30" s="227"/>
      <c r="PYS30" s="227"/>
      <c r="PYT30" s="227"/>
      <c r="PYU30" s="227"/>
      <c r="PYV30" s="227"/>
      <c r="PYW30" s="227"/>
      <c r="PYX30" s="227"/>
      <c r="PYY30" s="227"/>
      <c r="PYZ30" s="227"/>
      <c r="PZA30" s="227"/>
      <c r="PZB30" s="227"/>
      <c r="PZC30" s="227"/>
      <c r="PZD30" s="227"/>
      <c r="PZE30" s="227"/>
      <c r="PZF30" s="227"/>
      <c r="PZG30" s="227"/>
      <c r="PZH30" s="227"/>
      <c r="PZI30" s="227"/>
      <c r="PZJ30" s="227"/>
      <c r="PZK30" s="227"/>
      <c r="PZL30" s="227"/>
      <c r="PZM30" s="227"/>
      <c r="PZN30" s="227"/>
      <c r="PZO30" s="227"/>
      <c r="PZP30" s="227"/>
      <c r="PZQ30" s="227"/>
      <c r="PZR30" s="227"/>
      <c r="PZS30" s="227"/>
      <c r="PZT30" s="227"/>
      <c r="PZU30" s="227"/>
      <c r="PZV30" s="227"/>
      <c r="PZW30" s="227"/>
      <c r="PZX30" s="227"/>
      <c r="PZY30" s="227"/>
      <c r="PZZ30" s="227"/>
      <c r="QAA30" s="227"/>
      <c r="QAB30" s="227"/>
      <c r="QAC30" s="227"/>
      <c r="QAD30" s="227"/>
      <c r="QAE30" s="227"/>
      <c r="QAF30" s="227"/>
      <c r="QAG30" s="227"/>
      <c r="QAH30" s="227"/>
      <c r="QAI30" s="227"/>
      <c r="QAJ30" s="227"/>
      <c r="QAK30" s="227"/>
      <c r="QAL30" s="227"/>
      <c r="QAM30" s="227"/>
      <c r="QAN30" s="227"/>
      <c r="QAO30" s="227"/>
      <c r="QAP30" s="227"/>
      <c r="QAQ30" s="227"/>
      <c r="QAR30" s="227"/>
      <c r="QAS30" s="227"/>
      <c r="QAT30" s="227"/>
      <c r="QAU30" s="227"/>
      <c r="QAV30" s="227"/>
      <c r="QAW30" s="227"/>
      <c r="QAX30" s="227"/>
      <c r="QAY30" s="227"/>
      <c r="QAZ30" s="227"/>
      <c r="QBA30" s="227"/>
      <c r="QBB30" s="227"/>
      <c r="QBC30" s="227"/>
      <c r="QBD30" s="227"/>
      <c r="QBE30" s="227"/>
      <c r="QBF30" s="227"/>
      <c r="QBG30" s="227"/>
      <c r="QBH30" s="227"/>
      <c r="QBI30" s="227"/>
      <c r="QBJ30" s="227"/>
      <c r="QBK30" s="227"/>
      <c r="QBL30" s="227"/>
      <c r="QBM30" s="227"/>
      <c r="QBN30" s="227"/>
      <c r="QBO30" s="227"/>
      <c r="QBP30" s="227"/>
      <c r="QBQ30" s="227"/>
      <c r="QBR30" s="227"/>
      <c r="QBS30" s="227"/>
      <c r="QBT30" s="227"/>
      <c r="QBU30" s="227"/>
      <c r="QBV30" s="227"/>
      <c r="QBW30" s="227"/>
      <c r="QBX30" s="227"/>
      <c r="QBY30" s="227"/>
      <c r="QBZ30" s="227"/>
      <c r="QCA30" s="227"/>
      <c r="QCB30" s="227"/>
      <c r="QCC30" s="227"/>
      <c r="QCD30" s="227"/>
      <c r="QCE30" s="227"/>
      <c r="QCF30" s="227"/>
      <c r="QCG30" s="227"/>
      <c r="QCH30" s="227"/>
      <c r="QCI30" s="227"/>
      <c r="QCJ30" s="227"/>
      <c r="QCK30" s="227"/>
      <c r="QCL30" s="227"/>
      <c r="QCM30" s="227"/>
      <c r="QCN30" s="227"/>
      <c r="QCO30" s="227"/>
      <c r="QCP30" s="227"/>
      <c r="QCQ30" s="227"/>
      <c r="QCR30" s="227"/>
      <c r="QCS30" s="227"/>
      <c r="QCT30" s="227"/>
      <c r="QCU30" s="227"/>
      <c r="QCV30" s="227"/>
      <c r="QCW30" s="227"/>
      <c r="QCX30" s="227"/>
      <c r="QCY30" s="227"/>
      <c r="QCZ30" s="227"/>
      <c r="QDA30" s="227"/>
      <c r="QDB30" s="227"/>
      <c r="QDC30" s="227"/>
      <c r="QDD30" s="227"/>
      <c r="QDE30" s="227"/>
      <c r="QDF30" s="227"/>
      <c r="QDG30" s="227"/>
      <c r="QDH30" s="227"/>
      <c r="QDI30" s="227"/>
      <c r="QDJ30" s="227"/>
      <c r="QDK30" s="227"/>
      <c r="QDL30" s="227"/>
      <c r="QDM30" s="227"/>
      <c r="QDN30" s="227"/>
      <c r="QDO30" s="227"/>
      <c r="QDP30" s="227"/>
      <c r="QDQ30" s="227"/>
      <c r="QDR30" s="227"/>
      <c r="QDS30" s="227"/>
      <c r="QDT30" s="227"/>
      <c r="QDU30" s="227"/>
      <c r="QDV30" s="227"/>
      <c r="QDW30" s="227"/>
      <c r="QDX30" s="227"/>
      <c r="QDY30" s="227"/>
      <c r="QDZ30" s="227"/>
      <c r="QEA30" s="227"/>
      <c r="QEB30" s="227"/>
      <c r="QEC30" s="227"/>
      <c r="QED30" s="227"/>
      <c r="QEE30" s="227"/>
      <c r="QEF30" s="227"/>
      <c r="QEG30" s="227"/>
      <c r="QEH30" s="227"/>
      <c r="QEI30" s="227"/>
      <c r="QEJ30" s="227"/>
      <c r="QEK30" s="227"/>
      <c r="QEL30" s="227"/>
      <c r="QEM30" s="227"/>
      <c r="QEN30" s="227"/>
      <c r="QEO30" s="227"/>
      <c r="QEP30" s="227"/>
      <c r="QEQ30" s="227"/>
      <c r="QER30" s="227"/>
      <c r="QES30" s="227"/>
      <c r="QET30" s="227"/>
      <c r="QEU30" s="227"/>
      <c r="QEV30" s="227"/>
      <c r="QEW30" s="227"/>
      <c r="QEX30" s="227"/>
      <c r="QEY30" s="227"/>
      <c r="QEZ30" s="227"/>
      <c r="QFA30" s="227"/>
      <c r="QFB30" s="227"/>
      <c r="QFC30" s="227"/>
      <c r="QFD30" s="227"/>
      <c r="QFE30" s="227"/>
      <c r="QFF30" s="227"/>
      <c r="QFG30" s="227"/>
      <c r="QFH30" s="227"/>
      <c r="QFI30" s="227"/>
      <c r="QFJ30" s="227"/>
      <c r="QFK30" s="227"/>
      <c r="QFL30" s="227"/>
      <c r="QFM30" s="227"/>
      <c r="QFN30" s="227"/>
      <c r="QFO30" s="227"/>
      <c r="QFP30" s="227"/>
      <c r="QFQ30" s="227"/>
      <c r="QFR30" s="227"/>
      <c r="QFS30" s="227"/>
      <c r="QFT30" s="227"/>
      <c r="QFU30" s="227"/>
      <c r="QFV30" s="227"/>
      <c r="QFW30" s="227"/>
      <c r="QFX30" s="227"/>
      <c r="QFY30" s="227"/>
      <c r="QFZ30" s="227"/>
      <c r="QGA30" s="227"/>
      <c r="QGB30" s="227"/>
      <c r="QGC30" s="227"/>
      <c r="QGD30" s="227"/>
      <c r="QGE30" s="227"/>
      <c r="QGF30" s="227"/>
      <c r="QGG30" s="227"/>
      <c r="QGH30" s="227"/>
      <c r="QGI30" s="227"/>
      <c r="QGJ30" s="227"/>
      <c r="QGK30" s="227"/>
      <c r="QGL30" s="227"/>
      <c r="QGM30" s="227"/>
      <c r="QGN30" s="227"/>
      <c r="QGO30" s="227"/>
      <c r="QGP30" s="227"/>
      <c r="QGQ30" s="227"/>
      <c r="QGR30" s="227"/>
      <c r="QGS30" s="227"/>
      <c r="QGT30" s="227"/>
      <c r="QGU30" s="227"/>
      <c r="QGV30" s="227"/>
      <c r="QGW30" s="227"/>
      <c r="QGX30" s="227"/>
      <c r="QGY30" s="227"/>
      <c r="QGZ30" s="227"/>
      <c r="QHA30" s="227"/>
      <c r="QHB30" s="227"/>
      <c r="QHC30" s="227"/>
      <c r="QHD30" s="227"/>
      <c r="QHE30" s="227"/>
      <c r="QHF30" s="227"/>
      <c r="QHG30" s="227"/>
      <c r="QHH30" s="227"/>
      <c r="QHI30" s="227"/>
      <c r="QHJ30" s="227"/>
      <c r="QHK30" s="227"/>
      <c r="QHL30" s="227"/>
      <c r="QHM30" s="227"/>
      <c r="QHN30" s="227"/>
      <c r="QHO30" s="227"/>
      <c r="QHP30" s="227"/>
      <c r="QHQ30" s="227"/>
      <c r="QHR30" s="227"/>
      <c r="QHS30" s="227"/>
      <c r="QHT30" s="227"/>
      <c r="QHU30" s="227"/>
      <c r="QHV30" s="227"/>
      <c r="QHW30" s="227"/>
      <c r="QHX30" s="227"/>
      <c r="QHY30" s="227"/>
      <c r="QHZ30" s="227"/>
      <c r="QIA30" s="227"/>
      <c r="QIB30" s="227"/>
      <c r="QIC30" s="227"/>
      <c r="QID30" s="227"/>
      <c r="QIE30" s="227"/>
      <c r="QIF30" s="227"/>
      <c r="QIG30" s="227"/>
      <c r="QIH30" s="227"/>
      <c r="QII30" s="227"/>
      <c r="QIJ30" s="227"/>
      <c r="QIK30" s="227"/>
      <c r="QIL30" s="227"/>
      <c r="QIM30" s="227"/>
      <c r="QIN30" s="227"/>
      <c r="QIO30" s="227"/>
      <c r="QIP30" s="227"/>
      <c r="QIQ30" s="227"/>
      <c r="QIR30" s="227"/>
      <c r="QIS30" s="227"/>
      <c r="QIT30" s="227"/>
      <c r="QIU30" s="227"/>
      <c r="QIV30" s="227"/>
      <c r="QIW30" s="227"/>
      <c r="QIX30" s="227"/>
      <c r="QIY30" s="227"/>
      <c r="QIZ30" s="227"/>
      <c r="QJA30" s="227"/>
      <c r="QJB30" s="227"/>
      <c r="QJC30" s="227"/>
      <c r="QJD30" s="227"/>
      <c r="QJE30" s="227"/>
      <c r="QJF30" s="227"/>
      <c r="QJG30" s="227"/>
      <c r="QJH30" s="227"/>
      <c r="QJI30" s="227"/>
      <c r="QJJ30" s="227"/>
      <c r="QJK30" s="227"/>
      <c r="QJL30" s="227"/>
      <c r="QJM30" s="227"/>
      <c r="QJN30" s="227"/>
      <c r="QJO30" s="227"/>
      <c r="QJP30" s="227"/>
      <c r="QJQ30" s="227"/>
      <c r="QJR30" s="227"/>
      <c r="QJS30" s="227"/>
      <c r="QJT30" s="227"/>
      <c r="QJU30" s="227"/>
      <c r="QJV30" s="227"/>
      <c r="QJW30" s="227"/>
      <c r="QJX30" s="227"/>
      <c r="QJY30" s="227"/>
      <c r="QJZ30" s="227"/>
      <c r="QKA30" s="227"/>
      <c r="QKB30" s="227"/>
      <c r="QKC30" s="227"/>
      <c r="QKD30" s="227"/>
      <c r="QKE30" s="227"/>
      <c r="QKF30" s="227"/>
      <c r="QKG30" s="227"/>
      <c r="QKH30" s="227"/>
      <c r="QKI30" s="227"/>
      <c r="QKJ30" s="227"/>
      <c r="QKK30" s="227"/>
      <c r="QKL30" s="227"/>
      <c r="QKM30" s="227"/>
      <c r="QKN30" s="227"/>
      <c r="QKO30" s="227"/>
      <c r="QKP30" s="227"/>
      <c r="QKQ30" s="227"/>
      <c r="QKR30" s="227"/>
      <c r="QKS30" s="227"/>
      <c r="QKT30" s="227"/>
      <c r="QKU30" s="227"/>
      <c r="QKV30" s="227"/>
      <c r="QKW30" s="227"/>
      <c r="QKX30" s="227"/>
      <c r="QKY30" s="227"/>
      <c r="QKZ30" s="227"/>
      <c r="QLA30" s="227"/>
      <c r="QLB30" s="227"/>
      <c r="QLC30" s="227"/>
      <c r="QLD30" s="227"/>
      <c r="QLE30" s="227"/>
      <c r="QLF30" s="227"/>
      <c r="QLG30" s="227"/>
      <c r="QLH30" s="227"/>
      <c r="QLI30" s="227"/>
      <c r="QLJ30" s="227"/>
      <c r="QLK30" s="227"/>
      <c r="QLL30" s="227"/>
      <c r="QLM30" s="227"/>
      <c r="QLN30" s="227"/>
      <c r="QLO30" s="227"/>
      <c r="QLP30" s="227"/>
      <c r="QLQ30" s="227"/>
      <c r="QLR30" s="227"/>
      <c r="QLS30" s="227"/>
      <c r="QLT30" s="227"/>
      <c r="QLU30" s="227"/>
      <c r="QLV30" s="227"/>
      <c r="QLW30" s="227"/>
      <c r="QLX30" s="227"/>
      <c r="QLY30" s="227"/>
      <c r="QLZ30" s="227"/>
      <c r="QMA30" s="227"/>
      <c r="QMB30" s="227"/>
      <c r="QMC30" s="227"/>
      <c r="QMD30" s="227"/>
      <c r="QME30" s="227"/>
      <c r="QMF30" s="227"/>
      <c r="QMG30" s="227"/>
      <c r="QMH30" s="227"/>
      <c r="QMI30" s="227"/>
      <c r="QMJ30" s="227"/>
      <c r="QMK30" s="227"/>
      <c r="QML30" s="227"/>
      <c r="QMM30" s="227"/>
      <c r="QMN30" s="227"/>
      <c r="QMO30" s="227"/>
      <c r="QMP30" s="227"/>
      <c r="QMQ30" s="227"/>
      <c r="QMR30" s="227"/>
      <c r="QMS30" s="227"/>
      <c r="QMT30" s="227"/>
      <c r="QMU30" s="227"/>
      <c r="QMV30" s="227"/>
      <c r="QMW30" s="227"/>
      <c r="QMX30" s="227"/>
      <c r="QMY30" s="227"/>
      <c r="QMZ30" s="227"/>
      <c r="QNA30" s="227"/>
      <c r="QNB30" s="227"/>
      <c r="QNC30" s="227"/>
      <c r="QND30" s="227"/>
      <c r="QNE30" s="227"/>
      <c r="QNF30" s="227"/>
      <c r="QNG30" s="227"/>
      <c r="QNH30" s="227"/>
      <c r="QNI30" s="227"/>
      <c r="QNJ30" s="227"/>
      <c r="QNK30" s="227"/>
      <c r="QNL30" s="227"/>
      <c r="QNM30" s="227"/>
      <c r="QNN30" s="227"/>
      <c r="QNO30" s="227"/>
      <c r="QNP30" s="227"/>
      <c r="QNQ30" s="227"/>
      <c r="QNR30" s="227"/>
      <c r="QNS30" s="227"/>
      <c r="QNT30" s="227"/>
      <c r="QNU30" s="227"/>
      <c r="QNV30" s="227"/>
      <c r="QNW30" s="227"/>
      <c r="QNX30" s="227"/>
      <c r="QNY30" s="227"/>
      <c r="QNZ30" s="227"/>
      <c r="QOA30" s="227"/>
      <c r="QOB30" s="227"/>
      <c r="QOC30" s="227"/>
      <c r="QOD30" s="227"/>
      <c r="QOE30" s="227"/>
      <c r="QOF30" s="227"/>
      <c r="QOG30" s="227"/>
      <c r="QOH30" s="227"/>
      <c r="QOI30" s="227"/>
      <c r="QOJ30" s="227"/>
      <c r="QOK30" s="227"/>
      <c r="QOL30" s="227"/>
      <c r="QOM30" s="227"/>
      <c r="QON30" s="227"/>
      <c r="QOO30" s="227"/>
      <c r="QOP30" s="227"/>
      <c r="QOQ30" s="227"/>
      <c r="QOR30" s="227"/>
      <c r="QOS30" s="227"/>
      <c r="QOT30" s="227"/>
      <c r="QOU30" s="227"/>
      <c r="QOV30" s="227"/>
      <c r="QOW30" s="227"/>
      <c r="QOX30" s="227"/>
      <c r="QOY30" s="227"/>
      <c r="QOZ30" s="227"/>
      <c r="QPA30" s="227"/>
      <c r="QPB30" s="227"/>
      <c r="QPC30" s="227"/>
      <c r="QPD30" s="227"/>
      <c r="QPE30" s="227"/>
      <c r="QPF30" s="227"/>
      <c r="QPG30" s="227"/>
      <c r="QPH30" s="227"/>
      <c r="QPI30" s="227"/>
      <c r="QPJ30" s="227"/>
      <c r="QPK30" s="227"/>
      <c r="QPL30" s="227"/>
      <c r="QPM30" s="227"/>
      <c r="QPN30" s="227"/>
      <c r="QPO30" s="227"/>
      <c r="QPP30" s="227"/>
      <c r="QPQ30" s="227"/>
      <c r="QPR30" s="227"/>
      <c r="QPS30" s="227"/>
      <c r="QPT30" s="227"/>
      <c r="QPU30" s="227"/>
      <c r="QPV30" s="227"/>
      <c r="QPW30" s="227"/>
      <c r="QPX30" s="227"/>
      <c r="QPY30" s="227"/>
      <c r="QPZ30" s="227"/>
      <c r="QQA30" s="227"/>
      <c r="QQB30" s="227"/>
      <c r="QQC30" s="227"/>
      <c r="QQD30" s="227"/>
      <c r="QQE30" s="227"/>
      <c r="QQF30" s="227"/>
      <c r="QQG30" s="227"/>
      <c r="QQH30" s="227"/>
      <c r="QQI30" s="227"/>
      <c r="QQJ30" s="227"/>
      <c r="QQK30" s="227"/>
      <c r="QQL30" s="227"/>
      <c r="QQM30" s="227"/>
      <c r="QQN30" s="227"/>
      <c r="QQO30" s="227"/>
      <c r="QQP30" s="227"/>
      <c r="QQQ30" s="227"/>
      <c r="QQR30" s="227"/>
      <c r="QQS30" s="227"/>
      <c r="QQT30" s="227"/>
      <c r="QQU30" s="227"/>
      <c r="QQV30" s="227"/>
      <c r="QQW30" s="227"/>
      <c r="QQX30" s="227"/>
      <c r="QQY30" s="227"/>
      <c r="QQZ30" s="227"/>
      <c r="QRA30" s="227"/>
      <c r="QRB30" s="227"/>
      <c r="QRC30" s="227"/>
      <c r="QRD30" s="227"/>
      <c r="QRE30" s="227"/>
      <c r="QRF30" s="227"/>
      <c r="QRG30" s="227"/>
      <c r="QRH30" s="227"/>
      <c r="QRI30" s="227"/>
      <c r="QRJ30" s="227"/>
      <c r="QRK30" s="227"/>
      <c r="QRL30" s="227"/>
      <c r="QRM30" s="227"/>
      <c r="QRN30" s="227"/>
      <c r="QRO30" s="227"/>
      <c r="QRP30" s="227"/>
      <c r="QRQ30" s="227"/>
      <c r="QRR30" s="227"/>
      <c r="QRS30" s="227"/>
      <c r="QRT30" s="227"/>
      <c r="QRU30" s="227"/>
      <c r="QRV30" s="227"/>
      <c r="QRW30" s="227"/>
      <c r="QRX30" s="227"/>
      <c r="QRY30" s="227"/>
      <c r="QRZ30" s="227"/>
      <c r="QSA30" s="227"/>
      <c r="QSB30" s="227"/>
      <c r="QSC30" s="227"/>
      <c r="QSD30" s="227"/>
      <c r="QSE30" s="227"/>
      <c r="QSF30" s="227"/>
      <c r="QSG30" s="227"/>
      <c r="QSH30" s="227"/>
      <c r="QSI30" s="227"/>
      <c r="QSJ30" s="227"/>
      <c r="QSK30" s="227"/>
      <c r="QSL30" s="227"/>
      <c r="QSM30" s="227"/>
      <c r="QSN30" s="227"/>
      <c r="QSO30" s="227"/>
      <c r="QSP30" s="227"/>
      <c r="QSQ30" s="227"/>
      <c r="QSR30" s="227"/>
      <c r="QSS30" s="227"/>
      <c r="QST30" s="227"/>
      <c r="QSU30" s="227"/>
      <c r="QSV30" s="227"/>
      <c r="QSW30" s="227"/>
      <c r="QSX30" s="227"/>
      <c r="QSY30" s="227"/>
      <c r="QSZ30" s="227"/>
      <c r="QTA30" s="227"/>
      <c r="QTB30" s="227"/>
      <c r="QTC30" s="227"/>
      <c r="QTD30" s="227"/>
      <c r="QTE30" s="227"/>
      <c r="QTF30" s="227"/>
      <c r="QTG30" s="227"/>
      <c r="QTH30" s="227"/>
      <c r="QTI30" s="227"/>
      <c r="QTJ30" s="227"/>
      <c r="QTK30" s="227"/>
      <c r="QTL30" s="227"/>
      <c r="QTM30" s="227"/>
      <c r="QTN30" s="227"/>
      <c r="QTO30" s="227"/>
      <c r="QTP30" s="227"/>
      <c r="QTQ30" s="227"/>
      <c r="QTR30" s="227"/>
      <c r="QTS30" s="227"/>
      <c r="QTT30" s="227"/>
      <c r="QTU30" s="227"/>
      <c r="QTV30" s="227"/>
      <c r="QTW30" s="227"/>
      <c r="QTX30" s="227"/>
      <c r="QTY30" s="227"/>
      <c r="QTZ30" s="227"/>
      <c r="QUA30" s="227"/>
      <c r="QUB30" s="227"/>
      <c r="QUC30" s="227"/>
      <c r="QUD30" s="227"/>
      <c r="QUE30" s="227"/>
      <c r="QUF30" s="227"/>
      <c r="QUG30" s="227"/>
      <c r="QUH30" s="227"/>
      <c r="QUI30" s="227"/>
      <c r="QUJ30" s="227"/>
      <c r="QUK30" s="227"/>
      <c r="QUL30" s="227"/>
      <c r="QUM30" s="227"/>
      <c r="QUN30" s="227"/>
      <c r="QUO30" s="227"/>
      <c r="QUP30" s="227"/>
      <c r="QUQ30" s="227"/>
      <c r="QUR30" s="227"/>
      <c r="QUS30" s="227"/>
      <c r="QUT30" s="227"/>
      <c r="QUU30" s="227"/>
      <c r="QUV30" s="227"/>
      <c r="QUW30" s="227"/>
      <c r="QUX30" s="227"/>
      <c r="QUY30" s="227"/>
      <c r="QUZ30" s="227"/>
      <c r="QVA30" s="227"/>
      <c r="QVB30" s="227"/>
      <c r="QVC30" s="227"/>
      <c r="QVD30" s="227"/>
      <c r="QVE30" s="227"/>
      <c r="QVF30" s="227"/>
      <c r="QVG30" s="227"/>
      <c r="QVH30" s="227"/>
      <c r="QVI30" s="227"/>
      <c r="QVJ30" s="227"/>
      <c r="QVK30" s="227"/>
      <c r="QVL30" s="227"/>
      <c r="QVM30" s="227"/>
      <c r="QVN30" s="227"/>
      <c r="QVO30" s="227"/>
      <c r="QVP30" s="227"/>
      <c r="QVQ30" s="227"/>
      <c r="QVR30" s="227"/>
      <c r="QVS30" s="227"/>
      <c r="QVT30" s="227"/>
      <c r="QVU30" s="227"/>
      <c r="QVV30" s="227"/>
      <c r="QVW30" s="227"/>
      <c r="QVX30" s="227"/>
      <c r="QVY30" s="227"/>
      <c r="QVZ30" s="227"/>
      <c r="QWA30" s="227"/>
      <c r="QWB30" s="227"/>
      <c r="QWC30" s="227"/>
      <c r="QWD30" s="227"/>
      <c r="QWE30" s="227"/>
      <c r="QWF30" s="227"/>
      <c r="QWG30" s="227"/>
      <c r="QWH30" s="227"/>
      <c r="QWI30" s="227"/>
      <c r="QWJ30" s="227"/>
      <c r="QWK30" s="227"/>
      <c r="QWL30" s="227"/>
      <c r="QWM30" s="227"/>
      <c r="QWN30" s="227"/>
      <c r="QWO30" s="227"/>
      <c r="QWP30" s="227"/>
      <c r="QWQ30" s="227"/>
      <c r="QWR30" s="227"/>
      <c r="QWS30" s="227"/>
      <c r="QWT30" s="227"/>
      <c r="QWU30" s="227"/>
      <c r="QWV30" s="227"/>
      <c r="QWW30" s="227"/>
      <c r="QWX30" s="227"/>
      <c r="QWY30" s="227"/>
      <c r="QWZ30" s="227"/>
      <c r="QXA30" s="227"/>
      <c r="QXB30" s="227"/>
      <c r="QXC30" s="227"/>
      <c r="QXD30" s="227"/>
      <c r="QXE30" s="227"/>
      <c r="QXF30" s="227"/>
      <c r="QXG30" s="227"/>
      <c r="QXH30" s="227"/>
      <c r="QXI30" s="227"/>
      <c r="QXJ30" s="227"/>
      <c r="QXK30" s="227"/>
      <c r="QXL30" s="227"/>
      <c r="QXM30" s="227"/>
      <c r="QXN30" s="227"/>
      <c r="QXO30" s="227"/>
      <c r="QXP30" s="227"/>
      <c r="QXQ30" s="227"/>
      <c r="QXR30" s="227"/>
      <c r="QXS30" s="227"/>
      <c r="QXT30" s="227"/>
      <c r="QXU30" s="227"/>
      <c r="QXV30" s="227"/>
      <c r="QXW30" s="227"/>
      <c r="QXX30" s="227"/>
      <c r="QXY30" s="227"/>
      <c r="QXZ30" s="227"/>
      <c r="QYA30" s="227"/>
      <c r="QYB30" s="227"/>
      <c r="QYC30" s="227"/>
      <c r="QYD30" s="227"/>
      <c r="QYE30" s="227"/>
      <c r="QYF30" s="227"/>
      <c r="QYG30" s="227"/>
      <c r="QYH30" s="227"/>
      <c r="QYI30" s="227"/>
      <c r="QYJ30" s="227"/>
      <c r="QYK30" s="227"/>
      <c r="QYL30" s="227"/>
      <c r="QYM30" s="227"/>
      <c r="QYN30" s="227"/>
      <c r="QYO30" s="227"/>
      <c r="QYP30" s="227"/>
      <c r="QYQ30" s="227"/>
      <c r="QYR30" s="227"/>
      <c r="QYS30" s="227"/>
      <c r="QYT30" s="227"/>
      <c r="QYU30" s="227"/>
      <c r="QYV30" s="227"/>
      <c r="QYW30" s="227"/>
      <c r="QYX30" s="227"/>
      <c r="QYY30" s="227"/>
      <c r="QYZ30" s="227"/>
      <c r="QZA30" s="227"/>
      <c r="QZB30" s="227"/>
      <c r="QZC30" s="227"/>
      <c r="QZD30" s="227"/>
      <c r="QZE30" s="227"/>
      <c r="QZF30" s="227"/>
      <c r="QZG30" s="227"/>
      <c r="QZH30" s="227"/>
      <c r="QZI30" s="227"/>
      <c r="QZJ30" s="227"/>
      <c r="QZK30" s="227"/>
      <c r="QZL30" s="227"/>
      <c r="QZM30" s="227"/>
      <c r="QZN30" s="227"/>
      <c r="QZO30" s="227"/>
      <c r="QZP30" s="227"/>
      <c r="QZQ30" s="227"/>
      <c r="QZR30" s="227"/>
      <c r="QZS30" s="227"/>
      <c r="QZT30" s="227"/>
      <c r="QZU30" s="227"/>
      <c r="QZV30" s="227"/>
      <c r="QZW30" s="227"/>
      <c r="QZX30" s="227"/>
      <c r="QZY30" s="227"/>
      <c r="QZZ30" s="227"/>
      <c r="RAA30" s="227"/>
      <c r="RAB30" s="227"/>
      <c r="RAC30" s="227"/>
      <c r="RAD30" s="227"/>
      <c r="RAE30" s="227"/>
      <c r="RAF30" s="227"/>
      <c r="RAG30" s="227"/>
      <c r="RAH30" s="227"/>
      <c r="RAI30" s="227"/>
      <c r="RAJ30" s="227"/>
      <c r="RAK30" s="227"/>
      <c r="RAL30" s="227"/>
      <c r="RAM30" s="227"/>
      <c r="RAN30" s="227"/>
      <c r="RAO30" s="227"/>
      <c r="RAP30" s="227"/>
      <c r="RAQ30" s="227"/>
      <c r="RAR30" s="227"/>
      <c r="RAS30" s="227"/>
      <c r="RAT30" s="227"/>
      <c r="RAU30" s="227"/>
      <c r="RAV30" s="227"/>
      <c r="RAW30" s="227"/>
      <c r="RAX30" s="227"/>
      <c r="RAY30" s="227"/>
      <c r="RAZ30" s="227"/>
      <c r="RBA30" s="227"/>
      <c r="RBB30" s="227"/>
      <c r="RBC30" s="227"/>
      <c r="RBD30" s="227"/>
      <c r="RBE30" s="227"/>
      <c r="RBF30" s="227"/>
      <c r="RBG30" s="227"/>
      <c r="RBH30" s="227"/>
      <c r="RBI30" s="227"/>
      <c r="RBJ30" s="227"/>
      <c r="RBK30" s="227"/>
      <c r="RBL30" s="227"/>
      <c r="RBM30" s="227"/>
      <c r="RBN30" s="227"/>
      <c r="RBO30" s="227"/>
      <c r="RBP30" s="227"/>
      <c r="RBQ30" s="227"/>
      <c r="RBR30" s="227"/>
      <c r="RBS30" s="227"/>
      <c r="RBT30" s="227"/>
      <c r="RBU30" s="227"/>
      <c r="RBV30" s="227"/>
      <c r="RBW30" s="227"/>
      <c r="RBX30" s="227"/>
      <c r="RBY30" s="227"/>
      <c r="RBZ30" s="227"/>
      <c r="RCA30" s="227"/>
      <c r="RCB30" s="227"/>
      <c r="RCC30" s="227"/>
      <c r="RCD30" s="227"/>
      <c r="RCE30" s="227"/>
      <c r="RCF30" s="227"/>
      <c r="RCG30" s="227"/>
      <c r="RCH30" s="227"/>
      <c r="RCI30" s="227"/>
      <c r="RCJ30" s="227"/>
      <c r="RCK30" s="227"/>
      <c r="RCL30" s="227"/>
      <c r="RCM30" s="227"/>
      <c r="RCN30" s="227"/>
      <c r="RCO30" s="227"/>
      <c r="RCP30" s="227"/>
      <c r="RCQ30" s="227"/>
      <c r="RCR30" s="227"/>
      <c r="RCS30" s="227"/>
      <c r="RCT30" s="227"/>
      <c r="RCU30" s="227"/>
      <c r="RCV30" s="227"/>
      <c r="RCW30" s="227"/>
      <c r="RCX30" s="227"/>
      <c r="RCY30" s="227"/>
      <c r="RCZ30" s="227"/>
      <c r="RDA30" s="227"/>
      <c r="RDB30" s="227"/>
      <c r="RDC30" s="227"/>
      <c r="RDD30" s="227"/>
      <c r="RDE30" s="227"/>
      <c r="RDF30" s="227"/>
      <c r="RDG30" s="227"/>
      <c r="RDH30" s="227"/>
      <c r="RDI30" s="227"/>
      <c r="RDJ30" s="227"/>
      <c r="RDK30" s="227"/>
      <c r="RDL30" s="227"/>
      <c r="RDM30" s="227"/>
      <c r="RDN30" s="227"/>
      <c r="RDO30" s="227"/>
      <c r="RDP30" s="227"/>
      <c r="RDQ30" s="227"/>
      <c r="RDR30" s="227"/>
      <c r="RDS30" s="227"/>
      <c r="RDT30" s="227"/>
      <c r="RDU30" s="227"/>
      <c r="RDV30" s="227"/>
      <c r="RDW30" s="227"/>
      <c r="RDX30" s="227"/>
      <c r="RDY30" s="227"/>
      <c r="RDZ30" s="227"/>
      <c r="REA30" s="227"/>
      <c r="REB30" s="227"/>
      <c r="REC30" s="227"/>
      <c r="RED30" s="227"/>
      <c r="REE30" s="227"/>
      <c r="REF30" s="227"/>
      <c r="REG30" s="227"/>
      <c r="REH30" s="227"/>
      <c r="REI30" s="227"/>
      <c r="REJ30" s="227"/>
      <c r="REK30" s="227"/>
      <c r="REL30" s="227"/>
      <c r="REM30" s="227"/>
      <c r="REN30" s="227"/>
      <c r="REO30" s="227"/>
      <c r="REP30" s="227"/>
      <c r="REQ30" s="227"/>
      <c r="RER30" s="227"/>
      <c r="RES30" s="227"/>
      <c r="RET30" s="227"/>
      <c r="REU30" s="227"/>
      <c r="REV30" s="227"/>
      <c r="REW30" s="227"/>
      <c r="REX30" s="227"/>
      <c r="REY30" s="227"/>
      <c r="REZ30" s="227"/>
      <c r="RFA30" s="227"/>
      <c r="RFB30" s="227"/>
      <c r="RFC30" s="227"/>
      <c r="RFD30" s="227"/>
      <c r="RFE30" s="227"/>
      <c r="RFF30" s="227"/>
      <c r="RFG30" s="227"/>
      <c r="RFH30" s="227"/>
      <c r="RFI30" s="227"/>
      <c r="RFJ30" s="227"/>
      <c r="RFK30" s="227"/>
      <c r="RFL30" s="227"/>
      <c r="RFM30" s="227"/>
      <c r="RFN30" s="227"/>
      <c r="RFO30" s="227"/>
      <c r="RFP30" s="227"/>
      <c r="RFQ30" s="227"/>
      <c r="RFR30" s="227"/>
      <c r="RFS30" s="227"/>
      <c r="RFT30" s="227"/>
      <c r="RFU30" s="227"/>
      <c r="RFV30" s="227"/>
      <c r="RFW30" s="227"/>
      <c r="RFX30" s="227"/>
      <c r="RFY30" s="227"/>
      <c r="RFZ30" s="227"/>
      <c r="RGA30" s="227"/>
      <c r="RGB30" s="227"/>
      <c r="RGC30" s="227"/>
      <c r="RGD30" s="227"/>
      <c r="RGE30" s="227"/>
      <c r="RGF30" s="227"/>
      <c r="RGG30" s="227"/>
      <c r="RGH30" s="227"/>
      <c r="RGI30" s="227"/>
      <c r="RGJ30" s="227"/>
      <c r="RGK30" s="227"/>
      <c r="RGL30" s="227"/>
      <c r="RGM30" s="227"/>
      <c r="RGN30" s="227"/>
      <c r="RGO30" s="227"/>
      <c r="RGP30" s="227"/>
      <c r="RGQ30" s="227"/>
      <c r="RGR30" s="227"/>
      <c r="RGS30" s="227"/>
      <c r="RGT30" s="227"/>
      <c r="RGU30" s="227"/>
      <c r="RGV30" s="227"/>
      <c r="RGW30" s="227"/>
      <c r="RGX30" s="227"/>
      <c r="RGY30" s="227"/>
      <c r="RGZ30" s="227"/>
      <c r="RHA30" s="227"/>
      <c r="RHB30" s="227"/>
      <c r="RHC30" s="227"/>
      <c r="RHD30" s="227"/>
      <c r="RHE30" s="227"/>
      <c r="RHF30" s="227"/>
      <c r="RHG30" s="227"/>
      <c r="RHH30" s="227"/>
      <c r="RHI30" s="227"/>
      <c r="RHJ30" s="227"/>
      <c r="RHK30" s="227"/>
      <c r="RHL30" s="227"/>
      <c r="RHM30" s="227"/>
      <c r="RHN30" s="227"/>
      <c r="RHO30" s="227"/>
      <c r="RHP30" s="227"/>
      <c r="RHQ30" s="227"/>
      <c r="RHR30" s="227"/>
      <c r="RHS30" s="227"/>
      <c r="RHT30" s="227"/>
      <c r="RHU30" s="227"/>
      <c r="RHV30" s="227"/>
      <c r="RHW30" s="227"/>
      <c r="RHX30" s="227"/>
      <c r="RHY30" s="227"/>
      <c r="RHZ30" s="227"/>
      <c r="RIA30" s="227"/>
      <c r="RIB30" s="227"/>
      <c r="RIC30" s="227"/>
      <c r="RID30" s="227"/>
      <c r="RIE30" s="227"/>
      <c r="RIF30" s="227"/>
      <c r="RIG30" s="227"/>
      <c r="RIH30" s="227"/>
      <c r="RII30" s="227"/>
      <c r="RIJ30" s="227"/>
      <c r="RIK30" s="227"/>
      <c r="RIL30" s="227"/>
      <c r="RIM30" s="227"/>
      <c r="RIN30" s="227"/>
      <c r="RIO30" s="227"/>
      <c r="RIP30" s="227"/>
      <c r="RIQ30" s="227"/>
      <c r="RIR30" s="227"/>
      <c r="RIS30" s="227"/>
      <c r="RIT30" s="227"/>
      <c r="RIU30" s="227"/>
      <c r="RIV30" s="227"/>
      <c r="RIW30" s="227"/>
      <c r="RIX30" s="227"/>
      <c r="RIY30" s="227"/>
      <c r="RIZ30" s="227"/>
      <c r="RJA30" s="227"/>
      <c r="RJB30" s="227"/>
      <c r="RJC30" s="227"/>
      <c r="RJD30" s="227"/>
      <c r="RJE30" s="227"/>
      <c r="RJF30" s="227"/>
      <c r="RJG30" s="227"/>
      <c r="RJH30" s="227"/>
      <c r="RJI30" s="227"/>
      <c r="RJJ30" s="227"/>
      <c r="RJK30" s="227"/>
      <c r="RJL30" s="227"/>
      <c r="RJM30" s="227"/>
      <c r="RJN30" s="227"/>
      <c r="RJO30" s="227"/>
      <c r="RJP30" s="227"/>
      <c r="RJQ30" s="227"/>
      <c r="RJR30" s="227"/>
      <c r="RJS30" s="227"/>
      <c r="RJT30" s="227"/>
      <c r="RJU30" s="227"/>
      <c r="RJV30" s="227"/>
      <c r="RJW30" s="227"/>
      <c r="RJX30" s="227"/>
      <c r="RJY30" s="227"/>
      <c r="RJZ30" s="227"/>
      <c r="RKA30" s="227"/>
      <c r="RKB30" s="227"/>
      <c r="RKC30" s="227"/>
      <c r="RKD30" s="227"/>
      <c r="RKE30" s="227"/>
      <c r="RKF30" s="227"/>
      <c r="RKG30" s="227"/>
      <c r="RKH30" s="227"/>
      <c r="RKI30" s="227"/>
      <c r="RKJ30" s="227"/>
      <c r="RKK30" s="227"/>
      <c r="RKL30" s="227"/>
      <c r="RKM30" s="227"/>
      <c r="RKN30" s="227"/>
      <c r="RKO30" s="227"/>
      <c r="RKP30" s="227"/>
      <c r="RKQ30" s="227"/>
      <c r="RKR30" s="227"/>
      <c r="RKS30" s="227"/>
      <c r="RKT30" s="227"/>
      <c r="RKU30" s="227"/>
      <c r="RKV30" s="227"/>
      <c r="RKW30" s="227"/>
      <c r="RKX30" s="227"/>
      <c r="RKY30" s="227"/>
      <c r="RKZ30" s="227"/>
      <c r="RLA30" s="227"/>
      <c r="RLB30" s="227"/>
      <c r="RLC30" s="227"/>
      <c r="RLD30" s="227"/>
      <c r="RLE30" s="227"/>
      <c r="RLF30" s="227"/>
      <c r="RLG30" s="227"/>
      <c r="RLH30" s="227"/>
      <c r="RLI30" s="227"/>
      <c r="RLJ30" s="227"/>
      <c r="RLK30" s="227"/>
      <c r="RLL30" s="227"/>
      <c r="RLM30" s="227"/>
      <c r="RLN30" s="227"/>
      <c r="RLO30" s="227"/>
      <c r="RLP30" s="227"/>
      <c r="RLQ30" s="227"/>
      <c r="RLR30" s="227"/>
      <c r="RLS30" s="227"/>
      <c r="RLT30" s="227"/>
      <c r="RLU30" s="227"/>
      <c r="RLV30" s="227"/>
      <c r="RLW30" s="227"/>
      <c r="RLX30" s="227"/>
      <c r="RLY30" s="227"/>
      <c r="RLZ30" s="227"/>
      <c r="RMA30" s="227"/>
      <c r="RMB30" s="227"/>
      <c r="RMC30" s="227"/>
      <c r="RMD30" s="227"/>
      <c r="RME30" s="227"/>
      <c r="RMF30" s="227"/>
      <c r="RMG30" s="227"/>
      <c r="RMH30" s="227"/>
      <c r="RMI30" s="227"/>
      <c r="RMJ30" s="227"/>
      <c r="RMK30" s="227"/>
      <c r="RML30" s="227"/>
      <c r="RMM30" s="227"/>
      <c r="RMN30" s="227"/>
      <c r="RMO30" s="227"/>
      <c r="RMP30" s="227"/>
      <c r="RMQ30" s="227"/>
      <c r="RMR30" s="227"/>
      <c r="RMS30" s="227"/>
      <c r="RMT30" s="227"/>
      <c r="RMU30" s="227"/>
      <c r="RMV30" s="227"/>
      <c r="RMW30" s="227"/>
      <c r="RMX30" s="227"/>
      <c r="RMY30" s="227"/>
      <c r="RMZ30" s="227"/>
      <c r="RNA30" s="227"/>
      <c r="RNB30" s="227"/>
      <c r="RNC30" s="227"/>
      <c r="RND30" s="227"/>
      <c r="RNE30" s="227"/>
      <c r="RNF30" s="227"/>
      <c r="RNG30" s="227"/>
      <c r="RNH30" s="227"/>
      <c r="RNI30" s="227"/>
      <c r="RNJ30" s="227"/>
      <c r="RNK30" s="227"/>
      <c r="RNL30" s="227"/>
      <c r="RNM30" s="227"/>
      <c r="RNN30" s="227"/>
      <c r="RNO30" s="227"/>
      <c r="RNP30" s="227"/>
      <c r="RNQ30" s="227"/>
      <c r="RNR30" s="227"/>
      <c r="RNS30" s="227"/>
      <c r="RNT30" s="227"/>
      <c r="RNU30" s="227"/>
      <c r="RNV30" s="227"/>
      <c r="RNW30" s="227"/>
      <c r="RNX30" s="227"/>
      <c r="RNY30" s="227"/>
      <c r="RNZ30" s="227"/>
      <c r="ROA30" s="227"/>
      <c r="ROB30" s="227"/>
      <c r="ROC30" s="227"/>
      <c r="ROD30" s="227"/>
      <c r="ROE30" s="227"/>
      <c r="ROF30" s="227"/>
      <c r="ROG30" s="227"/>
      <c r="ROH30" s="227"/>
      <c r="ROI30" s="227"/>
      <c r="ROJ30" s="227"/>
      <c r="ROK30" s="227"/>
      <c r="ROL30" s="227"/>
      <c r="ROM30" s="227"/>
      <c r="RON30" s="227"/>
      <c r="ROO30" s="227"/>
      <c r="ROP30" s="227"/>
      <c r="ROQ30" s="227"/>
      <c r="ROR30" s="227"/>
      <c r="ROS30" s="227"/>
      <c r="ROT30" s="227"/>
      <c r="ROU30" s="227"/>
      <c r="ROV30" s="227"/>
      <c r="ROW30" s="227"/>
      <c r="ROX30" s="227"/>
      <c r="ROY30" s="227"/>
      <c r="ROZ30" s="227"/>
      <c r="RPA30" s="227"/>
      <c r="RPB30" s="227"/>
      <c r="RPC30" s="227"/>
      <c r="RPD30" s="227"/>
      <c r="RPE30" s="227"/>
      <c r="RPF30" s="227"/>
      <c r="RPG30" s="227"/>
      <c r="RPH30" s="227"/>
      <c r="RPI30" s="227"/>
      <c r="RPJ30" s="227"/>
      <c r="RPK30" s="227"/>
      <c r="RPL30" s="227"/>
      <c r="RPM30" s="227"/>
      <c r="RPN30" s="227"/>
      <c r="RPO30" s="227"/>
      <c r="RPP30" s="227"/>
      <c r="RPQ30" s="227"/>
      <c r="RPR30" s="227"/>
      <c r="RPS30" s="227"/>
      <c r="RPT30" s="227"/>
      <c r="RPU30" s="227"/>
      <c r="RPV30" s="227"/>
      <c r="RPW30" s="227"/>
      <c r="RPX30" s="227"/>
      <c r="RPY30" s="227"/>
      <c r="RPZ30" s="227"/>
      <c r="RQA30" s="227"/>
      <c r="RQB30" s="227"/>
      <c r="RQC30" s="227"/>
      <c r="RQD30" s="227"/>
      <c r="RQE30" s="227"/>
      <c r="RQF30" s="227"/>
      <c r="RQG30" s="227"/>
      <c r="RQH30" s="227"/>
      <c r="RQI30" s="227"/>
      <c r="RQJ30" s="227"/>
      <c r="RQK30" s="227"/>
      <c r="RQL30" s="227"/>
      <c r="RQM30" s="227"/>
      <c r="RQN30" s="227"/>
      <c r="RQO30" s="227"/>
      <c r="RQP30" s="227"/>
      <c r="RQQ30" s="227"/>
      <c r="RQR30" s="227"/>
      <c r="RQS30" s="227"/>
      <c r="RQT30" s="227"/>
      <c r="RQU30" s="227"/>
      <c r="RQV30" s="227"/>
      <c r="RQW30" s="227"/>
      <c r="RQX30" s="227"/>
      <c r="RQY30" s="227"/>
      <c r="RQZ30" s="227"/>
      <c r="RRA30" s="227"/>
      <c r="RRB30" s="227"/>
      <c r="RRC30" s="227"/>
      <c r="RRD30" s="227"/>
      <c r="RRE30" s="227"/>
      <c r="RRF30" s="227"/>
      <c r="RRG30" s="227"/>
      <c r="RRH30" s="227"/>
      <c r="RRI30" s="227"/>
      <c r="RRJ30" s="227"/>
      <c r="RRK30" s="227"/>
      <c r="RRL30" s="227"/>
      <c r="RRM30" s="227"/>
      <c r="RRN30" s="227"/>
      <c r="RRO30" s="227"/>
      <c r="RRP30" s="227"/>
      <c r="RRQ30" s="227"/>
      <c r="RRR30" s="227"/>
      <c r="RRS30" s="227"/>
      <c r="RRT30" s="227"/>
      <c r="RRU30" s="227"/>
      <c r="RRV30" s="227"/>
      <c r="RRW30" s="227"/>
      <c r="RRX30" s="227"/>
      <c r="RRY30" s="227"/>
      <c r="RRZ30" s="227"/>
      <c r="RSA30" s="227"/>
      <c r="RSB30" s="227"/>
      <c r="RSC30" s="227"/>
      <c r="RSD30" s="227"/>
      <c r="RSE30" s="227"/>
      <c r="RSF30" s="227"/>
      <c r="RSG30" s="227"/>
      <c r="RSH30" s="227"/>
      <c r="RSI30" s="227"/>
      <c r="RSJ30" s="227"/>
      <c r="RSK30" s="227"/>
      <c r="RSL30" s="227"/>
      <c r="RSM30" s="227"/>
      <c r="RSN30" s="227"/>
      <c r="RSO30" s="227"/>
      <c r="RSP30" s="227"/>
      <c r="RSQ30" s="227"/>
      <c r="RSR30" s="227"/>
      <c r="RSS30" s="227"/>
      <c r="RST30" s="227"/>
      <c r="RSU30" s="227"/>
      <c r="RSV30" s="227"/>
      <c r="RSW30" s="227"/>
      <c r="RSX30" s="227"/>
      <c r="RSY30" s="227"/>
      <c r="RSZ30" s="227"/>
      <c r="RTA30" s="227"/>
      <c r="RTB30" s="227"/>
      <c r="RTC30" s="227"/>
      <c r="RTD30" s="227"/>
      <c r="RTE30" s="227"/>
      <c r="RTF30" s="227"/>
      <c r="RTG30" s="227"/>
      <c r="RTH30" s="227"/>
      <c r="RTI30" s="227"/>
      <c r="RTJ30" s="227"/>
      <c r="RTK30" s="227"/>
      <c r="RTL30" s="227"/>
      <c r="RTM30" s="227"/>
      <c r="RTN30" s="227"/>
      <c r="RTO30" s="227"/>
      <c r="RTP30" s="227"/>
      <c r="RTQ30" s="227"/>
      <c r="RTR30" s="227"/>
      <c r="RTS30" s="227"/>
      <c r="RTT30" s="227"/>
      <c r="RTU30" s="227"/>
      <c r="RTV30" s="227"/>
      <c r="RTW30" s="227"/>
      <c r="RTX30" s="227"/>
      <c r="RTY30" s="227"/>
      <c r="RTZ30" s="227"/>
      <c r="RUA30" s="227"/>
      <c r="RUB30" s="227"/>
      <c r="RUC30" s="227"/>
      <c r="RUD30" s="227"/>
      <c r="RUE30" s="227"/>
      <c r="RUF30" s="227"/>
      <c r="RUG30" s="227"/>
      <c r="RUH30" s="227"/>
      <c r="RUI30" s="227"/>
      <c r="RUJ30" s="227"/>
      <c r="RUK30" s="227"/>
      <c r="RUL30" s="227"/>
      <c r="RUM30" s="227"/>
      <c r="RUN30" s="227"/>
      <c r="RUO30" s="227"/>
      <c r="RUP30" s="227"/>
      <c r="RUQ30" s="227"/>
      <c r="RUR30" s="227"/>
      <c r="RUS30" s="227"/>
      <c r="RUT30" s="227"/>
      <c r="RUU30" s="227"/>
      <c r="RUV30" s="227"/>
      <c r="RUW30" s="227"/>
      <c r="RUX30" s="227"/>
      <c r="RUY30" s="227"/>
      <c r="RUZ30" s="227"/>
      <c r="RVA30" s="227"/>
      <c r="RVB30" s="227"/>
      <c r="RVC30" s="227"/>
      <c r="RVD30" s="227"/>
      <c r="RVE30" s="227"/>
      <c r="RVF30" s="227"/>
      <c r="RVG30" s="227"/>
      <c r="RVH30" s="227"/>
      <c r="RVI30" s="227"/>
      <c r="RVJ30" s="227"/>
      <c r="RVK30" s="227"/>
      <c r="RVL30" s="227"/>
      <c r="RVM30" s="227"/>
      <c r="RVN30" s="227"/>
      <c r="RVO30" s="227"/>
      <c r="RVP30" s="227"/>
      <c r="RVQ30" s="227"/>
      <c r="RVR30" s="227"/>
      <c r="RVS30" s="227"/>
      <c r="RVT30" s="227"/>
      <c r="RVU30" s="227"/>
      <c r="RVV30" s="227"/>
      <c r="RVW30" s="227"/>
      <c r="RVX30" s="227"/>
      <c r="RVY30" s="227"/>
      <c r="RVZ30" s="227"/>
      <c r="RWA30" s="227"/>
      <c r="RWB30" s="227"/>
      <c r="RWC30" s="227"/>
      <c r="RWD30" s="227"/>
      <c r="RWE30" s="227"/>
      <c r="RWF30" s="227"/>
      <c r="RWG30" s="227"/>
      <c r="RWH30" s="227"/>
      <c r="RWI30" s="227"/>
      <c r="RWJ30" s="227"/>
      <c r="RWK30" s="227"/>
      <c r="RWL30" s="227"/>
      <c r="RWM30" s="227"/>
      <c r="RWN30" s="227"/>
      <c r="RWO30" s="227"/>
      <c r="RWP30" s="227"/>
      <c r="RWQ30" s="227"/>
      <c r="RWR30" s="227"/>
      <c r="RWS30" s="227"/>
      <c r="RWT30" s="227"/>
      <c r="RWU30" s="227"/>
      <c r="RWV30" s="227"/>
      <c r="RWW30" s="227"/>
      <c r="RWX30" s="227"/>
      <c r="RWY30" s="227"/>
      <c r="RWZ30" s="227"/>
      <c r="RXA30" s="227"/>
      <c r="RXB30" s="227"/>
      <c r="RXC30" s="227"/>
      <c r="RXD30" s="227"/>
      <c r="RXE30" s="227"/>
      <c r="RXF30" s="227"/>
      <c r="RXG30" s="227"/>
      <c r="RXH30" s="227"/>
      <c r="RXI30" s="227"/>
      <c r="RXJ30" s="227"/>
      <c r="RXK30" s="227"/>
      <c r="RXL30" s="227"/>
      <c r="RXM30" s="227"/>
      <c r="RXN30" s="227"/>
      <c r="RXO30" s="227"/>
      <c r="RXP30" s="227"/>
      <c r="RXQ30" s="227"/>
      <c r="RXR30" s="227"/>
      <c r="RXS30" s="227"/>
      <c r="RXT30" s="227"/>
      <c r="RXU30" s="227"/>
      <c r="RXV30" s="227"/>
      <c r="RXW30" s="227"/>
      <c r="RXX30" s="227"/>
      <c r="RXY30" s="227"/>
      <c r="RXZ30" s="227"/>
      <c r="RYA30" s="227"/>
      <c r="RYB30" s="227"/>
      <c r="RYC30" s="227"/>
      <c r="RYD30" s="227"/>
      <c r="RYE30" s="227"/>
      <c r="RYF30" s="227"/>
      <c r="RYG30" s="227"/>
      <c r="RYH30" s="227"/>
      <c r="RYI30" s="227"/>
      <c r="RYJ30" s="227"/>
      <c r="RYK30" s="227"/>
      <c r="RYL30" s="227"/>
      <c r="RYM30" s="227"/>
      <c r="RYN30" s="227"/>
      <c r="RYO30" s="227"/>
      <c r="RYP30" s="227"/>
      <c r="RYQ30" s="227"/>
      <c r="RYR30" s="227"/>
      <c r="RYS30" s="227"/>
      <c r="RYT30" s="227"/>
      <c r="RYU30" s="227"/>
      <c r="RYV30" s="227"/>
      <c r="RYW30" s="227"/>
      <c r="RYX30" s="227"/>
      <c r="RYY30" s="227"/>
      <c r="RYZ30" s="227"/>
      <c r="RZA30" s="227"/>
      <c r="RZB30" s="227"/>
      <c r="RZC30" s="227"/>
      <c r="RZD30" s="227"/>
      <c r="RZE30" s="227"/>
      <c r="RZF30" s="227"/>
      <c r="RZG30" s="227"/>
      <c r="RZH30" s="227"/>
      <c r="RZI30" s="227"/>
      <c r="RZJ30" s="227"/>
      <c r="RZK30" s="227"/>
      <c r="RZL30" s="227"/>
      <c r="RZM30" s="227"/>
      <c r="RZN30" s="227"/>
      <c r="RZO30" s="227"/>
      <c r="RZP30" s="227"/>
      <c r="RZQ30" s="227"/>
      <c r="RZR30" s="227"/>
      <c r="RZS30" s="227"/>
      <c r="RZT30" s="227"/>
      <c r="RZU30" s="227"/>
      <c r="RZV30" s="227"/>
      <c r="RZW30" s="227"/>
      <c r="RZX30" s="227"/>
      <c r="RZY30" s="227"/>
      <c r="RZZ30" s="227"/>
      <c r="SAA30" s="227"/>
      <c r="SAB30" s="227"/>
      <c r="SAC30" s="227"/>
      <c r="SAD30" s="227"/>
      <c r="SAE30" s="227"/>
      <c r="SAF30" s="227"/>
      <c r="SAG30" s="227"/>
      <c r="SAH30" s="227"/>
      <c r="SAI30" s="227"/>
      <c r="SAJ30" s="227"/>
      <c r="SAK30" s="227"/>
      <c r="SAL30" s="227"/>
      <c r="SAM30" s="227"/>
      <c r="SAN30" s="227"/>
      <c r="SAO30" s="227"/>
      <c r="SAP30" s="227"/>
      <c r="SAQ30" s="227"/>
      <c r="SAR30" s="227"/>
      <c r="SAS30" s="227"/>
      <c r="SAT30" s="227"/>
      <c r="SAU30" s="227"/>
      <c r="SAV30" s="227"/>
      <c r="SAW30" s="227"/>
      <c r="SAX30" s="227"/>
      <c r="SAY30" s="227"/>
      <c r="SAZ30" s="227"/>
      <c r="SBA30" s="227"/>
      <c r="SBB30" s="227"/>
      <c r="SBC30" s="227"/>
      <c r="SBD30" s="227"/>
      <c r="SBE30" s="227"/>
      <c r="SBF30" s="227"/>
      <c r="SBG30" s="227"/>
      <c r="SBH30" s="227"/>
      <c r="SBI30" s="227"/>
      <c r="SBJ30" s="227"/>
      <c r="SBK30" s="227"/>
      <c r="SBL30" s="227"/>
      <c r="SBM30" s="227"/>
      <c r="SBN30" s="227"/>
      <c r="SBO30" s="227"/>
      <c r="SBP30" s="227"/>
      <c r="SBQ30" s="227"/>
      <c r="SBR30" s="227"/>
      <c r="SBS30" s="227"/>
      <c r="SBT30" s="227"/>
      <c r="SBU30" s="227"/>
      <c r="SBV30" s="227"/>
      <c r="SBW30" s="227"/>
      <c r="SBX30" s="227"/>
      <c r="SBY30" s="227"/>
      <c r="SBZ30" s="227"/>
      <c r="SCA30" s="227"/>
      <c r="SCB30" s="227"/>
      <c r="SCC30" s="227"/>
      <c r="SCD30" s="227"/>
      <c r="SCE30" s="227"/>
      <c r="SCF30" s="227"/>
      <c r="SCG30" s="227"/>
      <c r="SCH30" s="227"/>
      <c r="SCI30" s="227"/>
      <c r="SCJ30" s="227"/>
      <c r="SCK30" s="227"/>
      <c r="SCL30" s="227"/>
      <c r="SCM30" s="227"/>
      <c r="SCN30" s="227"/>
      <c r="SCO30" s="227"/>
      <c r="SCP30" s="227"/>
      <c r="SCQ30" s="227"/>
      <c r="SCR30" s="227"/>
      <c r="SCS30" s="227"/>
      <c r="SCT30" s="227"/>
      <c r="SCU30" s="227"/>
      <c r="SCV30" s="227"/>
      <c r="SCW30" s="227"/>
      <c r="SCX30" s="227"/>
      <c r="SCY30" s="227"/>
      <c r="SCZ30" s="227"/>
      <c r="SDA30" s="227"/>
      <c r="SDB30" s="227"/>
      <c r="SDC30" s="227"/>
      <c r="SDD30" s="227"/>
      <c r="SDE30" s="227"/>
      <c r="SDF30" s="227"/>
      <c r="SDG30" s="227"/>
      <c r="SDH30" s="227"/>
      <c r="SDI30" s="227"/>
      <c r="SDJ30" s="227"/>
      <c r="SDK30" s="227"/>
      <c r="SDL30" s="227"/>
      <c r="SDM30" s="227"/>
      <c r="SDN30" s="227"/>
      <c r="SDO30" s="227"/>
      <c r="SDP30" s="227"/>
      <c r="SDQ30" s="227"/>
      <c r="SDR30" s="227"/>
      <c r="SDS30" s="227"/>
      <c r="SDT30" s="227"/>
      <c r="SDU30" s="227"/>
      <c r="SDV30" s="227"/>
      <c r="SDW30" s="227"/>
      <c r="SDX30" s="227"/>
      <c r="SDY30" s="227"/>
      <c r="SDZ30" s="227"/>
      <c r="SEA30" s="227"/>
      <c r="SEB30" s="227"/>
      <c r="SEC30" s="227"/>
      <c r="SED30" s="227"/>
      <c r="SEE30" s="227"/>
      <c r="SEF30" s="227"/>
      <c r="SEG30" s="227"/>
      <c r="SEH30" s="227"/>
      <c r="SEI30" s="227"/>
      <c r="SEJ30" s="227"/>
      <c r="SEK30" s="227"/>
      <c r="SEL30" s="227"/>
      <c r="SEM30" s="227"/>
      <c r="SEN30" s="227"/>
      <c r="SEO30" s="227"/>
      <c r="SEP30" s="227"/>
      <c r="SEQ30" s="227"/>
      <c r="SER30" s="227"/>
      <c r="SES30" s="227"/>
      <c r="SET30" s="227"/>
      <c r="SEU30" s="227"/>
      <c r="SEV30" s="227"/>
      <c r="SEW30" s="227"/>
      <c r="SEX30" s="227"/>
      <c r="SEY30" s="227"/>
      <c r="SEZ30" s="227"/>
      <c r="SFA30" s="227"/>
      <c r="SFB30" s="227"/>
      <c r="SFC30" s="227"/>
      <c r="SFD30" s="227"/>
      <c r="SFE30" s="227"/>
      <c r="SFF30" s="227"/>
      <c r="SFG30" s="227"/>
      <c r="SFH30" s="227"/>
      <c r="SFI30" s="227"/>
      <c r="SFJ30" s="227"/>
      <c r="SFK30" s="227"/>
      <c r="SFL30" s="227"/>
      <c r="SFM30" s="227"/>
      <c r="SFN30" s="227"/>
      <c r="SFO30" s="227"/>
      <c r="SFP30" s="227"/>
      <c r="SFQ30" s="227"/>
      <c r="SFR30" s="227"/>
      <c r="SFS30" s="227"/>
      <c r="SFT30" s="227"/>
      <c r="SFU30" s="227"/>
      <c r="SFV30" s="227"/>
      <c r="SFW30" s="227"/>
      <c r="SFX30" s="227"/>
      <c r="SFY30" s="227"/>
      <c r="SFZ30" s="227"/>
      <c r="SGA30" s="227"/>
      <c r="SGB30" s="227"/>
      <c r="SGC30" s="227"/>
      <c r="SGD30" s="227"/>
      <c r="SGE30" s="227"/>
      <c r="SGF30" s="227"/>
      <c r="SGG30" s="227"/>
      <c r="SGH30" s="227"/>
      <c r="SGI30" s="227"/>
      <c r="SGJ30" s="227"/>
      <c r="SGK30" s="227"/>
      <c r="SGL30" s="227"/>
      <c r="SGM30" s="227"/>
      <c r="SGN30" s="227"/>
      <c r="SGO30" s="227"/>
      <c r="SGP30" s="227"/>
      <c r="SGQ30" s="227"/>
      <c r="SGR30" s="227"/>
      <c r="SGS30" s="227"/>
      <c r="SGT30" s="227"/>
      <c r="SGU30" s="227"/>
      <c r="SGV30" s="227"/>
      <c r="SGW30" s="227"/>
      <c r="SGX30" s="227"/>
      <c r="SGY30" s="227"/>
      <c r="SGZ30" s="227"/>
      <c r="SHA30" s="227"/>
      <c r="SHB30" s="227"/>
      <c r="SHC30" s="227"/>
      <c r="SHD30" s="227"/>
      <c r="SHE30" s="227"/>
      <c r="SHF30" s="227"/>
      <c r="SHG30" s="227"/>
      <c r="SHH30" s="227"/>
      <c r="SHI30" s="227"/>
      <c r="SHJ30" s="227"/>
      <c r="SHK30" s="227"/>
      <c r="SHL30" s="227"/>
      <c r="SHM30" s="227"/>
      <c r="SHN30" s="227"/>
      <c r="SHO30" s="227"/>
      <c r="SHP30" s="227"/>
      <c r="SHQ30" s="227"/>
      <c r="SHR30" s="227"/>
      <c r="SHS30" s="227"/>
      <c r="SHT30" s="227"/>
      <c r="SHU30" s="227"/>
      <c r="SHV30" s="227"/>
      <c r="SHW30" s="227"/>
      <c r="SHX30" s="227"/>
      <c r="SHY30" s="227"/>
      <c r="SHZ30" s="227"/>
      <c r="SIA30" s="227"/>
      <c r="SIB30" s="227"/>
      <c r="SIC30" s="227"/>
      <c r="SID30" s="227"/>
      <c r="SIE30" s="227"/>
      <c r="SIF30" s="227"/>
      <c r="SIG30" s="227"/>
      <c r="SIH30" s="227"/>
      <c r="SII30" s="227"/>
      <c r="SIJ30" s="227"/>
      <c r="SIK30" s="227"/>
      <c r="SIL30" s="227"/>
      <c r="SIM30" s="227"/>
      <c r="SIN30" s="227"/>
      <c r="SIO30" s="227"/>
      <c r="SIP30" s="227"/>
      <c r="SIQ30" s="227"/>
      <c r="SIR30" s="227"/>
      <c r="SIS30" s="227"/>
      <c r="SIT30" s="227"/>
      <c r="SIU30" s="227"/>
      <c r="SIV30" s="227"/>
      <c r="SIW30" s="227"/>
      <c r="SIX30" s="227"/>
      <c r="SIY30" s="227"/>
      <c r="SIZ30" s="227"/>
      <c r="SJA30" s="227"/>
      <c r="SJB30" s="227"/>
      <c r="SJC30" s="227"/>
      <c r="SJD30" s="227"/>
      <c r="SJE30" s="227"/>
      <c r="SJF30" s="227"/>
      <c r="SJG30" s="227"/>
      <c r="SJH30" s="227"/>
      <c r="SJI30" s="227"/>
      <c r="SJJ30" s="227"/>
      <c r="SJK30" s="227"/>
      <c r="SJL30" s="227"/>
      <c r="SJM30" s="227"/>
      <c r="SJN30" s="227"/>
      <c r="SJO30" s="227"/>
      <c r="SJP30" s="227"/>
      <c r="SJQ30" s="227"/>
      <c r="SJR30" s="227"/>
      <c r="SJS30" s="227"/>
      <c r="SJT30" s="227"/>
      <c r="SJU30" s="227"/>
      <c r="SJV30" s="227"/>
      <c r="SJW30" s="227"/>
      <c r="SJX30" s="227"/>
      <c r="SJY30" s="227"/>
      <c r="SJZ30" s="227"/>
      <c r="SKA30" s="227"/>
      <c r="SKB30" s="227"/>
      <c r="SKC30" s="227"/>
      <c r="SKD30" s="227"/>
      <c r="SKE30" s="227"/>
      <c r="SKF30" s="227"/>
      <c r="SKG30" s="227"/>
      <c r="SKH30" s="227"/>
      <c r="SKI30" s="227"/>
      <c r="SKJ30" s="227"/>
      <c r="SKK30" s="227"/>
      <c r="SKL30" s="227"/>
      <c r="SKM30" s="227"/>
      <c r="SKN30" s="227"/>
      <c r="SKO30" s="227"/>
      <c r="SKP30" s="227"/>
      <c r="SKQ30" s="227"/>
      <c r="SKR30" s="227"/>
      <c r="SKS30" s="227"/>
      <c r="SKT30" s="227"/>
      <c r="SKU30" s="227"/>
      <c r="SKV30" s="227"/>
      <c r="SKW30" s="227"/>
      <c r="SKX30" s="227"/>
      <c r="SKY30" s="227"/>
      <c r="SKZ30" s="227"/>
      <c r="SLA30" s="227"/>
      <c r="SLB30" s="227"/>
      <c r="SLC30" s="227"/>
      <c r="SLD30" s="227"/>
      <c r="SLE30" s="227"/>
      <c r="SLF30" s="227"/>
      <c r="SLG30" s="227"/>
      <c r="SLH30" s="227"/>
      <c r="SLI30" s="227"/>
      <c r="SLJ30" s="227"/>
      <c r="SLK30" s="227"/>
      <c r="SLL30" s="227"/>
      <c r="SLM30" s="227"/>
      <c r="SLN30" s="227"/>
      <c r="SLO30" s="227"/>
      <c r="SLP30" s="227"/>
      <c r="SLQ30" s="227"/>
      <c r="SLR30" s="227"/>
      <c r="SLS30" s="227"/>
      <c r="SLT30" s="227"/>
      <c r="SLU30" s="227"/>
      <c r="SLV30" s="227"/>
      <c r="SLW30" s="227"/>
      <c r="SLX30" s="227"/>
      <c r="SLY30" s="227"/>
      <c r="SLZ30" s="227"/>
      <c r="SMA30" s="227"/>
      <c r="SMB30" s="227"/>
      <c r="SMC30" s="227"/>
      <c r="SMD30" s="227"/>
      <c r="SME30" s="227"/>
      <c r="SMF30" s="227"/>
      <c r="SMG30" s="227"/>
      <c r="SMH30" s="227"/>
      <c r="SMI30" s="227"/>
      <c r="SMJ30" s="227"/>
      <c r="SMK30" s="227"/>
      <c r="SML30" s="227"/>
      <c r="SMM30" s="227"/>
      <c r="SMN30" s="227"/>
      <c r="SMO30" s="227"/>
      <c r="SMP30" s="227"/>
      <c r="SMQ30" s="227"/>
      <c r="SMR30" s="227"/>
      <c r="SMS30" s="227"/>
      <c r="SMT30" s="227"/>
      <c r="SMU30" s="227"/>
      <c r="SMV30" s="227"/>
      <c r="SMW30" s="227"/>
      <c r="SMX30" s="227"/>
      <c r="SMY30" s="227"/>
      <c r="SMZ30" s="227"/>
      <c r="SNA30" s="227"/>
      <c r="SNB30" s="227"/>
      <c r="SNC30" s="227"/>
      <c r="SND30" s="227"/>
      <c r="SNE30" s="227"/>
      <c r="SNF30" s="227"/>
      <c r="SNG30" s="227"/>
      <c r="SNH30" s="227"/>
      <c r="SNI30" s="227"/>
      <c r="SNJ30" s="227"/>
      <c r="SNK30" s="227"/>
      <c r="SNL30" s="227"/>
      <c r="SNM30" s="227"/>
      <c r="SNN30" s="227"/>
      <c r="SNO30" s="227"/>
      <c r="SNP30" s="227"/>
      <c r="SNQ30" s="227"/>
      <c r="SNR30" s="227"/>
      <c r="SNS30" s="227"/>
      <c r="SNT30" s="227"/>
      <c r="SNU30" s="227"/>
      <c r="SNV30" s="227"/>
      <c r="SNW30" s="227"/>
      <c r="SNX30" s="227"/>
      <c r="SNY30" s="227"/>
      <c r="SNZ30" s="227"/>
      <c r="SOA30" s="227"/>
      <c r="SOB30" s="227"/>
      <c r="SOC30" s="227"/>
      <c r="SOD30" s="227"/>
      <c r="SOE30" s="227"/>
      <c r="SOF30" s="227"/>
      <c r="SOG30" s="227"/>
      <c r="SOH30" s="227"/>
      <c r="SOI30" s="227"/>
      <c r="SOJ30" s="227"/>
      <c r="SOK30" s="227"/>
      <c r="SOL30" s="227"/>
      <c r="SOM30" s="227"/>
      <c r="SON30" s="227"/>
      <c r="SOO30" s="227"/>
      <c r="SOP30" s="227"/>
      <c r="SOQ30" s="227"/>
      <c r="SOR30" s="227"/>
      <c r="SOS30" s="227"/>
      <c r="SOT30" s="227"/>
      <c r="SOU30" s="227"/>
      <c r="SOV30" s="227"/>
      <c r="SOW30" s="227"/>
      <c r="SOX30" s="227"/>
      <c r="SOY30" s="227"/>
      <c r="SOZ30" s="227"/>
      <c r="SPA30" s="227"/>
      <c r="SPB30" s="227"/>
      <c r="SPC30" s="227"/>
      <c r="SPD30" s="227"/>
      <c r="SPE30" s="227"/>
      <c r="SPF30" s="227"/>
      <c r="SPG30" s="227"/>
      <c r="SPH30" s="227"/>
      <c r="SPI30" s="227"/>
      <c r="SPJ30" s="227"/>
      <c r="SPK30" s="227"/>
      <c r="SPL30" s="227"/>
      <c r="SPM30" s="227"/>
      <c r="SPN30" s="227"/>
      <c r="SPO30" s="227"/>
      <c r="SPP30" s="227"/>
      <c r="SPQ30" s="227"/>
      <c r="SPR30" s="227"/>
      <c r="SPS30" s="227"/>
      <c r="SPT30" s="227"/>
      <c r="SPU30" s="227"/>
      <c r="SPV30" s="227"/>
      <c r="SPW30" s="227"/>
      <c r="SPX30" s="227"/>
      <c r="SPY30" s="227"/>
      <c r="SPZ30" s="227"/>
      <c r="SQA30" s="227"/>
      <c r="SQB30" s="227"/>
      <c r="SQC30" s="227"/>
      <c r="SQD30" s="227"/>
      <c r="SQE30" s="227"/>
      <c r="SQF30" s="227"/>
      <c r="SQG30" s="227"/>
      <c r="SQH30" s="227"/>
      <c r="SQI30" s="227"/>
      <c r="SQJ30" s="227"/>
      <c r="SQK30" s="227"/>
      <c r="SQL30" s="227"/>
      <c r="SQM30" s="227"/>
      <c r="SQN30" s="227"/>
      <c r="SQO30" s="227"/>
      <c r="SQP30" s="227"/>
      <c r="SQQ30" s="227"/>
      <c r="SQR30" s="227"/>
      <c r="SQS30" s="227"/>
      <c r="SQT30" s="227"/>
      <c r="SQU30" s="227"/>
      <c r="SQV30" s="227"/>
      <c r="SQW30" s="227"/>
      <c r="SQX30" s="227"/>
      <c r="SQY30" s="227"/>
      <c r="SQZ30" s="227"/>
      <c r="SRA30" s="227"/>
      <c r="SRB30" s="227"/>
      <c r="SRC30" s="227"/>
      <c r="SRD30" s="227"/>
      <c r="SRE30" s="227"/>
      <c r="SRF30" s="227"/>
      <c r="SRG30" s="227"/>
      <c r="SRH30" s="227"/>
      <c r="SRI30" s="227"/>
      <c r="SRJ30" s="227"/>
      <c r="SRK30" s="227"/>
      <c r="SRL30" s="227"/>
      <c r="SRM30" s="227"/>
      <c r="SRN30" s="227"/>
      <c r="SRO30" s="227"/>
      <c r="SRP30" s="227"/>
      <c r="SRQ30" s="227"/>
      <c r="SRR30" s="227"/>
      <c r="SRS30" s="227"/>
      <c r="SRT30" s="227"/>
      <c r="SRU30" s="227"/>
      <c r="SRV30" s="227"/>
      <c r="SRW30" s="227"/>
      <c r="SRX30" s="227"/>
      <c r="SRY30" s="227"/>
      <c r="SRZ30" s="227"/>
      <c r="SSA30" s="227"/>
      <c r="SSB30" s="227"/>
      <c r="SSC30" s="227"/>
      <c r="SSD30" s="227"/>
      <c r="SSE30" s="227"/>
      <c r="SSF30" s="227"/>
      <c r="SSG30" s="227"/>
      <c r="SSH30" s="227"/>
      <c r="SSI30" s="227"/>
      <c r="SSJ30" s="227"/>
      <c r="SSK30" s="227"/>
      <c r="SSL30" s="227"/>
      <c r="SSM30" s="227"/>
      <c r="SSN30" s="227"/>
      <c r="SSO30" s="227"/>
      <c r="SSP30" s="227"/>
      <c r="SSQ30" s="227"/>
      <c r="SSR30" s="227"/>
      <c r="SSS30" s="227"/>
      <c r="SST30" s="227"/>
      <c r="SSU30" s="227"/>
      <c r="SSV30" s="227"/>
      <c r="SSW30" s="227"/>
      <c r="SSX30" s="227"/>
      <c r="SSY30" s="227"/>
      <c r="SSZ30" s="227"/>
      <c r="STA30" s="227"/>
      <c r="STB30" s="227"/>
      <c r="STC30" s="227"/>
      <c r="STD30" s="227"/>
      <c r="STE30" s="227"/>
      <c r="STF30" s="227"/>
      <c r="STG30" s="227"/>
      <c r="STH30" s="227"/>
      <c r="STI30" s="227"/>
      <c r="STJ30" s="227"/>
      <c r="STK30" s="227"/>
      <c r="STL30" s="227"/>
      <c r="STM30" s="227"/>
      <c r="STN30" s="227"/>
      <c r="STO30" s="227"/>
      <c r="STP30" s="227"/>
      <c r="STQ30" s="227"/>
      <c r="STR30" s="227"/>
      <c r="STS30" s="227"/>
      <c r="STT30" s="227"/>
      <c r="STU30" s="227"/>
      <c r="STV30" s="227"/>
      <c r="STW30" s="227"/>
      <c r="STX30" s="227"/>
      <c r="STY30" s="227"/>
      <c r="STZ30" s="227"/>
      <c r="SUA30" s="227"/>
      <c r="SUB30" s="227"/>
      <c r="SUC30" s="227"/>
      <c r="SUD30" s="227"/>
      <c r="SUE30" s="227"/>
      <c r="SUF30" s="227"/>
      <c r="SUG30" s="227"/>
      <c r="SUH30" s="227"/>
      <c r="SUI30" s="227"/>
      <c r="SUJ30" s="227"/>
      <c r="SUK30" s="227"/>
      <c r="SUL30" s="227"/>
      <c r="SUM30" s="227"/>
      <c r="SUN30" s="227"/>
      <c r="SUO30" s="227"/>
      <c r="SUP30" s="227"/>
      <c r="SUQ30" s="227"/>
      <c r="SUR30" s="227"/>
      <c r="SUS30" s="227"/>
      <c r="SUT30" s="227"/>
      <c r="SUU30" s="227"/>
      <c r="SUV30" s="227"/>
      <c r="SUW30" s="227"/>
      <c r="SUX30" s="227"/>
      <c r="SUY30" s="227"/>
      <c r="SUZ30" s="227"/>
      <c r="SVA30" s="227"/>
      <c r="SVB30" s="227"/>
      <c r="SVC30" s="227"/>
      <c r="SVD30" s="227"/>
      <c r="SVE30" s="227"/>
      <c r="SVF30" s="227"/>
      <c r="SVG30" s="227"/>
      <c r="SVH30" s="227"/>
      <c r="SVI30" s="227"/>
      <c r="SVJ30" s="227"/>
      <c r="SVK30" s="227"/>
      <c r="SVL30" s="227"/>
      <c r="SVM30" s="227"/>
      <c r="SVN30" s="227"/>
      <c r="SVO30" s="227"/>
      <c r="SVP30" s="227"/>
      <c r="SVQ30" s="227"/>
      <c r="SVR30" s="227"/>
      <c r="SVS30" s="227"/>
      <c r="SVT30" s="227"/>
      <c r="SVU30" s="227"/>
      <c r="SVV30" s="227"/>
      <c r="SVW30" s="227"/>
      <c r="SVX30" s="227"/>
      <c r="SVY30" s="227"/>
      <c r="SVZ30" s="227"/>
      <c r="SWA30" s="227"/>
      <c r="SWB30" s="227"/>
      <c r="SWC30" s="227"/>
      <c r="SWD30" s="227"/>
      <c r="SWE30" s="227"/>
      <c r="SWF30" s="227"/>
      <c r="SWG30" s="227"/>
      <c r="SWH30" s="227"/>
      <c r="SWI30" s="227"/>
      <c r="SWJ30" s="227"/>
      <c r="SWK30" s="227"/>
      <c r="SWL30" s="227"/>
      <c r="SWM30" s="227"/>
      <c r="SWN30" s="227"/>
      <c r="SWO30" s="227"/>
      <c r="SWP30" s="227"/>
      <c r="SWQ30" s="227"/>
      <c r="SWR30" s="227"/>
      <c r="SWS30" s="227"/>
      <c r="SWT30" s="227"/>
      <c r="SWU30" s="227"/>
      <c r="SWV30" s="227"/>
      <c r="SWW30" s="227"/>
      <c r="SWX30" s="227"/>
      <c r="SWY30" s="227"/>
      <c r="SWZ30" s="227"/>
      <c r="SXA30" s="227"/>
      <c r="SXB30" s="227"/>
      <c r="SXC30" s="227"/>
      <c r="SXD30" s="227"/>
      <c r="SXE30" s="227"/>
      <c r="SXF30" s="227"/>
      <c r="SXG30" s="227"/>
      <c r="SXH30" s="227"/>
      <c r="SXI30" s="227"/>
      <c r="SXJ30" s="227"/>
      <c r="SXK30" s="227"/>
      <c r="SXL30" s="227"/>
      <c r="SXM30" s="227"/>
      <c r="SXN30" s="227"/>
      <c r="SXO30" s="227"/>
      <c r="SXP30" s="227"/>
      <c r="SXQ30" s="227"/>
      <c r="SXR30" s="227"/>
      <c r="SXS30" s="227"/>
      <c r="SXT30" s="227"/>
      <c r="SXU30" s="227"/>
      <c r="SXV30" s="227"/>
      <c r="SXW30" s="227"/>
      <c r="SXX30" s="227"/>
      <c r="SXY30" s="227"/>
      <c r="SXZ30" s="227"/>
      <c r="SYA30" s="227"/>
      <c r="SYB30" s="227"/>
      <c r="SYC30" s="227"/>
      <c r="SYD30" s="227"/>
      <c r="SYE30" s="227"/>
      <c r="SYF30" s="227"/>
      <c r="SYG30" s="227"/>
      <c r="SYH30" s="227"/>
      <c r="SYI30" s="227"/>
      <c r="SYJ30" s="227"/>
      <c r="SYK30" s="227"/>
      <c r="SYL30" s="227"/>
      <c r="SYM30" s="227"/>
      <c r="SYN30" s="227"/>
      <c r="SYO30" s="227"/>
      <c r="SYP30" s="227"/>
      <c r="SYQ30" s="227"/>
      <c r="SYR30" s="227"/>
      <c r="SYS30" s="227"/>
      <c r="SYT30" s="227"/>
      <c r="SYU30" s="227"/>
      <c r="SYV30" s="227"/>
      <c r="SYW30" s="227"/>
      <c r="SYX30" s="227"/>
      <c r="SYY30" s="227"/>
      <c r="SYZ30" s="227"/>
      <c r="SZA30" s="227"/>
      <c r="SZB30" s="227"/>
      <c r="SZC30" s="227"/>
      <c r="SZD30" s="227"/>
      <c r="SZE30" s="227"/>
      <c r="SZF30" s="227"/>
      <c r="SZG30" s="227"/>
      <c r="SZH30" s="227"/>
      <c r="SZI30" s="227"/>
      <c r="SZJ30" s="227"/>
      <c r="SZK30" s="227"/>
      <c r="SZL30" s="227"/>
      <c r="SZM30" s="227"/>
      <c r="SZN30" s="227"/>
      <c r="SZO30" s="227"/>
      <c r="SZP30" s="227"/>
      <c r="SZQ30" s="227"/>
      <c r="SZR30" s="227"/>
      <c r="SZS30" s="227"/>
      <c r="SZT30" s="227"/>
      <c r="SZU30" s="227"/>
      <c r="SZV30" s="227"/>
      <c r="SZW30" s="227"/>
      <c r="SZX30" s="227"/>
      <c r="SZY30" s="227"/>
      <c r="SZZ30" s="227"/>
      <c r="TAA30" s="227"/>
      <c r="TAB30" s="227"/>
      <c r="TAC30" s="227"/>
      <c r="TAD30" s="227"/>
      <c r="TAE30" s="227"/>
      <c r="TAF30" s="227"/>
      <c r="TAG30" s="227"/>
      <c r="TAH30" s="227"/>
      <c r="TAI30" s="227"/>
      <c r="TAJ30" s="227"/>
      <c r="TAK30" s="227"/>
      <c r="TAL30" s="227"/>
      <c r="TAM30" s="227"/>
      <c r="TAN30" s="227"/>
      <c r="TAO30" s="227"/>
      <c r="TAP30" s="227"/>
      <c r="TAQ30" s="227"/>
      <c r="TAR30" s="227"/>
      <c r="TAS30" s="227"/>
      <c r="TAT30" s="227"/>
      <c r="TAU30" s="227"/>
      <c r="TAV30" s="227"/>
      <c r="TAW30" s="227"/>
      <c r="TAX30" s="227"/>
      <c r="TAY30" s="227"/>
      <c r="TAZ30" s="227"/>
      <c r="TBA30" s="227"/>
      <c r="TBB30" s="227"/>
      <c r="TBC30" s="227"/>
      <c r="TBD30" s="227"/>
      <c r="TBE30" s="227"/>
      <c r="TBF30" s="227"/>
      <c r="TBG30" s="227"/>
      <c r="TBH30" s="227"/>
      <c r="TBI30" s="227"/>
      <c r="TBJ30" s="227"/>
      <c r="TBK30" s="227"/>
      <c r="TBL30" s="227"/>
      <c r="TBM30" s="227"/>
      <c r="TBN30" s="227"/>
      <c r="TBO30" s="227"/>
      <c r="TBP30" s="227"/>
      <c r="TBQ30" s="227"/>
      <c r="TBR30" s="227"/>
      <c r="TBS30" s="227"/>
      <c r="TBT30" s="227"/>
      <c r="TBU30" s="227"/>
      <c r="TBV30" s="227"/>
      <c r="TBW30" s="227"/>
      <c r="TBX30" s="227"/>
      <c r="TBY30" s="227"/>
      <c r="TBZ30" s="227"/>
      <c r="TCA30" s="227"/>
      <c r="TCB30" s="227"/>
      <c r="TCC30" s="227"/>
      <c r="TCD30" s="227"/>
      <c r="TCE30" s="227"/>
      <c r="TCF30" s="227"/>
      <c r="TCG30" s="227"/>
      <c r="TCH30" s="227"/>
      <c r="TCI30" s="227"/>
      <c r="TCJ30" s="227"/>
      <c r="TCK30" s="227"/>
      <c r="TCL30" s="227"/>
      <c r="TCM30" s="227"/>
      <c r="TCN30" s="227"/>
      <c r="TCO30" s="227"/>
      <c r="TCP30" s="227"/>
      <c r="TCQ30" s="227"/>
      <c r="TCR30" s="227"/>
      <c r="TCS30" s="227"/>
      <c r="TCT30" s="227"/>
      <c r="TCU30" s="227"/>
      <c r="TCV30" s="227"/>
      <c r="TCW30" s="227"/>
      <c r="TCX30" s="227"/>
      <c r="TCY30" s="227"/>
      <c r="TCZ30" s="227"/>
      <c r="TDA30" s="227"/>
      <c r="TDB30" s="227"/>
      <c r="TDC30" s="227"/>
      <c r="TDD30" s="227"/>
      <c r="TDE30" s="227"/>
      <c r="TDF30" s="227"/>
      <c r="TDG30" s="227"/>
      <c r="TDH30" s="227"/>
      <c r="TDI30" s="227"/>
      <c r="TDJ30" s="227"/>
      <c r="TDK30" s="227"/>
      <c r="TDL30" s="227"/>
      <c r="TDM30" s="227"/>
      <c r="TDN30" s="227"/>
      <c r="TDO30" s="227"/>
      <c r="TDP30" s="227"/>
      <c r="TDQ30" s="227"/>
      <c r="TDR30" s="227"/>
      <c r="TDS30" s="227"/>
      <c r="TDT30" s="227"/>
      <c r="TDU30" s="227"/>
      <c r="TDV30" s="227"/>
      <c r="TDW30" s="227"/>
      <c r="TDX30" s="227"/>
      <c r="TDY30" s="227"/>
      <c r="TDZ30" s="227"/>
      <c r="TEA30" s="227"/>
      <c r="TEB30" s="227"/>
      <c r="TEC30" s="227"/>
      <c r="TED30" s="227"/>
      <c r="TEE30" s="227"/>
      <c r="TEF30" s="227"/>
      <c r="TEG30" s="227"/>
      <c r="TEH30" s="227"/>
      <c r="TEI30" s="227"/>
      <c r="TEJ30" s="227"/>
      <c r="TEK30" s="227"/>
      <c r="TEL30" s="227"/>
      <c r="TEM30" s="227"/>
      <c r="TEN30" s="227"/>
      <c r="TEO30" s="227"/>
      <c r="TEP30" s="227"/>
      <c r="TEQ30" s="227"/>
      <c r="TER30" s="227"/>
      <c r="TES30" s="227"/>
      <c r="TET30" s="227"/>
      <c r="TEU30" s="227"/>
      <c r="TEV30" s="227"/>
      <c r="TEW30" s="227"/>
      <c r="TEX30" s="227"/>
      <c r="TEY30" s="227"/>
      <c r="TEZ30" s="227"/>
      <c r="TFA30" s="227"/>
      <c r="TFB30" s="227"/>
      <c r="TFC30" s="227"/>
      <c r="TFD30" s="227"/>
      <c r="TFE30" s="227"/>
      <c r="TFF30" s="227"/>
      <c r="TFG30" s="227"/>
      <c r="TFH30" s="227"/>
      <c r="TFI30" s="227"/>
      <c r="TFJ30" s="227"/>
      <c r="TFK30" s="227"/>
      <c r="TFL30" s="227"/>
      <c r="TFM30" s="227"/>
      <c r="TFN30" s="227"/>
      <c r="TFO30" s="227"/>
      <c r="TFP30" s="227"/>
      <c r="TFQ30" s="227"/>
      <c r="TFR30" s="227"/>
      <c r="TFS30" s="227"/>
      <c r="TFT30" s="227"/>
      <c r="TFU30" s="227"/>
      <c r="TFV30" s="227"/>
      <c r="TFW30" s="227"/>
      <c r="TFX30" s="227"/>
      <c r="TFY30" s="227"/>
      <c r="TFZ30" s="227"/>
      <c r="TGA30" s="227"/>
      <c r="TGB30" s="227"/>
      <c r="TGC30" s="227"/>
      <c r="TGD30" s="227"/>
      <c r="TGE30" s="227"/>
      <c r="TGF30" s="227"/>
      <c r="TGG30" s="227"/>
      <c r="TGH30" s="227"/>
      <c r="TGI30" s="227"/>
      <c r="TGJ30" s="227"/>
      <c r="TGK30" s="227"/>
      <c r="TGL30" s="227"/>
      <c r="TGM30" s="227"/>
      <c r="TGN30" s="227"/>
      <c r="TGO30" s="227"/>
      <c r="TGP30" s="227"/>
      <c r="TGQ30" s="227"/>
      <c r="TGR30" s="227"/>
      <c r="TGS30" s="227"/>
      <c r="TGT30" s="227"/>
      <c r="TGU30" s="227"/>
      <c r="TGV30" s="227"/>
      <c r="TGW30" s="227"/>
      <c r="TGX30" s="227"/>
      <c r="TGY30" s="227"/>
      <c r="TGZ30" s="227"/>
      <c r="THA30" s="227"/>
      <c r="THB30" s="227"/>
      <c r="THC30" s="227"/>
      <c r="THD30" s="227"/>
      <c r="THE30" s="227"/>
      <c r="THF30" s="227"/>
      <c r="THG30" s="227"/>
      <c r="THH30" s="227"/>
      <c r="THI30" s="227"/>
      <c r="THJ30" s="227"/>
      <c r="THK30" s="227"/>
      <c r="THL30" s="227"/>
      <c r="THM30" s="227"/>
      <c r="THN30" s="227"/>
      <c r="THO30" s="227"/>
      <c r="THP30" s="227"/>
      <c r="THQ30" s="227"/>
      <c r="THR30" s="227"/>
      <c r="THS30" s="227"/>
      <c r="THT30" s="227"/>
      <c r="THU30" s="227"/>
      <c r="THV30" s="227"/>
      <c r="THW30" s="227"/>
      <c r="THX30" s="227"/>
      <c r="THY30" s="227"/>
      <c r="THZ30" s="227"/>
      <c r="TIA30" s="227"/>
      <c r="TIB30" s="227"/>
      <c r="TIC30" s="227"/>
      <c r="TID30" s="227"/>
      <c r="TIE30" s="227"/>
      <c r="TIF30" s="227"/>
      <c r="TIG30" s="227"/>
      <c r="TIH30" s="227"/>
      <c r="TII30" s="227"/>
      <c r="TIJ30" s="227"/>
      <c r="TIK30" s="227"/>
      <c r="TIL30" s="227"/>
      <c r="TIM30" s="227"/>
      <c r="TIN30" s="227"/>
      <c r="TIO30" s="227"/>
      <c r="TIP30" s="227"/>
      <c r="TIQ30" s="227"/>
      <c r="TIR30" s="227"/>
      <c r="TIS30" s="227"/>
      <c r="TIT30" s="227"/>
      <c r="TIU30" s="227"/>
      <c r="TIV30" s="227"/>
      <c r="TIW30" s="227"/>
      <c r="TIX30" s="227"/>
      <c r="TIY30" s="227"/>
      <c r="TIZ30" s="227"/>
      <c r="TJA30" s="227"/>
      <c r="TJB30" s="227"/>
      <c r="TJC30" s="227"/>
      <c r="TJD30" s="227"/>
      <c r="TJE30" s="227"/>
      <c r="TJF30" s="227"/>
      <c r="TJG30" s="227"/>
      <c r="TJH30" s="227"/>
      <c r="TJI30" s="227"/>
      <c r="TJJ30" s="227"/>
      <c r="TJK30" s="227"/>
      <c r="TJL30" s="227"/>
      <c r="TJM30" s="227"/>
      <c r="TJN30" s="227"/>
      <c r="TJO30" s="227"/>
      <c r="TJP30" s="227"/>
      <c r="TJQ30" s="227"/>
      <c r="TJR30" s="227"/>
      <c r="TJS30" s="227"/>
      <c r="TJT30" s="227"/>
      <c r="TJU30" s="227"/>
      <c r="TJV30" s="227"/>
      <c r="TJW30" s="227"/>
      <c r="TJX30" s="227"/>
      <c r="TJY30" s="227"/>
      <c r="TJZ30" s="227"/>
      <c r="TKA30" s="227"/>
      <c r="TKB30" s="227"/>
      <c r="TKC30" s="227"/>
      <c r="TKD30" s="227"/>
      <c r="TKE30" s="227"/>
      <c r="TKF30" s="227"/>
      <c r="TKG30" s="227"/>
      <c r="TKH30" s="227"/>
      <c r="TKI30" s="227"/>
      <c r="TKJ30" s="227"/>
      <c r="TKK30" s="227"/>
      <c r="TKL30" s="227"/>
      <c r="TKM30" s="227"/>
      <c r="TKN30" s="227"/>
      <c r="TKO30" s="227"/>
      <c r="TKP30" s="227"/>
      <c r="TKQ30" s="227"/>
      <c r="TKR30" s="227"/>
      <c r="TKS30" s="227"/>
      <c r="TKT30" s="227"/>
      <c r="TKU30" s="227"/>
      <c r="TKV30" s="227"/>
      <c r="TKW30" s="227"/>
      <c r="TKX30" s="227"/>
      <c r="TKY30" s="227"/>
      <c r="TKZ30" s="227"/>
      <c r="TLA30" s="227"/>
      <c r="TLB30" s="227"/>
      <c r="TLC30" s="227"/>
      <c r="TLD30" s="227"/>
      <c r="TLE30" s="227"/>
      <c r="TLF30" s="227"/>
      <c r="TLG30" s="227"/>
      <c r="TLH30" s="227"/>
      <c r="TLI30" s="227"/>
      <c r="TLJ30" s="227"/>
      <c r="TLK30" s="227"/>
      <c r="TLL30" s="227"/>
      <c r="TLM30" s="227"/>
      <c r="TLN30" s="227"/>
      <c r="TLO30" s="227"/>
      <c r="TLP30" s="227"/>
      <c r="TLQ30" s="227"/>
      <c r="TLR30" s="227"/>
      <c r="TLS30" s="227"/>
      <c r="TLT30" s="227"/>
      <c r="TLU30" s="227"/>
      <c r="TLV30" s="227"/>
      <c r="TLW30" s="227"/>
      <c r="TLX30" s="227"/>
      <c r="TLY30" s="227"/>
      <c r="TLZ30" s="227"/>
      <c r="TMA30" s="227"/>
      <c r="TMB30" s="227"/>
      <c r="TMC30" s="227"/>
      <c r="TMD30" s="227"/>
      <c r="TME30" s="227"/>
      <c r="TMF30" s="227"/>
      <c r="TMG30" s="227"/>
      <c r="TMH30" s="227"/>
      <c r="TMI30" s="227"/>
      <c r="TMJ30" s="227"/>
      <c r="TMK30" s="227"/>
      <c r="TML30" s="227"/>
      <c r="TMM30" s="227"/>
      <c r="TMN30" s="227"/>
      <c r="TMO30" s="227"/>
      <c r="TMP30" s="227"/>
      <c r="TMQ30" s="227"/>
      <c r="TMR30" s="227"/>
      <c r="TMS30" s="227"/>
      <c r="TMT30" s="227"/>
      <c r="TMU30" s="227"/>
      <c r="TMV30" s="227"/>
      <c r="TMW30" s="227"/>
      <c r="TMX30" s="227"/>
      <c r="TMY30" s="227"/>
      <c r="TMZ30" s="227"/>
      <c r="TNA30" s="227"/>
      <c r="TNB30" s="227"/>
      <c r="TNC30" s="227"/>
      <c r="TND30" s="227"/>
      <c r="TNE30" s="227"/>
      <c r="TNF30" s="227"/>
      <c r="TNG30" s="227"/>
      <c r="TNH30" s="227"/>
      <c r="TNI30" s="227"/>
      <c r="TNJ30" s="227"/>
      <c r="TNK30" s="227"/>
      <c r="TNL30" s="227"/>
      <c r="TNM30" s="227"/>
      <c r="TNN30" s="227"/>
      <c r="TNO30" s="227"/>
      <c r="TNP30" s="227"/>
      <c r="TNQ30" s="227"/>
      <c r="TNR30" s="227"/>
      <c r="TNS30" s="227"/>
      <c r="TNT30" s="227"/>
      <c r="TNU30" s="227"/>
      <c r="TNV30" s="227"/>
      <c r="TNW30" s="227"/>
      <c r="TNX30" s="227"/>
      <c r="TNY30" s="227"/>
      <c r="TNZ30" s="227"/>
      <c r="TOA30" s="227"/>
      <c r="TOB30" s="227"/>
      <c r="TOC30" s="227"/>
      <c r="TOD30" s="227"/>
      <c r="TOE30" s="227"/>
      <c r="TOF30" s="227"/>
      <c r="TOG30" s="227"/>
      <c r="TOH30" s="227"/>
      <c r="TOI30" s="227"/>
      <c r="TOJ30" s="227"/>
      <c r="TOK30" s="227"/>
      <c r="TOL30" s="227"/>
      <c r="TOM30" s="227"/>
      <c r="TON30" s="227"/>
      <c r="TOO30" s="227"/>
      <c r="TOP30" s="227"/>
      <c r="TOQ30" s="227"/>
      <c r="TOR30" s="227"/>
      <c r="TOS30" s="227"/>
      <c r="TOT30" s="227"/>
      <c r="TOU30" s="227"/>
      <c r="TOV30" s="227"/>
      <c r="TOW30" s="227"/>
      <c r="TOX30" s="227"/>
      <c r="TOY30" s="227"/>
      <c r="TOZ30" s="227"/>
      <c r="TPA30" s="227"/>
      <c r="TPB30" s="227"/>
      <c r="TPC30" s="227"/>
      <c r="TPD30" s="227"/>
      <c r="TPE30" s="227"/>
      <c r="TPF30" s="227"/>
      <c r="TPG30" s="227"/>
      <c r="TPH30" s="227"/>
      <c r="TPI30" s="227"/>
      <c r="TPJ30" s="227"/>
      <c r="TPK30" s="227"/>
      <c r="TPL30" s="227"/>
      <c r="TPM30" s="227"/>
      <c r="TPN30" s="227"/>
      <c r="TPO30" s="227"/>
      <c r="TPP30" s="227"/>
      <c r="TPQ30" s="227"/>
      <c r="TPR30" s="227"/>
      <c r="TPS30" s="227"/>
      <c r="TPT30" s="227"/>
      <c r="TPU30" s="227"/>
      <c r="TPV30" s="227"/>
      <c r="TPW30" s="227"/>
      <c r="TPX30" s="227"/>
      <c r="TPY30" s="227"/>
      <c r="TPZ30" s="227"/>
      <c r="TQA30" s="227"/>
      <c r="TQB30" s="227"/>
      <c r="TQC30" s="227"/>
      <c r="TQD30" s="227"/>
      <c r="TQE30" s="227"/>
      <c r="TQF30" s="227"/>
      <c r="TQG30" s="227"/>
      <c r="TQH30" s="227"/>
      <c r="TQI30" s="227"/>
      <c r="TQJ30" s="227"/>
      <c r="TQK30" s="227"/>
      <c r="TQL30" s="227"/>
      <c r="TQM30" s="227"/>
      <c r="TQN30" s="227"/>
      <c r="TQO30" s="227"/>
      <c r="TQP30" s="227"/>
      <c r="TQQ30" s="227"/>
      <c r="TQR30" s="227"/>
      <c r="TQS30" s="227"/>
      <c r="TQT30" s="227"/>
      <c r="TQU30" s="227"/>
      <c r="TQV30" s="227"/>
      <c r="TQW30" s="227"/>
      <c r="TQX30" s="227"/>
      <c r="TQY30" s="227"/>
      <c r="TQZ30" s="227"/>
      <c r="TRA30" s="227"/>
      <c r="TRB30" s="227"/>
      <c r="TRC30" s="227"/>
      <c r="TRD30" s="227"/>
      <c r="TRE30" s="227"/>
      <c r="TRF30" s="227"/>
      <c r="TRG30" s="227"/>
      <c r="TRH30" s="227"/>
      <c r="TRI30" s="227"/>
      <c r="TRJ30" s="227"/>
      <c r="TRK30" s="227"/>
      <c r="TRL30" s="227"/>
      <c r="TRM30" s="227"/>
      <c r="TRN30" s="227"/>
      <c r="TRO30" s="227"/>
      <c r="TRP30" s="227"/>
      <c r="TRQ30" s="227"/>
      <c r="TRR30" s="227"/>
      <c r="TRS30" s="227"/>
      <c r="TRT30" s="227"/>
      <c r="TRU30" s="227"/>
      <c r="TRV30" s="227"/>
      <c r="TRW30" s="227"/>
      <c r="TRX30" s="227"/>
      <c r="TRY30" s="227"/>
      <c r="TRZ30" s="227"/>
      <c r="TSA30" s="227"/>
      <c r="TSB30" s="227"/>
      <c r="TSC30" s="227"/>
      <c r="TSD30" s="227"/>
      <c r="TSE30" s="227"/>
      <c r="TSF30" s="227"/>
      <c r="TSG30" s="227"/>
      <c r="TSH30" s="227"/>
      <c r="TSI30" s="227"/>
      <c r="TSJ30" s="227"/>
      <c r="TSK30" s="227"/>
      <c r="TSL30" s="227"/>
      <c r="TSM30" s="227"/>
      <c r="TSN30" s="227"/>
      <c r="TSO30" s="227"/>
      <c r="TSP30" s="227"/>
      <c r="TSQ30" s="227"/>
      <c r="TSR30" s="227"/>
      <c r="TSS30" s="227"/>
      <c r="TST30" s="227"/>
      <c r="TSU30" s="227"/>
      <c r="TSV30" s="227"/>
      <c r="TSW30" s="227"/>
      <c r="TSX30" s="227"/>
      <c r="TSY30" s="227"/>
      <c r="TSZ30" s="227"/>
      <c r="TTA30" s="227"/>
      <c r="TTB30" s="227"/>
      <c r="TTC30" s="227"/>
      <c r="TTD30" s="227"/>
      <c r="TTE30" s="227"/>
      <c r="TTF30" s="227"/>
      <c r="TTG30" s="227"/>
      <c r="TTH30" s="227"/>
      <c r="TTI30" s="227"/>
      <c r="TTJ30" s="227"/>
      <c r="TTK30" s="227"/>
      <c r="TTL30" s="227"/>
      <c r="TTM30" s="227"/>
      <c r="TTN30" s="227"/>
      <c r="TTO30" s="227"/>
      <c r="TTP30" s="227"/>
      <c r="TTQ30" s="227"/>
      <c r="TTR30" s="227"/>
      <c r="TTS30" s="227"/>
      <c r="TTT30" s="227"/>
      <c r="TTU30" s="227"/>
      <c r="TTV30" s="227"/>
      <c r="TTW30" s="227"/>
      <c r="TTX30" s="227"/>
      <c r="TTY30" s="227"/>
      <c r="TTZ30" s="227"/>
      <c r="TUA30" s="227"/>
      <c r="TUB30" s="227"/>
      <c r="TUC30" s="227"/>
      <c r="TUD30" s="227"/>
      <c r="TUE30" s="227"/>
      <c r="TUF30" s="227"/>
      <c r="TUG30" s="227"/>
      <c r="TUH30" s="227"/>
      <c r="TUI30" s="227"/>
      <c r="TUJ30" s="227"/>
      <c r="TUK30" s="227"/>
      <c r="TUL30" s="227"/>
      <c r="TUM30" s="227"/>
      <c r="TUN30" s="227"/>
      <c r="TUO30" s="227"/>
      <c r="TUP30" s="227"/>
      <c r="TUQ30" s="227"/>
      <c r="TUR30" s="227"/>
      <c r="TUS30" s="227"/>
      <c r="TUT30" s="227"/>
      <c r="TUU30" s="227"/>
      <c r="TUV30" s="227"/>
      <c r="TUW30" s="227"/>
      <c r="TUX30" s="227"/>
      <c r="TUY30" s="227"/>
      <c r="TUZ30" s="227"/>
      <c r="TVA30" s="227"/>
      <c r="TVB30" s="227"/>
      <c r="TVC30" s="227"/>
      <c r="TVD30" s="227"/>
      <c r="TVE30" s="227"/>
      <c r="TVF30" s="227"/>
      <c r="TVG30" s="227"/>
      <c r="TVH30" s="227"/>
      <c r="TVI30" s="227"/>
      <c r="TVJ30" s="227"/>
      <c r="TVK30" s="227"/>
      <c r="TVL30" s="227"/>
      <c r="TVM30" s="227"/>
      <c r="TVN30" s="227"/>
      <c r="TVO30" s="227"/>
      <c r="TVP30" s="227"/>
      <c r="TVQ30" s="227"/>
      <c r="TVR30" s="227"/>
      <c r="TVS30" s="227"/>
      <c r="TVT30" s="227"/>
      <c r="TVU30" s="227"/>
      <c r="TVV30" s="227"/>
      <c r="TVW30" s="227"/>
      <c r="TVX30" s="227"/>
      <c r="TVY30" s="227"/>
      <c r="TVZ30" s="227"/>
      <c r="TWA30" s="227"/>
      <c r="TWB30" s="227"/>
      <c r="TWC30" s="227"/>
      <c r="TWD30" s="227"/>
      <c r="TWE30" s="227"/>
      <c r="TWF30" s="227"/>
      <c r="TWG30" s="227"/>
      <c r="TWH30" s="227"/>
      <c r="TWI30" s="227"/>
      <c r="TWJ30" s="227"/>
      <c r="TWK30" s="227"/>
      <c r="TWL30" s="227"/>
      <c r="TWM30" s="227"/>
      <c r="TWN30" s="227"/>
      <c r="TWO30" s="227"/>
      <c r="TWP30" s="227"/>
      <c r="TWQ30" s="227"/>
      <c r="TWR30" s="227"/>
      <c r="TWS30" s="227"/>
      <c r="TWT30" s="227"/>
      <c r="TWU30" s="227"/>
      <c r="TWV30" s="227"/>
      <c r="TWW30" s="227"/>
      <c r="TWX30" s="227"/>
      <c r="TWY30" s="227"/>
      <c r="TWZ30" s="227"/>
      <c r="TXA30" s="227"/>
      <c r="TXB30" s="227"/>
      <c r="TXC30" s="227"/>
      <c r="TXD30" s="227"/>
      <c r="TXE30" s="227"/>
      <c r="TXF30" s="227"/>
      <c r="TXG30" s="227"/>
      <c r="TXH30" s="227"/>
      <c r="TXI30" s="227"/>
      <c r="TXJ30" s="227"/>
      <c r="TXK30" s="227"/>
      <c r="TXL30" s="227"/>
      <c r="TXM30" s="227"/>
      <c r="TXN30" s="227"/>
      <c r="TXO30" s="227"/>
      <c r="TXP30" s="227"/>
      <c r="TXQ30" s="227"/>
      <c r="TXR30" s="227"/>
      <c r="TXS30" s="227"/>
      <c r="TXT30" s="227"/>
      <c r="TXU30" s="227"/>
      <c r="TXV30" s="227"/>
      <c r="TXW30" s="227"/>
      <c r="TXX30" s="227"/>
      <c r="TXY30" s="227"/>
      <c r="TXZ30" s="227"/>
      <c r="TYA30" s="227"/>
      <c r="TYB30" s="227"/>
      <c r="TYC30" s="227"/>
      <c r="TYD30" s="227"/>
      <c r="TYE30" s="227"/>
      <c r="TYF30" s="227"/>
      <c r="TYG30" s="227"/>
      <c r="TYH30" s="227"/>
      <c r="TYI30" s="227"/>
      <c r="TYJ30" s="227"/>
      <c r="TYK30" s="227"/>
      <c r="TYL30" s="227"/>
      <c r="TYM30" s="227"/>
      <c r="TYN30" s="227"/>
      <c r="TYO30" s="227"/>
      <c r="TYP30" s="227"/>
      <c r="TYQ30" s="227"/>
      <c r="TYR30" s="227"/>
      <c r="TYS30" s="227"/>
      <c r="TYT30" s="227"/>
      <c r="TYU30" s="227"/>
      <c r="TYV30" s="227"/>
      <c r="TYW30" s="227"/>
      <c r="TYX30" s="227"/>
      <c r="TYY30" s="227"/>
      <c r="TYZ30" s="227"/>
      <c r="TZA30" s="227"/>
      <c r="TZB30" s="227"/>
      <c r="TZC30" s="227"/>
      <c r="TZD30" s="227"/>
      <c r="TZE30" s="227"/>
      <c r="TZF30" s="227"/>
      <c r="TZG30" s="227"/>
      <c r="TZH30" s="227"/>
      <c r="TZI30" s="227"/>
      <c r="TZJ30" s="227"/>
      <c r="TZK30" s="227"/>
      <c r="TZL30" s="227"/>
      <c r="TZM30" s="227"/>
      <c r="TZN30" s="227"/>
      <c r="TZO30" s="227"/>
      <c r="TZP30" s="227"/>
      <c r="TZQ30" s="227"/>
      <c r="TZR30" s="227"/>
      <c r="TZS30" s="227"/>
      <c r="TZT30" s="227"/>
      <c r="TZU30" s="227"/>
      <c r="TZV30" s="227"/>
      <c r="TZW30" s="227"/>
      <c r="TZX30" s="227"/>
      <c r="TZY30" s="227"/>
      <c r="TZZ30" s="227"/>
      <c r="UAA30" s="227"/>
      <c r="UAB30" s="227"/>
      <c r="UAC30" s="227"/>
      <c r="UAD30" s="227"/>
      <c r="UAE30" s="227"/>
      <c r="UAF30" s="227"/>
      <c r="UAG30" s="227"/>
      <c r="UAH30" s="227"/>
      <c r="UAI30" s="227"/>
      <c r="UAJ30" s="227"/>
      <c r="UAK30" s="227"/>
      <c r="UAL30" s="227"/>
      <c r="UAM30" s="227"/>
      <c r="UAN30" s="227"/>
      <c r="UAO30" s="227"/>
      <c r="UAP30" s="227"/>
      <c r="UAQ30" s="227"/>
      <c r="UAR30" s="227"/>
      <c r="UAS30" s="227"/>
      <c r="UAT30" s="227"/>
      <c r="UAU30" s="227"/>
      <c r="UAV30" s="227"/>
      <c r="UAW30" s="227"/>
      <c r="UAX30" s="227"/>
      <c r="UAY30" s="227"/>
      <c r="UAZ30" s="227"/>
      <c r="UBA30" s="227"/>
      <c r="UBB30" s="227"/>
      <c r="UBC30" s="227"/>
      <c r="UBD30" s="227"/>
      <c r="UBE30" s="227"/>
      <c r="UBF30" s="227"/>
      <c r="UBG30" s="227"/>
      <c r="UBH30" s="227"/>
      <c r="UBI30" s="227"/>
      <c r="UBJ30" s="227"/>
      <c r="UBK30" s="227"/>
      <c r="UBL30" s="227"/>
      <c r="UBM30" s="227"/>
      <c r="UBN30" s="227"/>
      <c r="UBO30" s="227"/>
      <c r="UBP30" s="227"/>
      <c r="UBQ30" s="227"/>
      <c r="UBR30" s="227"/>
      <c r="UBS30" s="227"/>
      <c r="UBT30" s="227"/>
      <c r="UBU30" s="227"/>
      <c r="UBV30" s="227"/>
      <c r="UBW30" s="227"/>
      <c r="UBX30" s="227"/>
      <c r="UBY30" s="227"/>
      <c r="UBZ30" s="227"/>
      <c r="UCA30" s="227"/>
      <c r="UCB30" s="227"/>
      <c r="UCC30" s="227"/>
      <c r="UCD30" s="227"/>
      <c r="UCE30" s="227"/>
      <c r="UCF30" s="227"/>
      <c r="UCG30" s="227"/>
      <c r="UCH30" s="227"/>
      <c r="UCI30" s="227"/>
      <c r="UCJ30" s="227"/>
      <c r="UCK30" s="227"/>
      <c r="UCL30" s="227"/>
      <c r="UCM30" s="227"/>
      <c r="UCN30" s="227"/>
      <c r="UCO30" s="227"/>
      <c r="UCP30" s="227"/>
      <c r="UCQ30" s="227"/>
      <c r="UCR30" s="227"/>
      <c r="UCS30" s="227"/>
      <c r="UCT30" s="227"/>
      <c r="UCU30" s="227"/>
      <c r="UCV30" s="227"/>
      <c r="UCW30" s="227"/>
      <c r="UCX30" s="227"/>
      <c r="UCY30" s="227"/>
      <c r="UCZ30" s="227"/>
      <c r="UDA30" s="227"/>
      <c r="UDB30" s="227"/>
      <c r="UDC30" s="227"/>
      <c r="UDD30" s="227"/>
      <c r="UDE30" s="227"/>
      <c r="UDF30" s="227"/>
      <c r="UDG30" s="227"/>
      <c r="UDH30" s="227"/>
      <c r="UDI30" s="227"/>
      <c r="UDJ30" s="227"/>
      <c r="UDK30" s="227"/>
      <c r="UDL30" s="227"/>
      <c r="UDM30" s="227"/>
      <c r="UDN30" s="227"/>
      <c r="UDO30" s="227"/>
      <c r="UDP30" s="227"/>
      <c r="UDQ30" s="227"/>
      <c r="UDR30" s="227"/>
      <c r="UDS30" s="227"/>
      <c r="UDT30" s="227"/>
      <c r="UDU30" s="227"/>
      <c r="UDV30" s="227"/>
      <c r="UDW30" s="227"/>
      <c r="UDX30" s="227"/>
      <c r="UDY30" s="227"/>
      <c r="UDZ30" s="227"/>
      <c r="UEA30" s="227"/>
      <c r="UEB30" s="227"/>
      <c r="UEC30" s="227"/>
      <c r="UED30" s="227"/>
      <c r="UEE30" s="227"/>
      <c r="UEF30" s="227"/>
      <c r="UEG30" s="227"/>
      <c r="UEH30" s="227"/>
      <c r="UEI30" s="227"/>
      <c r="UEJ30" s="227"/>
      <c r="UEK30" s="227"/>
      <c r="UEL30" s="227"/>
      <c r="UEM30" s="227"/>
      <c r="UEN30" s="227"/>
      <c r="UEO30" s="227"/>
      <c r="UEP30" s="227"/>
      <c r="UEQ30" s="227"/>
      <c r="UER30" s="227"/>
      <c r="UES30" s="227"/>
      <c r="UET30" s="227"/>
      <c r="UEU30" s="227"/>
      <c r="UEV30" s="227"/>
      <c r="UEW30" s="227"/>
      <c r="UEX30" s="227"/>
      <c r="UEY30" s="227"/>
      <c r="UEZ30" s="227"/>
      <c r="UFA30" s="227"/>
      <c r="UFB30" s="227"/>
      <c r="UFC30" s="227"/>
      <c r="UFD30" s="227"/>
      <c r="UFE30" s="227"/>
      <c r="UFF30" s="227"/>
      <c r="UFG30" s="227"/>
      <c r="UFH30" s="227"/>
      <c r="UFI30" s="227"/>
      <c r="UFJ30" s="227"/>
      <c r="UFK30" s="227"/>
      <c r="UFL30" s="227"/>
      <c r="UFM30" s="227"/>
      <c r="UFN30" s="227"/>
      <c r="UFO30" s="227"/>
      <c r="UFP30" s="227"/>
      <c r="UFQ30" s="227"/>
      <c r="UFR30" s="227"/>
      <c r="UFS30" s="227"/>
      <c r="UFT30" s="227"/>
      <c r="UFU30" s="227"/>
      <c r="UFV30" s="227"/>
      <c r="UFW30" s="227"/>
      <c r="UFX30" s="227"/>
      <c r="UFY30" s="227"/>
      <c r="UFZ30" s="227"/>
      <c r="UGA30" s="227"/>
      <c r="UGB30" s="227"/>
      <c r="UGC30" s="227"/>
      <c r="UGD30" s="227"/>
      <c r="UGE30" s="227"/>
      <c r="UGF30" s="227"/>
      <c r="UGG30" s="227"/>
      <c r="UGH30" s="227"/>
      <c r="UGI30" s="227"/>
      <c r="UGJ30" s="227"/>
      <c r="UGK30" s="227"/>
      <c r="UGL30" s="227"/>
      <c r="UGM30" s="227"/>
      <c r="UGN30" s="227"/>
      <c r="UGO30" s="227"/>
      <c r="UGP30" s="227"/>
      <c r="UGQ30" s="227"/>
      <c r="UGR30" s="227"/>
      <c r="UGS30" s="227"/>
      <c r="UGT30" s="227"/>
      <c r="UGU30" s="227"/>
      <c r="UGV30" s="227"/>
      <c r="UGW30" s="227"/>
      <c r="UGX30" s="227"/>
      <c r="UGY30" s="227"/>
      <c r="UGZ30" s="227"/>
      <c r="UHA30" s="227"/>
      <c r="UHB30" s="227"/>
      <c r="UHC30" s="227"/>
      <c r="UHD30" s="227"/>
      <c r="UHE30" s="227"/>
      <c r="UHF30" s="227"/>
      <c r="UHG30" s="227"/>
      <c r="UHH30" s="227"/>
      <c r="UHI30" s="227"/>
      <c r="UHJ30" s="227"/>
      <c r="UHK30" s="227"/>
      <c r="UHL30" s="227"/>
      <c r="UHM30" s="227"/>
      <c r="UHN30" s="227"/>
      <c r="UHO30" s="227"/>
      <c r="UHP30" s="227"/>
      <c r="UHQ30" s="227"/>
      <c r="UHR30" s="227"/>
      <c r="UHS30" s="227"/>
      <c r="UHT30" s="227"/>
      <c r="UHU30" s="227"/>
      <c r="UHV30" s="227"/>
      <c r="UHW30" s="227"/>
      <c r="UHX30" s="227"/>
      <c r="UHY30" s="227"/>
      <c r="UHZ30" s="227"/>
      <c r="UIA30" s="227"/>
      <c r="UIB30" s="227"/>
      <c r="UIC30" s="227"/>
      <c r="UID30" s="227"/>
      <c r="UIE30" s="227"/>
      <c r="UIF30" s="227"/>
      <c r="UIG30" s="227"/>
      <c r="UIH30" s="227"/>
      <c r="UII30" s="227"/>
      <c r="UIJ30" s="227"/>
      <c r="UIK30" s="227"/>
      <c r="UIL30" s="227"/>
      <c r="UIM30" s="227"/>
      <c r="UIN30" s="227"/>
      <c r="UIO30" s="227"/>
      <c r="UIP30" s="227"/>
      <c r="UIQ30" s="227"/>
      <c r="UIR30" s="227"/>
      <c r="UIS30" s="227"/>
      <c r="UIT30" s="227"/>
      <c r="UIU30" s="227"/>
      <c r="UIV30" s="227"/>
      <c r="UIW30" s="227"/>
      <c r="UIX30" s="227"/>
      <c r="UIY30" s="227"/>
      <c r="UIZ30" s="227"/>
      <c r="UJA30" s="227"/>
      <c r="UJB30" s="227"/>
      <c r="UJC30" s="227"/>
      <c r="UJD30" s="227"/>
      <c r="UJE30" s="227"/>
      <c r="UJF30" s="227"/>
      <c r="UJG30" s="227"/>
      <c r="UJH30" s="227"/>
      <c r="UJI30" s="227"/>
      <c r="UJJ30" s="227"/>
      <c r="UJK30" s="227"/>
      <c r="UJL30" s="227"/>
      <c r="UJM30" s="227"/>
      <c r="UJN30" s="227"/>
      <c r="UJO30" s="227"/>
      <c r="UJP30" s="227"/>
      <c r="UJQ30" s="227"/>
      <c r="UJR30" s="227"/>
      <c r="UJS30" s="227"/>
      <c r="UJT30" s="227"/>
      <c r="UJU30" s="227"/>
      <c r="UJV30" s="227"/>
      <c r="UJW30" s="227"/>
      <c r="UJX30" s="227"/>
      <c r="UJY30" s="227"/>
      <c r="UJZ30" s="227"/>
      <c r="UKA30" s="227"/>
      <c r="UKB30" s="227"/>
      <c r="UKC30" s="227"/>
      <c r="UKD30" s="227"/>
      <c r="UKE30" s="227"/>
      <c r="UKF30" s="227"/>
      <c r="UKG30" s="227"/>
      <c r="UKH30" s="227"/>
      <c r="UKI30" s="227"/>
      <c r="UKJ30" s="227"/>
      <c r="UKK30" s="227"/>
      <c r="UKL30" s="227"/>
      <c r="UKM30" s="227"/>
      <c r="UKN30" s="227"/>
      <c r="UKO30" s="227"/>
      <c r="UKP30" s="227"/>
      <c r="UKQ30" s="227"/>
      <c r="UKR30" s="227"/>
      <c r="UKS30" s="227"/>
      <c r="UKT30" s="227"/>
      <c r="UKU30" s="227"/>
      <c r="UKV30" s="227"/>
      <c r="UKW30" s="227"/>
      <c r="UKX30" s="227"/>
      <c r="UKY30" s="227"/>
      <c r="UKZ30" s="227"/>
      <c r="ULA30" s="227"/>
      <c r="ULB30" s="227"/>
      <c r="ULC30" s="227"/>
      <c r="ULD30" s="227"/>
      <c r="ULE30" s="227"/>
      <c r="ULF30" s="227"/>
      <c r="ULG30" s="227"/>
      <c r="ULH30" s="227"/>
      <c r="ULI30" s="227"/>
      <c r="ULJ30" s="227"/>
      <c r="ULK30" s="227"/>
      <c r="ULL30" s="227"/>
      <c r="ULM30" s="227"/>
      <c r="ULN30" s="227"/>
      <c r="ULO30" s="227"/>
      <c r="ULP30" s="227"/>
      <c r="ULQ30" s="227"/>
      <c r="ULR30" s="227"/>
      <c r="ULS30" s="227"/>
      <c r="ULT30" s="227"/>
      <c r="ULU30" s="227"/>
      <c r="ULV30" s="227"/>
      <c r="ULW30" s="227"/>
      <c r="ULX30" s="227"/>
      <c r="ULY30" s="227"/>
      <c r="ULZ30" s="227"/>
      <c r="UMA30" s="227"/>
      <c r="UMB30" s="227"/>
      <c r="UMC30" s="227"/>
      <c r="UMD30" s="227"/>
      <c r="UME30" s="227"/>
      <c r="UMF30" s="227"/>
      <c r="UMG30" s="227"/>
      <c r="UMH30" s="227"/>
      <c r="UMI30" s="227"/>
      <c r="UMJ30" s="227"/>
      <c r="UMK30" s="227"/>
      <c r="UML30" s="227"/>
      <c r="UMM30" s="227"/>
      <c r="UMN30" s="227"/>
      <c r="UMO30" s="227"/>
      <c r="UMP30" s="227"/>
      <c r="UMQ30" s="227"/>
      <c r="UMR30" s="227"/>
      <c r="UMS30" s="227"/>
      <c r="UMT30" s="227"/>
      <c r="UMU30" s="227"/>
      <c r="UMV30" s="227"/>
      <c r="UMW30" s="227"/>
      <c r="UMX30" s="227"/>
      <c r="UMY30" s="227"/>
      <c r="UMZ30" s="227"/>
      <c r="UNA30" s="227"/>
      <c r="UNB30" s="227"/>
      <c r="UNC30" s="227"/>
      <c r="UND30" s="227"/>
      <c r="UNE30" s="227"/>
      <c r="UNF30" s="227"/>
      <c r="UNG30" s="227"/>
      <c r="UNH30" s="227"/>
      <c r="UNI30" s="227"/>
      <c r="UNJ30" s="227"/>
      <c r="UNK30" s="227"/>
      <c r="UNL30" s="227"/>
      <c r="UNM30" s="227"/>
      <c r="UNN30" s="227"/>
      <c r="UNO30" s="227"/>
      <c r="UNP30" s="227"/>
      <c r="UNQ30" s="227"/>
      <c r="UNR30" s="227"/>
      <c r="UNS30" s="227"/>
      <c r="UNT30" s="227"/>
      <c r="UNU30" s="227"/>
      <c r="UNV30" s="227"/>
      <c r="UNW30" s="227"/>
      <c r="UNX30" s="227"/>
      <c r="UNY30" s="227"/>
      <c r="UNZ30" s="227"/>
      <c r="UOA30" s="227"/>
      <c r="UOB30" s="227"/>
      <c r="UOC30" s="227"/>
      <c r="UOD30" s="227"/>
      <c r="UOE30" s="227"/>
      <c r="UOF30" s="227"/>
      <c r="UOG30" s="227"/>
      <c r="UOH30" s="227"/>
      <c r="UOI30" s="227"/>
      <c r="UOJ30" s="227"/>
      <c r="UOK30" s="227"/>
      <c r="UOL30" s="227"/>
      <c r="UOM30" s="227"/>
      <c r="UON30" s="227"/>
      <c r="UOO30" s="227"/>
      <c r="UOP30" s="227"/>
      <c r="UOQ30" s="227"/>
      <c r="UOR30" s="227"/>
      <c r="UOS30" s="227"/>
      <c r="UOT30" s="227"/>
      <c r="UOU30" s="227"/>
      <c r="UOV30" s="227"/>
      <c r="UOW30" s="227"/>
      <c r="UOX30" s="227"/>
      <c r="UOY30" s="227"/>
      <c r="UOZ30" s="227"/>
      <c r="UPA30" s="227"/>
      <c r="UPB30" s="227"/>
      <c r="UPC30" s="227"/>
      <c r="UPD30" s="227"/>
      <c r="UPE30" s="227"/>
      <c r="UPF30" s="227"/>
      <c r="UPG30" s="227"/>
      <c r="UPH30" s="227"/>
      <c r="UPI30" s="227"/>
      <c r="UPJ30" s="227"/>
      <c r="UPK30" s="227"/>
      <c r="UPL30" s="227"/>
      <c r="UPM30" s="227"/>
      <c r="UPN30" s="227"/>
      <c r="UPO30" s="227"/>
      <c r="UPP30" s="227"/>
      <c r="UPQ30" s="227"/>
      <c r="UPR30" s="227"/>
      <c r="UPS30" s="227"/>
      <c r="UPT30" s="227"/>
      <c r="UPU30" s="227"/>
      <c r="UPV30" s="227"/>
      <c r="UPW30" s="227"/>
      <c r="UPX30" s="227"/>
      <c r="UPY30" s="227"/>
      <c r="UPZ30" s="227"/>
      <c r="UQA30" s="227"/>
      <c r="UQB30" s="227"/>
      <c r="UQC30" s="227"/>
      <c r="UQD30" s="227"/>
      <c r="UQE30" s="227"/>
      <c r="UQF30" s="227"/>
      <c r="UQG30" s="227"/>
      <c r="UQH30" s="227"/>
      <c r="UQI30" s="227"/>
      <c r="UQJ30" s="227"/>
      <c r="UQK30" s="227"/>
      <c r="UQL30" s="227"/>
      <c r="UQM30" s="227"/>
      <c r="UQN30" s="227"/>
      <c r="UQO30" s="227"/>
      <c r="UQP30" s="227"/>
      <c r="UQQ30" s="227"/>
      <c r="UQR30" s="227"/>
      <c r="UQS30" s="227"/>
      <c r="UQT30" s="227"/>
      <c r="UQU30" s="227"/>
      <c r="UQV30" s="227"/>
      <c r="UQW30" s="227"/>
      <c r="UQX30" s="227"/>
      <c r="UQY30" s="227"/>
      <c r="UQZ30" s="227"/>
      <c r="URA30" s="227"/>
      <c r="URB30" s="227"/>
      <c r="URC30" s="227"/>
      <c r="URD30" s="227"/>
      <c r="URE30" s="227"/>
      <c r="URF30" s="227"/>
      <c r="URG30" s="227"/>
      <c r="URH30" s="227"/>
      <c r="URI30" s="227"/>
      <c r="URJ30" s="227"/>
      <c r="URK30" s="227"/>
      <c r="URL30" s="227"/>
      <c r="URM30" s="227"/>
      <c r="URN30" s="227"/>
      <c r="URO30" s="227"/>
      <c r="URP30" s="227"/>
      <c r="URQ30" s="227"/>
      <c r="URR30" s="227"/>
      <c r="URS30" s="227"/>
      <c r="URT30" s="227"/>
      <c r="URU30" s="227"/>
      <c r="URV30" s="227"/>
      <c r="URW30" s="227"/>
      <c r="URX30" s="227"/>
      <c r="URY30" s="227"/>
      <c r="URZ30" s="227"/>
      <c r="USA30" s="227"/>
      <c r="USB30" s="227"/>
      <c r="USC30" s="227"/>
      <c r="USD30" s="227"/>
      <c r="USE30" s="227"/>
      <c r="USF30" s="227"/>
      <c r="USG30" s="227"/>
      <c r="USH30" s="227"/>
      <c r="USI30" s="227"/>
      <c r="USJ30" s="227"/>
      <c r="USK30" s="227"/>
      <c r="USL30" s="227"/>
      <c r="USM30" s="227"/>
      <c r="USN30" s="227"/>
      <c r="USO30" s="227"/>
      <c r="USP30" s="227"/>
      <c r="USQ30" s="227"/>
      <c r="USR30" s="227"/>
      <c r="USS30" s="227"/>
      <c r="UST30" s="227"/>
      <c r="USU30" s="227"/>
      <c r="USV30" s="227"/>
      <c r="USW30" s="227"/>
      <c r="USX30" s="227"/>
      <c r="USY30" s="227"/>
      <c r="USZ30" s="227"/>
      <c r="UTA30" s="227"/>
      <c r="UTB30" s="227"/>
      <c r="UTC30" s="227"/>
      <c r="UTD30" s="227"/>
      <c r="UTE30" s="227"/>
      <c r="UTF30" s="227"/>
      <c r="UTG30" s="227"/>
      <c r="UTH30" s="227"/>
      <c r="UTI30" s="227"/>
      <c r="UTJ30" s="227"/>
      <c r="UTK30" s="227"/>
      <c r="UTL30" s="227"/>
      <c r="UTM30" s="227"/>
      <c r="UTN30" s="227"/>
      <c r="UTO30" s="227"/>
      <c r="UTP30" s="227"/>
      <c r="UTQ30" s="227"/>
      <c r="UTR30" s="227"/>
      <c r="UTS30" s="227"/>
      <c r="UTT30" s="227"/>
      <c r="UTU30" s="227"/>
      <c r="UTV30" s="227"/>
      <c r="UTW30" s="227"/>
      <c r="UTX30" s="227"/>
      <c r="UTY30" s="227"/>
      <c r="UTZ30" s="227"/>
      <c r="UUA30" s="227"/>
      <c r="UUB30" s="227"/>
      <c r="UUC30" s="227"/>
      <c r="UUD30" s="227"/>
      <c r="UUE30" s="227"/>
      <c r="UUF30" s="227"/>
      <c r="UUG30" s="227"/>
      <c r="UUH30" s="227"/>
      <c r="UUI30" s="227"/>
      <c r="UUJ30" s="227"/>
      <c r="UUK30" s="227"/>
      <c r="UUL30" s="227"/>
      <c r="UUM30" s="227"/>
      <c r="UUN30" s="227"/>
      <c r="UUO30" s="227"/>
      <c r="UUP30" s="227"/>
      <c r="UUQ30" s="227"/>
      <c r="UUR30" s="227"/>
      <c r="UUS30" s="227"/>
      <c r="UUT30" s="227"/>
      <c r="UUU30" s="227"/>
      <c r="UUV30" s="227"/>
      <c r="UUW30" s="227"/>
      <c r="UUX30" s="227"/>
      <c r="UUY30" s="227"/>
      <c r="UUZ30" s="227"/>
      <c r="UVA30" s="227"/>
      <c r="UVB30" s="227"/>
      <c r="UVC30" s="227"/>
      <c r="UVD30" s="227"/>
      <c r="UVE30" s="227"/>
      <c r="UVF30" s="227"/>
      <c r="UVG30" s="227"/>
      <c r="UVH30" s="227"/>
      <c r="UVI30" s="227"/>
      <c r="UVJ30" s="227"/>
      <c r="UVK30" s="227"/>
      <c r="UVL30" s="227"/>
      <c r="UVM30" s="227"/>
      <c r="UVN30" s="227"/>
      <c r="UVO30" s="227"/>
      <c r="UVP30" s="227"/>
      <c r="UVQ30" s="227"/>
      <c r="UVR30" s="227"/>
      <c r="UVS30" s="227"/>
      <c r="UVT30" s="227"/>
      <c r="UVU30" s="227"/>
      <c r="UVV30" s="227"/>
      <c r="UVW30" s="227"/>
      <c r="UVX30" s="227"/>
      <c r="UVY30" s="227"/>
      <c r="UVZ30" s="227"/>
      <c r="UWA30" s="227"/>
      <c r="UWB30" s="227"/>
      <c r="UWC30" s="227"/>
      <c r="UWD30" s="227"/>
      <c r="UWE30" s="227"/>
      <c r="UWF30" s="227"/>
      <c r="UWG30" s="227"/>
      <c r="UWH30" s="227"/>
      <c r="UWI30" s="227"/>
      <c r="UWJ30" s="227"/>
      <c r="UWK30" s="227"/>
      <c r="UWL30" s="227"/>
      <c r="UWM30" s="227"/>
      <c r="UWN30" s="227"/>
      <c r="UWO30" s="227"/>
      <c r="UWP30" s="227"/>
      <c r="UWQ30" s="227"/>
      <c r="UWR30" s="227"/>
      <c r="UWS30" s="227"/>
      <c r="UWT30" s="227"/>
      <c r="UWU30" s="227"/>
      <c r="UWV30" s="227"/>
      <c r="UWW30" s="227"/>
      <c r="UWX30" s="227"/>
      <c r="UWY30" s="227"/>
      <c r="UWZ30" s="227"/>
      <c r="UXA30" s="227"/>
      <c r="UXB30" s="227"/>
      <c r="UXC30" s="227"/>
      <c r="UXD30" s="227"/>
      <c r="UXE30" s="227"/>
      <c r="UXF30" s="227"/>
      <c r="UXG30" s="227"/>
      <c r="UXH30" s="227"/>
      <c r="UXI30" s="227"/>
      <c r="UXJ30" s="227"/>
      <c r="UXK30" s="227"/>
      <c r="UXL30" s="227"/>
      <c r="UXM30" s="227"/>
      <c r="UXN30" s="227"/>
      <c r="UXO30" s="227"/>
      <c r="UXP30" s="227"/>
      <c r="UXQ30" s="227"/>
      <c r="UXR30" s="227"/>
      <c r="UXS30" s="227"/>
      <c r="UXT30" s="227"/>
      <c r="UXU30" s="227"/>
      <c r="UXV30" s="227"/>
      <c r="UXW30" s="227"/>
      <c r="UXX30" s="227"/>
      <c r="UXY30" s="227"/>
      <c r="UXZ30" s="227"/>
      <c r="UYA30" s="227"/>
      <c r="UYB30" s="227"/>
      <c r="UYC30" s="227"/>
      <c r="UYD30" s="227"/>
      <c r="UYE30" s="227"/>
      <c r="UYF30" s="227"/>
      <c r="UYG30" s="227"/>
      <c r="UYH30" s="227"/>
      <c r="UYI30" s="227"/>
      <c r="UYJ30" s="227"/>
      <c r="UYK30" s="227"/>
      <c r="UYL30" s="227"/>
      <c r="UYM30" s="227"/>
      <c r="UYN30" s="227"/>
      <c r="UYO30" s="227"/>
      <c r="UYP30" s="227"/>
      <c r="UYQ30" s="227"/>
      <c r="UYR30" s="227"/>
      <c r="UYS30" s="227"/>
      <c r="UYT30" s="227"/>
      <c r="UYU30" s="227"/>
      <c r="UYV30" s="227"/>
      <c r="UYW30" s="227"/>
      <c r="UYX30" s="227"/>
      <c r="UYY30" s="227"/>
      <c r="UYZ30" s="227"/>
      <c r="UZA30" s="227"/>
      <c r="UZB30" s="227"/>
      <c r="UZC30" s="227"/>
      <c r="UZD30" s="227"/>
      <c r="UZE30" s="227"/>
      <c r="UZF30" s="227"/>
      <c r="UZG30" s="227"/>
      <c r="UZH30" s="227"/>
      <c r="UZI30" s="227"/>
      <c r="UZJ30" s="227"/>
      <c r="UZK30" s="227"/>
      <c r="UZL30" s="227"/>
      <c r="UZM30" s="227"/>
      <c r="UZN30" s="227"/>
      <c r="UZO30" s="227"/>
      <c r="UZP30" s="227"/>
      <c r="UZQ30" s="227"/>
      <c r="UZR30" s="227"/>
      <c r="UZS30" s="227"/>
      <c r="UZT30" s="227"/>
      <c r="UZU30" s="227"/>
      <c r="UZV30" s="227"/>
      <c r="UZW30" s="227"/>
      <c r="UZX30" s="227"/>
      <c r="UZY30" s="227"/>
      <c r="UZZ30" s="227"/>
      <c r="VAA30" s="227"/>
      <c r="VAB30" s="227"/>
      <c r="VAC30" s="227"/>
      <c r="VAD30" s="227"/>
      <c r="VAE30" s="227"/>
      <c r="VAF30" s="227"/>
      <c r="VAG30" s="227"/>
      <c r="VAH30" s="227"/>
      <c r="VAI30" s="227"/>
      <c r="VAJ30" s="227"/>
      <c r="VAK30" s="227"/>
      <c r="VAL30" s="227"/>
      <c r="VAM30" s="227"/>
      <c r="VAN30" s="227"/>
      <c r="VAO30" s="227"/>
      <c r="VAP30" s="227"/>
      <c r="VAQ30" s="227"/>
      <c r="VAR30" s="227"/>
      <c r="VAS30" s="227"/>
      <c r="VAT30" s="227"/>
      <c r="VAU30" s="227"/>
      <c r="VAV30" s="227"/>
      <c r="VAW30" s="227"/>
      <c r="VAX30" s="227"/>
      <c r="VAY30" s="227"/>
      <c r="VAZ30" s="227"/>
      <c r="VBA30" s="227"/>
      <c r="VBB30" s="227"/>
      <c r="VBC30" s="227"/>
      <c r="VBD30" s="227"/>
      <c r="VBE30" s="227"/>
      <c r="VBF30" s="227"/>
      <c r="VBG30" s="227"/>
      <c r="VBH30" s="227"/>
      <c r="VBI30" s="227"/>
      <c r="VBJ30" s="227"/>
      <c r="VBK30" s="227"/>
      <c r="VBL30" s="227"/>
      <c r="VBM30" s="227"/>
      <c r="VBN30" s="227"/>
      <c r="VBO30" s="227"/>
      <c r="VBP30" s="227"/>
      <c r="VBQ30" s="227"/>
      <c r="VBR30" s="227"/>
      <c r="VBS30" s="227"/>
      <c r="VBT30" s="227"/>
      <c r="VBU30" s="227"/>
      <c r="VBV30" s="227"/>
      <c r="VBW30" s="227"/>
      <c r="VBX30" s="227"/>
      <c r="VBY30" s="227"/>
      <c r="VBZ30" s="227"/>
      <c r="VCA30" s="227"/>
      <c r="VCB30" s="227"/>
      <c r="VCC30" s="227"/>
      <c r="VCD30" s="227"/>
      <c r="VCE30" s="227"/>
      <c r="VCF30" s="227"/>
      <c r="VCG30" s="227"/>
      <c r="VCH30" s="227"/>
      <c r="VCI30" s="227"/>
      <c r="VCJ30" s="227"/>
      <c r="VCK30" s="227"/>
      <c r="VCL30" s="227"/>
      <c r="VCM30" s="227"/>
      <c r="VCN30" s="227"/>
      <c r="VCO30" s="227"/>
      <c r="VCP30" s="227"/>
      <c r="VCQ30" s="227"/>
      <c r="VCR30" s="227"/>
      <c r="VCS30" s="227"/>
      <c r="VCT30" s="227"/>
      <c r="VCU30" s="227"/>
      <c r="VCV30" s="227"/>
      <c r="VCW30" s="227"/>
      <c r="VCX30" s="227"/>
      <c r="VCY30" s="227"/>
      <c r="VCZ30" s="227"/>
      <c r="VDA30" s="227"/>
      <c r="VDB30" s="227"/>
      <c r="VDC30" s="227"/>
      <c r="VDD30" s="227"/>
      <c r="VDE30" s="227"/>
      <c r="VDF30" s="227"/>
      <c r="VDG30" s="227"/>
      <c r="VDH30" s="227"/>
      <c r="VDI30" s="227"/>
      <c r="VDJ30" s="227"/>
      <c r="VDK30" s="227"/>
      <c r="VDL30" s="227"/>
      <c r="VDM30" s="227"/>
      <c r="VDN30" s="227"/>
      <c r="VDO30" s="227"/>
      <c r="VDP30" s="227"/>
      <c r="VDQ30" s="227"/>
      <c r="VDR30" s="227"/>
      <c r="VDS30" s="227"/>
      <c r="VDT30" s="227"/>
      <c r="VDU30" s="227"/>
      <c r="VDV30" s="227"/>
      <c r="VDW30" s="227"/>
      <c r="VDX30" s="227"/>
      <c r="VDY30" s="227"/>
      <c r="VDZ30" s="227"/>
      <c r="VEA30" s="227"/>
      <c r="VEB30" s="227"/>
      <c r="VEC30" s="227"/>
      <c r="VED30" s="227"/>
      <c r="VEE30" s="227"/>
      <c r="VEF30" s="227"/>
      <c r="VEG30" s="227"/>
      <c r="VEH30" s="227"/>
      <c r="VEI30" s="227"/>
      <c r="VEJ30" s="227"/>
      <c r="VEK30" s="227"/>
      <c r="VEL30" s="227"/>
      <c r="VEM30" s="227"/>
      <c r="VEN30" s="227"/>
      <c r="VEO30" s="227"/>
      <c r="VEP30" s="227"/>
      <c r="VEQ30" s="227"/>
      <c r="VER30" s="227"/>
      <c r="VES30" s="227"/>
      <c r="VET30" s="227"/>
      <c r="VEU30" s="227"/>
      <c r="VEV30" s="227"/>
      <c r="VEW30" s="227"/>
      <c r="VEX30" s="227"/>
      <c r="VEY30" s="227"/>
      <c r="VEZ30" s="227"/>
      <c r="VFA30" s="227"/>
      <c r="VFB30" s="227"/>
      <c r="VFC30" s="227"/>
      <c r="VFD30" s="227"/>
      <c r="VFE30" s="227"/>
      <c r="VFF30" s="227"/>
      <c r="VFG30" s="227"/>
      <c r="VFH30" s="227"/>
      <c r="VFI30" s="227"/>
      <c r="VFJ30" s="227"/>
      <c r="VFK30" s="227"/>
      <c r="VFL30" s="227"/>
      <c r="VFM30" s="227"/>
      <c r="VFN30" s="227"/>
      <c r="VFO30" s="227"/>
      <c r="VFP30" s="227"/>
      <c r="VFQ30" s="227"/>
      <c r="VFR30" s="227"/>
      <c r="VFS30" s="227"/>
      <c r="VFT30" s="227"/>
      <c r="VFU30" s="227"/>
      <c r="VFV30" s="227"/>
      <c r="VFW30" s="227"/>
      <c r="VFX30" s="227"/>
      <c r="VFY30" s="227"/>
      <c r="VFZ30" s="227"/>
      <c r="VGA30" s="227"/>
      <c r="VGB30" s="227"/>
      <c r="VGC30" s="227"/>
      <c r="VGD30" s="227"/>
      <c r="VGE30" s="227"/>
      <c r="VGF30" s="227"/>
      <c r="VGG30" s="227"/>
      <c r="VGH30" s="227"/>
      <c r="VGI30" s="227"/>
      <c r="VGJ30" s="227"/>
      <c r="VGK30" s="227"/>
      <c r="VGL30" s="227"/>
      <c r="VGM30" s="227"/>
      <c r="VGN30" s="227"/>
      <c r="VGO30" s="227"/>
      <c r="VGP30" s="227"/>
      <c r="VGQ30" s="227"/>
      <c r="VGR30" s="227"/>
      <c r="VGS30" s="227"/>
      <c r="VGT30" s="227"/>
      <c r="VGU30" s="227"/>
      <c r="VGV30" s="227"/>
      <c r="VGW30" s="227"/>
      <c r="VGX30" s="227"/>
      <c r="VGY30" s="227"/>
      <c r="VGZ30" s="227"/>
      <c r="VHA30" s="227"/>
      <c r="VHB30" s="227"/>
      <c r="VHC30" s="227"/>
      <c r="VHD30" s="227"/>
      <c r="VHE30" s="227"/>
      <c r="VHF30" s="227"/>
      <c r="VHG30" s="227"/>
      <c r="VHH30" s="227"/>
      <c r="VHI30" s="227"/>
      <c r="VHJ30" s="227"/>
      <c r="VHK30" s="227"/>
      <c r="VHL30" s="227"/>
      <c r="VHM30" s="227"/>
      <c r="VHN30" s="227"/>
      <c r="VHO30" s="227"/>
      <c r="VHP30" s="227"/>
      <c r="VHQ30" s="227"/>
      <c r="VHR30" s="227"/>
      <c r="VHS30" s="227"/>
      <c r="VHT30" s="227"/>
      <c r="VHU30" s="227"/>
      <c r="VHV30" s="227"/>
      <c r="VHW30" s="227"/>
      <c r="VHX30" s="227"/>
      <c r="VHY30" s="227"/>
      <c r="VHZ30" s="227"/>
      <c r="VIA30" s="227"/>
      <c r="VIB30" s="227"/>
      <c r="VIC30" s="227"/>
      <c r="VID30" s="227"/>
      <c r="VIE30" s="227"/>
      <c r="VIF30" s="227"/>
      <c r="VIG30" s="227"/>
      <c r="VIH30" s="227"/>
      <c r="VII30" s="227"/>
      <c r="VIJ30" s="227"/>
      <c r="VIK30" s="227"/>
      <c r="VIL30" s="227"/>
      <c r="VIM30" s="227"/>
      <c r="VIN30" s="227"/>
      <c r="VIO30" s="227"/>
      <c r="VIP30" s="227"/>
      <c r="VIQ30" s="227"/>
      <c r="VIR30" s="227"/>
      <c r="VIS30" s="227"/>
      <c r="VIT30" s="227"/>
      <c r="VIU30" s="227"/>
      <c r="VIV30" s="227"/>
      <c r="VIW30" s="227"/>
      <c r="VIX30" s="227"/>
      <c r="VIY30" s="227"/>
      <c r="VIZ30" s="227"/>
      <c r="VJA30" s="227"/>
      <c r="VJB30" s="227"/>
      <c r="VJC30" s="227"/>
      <c r="VJD30" s="227"/>
      <c r="VJE30" s="227"/>
      <c r="VJF30" s="227"/>
      <c r="VJG30" s="227"/>
      <c r="VJH30" s="227"/>
      <c r="VJI30" s="227"/>
      <c r="VJJ30" s="227"/>
      <c r="VJK30" s="227"/>
      <c r="VJL30" s="227"/>
      <c r="VJM30" s="227"/>
      <c r="VJN30" s="227"/>
      <c r="VJO30" s="227"/>
      <c r="VJP30" s="227"/>
      <c r="VJQ30" s="227"/>
      <c r="VJR30" s="227"/>
      <c r="VJS30" s="227"/>
      <c r="VJT30" s="227"/>
      <c r="VJU30" s="227"/>
      <c r="VJV30" s="227"/>
      <c r="VJW30" s="227"/>
      <c r="VJX30" s="227"/>
      <c r="VJY30" s="227"/>
      <c r="VJZ30" s="227"/>
      <c r="VKA30" s="227"/>
      <c r="VKB30" s="227"/>
      <c r="VKC30" s="227"/>
      <c r="VKD30" s="227"/>
      <c r="VKE30" s="227"/>
      <c r="VKF30" s="227"/>
      <c r="VKG30" s="227"/>
      <c r="VKH30" s="227"/>
      <c r="VKI30" s="227"/>
      <c r="VKJ30" s="227"/>
      <c r="VKK30" s="227"/>
      <c r="VKL30" s="227"/>
      <c r="VKM30" s="227"/>
      <c r="VKN30" s="227"/>
      <c r="VKO30" s="227"/>
      <c r="VKP30" s="227"/>
      <c r="VKQ30" s="227"/>
      <c r="VKR30" s="227"/>
      <c r="VKS30" s="227"/>
      <c r="VKT30" s="227"/>
      <c r="VKU30" s="227"/>
      <c r="VKV30" s="227"/>
      <c r="VKW30" s="227"/>
      <c r="VKX30" s="227"/>
      <c r="VKY30" s="227"/>
      <c r="VKZ30" s="227"/>
      <c r="VLA30" s="227"/>
      <c r="VLB30" s="227"/>
      <c r="VLC30" s="227"/>
      <c r="VLD30" s="227"/>
      <c r="VLE30" s="227"/>
      <c r="VLF30" s="227"/>
      <c r="VLG30" s="227"/>
      <c r="VLH30" s="227"/>
      <c r="VLI30" s="227"/>
      <c r="VLJ30" s="227"/>
      <c r="VLK30" s="227"/>
      <c r="VLL30" s="227"/>
      <c r="VLM30" s="227"/>
      <c r="VLN30" s="227"/>
      <c r="VLO30" s="227"/>
      <c r="VLP30" s="227"/>
      <c r="VLQ30" s="227"/>
      <c r="VLR30" s="227"/>
      <c r="VLS30" s="227"/>
      <c r="VLT30" s="227"/>
      <c r="VLU30" s="227"/>
      <c r="VLV30" s="227"/>
      <c r="VLW30" s="227"/>
      <c r="VLX30" s="227"/>
      <c r="VLY30" s="227"/>
      <c r="VLZ30" s="227"/>
      <c r="VMA30" s="227"/>
      <c r="VMB30" s="227"/>
      <c r="VMC30" s="227"/>
      <c r="VMD30" s="227"/>
      <c r="VME30" s="227"/>
      <c r="VMF30" s="227"/>
      <c r="VMG30" s="227"/>
      <c r="VMH30" s="227"/>
      <c r="VMI30" s="227"/>
      <c r="VMJ30" s="227"/>
      <c r="VMK30" s="227"/>
      <c r="VML30" s="227"/>
      <c r="VMM30" s="227"/>
      <c r="VMN30" s="227"/>
      <c r="VMO30" s="227"/>
      <c r="VMP30" s="227"/>
      <c r="VMQ30" s="227"/>
      <c r="VMR30" s="227"/>
      <c r="VMS30" s="227"/>
      <c r="VMT30" s="227"/>
      <c r="VMU30" s="227"/>
      <c r="VMV30" s="227"/>
      <c r="VMW30" s="227"/>
      <c r="VMX30" s="227"/>
      <c r="VMY30" s="227"/>
      <c r="VMZ30" s="227"/>
      <c r="VNA30" s="227"/>
      <c r="VNB30" s="227"/>
      <c r="VNC30" s="227"/>
      <c r="VND30" s="227"/>
      <c r="VNE30" s="227"/>
      <c r="VNF30" s="227"/>
      <c r="VNG30" s="227"/>
      <c r="VNH30" s="227"/>
      <c r="VNI30" s="227"/>
      <c r="VNJ30" s="227"/>
      <c r="VNK30" s="227"/>
      <c r="VNL30" s="227"/>
      <c r="VNM30" s="227"/>
      <c r="VNN30" s="227"/>
      <c r="VNO30" s="227"/>
      <c r="VNP30" s="227"/>
      <c r="VNQ30" s="227"/>
      <c r="VNR30" s="227"/>
      <c r="VNS30" s="227"/>
      <c r="VNT30" s="227"/>
      <c r="VNU30" s="227"/>
      <c r="VNV30" s="227"/>
      <c r="VNW30" s="227"/>
      <c r="VNX30" s="227"/>
      <c r="VNY30" s="227"/>
      <c r="VNZ30" s="227"/>
      <c r="VOA30" s="227"/>
      <c r="VOB30" s="227"/>
      <c r="VOC30" s="227"/>
      <c r="VOD30" s="227"/>
      <c r="VOE30" s="227"/>
      <c r="VOF30" s="227"/>
      <c r="VOG30" s="227"/>
      <c r="VOH30" s="227"/>
      <c r="VOI30" s="227"/>
      <c r="VOJ30" s="227"/>
      <c r="VOK30" s="227"/>
      <c r="VOL30" s="227"/>
      <c r="VOM30" s="227"/>
      <c r="VON30" s="227"/>
      <c r="VOO30" s="227"/>
      <c r="VOP30" s="227"/>
      <c r="VOQ30" s="227"/>
      <c r="VOR30" s="227"/>
      <c r="VOS30" s="227"/>
      <c r="VOT30" s="227"/>
      <c r="VOU30" s="227"/>
      <c r="VOV30" s="227"/>
      <c r="VOW30" s="227"/>
      <c r="VOX30" s="227"/>
      <c r="VOY30" s="227"/>
      <c r="VOZ30" s="227"/>
      <c r="VPA30" s="227"/>
      <c r="VPB30" s="227"/>
      <c r="VPC30" s="227"/>
      <c r="VPD30" s="227"/>
      <c r="VPE30" s="227"/>
      <c r="VPF30" s="227"/>
      <c r="VPG30" s="227"/>
      <c r="VPH30" s="227"/>
      <c r="VPI30" s="227"/>
      <c r="VPJ30" s="227"/>
      <c r="VPK30" s="227"/>
      <c r="VPL30" s="227"/>
      <c r="VPM30" s="227"/>
      <c r="VPN30" s="227"/>
      <c r="VPO30" s="227"/>
      <c r="VPP30" s="227"/>
      <c r="VPQ30" s="227"/>
      <c r="VPR30" s="227"/>
      <c r="VPS30" s="227"/>
      <c r="VPT30" s="227"/>
      <c r="VPU30" s="227"/>
      <c r="VPV30" s="227"/>
      <c r="VPW30" s="227"/>
      <c r="VPX30" s="227"/>
      <c r="VPY30" s="227"/>
      <c r="VPZ30" s="227"/>
      <c r="VQA30" s="227"/>
      <c r="VQB30" s="227"/>
      <c r="VQC30" s="227"/>
      <c r="VQD30" s="227"/>
      <c r="VQE30" s="227"/>
      <c r="VQF30" s="227"/>
      <c r="VQG30" s="227"/>
      <c r="VQH30" s="227"/>
      <c r="VQI30" s="227"/>
      <c r="VQJ30" s="227"/>
      <c r="VQK30" s="227"/>
      <c r="VQL30" s="227"/>
      <c r="VQM30" s="227"/>
      <c r="VQN30" s="227"/>
      <c r="VQO30" s="227"/>
      <c r="VQP30" s="227"/>
      <c r="VQQ30" s="227"/>
      <c r="VQR30" s="227"/>
      <c r="VQS30" s="227"/>
      <c r="VQT30" s="227"/>
      <c r="VQU30" s="227"/>
      <c r="VQV30" s="227"/>
      <c r="VQW30" s="227"/>
      <c r="VQX30" s="227"/>
      <c r="VQY30" s="227"/>
      <c r="VQZ30" s="227"/>
      <c r="VRA30" s="227"/>
      <c r="VRB30" s="227"/>
      <c r="VRC30" s="227"/>
      <c r="VRD30" s="227"/>
      <c r="VRE30" s="227"/>
      <c r="VRF30" s="227"/>
      <c r="VRG30" s="227"/>
      <c r="VRH30" s="227"/>
      <c r="VRI30" s="227"/>
      <c r="VRJ30" s="227"/>
      <c r="VRK30" s="227"/>
      <c r="VRL30" s="227"/>
      <c r="VRM30" s="227"/>
      <c r="VRN30" s="227"/>
      <c r="VRO30" s="227"/>
      <c r="VRP30" s="227"/>
      <c r="VRQ30" s="227"/>
      <c r="VRR30" s="227"/>
      <c r="VRS30" s="227"/>
      <c r="VRT30" s="227"/>
      <c r="VRU30" s="227"/>
      <c r="VRV30" s="227"/>
      <c r="VRW30" s="227"/>
      <c r="VRX30" s="227"/>
      <c r="VRY30" s="227"/>
      <c r="VRZ30" s="227"/>
      <c r="VSA30" s="227"/>
      <c r="VSB30" s="227"/>
      <c r="VSC30" s="227"/>
      <c r="VSD30" s="227"/>
      <c r="VSE30" s="227"/>
      <c r="VSF30" s="227"/>
      <c r="VSG30" s="227"/>
      <c r="VSH30" s="227"/>
      <c r="VSI30" s="227"/>
      <c r="VSJ30" s="227"/>
      <c r="VSK30" s="227"/>
      <c r="VSL30" s="227"/>
      <c r="VSM30" s="227"/>
      <c r="VSN30" s="227"/>
      <c r="VSO30" s="227"/>
      <c r="VSP30" s="227"/>
      <c r="VSQ30" s="227"/>
      <c r="VSR30" s="227"/>
      <c r="VSS30" s="227"/>
      <c r="VST30" s="227"/>
      <c r="VSU30" s="227"/>
      <c r="VSV30" s="227"/>
      <c r="VSW30" s="227"/>
      <c r="VSX30" s="227"/>
      <c r="VSY30" s="227"/>
      <c r="VSZ30" s="227"/>
      <c r="VTA30" s="227"/>
      <c r="VTB30" s="227"/>
      <c r="VTC30" s="227"/>
      <c r="VTD30" s="227"/>
      <c r="VTE30" s="227"/>
      <c r="VTF30" s="227"/>
      <c r="VTG30" s="227"/>
      <c r="VTH30" s="227"/>
      <c r="VTI30" s="227"/>
      <c r="VTJ30" s="227"/>
      <c r="VTK30" s="227"/>
      <c r="VTL30" s="227"/>
      <c r="VTM30" s="227"/>
      <c r="VTN30" s="227"/>
      <c r="VTO30" s="227"/>
      <c r="VTP30" s="227"/>
      <c r="VTQ30" s="227"/>
      <c r="VTR30" s="227"/>
      <c r="VTS30" s="227"/>
      <c r="VTT30" s="227"/>
      <c r="VTU30" s="227"/>
      <c r="VTV30" s="227"/>
      <c r="VTW30" s="227"/>
      <c r="VTX30" s="227"/>
      <c r="VTY30" s="227"/>
      <c r="VTZ30" s="227"/>
      <c r="VUA30" s="227"/>
      <c r="VUB30" s="227"/>
      <c r="VUC30" s="227"/>
      <c r="VUD30" s="227"/>
      <c r="VUE30" s="227"/>
      <c r="VUF30" s="227"/>
      <c r="VUG30" s="227"/>
      <c r="VUH30" s="227"/>
      <c r="VUI30" s="227"/>
      <c r="VUJ30" s="227"/>
      <c r="VUK30" s="227"/>
      <c r="VUL30" s="227"/>
      <c r="VUM30" s="227"/>
      <c r="VUN30" s="227"/>
      <c r="VUO30" s="227"/>
      <c r="VUP30" s="227"/>
      <c r="VUQ30" s="227"/>
      <c r="VUR30" s="227"/>
      <c r="VUS30" s="227"/>
      <c r="VUT30" s="227"/>
      <c r="VUU30" s="227"/>
      <c r="VUV30" s="227"/>
      <c r="VUW30" s="227"/>
      <c r="VUX30" s="227"/>
      <c r="VUY30" s="227"/>
      <c r="VUZ30" s="227"/>
      <c r="VVA30" s="227"/>
      <c r="VVB30" s="227"/>
      <c r="VVC30" s="227"/>
      <c r="VVD30" s="227"/>
      <c r="VVE30" s="227"/>
      <c r="VVF30" s="227"/>
      <c r="VVG30" s="227"/>
      <c r="VVH30" s="227"/>
      <c r="VVI30" s="227"/>
      <c r="VVJ30" s="227"/>
      <c r="VVK30" s="227"/>
      <c r="VVL30" s="227"/>
      <c r="VVM30" s="227"/>
      <c r="VVN30" s="227"/>
      <c r="VVO30" s="227"/>
      <c r="VVP30" s="227"/>
      <c r="VVQ30" s="227"/>
      <c r="VVR30" s="227"/>
      <c r="VVS30" s="227"/>
      <c r="VVT30" s="227"/>
      <c r="VVU30" s="227"/>
      <c r="VVV30" s="227"/>
      <c r="VVW30" s="227"/>
      <c r="VVX30" s="227"/>
      <c r="VVY30" s="227"/>
      <c r="VVZ30" s="227"/>
      <c r="VWA30" s="227"/>
      <c r="VWB30" s="227"/>
      <c r="VWC30" s="227"/>
      <c r="VWD30" s="227"/>
      <c r="VWE30" s="227"/>
      <c r="VWF30" s="227"/>
      <c r="VWG30" s="227"/>
      <c r="VWH30" s="227"/>
      <c r="VWI30" s="227"/>
      <c r="VWJ30" s="227"/>
      <c r="VWK30" s="227"/>
      <c r="VWL30" s="227"/>
      <c r="VWM30" s="227"/>
      <c r="VWN30" s="227"/>
      <c r="VWO30" s="227"/>
      <c r="VWP30" s="227"/>
      <c r="VWQ30" s="227"/>
      <c r="VWR30" s="227"/>
      <c r="VWS30" s="227"/>
      <c r="VWT30" s="227"/>
      <c r="VWU30" s="227"/>
      <c r="VWV30" s="227"/>
      <c r="VWW30" s="227"/>
      <c r="VWX30" s="227"/>
      <c r="VWY30" s="227"/>
      <c r="VWZ30" s="227"/>
      <c r="VXA30" s="227"/>
      <c r="VXB30" s="227"/>
      <c r="VXC30" s="227"/>
      <c r="VXD30" s="227"/>
      <c r="VXE30" s="227"/>
      <c r="VXF30" s="227"/>
      <c r="VXG30" s="227"/>
      <c r="VXH30" s="227"/>
      <c r="VXI30" s="227"/>
      <c r="VXJ30" s="227"/>
      <c r="VXK30" s="227"/>
      <c r="VXL30" s="227"/>
      <c r="VXM30" s="227"/>
      <c r="VXN30" s="227"/>
      <c r="VXO30" s="227"/>
      <c r="VXP30" s="227"/>
      <c r="VXQ30" s="227"/>
      <c r="VXR30" s="227"/>
      <c r="VXS30" s="227"/>
      <c r="VXT30" s="227"/>
      <c r="VXU30" s="227"/>
      <c r="VXV30" s="227"/>
      <c r="VXW30" s="227"/>
      <c r="VXX30" s="227"/>
      <c r="VXY30" s="227"/>
      <c r="VXZ30" s="227"/>
      <c r="VYA30" s="227"/>
      <c r="VYB30" s="227"/>
      <c r="VYC30" s="227"/>
      <c r="VYD30" s="227"/>
      <c r="VYE30" s="227"/>
      <c r="VYF30" s="227"/>
      <c r="VYG30" s="227"/>
      <c r="VYH30" s="227"/>
      <c r="VYI30" s="227"/>
      <c r="VYJ30" s="227"/>
      <c r="VYK30" s="227"/>
      <c r="VYL30" s="227"/>
      <c r="VYM30" s="227"/>
      <c r="VYN30" s="227"/>
      <c r="VYO30" s="227"/>
      <c r="VYP30" s="227"/>
      <c r="VYQ30" s="227"/>
      <c r="VYR30" s="227"/>
      <c r="VYS30" s="227"/>
      <c r="VYT30" s="227"/>
      <c r="VYU30" s="227"/>
      <c r="VYV30" s="227"/>
      <c r="VYW30" s="227"/>
      <c r="VYX30" s="227"/>
      <c r="VYY30" s="227"/>
      <c r="VYZ30" s="227"/>
      <c r="VZA30" s="227"/>
      <c r="VZB30" s="227"/>
      <c r="VZC30" s="227"/>
      <c r="VZD30" s="227"/>
      <c r="VZE30" s="227"/>
      <c r="VZF30" s="227"/>
      <c r="VZG30" s="227"/>
      <c r="VZH30" s="227"/>
      <c r="VZI30" s="227"/>
      <c r="VZJ30" s="227"/>
      <c r="VZK30" s="227"/>
      <c r="VZL30" s="227"/>
      <c r="VZM30" s="227"/>
      <c r="VZN30" s="227"/>
      <c r="VZO30" s="227"/>
      <c r="VZP30" s="227"/>
      <c r="VZQ30" s="227"/>
      <c r="VZR30" s="227"/>
      <c r="VZS30" s="227"/>
      <c r="VZT30" s="227"/>
      <c r="VZU30" s="227"/>
      <c r="VZV30" s="227"/>
      <c r="VZW30" s="227"/>
      <c r="VZX30" s="227"/>
      <c r="VZY30" s="227"/>
      <c r="VZZ30" s="227"/>
      <c r="WAA30" s="227"/>
      <c r="WAB30" s="227"/>
      <c r="WAC30" s="227"/>
      <c r="WAD30" s="227"/>
      <c r="WAE30" s="227"/>
      <c r="WAF30" s="227"/>
      <c r="WAG30" s="227"/>
      <c r="WAH30" s="227"/>
      <c r="WAI30" s="227"/>
      <c r="WAJ30" s="227"/>
      <c r="WAK30" s="227"/>
      <c r="WAL30" s="227"/>
      <c r="WAM30" s="227"/>
      <c r="WAN30" s="227"/>
      <c r="WAO30" s="227"/>
      <c r="WAP30" s="227"/>
      <c r="WAQ30" s="227"/>
      <c r="WAR30" s="227"/>
      <c r="WAS30" s="227"/>
      <c r="WAT30" s="227"/>
      <c r="WAU30" s="227"/>
      <c r="WAV30" s="227"/>
      <c r="WAW30" s="227"/>
      <c r="WAX30" s="227"/>
      <c r="WAY30" s="227"/>
      <c r="WAZ30" s="227"/>
      <c r="WBA30" s="227"/>
      <c r="WBB30" s="227"/>
      <c r="WBC30" s="227"/>
      <c r="WBD30" s="227"/>
      <c r="WBE30" s="227"/>
      <c r="WBF30" s="227"/>
      <c r="WBG30" s="227"/>
      <c r="WBH30" s="227"/>
      <c r="WBI30" s="227"/>
      <c r="WBJ30" s="227"/>
      <c r="WBK30" s="227"/>
      <c r="WBL30" s="227"/>
      <c r="WBM30" s="227"/>
      <c r="WBN30" s="227"/>
      <c r="WBO30" s="227"/>
      <c r="WBP30" s="227"/>
      <c r="WBQ30" s="227"/>
      <c r="WBR30" s="227"/>
      <c r="WBS30" s="227"/>
      <c r="WBT30" s="227"/>
      <c r="WBU30" s="227"/>
      <c r="WBV30" s="227"/>
      <c r="WBW30" s="227"/>
      <c r="WBX30" s="227"/>
      <c r="WBY30" s="227"/>
      <c r="WBZ30" s="227"/>
      <c r="WCA30" s="227"/>
      <c r="WCB30" s="227"/>
      <c r="WCC30" s="227"/>
      <c r="WCD30" s="227"/>
      <c r="WCE30" s="227"/>
      <c r="WCF30" s="227"/>
      <c r="WCG30" s="227"/>
      <c r="WCH30" s="227"/>
      <c r="WCI30" s="227"/>
      <c r="WCJ30" s="227"/>
      <c r="WCK30" s="227"/>
      <c r="WCL30" s="227"/>
      <c r="WCM30" s="227"/>
      <c r="WCN30" s="227"/>
      <c r="WCO30" s="227"/>
      <c r="WCP30" s="227"/>
      <c r="WCQ30" s="227"/>
      <c r="WCR30" s="227"/>
      <c r="WCS30" s="227"/>
      <c r="WCT30" s="227"/>
      <c r="WCU30" s="227"/>
      <c r="WCV30" s="227"/>
      <c r="WCW30" s="227"/>
      <c r="WCX30" s="227"/>
      <c r="WCY30" s="227"/>
      <c r="WCZ30" s="227"/>
      <c r="WDA30" s="227"/>
      <c r="WDB30" s="227"/>
      <c r="WDC30" s="227"/>
      <c r="WDD30" s="227"/>
      <c r="WDE30" s="227"/>
      <c r="WDF30" s="227"/>
      <c r="WDG30" s="227"/>
      <c r="WDH30" s="227"/>
      <c r="WDI30" s="227"/>
      <c r="WDJ30" s="227"/>
      <c r="WDK30" s="227"/>
      <c r="WDL30" s="227"/>
      <c r="WDM30" s="227"/>
      <c r="WDN30" s="227"/>
      <c r="WDO30" s="227"/>
      <c r="WDP30" s="227"/>
      <c r="WDQ30" s="227"/>
      <c r="WDR30" s="227"/>
      <c r="WDS30" s="227"/>
      <c r="WDT30" s="227"/>
      <c r="WDU30" s="227"/>
      <c r="WDV30" s="227"/>
      <c r="WDW30" s="227"/>
      <c r="WDX30" s="227"/>
      <c r="WDY30" s="227"/>
      <c r="WDZ30" s="227"/>
      <c r="WEA30" s="227"/>
      <c r="WEB30" s="227"/>
      <c r="WEC30" s="227"/>
      <c r="WED30" s="227"/>
      <c r="WEE30" s="227"/>
      <c r="WEF30" s="227"/>
      <c r="WEG30" s="227"/>
      <c r="WEH30" s="227"/>
      <c r="WEI30" s="227"/>
      <c r="WEJ30" s="227"/>
      <c r="WEK30" s="227"/>
      <c r="WEL30" s="227"/>
      <c r="WEM30" s="227"/>
      <c r="WEN30" s="227"/>
      <c r="WEO30" s="227"/>
      <c r="WEP30" s="227"/>
      <c r="WEQ30" s="227"/>
      <c r="WER30" s="227"/>
      <c r="WES30" s="227"/>
      <c r="WET30" s="227"/>
      <c r="WEU30" s="227"/>
      <c r="WEV30" s="227"/>
      <c r="WEW30" s="227"/>
      <c r="WEX30" s="227"/>
      <c r="WEY30" s="227"/>
      <c r="WEZ30" s="227"/>
      <c r="WFA30" s="227"/>
      <c r="WFB30" s="227"/>
      <c r="WFC30" s="227"/>
      <c r="WFD30" s="227"/>
      <c r="WFE30" s="227"/>
      <c r="WFF30" s="227"/>
      <c r="WFG30" s="227"/>
      <c r="WFH30" s="227"/>
      <c r="WFI30" s="227"/>
      <c r="WFJ30" s="227"/>
      <c r="WFK30" s="227"/>
      <c r="WFL30" s="227"/>
      <c r="WFM30" s="227"/>
      <c r="WFN30" s="227"/>
      <c r="WFO30" s="227"/>
      <c r="WFP30" s="227"/>
      <c r="WFQ30" s="227"/>
      <c r="WFR30" s="227"/>
      <c r="WFS30" s="227"/>
      <c r="WFT30" s="227"/>
      <c r="WFU30" s="227"/>
      <c r="WFV30" s="227"/>
      <c r="WFW30" s="227"/>
      <c r="WFX30" s="227"/>
      <c r="WFY30" s="227"/>
      <c r="WFZ30" s="227"/>
      <c r="WGA30" s="227"/>
      <c r="WGB30" s="227"/>
      <c r="WGC30" s="227"/>
      <c r="WGD30" s="227"/>
      <c r="WGE30" s="227"/>
      <c r="WGF30" s="227"/>
      <c r="WGG30" s="227"/>
      <c r="WGH30" s="227"/>
      <c r="WGI30" s="227"/>
      <c r="WGJ30" s="227"/>
      <c r="WGK30" s="227"/>
      <c r="WGL30" s="227"/>
      <c r="WGM30" s="227"/>
      <c r="WGN30" s="227"/>
      <c r="WGO30" s="227"/>
      <c r="WGP30" s="227"/>
      <c r="WGQ30" s="227"/>
      <c r="WGR30" s="227"/>
      <c r="WGS30" s="227"/>
      <c r="WGT30" s="227"/>
      <c r="WGU30" s="227"/>
      <c r="WGV30" s="227"/>
      <c r="WGW30" s="227"/>
      <c r="WGX30" s="227"/>
      <c r="WGY30" s="227"/>
      <c r="WGZ30" s="227"/>
      <c r="WHA30" s="227"/>
      <c r="WHB30" s="227"/>
      <c r="WHC30" s="227"/>
      <c r="WHD30" s="227"/>
      <c r="WHE30" s="227"/>
      <c r="WHF30" s="227"/>
      <c r="WHG30" s="227"/>
      <c r="WHH30" s="227"/>
      <c r="WHI30" s="227"/>
      <c r="WHJ30" s="227"/>
      <c r="WHK30" s="227"/>
      <c r="WHL30" s="227"/>
      <c r="WHM30" s="227"/>
      <c r="WHN30" s="227"/>
      <c r="WHO30" s="227"/>
      <c r="WHP30" s="227"/>
      <c r="WHQ30" s="227"/>
      <c r="WHR30" s="227"/>
      <c r="WHS30" s="227"/>
      <c r="WHT30" s="227"/>
      <c r="WHU30" s="227"/>
      <c r="WHV30" s="227"/>
      <c r="WHW30" s="227"/>
      <c r="WHX30" s="227"/>
      <c r="WHY30" s="227"/>
      <c r="WHZ30" s="227"/>
      <c r="WIA30" s="227"/>
      <c r="WIB30" s="227"/>
      <c r="WIC30" s="227"/>
      <c r="WID30" s="227"/>
      <c r="WIE30" s="227"/>
      <c r="WIF30" s="227"/>
      <c r="WIG30" s="227"/>
      <c r="WIH30" s="227"/>
      <c r="WII30" s="227"/>
      <c r="WIJ30" s="227"/>
      <c r="WIK30" s="227"/>
      <c r="WIL30" s="227"/>
      <c r="WIM30" s="227"/>
      <c r="WIN30" s="227"/>
      <c r="WIO30" s="227"/>
      <c r="WIP30" s="227"/>
      <c r="WIQ30" s="227"/>
      <c r="WIR30" s="227"/>
      <c r="WIS30" s="227"/>
      <c r="WIT30" s="227"/>
      <c r="WIU30" s="227"/>
      <c r="WIV30" s="227"/>
      <c r="WIW30" s="227"/>
      <c r="WIX30" s="227"/>
      <c r="WIY30" s="227"/>
      <c r="WIZ30" s="227"/>
      <c r="WJA30" s="227"/>
      <c r="WJB30" s="227"/>
      <c r="WJC30" s="227"/>
      <c r="WJD30" s="227"/>
      <c r="WJE30" s="227"/>
      <c r="WJF30" s="227"/>
      <c r="WJG30" s="227"/>
      <c r="WJH30" s="227"/>
      <c r="WJI30" s="227"/>
      <c r="WJJ30" s="227"/>
      <c r="WJK30" s="227"/>
      <c r="WJL30" s="227"/>
      <c r="WJM30" s="227"/>
      <c r="WJN30" s="227"/>
      <c r="WJO30" s="227"/>
      <c r="WJP30" s="227"/>
      <c r="WJQ30" s="227"/>
      <c r="WJR30" s="227"/>
      <c r="WJS30" s="227"/>
      <c r="WJT30" s="227"/>
      <c r="WJU30" s="227"/>
      <c r="WJV30" s="227"/>
      <c r="WJW30" s="227"/>
      <c r="WJX30" s="227"/>
      <c r="WJY30" s="227"/>
      <c r="WJZ30" s="227"/>
      <c r="WKA30" s="227"/>
      <c r="WKB30" s="227"/>
      <c r="WKC30" s="227"/>
      <c r="WKD30" s="227"/>
      <c r="WKE30" s="227"/>
      <c r="WKF30" s="227"/>
      <c r="WKG30" s="227"/>
      <c r="WKH30" s="227"/>
      <c r="WKI30" s="227"/>
      <c r="WKJ30" s="227"/>
      <c r="WKK30" s="227"/>
      <c r="WKL30" s="227"/>
      <c r="WKM30" s="227"/>
      <c r="WKN30" s="227"/>
      <c r="WKO30" s="227"/>
      <c r="WKP30" s="227"/>
      <c r="WKQ30" s="227"/>
      <c r="WKR30" s="227"/>
      <c r="WKS30" s="227"/>
      <c r="WKT30" s="227"/>
      <c r="WKU30" s="227"/>
      <c r="WKV30" s="227"/>
      <c r="WKW30" s="227"/>
      <c r="WKX30" s="227"/>
      <c r="WKY30" s="227"/>
      <c r="WKZ30" s="227"/>
      <c r="WLA30" s="227"/>
      <c r="WLB30" s="227"/>
      <c r="WLC30" s="227"/>
      <c r="WLD30" s="227"/>
      <c r="WLE30" s="227"/>
      <c r="WLF30" s="227"/>
      <c r="WLG30" s="227"/>
      <c r="WLH30" s="227"/>
      <c r="WLI30" s="227"/>
      <c r="WLJ30" s="227"/>
      <c r="WLK30" s="227"/>
      <c r="WLL30" s="227"/>
      <c r="WLM30" s="227"/>
      <c r="WLN30" s="227"/>
      <c r="WLO30" s="227"/>
      <c r="WLP30" s="227"/>
      <c r="WLQ30" s="227"/>
      <c r="WLR30" s="227"/>
      <c r="WLS30" s="227"/>
      <c r="WLT30" s="227"/>
      <c r="WLU30" s="227"/>
      <c r="WLV30" s="227"/>
      <c r="WLW30" s="227"/>
      <c r="WLX30" s="227"/>
      <c r="WLY30" s="227"/>
      <c r="WLZ30" s="227"/>
      <c r="WMA30" s="227"/>
      <c r="WMB30" s="227"/>
      <c r="WMC30" s="227"/>
      <c r="WMD30" s="227"/>
      <c r="WME30" s="227"/>
      <c r="WMF30" s="227"/>
      <c r="WMG30" s="227"/>
      <c r="WMH30" s="227"/>
      <c r="WMI30" s="227"/>
      <c r="WMJ30" s="227"/>
      <c r="WMK30" s="227"/>
      <c r="WML30" s="227"/>
      <c r="WMM30" s="227"/>
      <c r="WMN30" s="227"/>
      <c r="WMO30" s="227"/>
      <c r="WMP30" s="227"/>
      <c r="WMQ30" s="227"/>
      <c r="WMR30" s="227"/>
      <c r="WMS30" s="227"/>
      <c r="WMT30" s="227"/>
      <c r="WMU30" s="227"/>
      <c r="WMV30" s="227"/>
      <c r="WMW30" s="227"/>
      <c r="WMX30" s="227"/>
      <c r="WMY30" s="227"/>
      <c r="WMZ30" s="227"/>
      <c r="WNA30" s="227"/>
      <c r="WNB30" s="227"/>
      <c r="WNC30" s="227"/>
      <c r="WND30" s="227"/>
      <c r="WNE30" s="227"/>
      <c r="WNF30" s="227"/>
      <c r="WNG30" s="227"/>
      <c r="WNH30" s="227"/>
      <c r="WNI30" s="227"/>
      <c r="WNJ30" s="227"/>
      <c r="WNK30" s="227"/>
      <c r="WNL30" s="227"/>
      <c r="WNM30" s="227"/>
      <c r="WNN30" s="227"/>
      <c r="WNO30" s="227"/>
      <c r="WNP30" s="227"/>
      <c r="WNQ30" s="227"/>
      <c r="WNR30" s="227"/>
      <c r="WNS30" s="227"/>
      <c r="WNT30" s="227"/>
      <c r="WNU30" s="227"/>
      <c r="WNV30" s="227"/>
      <c r="WNW30" s="227"/>
      <c r="WNX30" s="227"/>
      <c r="WNY30" s="227"/>
      <c r="WNZ30" s="227"/>
      <c r="WOA30" s="227"/>
      <c r="WOB30" s="227"/>
      <c r="WOC30" s="227"/>
      <c r="WOD30" s="227"/>
      <c r="WOE30" s="227"/>
      <c r="WOF30" s="227"/>
      <c r="WOG30" s="227"/>
      <c r="WOH30" s="227"/>
      <c r="WOI30" s="227"/>
      <c r="WOJ30" s="227"/>
      <c r="WOK30" s="227"/>
      <c r="WOL30" s="227"/>
      <c r="WOM30" s="227"/>
      <c r="WON30" s="227"/>
      <c r="WOO30" s="227"/>
      <c r="WOP30" s="227"/>
      <c r="WOQ30" s="227"/>
      <c r="WOR30" s="227"/>
      <c r="WOS30" s="227"/>
      <c r="WOT30" s="227"/>
      <c r="WOU30" s="227"/>
      <c r="WOV30" s="227"/>
      <c r="WOW30" s="227"/>
      <c r="WOX30" s="227"/>
      <c r="WOY30" s="227"/>
      <c r="WOZ30" s="227"/>
      <c r="WPA30" s="227"/>
      <c r="WPB30" s="227"/>
      <c r="WPC30" s="227"/>
      <c r="WPD30" s="227"/>
      <c r="WPE30" s="227"/>
      <c r="WPF30" s="227"/>
      <c r="WPG30" s="227"/>
      <c r="WPH30" s="227"/>
      <c r="WPI30" s="227"/>
      <c r="WPJ30" s="227"/>
      <c r="WPK30" s="227"/>
      <c r="WPL30" s="227"/>
      <c r="WPM30" s="227"/>
      <c r="WPN30" s="227"/>
      <c r="WPO30" s="227"/>
      <c r="WPP30" s="227"/>
      <c r="WPQ30" s="227"/>
      <c r="WPR30" s="227"/>
      <c r="WPS30" s="227"/>
      <c r="WPT30" s="227"/>
      <c r="WPU30" s="227"/>
      <c r="WPV30" s="227"/>
      <c r="WPW30" s="227"/>
      <c r="WPX30" s="227"/>
      <c r="WPY30" s="227"/>
      <c r="WPZ30" s="227"/>
      <c r="WQA30" s="227"/>
      <c r="WQB30" s="227"/>
      <c r="WQC30" s="227"/>
      <c r="WQD30" s="227"/>
      <c r="WQE30" s="227"/>
      <c r="WQF30" s="227"/>
      <c r="WQG30" s="227"/>
      <c r="WQH30" s="227"/>
      <c r="WQI30" s="227"/>
      <c r="WQJ30" s="227"/>
      <c r="WQK30" s="227"/>
      <c r="WQL30" s="227"/>
      <c r="WQM30" s="227"/>
      <c r="WQN30" s="227"/>
      <c r="WQO30" s="227"/>
      <c r="WQP30" s="227"/>
      <c r="WQQ30" s="227"/>
      <c r="WQR30" s="227"/>
      <c r="WQS30" s="227"/>
      <c r="WQT30" s="227"/>
      <c r="WQU30" s="227"/>
      <c r="WQV30" s="227"/>
      <c r="WQW30" s="227"/>
      <c r="WQX30" s="227"/>
      <c r="WQY30" s="227"/>
      <c r="WQZ30" s="227"/>
      <c r="WRA30" s="227"/>
      <c r="WRB30" s="227"/>
      <c r="WRC30" s="227"/>
      <c r="WRD30" s="227"/>
      <c r="WRE30" s="227"/>
      <c r="WRF30" s="227"/>
      <c r="WRG30" s="227"/>
      <c r="WRH30" s="227"/>
      <c r="WRI30" s="227"/>
      <c r="WRJ30" s="227"/>
      <c r="WRK30" s="227"/>
      <c r="WRL30" s="227"/>
      <c r="WRM30" s="227"/>
      <c r="WRN30" s="227"/>
      <c r="WRO30" s="227"/>
      <c r="WRP30" s="227"/>
      <c r="WRQ30" s="227"/>
      <c r="WRR30" s="227"/>
      <c r="WRS30" s="227"/>
      <c r="WRT30" s="227"/>
      <c r="WRU30" s="227"/>
      <c r="WRV30" s="227"/>
      <c r="WRW30" s="227"/>
      <c r="WRX30" s="227"/>
      <c r="WRY30" s="227"/>
      <c r="WRZ30" s="227"/>
      <c r="WSA30" s="227"/>
      <c r="WSB30" s="227"/>
      <c r="WSC30" s="227"/>
      <c r="WSD30" s="227"/>
      <c r="WSE30" s="227"/>
      <c r="WSF30" s="227"/>
      <c r="WSG30" s="227"/>
      <c r="WSH30" s="227"/>
      <c r="WSI30" s="227"/>
      <c r="WSJ30" s="227"/>
      <c r="WSK30" s="227"/>
      <c r="WSL30" s="227"/>
      <c r="WSM30" s="227"/>
      <c r="WSN30" s="227"/>
      <c r="WSO30" s="227"/>
      <c r="WSP30" s="227"/>
      <c r="WSQ30" s="227"/>
      <c r="WSR30" s="227"/>
      <c r="WSS30" s="227"/>
      <c r="WST30" s="227"/>
      <c r="WSU30" s="227"/>
      <c r="WSV30" s="227"/>
      <c r="WSW30" s="227"/>
      <c r="WSX30" s="227"/>
      <c r="WSY30" s="227"/>
      <c r="WSZ30" s="227"/>
      <c r="WTA30" s="227"/>
      <c r="WTB30" s="227"/>
      <c r="WTC30" s="227"/>
      <c r="WTD30" s="227"/>
      <c r="WTE30" s="227"/>
      <c r="WTF30" s="227"/>
      <c r="WTG30" s="227"/>
      <c r="WTH30" s="227"/>
      <c r="WTI30" s="227"/>
      <c r="WTJ30" s="227"/>
      <c r="WTK30" s="227"/>
      <c r="WTL30" s="227"/>
      <c r="WTM30" s="227"/>
      <c r="WTN30" s="227"/>
      <c r="WTO30" s="227"/>
      <c r="WTP30" s="227"/>
      <c r="WTQ30" s="227"/>
      <c r="WTR30" s="227"/>
      <c r="WTS30" s="227"/>
      <c r="WTT30" s="227"/>
      <c r="WTU30" s="227"/>
      <c r="WTV30" s="227"/>
      <c r="WTW30" s="227"/>
      <c r="WTX30" s="227"/>
      <c r="WTY30" s="227"/>
      <c r="WTZ30" s="227"/>
      <c r="WUA30" s="227"/>
      <c r="WUB30" s="227"/>
      <c r="WUC30" s="227"/>
      <c r="WUD30" s="227"/>
      <c r="WUE30" s="227"/>
      <c r="WUF30" s="227"/>
      <c r="WUG30" s="227"/>
      <c r="WUH30" s="227"/>
      <c r="WUI30" s="227"/>
      <c r="WUJ30" s="227"/>
      <c r="WUK30" s="227"/>
      <c r="WUL30" s="227"/>
      <c r="WUM30" s="227"/>
      <c r="WUN30" s="227"/>
      <c r="WUO30" s="227"/>
      <c r="WUP30" s="227"/>
      <c r="WUQ30" s="227"/>
      <c r="WUR30" s="227"/>
      <c r="WUS30" s="227"/>
      <c r="WUT30" s="227"/>
      <c r="WUU30" s="227"/>
      <c r="WUV30" s="227"/>
      <c r="WUW30" s="227"/>
      <c r="WUX30" s="227"/>
      <c r="WUY30" s="227"/>
      <c r="WUZ30" s="227"/>
      <c r="WVA30" s="227"/>
      <c r="WVB30" s="227"/>
      <c r="WVC30" s="227"/>
      <c r="WVD30" s="227"/>
    </row>
    <row r="31" spans="1:16124" s="251" customFormat="1">
      <c r="A31" s="227"/>
      <c r="B31" s="227"/>
      <c r="C31" s="227"/>
      <c r="D31" s="227"/>
      <c r="E31" s="227"/>
      <c r="F31" s="227"/>
      <c r="G31" s="227"/>
      <c r="H31" s="227"/>
      <c r="I31" s="227"/>
      <c r="J31" s="227"/>
      <c r="K31" s="227"/>
      <c r="L31" s="227"/>
      <c r="M31" s="227"/>
      <c r="N31" s="227"/>
      <c r="O31" s="227"/>
      <c r="P31" s="227"/>
      <c r="Q31" s="227"/>
      <c r="R31" s="227"/>
      <c r="S31" s="227"/>
      <c r="T31" s="227"/>
      <c r="U31" s="227"/>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c r="DK31" s="227"/>
      <c r="DL31" s="227"/>
      <c r="DM31" s="227"/>
      <c r="DN31" s="227"/>
      <c r="DO31" s="227"/>
      <c r="DP31" s="227"/>
      <c r="DQ31" s="227"/>
      <c r="DR31" s="227"/>
      <c r="DS31" s="227"/>
      <c r="DT31" s="227"/>
      <c r="DU31" s="227"/>
      <c r="DV31" s="227"/>
      <c r="DW31" s="227"/>
      <c r="DX31" s="227"/>
      <c r="DY31" s="227"/>
      <c r="DZ31" s="227"/>
      <c r="EA31" s="227"/>
      <c r="EB31" s="227"/>
      <c r="EC31" s="227"/>
      <c r="ED31" s="227"/>
      <c r="EE31" s="227"/>
      <c r="EF31" s="227"/>
      <c r="EG31" s="227"/>
      <c r="EH31" s="227"/>
      <c r="EI31" s="227"/>
      <c r="EJ31" s="227"/>
      <c r="EK31" s="227"/>
      <c r="EL31" s="227"/>
      <c r="EM31" s="227"/>
      <c r="EN31" s="227"/>
      <c r="EO31" s="227"/>
      <c r="EP31" s="227"/>
      <c r="EQ31" s="227"/>
      <c r="ER31" s="227"/>
      <c r="ES31" s="227"/>
      <c r="ET31" s="227"/>
      <c r="EU31" s="227"/>
      <c r="EV31" s="227"/>
      <c r="EW31" s="227"/>
      <c r="EX31" s="227"/>
      <c r="EY31" s="227"/>
      <c r="EZ31" s="227"/>
      <c r="FA31" s="227"/>
      <c r="FB31" s="227"/>
      <c r="FC31" s="227"/>
      <c r="FD31" s="227"/>
      <c r="FE31" s="227"/>
      <c r="FF31" s="227"/>
      <c r="FG31" s="227"/>
      <c r="FH31" s="227"/>
      <c r="FI31" s="227"/>
      <c r="FJ31" s="227"/>
      <c r="FK31" s="227"/>
      <c r="FL31" s="227"/>
      <c r="FM31" s="227"/>
      <c r="FN31" s="227"/>
      <c r="FO31" s="227"/>
      <c r="FP31" s="227"/>
      <c r="FQ31" s="227"/>
      <c r="FR31" s="227"/>
      <c r="FS31" s="227"/>
      <c r="FT31" s="227"/>
      <c r="FU31" s="227"/>
      <c r="FV31" s="227"/>
      <c r="FW31" s="227"/>
      <c r="FX31" s="227"/>
      <c r="FY31" s="227"/>
      <c r="FZ31" s="227"/>
      <c r="GA31" s="227"/>
      <c r="GB31" s="227"/>
      <c r="GC31" s="227"/>
      <c r="GD31" s="227"/>
      <c r="GE31" s="227"/>
      <c r="GF31" s="227"/>
      <c r="GG31" s="227"/>
      <c r="GH31" s="227"/>
      <c r="GI31" s="227"/>
      <c r="GJ31" s="227"/>
      <c r="GK31" s="227"/>
      <c r="GL31" s="227"/>
      <c r="GM31" s="227"/>
      <c r="GN31" s="227"/>
      <c r="GO31" s="227"/>
      <c r="GP31" s="227"/>
      <c r="GQ31" s="227"/>
      <c r="GR31" s="227"/>
      <c r="GS31" s="227"/>
      <c r="GT31" s="227"/>
      <c r="GU31" s="227"/>
      <c r="GV31" s="227"/>
      <c r="GW31" s="227"/>
      <c r="GX31" s="227"/>
      <c r="GY31" s="227"/>
      <c r="GZ31" s="227"/>
      <c r="HA31" s="227"/>
      <c r="HB31" s="227"/>
      <c r="HC31" s="227"/>
      <c r="HD31" s="227"/>
      <c r="HE31" s="227"/>
      <c r="HF31" s="227"/>
      <c r="HG31" s="227"/>
      <c r="HH31" s="227"/>
      <c r="HI31" s="227"/>
      <c r="HJ31" s="227"/>
      <c r="HK31" s="227"/>
      <c r="HL31" s="227"/>
      <c r="HM31" s="227"/>
      <c r="HN31" s="227"/>
      <c r="HO31" s="227"/>
      <c r="HP31" s="227"/>
      <c r="HQ31" s="227"/>
      <c r="HR31" s="227"/>
      <c r="HS31" s="227"/>
      <c r="HT31" s="227"/>
      <c r="HU31" s="227"/>
      <c r="HV31" s="227"/>
      <c r="HW31" s="227"/>
      <c r="HX31" s="227"/>
      <c r="HY31" s="227"/>
      <c r="HZ31" s="227"/>
      <c r="IA31" s="227"/>
      <c r="IB31" s="227"/>
      <c r="IC31" s="227"/>
      <c r="ID31" s="227"/>
      <c r="IE31" s="227"/>
      <c r="IF31" s="227"/>
      <c r="IG31" s="227"/>
      <c r="IH31" s="227"/>
      <c r="II31" s="227"/>
      <c r="IJ31" s="227"/>
      <c r="IK31" s="227"/>
      <c r="IL31" s="227"/>
      <c r="IM31" s="227"/>
      <c r="IN31" s="227"/>
      <c r="IO31" s="227"/>
      <c r="IP31" s="227"/>
      <c r="IQ31" s="227"/>
      <c r="IR31" s="227"/>
      <c r="IS31" s="227"/>
      <c r="IT31" s="227"/>
      <c r="IU31" s="227"/>
      <c r="IV31" s="227"/>
      <c r="IW31" s="227"/>
      <c r="IX31" s="227"/>
      <c r="IY31" s="227"/>
      <c r="IZ31" s="227"/>
      <c r="JA31" s="227"/>
      <c r="JB31" s="227"/>
      <c r="JC31" s="227"/>
      <c r="JD31" s="227"/>
      <c r="JE31" s="227"/>
      <c r="JF31" s="227"/>
      <c r="JG31" s="227"/>
      <c r="JH31" s="227"/>
      <c r="JI31" s="227"/>
      <c r="JJ31" s="227"/>
      <c r="JK31" s="227"/>
      <c r="JL31" s="227"/>
      <c r="JM31" s="227"/>
      <c r="JN31" s="227"/>
      <c r="JO31" s="227"/>
      <c r="JP31" s="227"/>
      <c r="JQ31" s="227"/>
      <c r="JR31" s="227"/>
      <c r="JS31" s="227"/>
      <c r="JT31" s="227"/>
      <c r="JU31" s="227"/>
      <c r="JV31" s="227"/>
      <c r="JW31" s="227"/>
      <c r="JX31" s="227"/>
      <c r="JY31" s="227"/>
      <c r="JZ31" s="227"/>
      <c r="KA31" s="227"/>
      <c r="KB31" s="227"/>
      <c r="KC31" s="227"/>
      <c r="KD31" s="227"/>
      <c r="KE31" s="227"/>
      <c r="KF31" s="227"/>
      <c r="KG31" s="227"/>
      <c r="KH31" s="227"/>
      <c r="KI31" s="227"/>
      <c r="KJ31" s="227"/>
      <c r="KK31" s="227"/>
      <c r="KL31" s="227"/>
      <c r="KM31" s="227"/>
      <c r="KN31" s="227"/>
      <c r="KO31" s="227"/>
      <c r="KP31" s="227"/>
      <c r="KQ31" s="227"/>
      <c r="KR31" s="227"/>
      <c r="KS31" s="227"/>
      <c r="KT31" s="227"/>
      <c r="KU31" s="227"/>
      <c r="KV31" s="227"/>
      <c r="KW31" s="227"/>
      <c r="KX31" s="227"/>
      <c r="KY31" s="227"/>
      <c r="KZ31" s="227"/>
      <c r="LA31" s="227"/>
      <c r="LB31" s="227"/>
      <c r="LC31" s="227"/>
      <c r="LD31" s="227"/>
      <c r="LE31" s="227"/>
      <c r="LF31" s="227"/>
      <c r="LG31" s="227"/>
      <c r="LH31" s="227"/>
      <c r="LI31" s="227"/>
      <c r="LJ31" s="227"/>
      <c r="LK31" s="227"/>
      <c r="LL31" s="227"/>
      <c r="LM31" s="227"/>
      <c r="LN31" s="227"/>
      <c r="LO31" s="227"/>
      <c r="LP31" s="227"/>
      <c r="LQ31" s="227"/>
      <c r="LR31" s="227"/>
      <c r="LS31" s="227"/>
      <c r="LT31" s="227"/>
      <c r="LU31" s="227"/>
      <c r="LV31" s="227"/>
      <c r="LW31" s="227"/>
      <c r="LX31" s="227"/>
      <c r="LY31" s="227"/>
      <c r="LZ31" s="227"/>
      <c r="MA31" s="227"/>
      <c r="MB31" s="227"/>
      <c r="MC31" s="227"/>
      <c r="MD31" s="227"/>
      <c r="ME31" s="227"/>
      <c r="MF31" s="227"/>
      <c r="MG31" s="227"/>
      <c r="MH31" s="227"/>
      <c r="MI31" s="227"/>
      <c r="MJ31" s="227"/>
      <c r="MK31" s="227"/>
      <c r="ML31" s="227"/>
      <c r="MM31" s="227"/>
      <c r="MN31" s="227"/>
      <c r="MO31" s="227"/>
      <c r="MP31" s="227"/>
      <c r="MQ31" s="227"/>
      <c r="MR31" s="227"/>
      <c r="MS31" s="227"/>
      <c r="MT31" s="227"/>
      <c r="MU31" s="227"/>
      <c r="MV31" s="227"/>
      <c r="MW31" s="227"/>
      <c r="MX31" s="227"/>
      <c r="MY31" s="227"/>
      <c r="MZ31" s="227"/>
      <c r="NA31" s="227"/>
      <c r="NB31" s="227"/>
      <c r="NC31" s="227"/>
      <c r="ND31" s="227"/>
      <c r="NE31" s="227"/>
      <c r="NF31" s="227"/>
      <c r="NG31" s="227"/>
      <c r="NH31" s="227"/>
      <c r="NI31" s="227"/>
      <c r="NJ31" s="227"/>
      <c r="NK31" s="227"/>
      <c r="NL31" s="227"/>
      <c r="NM31" s="227"/>
      <c r="NN31" s="227"/>
      <c r="NO31" s="227"/>
      <c r="NP31" s="227"/>
      <c r="NQ31" s="227"/>
      <c r="NR31" s="227"/>
      <c r="NS31" s="227"/>
      <c r="NT31" s="227"/>
      <c r="NU31" s="227"/>
      <c r="NV31" s="227"/>
      <c r="NW31" s="227"/>
      <c r="NX31" s="227"/>
      <c r="NY31" s="227"/>
      <c r="NZ31" s="227"/>
      <c r="OA31" s="227"/>
      <c r="OB31" s="227"/>
      <c r="OC31" s="227"/>
      <c r="OD31" s="227"/>
      <c r="OE31" s="227"/>
      <c r="OF31" s="227"/>
      <c r="OG31" s="227"/>
      <c r="OH31" s="227"/>
      <c r="OI31" s="227"/>
      <c r="OJ31" s="227"/>
      <c r="OK31" s="227"/>
      <c r="OL31" s="227"/>
      <c r="OM31" s="227"/>
      <c r="ON31" s="227"/>
      <c r="OO31" s="227"/>
      <c r="OP31" s="227"/>
      <c r="OQ31" s="227"/>
      <c r="OR31" s="227"/>
      <c r="OS31" s="227"/>
      <c r="OT31" s="227"/>
      <c r="OU31" s="227"/>
      <c r="OV31" s="227"/>
      <c r="OW31" s="227"/>
      <c r="OX31" s="227"/>
      <c r="OY31" s="227"/>
      <c r="OZ31" s="227"/>
      <c r="PA31" s="227"/>
      <c r="PB31" s="227"/>
      <c r="PC31" s="227"/>
      <c r="PD31" s="227"/>
      <c r="PE31" s="227"/>
      <c r="PF31" s="227"/>
      <c r="PG31" s="227"/>
      <c r="PH31" s="227"/>
      <c r="PI31" s="227"/>
      <c r="PJ31" s="227"/>
      <c r="PK31" s="227"/>
      <c r="PL31" s="227"/>
      <c r="PM31" s="227"/>
      <c r="PN31" s="227"/>
      <c r="PO31" s="227"/>
      <c r="PP31" s="227"/>
      <c r="PQ31" s="227"/>
      <c r="PR31" s="227"/>
      <c r="PS31" s="227"/>
      <c r="PT31" s="227"/>
      <c r="PU31" s="227"/>
      <c r="PV31" s="227"/>
      <c r="PW31" s="227"/>
      <c r="PX31" s="227"/>
      <c r="PY31" s="227"/>
      <c r="PZ31" s="227"/>
      <c r="QA31" s="227"/>
      <c r="QB31" s="227"/>
      <c r="QC31" s="227"/>
      <c r="QD31" s="227"/>
      <c r="QE31" s="227"/>
      <c r="QF31" s="227"/>
      <c r="QG31" s="227"/>
      <c r="QH31" s="227"/>
      <c r="QI31" s="227"/>
      <c r="QJ31" s="227"/>
      <c r="QK31" s="227"/>
      <c r="QL31" s="227"/>
      <c r="QM31" s="227"/>
      <c r="QN31" s="227"/>
      <c r="QO31" s="227"/>
      <c r="QP31" s="227"/>
      <c r="QQ31" s="227"/>
      <c r="QR31" s="227"/>
      <c r="QS31" s="227"/>
      <c r="QT31" s="227"/>
      <c r="QU31" s="227"/>
      <c r="QV31" s="227"/>
      <c r="QW31" s="227"/>
      <c r="QX31" s="227"/>
      <c r="QY31" s="227"/>
      <c r="QZ31" s="227"/>
      <c r="RA31" s="227"/>
      <c r="RB31" s="227"/>
      <c r="RC31" s="227"/>
      <c r="RD31" s="227"/>
      <c r="RE31" s="227"/>
      <c r="RF31" s="227"/>
      <c r="RG31" s="227"/>
      <c r="RH31" s="227"/>
      <c r="RI31" s="227"/>
      <c r="RJ31" s="227"/>
      <c r="RK31" s="227"/>
      <c r="RL31" s="227"/>
      <c r="RM31" s="227"/>
      <c r="RN31" s="227"/>
      <c r="RO31" s="227"/>
      <c r="RP31" s="227"/>
      <c r="RQ31" s="227"/>
      <c r="RR31" s="227"/>
      <c r="RS31" s="227"/>
      <c r="RT31" s="227"/>
      <c r="RU31" s="227"/>
      <c r="RV31" s="227"/>
      <c r="RW31" s="227"/>
      <c r="RX31" s="227"/>
      <c r="RY31" s="227"/>
      <c r="RZ31" s="227"/>
      <c r="SA31" s="227"/>
      <c r="SB31" s="227"/>
      <c r="SC31" s="227"/>
      <c r="SD31" s="227"/>
      <c r="SE31" s="227"/>
      <c r="SF31" s="227"/>
      <c r="SG31" s="227"/>
      <c r="SH31" s="227"/>
      <c r="SI31" s="227"/>
      <c r="SJ31" s="227"/>
      <c r="SK31" s="227"/>
      <c r="SL31" s="227"/>
      <c r="SM31" s="227"/>
      <c r="SN31" s="227"/>
      <c r="SO31" s="227"/>
      <c r="SP31" s="227"/>
      <c r="SQ31" s="227"/>
      <c r="SR31" s="227"/>
      <c r="SS31" s="227"/>
      <c r="ST31" s="227"/>
      <c r="SU31" s="227"/>
      <c r="SV31" s="227"/>
      <c r="SW31" s="227"/>
      <c r="SX31" s="227"/>
      <c r="SY31" s="227"/>
      <c r="SZ31" s="227"/>
      <c r="TA31" s="227"/>
      <c r="TB31" s="227"/>
      <c r="TC31" s="227"/>
      <c r="TD31" s="227"/>
      <c r="TE31" s="227"/>
      <c r="TF31" s="227"/>
      <c r="TG31" s="227"/>
      <c r="TH31" s="227"/>
      <c r="TI31" s="227"/>
      <c r="TJ31" s="227"/>
      <c r="TK31" s="227"/>
      <c r="TL31" s="227"/>
      <c r="TM31" s="227"/>
      <c r="TN31" s="227"/>
      <c r="TO31" s="227"/>
      <c r="TP31" s="227"/>
      <c r="TQ31" s="227"/>
      <c r="TR31" s="227"/>
      <c r="TS31" s="227"/>
      <c r="TT31" s="227"/>
      <c r="TU31" s="227"/>
      <c r="TV31" s="227"/>
      <c r="TW31" s="227"/>
      <c r="TX31" s="227"/>
      <c r="TY31" s="227"/>
      <c r="TZ31" s="227"/>
      <c r="UA31" s="227"/>
      <c r="UB31" s="227"/>
      <c r="UC31" s="227"/>
      <c r="UD31" s="227"/>
      <c r="UE31" s="227"/>
      <c r="UF31" s="227"/>
      <c r="UG31" s="227"/>
      <c r="UH31" s="227"/>
      <c r="UI31" s="227"/>
      <c r="UJ31" s="227"/>
      <c r="UK31" s="227"/>
      <c r="UL31" s="227"/>
      <c r="UM31" s="227"/>
      <c r="UN31" s="227"/>
      <c r="UO31" s="227"/>
      <c r="UP31" s="227"/>
      <c r="UQ31" s="227"/>
      <c r="UR31" s="227"/>
      <c r="US31" s="227"/>
      <c r="UT31" s="227"/>
      <c r="UU31" s="227"/>
      <c r="UV31" s="227"/>
      <c r="UW31" s="227"/>
      <c r="UX31" s="227"/>
      <c r="UY31" s="227"/>
      <c r="UZ31" s="227"/>
      <c r="VA31" s="227"/>
      <c r="VB31" s="227"/>
      <c r="VC31" s="227"/>
      <c r="VD31" s="227"/>
      <c r="VE31" s="227"/>
      <c r="VF31" s="227"/>
      <c r="VG31" s="227"/>
      <c r="VH31" s="227"/>
      <c r="VI31" s="227"/>
      <c r="VJ31" s="227"/>
      <c r="VK31" s="227"/>
      <c r="VL31" s="227"/>
      <c r="VM31" s="227"/>
      <c r="VN31" s="227"/>
      <c r="VO31" s="227"/>
      <c r="VP31" s="227"/>
      <c r="VQ31" s="227"/>
      <c r="VR31" s="227"/>
      <c r="VS31" s="227"/>
      <c r="VT31" s="227"/>
      <c r="VU31" s="227"/>
      <c r="VV31" s="227"/>
      <c r="VW31" s="227"/>
      <c r="VX31" s="227"/>
      <c r="VY31" s="227"/>
      <c r="VZ31" s="227"/>
      <c r="WA31" s="227"/>
      <c r="WB31" s="227"/>
      <c r="WC31" s="227"/>
      <c r="WD31" s="227"/>
      <c r="WE31" s="227"/>
      <c r="WF31" s="227"/>
      <c r="WG31" s="227"/>
      <c r="WH31" s="227"/>
      <c r="WI31" s="227"/>
      <c r="WJ31" s="227"/>
      <c r="WK31" s="227"/>
      <c r="WL31" s="227"/>
      <c r="WM31" s="227"/>
      <c r="WN31" s="227"/>
      <c r="WO31" s="227"/>
      <c r="WP31" s="227"/>
      <c r="WQ31" s="227"/>
      <c r="WR31" s="227"/>
      <c r="WS31" s="227"/>
      <c r="WT31" s="227"/>
      <c r="WU31" s="227"/>
      <c r="WV31" s="227"/>
      <c r="WW31" s="227"/>
      <c r="WX31" s="227"/>
      <c r="WY31" s="227"/>
      <c r="WZ31" s="227"/>
      <c r="XA31" s="227"/>
      <c r="XB31" s="227"/>
      <c r="XC31" s="227"/>
      <c r="XD31" s="227"/>
      <c r="XE31" s="227"/>
      <c r="XF31" s="227"/>
      <c r="XG31" s="227"/>
      <c r="XH31" s="227"/>
      <c r="XI31" s="227"/>
      <c r="XJ31" s="227"/>
      <c r="XK31" s="227"/>
      <c r="XL31" s="227"/>
      <c r="XM31" s="227"/>
      <c r="XN31" s="227"/>
      <c r="XO31" s="227"/>
      <c r="XP31" s="227"/>
      <c r="XQ31" s="227"/>
      <c r="XR31" s="227"/>
      <c r="XS31" s="227"/>
      <c r="XT31" s="227"/>
      <c r="XU31" s="227"/>
      <c r="XV31" s="227"/>
      <c r="XW31" s="227"/>
      <c r="XX31" s="227"/>
      <c r="XY31" s="227"/>
      <c r="XZ31" s="227"/>
      <c r="YA31" s="227"/>
      <c r="YB31" s="227"/>
      <c r="YC31" s="227"/>
      <c r="YD31" s="227"/>
      <c r="YE31" s="227"/>
      <c r="YF31" s="227"/>
      <c r="YG31" s="227"/>
      <c r="YH31" s="227"/>
      <c r="YI31" s="227"/>
      <c r="YJ31" s="227"/>
      <c r="YK31" s="227"/>
      <c r="YL31" s="227"/>
      <c r="YM31" s="227"/>
      <c r="YN31" s="227"/>
      <c r="YO31" s="227"/>
      <c r="YP31" s="227"/>
      <c r="YQ31" s="227"/>
      <c r="YR31" s="227"/>
      <c r="YS31" s="227"/>
      <c r="YT31" s="227"/>
      <c r="YU31" s="227"/>
      <c r="YV31" s="227"/>
      <c r="YW31" s="227"/>
      <c r="YX31" s="227"/>
      <c r="YY31" s="227"/>
      <c r="YZ31" s="227"/>
      <c r="ZA31" s="227"/>
      <c r="ZB31" s="227"/>
      <c r="ZC31" s="227"/>
      <c r="ZD31" s="227"/>
      <c r="ZE31" s="227"/>
      <c r="ZF31" s="227"/>
      <c r="ZG31" s="227"/>
      <c r="ZH31" s="227"/>
      <c r="ZI31" s="227"/>
      <c r="ZJ31" s="227"/>
      <c r="ZK31" s="227"/>
      <c r="ZL31" s="227"/>
      <c r="ZM31" s="227"/>
      <c r="ZN31" s="227"/>
      <c r="ZO31" s="227"/>
      <c r="ZP31" s="227"/>
      <c r="ZQ31" s="227"/>
      <c r="ZR31" s="227"/>
      <c r="ZS31" s="227"/>
      <c r="ZT31" s="227"/>
      <c r="ZU31" s="227"/>
      <c r="ZV31" s="227"/>
      <c r="ZW31" s="227"/>
      <c r="ZX31" s="227"/>
      <c r="ZY31" s="227"/>
      <c r="ZZ31" s="227"/>
      <c r="AAA31" s="227"/>
      <c r="AAB31" s="227"/>
      <c r="AAC31" s="227"/>
      <c r="AAD31" s="227"/>
      <c r="AAE31" s="227"/>
      <c r="AAF31" s="227"/>
      <c r="AAG31" s="227"/>
      <c r="AAH31" s="227"/>
      <c r="AAI31" s="227"/>
      <c r="AAJ31" s="227"/>
      <c r="AAK31" s="227"/>
      <c r="AAL31" s="227"/>
      <c r="AAM31" s="227"/>
      <c r="AAN31" s="227"/>
      <c r="AAO31" s="227"/>
      <c r="AAP31" s="227"/>
      <c r="AAQ31" s="227"/>
      <c r="AAR31" s="227"/>
      <c r="AAS31" s="227"/>
      <c r="AAT31" s="227"/>
      <c r="AAU31" s="227"/>
      <c r="AAV31" s="227"/>
      <c r="AAW31" s="227"/>
      <c r="AAX31" s="227"/>
      <c r="AAY31" s="227"/>
      <c r="AAZ31" s="227"/>
      <c r="ABA31" s="227"/>
      <c r="ABB31" s="227"/>
      <c r="ABC31" s="227"/>
      <c r="ABD31" s="227"/>
      <c r="ABE31" s="227"/>
      <c r="ABF31" s="227"/>
      <c r="ABG31" s="227"/>
      <c r="ABH31" s="227"/>
      <c r="ABI31" s="227"/>
      <c r="ABJ31" s="227"/>
      <c r="ABK31" s="227"/>
      <c r="ABL31" s="227"/>
      <c r="ABM31" s="227"/>
      <c r="ABN31" s="227"/>
      <c r="ABO31" s="227"/>
      <c r="ABP31" s="227"/>
      <c r="ABQ31" s="227"/>
      <c r="ABR31" s="227"/>
      <c r="ABS31" s="227"/>
      <c r="ABT31" s="227"/>
      <c r="ABU31" s="227"/>
      <c r="ABV31" s="227"/>
      <c r="ABW31" s="227"/>
      <c r="ABX31" s="227"/>
      <c r="ABY31" s="227"/>
      <c r="ABZ31" s="227"/>
      <c r="ACA31" s="227"/>
      <c r="ACB31" s="227"/>
      <c r="ACC31" s="227"/>
      <c r="ACD31" s="227"/>
      <c r="ACE31" s="227"/>
      <c r="ACF31" s="227"/>
      <c r="ACG31" s="227"/>
      <c r="ACH31" s="227"/>
      <c r="ACI31" s="227"/>
      <c r="ACJ31" s="227"/>
      <c r="ACK31" s="227"/>
      <c r="ACL31" s="227"/>
      <c r="ACM31" s="227"/>
      <c r="ACN31" s="227"/>
      <c r="ACO31" s="227"/>
      <c r="ACP31" s="227"/>
      <c r="ACQ31" s="227"/>
      <c r="ACR31" s="227"/>
      <c r="ACS31" s="227"/>
      <c r="ACT31" s="227"/>
      <c r="ACU31" s="227"/>
      <c r="ACV31" s="227"/>
      <c r="ACW31" s="227"/>
      <c r="ACX31" s="227"/>
      <c r="ACY31" s="227"/>
      <c r="ACZ31" s="227"/>
      <c r="ADA31" s="227"/>
      <c r="ADB31" s="227"/>
      <c r="ADC31" s="227"/>
      <c r="ADD31" s="227"/>
      <c r="ADE31" s="227"/>
      <c r="ADF31" s="227"/>
      <c r="ADG31" s="227"/>
      <c r="ADH31" s="227"/>
      <c r="ADI31" s="227"/>
      <c r="ADJ31" s="227"/>
      <c r="ADK31" s="227"/>
      <c r="ADL31" s="227"/>
      <c r="ADM31" s="227"/>
      <c r="ADN31" s="227"/>
      <c r="ADO31" s="227"/>
      <c r="ADP31" s="227"/>
      <c r="ADQ31" s="227"/>
      <c r="ADR31" s="227"/>
      <c r="ADS31" s="227"/>
      <c r="ADT31" s="227"/>
      <c r="ADU31" s="227"/>
      <c r="ADV31" s="227"/>
      <c r="ADW31" s="227"/>
      <c r="ADX31" s="227"/>
      <c r="ADY31" s="227"/>
      <c r="ADZ31" s="227"/>
      <c r="AEA31" s="227"/>
      <c r="AEB31" s="227"/>
      <c r="AEC31" s="227"/>
      <c r="AED31" s="227"/>
      <c r="AEE31" s="227"/>
      <c r="AEF31" s="227"/>
      <c r="AEG31" s="227"/>
      <c r="AEH31" s="227"/>
      <c r="AEI31" s="227"/>
      <c r="AEJ31" s="227"/>
      <c r="AEK31" s="227"/>
      <c r="AEL31" s="227"/>
      <c r="AEM31" s="227"/>
      <c r="AEN31" s="227"/>
      <c r="AEO31" s="227"/>
      <c r="AEP31" s="227"/>
      <c r="AEQ31" s="227"/>
      <c r="AER31" s="227"/>
      <c r="AES31" s="227"/>
      <c r="AET31" s="227"/>
      <c r="AEU31" s="227"/>
      <c r="AEV31" s="227"/>
      <c r="AEW31" s="227"/>
      <c r="AEX31" s="227"/>
      <c r="AEY31" s="227"/>
      <c r="AEZ31" s="227"/>
      <c r="AFA31" s="227"/>
      <c r="AFB31" s="227"/>
      <c r="AFC31" s="227"/>
      <c r="AFD31" s="227"/>
      <c r="AFE31" s="227"/>
      <c r="AFF31" s="227"/>
      <c r="AFG31" s="227"/>
      <c r="AFH31" s="227"/>
      <c r="AFI31" s="227"/>
      <c r="AFJ31" s="227"/>
      <c r="AFK31" s="227"/>
      <c r="AFL31" s="227"/>
      <c r="AFM31" s="227"/>
      <c r="AFN31" s="227"/>
      <c r="AFO31" s="227"/>
      <c r="AFP31" s="227"/>
      <c r="AFQ31" s="227"/>
      <c r="AFR31" s="227"/>
      <c r="AFS31" s="227"/>
      <c r="AFT31" s="227"/>
      <c r="AFU31" s="227"/>
      <c r="AFV31" s="227"/>
      <c r="AFW31" s="227"/>
      <c r="AFX31" s="227"/>
      <c r="AFY31" s="227"/>
      <c r="AFZ31" s="227"/>
      <c r="AGA31" s="227"/>
      <c r="AGB31" s="227"/>
      <c r="AGC31" s="227"/>
      <c r="AGD31" s="227"/>
      <c r="AGE31" s="227"/>
      <c r="AGF31" s="227"/>
      <c r="AGG31" s="227"/>
      <c r="AGH31" s="227"/>
      <c r="AGI31" s="227"/>
      <c r="AGJ31" s="227"/>
      <c r="AGK31" s="227"/>
      <c r="AGL31" s="227"/>
      <c r="AGM31" s="227"/>
      <c r="AGN31" s="227"/>
      <c r="AGO31" s="227"/>
      <c r="AGP31" s="227"/>
      <c r="AGQ31" s="227"/>
      <c r="AGR31" s="227"/>
      <c r="AGS31" s="227"/>
      <c r="AGT31" s="227"/>
      <c r="AGU31" s="227"/>
      <c r="AGV31" s="227"/>
      <c r="AGW31" s="227"/>
      <c r="AGX31" s="227"/>
      <c r="AGY31" s="227"/>
      <c r="AGZ31" s="227"/>
      <c r="AHA31" s="227"/>
      <c r="AHB31" s="227"/>
      <c r="AHC31" s="227"/>
      <c r="AHD31" s="227"/>
      <c r="AHE31" s="227"/>
      <c r="AHF31" s="227"/>
      <c r="AHG31" s="227"/>
      <c r="AHH31" s="227"/>
      <c r="AHI31" s="227"/>
      <c r="AHJ31" s="227"/>
      <c r="AHK31" s="227"/>
      <c r="AHL31" s="227"/>
      <c r="AHM31" s="227"/>
      <c r="AHN31" s="227"/>
      <c r="AHO31" s="227"/>
      <c r="AHP31" s="227"/>
      <c r="AHQ31" s="227"/>
      <c r="AHR31" s="227"/>
      <c r="AHS31" s="227"/>
      <c r="AHT31" s="227"/>
      <c r="AHU31" s="227"/>
      <c r="AHV31" s="227"/>
      <c r="AHW31" s="227"/>
      <c r="AHX31" s="227"/>
      <c r="AHY31" s="227"/>
      <c r="AHZ31" s="227"/>
      <c r="AIA31" s="227"/>
      <c r="AIB31" s="227"/>
      <c r="AIC31" s="227"/>
      <c r="AID31" s="227"/>
      <c r="AIE31" s="227"/>
      <c r="AIF31" s="227"/>
      <c r="AIG31" s="227"/>
      <c r="AIH31" s="227"/>
      <c r="AII31" s="227"/>
      <c r="AIJ31" s="227"/>
      <c r="AIK31" s="227"/>
      <c r="AIL31" s="227"/>
      <c r="AIM31" s="227"/>
      <c r="AIN31" s="227"/>
      <c r="AIO31" s="227"/>
      <c r="AIP31" s="227"/>
      <c r="AIQ31" s="227"/>
      <c r="AIR31" s="227"/>
      <c r="AIS31" s="227"/>
      <c r="AIT31" s="227"/>
      <c r="AIU31" s="227"/>
      <c r="AIV31" s="227"/>
      <c r="AIW31" s="227"/>
      <c r="AIX31" s="227"/>
      <c r="AIY31" s="227"/>
      <c r="AIZ31" s="227"/>
      <c r="AJA31" s="227"/>
      <c r="AJB31" s="227"/>
      <c r="AJC31" s="227"/>
      <c r="AJD31" s="227"/>
      <c r="AJE31" s="227"/>
      <c r="AJF31" s="227"/>
      <c r="AJG31" s="227"/>
      <c r="AJH31" s="227"/>
      <c r="AJI31" s="227"/>
      <c r="AJJ31" s="227"/>
      <c r="AJK31" s="227"/>
      <c r="AJL31" s="227"/>
      <c r="AJM31" s="227"/>
      <c r="AJN31" s="227"/>
      <c r="AJO31" s="227"/>
      <c r="AJP31" s="227"/>
      <c r="AJQ31" s="227"/>
      <c r="AJR31" s="227"/>
      <c r="AJS31" s="227"/>
      <c r="AJT31" s="227"/>
      <c r="AJU31" s="227"/>
      <c r="AJV31" s="227"/>
      <c r="AJW31" s="227"/>
      <c r="AJX31" s="227"/>
      <c r="AJY31" s="227"/>
      <c r="AJZ31" s="227"/>
      <c r="AKA31" s="227"/>
      <c r="AKB31" s="227"/>
      <c r="AKC31" s="227"/>
      <c r="AKD31" s="227"/>
      <c r="AKE31" s="227"/>
      <c r="AKF31" s="227"/>
      <c r="AKG31" s="227"/>
      <c r="AKH31" s="227"/>
      <c r="AKI31" s="227"/>
      <c r="AKJ31" s="227"/>
      <c r="AKK31" s="227"/>
      <c r="AKL31" s="227"/>
      <c r="AKM31" s="227"/>
      <c r="AKN31" s="227"/>
      <c r="AKO31" s="227"/>
      <c r="AKP31" s="227"/>
      <c r="AKQ31" s="227"/>
      <c r="AKR31" s="227"/>
      <c r="AKS31" s="227"/>
      <c r="AKT31" s="227"/>
      <c r="AKU31" s="227"/>
      <c r="AKV31" s="227"/>
      <c r="AKW31" s="227"/>
      <c r="AKX31" s="227"/>
      <c r="AKY31" s="227"/>
      <c r="AKZ31" s="227"/>
      <c r="ALA31" s="227"/>
      <c r="ALB31" s="227"/>
      <c r="ALC31" s="227"/>
      <c r="ALD31" s="227"/>
      <c r="ALE31" s="227"/>
      <c r="ALF31" s="227"/>
      <c r="ALG31" s="227"/>
      <c r="ALH31" s="227"/>
      <c r="ALI31" s="227"/>
      <c r="ALJ31" s="227"/>
      <c r="ALK31" s="227"/>
      <c r="ALL31" s="227"/>
      <c r="ALM31" s="227"/>
      <c r="ALN31" s="227"/>
      <c r="ALO31" s="227"/>
      <c r="ALP31" s="227"/>
      <c r="ALQ31" s="227"/>
      <c r="ALR31" s="227"/>
      <c r="ALS31" s="227"/>
      <c r="ALT31" s="227"/>
      <c r="ALU31" s="227"/>
      <c r="ALV31" s="227"/>
      <c r="ALW31" s="227"/>
      <c r="ALX31" s="227"/>
      <c r="ALY31" s="227"/>
      <c r="ALZ31" s="227"/>
      <c r="AMA31" s="227"/>
      <c r="AMB31" s="227"/>
      <c r="AMC31" s="227"/>
      <c r="AMD31" s="227"/>
      <c r="AME31" s="227"/>
      <c r="AMF31" s="227"/>
      <c r="AMG31" s="227"/>
      <c r="AMH31" s="227"/>
      <c r="AMI31" s="227"/>
      <c r="AMJ31" s="227"/>
      <c r="AMK31" s="227"/>
      <c r="AML31" s="227"/>
      <c r="AMM31" s="227"/>
      <c r="AMN31" s="227"/>
      <c r="AMO31" s="227"/>
      <c r="AMP31" s="227"/>
      <c r="AMQ31" s="227"/>
      <c r="AMR31" s="227"/>
      <c r="AMS31" s="227"/>
      <c r="AMT31" s="227"/>
      <c r="AMU31" s="227"/>
      <c r="AMV31" s="227"/>
      <c r="AMW31" s="227"/>
      <c r="AMX31" s="227"/>
      <c r="AMY31" s="227"/>
      <c r="AMZ31" s="227"/>
      <c r="ANA31" s="227"/>
      <c r="ANB31" s="227"/>
      <c r="ANC31" s="227"/>
      <c r="AND31" s="227"/>
      <c r="ANE31" s="227"/>
      <c r="ANF31" s="227"/>
      <c r="ANG31" s="227"/>
      <c r="ANH31" s="227"/>
      <c r="ANI31" s="227"/>
      <c r="ANJ31" s="227"/>
      <c r="ANK31" s="227"/>
      <c r="ANL31" s="227"/>
      <c r="ANM31" s="227"/>
      <c r="ANN31" s="227"/>
      <c r="ANO31" s="227"/>
      <c r="ANP31" s="227"/>
      <c r="ANQ31" s="227"/>
      <c r="ANR31" s="227"/>
      <c r="ANS31" s="227"/>
      <c r="ANT31" s="227"/>
      <c r="ANU31" s="227"/>
      <c r="ANV31" s="227"/>
      <c r="ANW31" s="227"/>
      <c r="ANX31" s="227"/>
      <c r="ANY31" s="227"/>
      <c r="ANZ31" s="227"/>
      <c r="AOA31" s="227"/>
      <c r="AOB31" s="227"/>
      <c r="AOC31" s="227"/>
      <c r="AOD31" s="227"/>
      <c r="AOE31" s="227"/>
      <c r="AOF31" s="227"/>
      <c r="AOG31" s="227"/>
      <c r="AOH31" s="227"/>
      <c r="AOI31" s="227"/>
      <c r="AOJ31" s="227"/>
      <c r="AOK31" s="227"/>
      <c r="AOL31" s="227"/>
      <c r="AOM31" s="227"/>
      <c r="AON31" s="227"/>
      <c r="AOO31" s="227"/>
      <c r="AOP31" s="227"/>
      <c r="AOQ31" s="227"/>
      <c r="AOR31" s="227"/>
      <c r="AOS31" s="227"/>
      <c r="AOT31" s="227"/>
      <c r="AOU31" s="227"/>
      <c r="AOV31" s="227"/>
      <c r="AOW31" s="227"/>
      <c r="AOX31" s="227"/>
      <c r="AOY31" s="227"/>
      <c r="AOZ31" s="227"/>
      <c r="APA31" s="227"/>
      <c r="APB31" s="227"/>
      <c r="APC31" s="227"/>
      <c r="APD31" s="227"/>
      <c r="APE31" s="227"/>
      <c r="APF31" s="227"/>
      <c r="APG31" s="227"/>
      <c r="APH31" s="227"/>
      <c r="API31" s="227"/>
      <c r="APJ31" s="227"/>
      <c r="APK31" s="227"/>
      <c r="APL31" s="227"/>
      <c r="APM31" s="227"/>
      <c r="APN31" s="227"/>
      <c r="APO31" s="227"/>
      <c r="APP31" s="227"/>
      <c r="APQ31" s="227"/>
      <c r="APR31" s="227"/>
      <c r="APS31" s="227"/>
      <c r="APT31" s="227"/>
      <c r="APU31" s="227"/>
      <c r="APV31" s="227"/>
      <c r="APW31" s="227"/>
      <c r="APX31" s="227"/>
      <c r="APY31" s="227"/>
      <c r="APZ31" s="227"/>
      <c r="AQA31" s="227"/>
      <c r="AQB31" s="227"/>
      <c r="AQC31" s="227"/>
      <c r="AQD31" s="227"/>
      <c r="AQE31" s="227"/>
      <c r="AQF31" s="227"/>
      <c r="AQG31" s="227"/>
      <c r="AQH31" s="227"/>
      <c r="AQI31" s="227"/>
      <c r="AQJ31" s="227"/>
      <c r="AQK31" s="227"/>
      <c r="AQL31" s="227"/>
      <c r="AQM31" s="227"/>
      <c r="AQN31" s="227"/>
      <c r="AQO31" s="227"/>
      <c r="AQP31" s="227"/>
      <c r="AQQ31" s="227"/>
      <c r="AQR31" s="227"/>
      <c r="AQS31" s="227"/>
      <c r="AQT31" s="227"/>
      <c r="AQU31" s="227"/>
      <c r="AQV31" s="227"/>
      <c r="AQW31" s="227"/>
      <c r="AQX31" s="227"/>
      <c r="AQY31" s="227"/>
      <c r="AQZ31" s="227"/>
      <c r="ARA31" s="227"/>
      <c r="ARB31" s="227"/>
      <c r="ARC31" s="227"/>
      <c r="ARD31" s="227"/>
      <c r="ARE31" s="227"/>
      <c r="ARF31" s="227"/>
      <c r="ARG31" s="227"/>
      <c r="ARH31" s="227"/>
      <c r="ARI31" s="227"/>
      <c r="ARJ31" s="227"/>
      <c r="ARK31" s="227"/>
      <c r="ARL31" s="227"/>
      <c r="ARM31" s="227"/>
      <c r="ARN31" s="227"/>
      <c r="ARO31" s="227"/>
      <c r="ARP31" s="227"/>
      <c r="ARQ31" s="227"/>
      <c r="ARR31" s="227"/>
      <c r="ARS31" s="227"/>
      <c r="ART31" s="227"/>
      <c r="ARU31" s="227"/>
      <c r="ARV31" s="227"/>
      <c r="ARW31" s="227"/>
      <c r="ARX31" s="227"/>
      <c r="ARY31" s="227"/>
      <c r="ARZ31" s="227"/>
      <c r="ASA31" s="227"/>
      <c r="ASB31" s="227"/>
      <c r="ASC31" s="227"/>
      <c r="ASD31" s="227"/>
      <c r="ASE31" s="227"/>
      <c r="ASF31" s="227"/>
      <c r="ASG31" s="227"/>
      <c r="ASH31" s="227"/>
      <c r="ASI31" s="227"/>
      <c r="ASJ31" s="227"/>
      <c r="ASK31" s="227"/>
      <c r="ASL31" s="227"/>
      <c r="ASM31" s="227"/>
      <c r="ASN31" s="227"/>
      <c r="ASO31" s="227"/>
      <c r="ASP31" s="227"/>
      <c r="ASQ31" s="227"/>
      <c r="ASR31" s="227"/>
      <c r="ASS31" s="227"/>
      <c r="AST31" s="227"/>
      <c r="ASU31" s="227"/>
      <c r="ASV31" s="227"/>
      <c r="ASW31" s="227"/>
      <c r="ASX31" s="227"/>
      <c r="ASY31" s="227"/>
      <c r="ASZ31" s="227"/>
      <c r="ATA31" s="227"/>
      <c r="ATB31" s="227"/>
      <c r="ATC31" s="227"/>
      <c r="ATD31" s="227"/>
      <c r="ATE31" s="227"/>
      <c r="ATF31" s="227"/>
      <c r="ATG31" s="227"/>
      <c r="ATH31" s="227"/>
      <c r="ATI31" s="227"/>
      <c r="ATJ31" s="227"/>
      <c r="ATK31" s="227"/>
      <c r="ATL31" s="227"/>
      <c r="ATM31" s="227"/>
      <c r="ATN31" s="227"/>
      <c r="ATO31" s="227"/>
      <c r="ATP31" s="227"/>
      <c r="ATQ31" s="227"/>
      <c r="ATR31" s="227"/>
      <c r="ATS31" s="227"/>
      <c r="ATT31" s="227"/>
      <c r="ATU31" s="227"/>
      <c r="ATV31" s="227"/>
      <c r="ATW31" s="227"/>
      <c r="ATX31" s="227"/>
      <c r="ATY31" s="227"/>
      <c r="ATZ31" s="227"/>
      <c r="AUA31" s="227"/>
      <c r="AUB31" s="227"/>
      <c r="AUC31" s="227"/>
      <c r="AUD31" s="227"/>
      <c r="AUE31" s="227"/>
      <c r="AUF31" s="227"/>
      <c r="AUG31" s="227"/>
      <c r="AUH31" s="227"/>
      <c r="AUI31" s="227"/>
      <c r="AUJ31" s="227"/>
      <c r="AUK31" s="227"/>
      <c r="AUL31" s="227"/>
      <c r="AUM31" s="227"/>
      <c r="AUN31" s="227"/>
      <c r="AUO31" s="227"/>
      <c r="AUP31" s="227"/>
      <c r="AUQ31" s="227"/>
      <c r="AUR31" s="227"/>
      <c r="AUS31" s="227"/>
      <c r="AUT31" s="227"/>
      <c r="AUU31" s="227"/>
      <c r="AUV31" s="227"/>
      <c r="AUW31" s="227"/>
      <c r="AUX31" s="227"/>
      <c r="AUY31" s="227"/>
      <c r="AUZ31" s="227"/>
      <c r="AVA31" s="227"/>
      <c r="AVB31" s="227"/>
      <c r="AVC31" s="227"/>
      <c r="AVD31" s="227"/>
      <c r="AVE31" s="227"/>
      <c r="AVF31" s="227"/>
      <c r="AVG31" s="227"/>
      <c r="AVH31" s="227"/>
      <c r="AVI31" s="227"/>
      <c r="AVJ31" s="227"/>
      <c r="AVK31" s="227"/>
      <c r="AVL31" s="227"/>
      <c r="AVM31" s="227"/>
      <c r="AVN31" s="227"/>
      <c r="AVO31" s="227"/>
      <c r="AVP31" s="227"/>
      <c r="AVQ31" s="227"/>
      <c r="AVR31" s="227"/>
      <c r="AVS31" s="227"/>
      <c r="AVT31" s="227"/>
      <c r="AVU31" s="227"/>
      <c r="AVV31" s="227"/>
      <c r="AVW31" s="227"/>
      <c r="AVX31" s="227"/>
      <c r="AVY31" s="227"/>
      <c r="AVZ31" s="227"/>
      <c r="AWA31" s="227"/>
      <c r="AWB31" s="227"/>
      <c r="AWC31" s="227"/>
      <c r="AWD31" s="227"/>
      <c r="AWE31" s="227"/>
      <c r="AWF31" s="227"/>
      <c r="AWG31" s="227"/>
      <c r="AWH31" s="227"/>
      <c r="AWI31" s="227"/>
      <c r="AWJ31" s="227"/>
      <c r="AWK31" s="227"/>
      <c r="AWL31" s="227"/>
      <c r="AWM31" s="227"/>
      <c r="AWN31" s="227"/>
      <c r="AWO31" s="227"/>
      <c r="AWP31" s="227"/>
      <c r="AWQ31" s="227"/>
      <c r="AWR31" s="227"/>
      <c r="AWS31" s="227"/>
      <c r="AWT31" s="227"/>
      <c r="AWU31" s="227"/>
      <c r="AWV31" s="227"/>
      <c r="AWW31" s="227"/>
      <c r="AWX31" s="227"/>
      <c r="AWY31" s="227"/>
      <c r="AWZ31" s="227"/>
      <c r="AXA31" s="227"/>
      <c r="AXB31" s="227"/>
      <c r="AXC31" s="227"/>
      <c r="AXD31" s="227"/>
      <c r="AXE31" s="227"/>
      <c r="AXF31" s="227"/>
      <c r="AXG31" s="227"/>
      <c r="AXH31" s="227"/>
      <c r="AXI31" s="227"/>
      <c r="AXJ31" s="227"/>
      <c r="AXK31" s="227"/>
      <c r="AXL31" s="227"/>
      <c r="AXM31" s="227"/>
      <c r="AXN31" s="227"/>
      <c r="AXO31" s="227"/>
      <c r="AXP31" s="227"/>
      <c r="AXQ31" s="227"/>
      <c r="AXR31" s="227"/>
      <c r="AXS31" s="227"/>
      <c r="AXT31" s="227"/>
      <c r="AXU31" s="227"/>
      <c r="AXV31" s="227"/>
      <c r="AXW31" s="227"/>
      <c r="AXX31" s="227"/>
      <c r="AXY31" s="227"/>
      <c r="AXZ31" s="227"/>
      <c r="AYA31" s="227"/>
      <c r="AYB31" s="227"/>
      <c r="AYC31" s="227"/>
      <c r="AYD31" s="227"/>
      <c r="AYE31" s="227"/>
      <c r="AYF31" s="227"/>
      <c r="AYG31" s="227"/>
      <c r="AYH31" s="227"/>
      <c r="AYI31" s="227"/>
      <c r="AYJ31" s="227"/>
      <c r="AYK31" s="227"/>
      <c r="AYL31" s="227"/>
      <c r="AYM31" s="227"/>
      <c r="AYN31" s="227"/>
      <c r="AYO31" s="227"/>
      <c r="AYP31" s="227"/>
      <c r="AYQ31" s="227"/>
      <c r="AYR31" s="227"/>
      <c r="AYS31" s="227"/>
      <c r="AYT31" s="227"/>
      <c r="AYU31" s="227"/>
      <c r="AYV31" s="227"/>
      <c r="AYW31" s="227"/>
      <c r="AYX31" s="227"/>
      <c r="AYY31" s="227"/>
      <c r="AYZ31" s="227"/>
      <c r="AZA31" s="227"/>
      <c r="AZB31" s="227"/>
      <c r="AZC31" s="227"/>
      <c r="AZD31" s="227"/>
      <c r="AZE31" s="227"/>
      <c r="AZF31" s="227"/>
      <c r="AZG31" s="227"/>
      <c r="AZH31" s="227"/>
      <c r="AZI31" s="227"/>
      <c r="AZJ31" s="227"/>
      <c r="AZK31" s="227"/>
      <c r="AZL31" s="227"/>
      <c r="AZM31" s="227"/>
      <c r="AZN31" s="227"/>
      <c r="AZO31" s="227"/>
      <c r="AZP31" s="227"/>
      <c r="AZQ31" s="227"/>
      <c r="AZR31" s="227"/>
      <c r="AZS31" s="227"/>
      <c r="AZT31" s="227"/>
      <c r="AZU31" s="227"/>
      <c r="AZV31" s="227"/>
      <c r="AZW31" s="227"/>
      <c r="AZX31" s="227"/>
      <c r="AZY31" s="227"/>
      <c r="AZZ31" s="227"/>
      <c r="BAA31" s="227"/>
      <c r="BAB31" s="227"/>
      <c r="BAC31" s="227"/>
      <c r="BAD31" s="227"/>
      <c r="BAE31" s="227"/>
      <c r="BAF31" s="227"/>
      <c r="BAG31" s="227"/>
      <c r="BAH31" s="227"/>
      <c r="BAI31" s="227"/>
      <c r="BAJ31" s="227"/>
      <c r="BAK31" s="227"/>
      <c r="BAL31" s="227"/>
      <c r="BAM31" s="227"/>
      <c r="BAN31" s="227"/>
      <c r="BAO31" s="227"/>
      <c r="BAP31" s="227"/>
      <c r="BAQ31" s="227"/>
      <c r="BAR31" s="227"/>
      <c r="BAS31" s="227"/>
      <c r="BAT31" s="227"/>
      <c r="BAU31" s="227"/>
      <c r="BAV31" s="227"/>
      <c r="BAW31" s="227"/>
      <c r="BAX31" s="227"/>
      <c r="BAY31" s="227"/>
      <c r="BAZ31" s="227"/>
      <c r="BBA31" s="227"/>
      <c r="BBB31" s="227"/>
      <c r="BBC31" s="227"/>
      <c r="BBD31" s="227"/>
      <c r="BBE31" s="227"/>
      <c r="BBF31" s="227"/>
      <c r="BBG31" s="227"/>
      <c r="BBH31" s="227"/>
      <c r="BBI31" s="227"/>
      <c r="BBJ31" s="227"/>
      <c r="BBK31" s="227"/>
      <c r="BBL31" s="227"/>
      <c r="BBM31" s="227"/>
      <c r="BBN31" s="227"/>
      <c r="BBO31" s="227"/>
      <c r="BBP31" s="227"/>
      <c r="BBQ31" s="227"/>
      <c r="BBR31" s="227"/>
      <c r="BBS31" s="227"/>
      <c r="BBT31" s="227"/>
      <c r="BBU31" s="227"/>
      <c r="BBV31" s="227"/>
      <c r="BBW31" s="227"/>
      <c r="BBX31" s="227"/>
      <c r="BBY31" s="227"/>
      <c r="BBZ31" s="227"/>
      <c r="BCA31" s="227"/>
      <c r="BCB31" s="227"/>
      <c r="BCC31" s="227"/>
      <c r="BCD31" s="227"/>
      <c r="BCE31" s="227"/>
      <c r="BCF31" s="227"/>
      <c r="BCG31" s="227"/>
      <c r="BCH31" s="227"/>
      <c r="BCI31" s="227"/>
      <c r="BCJ31" s="227"/>
      <c r="BCK31" s="227"/>
      <c r="BCL31" s="227"/>
      <c r="BCM31" s="227"/>
      <c r="BCN31" s="227"/>
      <c r="BCO31" s="227"/>
      <c r="BCP31" s="227"/>
      <c r="BCQ31" s="227"/>
      <c r="BCR31" s="227"/>
      <c r="BCS31" s="227"/>
      <c r="BCT31" s="227"/>
      <c r="BCU31" s="227"/>
      <c r="BCV31" s="227"/>
      <c r="BCW31" s="227"/>
      <c r="BCX31" s="227"/>
      <c r="BCY31" s="227"/>
      <c r="BCZ31" s="227"/>
      <c r="BDA31" s="227"/>
      <c r="BDB31" s="227"/>
      <c r="BDC31" s="227"/>
      <c r="BDD31" s="227"/>
      <c r="BDE31" s="227"/>
      <c r="BDF31" s="227"/>
      <c r="BDG31" s="227"/>
      <c r="BDH31" s="227"/>
      <c r="BDI31" s="227"/>
      <c r="BDJ31" s="227"/>
      <c r="BDK31" s="227"/>
      <c r="BDL31" s="227"/>
      <c r="BDM31" s="227"/>
      <c r="BDN31" s="227"/>
      <c r="BDO31" s="227"/>
      <c r="BDP31" s="227"/>
      <c r="BDQ31" s="227"/>
      <c r="BDR31" s="227"/>
      <c r="BDS31" s="227"/>
      <c r="BDT31" s="227"/>
      <c r="BDU31" s="227"/>
      <c r="BDV31" s="227"/>
      <c r="BDW31" s="227"/>
      <c r="BDX31" s="227"/>
      <c r="BDY31" s="227"/>
      <c r="BDZ31" s="227"/>
      <c r="BEA31" s="227"/>
      <c r="BEB31" s="227"/>
      <c r="BEC31" s="227"/>
      <c r="BED31" s="227"/>
      <c r="BEE31" s="227"/>
      <c r="BEF31" s="227"/>
      <c r="BEG31" s="227"/>
      <c r="BEH31" s="227"/>
      <c r="BEI31" s="227"/>
      <c r="BEJ31" s="227"/>
      <c r="BEK31" s="227"/>
      <c r="BEL31" s="227"/>
      <c r="BEM31" s="227"/>
      <c r="BEN31" s="227"/>
      <c r="BEO31" s="227"/>
      <c r="BEP31" s="227"/>
      <c r="BEQ31" s="227"/>
      <c r="BER31" s="227"/>
      <c r="BES31" s="227"/>
      <c r="BET31" s="227"/>
      <c r="BEU31" s="227"/>
      <c r="BEV31" s="227"/>
      <c r="BEW31" s="227"/>
      <c r="BEX31" s="227"/>
      <c r="BEY31" s="227"/>
      <c r="BEZ31" s="227"/>
      <c r="BFA31" s="227"/>
      <c r="BFB31" s="227"/>
      <c r="BFC31" s="227"/>
      <c r="BFD31" s="227"/>
      <c r="BFE31" s="227"/>
      <c r="BFF31" s="227"/>
      <c r="BFG31" s="227"/>
      <c r="BFH31" s="227"/>
      <c r="BFI31" s="227"/>
      <c r="BFJ31" s="227"/>
      <c r="BFK31" s="227"/>
      <c r="BFL31" s="227"/>
      <c r="BFM31" s="227"/>
      <c r="BFN31" s="227"/>
      <c r="BFO31" s="227"/>
      <c r="BFP31" s="227"/>
      <c r="BFQ31" s="227"/>
      <c r="BFR31" s="227"/>
      <c r="BFS31" s="227"/>
      <c r="BFT31" s="227"/>
      <c r="BFU31" s="227"/>
      <c r="BFV31" s="227"/>
      <c r="BFW31" s="227"/>
      <c r="BFX31" s="227"/>
      <c r="BFY31" s="227"/>
      <c r="BFZ31" s="227"/>
      <c r="BGA31" s="227"/>
      <c r="BGB31" s="227"/>
      <c r="BGC31" s="227"/>
      <c r="BGD31" s="227"/>
      <c r="BGE31" s="227"/>
      <c r="BGF31" s="227"/>
      <c r="BGG31" s="227"/>
      <c r="BGH31" s="227"/>
      <c r="BGI31" s="227"/>
      <c r="BGJ31" s="227"/>
      <c r="BGK31" s="227"/>
      <c r="BGL31" s="227"/>
      <c r="BGM31" s="227"/>
      <c r="BGN31" s="227"/>
      <c r="BGO31" s="227"/>
      <c r="BGP31" s="227"/>
      <c r="BGQ31" s="227"/>
      <c r="BGR31" s="227"/>
      <c r="BGS31" s="227"/>
      <c r="BGT31" s="227"/>
      <c r="BGU31" s="227"/>
      <c r="BGV31" s="227"/>
      <c r="BGW31" s="227"/>
      <c r="BGX31" s="227"/>
      <c r="BGY31" s="227"/>
      <c r="BGZ31" s="227"/>
      <c r="BHA31" s="227"/>
      <c r="BHB31" s="227"/>
      <c r="BHC31" s="227"/>
      <c r="BHD31" s="227"/>
      <c r="BHE31" s="227"/>
      <c r="BHF31" s="227"/>
      <c r="BHG31" s="227"/>
      <c r="BHH31" s="227"/>
      <c r="BHI31" s="227"/>
      <c r="BHJ31" s="227"/>
      <c r="BHK31" s="227"/>
      <c r="BHL31" s="227"/>
      <c r="BHM31" s="227"/>
      <c r="BHN31" s="227"/>
      <c r="BHO31" s="227"/>
      <c r="BHP31" s="227"/>
      <c r="BHQ31" s="227"/>
      <c r="BHR31" s="227"/>
      <c r="BHS31" s="227"/>
      <c r="BHT31" s="227"/>
      <c r="BHU31" s="227"/>
      <c r="BHV31" s="227"/>
      <c r="BHW31" s="227"/>
      <c r="BHX31" s="227"/>
      <c r="BHY31" s="227"/>
      <c r="BHZ31" s="227"/>
      <c r="BIA31" s="227"/>
      <c r="BIB31" s="227"/>
      <c r="BIC31" s="227"/>
      <c r="BID31" s="227"/>
      <c r="BIE31" s="227"/>
      <c r="BIF31" s="227"/>
      <c r="BIG31" s="227"/>
      <c r="BIH31" s="227"/>
      <c r="BII31" s="227"/>
      <c r="BIJ31" s="227"/>
      <c r="BIK31" s="227"/>
      <c r="BIL31" s="227"/>
      <c r="BIM31" s="227"/>
      <c r="BIN31" s="227"/>
      <c r="BIO31" s="227"/>
      <c r="BIP31" s="227"/>
      <c r="BIQ31" s="227"/>
      <c r="BIR31" s="227"/>
      <c r="BIS31" s="227"/>
      <c r="BIT31" s="227"/>
      <c r="BIU31" s="227"/>
      <c r="BIV31" s="227"/>
      <c r="BIW31" s="227"/>
      <c r="BIX31" s="227"/>
      <c r="BIY31" s="227"/>
      <c r="BIZ31" s="227"/>
      <c r="BJA31" s="227"/>
      <c r="BJB31" s="227"/>
      <c r="BJC31" s="227"/>
      <c r="BJD31" s="227"/>
      <c r="BJE31" s="227"/>
      <c r="BJF31" s="227"/>
      <c r="BJG31" s="227"/>
      <c r="BJH31" s="227"/>
      <c r="BJI31" s="227"/>
      <c r="BJJ31" s="227"/>
      <c r="BJK31" s="227"/>
      <c r="BJL31" s="227"/>
      <c r="BJM31" s="227"/>
      <c r="BJN31" s="227"/>
      <c r="BJO31" s="227"/>
      <c r="BJP31" s="227"/>
      <c r="BJQ31" s="227"/>
      <c r="BJR31" s="227"/>
      <c r="BJS31" s="227"/>
      <c r="BJT31" s="227"/>
      <c r="BJU31" s="227"/>
      <c r="BJV31" s="227"/>
      <c r="BJW31" s="227"/>
      <c r="BJX31" s="227"/>
      <c r="BJY31" s="227"/>
      <c r="BJZ31" s="227"/>
      <c r="BKA31" s="227"/>
      <c r="BKB31" s="227"/>
      <c r="BKC31" s="227"/>
      <c r="BKD31" s="227"/>
      <c r="BKE31" s="227"/>
      <c r="BKF31" s="227"/>
      <c r="BKG31" s="227"/>
      <c r="BKH31" s="227"/>
      <c r="BKI31" s="227"/>
      <c r="BKJ31" s="227"/>
      <c r="BKK31" s="227"/>
      <c r="BKL31" s="227"/>
      <c r="BKM31" s="227"/>
      <c r="BKN31" s="227"/>
      <c r="BKO31" s="227"/>
      <c r="BKP31" s="227"/>
      <c r="BKQ31" s="227"/>
      <c r="BKR31" s="227"/>
      <c r="BKS31" s="227"/>
      <c r="BKT31" s="227"/>
      <c r="BKU31" s="227"/>
      <c r="BKV31" s="227"/>
      <c r="BKW31" s="227"/>
      <c r="BKX31" s="227"/>
      <c r="BKY31" s="227"/>
      <c r="BKZ31" s="227"/>
      <c r="BLA31" s="227"/>
      <c r="BLB31" s="227"/>
      <c r="BLC31" s="227"/>
      <c r="BLD31" s="227"/>
      <c r="BLE31" s="227"/>
      <c r="BLF31" s="227"/>
      <c r="BLG31" s="227"/>
      <c r="BLH31" s="227"/>
      <c r="BLI31" s="227"/>
      <c r="BLJ31" s="227"/>
      <c r="BLK31" s="227"/>
      <c r="BLL31" s="227"/>
      <c r="BLM31" s="227"/>
      <c r="BLN31" s="227"/>
      <c r="BLO31" s="227"/>
      <c r="BLP31" s="227"/>
      <c r="BLQ31" s="227"/>
      <c r="BLR31" s="227"/>
      <c r="BLS31" s="227"/>
      <c r="BLT31" s="227"/>
      <c r="BLU31" s="227"/>
      <c r="BLV31" s="227"/>
      <c r="BLW31" s="227"/>
      <c r="BLX31" s="227"/>
      <c r="BLY31" s="227"/>
      <c r="BLZ31" s="227"/>
      <c r="BMA31" s="227"/>
      <c r="BMB31" s="227"/>
      <c r="BMC31" s="227"/>
      <c r="BMD31" s="227"/>
      <c r="BME31" s="227"/>
      <c r="BMF31" s="227"/>
      <c r="BMG31" s="227"/>
      <c r="BMH31" s="227"/>
      <c r="BMI31" s="227"/>
      <c r="BMJ31" s="227"/>
      <c r="BMK31" s="227"/>
      <c r="BML31" s="227"/>
      <c r="BMM31" s="227"/>
      <c r="BMN31" s="227"/>
      <c r="BMO31" s="227"/>
      <c r="BMP31" s="227"/>
      <c r="BMQ31" s="227"/>
      <c r="BMR31" s="227"/>
      <c r="BMS31" s="227"/>
      <c r="BMT31" s="227"/>
      <c r="BMU31" s="227"/>
      <c r="BMV31" s="227"/>
      <c r="BMW31" s="227"/>
      <c r="BMX31" s="227"/>
      <c r="BMY31" s="227"/>
      <c r="BMZ31" s="227"/>
      <c r="BNA31" s="227"/>
      <c r="BNB31" s="227"/>
      <c r="BNC31" s="227"/>
      <c r="BND31" s="227"/>
      <c r="BNE31" s="227"/>
      <c r="BNF31" s="227"/>
      <c r="BNG31" s="227"/>
      <c r="BNH31" s="227"/>
      <c r="BNI31" s="227"/>
      <c r="BNJ31" s="227"/>
      <c r="BNK31" s="227"/>
      <c r="BNL31" s="227"/>
      <c r="BNM31" s="227"/>
      <c r="BNN31" s="227"/>
      <c r="BNO31" s="227"/>
      <c r="BNP31" s="227"/>
      <c r="BNQ31" s="227"/>
      <c r="BNR31" s="227"/>
      <c r="BNS31" s="227"/>
      <c r="BNT31" s="227"/>
      <c r="BNU31" s="227"/>
      <c r="BNV31" s="227"/>
      <c r="BNW31" s="227"/>
      <c r="BNX31" s="227"/>
      <c r="BNY31" s="227"/>
      <c r="BNZ31" s="227"/>
      <c r="BOA31" s="227"/>
      <c r="BOB31" s="227"/>
      <c r="BOC31" s="227"/>
      <c r="BOD31" s="227"/>
      <c r="BOE31" s="227"/>
      <c r="BOF31" s="227"/>
      <c r="BOG31" s="227"/>
      <c r="BOH31" s="227"/>
      <c r="BOI31" s="227"/>
      <c r="BOJ31" s="227"/>
      <c r="BOK31" s="227"/>
      <c r="BOL31" s="227"/>
      <c r="BOM31" s="227"/>
      <c r="BON31" s="227"/>
      <c r="BOO31" s="227"/>
      <c r="BOP31" s="227"/>
      <c r="BOQ31" s="227"/>
      <c r="BOR31" s="227"/>
      <c r="BOS31" s="227"/>
      <c r="BOT31" s="227"/>
      <c r="BOU31" s="227"/>
      <c r="BOV31" s="227"/>
      <c r="BOW31" s="227"/>
      <c r="BOX31" s="227"/>
      <c r="BOY31" s="227"/>
      <c r="BOZ31" s="227"/>
      <c r="BPA31" s="227"/>
      <c r="BPB31" s="227"/>
      <c r="BPC31" s="227"/>
      <c r="BPD31" s="227"/>
      <c r="BPE31" s="227"/>
      <c r="BPF31" s="227"/>
      <c r="BPG31" s="227"/>
      <c r="BPH31" s="227"/>
      <c r="BPI31" s="227"/>
      <c r="BPJ31" s="227"/>
      <c r="BPK31" s="227"/>
      <c r="BPL31" s="227"/>
      <c r="BPM31" s="227"/>
      <c r="BPN31" s="227"/>
      <c r="BPO31" s="227"/>
      <c r="BPP31" s="227"/>
      <c r="BPQ31" s="227"/>
      <c r="BPR31" s="227"/>
      <c r="BPS31" s="227"/>
      <c r="BPT31" s="227"/>
      <c r="BPU31" s="227"/>
      <c r="BPV31" s="227"/>
      <c r="BPW31" s="227"/>
      <c r="BPX31" s="227"/>
      <c r="BPY31" s="227"/>
      <c r="BPZ31" s="227"/>
      <c r="BQA31" s="227"/>
      <c r="BQB31" s="227"/>
      <c r="BQC31" s="227"/>
      <c r="BQD31" s="227"/>
      <c r="BQE31" s="227"/>
      <c r="BQF31" s="227"/>
      <c r="BQG31" s="227"/>
      <c r="BQH31" s="227"/>
      <c r="BQI31" s="227"/>
      <c r="BQJ31" s="227"/>
      <c r="BQK31" s="227"/>
      <c r="BQL31" s="227"/>
      <c r="BQM31" s="227"/>
      <c r="BQN31" s="227"/>
      <c r="BQO31" s="227"/>
      <c r="BQP31" s="227"/>
      <c r="BQQ31" s="227"/>
      <c r="BQR31" s="227"/>
      <c r="BQS31" s="227"/>
      <c r="BQT31" s="227"/>
      <c r="BQU31" s="227"/>
      <c r="BQV31" s="227"/>
      <c r="BQW31" s="227"/>
      <c r="BQX31" s="227"/>
      <c r="BQY31" s="227"/>
      <c r="BQZ31" s="227"/>
      <c r="BRA31" s="227"/>
      <c r="BRB31" s="227"/>
      <c r="BRC31" s="227"/>
      <c r="BRD31" s="227"/>
      <c r="BRE31" s="227"/>
      <c r="BRF31" s="227"/>
      <c r="BRG31" s="227"/>
      <c r="BRH31" s="227"/>
      <c r="BRI31" s="227"/>
      <c r="BRJ31" s="227"/>
      <c r="BRK31" s="227"/>
      <c r="BRL31" s="227"/>
      <c r="BRM31" s="227"/>
      <c r="BRN31" s="227"/>
      <c r="BRO31" s="227"/>
      <c r="BRP31" s="227"/>
      <c r="BRQ31" s="227"/>
      <c r="BRR31" s="227"/>
      <c r="BRS31" s="227"/>
      <c r="BRT31" s="227"/>
      <c r="BRU31" s="227"/>
      <c r="BRV31" s="227"/>
      <c r="BRW31" s="227"/>
      <c r="BRX31" s="227"/>
      <c r="BRY31" s="227"/>
      <c r="BRZ31" s="227"/>
      <c r="BSA31" s="227"/>
      <c r="BSB31" s="227"/>
      <c r="BSC31" s="227"/>
      <c r="BSD31" s="227"/>
      <c r="BSE31" s="227"/>
      <c r="BSF31" s="227"/>
      <c r="BSG31" s="227"/>
      <c r="BSH31" s="227"/>
      <c r="BSI31" s="227"/>
      <c r="BSJ31" s="227"/>
      <c r="BSK31" s="227"/>
      <c r="BSL31" s="227"/>
      <c r="BSM31" s="227"/>
      <c r="BSN31" s="227"/>
      <c r="BSO31" s="227"/>
      <c r="BSP31" s="227"/>
      <c r="BSQ31" s="227"/>
      <c r="BSR31" s="227"/>
      <c r="BSS31" s="227"/>
      <c r="BST31" s="227"/>
      <c r="BSU31" s="227"/>
      <c r="BSV31" s="227"/>
      <c r="BSW31" s="227"/>
      <c r="BSX31" s="227"/>
      <c r="BSY31" s="227"/>
      <c r="BSZ31" s="227"/>
      <c r="BTA31" s="227"/>
      <c r="BTB31" s="227"/>
      <c r="BTC31" s="227"/>
      <c r="BTD31" s="227"/>
      <c r="BTE31" s="227"/>
      <c r="BTF31" s="227"/>
      <c r="BTG31" s="227"/>
      <c r="BTH31" s="227"/>
      <c r="BTI31" s="227"/>
      <c r="BTJ31" s="227"/>
      <c r="BTK31" s="227"/>
      <c r="BTL31" s="227"/>
      <c r="BTM31" s="227"/>
      <c r="BTN31" s="227"/>
      <c r="BTO31" s="227"/>
      <c r="BTP31" s="227"/>
      <c r="BTQ31" s="227"/>
      <c r="BTR31" s="227"/>
      <c r="BTS31" s="227"/>
      <c r="BTT31" s="227"/>
      <c r="BTU31" s="227"/>
      <c r="BTV31" s="227"/>
      <c r="BTW31" s="227"/>
      <c r="BTX31" s="227"/>
      <c r="BTY31" s="227"/>
      <c r="BTZ31" s="227"/>
      <c r="BUA31" s="227"/>
      <c r="BUB31" s="227"/>
      <c r="BUC31" s="227"/>
      <c r="BUD31" s="227"/>
      <c r="BUE31" s="227"/>
      <c r="BUF31" s="227"/>
      <c r="BUG31" s="227"/>
      <c r="BUH31" s="227"/>
      <c r="BUI31" s="227"/>
      <c r="BUJ31" s="227"/>
      <c r="BUK31" s="227"/>
      <c r="BUL31" s="227"/>
      <c r="BUM31" s="227"/>
      <c r="BUN31" s="227"/>
      <c r="BUO31" s="227"/>
      <c r="BUP31" s="227"/>
      <c r="BUQ31" s="227"/>
      <c r="BUR31" s="227"/>
      <c r="BUS31" s="227"/>
      <c r="BUT31" s="227"/>
      <c r="BUU31" s="227"/>
      <c r="BUV31" s="227"/>
      <c r="BUW31" s="227"/>
      <c r="BUX31" s="227"/>
      <c r="BUY31" s="227"/>
      <c r="BUZ31" s="227"/>
      <c r="BVA31" s="227"/>
      <c r="BVB31" s="227"/>
      <c r="BVC31" s="227"/>
      <c r="BVD31" s="227"/>
      <c r="BVE31" s="227"/>
      <c r="BVF31" s="227"/>
      <c r="BVG31" s="227"/>
      <c r="BVH31" s="227"/>
      <c r="BVI31" s="227"/>
      <c r="BVJ31" s="227"/>
      <c r="BVK31" s="227"/>
      <c r="BVL31" s="227"/>
      <c r="BVM31" s="227"/>
      <c r="BVN31" s="227"/>
      <c r="BVO31" s="227"/>
      <c r="BVP31" s="227"/>
      <c r="BVQ31" s="227"/>
      <c r="BVR31" s="227"/>
      <c r="BVS31" s="227"/>
      <c r="BVT31" s="227"/>
      <c r="BVU31" s="227"/>
      <c r="BVV31" s="227"/>
      <c r="BVW31" s="227"/>
      <c r="BVX31" s="227"/>
      <c r="BVY31" s="227"/>
      <c r="BVZ31" s="227"/>
      <c r="BWA31" s="227"/>
      <c r="BWB31" s="227"/>
      <c r="BWC31" s="227"/>
      <c r="BWD31" s="227"/>
      <c r="BWE31" s="227"/>
      <c r="BWF31" s="227"/>
      <c r="BWG31" s="227"/>
      <c r="BWH31" s="227"/>
      <c r="BWI31" s="227"/>
      <c r="BWJ31" s="227"/>
      <c r="BWK31" s="227"/>
      <c r="BWL31" s="227"/>
      <c r="BWM31" s="227"/>
      <c r="BWN31" s="227"/>
      <c r="BWO31" s="227"/>
      <c r="BWP31" s="227"/>
      <c r="BWQ31" s="227"/>
      <c r="BWR31" s="227"/>
      <c r="BWS31" s="227"/>
      <c r="BWT31" s="227"/>
      <c r="BWU31" s="227"/>
      <c r="BWV31" s="227"/>
      <c r="BWW31" s="227"/>
      <c r="BWX31" s="227"/>
      <c r="BWY31" s="227"/>
      <c r="BWZ31" s="227"/>
      <c r="BXA31" s="227"/>
      <c r="BXB31" s="227"/>
      <c r="BXC31" s="227"/>
      <c r="BXD31" s="227"/>
      <c r="BXE31" s="227"/>
      <c r="BXF31" s="227"/>
      <c r="BXG31" s="227"/>
      <c r="BXH31" s="227"/>
      <c r="BXI31" s="227"/>
      <c r="BXJ31" s="227"/>
      <c r="BXK31" s="227"/>
      <c r="BXL31" s="227"/>
      <c r="BXM31" s="227"/>
      <c r="BXN31" s="227"/>
      <c r="BXO31" s="227"/>
      <c r="BXP31" s="227"/>
      <c r="BXQ31" s="227"/>
      <c r="BXR31" s="227"/>
      <c r="BXS31" s="227"/>
      <c r="BXT31" s="227"/>
      <c r="BXU31" s="227"/>
      <c r="BXV31" s="227"/>
      <c r="BXW31" s="227"/>
      <c r="BXX31" s="227"/>
      <c r="BXY31" s="227"/>
      <c r="BXZ31" s="227"/>
      <c r="BYA31" s="227"/>
      <c r="BYB31" s="227"/>
      <c r="BYC31" s="227"/>
      <c r="BYD31" s="227"/>
      <c r="BYE31" s="227"/>
      <c r="BYF31" s="227"/>
      <c r="BYG31" s="227"/>
      <c r="BYH31" s="227"/>
      <c r="BYI31" s="227"/>
      <c r="BYJ31" s="227"/>
      <c r="BYK31" s="227"/>
      <c r="BYL31" s="227"/>
      <c r="BYM31" s="227"/>
      <c r="BYN31" s="227"/>
      <c r="BYO31" s="227"/>
      <c r="BYP31" s="227"/>
      <c r="BYQ31" s="227"/>
      <c r="BYR31" s="227"/>
      <c r="BYS31" s="227"/>
      <c r="BYT31" s="227"/>
      <c r="BYU31" s="227"/>
      <c r="BYV31" s="227"/>
      <c r="BYW31" s="227"/>
      <c r="BYX31" s="227"/>
      <c r="BYY31" s="227"/>
      <c r="BYZ31" s="227"/>
      <c r="BZA31" s="227"/>
      <c r="BZB31" s="227"/>
      <c r="BZC31" s="227"/>
      <c r="BZD31" s="227"/>
      <c r="BZE31" s="227"/>
      <c r="BZF31" s="227"/>
      <c r="BZG31" s="227"/>
      <c r="BZH31" s="227"/>
      <c r="BZI31" s="227"/>
      <c r="BZJ31" s="227"/>
      <c r="BZK31" s="227"/>
      <c r="BZL31" s="227"/>
      <c r="BZM31" s="227"/>
      <c r="BZN31" s="227"/>
      <c r="BZO31" s="227"/>
      <c r="BZP31" s="227"/>
      <c r="BZQ31" s="227"/>
      <c r="BZR31" s="227"/>
      <c r="BZS31" s="227"/>
      <c r="BZT31" s="227"/>
      <c r="BZU31" s="227"/>
      <c r="BZV31" s="227"/>
      <c r="BZW31" s="227"/>
      <c r="BZX31" s="227"/>
      <c r="BZY31" s="227"/>
      <c r="BZZ31" s="227"/>
      <c r="CAA31" s="227"/>
      <c r="CAB31" s="227"/>
      <c r="CAC31" s="227"/>
      <c r="CAD31" s="227"/>
      <c r="CAE31" s="227"/>
      <c r="CAF31" s="227"/>
      <c r="CAG31" s="227"/>
      <c r="CAH31" s="227"/>
      <c r="CAI31" s="227"/>
      <c r="CAJ31" s="227"/>
      <c r="CAK31" s="227"/>
      <c r="CAL31" s="227"/>
      <c r="CAM31" s="227"/>
      <c r="CAN31" s="227"/>
      <c r="CAO31" s="227"/>
      <c r="CAP31" s="227"/>
      <c r="CAQ31" s="227"/>
      <c r="CAR31" s="227"/>
      <c r="CAS31" s="227"/>
      <c r="CAT31" s="227"/>
      <c r="CAU31" s="227"/>
      <c r="CAV31" s="227"/>
      <c r="CAW31" s="227"/>
      <c r="CAX31" s="227"/>
      <c r="CAY31" s="227"/>
      <c r="CAZ31" s="227"/>
      <c r="CBA31" s="227"/>
      <c r="CBB31" s="227"/>
      <c r="CBC31" s="227"/>
      <c r="CBD31" s="227"/>
      <c r="CBE31" s="227"/>
      <c r="CBF31" s="227"/>
      <c r="CBG31" s="227"/>
      <c r="CBH31" s="227"/>
      <c r="CBI31" s="227"/>
      <c r="CBJ31" s="227"/>
      <c r="CBK31" s="227"/>
      <c r="CBL31" s="227"/>
      <c r="CBM31" s="227"/>
      <c r="CBN31" s="227"/>
      <c r="CBO31" s="227"/>
      <c r="CBP31" s="227"/>
      <c r="CBQ31" s="227"/>
      <c r="CBR31" s="227"/>
      <c r="CBS31" s="227"/>
      <c r="CBT31" s="227"/>
      <c r="CBU31" s="227"/>
      <c r="CBV31" s="227"/>
      <c r="CBW31" s="227"/>
      <c r="CBX31" s="227"/>
      <c r="CBY31" s="227"/>
      <c r="CBZ31" s="227"/>
      <c r="CCA31" s="227"/>
      <c r="CCB31" s="227"/>
      <c r="CCC31" s="227"/>
      <c r="CCD31" s="227"/>
      <c r="CCE31" s="227"/>
      <c r="CCF31" s="227"/>
      <c r="CCG31" s="227"/>
      <c r="CCH31" s="227"/>
      <c r="CCI31" s="227"/>
      <c r="CCJ31" s="227"/>
      <c r="CCK31" s="227"/>
      <c r="CCL31" s="227"/>
      <c r="CCM31" s="227"/>
      <c r="CCN31" s="227"/>
      <c r="CCO31" s="227"/>
      <c r="CCP31" s="227"/>
      <c r="CCQ31" s="227"/>
      <c r="CCR31" s="227"/>
      <c r="CCS31" s="227"/>
      <c r="CCT31" s="227"/>
      <c r="CCU31" s="227"/>
      <c r="CCV31" s="227"/>
      <c r="CCW31" s="227"/>
      <c r="CCX31" s="227"/>
      <c r="CCY31" s="227"/>
      <c r="CCZ31" s="227"/>
      <c r="CDA31" s="227"/>
      <c r="CDB31" s="227"/>
      <c r="CDC31" s="227"/>
      <c r="CDD31" s="227"/>
      <c r="CDE31" s="227"/>
      <c r="CDF31" s="227"/>
      <c r="CDG31" s="227"/>
      <c r="CDH31" s="227"/>
      <c r="CDI31" s="227"/>
      <c r="CDJ31" s="227"/>
      <c r="CDK31" s="227"/>
      <c r="CDL31" s="227"/>
      <c r="CDM31" s="227"/>
      <c r="CDN31" s="227"/>
      <c r="CDO31" s="227"/>
      <c r="CDP31" s="227"/>
      <c r="CDQ31" s="227"/>
      <c r="CDR31" s="227"/>
      <c r="CDS31" s="227"/>
      <c r="CDT31" s="227"/>
      <c r="CDU31" s="227"/>
      <c r="CDV31" s="227"/>
      <c r="CDW31" s="227"/>
      <c r="CDX31" s="227"/>
      <c r="CDY31" s="227"/>
      <c r="CDZ31" s="227"/>
      <c r="CEA31" s="227"/>
      <c r="CEB31" s="227"/>
      <c r="CEC31" s="227"/>
      <c r="CED31" s="227"/>
      <c r="CEE31" s="227"/>
      <c r="CEF31" s="227"/>
      <c r="CEG31" s="227"/>
      <c r="CEH31" s="227"/>
      <c r="CEI31" s="227"/>
      <c r="CEJ31" s="227"/>
      <c r="CEK31" s="227"/>
      <c r="CEL31" s="227"/>
      <c r="CEM31" s="227"/>
      <c r="CEN31" s="227"/>
      <c r="CEO31" s="227"/>
      <c r="CEP31" s="227"/>
      <c r="CEQ31" s="227"/>
      <c r="CER31" s="227"/>
      <c r="CES31" s="227"/>
      <c r="CET31" s="227"/>
      <c r="CEU31" s="227"/>
      <c r="CEV31" s="227"/>
      <c r="CEW31" s="227"/>
      <c r="CEX31" s="227"/>
      <c r="CEY31" s="227"/>
      <c r="CEZ31" s="227"/>
      <c r="CFA31" s="227"/>
      <c r="CFB31" s="227"/>
      <c r="CFC31" s="227"/>
      <c r="CFD31" s="227"/>
      <c r="CFE31" s="227"/>
      <c r="CFF31" s="227"/>
      <c r="CFG31" s="227"/>
      <c r="CFH31" s="227"/>
      <c r="CFI31" s="227"/>
      <c r="CFJ31" s="227"/>
      <c r="CFK31" s="227"/>
      <c r="CFL31" s="227"/>
      <c r="CFM31" s="227"/>
      <c r="CFN31" s="227"/>
      <c r="CFO31" s="227"/>
      <c r="CFP31" s="227"/>
      <c r="CFQ31" s="227"/>
      <c r="CFR31" s="227"/>
      <c r="CFS31" s="227"/>
      <c r="CFT31" s="227"/>
      <c r="CFU31" s="227"/>
      <c r="CFV31" s="227"/>
      <c r="CFW31" s="227"/>
      <c r="CFX31" s="227"/>
      <c r="CFY31" s="227"/>
      <c r="CFZ31" s="227"/>
      <c r="CGA31" s="227"/>
      <c r="CGB31" s="227"/>
      <c r="CGC31" s="227"/>
      <c r="CGD31" s="227"/>
      <c r="CGE31" s="227"/>
      <c r="CGF31" s="227"/>
      <c r="CGG31" s="227"/>
      <c r="CGH31" s="227"/>
      <c r="CGI31" s="227"/>
      <c r="CGJ31" s="227"/>
      <c r="CGK31" s="227"/>
      <c r="CGL31" s="227"/>
      <c r="CGM31" s="227"/>
      <c r="CGN31" s="227"/>
      <c r="CGO31" s="227"/>
      <c r="CGP31" s="227"/>
      <c r="CGQ31" s="227"/>
      <c r="CGR31" s="227"/>
      <c r="CGS31" s="227"/>
      <c r="CGT31" s="227"/>
      <c r="CGU31" s="227"/>
      <c r="CGV31" s="227"/>
      <c r="CGW31" s="227"/>
      <c r="CGX31" s="227"/>
      <c r="CGY31" s="227"/>
      <c r="CGZ31" s="227"/>
      <c r="CHA31" s="227"/>
      <c r="CHB31" s="227"/>
      <c r="CHC31" s="227"/>
      <c r="CHD31" s="227"/>
      <c r="CHE31" s="227"/>
      <c r="CHF31" s="227"/>
      <c r="CHG31" s="227"/>
      <c r="CHH31" s="227"/>
      <c r="CHI31" s="227"/>
      <c r="CHJ31" s="227"/>
      <c r="CHK31" s="227"/>
      <c r="CHL31" s="227"/>
      <c r="CHM31" s="227"/>
      <c r="CHN31" s="227"/>
      <c r="CHO31" s="227"/>
      <c r="CHP31" s="227"/>
      <c r="CHQ31" s="227"/>
      <c r="CHR31" s="227"/>
      <c r="CHS31" s="227"/>
      <c r="CHT31" s="227"/>
      <c r="CHU31" s="227"/>
      <c r="CHV31" s="227"/>
      <c r="CHW31" s="227"/>
      <c r="CHX31" s="227"/>
      <c r="CHY31" s="227"/>
      <c r="CHZ31" s="227"/>
      <c r="CIA31" s="227"/>
      <c r="CIB31" s="227"/>
      <c r="CIC31" s="227"/>
      <c r="CID31" s="227"/>
      <c r="CIE31" s="227"/>
      <c r="CIF31" s="227"/>
      <c r="CIG31" s="227"/>
      <c r="CIH31" s="227"/>
      <c r="CII31" s="227"/>
      <c r="CIJ31" s="227"/>
      <c r="CIK31" s="227"/>
      <c r="CIL31" s="227"/>
      <c r="CIM31" s="227"/>
      <c r="CIN31" s="227"/>
      <c r="CIO31" s="227"/>
      <c r="CIP31" s="227"/>
      <c r="CIQ31" s="227"/>
      <c r="CIR31" s="227"/>
      <c r="CIS31" s="227"/>
      <c r="CIT31" s="227"/>
      <c r="CIU31" s="227"/>
      <c r="CIV31" s="227"/>
      <c r="CIW31" s="227"/>
      <c r="CIX31" s="227"/>
      <c r="CIY31" s="227"/>
      <c r="CIZ31" s="227"/>
      <c r="CJA31" s="227"/>
      <c r="CJB31" s="227"/>
      <c r="CJC31" s="227"/>
      <c r="CJD31" s="227"/>
      <c r="CJE31" s="227"/>
      <c r="CJF31" s="227"/>
      <c r="CJG31" s="227"/>
      <c r="CJH31" s="227"/>
      <c r="CJI31" s="227"/>
      <c r="CJJ31" s="227"/>
      <c r="CJK31" s="227"/>
      <c r="CJL31" s="227"/>
      <c r="CJM31" s="227"/>
      <c r="CJN31" s="227"/>
      <c r="CJO31" s="227"/>
      <c r="CJP31" s="227"/>
      <c r="CJQ31" s="227"/>
      <c r="CJR31" s="227"/>
      <c r="CJS31" s="227"/>
      <c r="CJT31" s="227"/>
      <c r="CJU31" s="227"/>
      <c r="CJV31" s="227"/>
      <c r="CJW31" s="227"/>
      <c r="CJX31" s="227"/>
      <c r="CJY31" s="227"/>
      <c r="CJZ31" s="227"/>
      <c r="CKA31" s="227"/>
      <c r="CKB31" s="227"/>
      <c r="CKC31" s="227"/>
      <c r="CKD31" s="227"/>
      <c r="CKE31" s="227"/>
      <c r="CKF31" s="227"/>
      <c r="CKG31" s="227"/>
      <c r="CKH31" s="227"/>
      <c r="CKI31" s="227"/>
      <c r="CKJ31" s="227"/>
      <c r="CKK31" s="227"/>
      <c r="CKL31" s="227"/>
      <c r="CKM31" s="227"/>
      <c r="CKN31" s="227"/>
      <c r="CKO31" s="227"/>
      <c r="CKP31" s="227"/>
      <c r="CKQ31" s="227"/>
      <c r="CKR31" s="227"/>
      <c r="CKS31" s="227"/>
      <c r="CKT31" s="227"/>
      <c r="CKU31" s="227"/>
      <c r="CKV31" s="227"/>
      <c r="CKW31" s="227"/>
      <c r="CKX31" s="227"/>
      <c r="CKY31" s="227"/>
      <c r="CKZ31" s="227"/>
      <c r="CLA31" s="227"/>
      <c r="CLB31" s="227"/>
      <c r="CLC31" s="227"/>
      <c r="CLD31" s="227"/>
      <c r="CLE31" s="227"/>
      <c r="CLF31" s="227"/>
      <c r="CLG31" s="227"/>
      <c r="CLH31" s="227"/>
      <c r="CLI31" s="227"/>
      <c r="CLJ31" s="227"/>
      <c r="CLK31" s="227"/>
      <c r="CLL31" s="227"/>
      <c r="CLM31" s="227"/>
      <c r="CLN31" s="227"/>
      <c r="CLO31" s="227"/>
      <c r="CLP31" s="227"/>
      <c r="CLQ31" s="227"/>
      <c r="CLR31" s="227"/>
      <c r="CLS31" s="227"/>
      <c r="CLT31" s="227"/>
      <c r="CLU31" s="227"/>
      <c r="CLV31" s="227"/>
      <c r="CLW31" s="227"/>
      <c r="CLX31" s="227"/>
      <c r="CLY31" s="227"/>
      <c r="CLZ31" s="227"/>
      <c r="CMA31" s="227"/>
      <c r="CMB31" s="227"/>
      <c r="CMC31" s="227"/>
      <c r="CMD31" s="227"/>
      <c r="CME31" s="227"/>
      <c r="CMF31" s="227"/>
      <c r="CMG31" s="227"/>
      <c r="CMH31" s="227"/>
      <c r="CMI31" s="227"/>
      <c r="CMJ31" s="227"/>
      <c r="CMK31" s="227"/>
      <c r="CML31" s="227"/>
      <c r="CMM31" s="227"/>
      <c r="CMN31" s="227"/>
      <c r="CMO31" s="227"/>
      <c r="CMP31" s="227"/>
      <c r="CMQ31" s="227"/>
      <c r="CMR31" s="227"/>
      <c r="CMS31" s="227"/>
      <c r="CMT31" s="227"/>
      <c r="CMU31" s="227"/>
      <c r="CMV31" s="227"/>
      <c r="CMW31" s="227"/>
      <c r="CMX31" s="227"/>
      <c r="CMY31" s="227"/>
      <c r="CMZ31" s="227"/>
      <c r="CNA31" s="227"/>
      <c r="CNB31" s="227"/>
      <c r="CNC31" s="227"/>
      <c r="CND31" s="227"/>
      <c r="CNE31" s="227"/>
      <c r="CNF31" s="227"/>
      <c r="CNG31" s="227"/>
      <c r="CNH31" s="227"/>
      <c r="CNI31" s="227"/>
      <c r="CNJ31" s="227"/>
      <c r="CNK31" s="227"/>
      <c r="CNL31" s="227"/>
      <c r="CNM31" s="227"/>
      <c r="CNN31" s="227"/>
      <c r="CNO31" s="227"/>
      <c r="CNP31" s="227"/>
      <c r="CNQ31" s="227"/>
      <c r="CNR31" s="227"/>
      <c r="CNS31" s="227"/>
      <c r="CNT31" s="227"/>
      <c r="CNU31" s="227"/>
      <c r="CNV31" s="227"/>
      <c r="CNW31" s="227"/>
      <c r="CNX31" s="227"/>
      <c r="CNY31" s="227"/>
      <c r="CNZ31" s="227"/>
      <c r="COA31" s="227"/>
      <c r="COB31" s="227"/>
      <c r="COC31" s="227"/>
      <c r="COD31" s="227"/>
      <c r="COE31" s="227"/>
      <c r="COF31" s="227"/>
      <c r="COG31" s="227"/>
      <c r="COH31" s="227"/>
      <c r="COI31" s="227"/>
      <c r="COJ31" s="227"/>
      <c r="COK31" s="227"/>
      <c r="COL31" s="227"/>
      <c r="COM31" s="227"/>
      <c r="CON31" s="227"/>
      <c r="COO31" s="227"/>
      <c r="COP31" s="227"/>
      <c r="COQ31" s="227"/>
      <c r="COR31" s="227"/>
      <c r="COS31" s="227"/>
      <c r="COT31" s="227"/>
      <c r="COU31" s="227"/>
      <c r="COV31" s="227"/>
      <c r="COW31" s="227"/>
      <c r="COX31" s="227"/>
      <c r="COY31" s="227"/>
      <c r="COZ31" s="227"/>
      <c r="CPA31" s="227"/>
      <c r="CPB31" s="227"/>
      <c r="CPC31" s="227"/>
      <c r="CPD31" s="227"/>
      <c r="CPE31" s="227"/>
      <c r="CPF31" s="227"/>
      <c r="CPG31" s="227"/>
      <c r="CPH31" s="227"/>
      <c r="CPI31" s="227"/>
      <c r="CPJ31" s="227"/>
      <c r="CPK31" s="227"/>
      <c r="CPL31" s="227"/>
      <c r="CPM31" s="227"/>
      <c r="CPN31" s="227"/>
      <c r="CPO31" s="227"/>
      <c r="CPP31" s="227"/>
      <c r="CPQ31" s="227"/>
      <c r="CPR31" s="227"/>
      <c r="CPS31" s="227"/>
      <c r="CPT31" s="227"/>
      <c r="CPU31" s="227"/>
      <c r="CPV31" s="227"/>
      <c r="CPW31" s="227"/>
      <c r="CPX31" s="227"/>
      <c r="CPY31" s="227"/>
      <c r="CPZ31" s="227"/>
      <c r="CQA31" s="227"/>
      <c r="CQB31" s="227"/>
      <c r="CQC31" s="227"/>
      <c r="CQD31" s="227"/>
      <c r="CQE31" s="227"/>
      <c r="CQF31" s="227"/>
      <c r="CQG31" s="227"/>
      <c r="CQH31" s="227"/>
      <c r="CQI31" s="227"/>
      <c r="CQJ31" s="227"/>
      <c r="CQK31" s="227"/>
      <c r="CQL31" s="227"/>
      <c r="CQM31" s="227"/>
      <c r="CQN31" s="227"/>
      <c r="CQO31" s="227"/>
      <c r="CQP31" s="227"/>
      <c r="CQQ31" s="227"/>
      <c r="CQR31" s="227"/>
      <c r="CQS31" s="227"/>
      <c r="CQT31" s="227"/>
      <c r="CQU31" s="227"/>
      <c r="CQV31" s="227"/>
      <c r="CQW31" s="227"/>
      <c r="CQX31" s="227"/>
      <c r="CQY31" s="227"/>
      <c r="CQZ31" s="227"/>
      <c r="CRA31" s="227"/>
      <c r="CRB31" s="227"/>
      <c r="CRC31" s="227"/>
      <c r="CRD31" s="227"/>
      <c r="CRE31" s="227"/>
      <c r="CRF31" s="227"/>
      <c r="CRG31" s="227"/>
      <c r="CRH31" s="227"/>
      <c r="CRI31" s="227"/>
      <c r="CRJ31" s="227"/>
      <c r="CRK31" s="227"/>
      <c r="CRL31" s="227"/>
      <c r="CRM31" s="227"/>
      <c r="CRN31" s="227"/>
      <c r="CRO31" s="227"/>
      <c r="CRP31" s="227"/>
      <c r="CRQ31" s="227"/>
      <c r="CRR31" s="227"/>
      <c r="CRS31" s="227"/>
      <c r="CRT31" s="227"/>
      <c r="CRU31" s="227"/>
      <c r="CRV31" s="227"/>
      <c r="CRW31" s="227"/>
      <c r="CRX31" s="227"/>
      <c r="CRY31" s="227"/>
      <c r="CRZ31" s="227"/>
      <c r="CSA31" s="227"/>
      <c r="CSB31" s="227"/>
      <c r="CSC31" s="227"/>
      <c r="CSD31" s="227"/>
      <c r="CSE31" s="227"/>
      <c r="CSF31" s="227"/>
      <c r="CSG31" s="227"/>
      <c r="CSH31" s="227"/>
      <c r="CSI31" s="227"/>
      <c r="CSJ31" s="227"/>
      <c r="CSK31" s="227"/>
      <c r="CSL31" s="227"/>
      <c r="CSM31" s="227"/>
      <c r="CSN31" s="227"/>
      <c r="CSO31" s="227"/>
      <c r="CSP31" s="227"/>
      <c r="CSQ31" s="227"/>
      <c r="CSR31" s="227"/>
      <c r="CSS31" s="227"/>
      <c r="CST31" s="227"/>
      <c r="CSU31" s="227"/>
      <c r="CSV31" s="227"/>
      <c r="CSW31" s="227"/>
      <c r="CSX31" s="227"/>
      <c r="CSY31" s="227"/>
      <c r="CSZ31" s="227"/>
      <c r="CTA31" s="227"/>
      <c r="CTB31" s="227"/>
      <c r="CTC31" s="227"/>
      <c r="CTD31" s="227"/>
      <c r="CTE31" s="227"/>
      <c r="CTF31" s="227"/>
      <c r="CTG31" s="227"/>
      <c r="CTH31" s="227"/>
      <c r="CTI31" s="227"/>
      <c r="CTJ31" s="227"/>
      <c r="CTK31" s="227"/>
      <c r="CTL31" s="227"/>
      <c r="CTM31" s="227"/>
      <c r="CTN31" s="227"/>
      <c r="CTO31" s="227"/>
      <c r="CTP31" s="227"/>
      <c r="CTQ31" s="227"/>
      <c r="CTR31" s="227"/>
      <c r="CTS31" s="227"/>
      <c r="CTT31" s="227"/>
      <c r="CTU31" s="227"/>
      <c r="CTV31" s="227"/>
      <c r="CTW31" s="227"/>
      <c r="CTX31" s="227"/>
      <c r="CTY31" s="227"/>
      <c r="CTZ31" s="227"/>
      <c r="CUA31" s="227"/>
      <c r="CUB31" s="227"/>
      <c r="CUC31" s="227"/>
      <c r="CUD31" s="227"/>
      <c r="CUE31" s="227"/>
      <c r="CUF31" s="227"/>
      <c r="CUG31" s="227"/>
      <c r="CUH31" s="227"/>
      <c r="CUI31" s="227"/>
      <c r="CUJ31" s="227"/>
      <c r="CUK31" s="227"/>
      <c r="CUL31" s="227"/>
      <c r="CUM31" s="227"/>
      <c r="CUN31" s="227"/>
      <c r="CUO31" s="227"/>
      <c r="CUP31" s="227"/>
      <c r="CUQ31" s="227"/>
      <c r="CUR31" s="227"/>
      <c r="CUS31" s="227"/>
      <c r="CUT31" s="227"/>
      <c r="CUU31" s="227"/>
      <c r="CUV31" s="227"/>
      <c r="CUW31" s="227"/>
      <c r="CUX31" s="227"/>
      <c r="CUY31" s="227"/>
      <c r="CUZ31" s="227"/>
      <c r="CVA31" s="227"/>
      <c r="CVB31" s="227"/>
      <c r="CVC31" s="227"/>
      <c r="CVD31" s="227"/>
      <c r="CVE31" s="227"/>
      <c r="CVF31" s="227"/>
      <c r="CVG31" s="227"/>
      <c r="CVH31" s="227"/>
      <c r="CVI31" s="227"/>
      <c r="CVJ31" s="227"/>
      <c r="CVK31" s="227"/>
      <c r="CVL31" s="227"/>
      <c r="CVM31" s="227"/>
      <c r="CVN31" s="227"/>
      <c r="CVO31" s="227"/>
      <c r="CVP31" s="227"/>
      <c r="CVQ31" s="227"/>
      <c r="CVR31" s="227"/>
      <c r="CVS31" s="227"/>
      <c r="CVT31" s="227"/>
      <c r="CVU31" s="227"/>
      <c r="CVV31" s="227"/>
      <c r="CVW31" s="227"/>
      <c r="CVX31" s="227"/>
      <c r="CVY31" s="227"/>
      <c r="CVZ31" s="227"/>
      <c r="CWA31" s="227"/>
      <c r="CWB31" s="227"/>
      <c r="CWC31" s="227"/>
      <c r="CWD31" s="227"/>
      <c r="CWE31" s="227"/>
      <c r="CWF31" s="227"/>
      <c r="CWG31" s="227"/>
      <c r="CWH31" s="227"/>
      <c r="CWI31" s="227"/>
      <c r="CWJ31" s="227"/>
      <c r="CWK31" s="227"/>
      <c r="CWL31" s="227"/>
      <c r="CWM31" s="227"/>
      <c r="CWN31" s="227"/>
      <c r="CWO31" s="227"/>
      <c r="CWP31" s="227"/>
      <c r="CWQ31" s="227"/>
      <c r="CWR31" s="227"/>
      <c r="CWS31" s="227"/>
      <c r="CWT31" s="227"/>
      <c r="CWU31" s="227"/>
      <c r="CWV31" s="227"/>
      <c r="CWW31" s="227"/>
      <c r="CWX31" s="227"/>
      <c r="CWY31" s="227"/>
      <c r="CWZ31" s="227"/>
      <c r="CXA31" s="227"/>
      <c r="CXB31" s="227"/>
      <c r="CXC31" s="227"/>
      <c r="CXD31" s="227"/>
      <c r="CXE31" s="227"/>
      <c r="CXF31" s="227"/>
      <c r="CXG31" s="227"/>
      <c r="CXH31" s="227"/>
      <c r="CXI31" s="227"/>
      <c r="CXJ31" s="227"/>
      <c r="CXK31" s="227"/>
      <c r="CXL31" s="227"/>
      <c r="CXM31" s="227"/>
      <c r="CXN31" s="227"/>
      <c r="CXO31" s="227"/>
      <c r="CXP31" s="227"/>
      <c r="CXQ31" s="227"/>
      <c r="CXR31" s="227"/>
      <c r="CXS31" s="227"/>
      <c r="CXT31" s="227"/>
      <c r="CXU31" s="227"/>
      <c r="CXV31" s="227"/>
      <c r="CXW31" s="227"/>
      <c r="CXX31" s="227"/>
      <c r="CXY31" s="227"/>
      <c r="CXZ31" s="227"/>
      <c r="CYA31" s="227"/>
      <c r="CYB31" s="227"/>
      <c r="CYC31" s="227"/>
      <c r="CYD31" s="227"/>
      <c r="CYE31" s="227"/>
      <c r="CYF31" s="227"/>
      <c r="CYG31" s="227"/>
      <c r="CYH31" s="227"/>
      <c r="CYI31" s="227"/>
      <c r="CYJ31" s="227"/>
      <c r="CYK31" s="227"/>
      <c r="CYL31" s="227"/>
      <c r="CYM31" s="227"/>
      <c r="CYN31" s="227"/>
      <c r="CYO31" s="227"/>
      <c r="CYP31" s="227"/>
      <c r="CYQ31" s="227"/>
      <c r="CYR31" s="227"/>
      <c r="CYS31" s="227"/>
      <c r="CYT31" s="227"/>
      <c r="CYU31" s="227"/>
      <c r="CYV31" s="227"/>
      <c r="CYW31" s="227"/>
      <c r="CYX31" s="227"/>
      <c r="CYY31" s="227"/>
      <c r="CYZ31" s="227"/>
      <c r="CZA31" s="227"/>
      <c r="CZB31" s="227"/>
      <c r="CZC31" s="227"/>
      <c r="CZD31" s="227"/>
      <c r="CZE31" s="227"/>
      <c r="CZF31" s="227"/>
      <c r="CZG31" s="227"/>
      <c r="CZH31" s="227"/>
      <c r="CZI31" s="227"/>
      <c r="CZJ31" s="227"/>
      <c r="CZK31" s="227"/>
      <c r="CZL31" s="227"/>
      <c r="CZM31" s="227"/>
      <c r="CZN31" s="227"/>
      <c r="CZO31" s="227"/>
      <c r="CZP31" s="227"/>
      <c r="CZQ31" s="227"/>
      <c r="CZR31" s="227"/>
      <c r="CZS31" s="227"/>
      <c r="CZT31" s="227"/>
      <c r="CZU31" s="227"/>
      <c r="CZV31" s="227"/>
      <c r="CZW31" s="227"/>
      <c r="CZX31" s="227"/>
      <c r="CZY31" s="227"/>
      <c r="CZZ31" s="227"/>
      <c r="DAA31" s="227"/>
      <c r="DAB31" s="227"/>
      <c r="DAC31" s="227"/>
      <c r="DAD31" s="227"/>
      <c r="DAE31" s="227"/>
      <c r="DAF31" s="227"/>
      <c r="DAG31" s="227"/>
      <c r="DAH31" s="227"/>
      <c r="DAI31" s="227"/>
      <c r="DAJ31" s="227"/>
      <c r="DAK31" s="227"/>
      <c r="DAL31" s="227"/>
      <c r="DAM31" s="227"/>
      <c r="DAN31" s="227"/>
      <c r="DAO31" s="227"/>
      <c r="DAP31" s="227"/>
      <c r="DAQ31" s="227"/>
      <c r="DAR31" s="227"/>
      <c r="DAS31" s="227"/>
      <c r="DAT31" s="227"/>
      <c r="DAU31" s="227"/>
      <c r="DAV31" s="227"/>
      <c r="DAW31" s="227"/>
      <c r="DAX31" s="227"/>
      <c r="DAY31" s="227"/>
      <c r="DAZ31" s="227"/>
      <c r="DBA31" s="227"/>
      <c r="DBB31" s="227"/>
      <c r="DBC31" s="227"/>
      <c r="DBD31" s="227"/>
      <c r="DBE31" s="227"/>
      <c r="DBF31" s="227"/>
      <c r="DBG31" s="227"/>
      <c r="DBH31" s="227"/>
      <c r="DBI31" s="227"/>
      <c r="DBJ31" s="227"/>
      <c r="DBK31" s="227"/>
      <c r="DBL31" s="227"/>
      <c r="DBM31" s="227"/>
      <c r="DBN31" s="227"/>
      <c r="DBO31" s="227"/>
      <c r="DBP31" s="227"/>
      <c r="DBQ31" s="227"/>
      <c r="DBR31" s="227"/>
      <c r="DBS31" s="227"/>
      <c r="DBT31" s="227"/>
      <c r="DBU31" s="227"/>
      <c r="DBV31" s="227"/>
      <c r="DBW31" s="227"/>
      <c r="DBX31" s="227"/>
      <c r="DBY31" s="227"/>
      <c r="DBZ31" s="227"/>
      <c r="DCA31" s="227"/>
      <c r="DCB31" s="227"/>
      <c r="DCC31" s="227"/>
      <c r="DCD31" s="227"/>
      <c r="DCE31" s="227"/>
      <c r="DCF31" s="227"/>
      <c r="DCG31" s="227"/>
      <c r="DCH31" s="227"/>
      <c r="DCI31" s="227"/>
      <c r="DCJ31" s="227"/>
      <c r="DCK31" s="227"/>
      <c r="DCL31" s="227"/>
      <c r="DCM31" s="227"/>
      <c r="DCN31" s="227"/>
      <c r="DCO31" s="227"/>
      <c r="DCP31" s="227"/>
      <c r="DCQ31" s="227"/>
      <c r="DCR31" s="227"/>
      <c r="DCS31" s="227"/>
      <c r="DCT31" s="227"/>
      <c r="DCU31" s="227"/>
      <c r="DCV31" s="227"/>
      <c r="DCW31" s="227"/>
      <c r="DCX31" s="227"/>
      <c r="DCY31" s="227"/>
      <c r="DCZ31" s="227"/>
      <c r="DDA31" s="227"/>
      <c r="DDB31" s="227"/>
      <c r="DDC31" s="227"/>
      <c r="DDD31" s="227"/>
      <c r="DDE31" s="227"/>
      <c r="DDF31" s="227"/>
      <c r="DDG31" s="227"/>
      <c r="DDH31" s="227"/>
      <c r="DDI31" s="227"/>
      <c r="DDJ31" s="227"/>
      <c r="DDK31" s="227"/>
      <c r="DDL31" s="227"/>
      <c r="DDM31" s="227"/>
      <c r="DDN31" s="227"/>
      <c r="DDO31" s="227"/>
      <c r="DDP31" s="227"/>
      <c r="DDQ31" s="227"/>
      <c r="DDR31" s="227"/>
      <c r="DDS31" s="227"/>
      <c r="DDT31" s="227"/>
      <c r="DDU31" s="227"/>
      <c r="DDV31" s="227"/>
      <c r="DDW31" s="227"/>
      <c r="DDX31" s="227"/>
      <c r="DDY31" s="227"/>
      <c r="DDZ31" s="227"/>
      <c r="DEA31" s="227"/>
      <c r="DEB31" s="227"/>
      <c r="DEC31" s="227"/>
      <c r="DED31" s="227"/>
      <c r="DEE31" s="227"/>
      <c r="DEF31" s="227"/>
      <c r="DEG31" s="227"/>
      <c r="DEH31" s="227"/>
      <c r="DEI31" s="227"/>
      <c r="DEJ31" s="227"/>
      <c r="DEK31" s="227"/>
      <c r="DEL31" s="227"/>
      <c r="DEM31" s="227"/>
      <c r="DEN31" s="227"/>
      <c r="DEO31" s="227"/>
      <c r="DEP31" s="227"/>
      <c r="DEQ31" s="227"/>
      <c r="DER31" s="227"/>
      <c r="DES31" s="227"/>
      <c r="DET31" s="227"/>
      <c r="DEU31" s="227"/>
      <c r="DEV31" s="227"/>
      <c r="DEW31" s="227"/>
      <c r="DEX31" s="227"/>
      <c r="DEY31" s="227"/>
      <c r="DEZ31" s="227"/>
      <c r="DFA31" s="227"/>
      <c r="DFB31" s="227"/>
      <c r="DFC31" s="227"/>
      <c r="DFD31" s="227"/>
      <c r="DFE31" s="227"/>
      <c r="DFF31" s="227"/>
      <c r="DFG31" s="227"/>
      <c r="DFH31" s="227"/>
      <c r="DFI31" s="227"/>
      <c r="DFJ31" s="227"/>
      <c r="DFK31" s="227"/>
      <c r="DFL31" s="227"/>
      <c r="DFM31" s="227"/>
      <c r="DFN31" s="227"/>
      <c r="DFO31" s="227"/>
      <c r="DFP31" s="227"/>
      <c r="DFQ31" s="227"/>
      <c r="DFR31" s="227"/>
      <c r="DFS31" s="227"/>
      <c r="DFT31" s="227"/>
      <c r="DFU31" s="227"/>
      <c r="DFV31" s="227"/>
      <c r="DFW31" s="227"/>
      <c r="DFX31" s="227"/>
      <c r="DFY31" s="227"/>
      <c r="DFZ31" s="227"/>
      <c r="DGA31" s="227"/>
      <c r="DGB31" s="227"/>
      <c r="DGC31" s="227"/>
      <c r="DGD31" s="227"/>
      <c r="DGE31" s="227"/>
      <c r="DGF31" s="227"/>
      <c r="DGG31" s="227"/>
      <c r="DGH31" s="227"/>
      <c r="DGI31" s="227"/>
      <c r="DGJ31" s="227"/>
      <c r="DGK31" s="227"/>
      <c r="DGL31" s="227"/>
      <c r="DGM31" s="227"/>
      <c r="DGN31" s="227"/>
      <c r="DGO31" s="227"/>
      <c r="DGP31" s="227"/>
      <c r="DGQ31" s="227"/>
      <c r="DGR31" s="227"/>
      <c r="DGS31" s="227"/>
      <c r="DGT31" s="227"/>
      <c r="DGU31" s="227"/>
      <c r="DGV31" s="227"/>
      <c r="DGW31" s="227"/>
      <c r="DGX31" s="227"/>
      <c r="DGY31" s="227"/>
      <c r="DGZ31" s="227"/>
      <c r="DHA31" s="227"/>
      <c r="DHB31" s="227"/>
      <c r="DHC31" s="227"/>
      <c r="DHD31" s="227"/>
      <c r="DHE31" s="227"/>
      <c r="DHF31" s="227"/>
      <c r="DHG31" s="227"/>
      <c r="DHH31" s="227"/>
      <c r="DHI31" s="227"/>
      <c r="DHJ31" s="227"/>
      <c r="DHK31" s="227"/>
      <c r="DHL31" s="227"/>
      <c r="DHM31" s="227"/>
      <c r="DHN31" s="227"/>
      <c r="DHO31" s="227"/>
      <c r="DHP31" s="227"/>
      <c r="DHQ31" s="227"/>
      <c r="DHR31" s="227"/>
      <c r="DHS31" s="227"/>
      <c r="DHT31" s="227"/>
      <c r="DHU31" s="227"/>
      <c r="DHV31" s="227"/>
      <c r="DHW31" s="227"/>
      <c r="DHX31" s="227"/>
      <c r="DHY31" s="227"/>
      <c r="DHZ31" s="227"/>
      <c r="DIA31" s="227"/>
      <c r="DIB31" s="227"/>
      <c r="DIC31" s="227"/>
      <c r="DID31" s="227"/>
      <c r="DIE31" s="227"/>
      <c r="DIF31" s="227"/>
      <c r="DIG31" s="227"/>
      <c r="DIH31" s="227"/>
      <c r="DII31" s="227"/>
      <c r="DIJ31" s="227"/>
      <c r="DIK31" s="227"/>
      <c r="DIL31" s="227"/>
      <c r="DIM31" s="227"/>
      <c r="DIN31" s="227"/>
      <c r="DIO31" s="227"/>
      <c r="DIP31" s="227"/>
      <c r="DIQ31" s="227"/>
      <c r="DIR31" s="227"/>
      <c r="DIS31" s="227"/>
      <c r="DIT31" s="227"/>
      <c r="DIU31" s="227"/>
      <c r="DIV31" s="227"/>
      <c r="DIW31" s="227"/>
      <c r="DIX31" s="227"/>
      <c r="DIY31" s="227"/>
      <c r="DIZ31" s="227"/>
      <c r="DJA31" s="227"/>
      <c r="DJB31" s="227"/>
      <c r="DJC31" s="227"/>
      <c r="DJD31" s="227"/>
      <c r="DJE31" s="227"/>
      <c r="DJF31" s="227"/>
      <c r="DJG31" s="227"/>
      <c r="DJH31" s="227"/>
      <c r="DJI31" s="227"/>
      <c r="DJJ31" s="227"/>
      <c r="DJK31" s="227"/>
      <c r="DJL31" s="227"/>
      <c r="DJM31" s="227"/>
      <c r="DJN31" s="227"/>
      <c r="DJO31" s="227"/>
      <c r="DJP31" s="227"/>
      <c r="DJQ31" s="227"/>
      <c r="DJR31" s="227"/>
      <c r="DJS31" s="227"/>
      <c r="DJT31" s="227"/>
      <c r="DJU31" s="227"/>
      <c r="DJV31" s="227"/>
      <c r="DJW31" s="227"/>
      <c r="DJX31" s="227"/>
      <c r="DJY31" s="227"/>
      <c r="DJZ31" s="227"/>
      <c r="DKA31" s="227"/>
      <c r="DKB31" s="227"/>
      <c r="DKC31" s="227"/>
      <c r="DKD31" s="227"/>
      <c r="DKE31" s="227"/>
      <c r="DKF31" s="227"/>
      <c r="DKG31" s="227"/>
      <c r="DKH31" s="227"/>
      <c r="DKI31" s="227"/>
      <c r="DKJ31" s="227"/>
      <c r="DKK31" s="227"/>
      <c r="DKL31" s="227"/>
      <c r="DKM31" s="227"/>
      <c r="DKN31" s="227"/>
      <c r="DKO31" s="227"/>
      <c r="DKP31" s="227"/>
      <c r="DKQ31" s="227"/>
      <c r="DKR31" s="227"/>
      <c r="DKS31" s="227"/>
      <c r="DKT31" s="227"/>
      <c r="DKU31" s="227"/>
      <c r="DKV31" s="227"/>
      <c r="DKW31" s="227"/>
      <c r="DKX31" s="227"/>
      <c r="DKY31" s="227"/>
      <c r="DKZ31" s="227"/>
      <c r="DLA31" s="227"/>
      <c r="DLB31" s="227"/>
      <c r="DLC31" s="227"/>
      <c r="DLD31" s="227"/>
      <c r="DLE31" s="227"/>
      <c r="DLF31" s="227"/>
      <c r="DLG31" s="227"/>
      <c r="DLH31" s="227"/>
      <c r="DLI31" s="227"/>
      <c r="DLJ31" s="227"/>
      <c r="DLK31" s="227"/>
      <c r="DLL31" s="227"/>
      <c r="DLM31" s="227"/>
      <c r="DLN31" s="227"/>
      <c r="DLO31" s="227"/>
      <c r="DLP31" s="227"/>
      <c r="DLQ31" s="227"/>
      <c r="DLR31" s="227"/>
      <c r="DLS31" s="227"/>
      <c r="DLT31" s="227"/>
      <c r="DLU31" s="227"/>
      <c r="DLV31" s="227"/>
      <c r="DLW31" s="227"/>
      <c r="DLX31" s="227"/>
      <c r="DLY31" s="227"/>
      <c r="DLZ31" s="227"/>
      <c r="DMA31" s="227"/>
      <c r="DMB31" s="227"/>
      <c r="DMC31" s="227"/>
      <c r="DMD31" s="227"/>
      <c r="DME31" s="227"/>
      <c r="DMF31" s="227"/>
      <c r="DMG31" s="227"/>
      <c r="DMH31" s="227"/>
      <c r="DMI31" s="227"/>
      <c r="DMJ31" s="227"/>
      <c r="DMK31" s="227"/>
      <c r="DML31" s="227"/>
      <c r="DMM31" s="227"/>
      <c r="DMN31" s="227"/>
      <c r="DMO31" s="227"/>
      <c r="DMP31" s="227"/>
      <c r="DMQ31" s="227"/>
      <c r="DMR31" s="227"/>
      <c r="DMS31" s="227"/>
      <c r="DMT31" s="227"/>
      <c r="DMU31" s="227"/>
      <c r="DMV31" s="227"/>
      <c r="DMW31" s="227"/>
      <c r="DMX31" s="227"/>
      <c r="DMY31" s="227"/>
      <c r="DMZ31" s="227"/>
      <c r="DNA31" s="227"/>
      <c r="DNB31" s="227"/>
      <c r="DNC31" s="227"/>
      <c r="DND31" s="227"/>
      <c r="DNE31" s="227"/>
      <c r="DNF31" s="227"/>
      <c r="DNG31" s="227"/>
      <c r="DNH31" s="227"/>
      <c r="DNI31" s="227"/>
      <c r="DNJ31" s="227"/>
      <c r="DNK31" s="227"/>
      <c r="DNL31" s="227"/>
      <c r="DNM31" s="227"/>
      <c r="DNN31" s="227"/>
      <c r="DNO31" s="227"/>
      <c r="DNP31" s="227"/>
      <c r="DNQ31" s="227"/>
      <c r="DNR31" s="227"/>
      <c r="DNS31" s="227"/>
      <c r="DNT31" s="227"/>
      <c r="DNU31" s="227"/>
      <c r="DNV31" s="227"/>
      <c r="DNW31" s="227"/>
      <c r="DNX31" s="227"/>
      <c r="DNY31" s="227"/>
      <c r="DNZ31" s="227"/>
      <c r="DOA31" s="227"/>
      <c r="DOB31" s="227"/>
      <c r="DOC31" s="227"/>
      <c r="DOD31" s="227"/>
      <c r="DOE31" s="227"/>
      <c r="DOF31" s="227"/>
      <c r="DOG31" s="227"/>
      <c r="DOH31" s="227"/>
      <c r="DOI31" s="227"/>
      <c r="DOJ31" s="227"/>
      <c r="DOK31" s="227"/>
      <c r="DOL31" s="227"/>
      <c r="DOM31" s="227"/>
      <c r="DON31" s="227"/>
      <c r="DOO31" s="227"/>
      <c r="DOP31" s="227"/>
      <c r="DOQ31" s="227"/>
      <c r="DOR31" s="227"/>
      <c r="DOS31" s="227"/>
      <c r="DOT31" s="227"/>
      <c r="DOU31" s="227"/>
      <c r="DOV31" s="227"/>
      <c r="DOW31" s="227"/>
      <c r="DOX31" s="227"/>
      <c r="DOY31" s="227"/>
      <c r="DOZ31" s="227"/>
      <c r="DPA31" s="227"/>
      <c r="DPB31" s="227"/>
      <c r="DPC31" s="227"/>
      <c r="DPD31" s="227"/>
      <c r="DPE31" s="227"/>
      <c r="DPF31" s="227"/>
      <c r="DPG31" s="227"/>
      <c r="DPH31" s="227"/>
      <c r="DPI31" s="227"/>
      <c r="DPJ31" s="227"/>
      <c r="DPK31" s="227"/>
      <c r="DPL31" s="227"/>
      <c r="DPM31" s="227"/>
      <c r="DPN31" s="227"/>
      <c r="DPO31" s="227"/>
      <c r="DPP31" s="227"/>
      <c r="DPQ31" s="227"/>
      <c r="DPR31" s="227"/>
      <c r="DPS31" s="227"/>
      <c r="DPT31" s="227"/>
      <c r="DPU31" s="227"/>
      <c r="DPV31" s="227"/>
      <c r="DPW31" s="227"/>
      <c r="DPX31" s="227"/>
      <c r="DPY31" s="227"/>
      <c r="DPZ31" s="227"/>
      <c r="DQA31" s="227"/>
      <c r="DQB31" s="227"/>
      <c r="DQC31" s="227"/>
      <c r="DQD31" s="227"/>
      <c r="DQE31" s="227"/>
      <c r="DQF31" s="227"/>
      <c r="DQG31" s="227"/>
      <c r="DQH31" s="227"/>
      <c r="DQI31" s="227"/>
      <c r="DQJ31" s="227"/>
      <c r="DQK31" s="227"/>
      <c r="DQL31" s="227"/>
      <c r="DQM31" s="227"/>
      <c r="DQN31" s="227"/>
      <c r="DQO31" s="227"/>
      <c r="DQP31" s="227"/>
      <c r="DQQ31" s="227"/>
      <c r="DQR31" s="227"/>
      <c r="DQS31" s="227"/>
      <c r="DQT31" s="227"/>
      <c r="DQU31" s="227"/>
      <c r="DQV31" s="227"/>
      <c r="DQW31" s="227"/>
      <c r="DQX31" s="227"/>
      <c r="DQY31" s="227"/>
      <c r="DQZ31" s="227"/>
      <c r="DRA31" s="227"/>
      <c r="DRB31" s="227"/>
      <c r="DRC31" s="227"/>
      <c r="DRD31" s="227"/>
      <c r="DRE31" s="227"/>
      <c r="DRF31" s="227"/>
      <c r="DRG31" s="227"/>
      <c r="DRH31" s="227"/>
      <c r="DRI31" s="227"/>
      <c r="DRJ31" s="227"/>
      <c r="DRK31" s="227"/>
      <c r="DRL31" s="227"/>
      <c r="DRM31" s="227"/>
      <c r="DRN31" s="227"/>
      <c r="DRO31" s="227"/>
      <c r="DRP31" s="227"/>
      <c r="DRQ31" s="227"/>
      <c r="DRR31" s="227"/>
      <c r="DRS31" s="227"/>
      <c r="DRT31" s="227"/>
      <c r="DRU31" s="227"/>
      <c r="DRV31" s="227"/>
      <c r="DRW31" s="227"/>
      <c r="DRX31" s="227"/>
      <c r="DRY31" s="227"/>
      <c r="DRZ31" s="227"/>
      <c r="DSA31" s="227"/>
      <c r="DSB31" s="227"/>
      <c r="DSC31" s="227"/>
      <c r="DSD31" s="227"/>
      <c r="DSE31" s="227"/>
      <c r="DSF31" s="227"/>
      <c r="DSG31" s="227"/>
      <c r="DSH31" s="227"/>
      <c r="DSI31" s="227"/>
      <c r="DSJ31" s="227"/>
      <c r="DSK31" s="227"/>
      <c r="DSL31" s="227"/>
      <c r="DSM31" s="227"/>
      <c r="DSN31" s="227"/>
      <c r="DSO31" s="227"/>
      <c r="DSP31" s="227"/>
      <c r="DSQ31" s="227"/>
      <c r="DSR31" s="227"/>
      <c r="DSS31" s="227"/>
      <c r="DST31" s="227"/>
      <c r="DSU31" s="227"/>
      <c r="DSV31" s="227"/>
      <c r="DSW31" s="227"/>
      <c r="DSX31" s="227"/>
      <c r="DSY31" s="227"/>
      <c r="DSZ31" s="227"/>
      <c r="DTA31" s="227"/>
      <c r="DTB31" s="227"/>
      <c r="DTC31" s="227"/>
      <c r="DTD31" s="227"/>
      <c r="DTE31" s="227"/>
      <c r="DTF31" s="227"/>
      <c r="DTG31" s="227"/>
      <c r="DTH31" s="227"/>
      <c r="DTI31" s="227"/>
      <c r="DTJ31" s="227"/>
      <c r="DTK31" s="227"/>
      <c r="DTL31" s="227"/>
      <c r="DTM31" s="227"/>
      <c r="DTN31" s="227"/>
      <c r="DTO31" s="227"/>
      <c r="DTP31" s="227"/>
      <c r="DTQ31" s="227"/>
      <c r="DTR31" s="227"/>
      <c r="DTS31" s="227"/>
      <c r="DTT31" s="227"/>
      <c r="DTU31" s="227"/>
      <c r="DTV31" s="227"/>
      <c r="DTW31" s="227"/>
      <c r="DTX31" s="227"/>
      <c r="DTY31" s="227"/>
      <c r="DTZ31" s="227"/>
      <c r="DUA31" s="227"/>
      <c r="DUB31" s="227"/>
      <c r="DUC31" s="227"/>
      <c r="DUD31" s="227"/>
      <c r="DUE31" s="227"/>
      <c r="DUF31" s="227"/>
      <c r="DUG31" s="227"/>
      <c r="DUH31" s="227"/>
      <c r="DUI31" s="227"/>
      <c r="DUJ31" s="227"/>
      <c r="DUK31" s="227"/>
      <c r="DUL31" s="227"/>
      <c r="DUM31" s="227"/>
      <c r="DUN31" s="227"/>
      <c r="DUO31" s="227"/>
      <c r="DUP31" s="227"/>
      <c r="DUQ31" s="227"/>
      <c r="DUR31" s="227"/>
      <c r="DUS31" s="227"/>
      <c r="DUT31" s="227"/>
      <c r="DUU31" s="227"/>
      <c r="DUV31" s="227"/>
      <c r="DUW31" s="227"/>
      <c r="DUX31" s="227"/>
      <c r="DUY31" s="227"/>
      <c r="DUZ31" s="227"/>
      <c r="DVA31" s="227"/>
      <c r="DVB31" s="227"/>
      <c r="DVC31" s="227"/>
      <c r="DVD31" s="227"/>
      <c r="DVE31" s="227"/>
      <c r="DVF31" s="227"/>
      <c r="DVG31" s="227"/>
      <c r="DVH31" s="227"/>
      <c r="DVI31" s="227"/>
      <c r="DVJ31" s="227"/>
      <c r="DVK31" s="227"/>
      <c r="DVL31" s="227"/>
      <c r="DVM31" s="227"/>
      <c r="DVN31" s="227"/>
      <c r="DVO31" s="227"/>
      <c r="DVP31" s="227"/>
      <c r="DVQ31" s="227"/>
      <c r="DVR31" s="227"/>
      <c r="DVS31" s="227"/>
      <c r="DVT31" s="227"/>
      <c r="DVU31" s="227"/>
      <c r="DVV31" s="227"/>
      <c r="DVW31" s="227"/>
      <c r="DVX31" s="227"/>
      <c r="DVY31" s="227"/>
      <c r="DVZ31" s="227"/>
      <c r="DWA31" s="227"/>
      <c r="DWB31" s="227"/>
      <c r="DWC31" s="227"/>
      <c r="DWD31" s="227"/>
      <c r="DWE31" s="227"/>
      <c r="DWF31" s="227"/>
      <c r="DWG31" s="227"/>
      <c r="DWH31" s="227"/>
      <c r="DWI31" s="227"/>
      <c r="DWJ31" s="227"/>
      <c r="DWK31" s="227"/>
      <c r="DWL31" s="227"/>
      <c r="DWM31" s="227"/>
      <c r="DWN31" s="227"/>
      <c r="DWO31" s="227"/>
      <c r="DWP31" s="227"/>
      <c r="DWQ31" s="227"/>
      <c r="DWR31" s="227"/>
      <c r="DWS31" s="227"/>
      <c r="DWT31" s="227"/>
      <c r="DWU31" s="227"/>
      <c r="DWV31" s="227"/>
      <c r="DWW31" s="227"/>
      <c r="DWX31" s="227"/>
      <c r="DWY31" s="227"/>
      <c r="DWZ31" s="227"/>
      <c r="DXA31" s="227"/>
      <c r="DXB31" s="227"/>
      <c r="DXC31" s="227"/>
      <c r="DXD31" s="227"/>
      <c r="DXE31" s="227"/>
      <c r="DXF31" s="227"/>
      <c r="DXG31" s="227"/>
      <c r="DXH31" s="227"/>
      <c r="DXI31" s="227"/>
      <c r="DXJ31" s="227"/>
      <c r="DXK31" s="227"/>
      <c r="DXL31" s="227"/>
      <c r="DXM31" s="227"/>
      <c r="DXN31" s="227"/>
      <c r="DXO31" s="227"/>
      <c r="DXP31" s="227"/>
      <c r="DXQ31" s="227"/>
      <c r="DXR31" s="227"/>
      <c r="DXS31" s="227"/>
      <c r="DXT31" s="227"/>
      <c r="DXU31" s="227"/>
      <c r="DXV31" s="227"/>
      <c r="DXW31" s="227"/>
      <c r="DXX31" s="227"/>
      <c r="DXY31" s="227"/>
      <c r="DXZ31" s="227"/>
      <c r="DYA31" s="227"/>
      <c r="DYB31" s="227"/>
      <c r="DYC31" s="227"/>
      <c r="DYD31" s="227"/>
      <c r="DYE31" s="227"/>
      <c r="DYF31" s="227"/>
      <c r="DYG31" s="227"/>
      <c r="DYH31" s="227"/>
      <c r="DYI31" s="227"/>
      <c r="DYJ31" s="227"/>
      <c r="DYK31" s="227"/>
      <c r="DYL31" s="227"/>
      <c r="DYM31" s="227"/>
      <c r="DYN31" s="227"/>
      <c r="DYO31" s="227"/>
      <c r="DYP31" s="227"/>
      <c r="DYQ31" s="227"/>
      <c r="DYR31" s="227"/>
      <c r="DYS31" s="227"/>
      <c r="DYT31" s="227"/>
      <c r="DYU31" s="227"/>
      <c r="DYV31" s="227"/>
      <c r="DYW31" s="227"/>
      <c r="DYX31" s="227"/>
      <c r="DYY31" s="227"/>
      <c r="DYZ31" s="227"/>
      <c r="DZA31" s="227"/>
      <c r="DZB31" s="227"/>
      <c r="DZC31" s="227"/>
      <c r="DZD31" s="227"/>
      <c r="DZE31" s="227"/>
      <c r="DZF31" s="227"/>
      <c r="DZG31" s="227"/>
      <c r="DZH31" s="227"/>
      <c r="DZI31" s="227"/>
      <c r="DZJ31" s="227"/>
      <c r="DZK31" s="227"/>
      <c r="DZL31" s="227"/>
      <c r="DZM31" s="227"/>
      <c r="DZN31" s="227"/>
      <c r="DZO31" s="227"/>
      <c r="DZP31" s="227"/>
      <c r="DZQ31" s="227"/>
      <c r="DZR31" s="227"/>
      <c r="DZS31" s="227"/>
      <c r="DZT31" s="227"/>
      <c r="DZU31" s="227"/>
      <c r="DZV31" s="227"/>
      <c r="DZW31" s="227"/>
      <c r="DZX31" s="227"/>
      <c r="DZY31" s="227"/>
      <c r="DZZ31" s="227"/>
      <c r="EAA31" s="227"/>
      <c r="EAB31" s="227"/>
      <c r="EAC31" s="227"/>
      <c r="EAD31" s="227"/>
      <c r="EAE31" s="227"/>
      <c r="EAF31" s="227"/>
      <c r="EAG31" s="227"/>
      <c r="EAH31" s="227"/>
      <c r="EAI31" s="227"/>
      <c r="EAJ31" s="227"/>
      <c r="EAK31" s="227"/>
      <c r="EAL31" s="227"/>
      <c r="EAM31" s="227"/>
      <c r="EAN31" s="227"/>
      <c r="EAO31" s="227"/>
      <c r="EAP31" s="227"/>
      <c r="EAQ31" s="227"/>
      <c r="EAR31" s="227"/>
      <c r="EAS31" s="227"/>
      <c r="EAT31" s="227"/>
      <c r="EAU31" s="227"/>
      <c r="EAV31" s="227"/>
      <c r="EAW31" s="227"/>
      <c r="EAX31" s="227"/>
      <c r="EAY31" s="227"/>
      <c r="EAZ31" s="227"/>
      <c r="EBA31" s="227"/>
      <c r="EBB31" s="227"/>
      <c r="EBC31" s="227"/>
      <c r="EBD31" s="227"/>
      <c r="EBE31" s="227"/>
      <c r="EBF31" s="227"/>
      <c r="EBG31" s="227"/>
      <c r="EBH31" s="227"/>
      <c r="EBI31" s="227"/>
      <c r="EBJ31" s="227"/>
      <c r="EBK31" s="227"/>
      <c r="EBL31" s="227"/>
      <c r="EBM31" s="227"/>
      <c r="EBN31" s="227"/>
      <c r="EBO31" s="227"/>
      <c r="EBP31" s="227"/>
      <c r="EBQ31" s="227"/>
      <c r="EBR31" s="227"/>
      <c r="EBS31" s="227"/>
      <c r="EBT31" s="227"/>
      <c r="EBU31" s="227"/>
      <c r="EBV31" s="227"/>
      <c r="EBW31" s="227"/>
      <c r="EBX31" s="227"/>
      <c r="EBY31" s="227"/>
      <c r="EBZ31" s="227"/>
      <c r="ECA31" s="227"/>
      <c r="ECB31" s="227"/>
      <c r="ECC31" s="227"/>
      <c r="ECD31" s="227"/>
      <c r="ECE31" s="227"/>
      <c r="ECF31" s="227"/>
      <c r="ECG31" s="227"/>
      <c r="ECH31" s="227"/>
      <c r="ECI31" s="227"/>
      <c r="ECJ31" s="227"/>
      <c r="ECK31" s="227"/>
      <c r="ECL31" s="227"/>
      <c r="ECM31" s="227"/>
      <c r="ECN31" s="227"/>
      <c r="ECO31" s="227"/>
      <c r="ECP31" s="227"/>
      <c r="ECQ31" s="227"/>
      <c r="ECR31" s="227"/>
      <c r="ECS31" s="227"/>
      <c r="ECT31" s="227"/>
      <c r="ECU31" s="227"/>
      <c r="ECV31" s="227"/>
      <c r="ECW31" s="227"/>
      <c r="ECX31" s="227"/>
      <c r="ECY31" s="227"/>
      <c r="ECZ31" s="227"/>
      <c r="EDA31" s="227"/>
      <c r="EDB31" s="227"/>
      <c r="EDC31" s="227"/>
      <c r="EDD31" s="227"/>
      <c r="EDE31" s="227"/>
      <c r="EDF31" s="227"/>
      <c r="EDG31" s="227"/>
      <c r="EDH31" s="227"/>
      <c r="EDI31" s="227"/>
      <c r="EDJ31" s="227"/>
      <c r="EDK31" s="227"/>
      <c r="EDL31" s="227"/>
      <c r="EDM31" s="227"/>
      <c r="EDN31" s="227"/>
      <c r="EDO31" s="227"/>
      <c r="EDP31" s="227"/>
      <c r="EDQ31" s="227"/>
      <c r="EDR31" s="227"/>
      <c r="EDS31" s="227"/>
      <c r="EDT31" s="227"/>
      <c r="EDU31" s="227"/>
      <c r="EDV31" s="227"/>
      <c r="EDW31" s="227"/>
      <c r="EDX31" s="227"/>
      <c r="EDY31" s="227"/>
      <c r="EDZ31" s="227"/>
      <c r="EEA31" s="227"/>
      <c r="EEB31" s="227"/>
      <c r="EEC31" s="227"/>
      <c r="EED31" s="227"/>
      <c r="EEE31" s="227"/>
      <c r="EEF31" s="227"/>
      <c r="EEG31" s="227"/>
      <c r="EEH31" s="227"/>
      <c r="EEI31" s="227"/>
      <c r="EEJ31" s="227"/>
      <c r="EEK31" s="227"/>
      <c r="EEL31" s="227"/>
      <c r="EEM31" s="227"/>
      <c r="EEN31" s="227"/>
      <c r="EEO31" s="227"/>
      <c r="EEP31" s="227"/>
      <c r="EEQ31" s="227"/>
      <c r="EER31" s="227"/>
      <c r="EES31" s="227"/>
      <c r="EET31" s="227"/>
      <c r="EEU31" s="227"/>
      <c r="EEV31" s="227"/>
      <c r="EEW31" s="227"/>
      <c r="EEX31" s="227"/>
      <c r="EEY31" s="227"/>
      <c r="EEZ31" s="227"/>
      <c r="EFA31" s="227"/>
      <c r="EFB31" s="227"/>
      <c r="EFC31" s="227"/>
      <c r="EFD31" s="227"/>
      <c r="EFE31" s="227"/>
      <c r="EFF31" s="227"/>
      <c r="EFG31" s="227"/>
      <c r="EFH31" s="227"/>
      <c r="EFI31" s="227"/>
      <c r="EFJ31" s="227"/>
      <c r="EFK31" s="227"/>
      <c r="EFL31" s="227"/>
      <c r="EFM31" s="227"/>
      <c r="EFN31" s="227"/>
      <c r="EFO31" s="227"/>
      <c r="EFP31" s="227"/>
      <c r="EFQ31" s="227"/>
      <c r="EFR31" s="227"/>
      <c r="EFS31" s="227"/>
      <c r="EFT31" s="227"/>
      <c r="EFU31" s="227"/>
      <c r="EFV31" s="227"/>
      <c r="EFW31" s="227"/>
      <c r="EFX31" s="227"/>
      <c r="EFY31" s="227"/>
      <c r="EFZ31" s="227"/>
      <c r="EGA31" s="227"/>
      <c r="EGB31" s="227"/>
      <c r="EGC31" s="227"/>
      <c r="EGD31" s="227"/>
      <c r="EGE31" s="227"/>
      <c r="EGF31" s="227"/>
      <c r="EGG31" s="227"/>
      <c r="EGH31" s="227"/>
      <c r="EGI31" s="227"/>
      <c r="EGJ31" s="227"/>
      <c r="EGK31" s="227"/>
      <c r="EGL31" s="227"/>
      <c r="EGM31" s="227"/>
      <c r="EGN31" s="227"/>
      <c r="EGO31" s="227"/>
      <c r="EGP31" s="227"/>
      <c r="EGQ31" s="227"/>
      <c r="EGR31" s="227"/>
      <c r="EGS31" s="227"/>
      <c r="EGT31" s="227"/>
      <c r="EGU31" s="227"/>
      <c r="EGV31" s="227"/>
      <c r="EGW31" s="227"/>
      <c r="EGX31" s="227"/>
      <c r="EGY31" s="227"/>
      <c r="EGZ31" s="227"/>
      <c r="EHA31" s="227"/>
      <c r="EHB31" s="227"/>
      <c r="EHC31" s="227"/>
      <c r="EHD31" s="227"/>
      <c r="EHE31" s="227"/>
      <c r="EHF31" s="227"/>
      <c r="EHG31" s="227"/>
      <c r="EHH31" s="227"/>
      <c r="EHI31" s="227"/>
      <c r="EHJ31" s="227"/>
      <c r="EHK31" s="227"/>
      <c r="EHL31" s="227"/>
      <c r="EHM31" s="227"/>
      <c r="EHN31" s="227"/>
      <c r="EHO31" s="227"/>
      <c r="EHP31" s="227"/>
      <c r="EHQ31" s="227"/>
      <c r="EHR31" s="227"/>
      <c r="EHS31" s="227"/>
      <c r="EHT31" s="227"/>
      <c r="EHU31" s="227"/>
      <c r="EHV31" s="227"/>
      <c r="EHW31" s="227"/>
      <c r="EHX31" s="227"/>
      <c r="EHY31" s="227"/>
      <c r="EHZ31" s="227"/>
      <c r="EIA31" s="227"/>
      <c r="EIB31" s="227"/>
      <c r="EIC31" s="227"/>
      <c r="EID31" s="227"/>
      <c r="EIE31" s="227"/>
      <c r="EIF31" s="227"/>
      <c r="EIG31" s="227"/>
      <c r="EIH31" s="227"/>
      <c r="EII31" s="227"/>
      <c r="EIJ31" s="227"/>
      <c r="EIK31" s="227"/>
      <c r="EIL31" s="227"/>
      <c r="EIM31" s="227"/>
      <c r="EIN31" s="227"/>
      <c r="EIO31" s="227"/>
      <c r="EIP31" s="227"/>
      <c r="EIQ31" s="227"/>
      <c r="EIR31" s="227"/>
      <c r="EIS31" s="227"/>
      <c r="EIT31" s="227"/>
      <c r="EIU31" s="227"/>
      <c r="EIV31" s="227"/>
      <c r="EIW31" s="227"/>
      <c r="EIX31" s="227"/>
      <c r="EIY31" s="227"/>
      <c r="EIZ31" s="227"/>
      <c r="EJA31" s="227"/>
      <c r="EJB31" s="227"/>
      <c r="EJC31" s="227"/>
      <c r="EJD31" s="227"/>
      <c r="EJE31" s="227"/>
      <c r="EJF31" s="227"/>
      <c r="EJG31" s="227"/>
      <c r="EJH31" s="227"/>
      <c r="EJI31" s="227"/>
      <c r="EJJ31" s="227"/>
      <c r="EJK31" s="227"/>
      <c r="EJL31" s="227"/>
      <c r="EJM31" s="227"/>
      <c r="EJN31" s="227"/>
      <c r="EJO31" s="227"/>
      <c r="EJP31" s="227"/>
      <c r="EJQ31" s="227"/>
      <c r="EJR31" s="227"/>
      <c r="EJS31" s="227"/>
      <c r="EJT31" s="227"/>
      <c r="EJU31" s="227"/>
      <c r="EJV31" s="227"/>
      <c r="EJW31" s="227"/>
      <c r="EJX31" s="227"/>
      <c r="EJY31" s="227"/>
      <c r="EJZ31" s="227"/>
      <c r="EKA31" s="227"/>
      <c r="EKB31" s="227"/>
      <c r="EKC31" s="227"/>
      <c r="EKD31" s="227"/>
      <c r="EKE31" s="227"/>
      <c r="EKF31" s="227"/>
      <c r="EKG31" s="227"/>
      <c r="EKH31" s="227"/>
      <c r="EKI31" s="227"/>
      <c r="EKJ31" s="227"/>
      <c r="EKK31" s="227"/>
      <c r="EKL31" s="227"/>
      <c r="EKM31" s="227"/>
      <c r="EKN31" s="227"/>
      <c r="EKO31" s="227"/>
      <c r="EKP31" s="227"/>
      <c r="EKQ31" s="227"/>
      <c r="EKR31" s="227"/>
      <c r="EKS31" s="227"/>
      <c r="EKT31" s="227"/>
      <c r="EKU31" s="227"/>
      <c r="EKV31" s="227"/>
      <c r="EKW31" s="227"/>
      <c r="EKX31" s="227"/>
      <c r="EKY31" s="227"/>
      <c r="EKZ31" s="227"/>
      <c r="ELA31" s="227"/>
      <c r="ELB31" s="227"/>
      <c r="ELC31" s="227"/>
      <c r="ELD31" s="227"/>
      <c r="ELE31" s="227"/>
      <c r="ELF31" s="227"/>
      <c r="ELG31" s="227"/>
      <c r="ELH31" s="227"/>
      <c r="ELI31" s="227"/>
      <c r="ELJ31" s="227"/>
      <c r="ELK31" s="227"/>
      <c r="ELL31" s="227"/>
      <c r="ELM31" s="227"/>
      <c r="ELN31" s="227"/>
      <c r="ELO31" s="227"/>
      <c r="ELP31" s="227"/>
      <c r="ELQ31" s="227"/>
      <c r="ELR31" s="227"/>
      <c r="ELS31" s="227"/>
      <c r="ELT31" s="227"/>
      <c r="ELU31" s="227"/>
      <c r="ELV31" s="227"/>
      <c r="ELW31" s="227"/>
      <c r="ELX31" s="227"/>
      <c r="ELY31" s="227"/>
      <c r="ELZ31" s="227"/>
      <c r="EMA31" s="227"/>
      <c r="EMB31" s="227"/>
      <c r="EMC31" s="227"/>
      <c r="EMD31" s="227"/>
      <c r="EME31" s="227"/>
      <c r="EMF31" s="227"/>
      <c r="EMG31" s="227"/>
      <c r="EMH31" s="227"/>
      <c r="EMI31" s="227"/>
      <c r="EMJ31" s="227"/>
      <c r="EMK31" s="227"/>
      <c r="EML31" s="227"/>
      <c r="EMM31" s="227"/>
      <c r="EMN31" s="227"/>
      <c r="EMO31" s="227"/>
      <c r="EMP31" s="227"/>
      <c r="EMQ31" s="227"/>
      <c r="EMR31" s="227"/>
      <c r="EMS31" s="227"/>
      <c r="EMT31" s="227"/>
      <c r="EMU31" s="227"/>
      <c r="EMV31" s="227"/>
      <c r="EMW31" s="227"/>
      <c r="EMX31" s="227"/>
      <c r="EMY31" s="227"/>
      <c r="EMZ31" s="227"/>
      <c r="ENA31" s="227"/>
      <c r="ENB31" s="227"/>
      <c r="ENC31" s="227"/>
      <c r="END31" s="227"/>
      <c r="ENE31" s="227"/>
      <c r="ENF31" s="227"/>
      <c r="ENG31" s="227"/>
      <c r="ENH31" s="227"/>
      <c r="ENI31" s="227"/>
      <c r="ENJ31" s="227"/>
      <c r="ENK31" s="227"/>
      <c r="ENL31" s="227"/>
      <c r="ENM31" s="227"/>
      <c r="ENN31" s="227"/>
      <c r="ENO31" s="227"/>
      <c r="ENP31" s="227"/>
      <c r="ENQ31" s="227"/>
      <c r="ENR31" s="227"/>
      <c r="ENS31" s="227"/>
      <c r="ENT31" s="227"/>
      <c r="ENU31" s="227"/>
      <c r="ENV31" s="227"/>
      <c r="ENW31" s="227"/>
      <c r="ENX31" s="227"/>
      <c r="ENY31" s="227"/>
      <c r="ENZ31" s="227"/>
      <c r="EOA31" s="227"/>
      <c r="EOB31" s="227"/>
      <c r="EOC31" s="227"/>
      <c r="EOD31" s="227"/>
      <c r="EOE31" s="227"/>
      <c r="EOF31" s="227"/>
      <c r="EOG31" s="227"/>
      <c r="EOH31" s="227"/>
      <c r="EOI31" s="227"/>
      <c r="EOJ31" s="227"/>
      <c r="EOK31" s="227"/>
      <c r="EOL31" s="227"/>
      <c r="EOM31" s="227"/>
      <c r="EON31" s="227"/>
      <c r="EOO31" s="227"/>
      <c r="EOP31" s="227"/>
      <c r="EOQ31" s="227"/>
      <c r="EOR31" s="227"/>
      <c r="EOS31" s="227"/>
      <c r="EOT31" s="227"/>
      <c r="EOU31" s="227"/>
      <c r="EOV31" s="227"/>
      <c r="EOW31" s="227"/>
      <c r="EOX31" s="227"/>
      <c r="EOY31" s="227"/>
      <c r="EOZ31" s="227"/>
      <c r="EPA31" s="227"/>
      <c r="EPB31" s="227"/>
      <c r="EPC31" s="227"/>
      <c r="EPD31" s="227"/>
      <c r="EPE31" s="227"/>
      <c r="EPF31" s="227"/>
      <c r="EPG31" s="227"/>
      <c r="EPH31" s="227"/>
      <c r="EPI31" s="227"/>
      <c r="EPJ31" s="227"/>
      <c r="EPK31" s="227"/>
      <c r="EPL31" s="227"/>
      <c r="EPM31" s="227"/>
      <c r="EPN31" s="227"/>
      <c r="EPO31" s="227"/>
      <c r="EPP31" s="227"/>
      <c r="EPQ31" s="227"/>
      <c r="EPR31" s="227"/>
      <c r="EPS31" s="227"/>
      <c r="EPT31" s="227"/>
      <c r="EPU31" s="227"/>
      <c r="EPV31" s="227"/>
      <c r="EPW31" s="227"/>
      <c r="EPX31" s="227"/>
      <c r="EPY31" s="227"/>
      <c r="EPZ31" s="227"/>
      <c r="EQA31" s="227"/>
      <c r="EQB31" s="227"/>
      <c r="EQC31" s="227"/>
      <c r="EQD31" s="227"/>
      <c r="EQE31" s="227"/>
      <c r="EQF31" s="227"/>
      <c r="EQG31" s="227"/>
      <c r="EQH31" s="227"/>
      <c r="EQI31" s="227"/>
      <c r="EQJ31" s="227"/>
      <c r="EQK31" s="227"/>
      <c r="EQL31" s="227"/>
      <c r="EQM31" s="227"/>
      <c r="EQN31" s="227"/>
      <c r="EQO31" s="227"/>
      <c r="EQP31" s="227"/>
      <c r="EQQ31" s="227"/>
      <c r="EQR31" s="227"/>
      <c r="EQS31" s="227"/>
      <c r="EQT31" s="227"/>
      <c r="EQU31" s="227"/>
      <c r="EQV31" s="227"/>
      <c r="EQW31" s="227"/>
      <c r="EQX31" s="227"/>
      <c r="EQY31" s="227"/>
      <c r="EQZ31" s="227"/>
      <c r="ERA31" s="227"/>
      <c r="ERB31" s="227"/>
      <c r="ERC31" s="227"/>
      <c r="ERD31" s="227"/>
      <c r="ERE31" s="227"/>
      <c r="ERF31" s="227"/>
      <c r="ERG31" s="227"/>
      <c r="ERH31" s="227"/>
      <c r="ERI31" s="227"/>
      <c r="ERJ31" s="227"/>
      <c r="ERK31" s="227"/>
      <c r="ERL31" s="227"/>
      <c r="ERM31" s="227"/>
      <c r="ERN31" s="227"/>
      <c r="ERO31" s="227"/>
      <c r="ERP31" s="227"/>
      <c r="ERQ31" s="227"/>
      <c r="ERR31" s="227"/>
      <c r="ERS31" s="227"/>
      <c r="ERT31" s="227"/>
      <c r="ERU31" s="227"/>
      <c r="ERV31" s="227"/>
      <c r="ERW31" s="227"/>
      <c r="ERX31" s="227"/>
      <c r="ERY31" s="227"/>
      <c r="ERZ31" s="227"/>
      <c r="ESA31" s="227"/>
      <c r="ESB31" s="227"/>
      <c r="ESC31" s="227"/>
      <c r="ESD31" s="227"/>
      <c r="ESE31" s="227"/>
      <c r="ESF31" s="227"/>
      <c r="ESG31" s="227"/>
      <c r="ESH31" s="227"/>
      <c r="ESI31" s="227"/>
      <c r="ESJ31" s="227"/>
      <c r="ESK31" s="227"/>
      <c r="ESL31" s="227"/>
      <c r="ESM31" s="227"/>
      <c r="ESN31" s="227"/>
      <c r="ESO31" s="227"/>
      <c r="ESP31" s="227"/>
      <c r="ESQ31" s="227"/>
      <c r="ESR31" s="227"/>
      <c r="ESS31" s="227"/>
      <c r="EST31" s="227"/>
      <c r="ESU31" s="227"/>
      <c r="ESV31" s="227"/>
      <c r="ESW31" s="227"/>
      <c r="ESX31" s="227"/>
      <c r="ESY31" s="227"/>
      <c r="ESZ31" s="227"/>
      <c r="ETA31" s="227"/>
      <c r="ETB31" s="227"/>
      <c r="ETC31" s="227"/>
      <c r="ETD31" s="227"/>
      <c r="ETE31" s="227"/>
      <c r="ETF31" s="227"/>
      <c r="ETG31" s="227"/>
      <c r="ETH31" s="227"/>
      <c r="ETI31" s="227"/>
      <c r="ETJ31" s="227"/>
      <c r="ETK31" s="227"/>
      <c r="ETL31" s="227"/>
      <c r="ETM31" s="227"/>
      <c r="ETN31" s="227"/>
      <c r="ETO31" s="227"/>
      <c r="ETP31" s="227"/>
      <c r="ETQ31" s="227"/>
      <c r="ETR31" s="227"/>
      <c r="ETS31" s="227"/>
      <c r="ETT31" s="227"/>
      <c r="ETU31" s="227"/>
      <c r="ETV31" s="227"/>
      <c r="ETW31" s="227"/>
      <c r="ETX31" s="227"/>
      <c r="ETY31" s="227"/>
      <c r="ETZ31" s="227"/>
      <c r="EUA31" s="227"/>
      <c r="EUB31" s="227"/>
      <c r="EUC31" s="227"/>
      <c r="EUD31" s="227"/>
      <c r="EUE31" s="227"/>
      <c r="EUF31" s="227"/>
      <c r="EUG31" s="227"/>
      <c r="EUH31" s="227"/>
      <c r="EUI31" s="227"/>
      <c r="EUJ31" s="227"/>
      <c r="EUK31" s="227"/>
      <c r="EUL31" s="227"/>
      <c r="EUM31" s="227"/>
      <c r="EUN31" s="227"/>
      <c r="EUO31" s="227"/>
      <c r="EUP31" s="227"/>
      <c r="EUQ31" s="227"/>
      <c r="EUR31" s="227"/>
      <c r="EUS31" s="227"/>
      <c r="EUT31" s="227"/>
      <c r="EUU31" s="227"/>
      <c r="EUV31" s="227"/>
      <c r="EUW31" s="227"/>
      <c r="EUX31" s="227"/>
      <c r="EUY31" s="227"/>
      <c r="EUZ31" s="227"/>
      <c r="EVA31" s="227"/>
      <c r="EVB31" s="227"/>
      <c r="EVC31" s="227"/>
      <c r="EVD31" s="227"/>
      <c r="EVE31" s="227"/>
      <c r="EVF31" s="227"/>
      <c r="EVG31" s="227"/>
      <c r="EVH31" s="227"/>
      <c r="EVI31" s="227"/>
      <c r="EVJ31" s="227"/>
      <c r="EVK31" s="227"/>
      <c r="EVL31" s="227"/>
      <c r="EVM31" s="227"/>
      <c r="EVN31" s="227"/>
      <c r="EVO31" s="227"/>
      <c r="EVP31" s="227"/>
      <c r="EVQ31" s="227"/>
      <c r="EVR31" s="227"/>
      <c r="EVS31" s="227"/>
      <c r="EVT31" s="227"/>
      <c r="EVU31" s="227"/>
      <c r="EVV31" s="227"/>
      <c r="EVW31" s="227"/>
      <c r="EVX31" s="227"/>
      <c r="EVY31" s="227"/>
      <c r="EVZ31" s="227"/>
      <c r="EWA31" s="227"/>
      <c r="EWB31" s="227"/>
      <c r="EWC31" s="227"/>
      <c r="EWD31" s="227"/>
      <c r="EWE31" s="227"/>
      <c r="EWF31" s="227"/>
      <c r="EWG31" s="227"/>
      <c r="EWH31" s="227"/>
      <c r="EWI31" s="227"/>
      <c r="EWJ31" s="227"/>
      <c r="EWK31" s="227"/>
      <c r="EWL31" s="227"/>
      <c r="EWM31" s="227"/>
      <c r="EWN31" s="227"/>
      <c r="EWO31" s="227"/>
      <c r="EWP31" s="227"/>
      <c r="EWQ31" s="227"/>
      <c r="EWR31" s="227"/>
      <c r="EWS31" s="227"/>
      <c r="EWT31" s="227"/>
      <c r="EWU31" s="227"/>
      <c r="EWV31" s="227"/>
      <c r="EWW31" s="227"/>
      <c r="EWX31" s="227"/>
      <c r="EWY31" s="227"/>
      <c r="EWZ31" s="227"/>
      <c r="EXA31" s="227"/>
      <c r="EXB31" s="227"/>
      <c r="EXC31" s="227"/>
      <c r="EXD31" s="227"/>
      <c r="EXE31" s="227"/>
      <c r="EXF31" s="227"/>
      <c r="EXG31" s="227"/>
      <c r="EXH31" s="227"/>
      <c r="EXI31" s="227"/>
      <c r="EXJ31" s="227"/>
      <c r="EXK31" s="227"/>
      <c r="EXL31" s="227"/>
      <c r="EXM31" s="227"/>
      <c r="EXN31" s="227"/>
      <c r="EXO31" s="227"/>
      <c r="EXP31" s="227"/>
      <c r="EXQ31" s="227"/>
      <c r="EXR31" s="227"/>
      <c r="EXS31" s="227"/>
      <c r="EXT31" s="227"/>
      <c r="EXU31" s="227"/>
      <c r="EXV31" s="227"/>
      <c r="EXW31" s="227"/>
      <c r="EXX31" s="227"/>
      <c r="EXY31" s="227"/>
      <c r="EXZ31" s="227"/>
      <c r="EYA31" s="227"/>
      <c r="EYB31" s="227"/>
      <c r="EYC31" s="227"/>
      <c r="EYD31" s="227"/>
      <c r="EYE31" s="227"/>
      <c r="EYF31" s="227"/>
      <c r="EYG31" s="227"/>
      <c r="EYH31" s="227"/>
      <c r="EYI31" s="227"/>
      <c r="EYJ31" s="227"/>
      <c r="EYK31" s="227"/>
      <c r="EYL31" s="227"/>
      <c r="EYM31" s="227"/>
      <c r="EYN31" s="227"/>
      <c r="EYO31" s="227"/>
      <c r="EYP31" s="227"/>
      <c r="EYQ31" s="227"/>
      <c r="EYR31" s="227"/>
      <c r="EYS31" s="227"/>
      <c r="EYT31" s="227"/>
      <c r="EYU31" s="227"/>
      <c r="EYV31" s="227"/>
      <c r="EYW31" s="227"/>
      <c r="EYX31" s="227"/>
      <c r="EYY31" s="227"/>
      <c r="EYZ31" s="227"/>
      <c r="EZA31" s="227"/>
      <c r="EZB31" s="227"/>
      <c r="EZC31" s="227"/>
      <c r="EZD31" s="227"/>
      <c r="EZE31" s="227"/>
      <c r="EZF31" s="227"/>
      <c r="EZG31" s="227"/>
      <c r="EZH31" s="227"/>
      <c r="EZI31" s="227"/>
      <c r="EZJ31" s="227"/>
      <c r="EZK31" s="227"/>
      <c r="EZL31" s="227"/>
      <c r="EZM31" s="227"/>
      <c r="EZN31" s="227"/>
      <c r="EZO31" s="227"/>
      <c r="EZP31" s="227"/>
      <c r="EZQ31" s="227"/>
      <c r="EZR31" s="227"/>
      <c r="EZS31" s="227"/>
      <c r="EZT31" s="227"/>
      <c r="EZU31" s="227"/>
      <c r="EZV31" s="227"/>
      <c r="EZW31" s="227"/>
      <c r="EZX31" s="227"/>
      <c r="EZY31" s="227"/>
      <c r="EZZ31" s="227"/>
      <c r="FAA31" s="227"/>
      <c r="FAB31" s="227"/>
      <c r="FAC31" s="227"/>
      <c r="FAD31" s="227"/>
      <c r="FAE31" s="227"/>
      <c r="FAF31" s="227"/>
      <c r="FAG31" s="227"/>
      <c r="FAH31" s="227"/>
      <c r="FAI31" s="227"/>
      <c r="FAJ31" s="227"/>
      <c r="FAK31" s="227"/>
      <c r="FAL31" s="227"/>
      <c r="FAM31" s="227"/>
      <c r="FAN31" s="227"/>
      <c r="FAO31" s="227"/>
      <c r="FAP31" s="227"/>
      <c r="FAQ31" s="227"/>
      <c r="FAR31" s="227"/>
      <c r="FAS31" s="227"/>
      <c r="FAT31" s="227"/>
      <c r="FAU31" s="227"/>
      <c r="FAV31" s="227"/>
      <c r="FAW31" s="227"/>
      <c r="FAX31" s="227"/>
      <c r="FAY31" s="227"/>
      <c r="FAZ31" s="227"/>
      <c r="FBA31" s="227"/>
      <c r="FBB31" s="227"/>
      <c r="FBC31" s="227"/>
      <c r="FBD31" s="227"/>
      <c r="FBE31" s="227"/>
      <c r="FBF31" s="227"/>
      <c r="FBG31" s="227"/>
      <c r="FBH31" s="227"/>
      <c r="FBI31" s="227"/>
      <c r="FBJ31" s="227"/>
      <c r="FBK31" s="227"/>
      <c r="FBL31" s="227"/>
      <c r="FBM31" s="227"/>
      <c r="FBN31" s="227"/>
      <c r="FBO31" s="227"/>
      <c r="FBP31" s="227"/>
      <c r="FBQ31" s="227"/>
      <c r="FBR31" s="227"/>
      <c r="FBS31" s="227"/>
      <c r="FBT31" s="227"/>
      <c r="FBU31" s="227"/>
      <c r="FBV31" s="227"/>
      <c r="FBW31" s="227"/>
      <c r="FBX31" s="227"/>
      <c r="FBY31" s="227"/>
      <c r="FBZ31" s="227"/>
      <c r="FCA31" s="227"/>
      <c r="FCB31" s="227"/>
      <c r="FCC31" s="227"/>
      <c r="FCD31" s="227"/>
      <c r="FCE31" s="227"/>
      <c r="FCF31" s="227"/>
      <c r="FCG31" s="227"/>
      <c r="FCH31" s="227"/>
      <c r="FCI31" s="227"/>
      <c r="FCJ31" s="227"/>
      <c r="FCK31" s="227"/>
      <c r="FCL31" s="227"/>
      <c r="FCM31" s="227"/>
      <c r="FCN31" s="227"/>
      <c r="FCO31" s="227"/>
      <c r="FCP31" s="227"/>
      <c r="FCQ31" s="227"/>
      <c r="FCR31" s="227"/>
      <c r="FCS31" s="227"/>
      <c r="FCT31" s="227"/>
      <c r="FCU31" s="227"/>
      <c r="FCV31" s="227"/>
      <c r="FCW31" s="227"/>
      <c r="FCX31" s="227"/>
      <c r="FCY31" s="227"/>
      <c r="FCZ31" s="227"/>
      <c r="FDA31" s="227"/>
      <c r="FDB31" s="227"/>
      <c r="FDC31" s="227"/>
      <c r="FDD31" s="227"/>
      <c r="FDE31" s="227"/>
      <c r="FDF31" s="227"/>
      <c r="FDG31" s="227"/>
      <c r="FDH31" s="227"/>
      <c r="FDI31" s="227"/>
      <c r="FDJ31" s="227"/>
      <c r="FDK31" s="227"/>
      <c r="FDL31" s="227"/>
      <c r="FDM31" s="227"/>
      <c r="FDN31" s="227"/>
      <c r="FDO31" s="227"/>
      <c r="FDP31" s="227"/>
      <c r="FDQ31" s="227"/>
      <c r="FDR31" s="227"/>
      <c r="FDS31" s="227"/>
      <c r="FDT31" s="227"/>
      <c r="FDU31" s="227"/>
      <c r="FDV31" s="227"/>
      <c r="FDW31" s="227"/>
      <c r="FDX31" s="227"/>
      <c r="FDY31" s="227"/>
      <c r="FDZ31" s="227"/>
      <c r="FEA31" s="227"/>
      <c r="FEB31" s="227"/>
      <c r="FEC31" s="227"/>
      <c r="FED31" s="227"/>
      <c r="FEE31" s="227"/>
      <c r="FEF31" s="227"/>
      <c r="FEG31" s="227"/>
      <c r="FEH31" s="227"/>
      <c r="FEI31" s="227"/>
      <c r="FEJ31" s="227"/>
      <c r="FEK31" s="227"/>
      <c r="FEL31" s="227"/>
      <c r="FEM31" s="227"/>
      <c r="FEN31" s="227"/>
      <c r="FEO31" s="227"/>
      <c r="FEP31" s="227"/>
      <c r="FEQ31" s="227"/>
      <c r="FER31" s="227"/>
      <c r="FES31" s="227"/>
      <c r="FET31" s="227"/>
      <c r="FEU31" s="227"/>
      <c r="FEV31" s="227"/>
      <c r="FEW31" s="227"/>
      <c r="FEX31" s="227"/>
      <c r="FEY31" s="227"/>
      <c r="FEZ31" s="227"/>
      <c r="FFA31" s="227"/>
      <c r="FFB31" s="227"/>
      <c r="FFC31" s="227"/>
      <c r="FFD31" s="227"/>
      <c r="FFE31" s="227"/>
      <c r="FFF31" s="227"/>
      <c r="FFG31" s="227"/>
      <c r="FFH31" s="227"/>
      <c r="FFI31" s="227"/>
      <c r="FFJ31" s="227"/>
      <c r="FFK31" s="227"/>
      <c r="FFL31" s="227"/>
      <c r="FFM31" s="227"/>
      <c r="FFN31" s="227"/>
      <c r="FFO31" s="227"/>
      <c r="FFP31" s="227"/>
      <c r="FFQ31" s="227"/>
      <c r="FFR31" s="227"/>
      <c r="FFS31" s="227"/>
      <c r="FFT31" s="227"/>
      <c r="FFU31" s="227"/>
      <c r="FFV31" s="227"/>
      <c r="FFW31" s="227"/>
      <c r="FFX31" s="227"/>
      <c r="FFY31" s="227"/>
      <c r="FFZ31" s="227"/>
      <c r="FGA31" s="227"/>
      <c r="FGB31" s="227"/>
      <c r="FGC31" s="227"/>
      <c r="FGD31" s="227"/>
      <c r="FGE31" s="227"/>
      <c r="FGF31" s="227"/>
      <c r="FGG31" s="227"/>
      <c r="FGH31" s="227"/>
      <c r="FGI31" s="227"/>
      <c r="FGJ31" s="227"/>
      <c r="FGK31" s="227"/>
      <c r="FGL31" s="227"/>
      <c r="FGM31" s="227"/>
      <c r="FGN31" s="227"/>
      <c r="FGO31" s="227"/>
      <c r="FGP31" s="227"/>
      <c r="FGQ31" s="227"/>
      <c r="FGR31" s="227"/>
      <c r="FGS31" s="227"/>
      <c r="FGT31" s="227"/>
      <c r="FGU31" s="227"/>
      <c r="FGV31" s="227"/>
      <c r="FGW31" s="227"/>
      <c r="FGX31" s="227"/>
      <c r="FGY31" s="227"/>
      <c r="FGZ31" s="227"/>
      <c r="FHA31" s="227"/>
      <c r="FHB31" s="227"/>
      <c r="FHC31" s="227"/>
      <c r="FHD31" s="227"/>
      <c r="FHE31" s="227"/>
      <c r="FHF31" s="227"/>
      <c r="FHG31" s="227"/>
      <c r="FHH31" s="227"/>
      <c r="FHI31" s="227"/>
      <c r="FHJ31" s="227"/>
      <c r="FHK31" s="227"/>
      <c r="FHL31" s="227"/>
      <c r="FHM31" s="227"/>
      <c r="FHN31" s="227"/>
      <c r="FHO31" s="227"/>
      <c r="FHP31" s="227"/>
      <c r="FHQ31" s="227"/>
      <c r="FHR31" s="227"/>
      <c r="FHS31" s="227"/>
      <c r="FHT31" s="227"/>
      <c r="FHU31" s="227"/>
      <c r="FHV31" s="227"/>
      <c r="FHW31" s="227"/>
      <c r="FHX31" s="227"/>
      <c r="FHY31" s="227"/>
      <c r="FHZ31" s="227"/>
      <c r="FIA31" s="227"/>
      <c r="FIB31" s="227"/>
      <c r="FIC31" s="227"/>
      <c r="FID31" s="227"/>
      <c r="FIE31" s="227"/>
      <c r="FIF31" s="227"/>
      <c r="FIG31" s="227"/>
      <c r="FIH31" s="227"/>
      <c r="FII31" s="227"/>
      <c r="FIJ31" s="227"/>
      <c r="FIK31" s="227"/>
      <c r="FIL31" s="227"/>
      <c r="FIM31" s="227"/>
      <c r="FIN31" s="227"/>
      <c r="FIO31" s="227"/>
      <c r="FIP31" s="227"/>
      <c r="FIQ31" s="227"/>
      <c r="FIR31" s="227"/>
      <c r="FIS31" s="227"/>
      <c r="FIT31" s="227"/>
      <c r="FIU31" s="227"/>
      <c r="FIV31" s="227"/>
      <c r="FIW31" s="227"/>
      <c r="FIX31" s="227"/>
      <c r="FIY31" s="227"/>
      <c r="FIZ31" s="227"/>
      <c r="FJA31" s="227"/>
      <c r="FJB31" s="227"/>
      <c r="FJC31" s="227"/>
      <c r="FJD31" s="227"/>
      <c r="FJE31" s="227"/>
      <c r="FJF31" s="227"/>
      <c r="FJG31" s="227"/>
      <c r="FJH31" s="227"/>
      <c r="FJI31" s="227"/>
      <c r="FJJ31" s="227"/>
      <c r="FJK31" s="227"/>
      <c r="FJL31" s="227"/>
      <c r="FJM31" s="227"/>
      <c r="FJN31" s="227"/>
      <c r="FJO31" s="227"/>
      <c r="FJP31" s="227"/>
      <c r="FJQ31" s="227"/>
      <c r="FJR31" s="227"/>
      <c r="FJS31" s="227"/>
      <c r="FJT31" s="227"/>
      <c r="FJU31" s="227"/>
      <c r="FJV31" s="227"/>
      <c r="FJW31" s="227"/>
      <c r="FJX31" s="227"/>
      <c r="FJY31" s="227"/>
      <c r="FJZ31" s="227"/>
      <c r="FKA31" s="227"/>
      <c r="FKB31" s="227"/>
      <c r="FKC31" s="227"/>
      <c r="FKD31" s="227"/>
      <c r="FKE31" s="227"/>
      <c r="FKF31" s="227"/>
      <c r="FKG31" s="227"/>
      <c r="FKH31" s="227"/>
      <c r="FKI31" s="227"/>
      <c r="FKJ31" s="227"/>
      <c r="FKK31" s="227"/>
      <c r="FKL31" s="227"/>
      <c r="FKM31" s="227"/>
      <c r="FKN31" s="227"/>
      <c r="FKO31" s="227"/>
      <c r="FKP31" s="227"/>
      <c r="FKQ31" s="227"/>
      <c r="FKR31" s="227"/>
      <c r="FKS31" s="227"/>
      <c r="FKT31" s="227"/>
      <c r="FKU31" s="227"/>
      <c r="FKV31" s="227"/>
      <c r="FKW31" s="227"/>
      <c r="FKX31" s="227"/>
      <c r="FKY31" s="227"/>
      <c r="FKZ31" s="227"/>
      <c r="FLA31" s="227"/>
      <c r="FLB31" s="227"/>
      <c r="FLC31" s="227"/>
      <c r="FLD31" s="227"/>
      <c r="FLE31" s="227"/>
      <c r="FLF31" s="227"/>
      <c r="FLG31" s="227"/>
      <c r="FLH31" s="227"/>
      <c r="FLI31" s="227"/>
      <c r="FLJ31" s="227"/>
      <c r="FLK31" s="227"/>
      <c r="FLL31" s="227"/>
      <c r="FLM31" s="227"/>
      <c r="FLN31" s="227"/>
      <c r="FLO31" s="227"/>
      <c r="FLP31" s="227"/>
      <c r="FLQ31" s="227"/>
      <c r="FLR31" s="227"/>
      <c r="FLS31" s="227"/>
      <c r="FLT31" s="227"/>
      <c r="FLU31" s="227"/>
      <c r="FLV31" s="227"/>
      <c r="FLW31" s="227"/>
      <c r="FLX31" s="227"/>
      <c r="FLY31" s="227"/>
      <c r="FLZ31" s="227"/>
      <c r="FMA31" s="227"/>
      <c r="FMB31" s="227"/>
      <c r="FMC31" s="227"/>
      <c r="FMD31" s="227"/>
      <c r="FME31" s="227"/>
      <c r="FMF31" s="227"/>
      <c r="FMG31" s="227"/>
      <c r="FMH31" s="227"/>
      <c r="FMI31" s="227"/>
      <c r="FMJ31" s="227"/>
      <c r="FMK31" s="227"/>
      <c r="FML31" s="227"/>
      <c r="FMM31" s="227"/>
      <c r="FMN31" s="227"/>
      <c r="FMO31" s="227"/>
      <c r="FMP31" s="227"/>
      <c r="FMQ31" s="227"/>
      <c r="FMR31" s="227"/>
      <c r="FMS31" s="227"/>
      <c r="FMT31" s="227"/>
      <c r="FMU31" s="227"/>
      <c r="FMV31" s="227"/>
      <c r="FMW31" s="227"/>
      <c r="FMX31" s="227"/>
      <c r="FMY31" s="227"/>
      <c r="FMZ31" s="227"/>
      <c r="FNA31" s="227"/>
      <c r="FNB31" s="227"/>
      <c r="FNC31" s="227"/>
      <c r="FND31" s="227"/>
      <c r="FNE31" s="227"/>
      <c r="FNF31" s="227"/>
      <c r="FNG31" s="227"/>
      <c r="FNH31" s="227"/>
      <c r="FNI31" s="227"/>
      <c r="FNJ31" s="227"/>
      <c r="FNK31" s="227"/>
      <c r="FNL31" s="227"/>
      <c r="FNM31" s="227"/>
      <c r="FNN31" s="227"/>
      <c r="FNO31" s="227"/>
      <c r="FNP31" s="227"/>
      <c r="FNQ31" s="227"/>
      <c r="FNR31" s="227"/>
      <c r="FNS31" s="227"/>
      <c r="FNT31" s="227"/>
      <c r="FNU31" s="227"/>
      <c r="FNV31" s="227"/>
      <c r="FNW31" s="227"/>
      <c r="FNX31" s="227"/>
      <c r="FNY31" s="227"/>
      <c r="FNZ31" s="227"/>
      <c r="FOA31" s="227"/>
      <c r="FOB31" s="227"/>
      <c r="FOC31" s="227"/>
      <c r="FOD31" s="227"/>
      <c r="FOE31" s="227"/>
      <c r="FOF31" s="227"/>
      <c r="FOG31" s="227"/>
      <c r="FOH31" s="227"/>
      <c r="FOI31" s="227"/>
      <c r="FOJ31" s="227"/>
      <c r="FOK31" s="227"/>
      <c r="FOL31" s="227"/>
      <c r="FOM31" s="227"/>
      <c r="FON31" s="227"/>
      <c r="FOO31" s="227"/>
      <c r="FOP31" s="227"/>
      <c r="FOQ31" s="227"/>
      <c r="FOR31" s="227"/>
      <c r="FOS31" s="227"/>
      <c r="FOT31" s="227"/>
      <c r="FOU31" s="227"/>
      <c r="FOV31" s="227"/>
      <c r="FOW31" s="227"/>
      <c r="FOX31" s="227"/>
      <c r="FOY31" s="227"/>
      <c r="FOZ31" s="227"/>
      <c r="FPA31" s="227"/>
      <c r="FPB31" s="227"/>
      <c r="FPC31" s="227"/>
      <c r="FPD31" s="227"/>
      <c r="FPE31" s="227"/>
      <c r="FPF31" s="227"/>
      <c r="FPG31" s="227"/>
      <c r="FPH31" s="227"/>
      <c r="FPI31" s="227"/>
      <c r="FPJ31" s="227"/>
      <c r="FPK31" s="227"/>
      <c r="FPL31" s="227"/>
      <c r="FPM31" s="227"/>
      <c r="FPN31" s="227"/>
      <c r="FPO31" s="227"/>
      <c r="FPP31" s="227"/>
      <c r="FPQ31" s="227"/>
      <c r="FPR31" s="227"/>
      <c r="FPS31" s="227"/>
      <c r="FPT31" s="227"/>
      <c r="FPU31" s="227"/>
      <c r="FPV31" s="227"/>
      <c r="FPW31" s="227"/>
      <c r="FPX31" s="227"/>
      <c r="FPY31" s="227"/>
      <c r="FPZ31" s="227"/>
      <c r="FQA31" s="227"/>
      <c r="FQB31" s="227"/>
      <c r="FQC31" s="227"/>
      <c r="FQD31" s="227"/>
      <c r="FQE31" s="227"/>
      <c r="FQF31" s="227"/>
      <c r="FQG31" s="227"/>
      <c r="FQH31" s="227"/>
      <c r="FQI31" s="227"/>
      <c r="FQJ31" s="227"/>
      <c r="FQK31" s="227"/>
      <c r="FQL31" s="227"/>
      <c r="FQM31" s="227"/>
      <c r="FQN31" s="227"/>
      <c r="FQO31" s="227"/>
      <c r="FQP31" s="227"/>
      <c r="FQQ31" s="227"/>
      <c r="FQR31" s="227"/>
      <c r="FQS31" s="227"/>
      <c r="FQT31" s="227"/>
      <c r="FQU31" s="227"/>
      <c r="FQV31" s="227"/>
      <c r="FQW31" s="227"/>
      <c r="FQX31" s="227"/>
      <c r="FQY31" s="227"/>
      <c r="FQZ31" s="227"/>
      <c r="FRA31" s="227"/>
      <c r="FRB31" s="227"/>
      <c r="FRC31" s="227"/>
      <c r="FRD31" s="227"/>
      <c r="FRE31" s="227"/>
      <c r="FRF31" s="227"/>
      <c r="FRG31" s="227"/>
      <c r="FRH31" s="227"/>
      <c r="FRI31" s="227"/>
      <c r="FRJ31" s="227"/>
      <c r="FRK31" s="227"/>
      <c r="FRL31" s="227"/>
      <c r="FRM31" s="227"/>
      <c r="FRN31" s="227"/>
      <c r="FRO31" s="227"/>
      <c r="FRP31" s="227"/>
      <c r="FRQ31" s="227"/>
      <c r="FRR31" s="227"/>
      <c r="FRS31" s="227"/>
      <c r="FRT31" s="227"/>
      <c r="FRU31" s="227"/>
      <c r="FRV31" s="227"/>
      <c r="FRW31" s="227"/>
      <c r="FRX31" s="227"/>
      <c r="FRY31" s="227"/>
      <c r="FRZ31" s="227"/>
      <c r="FSA31" s="227"/>
      <c r="FSB31" s="227"/>
      <c r="FSC31" s="227"/>
      <c r="FSD31" s="227"/>
      <c r="FSE31" s="227"/>
      <c r="FSF31" s="227"/>
      <c r="FSG31" s="227"/>
      <c r="FSH31" s="227"/>
      <c r="FSI31" s="227"/>
      <c r="FSJ31" s="227"/>
      <c r="FSK31" s="227"/>
      <c r="FSL31" s="227"/>
      <c r="FSM31" s="227"/>
      <c r="FSN31" s="227"/>
      <c r="FSO31" s="227"/>
      <c r="FSP31" s="227"/>
      <c r="FSQ31" s="227"/>
      <c r="FSR31" s="227"/>
      <c r="FSS31" s="227"/>
      <c r="FST31" s="227"/>
      <c r="FSU31" s="227"/>
      <c r="FSV31" s="227"/>
      <c r="FSW31" s="227"/>
      <c r="FSX31" s="227"/>
      <c r="FSY31" s="227"/>
      <c r="FSZ31" s="227"/>
      <c r="FTA31" s="227"/>
      <c r="FTB31" s="227"/>
      <c r="FTC31" s="227"/>
      <c r="FTD31" s="227"/>
      <c r="FTE31" s="227"/>
      <c r="FTF31" s="227"/>
      <c r="FTG31" s="227"/>
      <c r="FTH31" s="227"/>
      <c r="FTI31" s="227"/>
      <c r="FTJ31" s="227"/>
      <c r="FTK31" s="227"/>
      <c r="FTL31" s="227"/>
      <c r="FTM31" s="227"/>
      <c r="FTN31" s="227"/>
      <c r="FTO31" s="227"/>
      <c r="FTP31" s="227"/>
      <c r="FTQ31" s="227"/>
      <c r="FTR31" s="227"/>
      <c r="FTS31" s="227"/>
      <c r="FTT31" s="227"/>
      <c r="FTU31" s="227"/>
      <c r="FTV31" s="227"/>
      <c r="FTW31" s="227"/>
      <c r="FTX31" s="227"/>
      <c r="FTY31" s="227"/>
      <c r="FTZ31" s="227"/>
      <c r="FUA31" s="227"/>
      <c r="FUB31" s="227"/>
      <c r="FUC31" s="227"/>
      <c r="FUD31" s="227"/>
      <c r="FUE31" s="227"/>
      <c r="FUF31" s="227"/>
      <c r="FUG31" s="227"/>
      <c r="FUH31" s="227"/>
      <c r="FUI31" s="227"/>
      <c r="FUJ31" s="227"/>
      <c r="FUK31" s="227"/>
      <c r="FUL31" s="227"/>
      <c r="FUM31" s="227"/>
      <c r="FUN31" s="227"/>
      <c r="FUO31" s="227"/>
      <c r="FUP31" s="227"/>
      <c r="FUQ31" s="227"/>
      <c r="FUR31" s="227"/>
      <c r="FUS31" s="227"/>
      <c r="FUT31" s="227"/>
      <c r="FUU31" s="227"/>
      <c r="FUV31" s="227"/>
      <c r="FUW31" s="227"/>
      <c r="FUX31" s="227"/>
      <c r="FUY31" s="227"/>
      <c r="FUZ31" s="227"/>
      <c r="FVA31" s="227"/>
      <c r="FVB31" s="227"/>
      <c r="FVC31" s="227"/>
      <c r="FVD31" s="227"/>
      <c r="FVE31" s="227"/>
      <c r="FVF31" s="227"/>
      <c r="FVG31" s="227"/>
      <c r="FVH31" s="227"/>
      <c r="FVI31" s="227"/>
      <c r="FVJ31" s="227"/>
      <c r="FVK31" s="227"/>
      <c r="FVL31" s="227"/>
      <c r="FVM31" s="227"/>
      <c r="FVN31" s="227"/>
      <c r="FVO31" s="227"/>
      <c r="FVP31" s="227"/>
      <c r="FVQ31" s="227"/>
      <c r="FVR31" s="227"/>
      <c r="FVS31" s="227"/>
      <c r="FVT31" s="227"/>
      <c r="FVU31" s="227"/>
      <c r="FVV31" s="227"/>
      <c r="FVW31" s="227"/>
      <c r="FVX31" s="227"/>
      <c r="FVY31" s="227"/>
      <c r="FVZ31" s="227"/>
      <c r="FWA31" s="227"/>
      <c r="FWB31" s="227"/>
      <c r="FWC31" s="227"/>
      <c r="FWD31" s="227"/>
      <c r="FWE31" s="227"/>
      <c r="FWF31" s="227"/>
      <c r="FWG31" s="227"/>
      <c r="FWH31" s="227"/>
      <c r="FWI31" s="227"/>
      <c r="FWJ31" s="227"/>
      <c r="FWK31" s="227"/>
      <c r="FWL31" s="227"/>
      <c r="FWM31" s="227"/>
      <c r="FWN31" s="227"/>
      <c r="FWO31" s="227"/>
      <c r="FWP31" s="227"/>
      <c r="FWQ31" s="227"/>
      <c r="FWR31" s="227"/>
      <c r="FWS31" s="227"/>
      <c r="FWT31" s="227"/>
      <c r="FWU31" s="227"/>
      <c r="FWV31" s="227"/>
      <c r="FWW31" s="227"/>
      <c r="FWX31" s="227"/>
      <c r="FWY31" s="227"/>
      <c r="FWZ31" s="227"/>
      <c r="FXA31" s="227"/>
      <c r="FXB31" s="227"/>
      <c r="FXC31" s="227"/>
      <c r="FXD31" s="227"/>
      <c r="FXE31" s="227"/>
      <c r="FXF31" s="227"/>
      <c r="FXG31" s="227"/>
      <c r="FXH31" s="227"/>
      <c r="FXI31" s="227"/>
      <c r="FXJ31" s="227"/>
      <c r="FXK31" s="227"/>
      <c r="FXL31" s="227"/>
      <c r="FXM31" s="227"/>
      <c r="FXN31" s="227"/>
      <c r="FXO31" s="227"/>
      <c r="FXP31" s="227"/>
      <c r="FXQ31" s="227"/>
      <c r="FXR31" s="227"/>
      <c r="FXS31" s="227"/>
      <c r="FXT31" s="227"/>
      <c r="FXU31" s="227"/>
      <c r="FXV31" s="227"/>
      <c r="FXW31" s="227"/>
      <c r="FXX31" s="227"/>
      <c r="FXY31" s="227"/>
      <c r="FXZ31" s="227"/>
      <c r="FYA31" s="227"/>
      <c r="FYB31" s="227"/>
      <c r="FYC31" s="227"/>
      <c r="FYD31" s="227"/>
      <c r="FYE31" s="227"/>
      <c r="FYF31" s="227"/>
      <c r="FYG31" s="227"/>
      <c r="FYH31" s="227"/>
      <c r="FYI31" s="227"/>
      <c r="FYJ31" s="227"/>
      <c r="FYK31" s="227"/>
      <c r="FYL31" s="227"/>
      <c r="FYM31" s="227"/>
      <c r="FYN31" s="227"/>
      <c r="FYO31" s="227"/>
      <c r="FYP31" s="227"/>
      <c r="FYQ31" s="227"/>
      <c r="FYR31" s="227"/>
      <c r="FYS31" s="227"/>
      <c r="FYT31" s="227"/>
      <c r="FYU31" s="227"/>
      <c r="FYV31" s="227"/>
      <c r="FYW31" s="227"/>
      <c r="FYX31" s="227"/>
      <c r="FYY31" s="227"/>
      <c r="FYZ31" s="227"/>
      <c r="FZA31" s="227"/>
      <c r="FZB31" s="227"/>
      <c r="FZC31" s="227"/>
      <c r="FZD31" s="227"/>
      <c r="FZE31" s="227"/>
      <c r="FZF31" s="227"/>
      <c r="FZG31" s="227"/>
      <c r="FZH31" s="227"/>
      <c r="FZI31" s="227"/>
      <c r="FZJ31" s="227"/>
      <c r="FZK31" s="227"/>
      <c r="FZL31" s="227"/>
      <c r="FZM31" s="227"/>
      <c r="FZN31" s="227"/>
      <c r="FZO31" s="227"/>
      <c r="FZP31" s="227"/>
      <c r="FZQ31" s="227"/>
      <c r="FZR31" s="227"/>
      <c r="FZS31" s="227"/>
      <c r="FZT31" s="227"/>
      <c r="FZU31" s="227"/>
      <c r="FZV31" s="227"/>
      <c r="FZW31" s="227"/>
      <c r="FZX31" s="227"/>
      <c r="FZY31" s="227"/>
      <c r="FZZ31" s="227"/>
      <c r="GAA31" s="227"/>
      <c r="GAB31" s="227"/>
      <c r="GAC31" s="227"/>
      <c r="GAD31" s="227"/>
      <c r="GAE31" s="227"/>
      <c r="GAF31" s="227"/>
      <c r="GAG31" s="227"/>
      <c r="GAH31" s="227"/>
      <c r="GAI31" s="227"/>
      <c r="GAJ31" s="227"/>
      <c r="GAK31" s="227"/>
      <c r="GAL31" s="227"/>
      <c r="GAM31" s="227"/>
      <c r="GAN31" s="227"/>
      <c r="GAO31" s="227"/>
      <c r="GAP31" s="227"/>
      <c r="GAQ31" s="227"/>
      <c r="GAR31" s="227"/>
      <c r="GAS31" s="227"/>
      <c r="GAT31" s="227"/>
      <c r="GAU31" s="227"/>
      <c r="GAV31" s="227"/>
      <c r="GAW31" s="227"/>
      <c r="GAX31" s="227"/>
      <c r="GAY31" s="227"/>
      <c r="GAZ31" s="227"/>
      <c r="GBA31" s="227"/>
      <c r="GBB31" s="227"/>
      <c r="GBC31" s="227"/>
      <c r="GBD31" s="227"/>
      <c r="GBE31" s="227"/>
      <c r="GBF31" s="227"/>
      <c r="GBG31" s="227"/>
      <c r="GBH31" s="227"/>
      <c r="GBI31" s="227"/>
      <c r="GBJ31" s="227"/>
      <c r="GBK31" s="227"/>
      <c r="GBL31" s="227"/>
      <c r="GBM31" s="227"/>
      <c r="GBN31" s="227"/>
      <c r="GBO31" s="227"/>
      <c r="GBP31" s="227"/>
      <c r="GBQ31" s="227"/>
      <c r="GBR31" s="227"/>
      <c r="GBS31" s="227"/>
      <c r="GBT31" s="227"/>
      <c r="GBU31" s="227"/>
      <c r="GBV31" s="227"/>
      <c r="GBW31" s="227"/>
      <c r="GBX31" s="227"/>
      <c r="GBY31" s="227"/>
      <c r="GBZ31" s="227"/>
      <c r="GCA31" s="227"/>
      <c r="GCB31" s="227"/>
      <c r="GCC31" s="227"/>
      <c r="GCD31" s="227"/>
      <c r="GCE31" s="227"/>
      <c r="GCF31" s="227"/>
      <c r="GCG31" s="227"/>
      <c r="GCH31" s="227"/>
      <c r="GCI31" s="227"/>
      <c r="GCJ31" s="227"/>
      <c r="GCK31" s="227"/>
      <c r="GCL31" s="227"/>
      <c r="GCM31" s="227"/>
      <c r="GCN31" s="227"/>
      <c r="GCO31" s="227"/>
      <c r="GCP31" s="227"/>
      <c r="GCQ31" s="227"/>
      <c r="GCR31" s="227"/>
      <c r="GCS31" s="227"/>
      <c r="GCT31" s="227"/>
      <c r="GCU31" s="227"/>
      <c r="GCV31" s="227"/>
      <c r="GCW31" s="227"/>
      <c r="GCX31" s="227"/>
      <c r="GCY31" s="227"/>
      <c r="GCZ31" s="227"/>
      <c r="GDA31" s="227"/>
      <c r="GDB31" s="227"/>
      <c r="GDC31" s="227"/>
      <c r="GDD31" s="227"/>
      <c r="GDE31" s="227"/>
      <c r="GDF31" s="227"/>
      <c r="GDG31" s="227"/>
      <c r="GDH31" s="227"/>
      <c r="GDI31" s="227"/>
      <c r="GDJ31" s="227"/>
      <c r="GDK31" s="227"/>
      <c r="GDL31" s="227"/>
      <c r="GDM31" s="227"/>
      <c r="GDN31" s="227"/>
      <c r="GDO31" s="227"/>
      <c r="GDP31" s="227"/>
      <c r="GDQ31" s="227"/>
      <c r="GDR31" s="227"/>
      <c r="GDS31" s="227"/>
      <c r="GDT31" s="227"/>
      <c r="GDU31" s="227"/>
      <c r="GDV31" s="227"/>
      <c r="GDW31" s="227"/>
      <c r="GDX31" s="227"/>
      <c r="GDY31" s="227"/>
      <c r="GDZ31" s="227"/>
      <c r="GEA31" s="227"/>
      <c r="GEB31" s="227"/>
      <c r="GEC31" s="227"/>
      <c r="GED31" s="227"/>
      <c r="GEE31" s="227"/>
      <c r="GEF31" s="227"/>
      <c r="GEG31" s="227"/>
      <c r="GEH31" s="227"/>
      <c r="GEI31" s="227"/>
      <c r="GEJ31" s="227"/>
      <c r="GEK31" s="227"/>
      <c r="GEL31" s="227"/>
      <c r="GEM31" s="227"/>
      <c r="GEN31" s="227"/>
      <c r="GEO31" s="227"/>
      <c r="GEP31" s="227"/>
      <c r="GEQ31" s="227"/>
      <c r="GER31" s="227"/>
      <c r="GES31" s="227"/>
      <c r="GET31" s="227"/>
      <c r="GEU31" s="227"/>
      <c r="GEV31" s="227"/>
      <c r="GEW31" s="227"/>
      <c r="GEX31" s="227"/>
      <c r="GEY31" s="227"/>
      <c r="GEZ31" s="227"/>
      <c r="GFA31" s="227"/>
      <c r="GFB31" s="227"/>
      <c r="GFC31" s="227"/>
      <c r="GFD31" s="227"/>
      <c r="GFE31" s="227"/>
      <c r="GFF31" s="227"/>
      <c r="GFG31" s="227"/>
      <c r="GFH31" s="227"/>
      <c r="GFI31" s="227"/>
      <c r="GFJ31" s="227"/>
      <c r="GFK31" s="227"/>
      <c r="GFL31" s="227"/>
      <c r="GFM31" s="227"/>
      <c r="GFN31" s="227"/>
      <c r="GFO31" s="227"/>
      <c r="GFP31" s="227"/>
      <c r="GFQ31" s="227"/>
      <c r="GFR31" s="227"/>
      <c r="GFS31" s="227"/>
      <c r="GFT31" s="227"/>
      <c r="GFU31" s="227"/>
      <c r="GFV31" s="227"/>
      <c r="GFW31" s="227"/>
      <c r="GFX31" s="227"/>
      <c r="GFY31" s="227"/>
      <c r="GFZ31" s="227"/>
      <c r="GGA31" s="227"/>
      <c r="GGB31" s="227"/>
      <c r="GGC31" s="227"/>
      <c r="GGD31" s="227"/>
      <c r="GGE31" s="227"/>
      <c r="GGF31" s="227"/>
      <c r="GGG31" s="227"/>
      <c r="GGH31" s="227"/>
      <c r="GGI31" s="227"/>
      <c r="GGJ31" s="227"/>
      <c r="GGK31" s="227"/>
      <c r="GGL31" s="227"/>
      <c r="GGM31" s="227"/>
      <c r="GGN31" s="227"/>
      <c r="GGO31" s="227"/>
      <c r="GGP31" s="227"/>
      <c r="GGQ31" s="227"/>
      <c r="GGR31" s="227"/>
      <c r="GGS31" s="227"/>
      <c r="GGT31" s="227"/>
      <c r="GGU31" s="227"/>
      <c r="GGV31" s="227"/>
      <c r="GGW31" s="227"/>
      <c r="GGX31" s="227"/>
      <c r="GGY31" s="227"/>
      <c r="GGZ31" s="227"/>
      <c r="GHA31" s="227"/>
      <c r="GHB31" s="227"/>
      <c r="GHC31" s="227"/>
      <c r="GHD31" s="227"/>
      <c r="GHE31" s="227"/>
      <c r="GHF31" s="227"/>
      <c r="GHG31" s="227"/>
      <c r="GHH31" s="227"/>
      <c r="GHI31" s="227"/>
      <c r="GHJ31" s="227"/>
      <c r="GHK31" s="227"/>
      <c r="GHL31" s="227"/>
      <c r="GHM31" s="227"/>
      <c r="GHN31" s="227"/>
      <c r="GHO31" s="227"/>
      <c r="GHP31" s="227"/>
      <c r="GHQ31" s="227"/>
      <c r="GHR31" s="227"/>
      <c r="GHS31" s="227"/>
      <c r="GHT31" s="227"/>
      <c r="GHU31" s="227"/>
      <c r="GHV31" s="227"/>
      <c r="GHW31" s="227"/>
      <c r="GHX31" s="227"/>
      <c r="GHY31" s="227"/>
      <c r="GHZ31" s="227"/>
      <c r="GIA31" s="227"/>
      <c r="GIB31" s="227"/>
      <c r="GIC31" s="227"/>
      <c r="GID31" s="227"/>
      <c r="GIE31" s="227"/>
      <c r="GIF31" s="227"/>
      <c r="GIG31" s="227"/>
      <c r="GIH31" s="227"/>
      <c r="GII31" s="227"/>
      <c r="GIJ31" s="227"/>
      <c r="GIK31" s="227"/>
      <c r="GIL31" s="227"/>
      <c r="GIM31" s="227"/>
      <c r="GIN31" s="227"/>
      <c r="GIO31" s="227"/>
      <c r="GIP31" s="227"/>
      <c r="GIQ31" s="227"/>
      <c r="GIR31" s="227"/>
      <c r="GIS31" s="227"/>
      <c r="GIT31" s="227"/>
      <c r="GIU31" s="227"/>
      <c r="GIV31" s="227"/>
      <c r="GIW31" s="227"/>
      <c r="GIX31" s="227"/>
      <c r="GIY31" s="227"/>
      <c r="GIZ31" s="227"/>
      <c r="GJA31" s="227"/>
      <c r="GJB31" s="227"/>
      <c r="GJC31" s="227"/>
      <c r="GJD31" s="227"/>
      <c r="GJE31" s="227"/>
      <c r="GJF31" s="227"/>
      <c r="GJG31" s="227"/>
      <c r="GJH31" s="227"/>
      <c r="GJI31" s="227"/>
      <c r="GJJ31" s="227"/>
      <c r="GJK31" s="227"/>
      <c r="GJL31" s="227"/>
      <c r="GJM31" s="227"/>
      <c r="GJN31" s="227"/>
      <c r="GJO31" s="227"/>
      <c r="GJP31" s="227"/>
      <c r="GJQ31" s="227"/>
      <c r="GJR31" s="227"/>
      <c r="GJS31" s="227"/>
      <c r="GJT31" s="227"/>
      <c r="GJU31" s="227"/>
      <c r="GJV31" s="227"/>
      <c r="GJW31" s="227"/>
      <c r="GJX31" s="227"/>
      <c r="GJY31" s="227"/>
      <c r="GJZ31" s="227"/>
      <c r="GKA31" s="227"/>
      <c r="GKB31" s="227"/>
      <c r="GKC31" s="227"/>
      <c r="GKD31" s="227"/>
      <c r="GKE31" s="227"/>
      <c r="GKF31" s="227"/>
      <c r="GKG31" s="227"/>
      <c r="GKH31" s="227"/>
      <c r="GKI31" s="227"/>
      <c r="GKJ31" s="227"/>
      <c r="GKK31" s="227"/>
      <c r="GKL31" s="227"/>
      <c r="GKM31" s="227"/>
      <c r="GKN31" s="227"/>
      <c r="GKO31" s="227"/>
      <c r="GKP31" s="227"/>
      <c r="GKQ31" s="227"/>
      <c r="GKR31" s="227"/>
      <c r="GKS31" s="227"/>
      <c r="GKT31" s="227"/>
      <c r="GKU31" s="227"/>
      <c r="GKV31" s="227"/>
      <c r="GKW31" s="227"/>
      <c r="GKX31" s="227"/>
      <c r="GKY31" s="227"/>
      <c r="GKZ31" s="227"/>
      <c r="GLA31" s="227"/>
      <c r="GLB31" s="227"/>
      <c r="GLC31" s="227"/>
      <c r="GLD31" s="227"/>
      <c r="GLE31" s="227"/>
      <c r="GLF31" s="227"/>
      <c r="GLG31" s="227"/>
      <c r="GLH31" s="227"/>
      <c r="GLI31" s="227"/>
      <c r="GLJ31" s="227"/>
      <c r="GLK31" s="227"/>
      <c r="GLL31" s="227"/>
      <c r="GLM31" s="227"/>
      <c r="GLN31" s="227"/>
      <c r="GLO31" s="227"/>
      <c r="GLP31" s="227"/>
      <c r="GLQ31" s="227"/>
      <c r="GLR31" s="227"/>
      <c r="GLS31" s="227"/>
      <c r="GLT31" s="227"/>
      <c r="GLU31" s="227"/>
      <c r="GLV31" s="227"/>
      <c r="GLW31" s="227"/>
      <c r="GLX31" s="227"/>
      <c r="GLY31" s="227"/>
      <c r="GLZ31" s="227"/>
      <c r="GMA31" s="227"/>
      <c r="GMB31" s="227"/>
      <c r="GMC31" s="227"/>
      <c r="GMD31" s="227"/>
      <c r="GME31" s="227"/>
      <c r="GMF31" s="227"/>
      <c r="GMG31" s="227"/>
      <c r="GMH31" s="227"/>
      <c r="GMI31" s="227"/>
      <c r="GMJ31" s="227"/>
      <c r="GMK31" s="227"/>
      <c r="GML31" s="227"/>
      <c r="GMM31" s="227"/>
      <c r="GMN31" s="227"/>
      <c r="GMO31" s="227"/>
      <c r="GMP31" s="227"/>
      <c r="GMQ31" s="227"/>
      <c r="GMR31" s="227"/>
      <c r="GMS31" s="227"/>
      <c r="GMT31" s="227"/>
      <c r="GMU31" s="227"/>
      <c r="GMV31" s="227"/>
      <c r="GMW31" s="227"/>
      <c r="GMX31" s="227"/>
      <c r="GMY31" s="227"/>
      <c r="GMZ31" s="227"/>
      <c r="GNA31" s="227"/>
      <c r="GNB31" s="227"/>
      <c r="GNC31" s="227"/>
      <c r="GND31" s="227"/>
      <c r="GNE31" s="227"/>
      <c r="GNF31" s="227"/>
      <c r="GNG31" s="227"/>
      <c r="GNH31" s="227"/>
      <c r="GNI31" s="227"/>
      <c r="GNJ31" s="227"/>
      <c r="GNK31" s="227"/>
      <c r="GNL31" s="227"/>
      <c r="GNM31" s="227"/>
      <c r="GNN31" s="227"/>
      <c r="GNO31" s="227"/>
      <c r="GNP31" s="227"/>
      <c r="GNQ31" s="227"/>
      <c r="GNR31" s="227"/>
      <c r="GNS31" s="227"/>
      <c r="GNT31" s="227"/>
      <c r="GNU31" s="227"/>
      <c r="GNV31" s="227"/>
      <c r="GNW31" s="227"/>
      <c r="GNX31" s="227"/>
      <c r="GNY31" s="227"/>
      <c r="GNZ31" s="227"/>
      <c r="GOA31" s="227"/>
      <c r="GOB31" s="227"/>
      <c r="GOC31" s="227"/>
      <c r="GOD31" s="227"/>
      <c r="GOE31" s="227"/>
      <c r="GOF31" s="227"/>
      <c r="GOG31" s="227"/>
      <c r="GOH31" s="227"/>
      <c r="GOI31" s="227"/>
      <c r="GOJ31" s="227"/>
      <c r="GOK31" s="227"/>
      <c r="GOL31" s="227"/>
      <c r="GOM31" s="227"/>
      <c r="GON31" s="227"/>
      <c r="GOO31" s="227"/>
      <c r="GOP31" s="227"/>
      <c r="GOQ31" s="227"/>
      <c r="GOR31" s="227"/>
      <c r="GOS31" s="227"/>
      <c r="GOT31" s="227"/>
      <c r="GOU31" s="227"/>
      <c r="GOV31" s="227"/>
      <c r="GOW31" s="227"/>
      <c r="GOX31" s="227"/>
      <c r="GOY31" s="227"/>
      <c r="GOZ31" s="227"/>
      <c r="GPA31" s="227"/>
      <c r="GPB31" s="227"/>
      <c r="GPC31" s="227"/>
      <c r="GPD31" s="227"/>
      <c r="GPE31" s="227"/>
      <c r="GPF31" s="227"/>
      <c r="GPG31" s="227"/>
      <c r="GPH31" s="227"/>
      <c r="GPI31" s="227"/>
      <c r="GPJ31" s="227"/>
      <c r="GPK31" s="227"/>
      <c r="GPL31" s="227"/>
      <c r="GPM31" s="227"/>
      <c r="GPN31" s="227"/>
      <c r="GPO31" s="227"/>
      <c r="GPP31" s="227"/>
      <c r="GPQ31" s="227"/>
      <c r="GPR31" s="227"/>
      <c r="GPS31" s="227"/>
      <c r="GPT31" s="227"/>
      <c r="GPU31" s="227"/>
      <c r="GPV31" s="227"/>
      <c r="GPW31" s="227"/>
      <c r="GPX31" s="227"/>
      <c r="GPY31" s="227"/>
      <c r="GPZ31" s="227"/>
      <c r="GQA31" s="227"/>
      <c r="GQB31" s="227"/>
      <c r="GQC31" s="227"/>
      <c r="GQD31" s="227"/>
      <c r="GQE31" s="227"/>
      <c r="GQF31" s="227"/>
      <c r="GQG31" s="227"/>
      <c r="GQH31" s="227"/>
      <c r="GQI31" s="227"/>
      <c r="GQJ31" s="227"/>
      <c r="GQK31" s="227"/>
      <c r="GQL31" s="227"/>
      <c r="GQM31" s="227"/>
      <c r="GQN31" s="227"/>
      <c r="GQO31" s="227"/>
      <c r="GQP31" s="227"/>
      <c r="GQQ31" s="227"/>
      <c r="GQR31" s="227"/>
      <c r="GQS31" s="227"/>
      <c r="GQT31" s="227"/>
      <c r="GQU31" s="227"/>
      <c r="GQV31" s="227"/>
      <c r="GQW31" s="227"/>
      <c r="GQX31" s="227"/>
      <c r="GQY31" s="227"/>
      <c r="GQZ31" s="227"/>
      <c r="GRA31" s="227"/>
      <c r="GRB31" s="227"/>
      <c r="GRC31" s="227"/>
      <c r="GRD31" s="227"/>
      <c r="GRE31" s="227"/>
      <c r="GRF31" s="227"/>
      <c r="GRG31" s="227"/>
      <c r="GRH31" s="227"/>
      <c r="GRI31" s="227"/>
      <c r="GRJ31" s="227"/>
      <c r="GRK31" s="227"/>
      <c r="GRL31" s="227"/>
      <c r="GRM31" s="227"/>
      <c r="GRN31" s="227"/>
      <c r="GRO31" s="227"/>
      <c r="GRP31" s="227"/>
      <c r="GRQ31" s="227"/>
      <c r="GRR31" s="227"/>
      <c r="GRS31" s="227"/>
      <c r="GRT31" s="227"/>
      <c r="GRU31" s="227"/>
      <c r="GRV31" s="227"/>
      <c r="GRW31" s="227"/>
      <c r="GRX31" s="227"/>
      <c r="GRY31" s="227"/>
      <c r="GRZ31" s="227"/>
      <c r="GSA31" s="227"/>
      <c r="GSB31" s="227"/>
      <c r="GSC31" s="227"/>
      <c r="GSD31" s="227"/>
      <c r="GSE31" s="227"/>
      <c r="GSF31" s="227"/>
      <c r="GSG31" s="227"/>
      <c r="GSH31" s="227"/>
      <c r="GSI31" s="227"/>
      <c r="GSJ31" s="227"/>
      <c r="GSK31" s="227"/>
      <c r="GSL31" s="227"/>
      <c r="GSM31" s="227"/>
      <c r="GSN31" s="227"/>
      <c r="GSO31" s="227"/>
      <c r="GSP31" s="227"/>
      <c r="GSQ31" s="227"/>
      <c r="GSR31" s="227"/>
      <c r="GSS31" s="227"/>
      <c r="GST31" s="227"/>
      <c r="GSU31" s="227"/>
      <c r="GSV31" s="227"/>
      <c r="GSW31" s="227"/>
      <c r="GSX31" s="227"/>
      <c r="GSY31" s="227"/>
      <c r="GSZ31" s="227"/>
      <c r="GTA31" s="227"/>
      <c r="GTB31" s="227"/>
      <c r="GTC31" s="227"/>
      <c r="GTD31" s="227"/>
      <c r="GTE31" s="227"/>
      <c r="GTF31" s="227"/>
      <c r="GTG31" s="227"/>
      <c r="GTH31" s="227"/>
      <c r="GTI31" s="227"/>
      <c r="GTJ31" s="227"/>
      <c r="GTK31" s="227"/>
      <c r="GTL31" s="227"/>
      <c r="GTM31" s="227"/>
      <c r="GTN31" s="227"/>
      <c r="GTO31" s="227"/>
      <c r="GTP31" s="227"/>
      <c r="GTQ31" s="227"/>
      <c r="GTR31" s="227"/>
      <c r="GTS31" s="227"/>
      <c r="GTT31" s="227"/>
      <c r="GTU31" s="227"/>
      <c r="GTV31" s="227"/>
      <c r="GTW31" s="227"/>
      <c r="GTX31" s="227"/>
      <c r="GTY31" s="227"/>
      <c r="GTZ31" s="227"/>
      <c r="GUA31" s="227"/>
      <c r="GUB31" s="227"/>
      <c r="GUC31" s="227"/>
      <c r="GUD31" s="227"/>
      <c r="GUE31" s="227"/>
      <c r="GUF31" s="227"/>
      <c r="GUG31" s="227"/>
      <c r="GUH31" s="227"/>
      <c r="GUI31" s="227"/>
      <c r="GUJ31" s="227"/>
      <c r="GUK31" s="227"/>
      <c r="GUL31" s="227"/>
      <c r="GUM31" s="227"/>
      <c r="GUN31" s="227"/>
      <c r="GUO31" s="227"/>
      <c r="GUP31" s="227"/>
      <c r="GUQ31" s="227"/>
      <c r="GUR31" s="227"/>
      <c r="GUS31" s="227"/>
      <c r="GUT31" s="227"/>
      <c r="GUU31" s="227"/>
      <c r="GUV31" s="227"/>
      <c r="GUW31" s="227"/>
      <c r="GUX31" s="227"/>
      <c r="GUY31" s="227"/>
      <c r="GUZ31" s="227"/>
      <c r="GVA31" s="227"/>
      <c r="GVB31" s="227"/>
      <c r="GVC31" s="227"/>
      <c r="GVD31" s="227"/>
      <c r="GVE31" s="227"/>
      <c r="GVF31" s="227"/>
      <c r="GVG31" s="227"/>
      <c r="GVH31" s="227"/>
      <c r="GVI31" s="227"/>
      <c r="GVJ31" s="227"/>
      <c r="GVK31" s="227"/>
      <c r="GVL31" s="227"/>
      <c r="GVM31" s="227"/>
      <c r="GVN31" s="227"/>
      <c r="GVO31" s="227"/>
      <c r="GVP31" s="227"/>
      <c r="GVQ31" s="227"/>
      <c r="GVR31" s="227"/>
      <c r="GVS31" s="227"/>
      <c r="GVT31" s="227"/>
      <c r="GVU31" s="227"/>
      <c r="GVV31" s="227"/>
      <c r="GVW31" s="227"/>
      <c r="GVX31" s="227"/>
      <c r="GVY31" s="227"/>
      <c r="GVZ31" s="227"/>
      <c r="GWA31" s="227"/>
      <c r="GWB31" s="227"/>
      <c r="GWC31" s="227"/>
      <c r="GWD31" s="227"/>
      <c r="GWE31" s="227"/>
      <c r="GWF31" s="227"/>
      <c r="GWG31" s="227"/>
      <c r="GWH31" s="227"/>
      <c r="GWI31" s="227"/>
      <c r="GWJ31" s="227"/>
      <c r="GWK31" s="227"/>
      <c r="GWL31" s="227"/>
      <c r="GWM31" s="227"/>
      <c r="GWN31" s="227"/>
      <c r="GWO31" s="227"/>
      <c r="GWP31" s="227"/>
      <c r="GWQ31" s="227"/>
      <c r="GWR31" s="227"/>
      <c r="GWS31" s="227"/>
      <c r="GWT31" s="227"/>
      <c r="GWU31" s="227"/>
      <c r="GWV31" s="227"/>
      <c r="GWW31" s="227"/>
      <c r="GWX31" s="227"/>
      <c r="GWY31" s="227"/>
      <c r="GWZ31" s="227"/>
      <c r="GXA31" s="227"/>
      <c r="GXB31" s="227"/>
      <c r="GXC31" s="227"/>
      <c r="GXD31" s="227"/>
      <c r="GXE31" s="227"/>
      <c r="GXF31" s="227"/>
      <c r="GXG31" s="227"/>
      <c r="GXH31" s="227"/>
      <c r="GXI31" s="227"/>
      <c r="GXJ31" s="227"/>
      <c r="GXK31" s="227"/>
      <c r="GXL31" s="227"/>
      <c r="GXM31" s="227"/>
      <c r="GXN31" s="227"/>
      <c r="GXO31" s="227"/>
      <c r="GXP31" s="227"/>
      <c r="GXQ31" s="227"/>
      <c r="GXR31" s="227"/>
      <c r="GXS31" s="227"/>
      <c r="GXT31" s="227"/>
      <c r="GXU31" s="227"/>
      <c r="GXV31" s="227"/>
      <c r="GXW31" s="227"/>
      <c r="GXX31" s="227"/>
      <c r="GXY31" s="227"/>
      <c r="GXZ31" s="227"/>
      <c r="GYA31" s="227"/>
      <c r="GYB31" s="227"/>
      <c r="GYC31" s="227"/>
      <c r="GYD31" s="227"/>
      <c r="GYE31" s="227"/>
      <c r="GYF31" s="227"/>
      <c r="GYG31" s="227"/>
      <c r="GYH31" s="227"/>
      <c r="GYI31" s="227"/>
      <c r="GYJ31" s="227"/>
      <c r="GYK31" s="227"/>
      <c r="GYL31" s="227"/>
      <c r="GYM31" s="227"/>
      <c r="GYN31" s="227"/>
      <c r="GYO31" s="227"/>
      <c r="GYP31" s="227"/>
      <c r="GYQ31" s="227"/>
      <c r="GYR31" s="227"/>
      <c r="GYS31" s="227"/>
      <c r="GYT31" s="227"/>
      <c r="GYU31" s="227"/>
      <c r="GYV31" s="227"/>
      <c r="GYW31" s="227"/>
      <c r="GYX31" s="227"/>
      <c r="GYY31" s="227"/>
      <c r="GYZ31" s="227"/>
      <c r="GZA31" s="227"/>
      <c r="GZB31" s="227"/>
      <c r="GZC31" s="227"/>
      <c r="GZD31" s="227"/>
      <c r="GZE31" s="227"/>
      <c r="GZF31" s="227"/>
      <c r="GZG31" s="227"/>
      <c r="GZH31" s="227"/>
      <c r="GZI31" s="227"/>
      <c r="GZJ31" s="227"/>
      <c r="GZK31" s="227"/>
      <c r="GZL31" s="227"/>
      <c r="GZM31" s="227"/>
      <c r="GZN31" s="227"/>
      <c r="GZO31" s="227"/>
      <c r="GZP31" s="227"/>
      <c r="GZQ31" s="227"/>
      <c r="GZR31" s="227"/>
      <c r="GZS31" s="227"/>
      <c r="GZT31" s="227"/>
      <c r="GZU31" s="227"/>
      <c r="GZV31" s="227"/>
      <c r="GZW31" s="227"/>
      <c r="GZX31" s="227"/>
      <c r="GZY31" s="227"/>
      <c r="GZZ31" s="227"/>
      <c r="HAA31" s="227"/>
      <c r="HAB31" s="227"/>
      <c r="HAC31" s="227"/>
      <c r="HAD31" s="227"/>
      <c r="HAE31" s="227"/>
      <c r="HAF31" s="227"/>
      <c r="HAG31" s="227"/>
      <c r="HAH31" s="227"/>
      <c r="HAI31" s="227"/>
      <c r="HAJ31" s="227"/>
      <c r="HAK31" s="227"/>
      <c r="HAL31" s="227"/>
      <c r="HAM31" s="227"/>
      <c r="HAN31" s="227"/>
      <c r="HAO31" s="227"/>
      <c r="HAP31" s="227"/>
      <c r="HAQ31" s="227"/>
      <c r="HAR31" s="227"/>
      <c r="HAS31" s="227"/>
      <c r="HAT31" s="227"/>
      <c r="HAU31" s="227"/>
      <c r="HAV31" s="227"/>
      <c r="HAW31" s="227"/>
      <c r="HAX31" s="227"/>
      <c r="HAY31" s="227"/>
      <c r="HAZ31" s="227"/>
      <c r="HBA31" s="227"/>
      <c r="HBB31" s="227"/>
      <c r="HBC31" s="227"/>
      <c r="HBD31" s="227"/>
      <c r="HBE31" s="227"/>
      <c r="HBF31" s="227"/>
      <c r="HBG31" s="227"/>
      <c r="HBH31" s="227"/>
      <c r="HBI31" s="227"/>
      <c r="HBJ31" s="227"/>
      <c r="HBK31" s="227"/>
      <c r="HBL31" s="227"/>
      <c r="HBM31" s="227"/>
      <c r="HBN31" s="227"/>
      <c r="HBO31" s="227"/>
      <c r="HBP31" s="227"/>
      <c r="HBQ31" s="227"/>
      <c r="HBR31" s="227"/>
      <c r="HBS31" s="227"/>
      <c r="HBT31" s="227"/>
      <c r="HBU31" s="227"/>
      <c r="HBV31" s="227"/>
      <c r="HBW31" s="227"/>
      <c r="HBX31" s="227"/>
      <c r="HBY31" s="227"/>
      <c r="HBZ31" s="227"/>
      <c r="HCA31" s="227"/>
      <c r="HCB31" s="227"/>
      <c r="HCC31" s="227"/>
      <c r="HCD31" s="227"/>
      <c r="HCE31" s="227"/>
      <c r="HCF31" s="227"/>
      <c r="HCG31" s="227"/>
      <c r="HCH31" s="227"/>
      <c r="HCI31" s="227"/>
      <c r="HCJ31" s="227"/>
      <c r="HCK31" s="227"/>
      <c r="HCL31" s="227"/>
      <c r="HCM31" s="227"/>
      <c r="HCN31" s="227"/>
      <c r="HCO31" s="227"/>
      <c r="HCP31" s="227"/>
      <c r="HCQ31" s="227"/>
      <c r="HCR31" s="227"/>
      <c r="HCS31" s="227"/>
      <c r="HCT31" s="227"/>
      <c r="HCU31" s="227"/>
      <c r="HCV31" s="227"/>
      <c r="HCW31" s="227"/>
      <c r="HCX31" s="227"/>
      <c r="HCY31" s="227"/>
      <c r="HCZ31" s="227"/>
      <c r="HDA31" s="227"/>
      <c r="HDB31" s="227"/>
      <c r="HDC31" s="227"/>
      <c r="HDD31" s="227"/>
      <c r="HDE31" s="227"/>
      <c r="HDF31" s="227"/>
      <c r="HDG31" s="227"/>
      <c r="HDH31" s="227"/>
      <c r="HDI31" s="227"/>
      <c r="HDJ31" s="227"/>
      <c r="HDK31" s="227"/>
      <c r="HDL31" s="227"/>
      <c r="HDM31" s="227"/>
      <c r="HDN31" s="227"/>
      <c r="HDO31" s="227"/>
      <c r="HDP31" s="227"/>
      <c r="HDQ31" s="227"/>
      <c r="HDR31" s="227"/>
      <c r="HDS31" s="227"/>
      <c r="HDT31" s="227"/>
      <c r="HDU31" s="227"/>
      <c r="HDV31" s="227"/>
      <c r="HDW31" s="227"/>
      <c r="HDX31" s="227"/>
      <c r="HDY31" s="227"/>
      <c r="HDZ31" s="227"/>
      <c r="HEA31" s="227"/>
      <c r="HEB31" s="227"/>
      <c r="HEC31" s="227"/>
      <c r="HED31" s="227"/>
      <c r="HEE31" s="227"/>
      <c r="HEF31" s="227"/>
      <c r="HEG31" s="227"/>
      <c r="HEH31" s="227"/>
      <c r="HEI31" s="227"/>
      <c r="HEJ31" s="227"/>
      <c r="HEK31" s="227"/>
      <c r="HEL31" s="227"/>
      <c r="HEM31" s="227"/>
      <c r="HEN31" s="227"/>
      <c r="HEO31" s="227"/>
      <c r="HEP31" s="227"/>
      <c r="HEQ31" s="227"/>
      <c r="HER31" s="227"/>
      <c r="HES31" s="227"/>
      <c r="HET31" s="227"/>
      <c r="HEU31" s="227"/>
      <c r="HEV31" s="227"/>
      <c r="HEW31" s="227"/>
      <c r="HEX31" s="227"/>
      <c r="HEY31" s="227"/>
      <c r="HEZ31" s="227"/>
      <c r="HFA31" s="227"/>
      <c r="HFB31" s="227"/>
      <c r="HFC31" s="227"/>
      <c r="HFD31" s="227"/>
      <c r="HFE31" s="227"/>
      <c r="HFF31" s="227"/>
      <c r="HFG31" s="227"/>
      <c r="HFH31" s="227"/>
      <c r="HFI31" s="227"/>
      <c r="HFJ31" s="227"/>
      <c r="HFK31" s="227"/>
      <c r="HFL31" s="227"/>
      <c r="HFM31" s="227"/>
      <c r="HFN31" s="227"/>
      <c r="HFO31" s="227"/>
      <c r="HFP31" s="227"/>
      <c r="HFQ31" s="227"/>
      <c r="HFR31" s="227"/>
      <c r="HFS31" s="227"/>
      <c r="HFT31" s="227"/>
      <c r="HFU31" s="227"/>
      <c r="HFV31" s="227"/>
      <c r="HFW31" s="227"/>
      <c r="HFX31" s="227"/>
      <c r="HFY31" s="227"/>
      <c r="HFZ31" s="227"/>
      <c r="HGA31" s="227"/>
      <c r="HGB31" s="227"/>
      <c r="HGC31" s="227"/>
      <c r="HGD31" s="227"/>
      <c r="HGE31" s="227"/>
      <c r="HGF31" s="227"/>
      <c r="HGG31" s="227"/>
      <c r="HGH31" s="227"/>
      <c r="HGI31" s="227"/>
      <c r="HGJ31" s="227"/>
      <c r="HGK31" s="227"/>
      <c r="HGL31" s="227"/>
      <c r="HGM31" s="227"/>
      <c r="HGN31" s="227"/>
      <c r="HGO31" s="227"/>
      <c r="HGP31" s="227"/>
      <c r="HGQ31" s="227"/>
      <c r="HGR31" s="227"/>
      <c r="HGS31" s="227"/>
      <c r="HGT31" s="227"/>
      <c r="HGU31" s="227"/>
      <c r="HGV31" s="227"/>
      <c r="HGW31" s="227"/>
      <c r="HGX31" s="227"/>
      <c r="HGY31" s="227"/>
      <c r="HGZ31" s="227"/>
      <c r="HHA31" s="227"/>
      <c r="HHB31" s="227"/>
      <c r="HHC31" s="227"/>
      <c r="HHD31" s="227"/>
      <c r="HHE31" s="227"/>
      <c r="HHF31" s="227"/>
      <c r="HHG31" s="227"/>
      <c r="HHH31" s="227"/>
      <c r="HHI31" s="227"/>
      <c r="HHJ31" s="227"/>
      <c r="HHK31" s="227"/>
      <c r="HHL31" s="227"/>
      <c r="HHM31" s="227"/>
      <c r="HHN31" s="227"/>
      <c r="HHO31" s="227"/>
      <c r="HHP31" s="227"/>
      <c r="HHQ31" s="227"/>
      <c r="HHR31" s="227"/>
      <c r="HHS31" s="227"/>
      <c r="HHT31" s="227"/>
      <c r="HHU31" s="227"/>
      <c r="HHV31" s="227"/>
      <c r="HHW31" s="227"/>
      <c r="HHX31" s="227"/>
      <c r="HHY31" s="227"/>
      <c r="HHZ31" s="227"/>
      <c r="HIA31" s="227"/>
      <c r="HIB31" s="227"/>
      <c r="HIC31" s="227"/>
      <c r="HID31" s="227"/>
      <c r="HIE31" s="227"/>
      <c r="HIF31" s="227"/>
      <c r="HIG31" s="227"/>
      <c r="HIH31" s="227"/>
      <c r="HII31" s="227"/>
      <c r="HIJ31" s="227"/>
      <c r="HIK31" s="227"/>
      <c r="HIL31" s="227"/>
      <c r="HIM31" s="227"/>
      <c r="HIN31" s="227"/>
      <c r="HIO31" s="227"/>
      <c r="HIP31" s="227"/>
      <c r="HIQ31" s="227"/>
      <c r="HIR31" s="227"/>
      <c r="HIS31" s="227"/>
      <c r="HIT31" s="227"/>
      <c r="HIU31" s="227"/>
      <c r="HIV31" s="227"/>
      <c r="HIW31" s="227"/>
      <c r="HIX31" s="227"/>
      <c r="HIY31" s="227"/>
      <c r="HIZ31" s="227"/>
      <c r="HJA31" s="227"/>
      <c r="HJB31" s="227"/>
      <c r="HJC31" s="227"/>
      <c r="HJD31" s="227"/>
      <c r="HJE31" s="227"/>
      <c r="HJF31" s="227"/>
      <c r="HJG31" s="227"/>
      <c r="HJH31" s="227"/>
      <c r="HJI31" s="227"/>
      <c r="HJJ31" s="227"/>
      <c r="HJK31" s="227"/>
      <c r="HJL31" s="227"/>
      <c r="HJM31" s="227"/>
      <c r="HJN31" s="227"/>
      <c r="HJO31" s="227"/>
      <c r="HJP31" s="227"/>
      <c r="HJQ31" s="227"/>
      <c r="HJR31" s="227"/>
      <c r="HJS31" s="227"/>
      <c r="HJT31" s="227"/>
      <c r="HJU31" s="227"/>
      <c r="HJV31" s="227"/>
      <c r="HJW31" s="227"/>
      <c r="HJX31" s="227"/>
      <c r="HJY31" s="227"/>
      <c r="HJZ31" s="227"/>
      <c r="HKA31" s="227"/>
      <c r="HKB31" s="227"/>
      <c r="HKC31" s="227"/>
      <c r="HKD31" s="227"/>
      <c r="HKE31" s="227"/>
      <c r="HKF31" s="227"/>
      <c r="HKG31" s="227"/>
      <c r="HKH31" s="227"/>
      <c r="HKI31" s="227"/>
      <c r="HKJ31" s="227"/>
      <c r="HKK31" s="227"/>
      <c r="HKL31" s="227"/>
      <c r="HKM31" s="227"/>
      <c r="HKN31" s="227"/>
      <c r="HKO31" s="227"/>
      <c r="HKP31" s="227"/>
      <c r="HKQ31" s="227"/>
      <c r="HKR31" s="227"/>
      <c r="HKS31" s="227"/>
      <c r="HKT31" s="227"/>
      <c r="HKU31" s="227"/>
      <c r="HKV31" s="227"/>
      <c r="HKW31" s="227"/>
      <c r="HKX31" s="227"/>
      <c r="HKY31" s="227"/>
      <c r="HKZ31" s="227"/>
      <c r="HLA31" s="227"/>
      <c r="HLB31" s="227"/>
      <c r="HLC31" s="227"/>
      <c r="HLD31" s="227"/>
      <c r="HLE31" s="227"/>
      <c r="HLF31" s="227"/>
      <c r="HLG31" s="227"/>
      <c r="HLH31" s="227"/>
      <c r="HLI31" s="227"/>
      <c r="HLJ31" s="227"/>
      <c r="HLK31" s="227"/>
      <c r="HLL31" s="227"/>
      <c r="HLM31" s="227"/>
      <c r="HLN31" s="227"/>
      <c r="HLO31" s="227"/>
      <c r="HLP31" s="227"/>
      <c r="HLQ31" s="227"/>
      <c r="HLR31" s="227"/>
      <c r="HLS31" s="227"/>
      <c r="HLT31" s="227"/>
      <c r="HLU31" s="227"/>
      <c r="HLV31" s="227"/>
      <c r="HLW31" s="227"/>
      <c r="HLX31" s="227"/>
      <c r="HLY31" s="227"/>
      <c r="HLZ31" s="227"/>
      <c r="HMA31" s="227"/>
      <c r="HMB31" s="227"/>
      <c r="HMC31" s="227"/>
      <c r="HMD31" s="227"/>
      <c r="HME31" s="227"/>
      <c r="HMF31" s="227"/>
      <c r="HMG31" s="227"/>
      <c r="HMH31" s="227"/>
      <c r="HMI31" s="227"/>
      <c r="HMJ31" s="227"/>
      <c r="HMK31" s="227"/>
      <c r="HML31" s="227"/>
      <c r="HMM31" s="227"/>
      <c r="HMN31" s="227"/>
      <c r="HMO31" s="227"/>
      <c r="HMP31" s="227"/>
      <c r="HMQ31" s="227"/>
      <c r="HMR31" s="227"/>
      <c r="HMS31" s="227"/>
      <c r="HMT31" s="227"/>
      <c r="HMU31" s="227"/>
      <c r="HMV31" s="227"/>
      <c r="HMW31" s="227"/>
      <c r="HMX31" s="227"/>
      <c r="HMY31" s="227"/>
      <c r="HMZ31" s="227"/>
      <c r="HNA31" s="227"/>
      <c r="HNB31" s="227"/>
      <c r="HNC31" s="227"/>
      <c r="HND31" s="227"/>
      <c r="HNE31" s="227"/>
      <c r="HNF31" s="227"/>
      <c r="HNG31" s="227"/>
      <c r="HNH31" s="227"/>
      <c r="HNI31" s="227"/>
      <c r="HNJ31" s="227"/>
      <c r="HNK31" s="227"/>
      <c r="HNL31" s="227"/>
      <c r="HNM31" s="227"/>
      <c r="HNN31" s="227"/>
      <c r="HNO31" s="227"/>
      <c r="HNP31" s="227"/>
      <c r="HNQ31" s="227"/>
      <c r="HNR31" s="227"/>
      <c r="HNS31" s="227"/>
      <c r="HNT31" s="227"/>
      <c r="HNU31" s="227"/>
      <c r="HNV31" s="227"/>
      <c r="HNW31" s="227"/>
      <c r="HNX31" s="227"/>
      <c r="HNY31" s="227"/>
      <c r="HNZ31" s="227"/>
      <c r="HOA31" s="227"/>
      <c r="HOB31" s="227"/>
      <c r="HOC31" s="227"/>
      <c r="HOD31" s="227"/>
      <c r="HOE31" s="227"/>
      <c r="HOF31" s="227"/>
      <c r="HOG31" s="227"/>
      <c r="HOH31" s="227"/>
      <c r="HOI31" s="227"/>
      <c r="HOJ31" s="227"/>
      <c r="HOK31" s="227"/>
      <c r="HOL31" s="227"/>
      <c r="HOM31" s="227"/>
      <c r="HON31" s="227"/>
      <c r="HOO31" s="227"/>
      <c r="HOP31" s="227"/>
      <c r="HOQ31" s="227"/>
      <c r="HOR31" s="227"/>
      <c r="HOS31" s="227"/>
      <c r="HOT31" s="227"/>
      <c r="HOU31" s="227"/>
      <c r="HOV31" s="227"/>
      <c r="HOW31" s="227"/>
      <c r="HOX31" s="227"/>
      <c r="HOY31" s="227"/>
      <c r="HOZ31" s="227"/>
      <c r="HPA31" s="227"/>
      <c r="HPB31" s="227"/>
      <c r="HPC31" s="227"/>
      <c r="HPD31" s="227"/>
      <c r="HPE31" s="227"/>
      <c r="HPF31" s="227"/>
      <c r="HPG31" s="227"/>
      <c r="HPH31" s="227"/>
      <c r="HPI31" s="227"/>
      <c r="HPJ31" s="227"/>
      <c r="HPK31" s="227"/>
      <c r="HPL31" s="227"/>
      <c r="HPM31" s="227"/>
      <c r="HPN31" s="227"/>
      <c r="HPO31" s="227"/>
      <c r="HPP31" s="227"/>
      <c r="HPQ31" s="227"/>
      <c r="HPR31" s="227"/>
      <c r="HPS31" s="227"/>
      <c r="HPT31" s="227"/>
      <c r="HPU31" s="227"/>
      <c r="HPV31" s="227"/>
      <c r="HPW31" s="227"/>
      <c r="HPX31" s="227"/>
      <c r="HPY31" s="227"/>
      <c r="HPZ31" s="227"/>
      <c r="HQA31" s="227"/>
      <c r="HQB31" s="227"/>
      <c r="HQC31" s="227"/>
      <c r="HQD31" s="227"/>
      <c r="HQE31" s="227"/>
      <c r="HQF31" s="227"/>
      <c r="HQG31" s="227"/>
      <c r="HQH31" s="227"/>
      <c r="HQI31" s="227"/>
      <c r="HQJ31" s="227"/>
      <c r="HQK31" s="227"/>
      <c r="HQL31" s="227"/>
      <c r="HQM31" s="227"/>
      <c r="HQN31" s="227"/>
      <c r="HQO31" s="227"/>
      <c r="HQP31" s="227"/>
      <c r="HQQ31" s="227"/>
      <c r="HQR31" s="227"/>
      <c r="HQS31" s="227"/>
      <c r="HQT31" s="227"/>
      <c r="HQU31" s="227"/>
      <c r="HQV31" s="227"/>
      <c r="HQW31" s="227"/>
      <c r="HQX31" s="227"/>
      <c r="HQY31" s="227"/>
      <c r="HQZ31" s="227"/>
      <c r="HRA31" s="227"/>
      <c r="HRB31" s="227"/>
      <c r="HRC31" s="227"/>
      <c r="HRD31" s="227"/>
      <c r="HRE31" s="227"/>
      <c r="HRF31" s="227"/>
      <c r="HRG31" s="227"/>
      <c r="HRH31" s="227"/>
      <c r="HRI31" s="227"/>
      <c r="HRJ31" s="227"/>
      <c r="HRK31" s="227"/>
      <c r="HRL31" s="227"/>
      <c r="HRM31" s="227"/>
      <c r="HRN31" s="227"/>
      <c r="HRO31" s="227"/>
      <c r="HRP31" s="227"/>
      <c r="HRQ31" s="227"/>
      <c r="HRR31" s="227"/>
      <c r="HRS31" s="227"/>
      <c r="HRT31" s="227"/>
      <c r="HRU31" s="227"/>
      <c r="HRV31" s="227"/>
      <c r="HRW31" s="227"/>
      <c r="HRX31" s="227"/>
      <c r="HRY31" s="227"/>
      <c r="HRZ31" s="227"/>
      <c r="HSA31" s="227"/>
      <c r="HSB31" s="227"/>
      <c r="HSC31" s="227"/>
      <c r="HSD31" s="227"/>
      <c r="HSE31" s="227"/>
      <c r="HSF31" s="227"/>
      <c r="HSG31" s="227"/>
      <c r="HSH31" s="227"/>
      <c r="HSI31" s="227"/>
      <c r="HSJ31" s="227"/>
      <c r="HSK31" s="227"/>
      <c r="HSL31" s="227"/>
      <c r="HSM31" s="227"/>
      <c r="HSN31" s="227"/>
      <c r="HSO31" s="227"/>
      <c r="HSP31" s="227"/>
      <c r="HSQ31" s="227"/>
      <c r="HSR31" s="227"/>
      <c r="HSS31" s="227"/>
      <c r="HST31" s="227"/>
      <c r="HSU31" s="227"/>
      <c r="HSV31" s="227"/>
      <c r="HSW31" s="227"/>
      <c r="HSX31" s="227"/>
      <c r="HSY31" s="227"/>
      <c r="HSZ31" s="227"/>
      <c r="HTA31" s="227"/>
      <c r="HTB31" s="227"/>
      <c r="HTC31" s="227"/>
      <c r="HTD31" s="227"/>
      <c r="HTE31" s="227"/>
      <c r="HTF31" s="227"/>
      <c r="HTG31" s="227"/>
      <c r="HTH31" s="227"/>
      <c r="HTI31" s="227"/>
      <c r="HTJ31" s="227"/>
      <c r="HTK31" s="227"/>
      <c r="HTL31" s="227"/>
      <c r="HTM31" s="227"/>
      <c r="HTN31" s="227"/>
      <c r="HTO31" s="227"/>
      <c r="HTP31" s="227"/>
      <c r="HTQ31" s="227"/>
      <c r="HTR31" s="227"/>
      <c r="HTS31" s="227"/>
      <c r="HTT31" s="227"/>
      <c r="HTU31" s="227"/>
      <c r="HTV31" s="227"/>
      <c r="HTW31" s="227"/>
      <c r="HTX31" s="227"/>
      <c r="HTY31" s="227"/>
      <c r="HTZ31" s="227"/>
      <c r="HUA31" s="227"/>
      <c r="HUB31" s="227"/>
      <c r="HUC31" s="227"/>
      <c r="HUD31" s="227"/>
      <c r="HUE31" s="227"/>
      <c r="HUF31" s="227"/>
      <c r="HUG31" s="227"/>
      <c r="HUH31" s="227"/>
      <c r="HUI31" s="227"/>
      <c r="HUJ31" s="227"/>
      <c r="HUK31" s="227"/>
      <c r="HUL31" s="227"/>
      <c r="HUM31" s="227"/>
      <c r="HUN31" s="227"/>
      <c r="HUO31" s="227"/>
      <c r="HUP31" s="227"/>
      <c r="HUQ31" s="227"/>
      <c r="HUR31" s="227"/>
      <c r="HUS31" s="227"/>
      <c r="HUT31" s="227"/>
      <c r="HUU31" s="227"/>
      <c r="HUV31" s="227"/>
      <c r="HUW31" s="227"/>
      <c r="HUX31" s="227"/>
      <c r="HUY31" s="227"/>
      <c r="HUZ31" s="227"/>
      <c r="HVA31" s="227"/>
      <c r="HVB31" s="227"/>
      <c r="HVC31" s="227"/>
      <c r="HVD31" s="227"/>
      <c r="HVE31" s="227"/>
      <c r="HVF31" s="227"/>
      <c r="HVG31" s="227"/>
      <c r="HVH31" s="227"/>
      <c r="HVI31" s="227"/>
      <c r="HVJ31" s="227"/>
      <c r="HVK31" s="227"/>
      <c r="HVL31" s="227"/>
      <c r="HVM31" s="227"/>
      <c r="HVN31" s="227"/>
      <c r="HVO31" s="227"/>
      <c r="HVP31" s="227"/>
      <c r="HVQ31" s="227"/>
      <c r="HVR31" s="227"/>
      <c r="HVS31" s="227"/>
      <c r="HVT31" s="227"/>
      <c r="HVU31" s="227"/>
      <c r="HVV31" s="227"/>
      <c r="HVW31" s="227"/>
      <c r="HVX31" s="227"/>
      <c r="HVY31" s="227"/>
      <c r="HVZ31" s="227"/>
      <c r="HWA31" s="227"/>
      <c r="HWB31" s="227"/>
      <c r="HWC31" s="227"/>
      <c r="HWD31" s="227"/>
      <c r="HWE31" s="227"/>
      <c r="HWF31" s="227"/>
      <c r="HWG31" s="227"/>
      <c r="HWH31" s="227"/>
      <c r="HWI31" s="227"/>
      <c r="HWJ31" s="227"/>
      <c r="HWK31" s="227"/>
      <c r="HWL31" s="227"/>
      <c r="HWM31" s="227"/>
      <c r="HWN31" s="227"/>
      <c r="HWO31" s="227"/>
      <c r="HWP31" s="227"/>
      <c r="HWQ31" s="227"/>
      <c r="HWR31" s="227"/>
      <c r="HWS31" s="227"/>
      <c r="HWT31" s="227"/>
      <c r="HWU31" s="227"/>
      <c r="HWV31" s="227"/>
      <c r="HWW31" s="227"/>
      <c r="HWX31" s="227"/>
      <c r="HWY31" s="227"/>
      <c r="HWZ31" s="227"/>
      <c r="HXA31" s="227"/>
      <c r="HXB31" s="227"/>
      <c r="HXC31" s="227"/>
      <c r="HXD31" s="227"/>
      <c r="HXE31" s="227"/>
      <c r="HXF31" s="227"/>
      <c r="HXG31" s="227"/>
      <c r="HXH31" s="227"/>
      <c r="HXI31" s="227"/>
      <c r="HXJ31" s="227"/>
      <c r="HXK31" s="227"/>
      <c r="HXL31" s="227"/>
      <c r="HXM31" s="227"/>
      <c r="HXN31" s="227"/>
      <c r="HXO31" s="227"/>
      <c r="HXP31" s="227"/>
      <c r="HXQ31" s="227"/>
      <c r="HXR31" s="227"/>
      <c r="HXS31" s="227"/>
      <c r="HXT31" s="227"/>
      <c r="HXU31" s="227"/>
      <c r="HXV31" s="227"/>
      <c r="HXW31" s="227"/>
      <c r="HXX31" s="227"/>
      <c r="HXY31" s="227"/>
      <c r="HXZ31" s="227"/>
      <c r="HYA31" s="227"/>
      <c r="HYB31" s="227"/>
      <c r="HYC31" s="227"/>
      <c r="HYD31" s="227"/>
      <c r="HYE31" s="227"/>
      <c r="HYF31" s="227"/>
      <c r="HYG31" s="227"/>
      <c r="HYH31" s="227"/>
      <c r="HYI31" s="227"/>
      <c r="HYJ31" s="227"/>
      <c r="HYK31" s="227"/>
      <c r="HYL31" s="227"/>
      <c r="HYM31" s="227"/>
      <c r="HYN31" s="227"/>
      <c r="HYO31" s="227"/>
      <c r="HYP31" s="227"/>
      <c r="HYQ31" s="227"/>
      <c r="HYR31" s="227"/>
      <c r="HYS31" s="227"/>
      <c r="HYT31" s="227"/>
      <c r="HYU31" s="227"/>
      <c r="HYV31" s="227"/>
      <c r="HYW31" s="227"/>
      <c r="HYX31" s="227"/>
      <c r="HYY31" s="227"/>
      <c r="HYZ31" s="227"/>
      <c r="HZA31" s="227"/>
      <c r="HZB31" s="227"/>
      <c r="HZC31" s="227"/>
      <c r="HZD31" s="227"/>
      <c r="HZE31" s="227"/>
      <c r="HZF31" s="227"/>
      <c r="HZG31" s="227"/>
      <c r="HZH31" s="227"/>
      <c r="HZI31" s="227"/>
      <c r="HZJ31" s="227"/>
      <c r="HZK31" s="227"/>
      <c r="HZL31" s="227"/>
      <c r="HZM31" s="227"/>
      <c r="HZN31" s="227"/>
      <c r="HZO31" s="227"/>
      <c r="HZP31" s="227"/>
      <c r="HZQ31" s="227"/>
      <c r="HZR31" s="227"/>
      <c r="HZS31" s="227"/>
      <c r="HZT31" s="227"/>
      <c r="HZU31" s="227"/>
      <c r="HZV31" s="227"/>
      <c r="HZW31" s="227"/>
      <c r="HZX31" s="227"/>
      <c r="HZY31" s="227"/>
      <c r="HZZ31" s="227"/>
      <c r="IAA31" s="227"/>
      <c r="IAB31" s="227"/>
      <c r="IAC31" s="227"/>
      <c r="IAD31" s="227"/>
      <c r="IAE31" s="227"/>
      <c r="IAF31" s="227"/>
      <c r="IAG31" s="227"/>
      <c r="IAH31" s="227"/>
      <c r="IAI31" s="227"/>
      <c r="IAJ31" s="227"/>
      <c r="IAK31" s="227"/>
      <c r="IAL31" s="227"/>
      <c r="IAM31" s="227"/>
      <c r="IAN31" s="227"/>
      <c r="IAO31" s="227"/>
      <c r="IAP31" s="227"/>
      <c r="IAQ31" s="227"/>
      <c r="IAR31" s="227"/>
      <c r="IAS31" s="227"/>
      <c r="IAT31" s="227"/>
      <c r="IAU31" s="227"/>
      <c r="IAV31" s="227"/>
      <c r="IAW31" s="227"/>
      <c r="IAX31" s="227"/>
      <c r="IAY31" s="227"/>
      <c r="IAZ31" s="227"/>
      <c r="IBA31" s="227"/>
      <c r="IBB31" s="227"/>
      <c r="IBC31" s="227"/>
      <c r="IBD31" s="227"/>
      <c r="IBE31" s="227"/>
      <c r="IBF31" s="227"/>
      <c r="IBG31" s="227"/>
      <c r="IBH31" s="227"/>
      <c r="IBI31" s="227"/>
      <c r="IBJ31" s="227"/>
      <c r="IBK31" s="227"/>
      <c r="IBL31" s="227"/>
      <c r="IBM31" s="227"/>
      <c r="IBN31" s="227"/>
      <c r="IBO31" s="227"/>
      <c r="IBP31" s="227"/>
      <c r="IBQ31" s="227"/>
      <c r="IBR31" s="227"/>
      <c r="IBS31" s="227"/>
      <c r="IBT31" s="227"/>
      <c r="IBU31" s="227"/>
      <c r="IBV31" s="227"/>
      <c r="IBW31" s="227"/>
      <c r="IBX31" s="227"/>
      <c r="IBY31" s="227"/>
      <c r="IBZ31" s="227"/>
      <c r="ICA31" s="227"/>
      <c r="ICB31" s="227"/>
      <c r="ICC31" s="227"/>
      <c r="ICD31" s="227"/>
      <c r="ICE31" s="227"/>
      <c r="ICF31" s="227"/>
      <c r="ICG31" s="227"/>
      <c r="ICH31" s="227"/>
      <c r="ICI31" s="227"/>
      <c r="ICJ31" s="227"/>
      <c r="ICK31" s="227"/>
      <c r="ICL31" s="227"/>
      <c r="ICM31" s="227"/>
      <c r="ICN31" s="227"/>
      <c r="ICO31" s="227"/>
      <c r="ICP31" s="227"/>
      <c r="ICQ31" s="227"/>
      <c r="ICR31" s="227"/>
      <c r="ICS31" s="227"/>
      <c r="ICT31" s="227"/>
      <c r="ICU31" s="227"/>
      <c r="ICV31" s="227"/>
      <c r="ICW31" s="227"/>
      <c r="ICX31" s="227"/>
      <c r="ICY31" s="227"/>
      <c r="ICZ31" s="227"/>
      <c r="IDA31" s="227"/>
      <c r="IDB31" s="227"/>
      <c r="IDC31" s="227"/>
      <c r="IDD31" s="227"/>
      <c r="IDE31" s="227"/>
      <c r="IDF31" s="227"/>
      <c r="IDG31" s="227"/>
      <c r="IDH31" s="227"/>
      <c r="IDI31" s="227"/>
      <c r="IDJ31" s="227"/>
      <c r="IDK31" s="227"/>
      <c r="IDL31" s="227"/>
      <c r="IDM31" s="227"/>
      <c r="IDN31" s="227"/>
      <c r="IDO31" s="227"/>
      <c r="IDP31" s="227"/>
      <c r="IDQ31" s="227"/>
      <c r="IDR31" s="227"/>
      <c r="IDS31" s="227"/>
      <c r="IDT31" s="227"/>
      <c r="IDU31" s="227"/>
      <c r="IDV31" s="227"/>
      <c r="IDW31" s="227"/>
      <c r="IDX31" s="227"/>
      <c r="IDY31" s="227"/>
      <c r="IDZ31" s="227"/>
      <c r="IEA31" s="227"/>
      <c r="IEB31" s="227"/>
      <c r="IEC31" s="227"/>
      <c r="IED31" s="227"/>
      <c r="IEE31" s="227"/>
      <c r="IEF31" s="227"/>
      <c r="IEG31" s="227"/>
      <c r="IEH31" s="227"/>
      <c r="IEI31" s="227"/>
      <c r="IEJ31" s="227"/>
      <c r="IEK31" s="227"/>
      <c r="IEL31" s="227"/>
      <c r="IEM31" s="227"/>
      <c r="IEN31" s="227"/>
      <c r="IEO31" s="227"/>
      <c r="IEP31" s="227"/>
      <c r="IEQ31" s="227"/>
      <c r="IER31" s="227"/>
      <c r="IES31" s="227"/>
      <c r="IET31" s="227"/>
      <c r="IEU31" s="227"/>
      <c r="IEV31" s="227"/>
      <c r="IEW31" s="227"/>
      <c r="IEX31" s="227"/>
      <c r="IEY31" s="227"/>
      <c r="IEZ31" s="227"/>
      <c r="IFA31" s="227"/>
      <c r="IFB31" s="227"/>
      <c r="IFC31" s="227"/>
      <c r="IFD31" s="227"/>
      <c r="IFE31" s="227"/>
      <c r="IFF31" s="227"/>
      <c r="IFG31" s="227"/>
      <c r="IFH31" s="227"/>
      <c r="IFI31" s="227"/>
      <c r="IFJ31" s="227"/>
      <c r="IFK31" s="227"/>
      <c r="IFL31" s="227"/>
      <c r="IFM31" s="227"/>
      <c r="IFN31" s="227"/>
      <c r="IFO31" s="227"/>
      <c r="IFP31" s="227"/>
      <c r="IFQ31" s="227"/>
      <c r="IFR31" s="227"/>
      <c r="IFS31" s="227"/>
      <c r="IFT31" s="227"/>
      <c r="IFU31" s="227"/>
      <c r="IFV31" s="227"/>
      <c r="IFW31" s="227"/>
      <c r="IFX31" s="227"/>
      <c r="IFY31" s="227"/>
      <c r="IFZ31" s="227"/>
      <c r="IGA31" s="227"/>
      <c r="IGB31" s="227"/>
      <c r="IGC31" s="227"/>
      <c r="IGD31" s="227"/>
      <c r="IGE31" s="227"/>
      <c r="IGF31" s="227"/>
      <c r="IGG31" s="227"/>
      <c r="IGH31" s="227"/>
      <c r="IGI31" s="227"/>
      <c r="IGJ31" s="227"/>
      <c r="IGK31" s="227"/>
      <c r="IGL31" s="227"/>
      <c r="IGM31" s="227"/>
      <c r="IGN31" s="227"/>
      <c r="IGO31" s="227"/>
      <c r="IGP31" s="227"/>
      <c r="IGQ31" s="227"/>
      <c r="IGR31" s="227"/>
      <c r="IGS31" s="227"/>
      <c r="IGT31" s="227"/>
      <c r="IGU31" s="227"/>
      <c r="IGV31" s="227"/>
      <c r="IGW31" s="227"/>
      <c r="IGX31" s="227"/>
      <c r="IGY31" s="227"/>
      <c r="IGZ31" s="227"/>
      <c r="IHA31" s="227"/>
      <c r="IHB31" s="227"/>
      <c r="IHC31" s="227"/>
      <c r="IHD31" s="227"/>
      <c r="IHE31" s="227"/>
      <c r="IHF31" s="227"/>
      <c r="IHG31" s="227"/>
      <c r="IHH31" s="227"/>
      <c r="IHI31" s="227"/>
      <c r="IHJ31" s="227"/>
      <c r="IHK31" s="227"/>
      <c r="IHL31" s="227"/>
      <c r="IHM31" s="227"/>
      <c r="IHN31" s="227"/>
      <c r="IHO31" s="227"/>
      <c r="IHP31" s="227"/>
      <c r="IHQ31" s="227"/>
      <c r="IHR31" s="227"/>
      <c r="IHS31" s="227"/>
      <c r="IHT31" s="227"/>
      <c r="IHU31" s="227"/>
      <c r="IHV31" s="227"/>
      <c r="IHW31" s="227"/>
      <c r="IHX31" s="227"/>
      <c r="IHY31" s="227"/>
      <c r="IHZ31" s="227"/>
      <c r="IIA31" s="227"/>
      <c r="IIB31" s="227"/>
      <c r="IIC31" s="227"/>
      <c r="IID31" s="227"/>
      <c r="IIE31" s="227"/>
      <c r="IIF31" s="227"/>
      <c r="IIG31" s="227"/>
      <c r="IIH31" s="227"/>
      <c r="III31" s="227"/>
      <c r="IIJ31" s="227"/>
      <c r="IIK31" s="227"/>
      <c r="IIL31" s="227"/>
      <c r="IIM31" s="227"/>
      <c r="IIN31" s="227"/>
      <c r="IIO31" s="227"/>
      <c r="IIP31" s="227"/>
      <c r="IIQ31" s="227"/>
      <c r="IIR31" s="227"/>
      <c r="IIS31" s="227"/>
      <c r="IIT31" s="227"/>
      <c r="IIU31" s="227"/>
      <c r="IIV31" s="227"/>
      <c r="IIW31" s="227"/>
      <c r="IIX31" s="227"/>
      <c r="IIY31" s="227"/>
      <c r="IIZ31" s="227"/>
      <c r="IJA31" s="227"/>
      <c r="IJB31" s="227"/>
      <c r="IJC31" s="227"/>
      <c r="IJD31" s="227"/>
      <c r="IJE31" s="227"/>
      <c r="IJF31" s="227"/>
      <c r="IJG31" s="227"/>
      <c r="IJH31" s="227"/>
      <c r="IJI31" s="227"/>
      <c r="IJJ31" s="227"/>
      <c r="IJK31" s="227"/>
      <c r="IJL31" s="227"/>
      <c r="IJM31" s="227"/>
      <c r="IJN31" s="227"/>
      <c r="IJO31" s="227"/>
      <c r="IJP31" s="227"/>
      <c r="IJQ31" s="227"/>
      <c r="IJR31" s="227"/>
      <c r="IJS31" s="227"/>
      <c r="IJT31" s="227"/>
      <c r="IJU31" s="227"/>
      <c r="IJV31" s="227"/>
      <c r="IJW31" s="227"/>
      <c r="IJX31" s="227"/>
      <c r="IJY31" s="227"/>
      <c r="IJZ31" s="227"/>
      <c r="IKA31" s="227"/>
      <c r="IKB31" s="227"/>
      <c r="IKC31" s="227"/>
      <c r="IKD31" s="227"/>
      <c r="IKE31" s="227"/>
      <c r="IKF31" s="227"/>
      <c r="IKG31" s="227"/>
      <c r="IKH31" s="227"/>
      <c r="IKI31" s="227"/>
      <c r="IKJ31" s="227"/>
      <c r="IKK31" s="227"/>
      <c r="IKL31" s="227"/>
      <c r="IKM31" s="227"/>
      <c r="IKN31" s="227"/>
      <c r="IKO31" s="227"/>
      <c r="IKP31" s="227"/>
      <c r="IKQ31" s="227"/>
      <c r="IKR31" s="227"/>
      <c r="IKS31" s="227"/>
      <c r="IKT31" s="227"/>
      <c r="IKU31" s="227"/>
      <c r="IKV31" s="227"/>
      <c r="IKW31" s="227"/>
      <c r="IKX31" s="227"/>
      <c r="IKY31" s="227"/>
      <c r="IKZ31" s="227"/>
      <c r="ILA31" s="227"/>
      <c r="ILB31" s="227"/>
      <c r="ILC31" s="227"/>
      <c r="ILD31" s="227"/>
      <c r="ILE31" s="227"/>
      <c r="ILF31" s="227"/>
      <c r="ILG31" s="227"/>
      <c r="ILH31" s="227"/>
      <c r="ILI31" s="227"/>
      <c r="ILJ31" s="227"/>
      <c r="ILK31" s="227"/>
      <c r="ILL31" s="227"/>
      <c r="ILM31" s="227"/>
      <c r="ILN31" s="227"/>
      <c r="ILO31" s="227"/>
      <c r="ILP31" s="227"/>
      <c r="ILQ31" s="227"/>
      <c r="ILR31" s="227"/>
      <c r="ILS31" s="227"/>
      <c r="ILT31" s="227"/>
      <c r="ILU31" s="227"/>
      <c r="ILV31" s="227"/>
      <c r="ILW31" s="227"/>
      <c r="ILX31" s="227"/>
      <c r="ILY31" s="227"/>
      <c r="ILZ31" s="227"/>
      <c r="IMA31" s="227"/>
      <c r="IMB31" s="227"/>
      <c r="IMC31" s="227"/>
      <c r="IMD31" s="227"/>
      <c r="IME31" s="227"/>
      <c r="IMF31" s="227"/>
      <c r="IMG31" s="227"/>
      <c r="IMH31" s="227"/>
      <c r="IMI31" s="227"/>
      <c r="IMJ31" s="227"/>
      <c r="IMK31" s="227"/>
      <c r="IML31" s="227"/>
      <c r="IMM31" s="227"/>
      <c r="IMN31" s="227"/>
      <c r="IMO31" s="227"/>
      <c r="IMP31" s="227"/>
      <c r="IMQ31" s="227"/>
      <c r="IMR31" s="227"/>
      <c r="IMS31" s="227"/>
      <c r="IMT31" s="227"/>
      <c r="IMU31" s="227"/>
      <c r="IMV31" s="227"/>
      <c r="IMW31" s="227"/>
      <c r="IMX31" s="227"/>
      <c r="IMY31" s="227"/>
      <c r="IMZ31" s="227"/>
      <c r="INA31" s="227"/>
      <c r="INB31" s="227"/>
      <c r="INC31" s="227"/>
      <c r="IND31" s="227"/>
      <c r="INE31" s="227"/>
      <c r="INF31" s="227"/>
      <c r="ING31" s="227"/>
      <c r="INH31" s="227"/>
      <c r="INI31" s="227"/>
      <c r="INJ31" s="227"/>
      <c r="INK31" s="227"/>
      <c r="INL31" s="227"/>
      <c r="INM31" s="227"/>
      <c r="INN31" s="227"/>
      <c r="INO31" s="227"/>
      <c r="INP31" s="227"/>
      <c r="INQ31" s="227"/>
      <c r="INR31" s="227"/>
      <c r="INS31" s="227"/>
      <c r="INT31" s="227"/>
      <c r="INU31" s="227"/>
      <c r="INV31" s="227"/>
      <c r="INW31" s="227"/>
      <c r="INX31" s="227"/>
      <c r="INY31" s="227"/>
      <c r="INZ31" s="227"/>
      <c r="IOA31" s="227"/>
      <c r="IOB31" s="227"/>
      <c r="IOC31" s="227"/>
      <c r="IOD31" s="227"/>
      <c r="IOE31" s="227"/>
      <c r="IOF31" s="227"/>
      <c r="IOG31" s="227"/>
      <c r="IOH31" s="227"/>
      <c r="IOI31" s="227"/>
      <c r="IOJ31" s="227"/>
      <c r="IOK31" s="227"/>
      <c r="IOL31" s="227"/>
      <c r="IOM31" s="227"/>
      <c r="ION31" s="227"/>
      <c r="IOO31" s="227"/>
      <c r="IOP31" s="227"/>
      <c r="IOQ31" s="227"/>
      <c r="IOR31" s="227"/>
      <c r="IOS31" s="227"/>
      <c r="IOT31" s="227"/>
      <c r="IOU31" s="227"/>
      <c r="IOV31" s="227"/>
      <c r="IOW31" s="227"/>
      <c r="IOX31" s="227"/>
      <c r="IOY31" s="227"/>
      <c r="IOZ31" s="227"/>
      <c r="IPA31" s="227"/>
      <c r="IPB31" s="227"/>
      <c r="IPC31" s="227"/>
      <c r="IPD31" s="227"/>
      <c r="IPE31" s="227"/>
      <c r="IPF31" s="227"/>
      <c r="IPG31" s="227"/>
      <c r="IPH31" s="227"/>
      <c r="IPI31" s="227"/>
      <c r="IPJ31" s="227"/>
      <c r="IPK31" s="227"/>
      <c r="IPL31" s="227"/>
      <c r="IPM31" s="227"/>
      <c r="IPN31" s="227"/>
      <c r="IPO31" s="227"/>
      <c r="IPP31" s="227"/>
      <c r="IPQ31" s="227"/>
      <c r="IPR31" s="227"/>
      <c r="IPS31" s="227"/>
      <c r="IPT31" s="227"/>
      <c r="IPU31" s="227"/>
      <c r="IPV31" s="227"/>
      <c r="IPW31" s="227"/>
      <c r="IPX31" s="227"/>
      <c r="IPY31" s="227"/>
      <c r="IPZ31" s="227"/>
      <c r="IQA31" s="227"/>
      <c r="IQB31" s="227"/>
      <c r="IQC31" s="227"/>
      <c r="IQD31" s="227"/>
      <c r="IQE31" s="227"/>
      <c r="IQF31" s="227"/>
      <c r="IQG31" s="227"/>
      <c r="IQH31" s="227"/>
      <c r="IQI31" s="227"/>
      <c r="IQJ31" s="227"/>
      <c r="IQK31" s="227"/>
      <c r="IQL31" s="227"/>
      <c r="IQM31" s="227"/>
      <c r="IQN31" s="227"/>
      <c r="IQO31" s="227"/>
      <c r="IQP31" s="227"/>
      <c r="IQQ31" s="227"/>
      <c r="IQR31" s="227"/>
      <c r="IQS31" s="227"/>
      <c r="IQT31" s="227"/>
      <c r="IQU31" s="227"/>
      <c r="IQV31" s="227"/>
      <c r="IQW31" s="227"/>
      <c r="IQX31" s="227"/>
      <c r="IQY31" s="227"/>
      <c r="IQZ31" s="227"/>
      <c r="IRA31" s="227"/>
      <c r="IRB31" s="227"/>
      <c r="IRC31" s="227"/>
      <c r="IRD31" s="227"/>
      <c r="IRE31" s="227"/>
      <c r="IRF31" s="227"/>
      <c r="IRG31" s="227"/>
      <c r="IRH31" s="227"/>
      <c r="IRI31" s="227"/>
      <c r="IRJ31" s="227"/>
      <c r="IRK31" s="227"/>
      <c r="IRL31" s="227"/>
      <c r="IRM31" s="227"/>
      <c r="IRN31" s="227"/>
      <c r="IRO31" s="227"/>
      <c r="IRP31" s="227"/>
      <c r="IRQ31" s="227"/>
      <c r="IRR31" s="227"/>
      <c r="IRS31" s="227"/>
      <c r="IRT31" s="227"/>
      <c r="IRU31" s="227"/>
      <c r="IRV31" s="227"/>
      <c r="IRW31" s="227"/>
      <c r="IRX31" s="227"/>
      <c r="IRY31" s="227"/>
      <c r="IRZ31" s="227"/>
      <c r="ISA31" s="227"/>
      <c r="ISB31" s="227"/>
      <c r="ISC31" s="227"/>
      <c r="ISD31" s="227"/>
      <c r="ISE31" s="227"/>
      <c r="ISF31" s="227"/>
      <c r="ISG31" s="227"/>
      <c r="ISH31" s="227"/>
      <c r="ISI31" s="227"/>
      <c r="ISJ31" s="227"/>
      <c r="ISK31" s="227"/>
      <c r="ISL31" s="227"/>
      <c r="ISM31" s="227"/>
      <c r="ISN31" s="227"/>
      <c r="ISO31" s="227"/>
      <c r="ISP31" s="227"/>
      <c r="ISQ31" s="227"/>
      <c r="ISR31" s="227"/>
      <c r="ISS31" s="227"/>
      <c r="IST31" s="227"/>
      <c r="ISU31" s="227"/>
      <c r="ISV31" s="227"/>
      <c r="ISW31" s="227"/>
      <c r="ISX31" s="227"/>
      <c r="ISY31" s="227"/>
      <c r="ISZ31" s="227"/>
      <c r="ITA31" s="227"/>
      <c r="ITB31" s="227"/>
      <c r="ITC31" s="227"/>
      <c r="ITD31" s="227"/>
      <c r="ITE31" s="227"/>
      <c r="ITF31" s="227"/>
      <c r="ITG31" s="227"/>
      <c r="ITH31" s="227"/>
      <c r="ITI31" s="227"/>
      <c r="ITJ31" s="227"/>
      <c r="ITK31" s="227"/>
      <c r="ITL31" s="227"/>
      <c r="ITM31" s="227"/>
      <c r="ITN31" s="227"/>
      <c r="ITO31" s="227"/>
      <c r="ITP31" s="227"/>
      <c r="ITQ31" s="227"/>
      <c r="ITR31" s="227"/>
      <c r="ITS31" s="227"/>
      <c r="ITT31" s="227"/>
      <c r="ITU31" s="227"/>
      <c r="ITV31" s="227"/>
      <c r="ITW31" s="227"/>
      <c r="ITX31" s="227"/>
      <c r="ITY31" s="227"/>
      <c r="ITZ31" s="227"/>
      <c r="IUA31" s="227"/>
      <c r="IUB31" s="227"/>
      <c r="IUC31" s="227"/>
      <c r="IUD31" s="227"/>
      <c r="IUE31" s="227"/>
      <c r="IUF31" s="227"/>
      <c r="IUG31" s="227"/>
      <c r="IUH31" s="227"/>
      <c r="IUI31" s="227"/>
      <c r="IUJ31" s="227"/>
      <c r="IUK31" s="227"/>
      <c r="IUL31" s="227"/>
      <c r="IUM31" s="227"/>
      <c r="IUN31" s="227"/>
      <c r="IUO31" s="227"/>
      <c r="IUP31" s="227"/>
      <c r="IUQ31" s="227"/>
      <c r="IUR31" s="227"/>
      <c r="IUS31" s="227"/>
      <c r="IUT31" s="227"/>
      <c r="IUU31" s="227"/>
      <c r="IUV31" s="227"/>
      <c r="IUW31" s="227"/>
      <c r="IUX31" s="227"/>
      <c r="IUY31" s="227"/>
      <c r="IUZ31" s="227"/>
      <c r="IVA31" s="227"/>
      <c r="IVB31" s="227"/>
      <c r="IVC31" s="227"/>
      <c r="IVD31" s="227"/>
      <c r="IVE31" s="227"/>
      <c r="IVF31" s="227"/>
      <c r="IVG31" s="227"/>
      <c r="IVH31" s="227"/>
      <c r="IVI31" s="227"/>
      <c r="IVJ31" s="227"/>
      <c r="IVK31" s="227"/>
      <c r="IVL31" s="227"/>
      <c r="IVM31" s="227"/>
      <c r="IVN31" s="227"/>
      <c r="IVO31" s="227"/>
      <c r="IVP31" s="227"/>
      <c r="IVQ31" s="227"/>
      <c r="IVR31" s="227"/>
      <c r="IVS31" s="227"/>
      <c r="IVT31" s="227"/>
      <c r="IVU31" s="227"/>
      <c r="IVV31" s="227"/>
      <c r="IVW31" s="227"/>
      <c r="IVX31" s="227"/>
      <c r="IVY31" s="227"/>
      <c r="IVZ31" s="227"/>
      <c r="IWA31" s="227"/>
      <c r="IWB31" s="227"/>
      <c r="IWC31" s="227"/>
      <c r="IWD31" s="227"/>
      <c r="IWE31" s="227"/>
      <c r="IWF31" s="227"/>
      <c r="IWG31" s="227"/>
      <c r="IWH31" s="227"/>
      <c r="IWI31" s="227"/>
      <c r="IWJ31" s="227"/>
      <c r="IWK31" s="227"/>
      <c r="IWL31" s="227"/>
      <c r="IWM31" s="227"/>
      <c r="IWN31" s="227"/>
      <c r="IWO31" s="227"/>
      <c r="IWP31" s="227"/>
      <c r="IWQ31" s="227"/>
      <c r="IWR31" s="227"/>
      <c r="IWS31" s="227"/>
      <c r="IWT31" s="227"/>
      <c r="IWU31" s="227"/>
      <c r="IWV31" s="227"/>
      <c r="IWW31" s="227"/>
      <c r="IWX31" s="227"/>
      <c r="IWY31" s="227"/>
      <c r="IWZ31" s="227"/>
      <c r="IXA31" s="227"/>
      <c r="IXB31" s="227"/>
      <c r="IXC31" s="227"/>
      <c r="IXD31" s="227"/>
      <c r="IXE31" s="227"/>
      <c r="IXF31" s="227"/>
      <c r="IXG31" s="227"/>
      <c r="IXH31" s="227"/>
      <c r="IXI31" s="227"/>
      <c r="IXJ31" s="227"/>
      <c r="IXK31" s="227"/>
      <c r="IXL31" s="227"/>
      <c r="IXM31" s="227"/>
      <c r="IXN31" s="227"/>
      <c r="IXO31" s="227"/>
      <c r="IXP31" s="227"/>
      <c r="IXQ31" s="227"/>
      <c r="IXR31" s="227"/>
      <c r="IXS31" s="227"/>
      <c r="IXT31" s="227"/>
      <c r="IXU31" s="227"/>
      <c r="IXV31" s="227"/>
      <c r="IXW31" s="227"/>
      <c r="IXX31" s="227"/>
      <c r="IXY31" s="227"/>
      <c r="IXZ31" s="227"/>
      <c r="IYA31" s="227"/>
      <c r="IYB31" s="227"/>
      <c r="IYC31" s="227"/>
      <c r="IYD31" s="227"/>
      <c r="IYE31" s="227"/>
      <c r="IYF31" s="227"/>
      <c r="IYG31" s="227"/>
      <c r="IYH31" s="227"/>
      <c r="IYI31" s="227"/>
      <c r="IYJ31" s="227"/>
      <c r="IYK31" s="227"/>
      <c r="IYL31" s="227"/>
      <c r="IYM31" s="227"/>
      <c r="IYN31" s="227"/>
      <c r="IYO31" s="227"/>
      <c r="IYP31" s="227"/>
      <c r="IYQ31" s="227"/>
      <c r="IYR31" s="227"/>
      <c r="IYS31" s="227"/>
      <c r="IYT31" s="227"/>
      <c r="IYU31" s="227"/>
      <c r="IYV31" s="227"/>
      <c r="IYW31" s="227"/>
      <c r="IYX31" s="227"/>
      <c r="IYY31" s="227"/>
      <c r="IYZ31" s="227"/>
      <c r="IZA31" s="227"/>
      <c r="IZB31" s="227"/>
      <c r="IZC31" s="227"/>
      <c r="IZD31" s="227"/>
      <c r="IZE31" s="227"/>
      <c r="IZF31" s="227"/>
      <c r="IZG31" s="227"/>
      <c r="IZH31" s="227"/>
      <c r="IZI31" s="227"/>
      <c r="IZJ31" s="227"/>
      <c r="IZK31" s="227"/>
      <c r="IZL31" s="227"/>
      <c r="IZM31" s="227"/>
      <c r="IZN31" s="227"/>
      <c r="IZO31" s="227"/>
      <c r="IZP31" s="227"/>
      <c r="IZQ31" s="227"/>
      <c r="IZR31" s="227"/>
      <c r="IZS31" s="227"/>
      <c r="IZT31" s="227"/>
      <c r="IZU31" s="227"/>
      <c r="IZV31" s="227"/>
      <c r="IZW31" s="227"/>
      <c r="IZX31" s="227"/>
      <c r="IZY31" s="227"/>
      <c r="IZZ31" s="227"/>
      <c r="JAA31" s="227"/>
      <c r="JAB31" s="227"/>
      <c r="JAC31" s="227"/>
      <c r="JAD31" s="227"/>
      <c r="JAE31" s="227"/>
      <c r="JAF31" s="227"/>
      <c r="JAG31" s="227"/>
      <c r="JAH31" s="227"/>
      <c r="JAI31" s="227"/>
      <c r="JAJ31" s="227"/>
      <c r="JAK31" s="227"/>
      <c r="JAL31" s="227"/>
      <c r="JAM31" s="227"/>
      <c r="JAN31" s="227"/>
      <c r="JAO31" s="227"/>
      <c r="JAP31" s="227"/>
      <c r="JAQ31" s="227"/>
      <c r="JAR31" s="227"/>
      <c r="JAS31" s="227"/>
      <c r="JAT31" s="227"/>
      <c r="JAU31" s="227"/>
      <c r="JAV31" s="227"/>
      <c r="JAW31" s="227"/>
      <c r="JAX31" s="227"/>
      <c r="JAY31" s="227"/>
      <c r="JAZ31" s="227"/>
      <c r="JBA31" s="227"/>
      <c r="JBB31" s="227"/>
      <c r="JBC31" s="227"/>
      <c r="JBD31" s="227"/>
      <c r="JBE31" s="227"/>
      <c r="JBF31" s="227"/>
      <c r="JBG31" s="227"/>
      <c r="JBH31" s="227"/>
      <c r="JBI31" s="227"/>
      <c r="JBJ31" s="227"/>
      <c r="JBK31" s="227"/>
      <c r="JBL31" s="227"/>
      <c r="JBM31" s="227"/>
      <c r="JBN31" s="227"/>
      <c r="JBO31" s="227"/>
      <c r="JBP31" s="227"/>
      <c r="JBQ31" s="227"/>
      <c r="JBR31" s="227"/>
      <c r="JBS31" s="227"/>
      <c r="JBT31" s="227"/>
      <c r="JBU31" s="227"/>
      <c r="JBV31" s="227"/>
      <c r="JBW31" s="227"/>
      <c r="JBX31" s="227"/>
      <c r="JBY31" s="227"/>
      <c r="JBZ31" s="227"/>
      <c r="JCA31" s="227"/>
      <c r="JCB31" s="227"/>
      <c r="JCC31" s="227"/>
      <c r="JCD31" s="227"/>
      <c r="JCE31" s="227"/>
      <c r="JCF31" s="227"/>
      <c r="JCG31" s="227"/>
      <c r="JCH31" s="227"/>
      <c r="JCI31" s="227"/>
      <c r="JCJ31" s="227"/>
      <c r="JCK31" s="227"/>
      <c r="JCL31" s="227"/>
      <c r="JCM31" s="227"/>
      <c r="JCN31" s="227"/>
      <c r="JCO31" s="227"/>
      <c r="JCP31" s="227"/>
      <c r="JCQ31" s="227"/>
      <c r="JCR31" s="227"/>
      <c r="JCS31" s="227"/>
      <c r="JCT31" s="227"/>
      <c r="JCU31" s="227"/>
      <c r="JCV31" s="227"/>
      <c r="JCW31" s="227"/>
      <c r="JCX31" s="227"/>
      <c r="JCY31" s="227"/>
      <c r="JCZ31" s="227"/>
      <c r="JDA31" s="227"/>
      <c r="JDB31" s="227"/>
      <c r="JDC31" s="227"/>
      <c r="JDD31" s="227"/>
      <c r="JDE31" s="227"/>
      <c r="JDF31" s="227"/>
      <c r="JDG31" s="227"/>
      <c r="JDH31" s="227"/>
      <c r="JDI31" s="227"/>
      <c r="JDJ31" s="227"/>
      <c r="JDK31" s="227"/>
      <c r="JDL31" s="227"/>
      <c r="JDM31" s="227"/>
      <c r="JDN31" s="227"/>
      <c r="JDO31" s="227"/>
      <c r="JDP31" s="227"/>
      <c r="JDQ31" s="227"/>
      <c r="JDR31" s="227"/>
      <c r="JDS31" s="227"/>
      <c r="JDT31" s="227"/>
      <c r="JDU31" s="227"/>
      <c r="JDV31" s="227"/>
      <c r="JDW31" s="227"/>
      <c r="JDX31" s="227"/>
      <c r="JDY31" s="227"/>
      <c r="JDZ31" s="227"/>
      <c r="JEA31" s="227"/>
      <c r="JEB31" s="227"/>
      <c r="JEC31" s="227"/>
      <c r="JED31" s="227"/>
      <c r="JEE31" s="227"/>
      <c r="JEF31" s="227"/>
      <c r="JEG31" s="227"/>
      <c r="JEH31" s="227"/>
      <c r="JEI31" s="227"/>
      <c r="JEJ31" s="227"/>
      <c r="JEK31" s="227"/>
      <c r="JEL31" s="227"/>
      <c r="JEM31" s="227"/>
      <c r="JEN31" s="227"/>
      <c r="JEO31" s="227"/>
      <c r="JEP31" s="227"/>
      <c r="JEQ31" s="227"/>
      <c r="JER31" s="227"/>
      <c r="JES31" s="227"/>
      <c r="JET31" s="227"/>
      <c r="JEU31" s="227"/>
      <c r="JEV31" s="227"/>
      <c r="JEW31" s="227"/>
      <c r="JEX31" s="227"/>
      <c r="JEY31" s="227"/>
      <c r="JEZ31" s="227"/>
      <c r="JFA31" s="227"/>
      <c r="JFB31" s="227"/>
      <c r="JFC31" s="227"/>
      <c r="JFD31" s="227"/>
      <c r="JFE31" s="227"/>
      <c r="JFF31" s="227"/>
      <c r="JFG31" s="227"/>
      <c r="JFH31" s="227"/>
      <c r="JFI31" s="227"/>
      <c r="JFJ31" s="227"/>
      <c r="JFK31" s="227"/>
      <c r="JFL31" s="227"/>
      <c r="JFM31" s="227"/>
      <c r="JFN31" s="227"/>
      <c r="JFO31" s="227"/>
      <c r="JFP31" s="227"/>
      <c r="JFQ31" s="227"/>
      <c r="JFR31" s="227"/>
      <c r="JFS31" s="227"/>
      <c r="JFT31" s="227"/>
      <c r="JFU31" s="227"/>
      <c r="JFV31" s="227"/>
      <c r="JFW31" s="227"/>
      <c r="JFX31" s="227"/>
      <c r="JFY31" s="227"/>
      <c r="JFZ31" s="227"/>
      <c r="JGA31" s="227"/>
      <c r="JGB31" s="227"/>
      <c r="JGC31" s="227"/>
      <c r="JGD31" s="227"/>
      <c r="JGE31" s="227"/>
      <c r="JGF31" s="227"/>
      <c r="JGG31" s="227"/>
      <c r="JGH31" s="227"/>
      <c r="JGI31" s="227"/>
      <c r="JGJ31" s="227"/>
      <c r="JGK31" s="227"/>
      <c r="JGL31" s="227"/>
      <c r="JGM31" s="227"/>
      <c r="JGN31" s="227"/>
      <c r="JGO31" s="227"/>
      <c r="JGP31" s="227"/>
      <c r="JGQ31" s="227"/>
      <c r="JGR31" s="227"/>
      <c r="JGS31" s="227"/>
      <c r="JGT31" s="227"/>
      <c r="JGU31" s="227"/>
      <c r="JGV31" s="227"/>
      <c r="JGW31" s="227"/>
      <c r="JGX31" s="227"/>
      <c r="JGY31" s="227"/>
      <c r="JGZ31" s="227"/>
      <c r="JHA31" s="227"/>
      <c r="JHB31" s="227"/>
      <c r="JHC31" s="227"/>
      <c r="JHD31" s="227"/>
      <c r="JHE31" s="227"/>
      <c r="JHF31" s="227"/>
      <c r="JHG31" s="227"/>
      <c r="JHH31" s="227"/>
      <c r="JHI31" s="227"/>
      <c r="JHJ31" s="227"/>
      <c r="JHK31" s="227"/>
      <c r="JHL31" s="227"/>
      <c r="JHM31" s="227"/>
      <c r="JHN31" s="227"/>
      <c r="JHO31" s="227"/>
      <c r="JHP31" s="227"/>
      <c r="JHQ31" s="227"/>
      <c r="JHR31" s="227"/>
      <c r="JHS31" s="227"/>
      <c r="JHT31" s="227"/>
      <c r="JHU31" s="227"/>
      <c r="JHV31" s="227"/>
      <c r="JHW31" s="227"/>
      <c r="JHX31" s="227"/>
      <c r="JHY31" s="227"/>
      <c r="JHZ31" s="227"/>
      <c r="JIA31" s="227"/>
      <c r="JIB31" s="227"/>
      <c r="JIC31" s="227"/>
      <c r="JID31" s="227"/>
      <c r="JIE31" s="227"/>
      <c r="JIF31" s="227"/>
      <c r="JIG31" s="227"/>
      <c r="JIH31" s="227"/>
      <c r="JII31" s="227"/>
      <c r="JIJ31" s="227"/>
      <c r="JIK31" s="227"/>
      <c r="JIL31" s="227"/>
      <c r="JIM31" s="227"/>
      <c r="JIN31" s="227"/>
      <c r="JIO31" s="227"/>
      <c r="JIP31" s="227"/>
      <c r="JIQ31" s="227"/>
      <c r="JIR31" s="227"/>
      <c r="JIS31" s="227"/>
      <c r="JIT31" s="227"/>
      <c r="JIU31" s="227"/>
      <c r="JIV31" s="227"/>
      <c r="JIW31" s="227"/>
      <c r="JIX31" s="227"/>
      <c r="JIY31" s="227"/>
      <c r="JIZ31" s="227"/>
      <c r="JJA31" s="227"/>
      <c r="JJB31" s="227"/>
      <c r="JJC31" s="227"/>
      <c r="JJD31" s="227"/>
      <c r="JJE31" s="227"/>
      <c r="JJF31" s="227"/>
      <c r="JJG31" s="227"/>
      <c r="JJH31" s="227"/>
      <c r="JJI31" s="227"/>
      <c r="JJJ31" s="227"/>
      <c r="JJK31" s="227"/>
      <c r="JJL31" s="227"/>
      <c r="JJM31" s="227"/>
      <c r="JJN31" s="227"/>
      <c r="JJO31" s="227"/>
      <c r="JJP31" s="227"/>
      <c r="JJQ31" s="227"/>
      <c r="JJR31" s="227"/>
      <c r="JJS31" s="227"/>
      <c r="JJT31" s="227"/>
      <c r="JJU31" s="227"/>
      <c r="JJV31" s="227"/>
      <c r="JJW31" s="227"/>
      <c r="JJX31" s="227"/>
      <c r="JJY31" s="227"/>
      <c r="JJZ31" s="227"/>
      <c r="JKA31" s="227"/>
      <c r="JKB31" s="227"/>
      <c r="JKC31" s="227"/>
      <c r="JKD31" s="227"/>
      <c r="JKE31" s="227"/>
      <c r="JKF31" s="227"/>
      <c r="JKG31" s="227"/>
      <c r="JKH31" s="227"/>
      <c r="JKI31" s="227"/>
      <c r="JKJ31" s="227"/>
      <c r="JKK31" s="227"/>
      <c r="JKL31" s="227"/>
      <c r="JKM31" s="227"/>
      <c r="JKN31" s="227"/>
      <c r="JKO31" s="227"/>
      <c r="JKP31" s="227"/>
      <c r="JKQ31" s="227"/>
      <c r="JKR31" s="227"/>
      <c r="JKS31" s="227"/>
      <c r="JKT31" s="227"/>
      <c r="JKU31" s="227"/>
      <c r="JKV31" s="227"/>
      <c r="JKW31" s="227"/>
      <c r="JKX31" s="227"/>
      <c r="JKY31" s="227"/>
      <c r="JKZ31" s="227"/>
      <c r="JLA31" s="227"/>
      <c r="JLB31" s="227"/>
      <c r="JLC31" s="227"/>
      <c r="JLD31" s="227"/>
      <c r="JLE31" s="227"/>
      <c r="JLF31" s="227"/>
      <c r="JLG31" s="227"/>
      <c r="JLH31" s="227"/>
      <c r="JLI31" s="227"/>
      <c r="JLJ31" s="227"/>
      <c r="JLK31" s="227"/>
      <c r="JLL31" s="227"/>
      <c r="JLM31" s="227"/>
      <c r="JLN31" s="227"/>
      <c r="JLO31" s="227"/>
      <c r="JLP31" s="227"/>
      <c r="JLQ31" s="227"/>
      <c r="JLR31" s="227"/>
      <c r="JLS31" s="227"/>
      <c r="JLT31" s="227"/>
      <c r="JLU31" s="227"/>
      <c r="JLV31" s="227"/>
      <c r="JLW31" s="227"/>
      <c r="JLX31" s="227"/>
      <c r="JLY31" s="227"/>
      <c r="JLZ31" s="227"/>
      <c r="JMA31" s="227"/>
      <c r="JMB31" s="227"/>
      <c r="JMC31" s="227"/>
      <c r="JMD31" s="227"/>
      <c r="JME31" s="227"/>
      <c r="JMF31" s="227"/>
      <c r="JMG31" s="227"/>
      <c r="JMH31" s="227"/>
      <c r="JMI31" s="227"/>
      <c r="JMJ31" s="227"/>
      <c r="JMK31" s="227"/>
      <c r="JML31" s="227"/>
      <c r="JMM31" s="227"/>
      <c r="JMN31" s="227"/>
      <c r="JMO31" s="227"/>
      <c r="JMP31" s="227"/>
      <c r="JMQ31" s="227"/>
      <c r="JMR31" s="227"/>
      <c r="JMS31" s="227"/>
      <c r="JMT31" s="227"/>
      <c r="JMU31" s="227"/>
      <c r="JMV31" s="227"/>
      <c r="JMW31" s="227"/>
      <c r="JMX31" s="227"/>
      <c r="JMY31" s="227"/>
      <c r="JMZ31" s="227"/>
      <c r="JNA31" s="227"/>
      <c r="JNB31" s="227"/>
      <c r="JNC31" s="227"/>
      <c r="JND31" s="227"/>
      <c r="JNE31" s="227"/>
      <c r="JNF31" s="227"/>
      <c r="JNG31" s="227"/>
      <c r="JNH31" s="227"/>
      <c r="JNI31" s="227"/>
      <c r="JNJ31" s="227"/>
      <c r="JNK31" s="227"/>
      <c r="JNL31" s="227"/>
      <c r="JNM31" s="227"/>
      <c r="JNN31" s="227"/>
      <c r="JNO31" s="227"/>
      <c r="JNP31" s="227"/>
      <c r="JNQ31" s="227"/>
      <c r="JNR31" s="227"/>
      <c r="JNS31" s="227"/>
      <c r="JNT31" s="227"/>
      <c r="JNU31" s="227"/>
      <c r="JNV31" s="227"/>
      <c r="JNW31" s="227"/>
      <c r="JNX31" s="227"/>
      <c r="JNY31" s="227"/>
      <c r="JNZ31" s="227"/>
      <c r="JOA31" s="227"/>
      <c r="JOB31" s="227"/>
      <c r="JOC31" s="227"/>
      <c r="JOD31" s="227"/>
      <c r="JOE31" s="227"/>
      <c r="JOF31" s="227"/>
      <c r="JOG31" s="227"/>
      <c r="JOH31" s="227"/>
      <c r="JOI31" s="227"/>
      <c r="JOJ31" s="227"/>
      <c r="JOK31" s="227"/>
      <c r="JOL31" s="227"/>
      <c r="JOM31" s="227"/>
      <c r="JON31" s="227"/>
      <c r="JOO31" s="227"/>
      <c r="JOP31" s="227"/>
      <c r="JOQ31" s="227"/>
      <c r="JOR31" s="227"/>
      <c r="JOS31" s="227"/>
      <c r="JOT31" s="227"/>
      <c r="JOU31" s="227"/>
      <c r="JOV31" s="227"/>
      <c r="JOW31" s="227"/>
      <c r="JOX31" s="227"/>
      <c r="JOY31" s="227"/>
      <c r="JOZ31" s="227"/>
      <c r="JPA31" s="227"/>
      <c r="JPB31" s="227"/>
      <c r="JPC31" s="227"/>
      <c r="JPD31" s="227"/>
      <c r="JPE31" s="227"/>
      <c r="JPF31" s="227"/>
      <c r="JPG31" s="227"/>
      <c r="JPH31" s="227"/>
      <c r="JPI31" s="227"/>
      <c r="JPJ31" s="227"/>
      <c r="JPK31" s="227"/>
      <c r="JPL31" s="227"/>
      <c r="JPM31" s="227"/>
      <c r="JPN31" s="227"/>
      <c r="JPO31" s="227"/>
      <c r="JPP31" s="227"/>
      <c r="JPQ31" s="227"/>
      <c r="JPR31" s="227"/>
      <c r="JPS31" s="227"/>
      <c r="JPT31" s="227"/>
      <c r="JPU31" s="227"/>
      <c r="JPV31" s="227"/>
      <c r="JPW31" s="227"/>
      <c r="JPX31" s="227"/>
      <c r="JPY31" s="227"/>
      <c r="JPZ31" s="227"/>
      <c r="JQA31" s="227"/>
      <c r="JQB31" s="227"/>
      <c r="JQC31" s="227"/>
      <c r="JQD31" s="227"/>
      <c r="JQE31" s="227"/>
      <c r="JQF31" s="227"/>
      <c r="JQG31" s="227"/>
      <c r="JQH31" s="227"/>
      <c r="JQI31" s="227"/>
      <c r="JQJ31" s="227"/>
      <c r="JQK31" s="227"/>
      <c r="JQL31" s="227"/>
      <c r="JQM31" s="227"/>
      <c r="JQN31" s="227"/>
      <c r="JQO31" s="227"/>
      <c r="JQP31" s="227"/>
      <c r="JQQ31" s="227"/>
      <c r="JQR31" s="227"/>
      <c r="JQS31" s="227"/>
      <c r="JQT31" s="227"/>
      <c r="JQU31" s="227"/>
      <c r="JQV31" s="227"/>
      <c r="JQW31" s="227"/>
      <c r="JQX31" s="227"/>
      <c r="JQY31" s="227"/>
      <c r="JQZ31" s="227"/>
      <c r="JRA31" s="227"/>
      <c r="JRB31" s="227"/>
      <c r="JRC31" s="227"/>
      <c r="JRD31" s="227"/>
      <c r="JRE31" s="227"/>
      <c r="JRF31" s="227"/>
      <c r="JRG31" s="227"/>
      <c r="JRH31" s="227"/>
      <c r="JRI31" s="227"/>
      <c r="JRJ31" s="227"/>
      <c r="JRK31" s="227"/>
      <c r="JRL31" s="227"/>
      <c r="JRM31" s="227"/>
      <c r="JRN31" s="227"/>
      <c r="JRO31" s="227"/>
      <c r="JRP31" s="227"/>
      <c r="JRQ31" s="227"/>
      <c r="JRR31" s="227"/>
      <c r="JRS31" s="227"/>
      <c r="JRT31" s="227"/>
      <c r="JRU31" s="227"/>
      <c r="JRV31" s="227"/>
      <c r="JRW31" s="227"/>
      <c r="JRX31" s="227"/>
      <c r="JRY31" s="227"/>
      <c r="JRZ31" s="227"/>
      <c r="JSA31" s="227"/>
      <c r="JSB31" s="227"/>
      <c r="JSC31" s="227"/>
      <c r="JSD31" s="227"/>
      <c r="JSE31" s="227"/>
      <c r="JSF31" s="227"/>
      <c r="JSG31" s="227"/>
      <c r="JSH31" s="227"/>
      <c r="JSI31" s="227"/>
      <c r="JSJ31" s="227"/>
      <c r="JSK31" s="227"/>
      <c r="JSL31" s="227"/>
      <c r="JSM31" s="227"/>
      <c r="JSN31" s="227"/>
      <c r="JSO31" s="227"/>
      <c r="JSP31" s="227"/>
      <c r="JSQ31" s="227"/>
      <c r="JSR31" s="227"/>
      <c r="JSS31" s="227"/>
      <c r="JST31" s="227"/>
      <c r="JSU31" s="227"/>
      <c r="JSV31" s="227"/>
      <c r="JSW31" s="227"/>
      <c r="JSX31" s="227"/>
      <c r="JSY31" s="227"/>
      <c r="JSZ31" s="227"/>
      <c r="JTA31" s="227"/>
      <c r="JTB31" s="227"/>
      <c r="JTC31" s="227"/>
      <c r="JTD31" s="227"/>
      <c r="JTE31" s="227"/>
      <c r="JTF31" s="227"/>
      <c r="JTG31" s="227"/>
      <c r="JTH31" s="227"/>
      <c r="JTI31" s="227"/>
      <c r="JTJ31" s="227"/>
      <c r="JTK31" s="227"/>
      <c r="JTL31" s="227"/>
      <c r="JTM31" s="227"/>
      <c r="JTN31" s="227"/>
      <c r="JTO31" s="227"/>
      <c r="JTP31" s="227"/>
      <c r="JTQ31" s="227"/>
      <c r="JTR31" s="227"/>
      <c r="JTS31" s="227"/>
      <c r="JTT31" s="227"/>
      <c r="JTU31" s="227"/>
      <c r="JTV31" s="227"/>
      <c r="JTW31" s="227"/>
      <c r="JTX31" s="227"/>
      <c r="JTY31" s="227"/>
      <c r="JTZ31" s="227"/>
      <c r="JUA31" s="227"/>
      <c r="JUB31" s="227"/>
      <c r="JUC31" s="227"/>
      <c r="JUD31" s="227"/>
      <c r="JUE31" s="227"/>
      <c r="JUF31" s="227"/>
      <c r="JUG31" s="227"/>
      <c r="JUH31" s="227"/>
      <c r="JUI31" s="227"/>
      <c r="JUJ31" s="227"/>
      <c r="JUK31" s="227"/>
      <c r="JUL31" s="227"/>
      <c r="JUM31" s="227"/>
      <c r="JUN31" s="227"/>
      <c r="JUO31" s="227"/>
      <c r="JUP31" s="227"/>
      <c r="JUQ31" s="227"/>
      <c r="JUR31" s="227"/>
      <c r="JUS31" s="227"/>
      <c r="JUT31" s="227"/>
      <c r="JUU31" s="227"/>
      <c r="JUV31" s="227"/>
      <c r="JUW31" s="227"/>
      <c r="JUX31" s="227"/>
      <c r="JUY31" s="227"/>
      <c r="JUZ31" s="227"/>
      <c r="JVA31" s="227"/>
      <c r="JVB31" s="227"/>
      <c r="JVC31" s="227"/>
      <c r="JVD31" s="227"/>
      <c r="JVE31" s="227"/>
      <c r="JVF31" s="227"/>
      <c r="JVG31" s="227"/>
      <c r="JVH31" s="227"/>
      <c r="JVI31" s="227"/>
      <c r="JVJ31" s="227"/>
      <c r="JVK31" s="227"/>
      <c r="JVL31" s="227"/>
      <c r="JVM31" s="227"/>
      <c r="JVN31" s="227"/>
      <c r="JVO31" s="227"/>
      <c r="JVP31" s="227"/>
      <c r="JVQ31" s="227"/>
      <c r="JVR31" s="227"/>
      <c r="JVS31" s="227"/>
      <c r="JVT31" s="227"/>
      <c r="JVU31" s="227"/>
      <c r="JVV31" s="227"/>
      <c r="JVW31" s="227"/>
      <c r="JVX31" s="227"/>
      <c r="JVY31" s="227"/>
      <c r="JVZ31" s="227"/>
      <c r="JWA31" s="227"/>
      <c r="JWB31" s="227"/>
      <c r="JWC31" s="227"/>
      <c r="JWD31" s="227"/>
      <c r="JWE31" s="227"/>
      <c r="JWF31" s="227"/>
      <c r="JWG31" s="227"/>
      <c r="JWH31" s="227"/>
      <c r="JWI31" s="227"/>
      <c r="JWJ31" s="227"/>
      <c r="JWK31" s="227"/>
      <c r="JWL31" s="227"/>
      <c r="JWM31" s="227"/>
      <c r="JWN31" s="227"/>
      <c r="JWO31" s="227"/>
      <c r="JWP31" s="227"/>
      <c r="JWQ31" s="227"/>
      <c r="JWR31" s="227"/>
      <c r="JWS31" s="227"/>
      <c r="JWT31" s="227"/>
      <c r="JWU31" s="227"/>
      <c r="JWV31" s="227"/>
      <c r="JWW31" s="227"/>
      <c r="JWX31" s="227"/>
      <c r="JWY31" s="227"/>
      <c r="JWZ31" s="227"/>
      <c r="JXA31" s="227"/>
      <c r="JXB31" s="227"/>
      <c r="JXC31" s="227"/>
      <c r="JXD31" s="227"/>
      <c r="JXE31" s="227"/>
      <c r="JXF31" s="227"/>
      <c r="JXG31" s="227"/>
      <c r="JXH31" s="227"/>
      <c r="JXI31" s="227"/>
      <c r="JXJ31" s="227"/>
      <c r="JXK31" s="227"/>
      <c r="JXL31" s="227"/>
      <c r="JXM31" s="227"/>
      <c r="JXN31" s="227"/>
      <c r="JXO31" s="227"/>
      <c r="JXP31" s="227"/>
      <c r="JXQ31" s="227"/>
      <c r="JXR31" s="227"/>
      <c r="JXS31" s="227"/>
      <c r="JXT31" s="227"/>
      <c r="JXU31" s="227"/>
      <c r="JXV31" s="227"/>
      <c r="JXW31" s="227"/>
      <c r="JXX31" s="227"/>
      <c r="JXY31" s="227"/>
      <c r="JXZ31" s="227"/>
      <c r="JYA31" s="227"/>
      <c r="JYB31" s="227"/>
      <c r="JYC31" s="227"/>
      <c r="JYD31" s="227"/>
      <c r="JYE31" s="227"/>
      <c r="JYF31" s="227"/>
      <c r="JYG31" s="227"/>
      <c r="JYH31" s="227"/>
      <c r="JYI31" s="227"/>
      <c r="JYJ31" s="227"/>
      <c r="JYK31" s="227"/>
      <c r="JYL31" s="227"/>
      <c r="JYM31" s="227"/>
      <c r="JYN31" s="227"/>
      <c r="JYO31" s="227"/>
      <c r="JYP31" s="227"/>
      <c r="JYQ31" s="227"/>
      <c r="JYR31" s="227"/>
      <c r="JYS31" s="227"/>
      <c r="JYT31" s="227"/>
      <c r="JYU31" s="227"/>
      <c r="JYV31" s="227"/>
      <c r="JYW31" s="227"/>
      <c r="JYX31" s="227"/>
      <c r="JYY31" s="227"/>
      <c r="JYZ31" s="227"/>
      <c r="JZA31" s="227"/>
      <c r="JZB31" s="227"/>
      <c r="JZC31" s="227"/>
      <c r="JZD31" s="227"/>
      <c r="JZE31" s="227"/>
      <c r="JZF31" s="227"/>
      <c r="JZG31" s="227"/>
      <c r="JZH31" s="227"/>
      <c r="JZI31" s="227"/>
      <c r="JZJ31" s="227"/>
      <c r="JZK31" s="227"/>
      <c r="JZL31" s="227"/>
      <c r="JZM31" s="227"/>
      <c r="JZN31" s="227"/>
      <c r="JZO31" s="227"/>
      <c r="JZP31" s="227"/>
      <c r="JZQ31" s="227"/>
      <c r="JZR31" s="227"/>
      <c r="JZS31" s="227"/>
      <c r="JZT31" s="227"/>
      <c r="JZU31" s="227"/>
      <c r="JZV31" s="227"/>
      <c r="JZW31" s="227"/>
      <c r="JZX31" s="227"/>
      <c r="JZY31" s="227"/>
      <c r="JZZ31" s="227"/>
      <c r="KAA31" s="227"/>
      <c r="KAB31" s="227"/>
      <c r="KAC31" s="227"/>
      <c r="KAD31" s="227"/>
      <c r="KAE31" s="227"/>
      <c r="KAF31" s="227"/>
      <c r="KAG31" s="227"/>
      <c r="KAH31" s="227"/>
      <c r="KAI31" s="227"/>
      <c r="KAJ31" s="227"/>
      <c r="KAK31" s="227"/>
      <c r="KAL31" s="227"/>
      <c r="KAM31" s="227"/>
      <c r="KAN31" s="227"/>
      <c r="KAO31" s="227"/>
      <c r="KAP31" s="227"/>
      <c r="KAQ31" s="227"/>
      <c r="KAR31" s="227"/>
      <c r="KAS31" s="227"/>
      <c r="KAT31" s="227"/>
      <c r="KAU31" s="227"/>
      <c r="KAV31" s="227"/>
      <c r="KAW31" s="227"/>
      <c r="KAX31" s="227"/>
      <c r="KAY31" s="227"/>
      <c r="KAZ31" s="227"/>
      <c r="KBA31" s="227"/>
      <c r="KBB31" s="227"/>
      <c r="KBC31" s="227"/>
      <c r="KBD31" s="227"/>
      <c r="KBE31" s="227"/>
      <c r="KBF31" s="227"/>
      <c r="KBG31" s="227"/>
      <c r="KBH31" s="227"/>
      <c r="KBI31" s="227"/>
      <c r="KBJ31" s="227"/>
      <c r="KBK31" s="227"/>
      <c r="KBL31" s="227"/>
      <c r="KBM31" s="227"/>
      <c r="KBN31" s="227"/>
      <c r="KBO31" s="227"/>
      <c r="KBP31" s="227"/>
      <c r="KBQ31" s="227"/>
      <c r="KBR31" s="227"/>
      <c r="KBS31" s="227"/>
      <c r="KBT31" s="227"/>
      <c r="KBU31" s="227"/>
      <c r="KBV31" s="227"/>
      <c r="KBW31" s="227"/>
      <c r="KBX31" s="227"/>
      <c r="KBY31" s="227"/>
      <c r="KBZ31" s="227"/>
      <c r="KCA31" s="227"/>
      <c r="KCB31" s="227"/>
      <c r="KCC31" s="227"/>
      <c r="KCD31" s="227"/>
      <c r="KCE31" s="227"/>
      <c r="KCF31" s="227"/>
      <c r="KCG31" s="227"/>
      <c r="KCH31" s="227"/>
      <c r="KCI31" s="227"/>
      <c r="KCJ31" s="227"/>
      <c r="KCK31" s="227"/>
      <c r="KCL31" s="227"/>
      <c r="KCM31" s="227"/>
      <c r="KCN31" s="227"/>
      <c r="KCO31" s="227"/>
      <c r="KCP31" s="227"/>
      <c r="KCQ31" s="227"/>
      <c r="KCR31" s="227"/>
      <c r="KCS31" s="227"/>
      <c r="KCT31" s="227"/>
      <c r="KCU31" s="227"/>
      <c r="KCV31" s="227"/>
      <c r="KCW31" s="227"/>
      <c r="KCX31" s="227"/>
      <c r="KCY31" s="227"/>
      <c r="KCZ31" s="227"/>
      <c r="KDA31" s="227"/>
      <c r="KDB31" s="227"/>
      <c r="KDC31" s="227"/>
      <c r="KDD31" s="227"/>
      <c r="KDE31" s="227"/>
      <c r="KDF31" s="227"/>
      <c r="KDG31" s="227"/>
      <c r="KDH31" s="227"/>
      <c r="KDI31" s="227"/>
      <c r="KDJ31" s="227"/>
      <c r="KDK31" s="227"/>
      <c r="KDL31" s="227"/>
      <c r="KDM31" s="227"/>
      <c r="KDN31" s="227"/>
      <c r="KDO31" s="227"/>
      <c r="KDP31" s="227"/>
      <c r="KDQ31" s="227"/>
      <c r="KDR31" s="227"/>
      <c r="KDS31" s="227"/>
      <c r="KDT31" s="227"/>
      <c r="KDU31" s="227"/>
      <c r="KDV31" s="227"/>
      <c r="KDW31" s="227"/>
      <c r="KDX31" s="227"/>
      <c r="KDY31" s="227"/>
      <c r="KDZ31" s="227"/>
      <c r="KEA31" s="227"/>
      <c r="KEB31" s="227"/>
      <c r="KEC31" s="227"/>
      <c r="KED31" s="227"/>
      <c r="KEE31" s="227"/>
      <c r="KEF31" s="227"/>
      <c r="KEG31" s="227"/>
      <c r="KEH31" s="227"/>
      <c r="KEI31" s="227"/>
      <c r="KEJ31" s="227"/>
      <c r="KEK31" s="227"/>
      <c r="KEL31" s="227"/>
      <c r="KEM31" s="227"/>
      <c r="KEN31" s="227"/>
      <c r="KEO31" s="227"/>
      <c r="KEP31" s="227"/>
      <c r="KEQ31" s="227"/>
      <c r="KER31" s="227"/>
      <c r="KES31" s="227"/>
      <c r="KET31" s="227"/>
      <c r="KEU31" s="227"/>
      <c r="KEV31" s="227"/>
      <c r="KEW31" s="227"/>
      <c r="KEX31" s="227"/>
      <c r="KEY31" s="227"/>
      <c r="KEZ31" s="227"/>
      <c r="KFA31" s="227"/>
      <c r="KFB31" s="227"/>
      <c r="KFC31" s="227"/>
      <c r="KFD31" s="227"/>
      <c r="KFE31" s="227"/>
      <c r="KFF31" s="227"/>
      <c r="KFG31" s="227"/>
      <c r="KFH31" s="227"/>
      <c r="KFI31" s="227"/>
      <c r="KFJ31" s="227"/>
      <c r="KFK31" s="227"/>
      <c r="KFL31" s="227"/>
      <c r="KFM31" s="227"/>
      <c r="KFN31" s="227"/>
      <c r="KFO31" s="227"/>
      <c r="KFP31" s="227"/>
      <c r="KFQ31" s="227"/>
      <c r="KFR31" s="227"/>
      <c r="KFS31" s="227"/>
      <c r="KFT31" s="227"/>
      <c r="KFU31" s="227"/>
      <c r="KFV31" s="227"/>
      <c r="KFW31" s="227"/>
      <c r="KFX31" s="227"/>
      <c r="KFY31" s="227"/>
      <c r="KFZ31" s="227"/>
      <c r="KGA31" s="227"/>
      <c r="KGB31" s="227"/>
      <c r="KGC31" s="227"/>
      <c r="KGD31" s="227"/>
      <c r="KGE31" s="227"/>
      <c r="KGF31" s="227"/>
      <c r="KGG31" s="227"/>
      <c r="KGH31" s="227"/>
      <c r="KGI31" s="227"/>
      <c r="KGJ31" s="227"/>
      <c r="KGK31" s="227"/>
      <c r="KGL31" s="227"/>
      <c r="KGM31" s="227"/>
      <c r="KGN31" s="227"/>
      <c r="KGO31" s="227"/>
      <c r="KGP31" s="227"/>
      <c r="KGQ31" s="227"/>
      <c r="KGR31" s="227"/>
      <c r="KGS31" s="227"/>
      <c r="KGT31" s="227"/>
      <c r="KGU31" s="227"/>
      <c r="KGV31" s="227"/>
      <c r="KGW31" s="227"/>
      <c r="KGX31" s="227"/>
      <c r="KGY31" s="227"/>
      <c r="KGZ31" s="227"/>
      <c r="KHA31" s="227"/>
      <c r="KHB31" s="227"/>
      <c r="KHC31" s="227"/>
      <c r="KHD31" s="227"/>
      <c r="KHE31" s="227"/>
      <c r="KHF31" s="227"/>
      <c r="KHG31" s="227"/>
      <c r="KHH31" s="227"/>
      <c r="KHI31" s="227"/>
      <c r="KHJ31" s="227"/>
      <c r="KHK31" s="227"/>
      <c r="KHL31" s="227"/>
      <c r="KHM31" s="227"/>
      <c r="KHN31" s="227"/>
      <c r="KHO31" s="227"/>
      <c r="KHP31" s="227"/>
      <c r="KHQ31" s="227"/>
      <c r="KHR31" s="227"/>
      <c r="KHS31" s="227"/>
      <c r="KHT31" s="227"/>
      <c r="KHU31" s="227"/>
      <c r="KHV31" s="227"/>
      <c r="KHW31" s="227"/>
      <c r="KHX31" s="227"/>
      <c r="KHY31" s="227"/>
      <c r="KHZ31" s="227"/>
      <c r="KIA31" s="227"/>
      <c r="KIB31" s="227"/>
      <c r="KIC31" s="227"/>
      <c r="KID31" s="227"/>
      <c r="KIE31" s="227"/>
      <c r="KIF31" s="227"/>
      <c r="KIG31" s="227"/>
      <c r="KIH31" s="227"/>
      <c r="KII31" s="227"/>
      <c r="KIJ31" s="227"/>
      <c r="KIK31" s="227"/>
      <c r="KIL31" s="227"/>
      <c r="KIM31" s="227"/>
      <c r="KIN31" s="227"/>
      <c r="KIO31" s="227"/>
      <c r="KIP31" s="227"/>
      <c r="KIQ31" s="227"/>
      <c r="KIR31" s="227"/>
      <c r="KIS31" s="227"/>
      <c r="KIT31" s="227"/>
      <c r="KIU31" s="227"/>
      <c r="KIV31" s="227"/>
      <c r="KIW31" s="227"/>
      <c r="KIX31" s="227"/>
      <c r="KIY31" s="227"/>
      <c r="KIZ31" s="227"/>
      <c r="KJA31" s="227"/>
      <c r="KJB31" s="227"/>
      <c r="KJC31" s="227"/>
      <c r="KJD31" s="227"/>
      <c r="KJE31" s="227"/>
      <c r="KJF31" s="227"/>
      <c r="KJG31" s="227"/>
      <c r="KJH31" s="227"/>
      <c r="KJI31" s="227"/>
      <c r="KJJ31" s="227"/>
      <c r="KJK31" s="227"/>
      <c r="KJL31" s="227"/>
      <c r="KJM31" s="227"/>
      <c r="KJN31" s="227"/>
      <c r="KJO31" s="227"/>
      <c r="KJP31" s="227"/>
      <c r="KJQ31" s="227"/>
      <c r="KJR31" s="227"/>
      <c r="KJS31" s="227"/>
      <c r="KJT31" s="227"/>
      <c r="KJU31" s="227"/>
      <c r="KJV31" s="227"/>
      <c r="KJW31" s="227"/>
      <c r="KJX31" s="227"/>
      <c r="KJY31" s="227"/>
      <c r="KJZ31" s="227"/>
      <c r="KKA31" s="227"/>
      <c r="KKB31" s="227"/>
      <c r="KKC31" s="227"/>
      <c r="KKD31" s="227"/>
      <c r="KKE31" s="227"/>
      <c r="KKF31" s="227"/>
      <c r="KKG31" s="227"/>
      <c r="KKH31" s="227"/>
      <c r="KKI31" s="227"/>
      <c r="KKJ31" s="227"/>
      <c r="KKK31" s="227"/>
      <c r="KKL31" s="227"/>
      <c r="KKM31" s="227"/>
      <c r="KKN31" s="227"/>
      <c r="KKO31" s="227"/>
      <c r="KKP31" s="227"/>
      <c r="KKQ31" s="227"/>
      <c r="KKR31" s="227"/>
      <c r="KKS31" s="227"/>
      <c r="KKT31" s="227"/>
      <c r="KKU31" s="227"/>
      <c r="KKV31" s="227"/>
      <c r="KKW31" s="227"/>
      <c r="KKX31" s="227"/>
      <c r="KKY31" s="227"/>
      <c r="KKZ31" s="227"/>
      <c r="KLA31" s="227"/>
      <c r="KLB31" s="227"/>
      <c r="KLC31" s="227"/>
      <c r="KLD31" s="227"/>
      <c r="KLE31" s="227"/>
      <c r="KLF31" s="227"/>
      <c r="KLG31" s="227"/>
      <c r="KLH31" s="227"/>
      <c r="KLI31" s="227"/>
      <c r="KLJ31" s="227"/>
      <c r="KLK31" s="227"/>
      <c r="KLL31" s="227"/>
      <c r="KLM31" s="227"/>
      <c r="KLN31" s="227"/>
      <c r="KLO31" s="227"/>
      <c r="KLP31" s="227"/>
      <c r="KLQ31" s="227"/>
      <c r="KLR31" s="227"/>
      <c r="KLS31" s="227"/>
      <c r="KLT31" s="227"/>
      <c r="KLU31" s="227"/>
      <c r="KLV31" s="227"/>
      <c r="KLW31" s="227"/>
      <c r="KLX31" s="227"/>
      <c r="KLY31" s="227"/>
      <c r="KLZ31" s="227"/>
      <c r="KMA31" s="227"/>
      <c r="KMB31" s="227"/>
      <c r="KMC31" s="227"/>
      <c r="KMD31" s="227"/>
      <c r="KME31" s="227"/>
      <c r="KMF31" s="227"/>
      <c r="KMG31" s="227"/>
      <c r="KMH31" s="227"/>
      <c r="KMI31" s="227"/>
      <c r="KMJ31" s="227"/>
      <c r="KMK31" s="227"/>
      <c r="KML31" s="227"/>
      <c r="KMM31" s="227"/>
      <c r="KMN31" s="227"/>
      <c r="KMO31" s="227"/>
      <c r="KMP31" s="227"/>
      <c r="KMQ31" s="227"/>
      <c r="KMR31" s="227"/>
      <c r="KMS31" s="227"/>
      <c r="KMT31" s="227"/>
      <c r="KMU31" s="227"/>
      <c r="KMV31" s="227"/>
      <c r="KMW31" s="227"/>
      <c r="KMX31" s="227"/>
      <c r="KMY31" s="227"/>
      <c r="KMZ31" s="227"/>
      <c r="KNA31" s="227"/>
      <c r="KNB31" s="227"/>
      <c r="KNC31" s="227"/>
      <c r="KND31" s="227"/>
      <c r="KNE31" s="227"/>
      <c r="KNF31" s="227"/>
      <c r="KNG31" s="227"/>
      <c r="KNH31" s="227"/>
      <c r="KNI31" s="227"/>
      <c r="KNJ31" s="227"/>
      <c r="KNK31" s="227"/>
      <c r="KNL31" s="227"/>
      <c r="KNM31" s="227"/>
      <c r="KNN31" s="227"/>
      <c r="KNO31" s="227"/>
      <c r="KNP31" s="227"/>
      <c r="KNQ31" s="227"/>
      <c r="KNR31" s="227"/>
      <c r="KNS31" s="227"/>
      <c r="KNT31" s="227"/>
      <c r="KNU31" s="227"/>
      <c r="KNV31" s="227"/>
      <c r="KNW31" s="227"/>
      <c r="KNX31" s="227"/>
      <c r="KNY31" s="227"/>
      <c r="KNZ31" s="227"/>
      <c r="KOA31" s="227"/>
      <c r="KOB31" s="227"/>
      <c r="KOC31" s="227"/>
      <c r="KOD31" s="227"/>
      <c r="KOE31" s="227"/>
      <c r="KOF31" s="227"/>
      <c r="KOG31" s="227"/>
      <c r="KOH31" s="227"/>
      <c r="KOI31" s="227"/>
      <c r="KOJ31" s="227"/>
      <c r="KOK31" s="227"/>
      <c r="KOL31" s="227"/>
      <c r="KOM31" s="227"/>
      <c r="KON31" s="227"/>
      <c r="KOO31" s="227"/>
      <c r="KOP31" s="227"/>
      <c r="KOQ31" s="227"/>
      <c r="KOR31" s="227"/>
      <c r="KOS31" s="227"/>
      <c r="KOT31" s="227"/>
      <c r="KOU31" s="227"/>
      <c r="KOV31" s="227"/>
      <c r="KOW31" s="227"/>
      <c r="KOX31" s="227"/>
      <c r="KOY31" s="227"/>
      <c r="KOZ31" s="227"/>
      <c r="KPA31" s="227"/>
      <c r="KPB31" s="227"/>
      <c r="KPC31" s="227"/>
      <c r="KPD31" s="227"/>
      <c r="KPE31" s="227"/>
      <c r="KPF31" s="227"/>
      <c r="KPG31" s="227"/>
      <c r="KPH31" s="227"/>
      <c r="KPI31" s="227"/>
      <c r="KPJ31" s="227"/>
      <c r="KPK31" s="227"/>
      <c r="KPL31" s="227"/>
      <c r="KPM31" s="227"/>
      <c r="KPN31" s="227"/>
      <c r="KPO31" s="227"/>
      <c r="KPP31" s="227"/>
      <c r="KPQ31" s="227"/>
      <c r="KPR31" s="227"/>
      <c r="KPS31" s="227"/>
      <c r="KPT31" s="227"/>
      <c r="KPU31" s="227"/>
      <c r="KPV31" s="227"/>
      <c r="KPW31" s="227"/>
      <c r="KPX31" s="227"/>
      <c r="KPY31" s="227"/>
      <c r="KPZ31" s="227"/>
      <c r="KQA31" s="227"/>
      <c r="KQB31" s="227"/>
      <c r="KQC31" s="227"/>
      <c r="KQD31" s="227"/>
      <c r="KQE31" s="227"/>
      <c r="KQF31" s="227"/>
      <c r="KQG31" s="227"/>
      <c r="KQH31" s="227"/>
      <c r="KQI31" s="227"/>
      <c r="KQJ31" s="227"/>
      <c r="KQK31" s="227"/>
      <c r="KQL31" s="227"/>
      <c r="KQM31" s="227"/>
      <c r="KQN31" s="227"/>
      <c r="KQO31" s="227"/>
      <c r="KQP31" s="227"/>
      <c r="KQQ31" s="227"/>
      <c r="KQR31" s="227"/>
      <c r="KQS31" s="227"/>
      <c r="KQT31" s="227"/>
      <c r="KQU31" s="227"/>
      <c r="KQV31" s="227"/>
      <c r="KQW31" s="227"/>
      <c r="KQX31" s="227"/>
      <c r="KQY31" s="227"/>
      <c r="KQZ31" s="227"/>
      <c r="KRA31" s="227"/>
      <c r="KRB31" s="227"/>
      <c r="KRC31" s="227"/>
      <c r="KRD31" s="227"/>
      <c r="KRE31" s="227"/>
      <c r="KRF31" s="227"/>
      <c r="KRG31" s="227"/>
      <c r="KRH31" s="227"/>
      <c r="KRI31" s="227"/>
      <c r="KRJ31" s="227"/>
      <c r="KRK31" s="227"/>
      <c r="KRL31" s="227"/>
      <c r="KRM31" s="227"/>
      <c r="KRN31" s="227"/>
      <c r="KRO31" s="227"/>
      <c r="KRP31" s="227"/>
      <c r="KRQ31" s="227"/>
      <c r="KRR31" s="227"/>
      <c r="KRS31" s="227"/>
      <c r="KRT31" s="227"/>
      <c r="KRU31" s="227"/>
      <c r="KRV31" s="227"/>
      <c r="KRW31" s="227"/>
      <c r="KRX31" s="227"/>
      <c r="KRY31" s="227"/>
      <c r="KRZ31" s="227"/>
      <c r="KSA31" s="227"/>
      <c r="KSB31" s="227"/>
      <c r="KSC31" s="227"/>
      <c r="KSD31" s="227"/>
      <c r="KSE31" s="227"/>
      <c r="KSF31" s="227"/>
      <c r="KSG31" s="227"/>
      <c r="KSH31" s="227"/>
      <c r="KSI31" s="227"/>
      <c r="KSJ31" s="227"/>
      <c r="KSK31" s="227"/>
      <c r="KSL31" s="227"/>
      <c r="KSM31" s="227"/>
      <c r="KSN31" s="227"/>
      <c r="KSO31" s="227"/>
      <c r="KSP31" s="227"/>
      <c r="KSQ31" s="227"/>
      <c r="KSR31" s="227"/>
      <c r="KSS31" s="227"/>
      <c r="KST31" s="227"/>
      <c r="KSU31" s="227"/>
      <c r="KSV31" s="227"/>
      <c r="KSW31" s="227"/>
      <c r="KSX31" s="227"/>
      <c r="KSY31" s="227"/>
      <c r="KSZ31" s="227"/>
      <c r="KTA31" s="227"/>
      <c r="KTB31" s="227"/>
      <c r="KTC31" s="227"/>
      <c r="KTD31" s="227"/>
      <c r="KTE31" s="227"/>
      <c r="KTF31" s="227"/>
      <c r="KTG31" s="227"/>
      <c r="KTH31" s="227"/>
      <c r="KTI31" s="227"/>
      <c r="KTJ31" s="227"/>
      <c r="KTK31" s="227"/>
      <c r="KTL31" s="227"/>
      <c r="KTM31" s="227"/>
      <c r="KTN31" s="227"/>
      <c r="KTO31" s="227"/>
      <c r="KTP31" s="227"/>
      <c r="KTQ31" s="227"/>
      <c r="KTR31" s="227"/>
      <c r="KTS31" s="227"/>
      <c r="KTT31" s="227"/>
      <c r="KTU31" s="227"/>
      <c r="KTV31" s="227"/>
      <c r="KTW31" s="227"/>
      <c r="KTX31" s="227"/>
      <c r="KTY31" s="227"/>
      <c r="KTZ31" s="227"/>
      <c r="KUA31" s="227"/>
      <c r="KUB31" s="227"/>
      <c r="KUC31" s="227"/>
      <c r="KUD31" s="227"/>
      <c r="KUE31" s="227"/>
      <c r="KUF31" s="227"/>
      <c r="KUG31" s="227"/>
      <c r="KUH31" s="227"/>
      <c r="KUI31" s="227"/>
      <c r="KUJ31" s="227"/>
      <c r="KUK31" s="227"/>
      <c r="KUL31" s="227"/>
      <c r="KUM31" s="227"/>
      <c r="KUN31" s="227"/>
      <c r="KUO31" s="227"/>
      <c r="KUP31" s="227"/>
      <c r="KUQ31" s="227"/>
      <c r="KUR31" s="227"/>
      <c r="KUS31" s="227"/>
      <c r="KUT31" s="227"/>
      <c r="KUU31" s="227"/>
      <c r="KUV31" s="227"/>
      <c r="KUW31" s="227"/>
      <c r="KUX31" s="227"/>
      <c r="KUY31" s="227"/>
      <c r="KUZ31" s="227"/>
      <c r="KVA31" s="227"/>
      <c r="KVB31" s="227"/>
      <c r="KVC31" s="227"/>
      <c r="KVD31" s="227"/>
      <c r="KVE31" s="227"/>
      <c r="KVF31" s="227"/>
      <c r="KVG31" s="227"/>
      <c r="KVH31" s="227"/>
      <c r="KVI31" s="227"/>
      <c r="KVJ31" s="227"/>
      <c r="KVK31" s="227"/>
      <c r="KVL31" s="227"/>
      <c r="KVM31" s="227"/>
      <c r="KVN31" s="227"/>
      <c r="KVO31" s="227"/>
      <c r="KVP31" s="227"/>
      <c r="KVQ31" s="227"/>
      <c r="KVR31" s="227"/>
      <c r="KVS31" s="227"/>
      <c r="KVT31" s="227"/>
      <c r="KVU31" s="227"/>
      <c r="KVV31" s="227"/>
      <c r="KVW31" s="227"/>
      <c r="KVX31" s="227"/>
      <c r="KVY31" s="227"/>
      <c r="KVZ31" s="227"/>
      <c r="KWA31" s="227"/>
      <c r="KWB31" s="227"/>
      <c r="KWC31" s="227"/>
      <c r="KWD31" s="227"/>
      <c r="KWE31" s="227"/>
      <c r="KWF31" s="227"/>
      <c r="KWG31" s="227"/>
      <c r="KWH31" s="227"/>
      <c r="KWI31" s="227"/>
      <c r="KWJ31" s="227"/>
      <c r="KWK31" s="227"/>
      <c r="KWL31" s="227"/>
      <c r="KWM31" s="227"/>
      <c r="KWN31" s="227"/>
      <c r="KWO31" s="227"/>
      <c r="KWP31" s="227"/>
      <c r="KWQ31" s="227"/>
      <c r="KWR31" s="227"/>
      <c r="KWS31" s="227"/>
      <c r="KWT31" s="227"/>
      <c r="KWU31" s="227"/>
      <c r="KWV31" s="227"/>
      <c r="KWW31" s="227"/>
      <c r="KWX31" s="227"/>
      <c r="KWY31" s="227"/>
      <c r="KWZ31" s="227"/>
      <c r="KXA31" s="227"/>
      <c r="KXB31" s="227"/>
      <c r="KXC31" s="227"/>
      <c r="KXD31" s="227"/>
      <c r="KXE31" s="227"/>
      <c r="KXF31" s="227"/>
      <c r="KXG31" s="227"/>
      <c r="KXH31" s="227"/>
      <c r="KXI31" s="227"/>
      <c r="KXJ31" s="227"/>
      <c r="KXK31" s="227"/>
      <c r="KXL31" s="227"/>
      <c r="KXM31" s="227"/>
      <c r="KXN31" s="227"/>
      <c r="KXO31" s="227"/>
      <c r="KXP31" s="227"/>
      <c r="KXQ31" s="227"/>
      <c r="KXR31" s="227"/>
      <c r="KXS31" s="227"/>
      <c r="KXT31" s="227"/>
      <c r="KXU31" s="227"/>
      <c r="KXV31" s="227"/>
      <c r="KXW31" s="227"/>
      <c r="KXX31" s="227"/>
      <c r="KXY31" s="227"/>
      <c r="KXZ31" s="227"/>
      <c r="KYA31" s="227"/>
      <c r="KYB31" s="227"/>
      <c r="KYC31" s="227"/>
      <c r="KYD31" s="227"/>
      <c r="KYE31" s="227"/>
      <c r="KYF31" s="227"/>
      <c r="KYG31" s="227"/>
      <c r="KYH31" s="227"/>
      <c r="KYI31" s="227"/>
      <c r="KYJ31" s="227"/>
      <c r="KYK31" s="227"/>
      <c r="KYL31" s="227"/>
      <c r="KYM31" s="227"/>
      <c r="KYN31" s="227"/>
      <c r="KYO31" s="227"/>
      <c r="KYP31" s="227"/>
      <c r="KYQ31" s="227"/>
      <c r="KYR31" s="227"/>
      <c r="KYS31" s="227"/>
      <c r="KYT31" s="227"/>
      <c r="KYU31" s="227"/>
      <c r="KYV31" s="227"/>
      <c r="KYW31" s="227"/>
      <c r="KYX31" s="227"/>
      <c r="KYY31" s="227"/>
      <c r="KYZ31" s="227"/>
      <c r="KZA31" s="227"/>
      <c r="KZB31" s="227"/>
      <c r="KZC31" s="227"/>
      <c r="KZD31" s="227"/>
      <c r="KZE31" s="227"/>
      <c r="KZF31" s="227"/>
      <c r="KZG31" s="227"/>
      <c r="KZH31" s="227"/>
      <c r="KZI31" s="227"/>
      <c r="KZJ31" s="227"/>
      <c r="KZK31" s="227"/>
      <c r="KZL31" s="227"/>
      <c r="KZM31" s="227"/>
      <c r="KZN31" s="227"/>
      <c r="KZO31" s="227"/>
      <c r="KZP31" s="227"/>
      <c r="KZQ31" s="227"/>
      <c r="KZR31" s="227"/>
      <c r="KZS31" s="227"/>
      <c r="KZT31" s="227"/>
      <c r="KZU31" s="227"/>
      <c r="KZV31" s="227"/>
      <c r="KZW31" s="227"/>
      <c r="KZX31" s="227"/>
      <c r="KZY31" s="227"/>
      <c r="KZZ31" s="227"/>
      <c r="LAA31" s="227"/>
      <c r="LAB31" s="227"/>
      <c r="LAC31" s="227"/>
      <c r="LAD31" s="227"/>
      <c r="LAE31" s="227"/>
      <c r="LAF31" s="227"/>
      <c r="LAG31" s="227"/>
      <c r="LAH31" s="227"/>
      <c r="LAI31" s="227"/>
      <c r="LAJ31" s="227"/>
      <c r="LAK31" s="227"/>
      <c r="LAL31" s="227"/>
      <c r="LAM31" s="227"/>
      <c r="LAN31" s="227"/>
      <c r="LAO31" s="227"/>
      <c r="LAP31" s="227"/>
      <c r="LAQ31" s="227"/>
      <c r="LAR31" s="227"/>
      <c r="LAS31" s="227"/>
      <c r="LAT31" s="227"/>
      <c r="LAU31" s="227"/>
      <c r="LAV31" s="227"/>
      <c r="LAW31" s="227"/>
      <c r="LAX31" s="227"/>
      <c r="LAY31" s="227"/>
      <c r="LAZ31" s="227"/>
      <c r="LBA31" s="227"/>
      <c r="LBB31" s="227"/>
      <c r="LBC31" s="227"/>
      <c r="LBD31" s="227"/>
      <c r="LBE31" s="227"/>
      <c r="LBF31" s="227"/>
      <c r="LBG31" s="227"/>
      <c r="LBH31" s="227"/>
      <c r="LBI31" s="227"/>
      <c r="LBJ31" s="227"/>
      <c r="LBK31" s="227"/>
      <c r="LBL31" s="227"/>
      <c r="LBM31" s="227"/>
      <c r="LBN31" s="227"/>
      <c r="LBO31" s="227"/>
      <c r="LBP31" s="227"/>
      <c r="LBQ31" s="227"/>
      <c r="LBR31" s="227"/>
      <c r="LBS31" s="227"/>
      <c r="LBT31" s="227"/>
      <c r="LBU31" s="227"/>
      <c r="LBV31" s="227"/>
      <c r="LBW31" s="227"/>
      <c r="LBX31" s="227"/>
      <c r="LBY31" s="227"/>
      <c r="LBZ31" s="227"/>
      <c r="LCA31" s="227"/>
      <c r="LCB31" s="227"/>
      <c r="LCC31" s="227"/>
      <c r="LCD31" s="227"/>
      <c r="LCE31" s="227"/>
      <c r="LCF31" s="227"/>
      <c r="LCG31" s="227"/>
      <c r="LCH31" s="227"/>
      <c r="LCI31" s="227"/>
      <c r="LCJ31" s="227"/>
      <c r="LCK31" s="227"/>
      <c r="LCL31" s="227"/>
      <c r="LCM31" s="227"/>
      <c r="LCN31" s="227"/>
      <c r="LCO31" s="227"/>
      <c r="LCP31" s="227"/>
      <c r="LCQ31" s="227"/>
      <c r="LCR31" s="227"/>
      <c r="LCS31" s="227"/>
      <c r="LCT31" s="227"/>
      <c r="LCU31" s="227"/>
      <c r="LCV31" s="227"/>
      <c r="LCW31" s="227"/>
      <c r="LCX31" s="227"/>
      <c r="LCY31" s="227"/>
      <c r="LCZ31" s="227"/>
      <c r="LDA31" s="227"/>
      <c r="LDB31" s="227"/>
      <c r="LDC31" s="227"/>
      <c r="LDD31" s="227"/>
      <c r="LDE31" s="227"/>
      <c r="LDF31" s="227"/>
      <c r="LDG31" s="227"/>
      <c r="LDH31" s="227"/>
      <c r="LDI31" s="227"/>
      <c r="LDJ31" s="227"/>
      <c r="LDK31" s="227"/>
      <c r="LDL31" s="227"/>
      <c r="LDM31" s="227"/>
      <c r="LDN31" s="227"/>
      <c r="LDO31" s="227"/>
      <c r="LDP31" s="227"/>
      <c r="LDQ31" s="227"/>
      <c r="LDR31" s="227"/>
      <c r="LDS31" s="227"/>
      <c r="LDT31" s="227"/>
      <c r="LDU31" s="227"/>
      <c r="LDV31" s="227"/>
      <c r="LDW31" s="227"/>
      <c r="LDX31" s="227"/>
      <c r="LDY31" s="227"/>
      <c r="LDZ31" s="227"/>
      <c r="LEA31" s="227"/>
      <c r="LEB31" s="227"/>
      <c r="LEC31" s="227"/>
      <c r="LED31" s="227"/>
      <c r="LEE31" s="227"/>
      <c r="LEF31" s="227"/>
      <c r="LEG31" s="227"/>
      <c r="LEH31" s="227"/>
      <c r="LEI31" s="227"/>
      <c r="LEJ31" s="227"/>
      <c r="LEK31" s="227"/>
      <c r="LEL31" s="227"/>
      <c r="LEM31" s="227"/>
      <c r="LEN31" s="227"/>
      <c r="LEO31" s="227"/>
      <c r="LEP31" s="227"/>
      <c r="LEQ31" s="227"/>
      <c r="LER31" s="227"/>
      <c r="LES31" s="227"/>
      <c r="LET31" s="227"/>
      <c r="LEU31" s="227"/>
      <c r="LEV31" s="227"/>
      <c r="LEW31" s="227"/>
      <c r="LEX31" s="227"/>
      <c r="LEY31" s="227"/>
      <c r="LEZ31" s="227"/>
      <c r="LFA31" s="227"/>
      <c r="LFB31" s="227"/>
      <c r="LFC31" s="227"/>
      <c r="LFD31" s="227"/>
      <c r="LFE31" s="227"/>
      <c r="LFF31" s="227"/>
      <c r="LFG31" s="227"/>
      <c r="LFH31" s="227"/>
      <c r="LFI31" s="227"/>
      <c r="LFJ31" s="227"/>
      <c r="LFK31" s="227"/>
      <c r="LFL31" s="227"/>
      <c r="LFM31" s="227"/>
      <c r="LFN31" s="227"/>
      <c r="LFO31" s="227"/>
      <c r="LFP31" s="227"/>
      <c r="LFQ31" s="227"/>
      <c r="LFR31" s="227"/>
      <c r="LFS31" s="227"/>
      <c r="LFT31" s="227"/>
      <c r="LFU31" s="227"/>
      <c r="LFV31" s="227"/>
      <c r="LFW31" s="227"/>
      <c r="LFX31" s="227"/>
      <c r="LFY31" s="227"/>
      <c r="LFZ31" s="227"/>
      <c r="LGA31" s="227"/>
      <c r="LGB31" s="227"/>
      <c r="LGC31" s="227"/>
      <c r="LGD31" s="227"/>
      <c r="LGE31" s="227"/>
      <c r="LGF31" s="227"/>
      <c r="LGG31" s="227"/>
      <c r="LGH31" s="227"/>
      <c r="LGI31" s="227"/>
      <c r="LGJ31" s="227"/>
      <c r="LGK31" s="227"/>
      <c r="LGL31" s="227"/>
      <c r="LGM31" s="227"/>
      <c r="LGN31" s="227"/>
      <c r="LGO31" s="227"/>
      <c r="LGP31" s="227"/>
      <c r="LGQ31" s="227"/>
      <c r="LGR31" s="227"/>
      <c r="LGS31" s="227"/>
      <c r="LGT31" s="227"/>
      <c r="LGU31" s="227"/>
      <c r="LGV31" s="227"/>
      <c r="LGW31" s="227"/>
      <c r="LGX31" s="227"/>
      <c r="LGY31" s="227"/>
      <c r="LGZ31" s="227"/>
      <c r="LHA31" s="227"/>
      <c r="LHB31" s="227"/>
      <c r="LHC31" s="227"/>
      <c r="LHD31" s="227"/>
      <c r="LHE31" s="227"/>
      <c r="LHF31" s="227"/>
      <c r="LHG31" s="227"/>
      <c r="LHH31" s="227"/>
      <c r="LHI31" s="227"/>
      <c r="LHJ31" s="227"/>
      <c r="LHK31" s="227"/>
      <c r="LHL31" s="227"/>
      <c r="LHM31" s="227"/>
      <c r="LHN31" s="227"/>
      <c r="LHO31" s="227"/>
      <c r="LHP31" s="227"/>
      <c r="LHQ31" s="227"/>
      <c r="LHR31" s="227"/>
      <c r="LHS31" s="227"/>
      <c r="LHT31" s="227"/>
      <c r="LHU31" s="227"/>
      <c r="LHV31" s="227"/>
      <c r="LHW31" s="227"/>
      <c r="LHX31" s="227"/>
      <c r="LHY31" s="227"/>
      <c r="LHZ31" s="227"/>
      <c r="LIA31" s="227"/>
      <c r="LIB31" s="227"/>
      <c r="LIC31" s="227"/>
      <c r="LID31" s="227"/>
      <c r="LIE31" s="227"/>
      <c r="LIF31" s="227"/>
      <c r="LIG31" s="227"/>
      <c r="LIH31" s="227"/>
      <c r="LII31" s="227"/>
      <c r="LIJ31" s="227"/>
      <c r="LIK31" s="227"/>
      <c r="LIL31" s="227"/>
      <c r="LIM31" s="227"/>
      <c r="LIN31" s="227"/>
      <c r="LIO31" s="227"/>
      <c r="LIP31" s="227"/>
      <c r="LIQ31" s="227"/>
      <c r="LIR31" s="227"/>
      <c r="LIS31" s="227"/>
      <c r="LIT31" s="227"/>
      <c r="LIU31" s="227"/>
      <c r="LIV31" s="227"/>
      <c r="LIW31" s="227"/>
      <c r="LIX31" s="227"/>
      <c r="LIY31" s="227"/>
      <c r="LIZ31" s="227"/>
      <c r="LJA31" s="227"/>
      <c r="LJB31" s="227"/>
      <c r="LJC31" s="227"/>
      <c r="LJD31" s="227"/>
      <c r="LJE31" s="227"/>
      <c r="LJF31" s="227"/>
      <c r="LJG31" s="227"/>
      <c r="LJH31" s="227"/>
      <c r="LJI31" s="227"/>
      <c r="LJJ31" s="227"/>
      <c r="LJK31" s="227"/>
      <c r="LJL31" s="227"/>
      <c r="LJM31" s="227"/>
      <c r="LJN31" s="227"/>
      <c r="LJO31" s="227"/>
      <c r="LJP31" s="227"/>
      <c r="LJQ31" s="227"/>
      <c r="LJR31" s="227"/>
      <c r="LJS31" s="227"/>
      <c r="LJT31" s="227"/>
      <c r="LJU31" s="227"/>
      <c r="LJV31" s="227"/>
      <c r="LJW31" s="227"/>
      <c r="LJX31" s="227"/>
      <c r="LJY31" s="227"/>
      <c r="LJZ31" s="227"/>
      <c r="LKA31" s="227"/>
      <c r="LKB31" s="227"/>
      <c r="LKC31" s="227"/>
      <c r="LKD31" s="227"/>
      <c r="LKE31" s="227"/>
      <c r="LKF31" s="227"/>
      <c r="LKG31" s="227"/>
      <c r="LKH31" s="227"/>
      <c r="LKI31" s="227"/>
      <c r="LKJ31" s="227"/>
      <c r="LKK31" s="227"/>
      <c r="LKL31" s="227"/>
      <c r="LKM31" s="227"/>
      <c r="LKN31" s="227"/>
      <c r="LKO31" s="227"/>
      <c r="LKP31" s="227"/>
      <c r="LKQ31" s="227"/>
      <c r="LKR31" s="227"/>
      <c r="LKS31" s="227"/>
      <c r="LKT31" s="227"/>
      <c r="LKU31" s="227"/>
      <c r="LKV31" s="227"/>
      <c r="LKW31" s="227"/>
      <c r="LKX31" s="227"/>
      <c r="LKY31" s="227"/>
      <c r="LKZ31" s="227"/>
      <c r="LLA31" s="227"/>
      <c r="LLB31" s="227"/>
      <c r="LLC31" s="227"/>
      <c r="LLD31" s="227"/>
      <c r="LLE31" s="227"/>
      <c r="LLF31" s="227"/>
      <c r="LLG31" s="227"/>
      <c r="LLH31" s="227"/>
      <c r="LLI31" s="227"/>
      <c r="LLJ31" s="227"/>
      <c r="LLK31" s="227"/>
      <c r="LLL31" s="227"/>
      <c r="LLM31" s="227"/>
      <c r="LLN31" s="227"/>
      <c r="LLO31" s="227"/>
      <c r="LLP31" s="227"/>
      <c r="LLQ31" s="227"/>
      <c r="LLR31" s="227"/>
      <c r="LLS31" s="227"/>
      <c r="LLT31" s="227"/>
      <c r="LLU31" s="227"/>
      <c r="LLV31" s="227"/>
      <c r="LLW31" s="227"/>
      <c r="LLX31" s="227"/>
      <c r="LLY31" s="227"/>
      <c r="LLZ31" s="227"/>
      <c r="LMA31" s="227"/>
      <c r="LMB31" s="227"/>
      <c r="LMC31" s="227"/>
      <c r="LMD31" s="227"/>
      <c r="LME31" s="227"/>
      <c r="LMF31" s="227"/>
      <c r="LMG31" s="227"/>
      <c r="LMH31" s="227"/>
      <c r="LMI31" s="227"/>
      <c r="LMJ31" s="227"/>
      <c r="LMK31" s="227"/>
      <c r="LML31" s="227"/>
      <c r="LMM31" s="227"/>
      <c r="LMN31" s="227"/>
      <c r="LMO31" s="227"/>
      <c r="LMP31" s="227"/>
      <c r="LMQ31" s="227"/>
      <c r="LMR31" s="227"/>
      <c r="LMS31" s="227"/>
      <c r="LMT31" s="227"/>
      <c r="LMU31" s="227"/>
      <c r="LMV31" s="227"/>
      <c r="LMW31" s="227"/>
      <c r="LMX31" s="227"/>
      <c r="LMY31" s="227"/>
      <c r="LMZ31" s="227"/>
      <c r="LNA31" s="227"/>
      <c r="LNB31" s="227"/>
      <c r="LNC31" s="227"/>
      <c r="LND31" s="227"/>
      <c r="LNE31" s="227"/>
      <c r="LNF31" s="227"/>
      <c r="LNG31" s="227"/>
      <c r="LNH31" s="227"/>
      <c r="LNI31" s="227"/>
      <c r="LNJ31" s="227"/>
      <c r="LNK31" s="227"/>
      <c r="LNL31" s="227"/>
      <c r="LNM31" s="227"/>
      <c r="LNN31" s="227"/>
      <c r="LNO31" s="227"/>
      <c r="LNP31" s="227"/>
      <c r="LNQ31" s="227"/>
      <c r="LNR31" s="227"/>
      <c r="LNS31" s="227"/>
      <c r="LNT31" s="227"/>
      <c r="LNU31" s="227"/>
      <c r="LNV31" s="227"/>
      <c r="LNW31" s="227"/>
      <c r="LNX31" s="227"/>
      <c r="LNY31" s="227"/>
      <c r="LNZ31" s="227"/>
      <c r="LOA31" s="227"/>
      <c r="LOB31" s="227"/>
      <c r="LOC31" s="227"/>
      <c r="LOD31" s="227"/>
      <c r="LOE31" s="227"/>
      <c r="LOF31" s="227"/>
      <c r="LOG31" s="227"/>
      <c r="LOH31" s="227"/>
      <c r="LOI31" s="227"/>
      <c r="LOJ31" s="227"/>
      <c r="LOK31" s="227"/>
      <c r="LOL31" s="227"/>
      <c r="LOM31" s="227"/>
      <c r="LON31" s="227"/>
      <c r="LOO31" s="227"/>
      <c r="LOP31" s="227"/>
      <c r="LOQ31" s="227"/>
      <c r="LOR31" s="227"/>
      <c r="LOS31" s="227"/>
      <c r="LOT31" s="227"/>
      <c r="LOU31" s="227"/>
      <c r="LOV31" s="227"/>
      <c r="LOW31" s="227"/>
      <c r="LOX31" s="227"/>
      <c r="LOY31" s="227"/>
      <c r="LOZ31" s="227"/>
      <c r="LPA31" s="227"/>
      <c r="LPB31" s="227"/>
      <c r="LPC31" s="227"/>
      <c r="LPD31" s="227"/>
      <c r="LPE31" s="227"/>
      <c r="LPF31" s="227"/>
      <c r="LPG31" s="227"/>
      <c r="LPH31" s="227"/>
      <c r="LPI31" s="227"/>
      <c r="LPJ31" s="227"/>
      <c r="LPK31" s="227"/>
      <c r="LPL31" s="227"/>
      <c r="LPM31" s="227"/>
      <c r="LPN31" s="227"/>
      <c r="LPO31" s="227"/>
      <c r="LPP31" s="227"/>
      <c r="LPQ31" s="227"/>
      <c r="LPR31" s="227"/>
      <c r="LPS31" s="227"/>
      <c r="LPT31" s="227"/>
      <c r="LPU31" s="227"/>
      <c r="LPV31" s="227"/>
      <c r="LPW31" s="227"/>
      <c r="LPX31" s="227"/>
      <c r="LPY31" s="227"/>
      <c r="LPZ31" s="227"/>
      <c r="LQA31" s="227"/>
      <c r="LQB31" s="227"/>
      <c r="LQC31" s="227"/>
      <c r="LQD31" s="227"/>
      <c r="LQE31" s="227"/>
      <c r="LQF31" s="227"/>
      <c r="LQG31" s="227"/>
      <c r="LQH31" s="227"/>
      <c r="LQI31" s="227"/>
      <c r="LQJ31" s="227"/>
      <c r="LQK31" s="227"/>
      <c r="LQL31" s="227"/>
      <c r="LQM31" s="227"/>
      <c r="LQN31" s="227"/>
      <c r="LQO31" s="227"/>
      <c r="LQP31" s="227"/>
      <c r="LQQ31" s="227"/>
      <c r="LQR31" s="227"/>
      <c r="LQS31" s="227"/>
      <c r="LQT31" s="227"/>
      <c r="LQU31" s="227"/>
      <c r="LQV31" s="227"/>
      <c r="LQW31" s="227"/>
      <c r="LQX31" s="227"/>
      <c r="LQY31" s="227"/>
      <c r="LQZ31" s="227"/>
      <c r="LRA31" s="227"/>
      <c r="LRB31" s="227"/>
      <c r="LRC31" s="227"/>
      <c r="LRD31" s="227"/>
      <c r="LRE31" s="227"/>
      <c r="LRF31" s="227"/>
      <c r="LRG31" s="227"/>
      <c r="LRH31" s="227"/>
      <c r="LRI31" s="227"/>
      <c r="LRJ31" s="227"/>
      <c r="LRK31" s="227"/>
      <c r="LRL31" s="227"/>
      <c r="LRM31" s="227"/>
      <c r="LRN31" s="227"/>
      <c r="LRO31" s="227"/>
      <c r="LRP31" s="227"/>
      <c r="LRQ31" s="227"/>
      <c r="LRR31" s="227"/>
      <c r="LRS31" s="227"/>
      <c r="LRT31" s="227"/>
      <c r="LRU31" s="227"/>
      <c r="LRV31" s="227"/>
      <c r="LRW31" s="227"/>
      <c r="LRX31" s="227"/>
      <c r="LRY31" s="227"/>
      <c r="LRZ31" s="227"/>
      <c r="LSA31" s="227"/>
      <c r="LSB31" s="227"/>
      <c r="LSC31" s="227"/>
      <c r="LSD31" s="227"/>
      <c r="LSE31" s="227"/>
      <c r="LSF31" s="227"/>
      <c r="LSG31" s="227"/>
      <c r="LSH31" s="227"/>
      <c r="LSI31" s="227"/>
      <c r="LSJ31" s="227"/>
      <c r="LSK31" s="227"/>
      <c r="LSL31" s="227"/>
      <c r="LSM31" s="227"/>
      <c r="LSN31" s="227"/>
      <c r="LSO31" s="227"/>
      <c r="LSP31" s="227"/>
      <c r="LSQ31" s="227"/>
      <c r="LSR31" s="227"/>
      <c r="LSS31" s="227"/>
      <c r="LST31" s="227"/>
      <c r="LSU31" s="227"/>
      <c r="LSV31" s="227"/>
      <c r="LSW31" s="227"/>
      <c r="LSX31" s="227"/>
      <c r="LSY31" s="227"/>
      <c r="LSZ31" s="227"/>
      <c r="LTA31" s="227"/>
      <c r="LTB31" s="227"/>
      <c r="LTC31" s="227"/>
      <c r="LTD31" s="227"/>
      <c r="LTE31" s="227"/>
      <c r="LTF31" s="227"/>
      <c r="LTG31" s="227"/>
      <c r="LTH31" s="227"/>
      <c r="LTI31" s="227"/>
      <c r="LTJ31" s="227"/>
      <c r="LTK31" s="227"/>
      <c r="LTL31" s="227"/>
      <c r="LTM31" s="227"/>
      <c r="LTN31" s="227"/>
      <c r="LTO31" s="227"/>
      <c r="LTP31" s="227"/>
      <c r="LTQ31" s="227"/>
      <c r="LTR31" s="227"/>
      <c r="LTS31" s="227"/>
      <c r="LTT31" s="227"/>
      <c r="LTU31" s="227"/>
      <c r="LTV31" s="227"/>
      <c r="LTW31" s="227"/>
      <c r="LTX31" s="227"/>
      <c r="LTY31" s="227"/>
      <c r="LTZ31" s="227"/>
      <c r="LUA31" s="227"/>
      <c r="LUB31" s="227"/>
      <c r="LUC31" s="227"/>
      <c r="LUD31" s="227"/>
      <c r="LUE31" s="227"/>
      <c r="LUF31" s="227"/>
      <c r="LUG31" s="227"/>
      <c r="LUH31" s="227"/>
      <c r="LUI31" s="227"/>
      <c r="LUJ31" s="227"/>
      <c r="LUK31" s="227"/>
      <c r="LUL31" s="227"/>
      <c r="LUM31" s="227"/>
      <c r="LUN31" s="227"/>
      <c r="LUO31" s="227"/>
      <c r="LUP31" s="227"/>
      <c r="LUQ31" s="227"/>
      <c r="LUR31" s="227"/>
      <c r="LUS31" s="227"/>
      <c r="LUT31" s="227"/>
      <c r="LUU31" s="227"/>
      <c r="LUV31" s="227"/>
      <c r="LUW31" s="227"/>
      <c r="LUX31" s="227"/>
      <c r="LUY31" s="227"/>
      <c r="LUZ31" s="227"/>
      <c r="LVA31" s="227"/>
      <c r="LVB31" s="227"/>
      <c r="LVC31" s="227"/>
      <c r="LVD31" s="227"/>
      <c r="LVE31" s="227"/>
      <c r="LVF31" s="227"/>
      <c r="LVG31" s="227"/>
      <c r="LVH31" s="227"/>
      <c r="LVI31" s="227"/>
      <c r="LVJ31" s="227"/>
      <c r="LVK31" s="227"/>
      <c r="LVL31" s="227"/>
      <c r="LVM31" s="227"/>
      <c r="LVN31" s="227"/>
      <c r="LVO31" s="227"/>
      <c r="LVP31" s="227"/>
      <c r="LVQ31" s="227"/>
      <c r="LVR31" s="227"/>
      <c r="LVS31" s="227"/>
      <c r="LVT31" s="227"/>
      <c r="LVU31" s="227"/>
      <c r="LVV31" s="227"/>
      <c r="LVW31" s="227"/>
      <c r="LVX31" s="227"/>
      <c r="LVY31" s="227"/>
      <c r="LVZ31" s="227"/>
      <c r="LWA31" s="227"/>
      <c r="LWB31" s="227"/>
      <c r="LWC31" s="227"/>
      <c r="LWD31" s="227"/>
      <c r="LWE31" s="227"/>
      <c r="LWF31" s="227"/>
      <c r="LWG31" s="227"/>
      <c r="LWH31" s="227"/>
      <c r="LWI31" s="227"/>
      <c r="LWJ31" s="227"/>
      <c r="LWK31" s="227"/>
      <c r="LWL31" s="227"/>
      <c r="LWM31" s="227"/>
      <c r="LWN31" s="227"/>
      <c r="LWO31" s="227"/>
      <c r="LWP31" s="227"/>
      <c r="LWQ31" s="227"/>
      <c r="LWR31" s="227"/>
      <c r="LWS31" s="227"/>
      <c r="LWT31" s="227"/>
      <c r="LWU31" s="227"/>
      <c r="LWV31" s="227"/>
      <c r="LWW31" s="227"/>
      <c r="LWX31" s="227"/>
      <c r="LWY31" s="227"/>
      <c r="LWZ31" s="227"/>
      <c r="LXA31" s="227"/>
      <c r="LXB31" s="227"/>
      <c r="LXC31" s="227"/>
      <c r="LXD31" s="227"/>
      <c r="LXE31" s="227"/>
      <c r="LXF31" s="227"/>
      <c r="LXG31" s="227"/>
      <c r="LXH31" s="227"/>
      <c r="LXI31" s="227"/>
      <c r="LXJ31" s="227"/>
      <c r="LXK31" s="227"/>
      <c r="LXL31" s="227"/>
      <c r="LXM31" s="227"/>
      <c r="LXN31" s="227"/>
      <c r="LXO31" s="227"/>
      <c r="LXP31" s="227"/>
      <c r="LXQ31" s="227"/>
      <c r="LXR31" s="227"/>
      <c r="LXS31" s="227"/>
      <c r="LXT31" s="227"/>
      <c r="LXU31" s="227"/>
      <c r="LXV31" s="227"/>
      <c r="LXW31" s="227"/>
      <c r="LXX31" s="227"/>
      <c r="LXY31" s="227"/>
      <c r="LXZ31" s="227"/>
      <c r="LYA31" s="227"/>
      <c r="LYB31" s="227"/>
      <c r="LYC31" s="227"/>
      <c r="LYD31" s="227"/>
      <c r="LYE31" s="227"/>
      <c r="LYF31" s="227"/>
      <c r="LYG31" s="227"/>
      <c r="LYH31" s="227"/>
      <c r="LYI31" s="227"/>
      <c r="LYJ31" s="227"/>
      <c r="LYK31" s="227"/>
      <c r="LYL31" s="227"/>
      <c r="LYM31" s="227"/>
      <c r="LYN31" s="227"/>
      <c r="LYO31" s="227"/>
      <c r="LYP31" s="227"/>
      <c r="LYQ31" s="227"/>
      <c r="LYR31" s="227"/>
      <c r="LYS31" s="227"/>
      <c r="LYT31" s="227"/>
      <c r="LYU31" s="227"/>
      <c r="LYV31" s="227"/>
      <c r="LYW31" s="227"/>
      <c r="LYX31" s="227"/>
      <c r="LYY31" s="227"/>
      <c r="LYZ31" s="227"/>
      <c r="LZA31" s="227"/>
      <c r="LZB31" s="227"/>
      <c r="LZC31" s="227"/>
      <c r="LZD31" s="227"/>
      <c r="LZE31" s="227"/>
      <c r="LZF31" s="227"/>
      <c r="LZG31" s="227"/>
      <c r="LZH31" s="227"/>
      <c r="LZI31" s="227"/>
      <c r="LZJ31" s="227"/>
      <c r="LZK31" s="227"/>
      <c r="LZL31" s="227"/>
      <c r="LZM31" s="227"/>
      <c r="LZN31" s="227"/>
      <c r="LZO31" s="227"/>
      <c r="LZP31" s="227"/>
      <c r="LZQ31" s="227"/>
      <c r="LZR31" s="227"/>
      <c r="LZS31" s="227"/>
      <c r="LZT31" s="227"/>
      <c r="LZU31" s="227"/>
      <c r="LZV31" s="227"/>
      <c r="LZW31" s="227"/>
      <c r="LZX31" s="227"/>
      <c r="LZY31" s="227"/>
      <c r="LZZ31" s="227"/>
      <c r="MAA31" s="227"/>
      <c r="MAB31" s="227"/>
      <c r="MAC31" s="227"/>
      <c r="MAD31" s="227"/>
      <c r="MAE31" s="227"/>
      <c r="MAF31" s="227"/>
      <c r="MAG31" s="227"/>
      <c r="MAH31" s="227"/>
      <c r="MAI31" s="227"/>
      <c r="MAJ31" s="227"/>
      <c r="MAK31" s="227"/>
      <c r="MAL31" s="227"/>
      <c r="MAM31" s="227"/>
      <c r="MAN31" s="227"/>
      <c r="MAO31" s="227"/>
      <c r="MAP31" s="227"/>
      <c r="MAQ31" s="227"/>
      <c r="MAR31" s="227"/>
      <c r="MAS31" s="227"/>
      <c r="MAT31" s="227"/>
      <c r="MAU31" s="227"/>
      <c r="MAV31" s="227"/>
      <c r="MAW31" s="227"/>
      <c r="MAX31" s="227"/>
      <c r="MAY31" s="227"/>
      <c r="MAZ31" s="227"/>
      <c r="MBA31" s="227"/>
      <c r="MBB31" s="227"/>
      <c r="MBC31" s="227"/>
      <c r="MBD31" s="227"/>
      <c r="MBE31" s="227"/>
      <c r="MBF31" s="227"/>
      <c r="MBG31" s="227"/>
      <c r="MBH31" s="227"/>
      <c r="MBI31" s="227"/>
      <c r="MBJ31" s="227"/>
      <c r="MBK31" s="227"/>
      <c r="MBL31" s="227"/>
      <c r="MBM31" s="227"/>
      <c r="MBN31" s="227"/>
      <c r="MBO31" s="227"/>
      <c r="MBP31" s="227"/>
      <c r="MBQ31" s="227"/>
      <c r="MBR31" s="227"/>
      <c r="MBS31" s="227"/>
      <c r="MBT31" s="227"/>
      <c r="MBU31" s="227"/>
      <c r="MBV31" s="227"/>
      <c r="MBW31" s="227"/>
      <c r="MBX31" s="227"/>
      <c r="MBY31" s="227"/>
      <c r="MBZ31" s="227"/>
      <c r="MCA31" s="227"/>
      <c r="MCB31" s="227"/>
      <c r="MCC31" s="227"/>
      <c r="MCD31" s="227"/>
      <c r="MCE31" s="227"/>
      <c r="MCF31" s="227"/>
      <c r="MCG31" s="227"/>
      <c r="MCH31" s="227"/>
      <c r="MCI31" s="227"/>
      <c r="MCJ31" s="227"/>
      <c r="MCK31" s="227"/>
      <c r="MCL31" s="227"/>
      <c r="MCM31" s="227"/>
      <c r="MCN31" s="227"/>
      <c r="MCO31" s="227"/>
      <c r="MCP31" s="227"/>
      <c r="MCQ31" s="227"/>
      <c r="MCR31" s="227"/>
      <c r="MCS31" s="227"/>
      <c r="MCT31" s="227"/>
      <c r="MCU31" s="227"/>
      <c r="MCV31" s="227"/>
      <c r="MCW31" s="227"/>
      <c r="MCX31" s="227"/>
      <c r="MCY31" s="227"/>
      <c r="MCZ31" s="227"/>
      <c r="MDA31" s="227"/>
      <c r="MDB31" s="227"/>
      <c r="MDC31" s="227"/>
      <c r="MDD31" s="227"/>
      <c r="MDE31" s="227"/>
      <c r="MDF31" s="227"/>
      <c r="MDG31" s="227"/>
      <c r="MDH31" s="227"/>
      <c r="MDI31" s="227"/>
      <c r="MDJ31" s="227"/>
      <c r="MDK31" s="227"/>
      <c r="MDL31" s="227"/>
      <c r="MDM31" s="227"/>
      <c r="MDN31" s="227"/>
      <c r="MDO31" s="227"/>
      <c r="MDP31" s="227"/>
      <c r="MDQ31" s="227"/>
      <c r="MDR31" s="227"/>
      <c r="MDS31" s="227"/>
      <c r="MDT31" s="227"/>
      <c r="MDU31" s="227"/>
      <c r="MDV31" s="227"/>
      <c r="MDW31" s="227"/>
      <c r="MDX31" s="227"/>
      <c r="MDY31" s="227"/>
      <c r="MDZ31" s="227"/>
      <c r="MEA31" s="227"/>
      <c r="MEB31" s="227"/>
      <c r="MEC31" s="227"/>
      <c r="MED31" s="227"/>
      <c r="MEE31" s="227"/>
      <c r="MEF31" s="227"/>
      <c r="MEG31" s="227"/>
      <c r="MEH31" s="227"/>
      <c r="MEI31" s="227"/>
      <c r="MEJ31" s="227"/>
      <c r="MEK31" s="227"/>
      <c r="MEL31" s="227"/>
      <c r="MEM31" s="227"/>
      <c r="MEN31" s="227"/>
      <c r="MEO31" s="227"/>
      <c r="MEP31" s="227"/>
      <c r="MEQ31" s="227"/>
      <c r="MER31" s="227"/>
      <c r="MES31" s="227"/>
      <c r="MET31" s="227"/>
      <c r="MEU31" s="227"/>
      <c r="MEV31" s="227"/>
      <c r="MEW31" s="227"/>
      <c r="MEX31" s="227"/>
      <c r="MEY31" s="227"/>
      <c r="MEZ31" s="227"/>
      <c r="MFA31" s="227"/>
      <c r="MFB31" s="227"/>
      <c r="MFC31" s="227"/>
      <c r="MFD31" s="227"/>
      <c r="MFE31" s="227"/>
      <c r="MFF31" s="227"/>
      <c r="MFG31" s="227"/>
      <c r="MFH31" s="227"/>
      <c r="MFI31" s="227"/>
      <c r="MFJ31" s="227"/>
      <c r="MFK31" s="227"/>
      <c r="MFL31" s="227"/>
      <c r="MFM31" s="227"/>
      <c r="MFN31" s="227"/>
      <c r="MFO31" s="227"/>
      <c r="MFP31" s="227"/>
      <c r="MFQ31" s="227"/>
      <c r="MFR31" s="227"/>
      <c r="MFS31" s="227"/>
      <c r="MFT31" s="227"/>
      <c r="MFU31" s="227"/>
      <c r="MFV31" s="227"/>
      <c r="MFW31" s="227"/>
      <c r="MFX31" s="227"/>
      <c r="MFY31" s="227"/>
      <c r="MFZ31" s="227"/>
      <c r="MGA31" s="227"/>
      <c r="MGB31" s="227"/>
      <c r="MGC31" s="227"/>
      <c r="MGD31" s="227"/>
      <c r="MGE31" s="227"/>
      <c r="MGF31" s="227"/>
      <c r="MGG31" s="227"/>
      <c r="MGH31" s="227"/>
      <c r="MGI31" s="227"/>
      <c r="MGJ31" s="227"/>
      <c r="MGK31" s="227"/>
      <c r="MGL31" s="227"/>
      <c r="MGM31" s="227"/>
      <c r="MGN31" s="227"/>
      <c r="MGO31" s="227"/>
      <c r="MGP31" s="227"/>
      <c r="MGQ31" s="227"/>
      <c r="MGR31" s="227"/>
      <c r="MGS31" s="227"/>
      <c r="MGT31" s="227"/>
      <c r="MGU31" s="227"/>
      <c r="MGV31" s="227"/>
      <c r="MGW31" s="227"/>
      <c r="MGX31" s="227"/>
      <c r="MGY31" s="227"/>
      <c r="MGZ31" s="227"/>
      <c r="MHA31" s="227"/>
      <c r="MHB31" s="227"/>
      <c r="MHC31" s="227"/>
      <c r="MHD31" s="227"/>
      <c r="MHE31" s="227"/>
      <c r="MHF31" s="227"/>
      <c r="MHG31" s="227"/>
      <c r="MHH31" s="227"/>
      <c r="MHI31" s="227"/>
      <c r="MHJ31" s="227"/>
      <c r="MHK31" s="227"/>
      <c r="MHL31" s="227"/>
      <c r="MHM31" s="227"/>
      <c r="MHN31" s="227"/>
      <c r="MHO31" s="227"/>
      <c r="MHP31" s="227"/>
      <c r="MHQ31" s="227"/>
      <c r="MHR31" s="227"/>
      <c r="MHS31" s="227"/>
      <c r="MHT31" s="227"/>
      <c r="MHU31" s="227"/>
      <c r="MHV31" s="227"/>
      <c r="MHW31" s="227"/>
      <c r="MHX31" s="227"/>
      <c r="MHY31" s="227"/>
      <c r="MHZ31" s="227"/>
      <c r="MIA31" s="227"/>
      <c r="MIB31" s="227"/>
      <c r="MIC31" s="227"/>
      <c r="MID31" s="227"/>
      <c r="MIE31" s="227"/>
      <c r="MIF31" s="227"/>
      <c r="MIG31" s="227"/>
      <c r="MIH31" s="227"/>
      <c r="MII31" s="227"/>
      <c r="MIJ31" s="227"/>
      <c r="MIK31" s="227"/>
      <c r="MIL31" s="227"/>
      <c r="MIM31" s="227"/>
      <c r="MIN31" s="227"/>
      <c r="MIO31" s="227"/>
      <c r="MIP31" s="227"/>
      <c r="MIQ31" s="227"/>
      <c r="MIR31" s="227"/>
      <c r="MIS31" s="227"/>
      <c r="MIT31" s="227"/>
      <c r="MIU31" s="227"/>
      <c r="MIV31" s="227"/>
      <c r="MIW31" s="227"/>
      <c r="MIX31" s="227"/>
      <c r="MIY31" s="227"/>
      <c r="MIZ31" s="227"/>
      <c r="MJA31" s="227"/>
      <c r="MJB31" s="227"/>
      <c r="MJC31" s="227"/>
      <c r="MJD31" s="227"/>
      <c r="MJE31" s="227"/>
      <c r="MJF31" s="227"/>
      <c r="MJG31" s="227"/>
      <c r="MJH31" s="227"/>
      <c r="MJI31" s="227"/>
      <c r="MJJ31" s="227"/>
      <c r="MJK31" s="227"/>
      <c r="MJL31" s="227"/>
      <c r="MJM31" s="227"/>
      <c r="MJN31" s="227"/>
      <c r="MJO31" s="227"/>
      <c r="MJP31" s="227"/>
      <c r="MJQ31" s="227"/>
      <c r="MJR31" s="227"/>
      <c r="MJS31" s="227"/>
      <c r="MJT31" s="227"/>
      <c r="MJU31" s="227"/>
      <c r="MJV31" s="227"/>
      <c r="MJW31" s="227"/>
      <c r="MJX31" s="227"/>
      <c r="MJY31" s="227"/>
      <c r="MJZ31" s="227"/>
      <c r="MKA31" s="227"/>
      <c r="MKB31" s="227"/>
      <c r="MKC31" s="227"/>
      <c r="MKD31" s="227"/>
      <c r="MKE31" s="227"/>
      <c r="MKF31" s="227"/>
      <c r="MKG31" s="227"/>
      <c r="MKH31" s="227"/>
      <c r="MKI31" s="227"/>
      <c r="MKJ31" s="227"/>
      <c r="MKK31" s="227"/>
      <c r="MKL31" s="227"/>
      <c r="MKM31" s="227"/>
      <c r="MKN31" s="227"/>
      <c r="MKO31" s="227"/>
      <c r="MKP31" s="227"/>
      <c r="MKQ31" s="227"/>
      <c r="MKR31" s="227"/>
      <c r="MKS31" s="227"/>
      <c r="MKT31" s="227"/>
      <c r="MKU31" s="227"/>
      <c r="MKV31" s="227"/>
      <c r="MKW31" s="227"/>
      <c r="MKX31" s="227"/>
      <c r="MKY31" s="227"/>
      <c r="MKZ31" s="227"/>
      <c r="MLA31" s="227"/>
      <c r="MLB31" s="227"/>
      <c r="MLC31" s="227"/>
      <c r="MLD31" s="227"/>
      <c r="MLE31" s="227"/>
      <c r="MLF31" s="227"/>
      <c r="MLG31" s="227"/>
      <c r="MLH31" s="227"/>
      <c r="MLI31" s="227"/>
      <c r="MLJ31" s="227"/>
      <c r="MLK31" s="227"/>
      <c r="MLL31" s="227"/>
      <c r="MLM31" s="227"/>
      <c r="MLN31" s="227"/>
      <c r="MLO31" s="227"/>
      <c r="MLP31" s="227"/>
      <c r="MLQ31" s="227"/>
      <c r="MLR31" s="227"/>
      <c r="MLS31" s="227"/>
      <c r="MLT31" s="227"/>
      <c r="MLU31" s="227"/>
      <c r="MLV31" s="227"/>
      <c r="MLW31" s="227"/>
      <c r="MLX31" s="227"/>
      <c r="MLY31" s="227"/>
      <c r="MLZ31" s="227"/>
      <c r="MMA31" s="227"/>
      <c r="MMB31" s="227"/>
      <c r="MMC31" s="227"/>
      <c r="MMD31" s="227"/>
      <c r="MME31" s="227"/>
      <c r="MMF31" s="227"/>
      <c r="MMG31" s="227"/>
      <c r="MMH31" s="227"/>
      <c r="MMI31" s="227"/>
      <c r="MMJ31" s="227"/>
      <c r="MMK31" s="227"/>
      <c r="MML31" s="227"/>
      <c r="MMM31" s="227"/>
      <c r="MMN31" s="227"/>
      <c r="MMO31" s="227"/>
      <c r="MMP31" s="227"/>
      <c r="MMQ31" s="227"/>
      <c r="MMR31" s="227"/>
      <c r="MMS31" s="227"/>
      <c r="MMT31" s="227"/>
      <c r="MMU31" s="227"/>
      <c r="MMV31" s="227"/>
      <c r="MMW31" s="227"/>
      <c r="MMX31" s="227"/>
      <c r="MMY31" s="227"/>
      <c r="MMZ31" s="227"/>
      <c r="MNA31" s="227"/>
      <c r="MNB31" s="227"/>
      <c r="MNC31" s="227"/>
      <c r="MND31" s="227"/>
      <c r="MNE31" s="227"/>
      <c r="MNF31" s="227"/>
      <c r="MNG31" s="227"/>
      <c r="MNH31" s="227"/>
      <c r="MNI31" s="227"/>
      <c r="MNJ31" s="227"/>
      <c r="MNK31" s="227"/>
      <c r="MNL31" s="227"/>
      <c r="MNM31" s="227"/>
      <c r="MNN31" s="227"/>
      <c r="MNO31" s="227"/>
      <c r="MNP31" s="227"/>
      <c r="MNQ31" s="227"/>
      <c r="MNR31" s="227"/>
      <c r="MNS31" s="227"/>
      <c r="MNT31" s="227"/>
      <c r="MNU31" s="227"/>
      <c r="MNV31" s="227"/>
      <c r="MNW31" s="227"/>
      <c r="MNX31" s="227"/>
      <c r="MNY31" s="227"/>
      <c r="MNZ31" s="227"/>
      <c r="MOA31" s="227"/>
      <c r="MOB31" s="227"/>
      <c r="MOC31" s="227"/>
      <c r="MOD31" s="227"/>
      <c r="MOE31" s="227"/>
      <c r="MOF31" s="227"/>
      <c r="MOG31" s="227"/>
      <c r="MOH31" s="227"/>
      <c r="MOI31" s="227"/>
      <c r="MOJ31" s="227"/>
      <c r="MOK31" s="227"/>
      <c r="MOL31" s="227"/>
      <c r="MOM31" s="227"/>
      <c r="MON31" s="227"/>
      <c r="MOO31" s="227"/>
      <c r="MOP31" s="227"/>
      <c r="MOQ31" s="227"/>
      <c r="MOR31" s="227"/>
      <c r="MOS31" s="227"/>
      <c r="MOT31" s="227"/>
      <c r="MOU31" s="227"/>
      <c r="MOV31" s="227"/>
      <c r="MOW31" s="227"/>
      <c r="MOX31" s="227"/>
      <c r="MOY31" s="227"/>
      <c r="MOZ31" s="227"/>
      <c r="MPA31" s="227"/>
      <c r="MPB31" s="227"/>
      <c r="MPC31" s="227"/>
      <c r="MPD31" s="227"/>
      <c r="MPE31" s="227"/>
      <c r="MPF31" s="227"/>
      <c r="MPG31" s="227"/>
      <c r="MPH31" s="227"/>
      <c r="MPI31" s="227"/>
      <c r="MPJ31" s="227"/>
      <c r="MPK31" s="227"/>
      <c r="MPL31" s="227"/>
      <c r="MPM31" s="227"/>
      <c r="MPN31" s="227"/>
      <c r="MPO31" s="227"/>
      <c r="MPP31" s="227"/>
      <c r="MPQ31" s="227"/>
      <c r="MPR31" s="227"/>
      <c r="MPS31" s="227"/>
      <c r="MPT31" s="227"/>
      <c r="MPU31" s="227"/>
      <c r="MPV31" s="227"/>
      <c r="MPW31" s="227"/>
      <c r="MPX31" s="227"/>
      <c r="MPY31" s="227"/>
      <c r="MPZ31" s="227"/>
      <c r="MQA31" s="227"/>
      <c r="MQB31" s="227"/>
      <c r="MQC31" s="227"/>
      <c r="MQD31" s="227"/>
      <c r="MQE31" s="227"/>
      <c r="MQF31" s="227"/>
      <c r="MQG31" s="227"/>
      <c r="MQH31" s="227"/>
      <c r="MQI31" s="227"/>
      <c r="MQJ31" s="227"/>
      <c r="MQK31" s="227"/>
      <c r="MQL31" s="227"/>
      <c r="MQM31" s="227"/>
      <c r="MQN31" s="227"/>
      <c r="MQO31" s="227"/>
      <c r="MQP31" s="227"/>
      <c r="MQQ31" s="227"/>
      <c r="MQR31" s="227"/>
      <c r="MQS31" s="227"/>
      <c r="MQT31" s="227"/>
      <c r="MQU31" s="227"/>
      <c r="MQV31" s="227"/>
      <c r="MQW31" s="227"/>
      <c r="MQX31" s="227"/>
      <c r="MQY31" s="227"/>
      <c r="MQZ31" s="227"/>
      <c r="MRA31" s="227"/>
      <c r="MRB31" s="227"/>
      <c r="MRC31" s="227"/>
      <c r="MRD31" s="227"/>
      <c r="MRE31" s="227"/>
      <c r="MRF31" s="227"/>
      <c r="MRG31" s="227"/>
      <c r="MRH31" s="227"/>
      <c r="MRI31" s="227"/>
      <c r="MRJ31" s="227"/>
      <c r="MRK31" s="227"/>
      <c r="MRL31" s="227"/>
      <c r="MRM31" s="227"/>
      <c r="MRN31" s="227"/>
      <c r="MRO31" s="227"/>
      <c r="MRP31" s="227"/>
      <c r="MRQ31" s="227"/>
      <c r="MRR31" s="227"/>
      <c r="MRS31" s="227"/>
      <c r="MRT31" s="227"/>
      <c r="MRU31" s="227"/>
      <c r="MRV31" s="227"/>
      <c r="MRW31" s="227"/>
      <c r="MRX31" s="227"/>
      <c r="MRY31" s="227"/>
      <c r="MRZ31" s="227"/>
      <c r="MSA31" s="227"/>
      <c r="MSB31" s="227"/>
      <c r="MSC31" s="227"/>
      <c r="MSD31" s="227"/>
      <c r="MSE31" s="227"/>
      <c r="MSF31" s="227"/>
      <c r="MSG31" s="227"/>
      <c r="MSH31" s="227"/>
      <c r="MSI31" s="227"/>
      <c r="MSJ31" s="227"/>
      <c r="MSK31" s="227"/>
      <c r="MSL31" s="227"/>
      <c r="MSM31" s="227"/>
      <c r="MSN31" s="227"/>
      <c r="MSO31" s="227"/>
      <c r="MSP31" s="227"/>
      <c r="MSQ31" s="227"/>
      <c r="MSR31" s="227"/>
      <c r="MSS31" s="227"/>
      <c r="MST31" s="227"/>
      <c r="MSU31" s="227"/>
      <c r="MSV31" s="227"/>
      <c r="MSW31" s="227"/>
      <c r="MSX31" s="227"/>
      <c r="MSY31" s="227"/>
      <c r="MSZ31" s="227"/>
      <c r="MTA31" s="227"/>
      <c r="MTB31" s="227"/>
      <c r="MTC31" s="227"/>
      <c r="MTD31" s="227"/>
      <c r="MTE31" s="227"/>
      <c r="MTF31" s="227"/>
      <c r="MTG31" s="227"/>
      <c r="MTH31" s="227"/>
      <c r="MTI31" s="227"/>
      <c r="MTJ31" s="227"/>
      <c r="MTK31" s="227"/>
      <c r="MTL31" s="227"/>
      <c r="MTM31" s="227"/>
      <c r="MTN31" s="227"/>
      <c r="MTO31" s="227"/>
      <c r="MTP31" s="227"/>
      <c r="MTQ31" s="227"/>
      <c r="MTR31" s="227"/>
      <c r="MTS31" s="227"/>
      <c r="MTT31" s="227"/>
      <c r="MTU31" s="227"/>
      <c r="MTV31" s="227"/>
      <c r="MTW31" s="227"/>
      <c r="MTX31" s="227"/>
      <c r="MTY31" s="227"/>
      <c r="MTZ31" s="227"/>
      <c r="MUA31" s="227"/>
      <c r="MUB31" s="227"/>
      <c r="MUC31" s="227"/>
      <c r="MUD31" s="227"/>
      <c r="MUE31" s="227"/>
      <c r="MUF31" s="227"/>
      <c r="MUG31" s="227"/>
      <c r="MUH31" s="227"/>
      <c r="MUI31" s="227"/>
      <c r="MUJ31" s="227"/>
      <c r="MUK31" s="227"/>
      <c r="MUL31" s="227"/>
      <c r="MUM31" s="227"/>
      <c r="MUN31" s="227"/>
      <c r="MUO31" s="227"/>
      <c r="MUP31" s="227"/>
      <c r="MUQ31" s="227"/>
      <c r="MUR31" s="227"/>
      <c r="MUS31" s="227"/>
      <c r="MUT31" s="227"/>
      <c r="MUU31" s="227"/>
      <c r="MUV31" s="227"/>
      <c r="MUW31" s="227"/>
      <c r="MUX31" s="227"/>
      <c r="MUY31" s="227"/>
      <c r="MUZ31" s="227"/>
      <c r="MVA31" s="227"/>
      <c r="MVB31" s="227"/>
      <c r="MVC31" s="227"/>
      <c r="MVD31" s="227"/>
      <c r="MVE31" s="227"/>
      <c r="MVF31" s="227"/>
      <c r="MVG31" s="227"/>
      <c r="MVH31" s="227"/>
      <c r="MVI31" s="227"/>
      <c r="MVJ31" s="227"/>
      <c r="MVK31" s="227"/>
      <c r="MVL31" s="227"/>
      <c r="MVM31" s="227"/>
      <c r="MVN31" s="227"/>
      <c r="MVO31" s="227"/>
      <c r="MVP31" s="227"/>
      <c r="MVQ31" s="227"/>
      <c r="MVR31" s="227"/>
      <c r="MVS31" s="227"/>
      <c r="MVT31" s="227"/>
      <c r="MVU31" s="227"/>
      <c r="MVV31" s="227"/>
      <c r="MVW31" s="227"/>
      <c r="MVX31" s="227"/>
      <c r="MVY31" s="227"/>
      <c r="MVZ31" s="227"/>
      <c r="MWA31" s="227"/>
      <c r="MWB31" s="227"/>
      <c r="MWC31" s="227"/>
      <c r="MWD31" s="227"/>
      <c r="MWE31" s="227"/>
      <c r="MWF31" s="227"/>
      <c r="MWG31" s="227"/>
      <c r="MWH31" s="227"/>
      <c r="MWI31" s="227"/>
      <c r="MWJ31" s="227"/>
      <c r="MWK31" s="227"/>
      <c r="MWL31" s="227"/>
      <c r="MWM31" s="227"/>
      <c r="MWN31" s="227"/>
      <c r="MWO31" s="227"/>
      <c r="MWP31" s="227"/>
      <c r="MWQ31" s="227"/>
      <c r="MWR31" s="227"/>
      <c r="MWS31" s="227"/>
      <c r="MWT31" s="227"/>
      <c r="MWU31" s="227"/>
      <c r="MWV31" s="227"/>
      <c r="MWW31" s="227"/>
      <c r="MWX31" s="227"/>
      <c r="MWY31" s="227"/>
      <c r="MWZ31" s="227"/>
      <c r="MXA31" s="227"/>
      <c r="MXB31" s="227"/>
      <c r="MXC31" s="227"/>
      <c r="MXD31" s="227"/>
      <c r="MXE31" s="227"/>
      <c r="MXF31" s="227"/>
      <c r="MXG31" s="227"/>
      <c r="MXH31" s="227"/>
      <c r="MXI31" s="227"/>
      <c r="MXJ31" s="227"/>
      <c r="MXK31" s="227"/>
      <c r="MXL31" s="227"/>
      <c r="MXM31" s="227"/>
      <c r="MXN31" s="227"/>
      <c r="MXO31" s="227"/>
      <c r="MXP31" s="227"/>
      <c r="MXQ31" s="227"/>
      <c r="MXR31" s="227"/>
      <c r="MXS31" s="227"/>
      <c r="MXT31" s="227"/>
      <c r="MXU31" s="227"/>
      <c r="MXV31" s="227"/>
      <c r="MXW31" s="227"/>
      <c r="MXX31" s="227"/>
      <c r="MXY31" s="227"/>
      <c r="MXZ31" s="227"/>
      <c r="MYA31" s="227"/>
      <c r="MYB31" s="227"/>
      <c r="MYC31" s="227"/>
      <c r="MYD31" s="227"/>
      <c r="MYE31" s="227"/>
      <c r="MYF31" s="227"/>
      <c r="MYG31" s="227"/>
      <c r="MYH31" s="227"/>
      <c r="MYI31" s="227"/>
      <c r="MYJ31" s="227"/>
      <c r="MYK31" s="227"/>
      <c r="MYL31" s="227"/>
      <c r="MYM31" s="227"/>
      <c r="MYN31" s="227"/>
      <c r="MYO31" s="227"/>
      <c r="MYP31" s="227"/>
      <c r="MYQ31" s="227"/>
      <c r="MYR31" s="227"/>
      <c r="MYS31" s="227"/>
      <c r="MYT31" s="227"/>
      <c r="MYU31" s="227"/>
      <c r="MYV31" s="227"/>
      <c r="MYW31" s="227"/>
      <c r="MYX31" s="227"/>
      <c r="MYY31" s="227"/>
      <c r="MYZ31" s="227"/>
      <c r="MZA31" s="227"/>
      <c r="MZB31" s="227"/>
      <c r="MZC31" s="227"/>
      <c r="MZD31" s="227"/>
      <c r="MZE31" s="227"/>
      <c r="MZF31" s="227"/>
      <c r="MZG31" s="227"/>
      <c r="MZH31" s="227"/>
      <c r="MZI31" s="227"/>
      <c r="MZJ31" s="227"/>
      <c r="MZK31" s="227"/>
      <c r="MZL31" s="227"/>
      <c r="MZM31" s="227"/>
      <c r="MZN31" s="227"/>
      <c r="MZO31" s="227"/>
      <c r="MZP31" s="227"/>
      <c r="MZQ31" s="227"/>
      <c r="MZR31" s="227"/>
      <c r="MZS31" s="227"/>
      <c r="MZT31" s="227"/>
      <c r="MZU31" s="227"/>
      <c r="MZV31" s="227"/>
      <c r="MZW31" s="227"/>
      <c r="MZX31" s="227"/>
      <c r="MZY31" s="227"/>
      <c r="MZZ31" s="227"/>
      <c r="NAA31" s="227"/>
      <c r="NAB31" s="227"/>
      <c r="NAC31" s="227"/>
      <c r="NAD31" s="227"/>
      <c r="NAE31" s="227"/>
      <c r="NAF31" s="227"/>
      <c r="NAG31" s="227"/>
      <c r="NAH31" s="227"/>
      <c r="NAI31" s="227"/>
      <c r="NAJ31" s="227"/>
      <c r="NAK31" s="227"/>
      <c r="NAL31" s="227"/>
      <c r="NAM31" s="227"/>
      <c r="NAN31" s="227"/>
      <c r="NAO31" s="227"/>
      <c r="NAP31" s="227"/>
      <c r="NAQ31" s="227"/>
      <c r="NAR31" s="227"/>
      <c r="NAS31" s="227"/>
      <c r="NAT31" s="227"/>
      <c r="NAU31" s="227"/>
      <c r="NAV31" s="227"/>
      <c r="NAW31" s="227"/>
      <c r="NAX31" s="227"/>
      <c r="NAY31" s="227"/>
      <c r="NAZ31" s="227"/>
      <c r="NBA31" s="227"/>
      <c r="NBB31" s="227"/>
      <c r="NBC31" s="227"/>
      <c r="NBD31" s="227"/>
      <c r="NBE31" s="227"/>
      <c r="NBF31" s="227"/>
      <c r="NBG31" s="227"/>
      <c r="NBH31" s="227"/>
      <c r="NBI31" s="227"/>
      <c r="NBJ31" s="227"/>
      <c r="NBK31" s="227"/>
      <c r="NBL31" s="227"/>
      <c r="NBM31" s="227"/>
      <c r="NBN31" s="227"/>
      <c r="NBO31" s="227"/>
      <c r="NBP31" s="227"/>
      <c r="NBQ31" s="227"/>
      <c r="NBR31" s="227"/>
      <c r="NBS31" s="227"/>
      <c r="NBT31" s="227"/>
      <c r="NBU31" s="227"/>
      <c r="NBV31" s="227"/>
      <c r="NBW31" s="227"/>
      <c r="NBX31" s="227"/>
      <c r="NBY31" s="227"/>
      <c r="NBZ31" s="227"/>
      <c r="NCA31" s="227"/>
      <c r="NCB31" s="227"/>
      <c r="NCC31" s="227"/>
      <c r="NCD31" s="227"/>
      <c r="NCE31" s="227"/>
      <c r="NCF31" s="227"/>
      <c r="NCG31" s="227"/>
      <c r="NCH31" s="227"/>
      <c r="NCI31" s="227"/>
      <c r="NCJ31" s="227"/>
      <c r="NCK31" s="227"/>
      <c r="NCL31" s="227"/>
      <c r="NCM31" s="227"/>
      <c r="NCN31" s="227"/>
      <c r="NCO31" s="227"/>
      <c r="NCP31" s="227"/>
      <c r="NCQ31" s="227"/>
      <c r="NCR31" s="227"/>
      <c r="NCS31" s="227"/>
      <c r="NCT31" s="227"/>
      <c r="NCU31" s="227"/>
      <c r="NCV31" s="227"/>
      <c r="NCW31" s="227"/>
      <c r="NCX31" s="227"/>
      <c r="NCY31" s="227"/>
      <c r="NCZ31" s="227"/>
      <c r="NDA31" s="227"/>
      <c r="NDB31" s="227"/>
      <c r="NDC31" s="227"/>
      <c r="NDD31" s="227"/>
      <c r="NDE31" s="227"/>
      <c r="NDF31" s="227"/>
      <c r="NDG31" s="227"/>
      <c r="NDH31" s="227"/>
      <c r="NDI31" s="227"/>
      <c r="NDJ31" s="227"/>
      <c r="NDK31" s="227"/>
      <c r="NDL31" s="227"/>
      <c r="NDM31" s="227"/>
      <c r="NDN31" s="227"/>
      <c r="NDO31" s="227"/>
      <c r="NDP31" s="227"/>
      <c r="NDQ31" s="227"/>
      <c r="NDR31" s="227"/>
      <c r="NDS31" s="227"/>
      <c r="NDT31" s="227"/>
      <c r="NDU31" s="227"/>
      <c r="NDV31" s="227"/>
      <c r="NDW31" s="227"/>
      <c r="NDX31" s="227"/>
      <c r="NDY31" s="227"/>
      <c r="NDZ31" s="227"/>
      <c r="NEA31" s="227"/>
      <c r="NEB31" s="227"/>
      <c r="NEC31" s="227"/>
      <c r="NED31" s="227"/>
      <c r="NEE31" s="227"/>
      <c r="NEF31" s="227"/>
      <c r="NEG31" s="227"/>
      <c r="NEH31" s="227"/>
      <c r="NEI31" s="227"/>
      <c r="NEJ31" s="227"/>
      <c r="NEK31" s="227"/>
      <c r="NEL31" s="227"/>
      <c r="NEM31" s="227"/>
      <c r="NEN31" s="227"/>
      <c r="NEO31" s="227"/>
      <c r="NEP31" s="227"/>
      <c r="NEQ31" s="227"/>
      <c r="NER31" s="227"/>
      <c r="NES31" s="227"/>
      <c r="NET31" s="227"/>
      <c r="NEU31" s="227"/>
      <c r="NEV31" s="227"/>
      <c r="NEW31" s="227"/>
      <c r="NEX31" s="227"/>
      <c r="NEY31" s="227"/>
      <c r="NEZ31" s="227"/>
      <c r="NFA31" s="227"/>
      <c r="NFB31" s="227"/>
      <c r="NFC31" s="227"/>
      <c r="NFD31" s="227"/>
      <c r="NFE31" s="227"/>
      <c r="NFF31" s="227"/>
      <c r="NFG31" s="227"/>
      <c r="NFH31" s="227"/>
      <c r="NFI31" s="227"/>
      <c r="NFJ31" s="227"/>
      <c r="NFK31" s="227"/>
      <c r="NFL31" s="227"/>
      <c r="NFM31" s="227"/>
      <c r="NFN31" s="227"/>
      <c r="NFO31" s="227"/>
      <c r="NFP31" s="227"/>
      <c r="NFQ31" s="227"/>
      <c r="NFR31" s="227"/>
      <c r="NFS31" s="227"/>
      <c r="NFT31" s="227"/>
      <c r="NFU31" s="227"/>
      <c r="NFV31" s="227"/>
      <c r="NFW31" s="227"/>
      <c r="NFX31" s="227"/>
      <c r="NFY31" s="227"/>
      <c r="NFZ31" s="227"/>
      <c r="NGA31" s="227"/>
      <c r="NGB31" s="227"/>
      <c r="NGC31" s="227"/>
      <c r="NGD31" s="227"/>
      <c r="NGE31" s="227"/>
      <c r="NGF31" s="227"/>
      <c r="NGG31" s="227"/>
      <c r="NGH31" s="227"/>
      <c r="NGI31" s="227"/>
      <c r="NGJ31" s="227"/>
      <c r="NGK31" s="227"/>
      <c r="NGL31" s="227"/>
      <c r="NGM31" s="227"/>
      <c r="NGN31" s="227"/>
      <c r="NGO31" s="227"/>
      <c r="NGP31" s="227"/>
      <c r="NGQ31" s="227"/>
      <c r="NGR31" s="227"/>
      <c r="NGS31" s="227"/>
      <c r="NGT31" s="227"/>
      <c r="NGU31" s="227"/>
      <c r="NGV31" s="227"/>
      <c r="NGW31" s="227"/>
      <c r="NGX31" s="227"/>
      <c r="NGY31" s="227"/>
      <c r="NGZ31" s="227"/>
      <c r="NHA31" s="227"/>
      <c r="NHB31" s="227"/>
      <c r="NHC31" s="227"/>
      <c r="NHD31" s="227"/>
      <c r="NHE31" s="227"/>
      <c r="NHF31" s="227"/>
      <c r="NHG31" s="227"/>
      <c r="NHH31" s="227"/>
      <c r="NHI31" s="227"/>
      <c r="NHJ31" s="227"/>
      <c r="NHK31" s="227"/>
      <c r="NHL31" s="227"/>
      <c r="NHM31" s="227"/>
      <c r="NHN31" s="227"/>
      <c r="NHO31" s="227"/>
      <c r="NHP31" s="227"/>
      <c r="NHQ31" s="227"/>
      <c r="NHR31" s="227"/>
      <c r="NHS31" s="227"/>
      <c r="NHT31" s="227"/>
      <c r="NHU31" s="227"/>
      <c r="NHV31" s="227"/>
      <c r="NHW31" s="227"/>
      <c r="NHX31" s="227"/>
      <c r="NHY31" s="227"/>
      <c r="NHZ31" s="227"/>
      <c r="NIA31" s="227"/>
      <c r="NIB31" s="227"/>
      <c r="NIC31" s="227"/>
      <c r="NID31" s="227"/>
      <c r="NIE31" s="227"/>
      <c r="NIF31" s="227"/>
      <c r="NIG31" s="227"/>
      <c r="NIH31" s="227"/>
      <c r="NII31" s="227"/>
      <c r="NIJ31" s="227"/>
      <c r="NIK31" s="227"/>
      <c r="NIL31" s="227"/>
      <c r="NIM31" s="227"/>
      <c r="NIN31" s="227"/>
      <c r="NIO31" s="227"/>
      <c r="NIP31" s="227"/>
      <c r="NIQ31" s="227"/>
      <c r="NIR31" s="227"/>
      <c r="NIS31" s="227"/>
      <c r="NIT31" s="227"/>
      <c r="NIU31" s="227"/>
      <c r="NIV31" s="227"/>
      <c r="NIW31" s="227"/>
      <c r="NIX31" s="227"/>
      <c r="NIY31" s="227"/>
      <c r="NIZ31" s="227"/>
      <c r="NJA31" s="227"/>
      <c r="NJB31" s="227"/>
      <c r="NJC31" s="227"/>
      <c r="NJD31" s="227"/>
      <c r="NJE31" s="227"/>
      <c r="NJF31" s="227"/>
      <c r="NJG31" s="227"/>
      <c r="NJH31" s="227"/>
      <c r="NJI31" s="227"/>
      <c r="NJJ31" s="227"/>
      <c r="NJK31" s="227"/>
      <c r="NJL31" s="227"/>
      <c r="NJM31" s="227"/>
      <c r="NJN31" s="227"/>
      <c r="NJO31" s="227"/>
      <c r="NJP31" s="227"/>
      <c r="NJQ31" s="227"/>
      <c r="NJR31" s="227"/>
      <c r="NJS31" s="227"/>
      <c r="NJT31" s="227"/>
      <c r="NJU31" s="227"/>
      <c r="NJV31" s="227"/>
      <c r="NJW31" s="227"/>
      <c r="NJX31" s="227"/>
      <c r="NJY31" s="227"/>
      <c r="NJZ31" s="227"/>
      <c r="NKA31" s="227"/>
      <c r="NKB31" s="227"/>
      <c r="NKC31" s="227"/>
      <c r="NKD31" s="227"/>
      <c r="NKE31" s="227"/>
      <c r="NKF31" s="227"/>
      <c r="NKG31" s="227"/>
      <c r="NKH31" s="227"/>
      <c r="NKI31" s="227"/>
      <c r="NKJ31" s="227"/>
      <c r="NKK31" s="227"/>
      <c r="NKL31" s="227"/>
      <c r="NKM31" s="227"/>
      <c r="NKN31" s="227"/>
      <c r="NKO31" s="227"/>
      <c r="NKP31" s="227"/>
      <c r="NKQ31" s="227"/>
      <c r="NKR31" s="227"/>
      <c r="NKS31" s="227"/>
      <c r="NKT31" s="227"/>
      <c r="NKU31" s="227"/>
      <c r="NKV31" s="227"/>
      <c r="NKW31" s="227"/>
      <c r="NKX31" s="227"/>
      <c r="NKY31" s="227"/>
      <c r="NKZ31" s="227"/>
      <c r="NLA31" s="227"/>
      <c r="NLB31" s="227"/>
      <c r="NLC31" s="227"/>
      <c r="NLD31" s="227"/>
      <c r="NLE31" s="227"/>
      <c r="NLF31" s="227"/>
      <c r="NLG31" s="227"/>
      <c r="NLH31" s="227"/>
      <c r="NLI31" s="227"/>
      <c r="NLJ31" s="227"/>
      <c r="NLK31" s="227"/>
      <c r="NLL31" s="227"/>
      <c r="NLM31" s="227"/>
      <c r="NLN31" s="227"/>
      <c r="NLO31" s="227"/>
      <c r="NLP31" s="227"/>
      <c r="NLQ31" s="227"/>
      <c r="NLR31" s="227"/>
      <c r="NLS31" s="227"/>
      <c r="NLT31" s="227"/>
      <c r="NLU31" s="227"/>
      <c r="NLV31" s="227"/>
      <c r="NLW31" s="227"/>
      <c r="NLX31" s="227"/>
      <c r="NLY31" s="227"/>
      <c r="NLZ31" s="227"/>
      <c r="NMA31" s="227"/>
      <c r="NMB31" s="227"/>
      <c r="NMC31" s="227"/>
      <c r="NMD31" s="227"/>
      <c r="NME31" s="227"/>
      <c r="NMF31" s="227"/>
      <c r="NMG31" s="227"/>
      <c r="NMH31" s="227"/>
      <c r="NMI31" s="227"/>
      <c r="NMJ31" s="227"/>
      <c r="NMK31" s="227"/>
      <c r="NML31" s="227"/>
      <c r="NMM31" s="227"/>
      <c r="NMN31" s="227"/>
      <c r="NMO31" s="227"/>
      <c r="NMP31" s="227"/>
      <c r="NMQ31" s="227"/>
      <c r="NMR31" s="227"/>
      <c r="NMS31" s="227"/>
      <c r="NMT31" s="227"/>
      <c r="NMU31" s="227"/>
      <c r="NMV31" s="227"/>
      <c r="NMW31" s="227"/>
      <c r="NMX31" s="227"/>
      <c r="NMY31" s="227"/>
      <c r="NMZ31" s="227"/>
      <c r="NNA31" s="227"/>
      <c r="NNB31" s="227"/>
      <c r="NNC31" s="227"/>
      <c r="NND31" s="227"/>
      <c r="NNE31" s="227"/>
      <c r="NNF31" s="227"/>
      <c r="NNG31" s="227"/>
      <c r="NNH31" s="227"/>
      <c r="NNI31" s="227"/>
      <c r="NNJ31" s="227"/>
      <c r="NNK31" s="227"/>
      <c r="NNL31" s="227"/>
      <c r="NNM31" s="227"/>
      <c r="NNN31" s="227"/>
      <c r="NNO31" s="227"/>
      <c r="NNP31" s="227"/>
      <c r="NNQ31" s="227"/>
      <c r="NNR31" s="227"/>
      <c r="NNS31" s="227"/>
      <c r="NNT31" s="227"/>
      <c r="NNU31" s="227"/>
      <c r="NNV31" s="227"/>
      <c r="NNW31" s="227"/>
      <c r="NNX31" s="227"/>
      <c r="NNY31" s="227"/>
      <c r="NNZ31" s="227"/>
      <c r="NOA31" s="227"/>
      <c r="NOB31" s="227"/>
      <c r="NOC31" s="227"/>
      <c r="NOD31" s="227"/>
      <c r="NOE31" s="227"/>
      <c r="NOF31" s="227"/>
      <c r="NOG31" s="227"/>
      <c r="NOH31" s="227"/>
      <c r="NOI31" s="227"/>
      <c r="NOJ31" s="227"/>
      <c r="NOK31" s="227"/>
      <c r="NOL31" s="227"/>
      <c r="NOM31" s="227"/>
      <c r="NON31" s="227"/>
      <c r="NOO31" s="227"/>
      <c r="NOP31" s="227"/>
      <c r="NOQ31" s="227"/>
      <c r="NOR31" s="227"/>
      <c r="NOS31" s="227"/>
      <c r="NOT31" s="227"/>
      <c r="NOU31" s="227"/>
      <c r="NOV31" s="227"/>
      <c r="NOW31" s="227"/>
      <c r="NOX31" s="227"/>
      <c r="NOY31" s="227"/>
      <c r="NOZ31" s="227"/>
      <c r="NPA31" s="227"/>
      <c r="NPB31" s="227"/>
      <c r="NPC31" s="227"/>
      <c r="NPD31" s="227"/>
      <c r="NPE31" s="227"/>
      <c r="NPF31" s="227"/>
      <c r="NPG31" s="227"/>
      <c r="NPH31" s="227"/>
      <c r="NPI31" s="227"/>
      <c r="NPJ31" s="227"/>
      <c r="NPK31" s="227"/>
      <c r="NPL31" s="227"/>
      <c r="NPM31" s="227"/>
      <c r="NPN31" s="227"/>
      <c r="NPO31" s="227"/>
      <c r="NPP31" s="227"/>
      <c r="NPQ31" s="227"/>
      <c r="NPR31" s="227"/>
      <c r="NPS31" s="227"/>
      <c r="NPT31" s="227"/>
      <c r="NPU31" s="227"/>
      <c r="NPV31" s="227"/>
      <c r="NPW31" s="227"/>
      <c r="NPX31" s="227"/>
      <c r="NPY31" s="227"/>
      <c r="NPZ31" s="227"/>
      <c r="NQA31" s="227"/>
      <c r="NQB31" s="227"/>
      <c r="NQC31" s="227"/>
      <c r="NQD31" s="227"/>
      <c r="NQE31" s="227"/>
      <c r="NQF31" s="227"/>
      <c r="NQG31" s="227"/>
      <c r="NQH31" s="227"/>
      <c r="NQI31" s="227"/>
      <c r="NQJ31" s="227"/>
      <c r="NQK31" s="227"/>
      <c r="NQL31" s="227"/>
      <c r="NQM31" s="227"/>
      <c r="NQN31" s="227"/>
      <c r="NQO31" s="227"/>
      <c r="NQP31" s="227"/>
      <c r="NQQ31" s="227"/>
      <c r="NQR31" s="227"/>
      <c r="NQS31" s="227"/>
      <c r="NQT31" s="227"/>
      <c r="NQU31" s="227"/>
      <c r="NQV31" s="227"/>
      <c r="NQW31" s="227"/>
      <c r="NQX31" s="227"/>
      <c r="NQY31" s="227"/>
      <c r="NQZ31" s="227"/>
      <c r="NRA31" s="227"/>
      <c r="NRB31" s="227"/>
      <c r="NRC31" s="227"/>
      <c r="NRD31" s="227"/>
      <c r="NRE31" s="227"/>
      <c r="NRF31" s="227"/>
      <c r="NRG31" s="227"/>
      <c r="NRH31" s="227"/>
      <c r="NRI31" s="227"/>
      <c r="NRJ31" s="227"/>
      <c r="NRK31" s="227"/>
      <c r="NRL31" s="227"/>
      <c r="NRM31" s="227"/>
      <c r="NRN31" s="227"/>
      <c r="NRO31" s="227"/>
      <c r="NRP31" s="227"/>
      <c r="NRQ31" s="227"/>
      <c r="NRR31" s="227"/>
      <c r="NRS31" s="227"/>
      <c r="NRT31" s="227"/>
      <c r="NRU31" s="227"/>
      <c r="NRV31" s="227"/>
      <c r="NRW31" s="227"/>
      <c r="NRX31" s="227"/>
      <c r="NRY31" s="227"/>
      <c r="NRZ31" s="227"/>
      <c r="NSA31" s="227"/>
      <c r="NSB31" s="227"/>
      <c r="NSC31" s="227"/>
      <c r="NSD31" s="227"/>
      <c r="NSE31" s="227"/>
      <c r="NSF31" s="227"/>
      <c r="NSG31" s="227"/>
      <c r="NSH31" s="227"/>
      <c r="NSI31" s="227"/>
      <c r="NSJ31" s="227"/>
      <c r="NSK31" s="227"/>
      <c r="NSL31" s="227"/>
      <c r="NSM31" s="227"/>
      <c r="NSN31" s="227"/>
      <c r="NSO31" s="227"/>
      <c r="NSP31" s="227"/>
      <c r="NSQ31" s="227"/>
      <c r="NSR31" s="227"/>
      <c r="NSS31" s="227"/>
      <c r="NST31" s="227"/>
      <c r="NSU31" s="227"/>
      <c r="NSV31" s="227"/>
      <c r="NSW31" s="227"/>
      <c r="NSX31" s="227"/>
      <c r="NSY31" s="227"/>
      <c r="NSZ31" s="227"/>
      <c r="NTA31" s="227"/>
      <c r="NTB31" s="227"/>
      <c r="NTC31" s="227"/>
      <c r="NTD31" s="227"/>
      <c r="NTE31" s="227"/>
      <c r="NTF31" s="227"/>
      <c r="NTG31" s="227"/>
      <c r="NTH31" s="227"/>
      <c r="NTI31" s="227"/>
      <c r="NTJ31" s="227"/>
      <c r="NTK31" s="227"/>
      <c r="NTL31" s="227"/>
      <c r="NTM31" s="227"/>
      <c r="NTN31" s="227"/>
      <c r="NTO31" s="227"/>
      <c r="NTP31" s="227"/>
      <c r="NTQ31" s="227"/>
      <c r="NTR31" s="227"/>
      <c r="NTS31" s="227"/>
      <c r="NTT31" s="227"/>
      <c r="NTU31" s="227"/>
      <c r="NTV31" s="227"/>
      <c r="NTW31" s="227"/>
      <c r="NTX31" s="227"/>
      <c r="NTY31" s="227"/>
      <c r="NTZ31" s="227"/>
      <c r="NUA31" s="227"/>
      <c r="NUB31" s="227"/>
      <c r="NUC31" s="227"/>
      <c r="NUD31" s="227"/>
      <c r="NUE31" s="227"/>
      <c r="NUF31" s="227"/>
      <c r="NUG31" s="227"/>
      <c r="NUH31" s="227"/>
      <c r="NUI31" s="227"/>
      <c r="NUJ31" s="227"/>
      <c r="NUK31" s="227"/>
      <c r="NUL31" s="227"/>
      <c r="NUM31" s="227"/>
      <c r="NUN31" s="227"/>
      <c r="NUO31" s="227"/>
      <c r="NUP31" s="227"/>
      <c r="NUQ31" s="227"/>
      <c r="NUR31" s="227"/>
      <c r="NUS31" s="227"/>
      <c r="NUT31" s="227"/>
      <c r="NUU31" s="227"/>
      <c r="NUV31" s="227"/>
      <c r="NUW31" s="227"/>
      <c r="NUX31" s="227"/>
      <c r="NUY31" s="227"/>
      <c r="NUZ31" s="227"/>
      <c r="NVA31" s="227"/>
      <c r="NVB31" s="227"/>
      <c r="NVC31" s="227"/>
      <c r="NVD31" s="227"/>
      <c r="NVE31" s="227"/>
      <c r="NVF31" s="227"/>
      <c r="NVG31" s="227"/>
      <c r="NVH31" s="227"/>
      <c r="NVI31" s="227"/>
      <c r="NVJ31" s="227"/>
      <c r="NVK31" s="227"/>
      <c r="NVL31" s="227"/>
      <c r="NVM31" s="227"/>
      <c r="NVN31" s="227"/>
      <c r="NVO31" s="227"/>
      <c r="NVP31" s="227"/>
      <c r="NVQ31" s="227"/>
      <c r="NVR31" s="227"/>
      <c r="NVS31" s="227"/>
      <c r="NVT31" s="227"/>
      <c r="NVU31" s="227"/>
      <c r="NVV31" s="227"/>
      <c r="NVW31" s="227"/>
      <c r="NVX31" s="227"/>
      <c r="NVY31" s="227"/>
      <c r="NVZ31" s="227"/>
      <c r="NWA31" s="227"/>
      <c r="NWB31" s="227"/>
      <c r="NWC31" s="227"/>
      <c r="NWD31" s="227"/>
      <c r="NWE31" s="227"/>
      <c r="NWF31" s="227"/>
      <c r="NWG31" s="227"/>
      <c r="NWH31" s="227"/>
      <c r="NWI31" s="227"/>
      <c r="NWJ31" s="227"/>
      <c r="NWK31" s="227"/>
      <c r="NWL31" s="227"/>
      <c r="NWM31" s="227"/>
      <c r="NWN31" s="227"/>
      <c r="NWO31" s="227"/>
      <c r="NWP31" s="227"/>
      <c r="NWQ31" s="227"/>
      <c r="NWR31" s="227"/>
      <c r="NWS31" s="227"/>
      <c r="NWT31" s="227"/>
      <c r="NWU31" s="227"/>
      <c r="NWV31" s="227"/>
      <c r="NWW31" s="227"/>
      <c r="NWX31" s="227"/>
      <c r="NWY31" s="227"/>
      <c r="NWZ31" s="227"/>
      <c r="NXA31" s="227"/>
      <c r="NXB31" s="227"/>
      <c r="NXC31" s="227"/>
      <c r="NXD31" s="227"/>
      <c r="NXE31" s="227"/>
      <c r="NXF31" s="227"/>
      <c r="NXG31" s="227"/>
      <c r="NXH31" s="227"/>
      <c r="NXI31" s="227"/>
      <c r="NXJ31" s="227"/>
      <c r="NXK31" s="227"/>
      <c r="NXL31" s="227"/>
      <c r="NXM31" s="227"/>
      <c r="NXN31" s="227"/>
      <c r="NXO31" s="227"/>
      <c r="NXP31" s="227"/>
      <c r="NXQ31" s="227"/>
      <c r="NXR31" s="227"/>
      <c r="NXS31" s="227"/>
      <c r="NXT31" s="227"/>
      <c r="NXU31" s="227"/>
      <c r="NXV31" s="227"/>
      <c r="NXW31" s="227"/>
      <c r="NXX31" s="227"/>
      <c r="NXY31" s="227"/>
      <c r="NXZ31" s="227"/>
      <c r="NYA31" s="227"/>
      <c r="NYB31" s="227"/>
      <c r="NYC31" s="227"/>
      <c r="NYD31" s="227"/>
      <c r="NYE31" s="227"/>
      <c r="NYF31" s="227"/>
      <c r="NYG31" s="227"/>
      <c r="NYH31" s="227"/>
      <c r="NYI31" s="227"/>
      <c r="NYJ31" s="227"/>
      <c r="NYK31" s="227"/>
      <c r="NYL31" s="227"/>
      <c r="NYM31" s="227"/>
      <c r="NYN31" s="227"/>
      <c r="NYO31" s="227"/>
      <c r="NYP31" s="227"/>
      <c r="NYQ31" s="227"/>
      <c r="NYR31" s="227"/>
      <c r="NYS31" s="227"/>
      <c r="NYT31" s="227"/>
      <c r="NYU31" s="227"/>
      <c r="NYV31" s="227"/>
      <c r="NYW31" s="227"/>
      <c r="NYX31" s="227"/>
      <c r="NYY31" s="227"/>
      <c r="NYZ31" s="227"/>
      <c r="NZA31" s="227"/>
      <c r="NZB31" s="227"/>
      <c r="NZC31" s="227"/>
      <c r="NZD31" s="227"/>
      <c r="NZE31" s="227"/>
      <c r="NZF31" s="227"/>
      <c r="NZG31" s="227"/>
      <c r="NZH31" s="227"/>
      <c r="NZI31" s="227"/>
      <c r="NZJ31" s="227"/>
      <c r="NZK31" s="227"/>
      <c r="NZL31" s="227"/>
      <c r="NZM31" s="227"/>
      <c r="NZN31" s="227"/>
      <c r="NZO31" s="227"/>
      <c r="NZP31" s="227"/>
      <c r="NZQ31" s="227"/>
      <c r="NZR31" s="227"/>
      <c r="NZS31" s="227"/>
      <c r="NZT31" s="227"/>
      <c r="NZU31" s="227"/>
      <c r="NZV31" s="227"/>
      <c r="NZW31" s="227"/>
      <c r="NZX31" s="227"/>
      <c r="NZY31" s="227"/>
      <c r="NZZ31" s="227"/>
      <c r="OAA31" s="227"/>
      <c r="OAB31" s="227"/>
      <c r="OAC31" s="227"/>
      <c r="OAD31" s="227"/>
      <c r="OAE31" s="227"/>
      <c r="OAF31" s="227"/>
      <c r="OAG31" s="227"/>
      <c r="OAH31" s="227"/>
      <c r="OAI31" s="227"/>
      <c r="OAJ31" s="227"/>
      <c r="OAK31" s="227"/>
      <c r="OAL31" s="227"/>
      <c r="OAM31" s="227"/>
      <c r="OAN31" s="227"/>
      <c r="OAO31" s="227"/>
      <c r="OAP31" s="227"/>
      <c r="OAQ31" s="227"/>
      <c r="OAR31" s="227"/>
      <c r="OAS31" s="227"/>
      <c r="OAT31" s="227"/>
      <c r="OAU31" s="227"/>
      <c r="OAV31" s="227"/>
      <c r="OAW31" s="227"/>
      <c r="OAX31" s="227"/>
      <c r="OAY31" s="227"/>
      <c r="OAZ31" s="227"/>
      <c r="OBA31" s="227"/>
      <c r="OBB31" s="227"/>
      <c r="OBC31" s="227"/>
      <c r="OBD31" s="227"/>
      <c r="OBE31" s="227"/>
      <c r="OBF31" s="227"/>
      <c r="OBG31" s="227"/>
      <c r="OBH31" s="227"/>
      <c r="OBI31" s="227"/>
      <c r="OBJ31" s="227"/>
      <c r="OBK31" s="227"/>
      <c r="OBL31" s="227"/>
      <c r="OBM31" s="227"/>
      <c r="OBN31" s="227"/>
      <c r="OBO31" s="227"/>
      <c r="OBP31" s="227"/>
      <c r="OBQ31" s="227"/>
      <c r="OBR31" s="227"/>
      <c r="OBS31" s="227"/>
      <c r="OBT31" s="227"/>
      <c r="OBU31" s="227"/>
      <c r="OBV31" s="227"/>
      <c r="OBW31" s="227"/>
      <c r="OBX31" s="227"/>
      <c r="OBY31" s="227"/>
      <c r="OBZ31" s="227"/>
      <c r="OCA31" s="227"/>
      <c r="OCB31" s="227"/>
      <c r="OCC31" s="227"/>
      <c r="OCD31" s="227"/>
      <c r="OCE31" s="227"/>
      <c r="OCF31" s="227"/>
      <c r="OCG31" s="227"/>
      <c r="OCH31" s="227"/>
      <c r="OCI31" s="227"/>
      <c r="OCJ31" s="227"/>
      <c r="OCK31" s="227"/>
      <c r="OCL31" s="227"/>
      <c r="OCM31" s="227"/>
      <c r="OCN31" s="227"/>
      <c r="OCO31" s="227"/>
      <c r="OCP31" s="227"/>
      <c r="OCQ31" s="227"/>
      <c r="OCR31" s="227"/>
      <c r="OCS31" s="227"/>
      <c r="OCT31" s="227"/>
      <c r="OCU31" s="227"/>
      <c r="OCV31" s="227"/>
      <c r="OCW31" s="227"/>
      <c r="OCX31" s="227"/>
      <c r="OCY31" s="227"/>
      <c r="OCZ31" s="227"/>
      <c r="ODA31" s="227"/>
      <c r="ODB31" s="227"/>
      <c r="ODC31" s="227"/>
      <c r="ODD31" s="227"/>
      <c r="ODE31" s="227"/>
      <c r="ODF31" s="227"/>
      <c r="ODG31" s="227"/>
      <c r="ODH31" s="227"/>
      <c r="ODI31" s="227"/>
      <c r="ODJ31" s="227"/>
      <c r="ODK31" s="227"/>
      <c r="ODL31" s="227"/>
      <c r="ODM31" s="227"/>
      <c r="ODN31" s="227"/>
      <c r="ODO31" s="227"/>
      <c r="ODP31" s="227"/>
      <c r="ODQ31" s="227"/>
      <c r="ODR31" s="227"/>
      <c r="ODS31" s="227"/>
      <c r="ODT31" s="227"/>
      <c r="ODU31" s="227"/>
      <c r="ODV31" s="227"/>
      <c r="ODW31" s="227"/>
      <c r="ODX31" s="227"/>
      <c r="ODY31" s="227"/>
      <c r="ODZ31" s="227"/>
      <c r="OEA31" s="227"/>
      <c r="OEB31" s="227"/>
      <c r="OEC31" s="227"/>
      <c r="OED31" s="227"/>
      <c r="OEE31" s="227"/>
      <c r="OEF31" s="227"/>
      <c r="OEG31" s="227"/>
      <c r="OEH31" s="227"/>
      <c r="OEI31" s="227"/>
      <c r="OEJ31" s="227"/>
      <c r="OEK31" s="227"/>
      <c r="OEL31" s="227"/>
      <c r="OEM31" s="227"/>
      <c r="OEN31" s="227"/>
      <c r="OEO31" s="227"/>
      <c r="OEP31" s="227"/>
      <c r="OEQ31" s="227"/>
      <c r="OER31" s="227"/>
      <c r="OES31" s="227"/>
      <c r="OET31" s="227"/>
      <c r="OEU31" s="227"/>
      <c r="OEV31" s="227"/>
      <c r="OEW31" s="227"/>
      <c r="OEX31" s="227"/>
      <c r="OEY31" s="227"/>
      <c r="OEZ31" s="227"/>
      <c r="OFA31" s="227"/>
      <c r="OFB31" s="227"/>
      <c r="OFC31" s="227"/>
      <c r="OFD31" s="227"/>
      <c r="OFE31" s="227"/>
      <c r="OFF31" s="227"/>
      <c r="OFG31" s="227"/>
      <c r="OFH31" s="227"/>
      <c r="OFI31" s="227"/>
      <c r="OFJ31" s="227"/>
      <c r="OFK31" s="227"/>
      <c r="OFL31" s="227"/>
      <c r="OFM31" s="227"/>
      <c r="OFN31" s="227"/>
      <c r="OFO31" s="227"/>
      <c r="OFP31" s="227"/>
      <c r="OFQ31" s="227"/>
      <c r="OFR31" s="227"/>
      <c r="OFS31" s="227"/>
      <c r="OFT31" s="227"/>
      <c r="OFU31" s="227"/>
      <c r="OFV31" s="227"/>
      <c r="OFW31" s="227"/>
      <c r="OFX31" s="227"/>
      <c r="OFY31" s="227"/>
      <c r="OFZ31" s="227"/>
      <c r="OGA31" s="227"/>
      <c r="OGB31" s="227"/>
      <c r="OGC31" s="227"/>
      <c r="OGD31" s="227"/>
      <c r="OGE31" s="227"/>
      <c r="OGF31" s="227"/>
      <c r="OGG31" s="227"/>
      <c r="OGH31" s="227"/>
      <c r="OGI31" s="227"/>
      <c r="OGJ31" s="227"/>
      <c r="OGK31" s="227"/>
      <c r="OGL31" s="227"/>
      <c r="OGM31" s="227"/>
      <c r="OGN31" s="227"/>
      <c r="OGO31" s="227"/>
      <c r="OGP31" s="227"/>
      <c r="OGQ31" s="227"/>
      <c r="OGR31" s="227"/>
      <c r="OGS31" s="227"/>
      <c r="OGT31" s="227"/>
      <c r="OGU31" s="227"/>
      <c r="OGV31" s="227"/>
      <c r="OGW31" s="227"/>
      <c r="OGX31" s="227"/>
      <c r="OGY31" s="227"/>
      <c r="OGZ31" s="227"/>
      <c r="OHA31" s="227"/>
      <c r="OHB31" s="227"/>
      <c r="OHC31" s="227"/>
      <c r="OHD31" s="227"/>
      <c r="OHE31" s="227"/>
      <c r="OHF31" s="227"/>
      <c r="OHG31" s="227"/>
      <c r="OHH31" s="227"/>
      <c r="OHI31" s="227"/>
      <c r="OHJ31" s="227"/>
      <c r="OHK31" s="227"/>
      <c r="OHL31" s="227"/>
      <c r="OHM31" s="227"/>
      <c r="OHN31" s="227"/>
      <c r="OHO31" s="227"/>
      <c r="OHP31" s="227"/>
      <c r="OHQ31" s="227"/>
      <c r="OHR31" s="227"/>
      <c r="OHS31" s="227"/>
      <c r="OHT31" s="227"/>
      <c r="OHU31" s="227"/>
      <c r="OHV31" s="227"/>
      <c r="OHW31" s="227"/>
      <c r="OHX31" s="227"/>
      <c r="OHY31" s="227"/>
      <c r="OHZ31" s="227"/>
      <c r="OIA31" s="227"/>
      <c r="OIB31" s="227"/>
      <c r="OIC31" s="227"/>
      <c r="OID31" s="227"/>
      <c r="OIE31" s="227"/>
      <c r="OIF31" s="227"/>
      <c r="OIG31" s="227"/>
      <c r="OIH31" s="227"/>
      <c r="OII31" s="227"/>
      <c r="OIJ31" s="227"/>
      <c r="OIK31" s="227"/>
      <c r="OIL31" s="227"/>
      <c r="OIM31" s="227"/>
      <c r="OIN31" s="227"/>
      <c r="OIO31" s="227"/>
      <c r="OIP31" s="227"/>
      <c r="OIQ31" s="227"/>
      <c r="OIR31" s="227"/>
      <c r="OIS31" s="227"/>
      <c r="OIT31" s="227"/>
      <c r="OIU31" s="227"/>
      <c r="OIV31" s="227"/>
      <c r="OIW31" s="227"/>
      <c r="OIX31" s="227"/>
      <c r="OIY31" s="227"/>
      <c r="OIZ31" s="227"/>
      <c r="OJA31" s="227"/>
      <c r="OJB31" s="227"/>
      <c r="OJC31" s="227"/>
      <c r="OJD31" s="227"/>
      <c r="OJE31" s="227"/>
      <c r="OJF31" s="227"/>
      <c r="OJG31" s="227"/>
      <c r="OJH31" s="227"/>
      <c r="OJI31" s="227"/>
      <c r="OJJ31" s="227"/>
      <c r="OJK31" s="227"/>
      <c r="OJL31" s="227"/>
      <c r="OJM31" s="227"/>
      <c r="OJN31" s="227"/>
      <c r="OJO31" s="227"/>
      <c r="OJP31" s="227"/>
      <c r="OJQ31" s="227"/>
      <c r="OJR31" s="227"/>
      <c r="OJS31" s="227"/>
      <c r="OJT31" s="227"/>
      <c r="OJU31" s="227"/>
      <c r="OJV31" s="227"/>
      <c r="OJW31" s="227"/>
      <c r="OJX31" s="227"/>
      <c r="OJY31" s="227"/>
      <c r="OJZ31" s="227"/>
      <c r="OKA31" s="227"/>
      <c r="OKB31" s="227"/>
      <c r="OKC31" s="227"/>
      <c r="OKD31" s="227"/>
      <c r="OKE31" s="227"/>
      <c r="OKF31" s="227"/>
      <c r="OKG31" s="227"/>
      <c r="OKH31" s="227"/>
      <c r="OKI31" s="227"/>
      <c r="OKJ31" s="227"/>
      <c r="OKK31" s="227"/>
      <c r="OKL31" s="227"/>
      <c r="OKM31" s="227"/>
      <c r="OKN31" s="227"/>
      <c r="OKO31" s="227"/>
      <c r="OKP31" s="227"/>
      <c r="OKQ31" s="227"/>
      <c r="OKR31" s="227"/>
      <c r="OKS31" s="227"/>
      <c r="OKT31" s="227"/>
      <c r="OKU31" s="227"/>
      <c r="OKV31" s="227"/>
      <c r="OKW31" s="227"/>
      <c r="OKX31" s="227"/>
      <c r="OKY31" s="227"/>
      <c r="OKZ31" s="227"/>
      <c r="OLA31" s="227"/>
      <c r="OLB31" s="227"/>
      <c r="OLC31" s="227"/>
      <c r="OLD31" s="227"/>
      <c r="OLE31" s="227"/>
      <c r="OLF31" s="227"/>
      <c r="OLG31" s="227"/>
      <c r="OLH31" s="227"/>
      <c r="OLI31" s="227"/>
      <c r="OLJ31" s="227"/>
      <c r="OLK31" s="227"/>
      <c r="OLL31" s="227"/>
      <c r="OLM31" s="227"/>
      <c r="OLN31" s="227"/>
      <c r="OLO31" s="227"/>
      <c r="OLP31" s="227"/>
      <c r="OLQ31" s="227"/>
      <c r="OLR31" s="227"/>
      <c r="OLS31" s="227"/>
      <c r="OLT31" s="227"/>
      <c r="OLU31" s="227"/>
      <c r="OLV31" s="227"/>
      <c r="OLW31" s="227"/>
      <c r="OLX31" s="227"/>
      <c r="OLY31" s="227"/>
      <c r="OLZ31" s="227"/>
      <c r="OMA31" s="227"/>
      <c r="OMB31" s="227"/>
      <c r="OMC31" s="227"/>
      <c r="OMD31" s="227"/>
      <c r="OME31" s="227"/>
      <c r="OMF31" s="227"/>
      <c r="OMG31" s="227"/>
      <c r="OMH31" s="227"/>
      <c r="OMI31" s="227"/>
      <c r="OMJ31" s="227"/>
      <c r="OMK31" s="227"/>
      <c r="OML31" s="227"/>
      <c r="OMM31" s="227"/>
      <c r="OMN31" s="227"/>
      <c r="OMO31" s="227"/>
      <c r="OMP31" s="227"/>
      <c r="OMQ31" s="227"/>
      <c r="OMR31" s="227"/>
      <c r="OMS31" s="227"/>
      <c r="OMT31" s="227"/>
      <c r="OMU31" s="227"/>
      <c r="OMV31" s="227"/>
      <c r="OMW31" s="227"/>
      <c r="OMX31" s="227"/>
      <c r="OMY31" s="227"/>
      <c r="OMZ31" s="227"/>
      <c r="ONA31" s="227"/>
      <c r="ONB31" s="227"/>
      <c r="ONC31" s="227"/>
      <c r="OND31" s="227"/>
      <c r="ONE31" s="227"/>
      <c r="ONF31" s="227"/>
      <c r="ONG31" s="227"/>
      <c r="ONH31" s="227"/>
      <c r="ONI31" s="227"/>
      <c r="ONJ31" s="227"/>
      <c r="ONK31" s="227"/>
      <c r="ONL31" s="227"/>
      <c r="ONM31" s="227"/>
      <c r="ONN31" s="227"/>
      <c r="ONO31" s="227"/>
      <c r="ONP31" s="227"/>
      <c r="ONQ31" s="227"/>
      <c r="ONR31" s="227"/>
      <c r="ONS31" s="227"/>
      <c r="ONT31" s="227"/>
      <c r="ONU31" s="227"/>
      <c r="ONV31" s="227"/>
      <c r="ONW31" s="227"/>
      <c r="ONX31" s="227"/>
      <c r="ONY31" s="227"/>
      <c r="ONZ31" s="227"/>
      <c r="OOA31" s="227"/>
      <c r="OOB31" s="227"/>
      <c r="OOC31" s="227"/>
      <c r="OOD31" s="227"/>
      <c r="OOE31" s="227"/>
      <c r="OOF31" s="227"/>
      <c r="OOG31" s="227"/>
      <c r="OOH31" s="227"/>
      <c r="OOI31" s="227"/>
      <c r="OOJ31" s="227"/>
      <c r="OOK31" s="227"/>
      <c r="OOL31" s="227"/>
      <c r="OOM31" s="227"/>
      <c r="OON31" s="227"/>
      <c r="OOO31" s="227"/>
      <c r="OOP31" s="227"/>
      <c r="OOQ31" s="227"/>
      <c r="OOR31" s="227"/>
      <c r="OOS31" s="227"/>
      <c r="OOT31" s="227"/>
      <c r="OOU31" s="227"/>
      <c r="OOV31" s="227"/>
      <c r="OOW31" s="227"/>
      <c r="OOX31" s="227"/>
      <c r="OOY31" s="227"/>
      <c r="OOZ31" s="227"/>
      <c r="OPA31" s="227"/>
      <c r="OPB31" s="227"/>
      <c r="OPC31" s="227"/>
      <c r="OPD31" s="227"/>
      <c r="OPE31" s="227"/>
      <c r="OPF31" s="227"/>
      <c r="OPG31" s="227"/>
      <c r="OPH31" s="227"/>
      <c r="OPI31" s="227"/>
      <c r="OPJ31" s="227"/>
      <c r="OPK31" s="227"/>
      <c r="OPL31" s="227"/>
      <c r="OPM31" s="227"/>
      <c r="OPN31" s="227"/>
      <c r="OPO31" s="227"/>
      <c r="OPP31" s="227"/>
      <c r="OPQ31" s="227"/>
      <c r="OPR31" s="227"/>
      <c r="OPS31" s="227"/>
      <c r="OPT31" s="227"/>
      <c r="OPU31" s="227"/>
      <c r="OPV31" s="227"/>
      <c r="OPW31" s="227"/>
      <c r="OPX31" s="227"/>
      <c r="OPY31" s="227"/>
      <c r="OPZ31" s="227"/>
      <c r="OQA31" s="227"/>
      <c r="OQB31" s="227"/>
      <c r="OQC31" s="227"/>
      <c r="OQD31" s="227"/>
      <c r="OQE31" s="227"/>
      <c r="OQF31" s="227"/>
      <c r="OQG31" s="227"/>
      <c r="OQH31" s="227"/>
      <c r="OQI31" s="227"/>
      <c r="OQJ31" s="227"/>
      <c r="OQK31" s="227"/>
      <c r="OQL31" s="227"/>
      <c r="OQM31" s="227"/>
      <c r="OQN31" s="227"/>
      <c r="OQO31" s="227"/>
      <c r="OQP31" s="227"/>
      <c r="OQQ31" s="227"/>
      <c r="OQR31" s="227"/>
      <c r="OQS31" s="227"/>
      <c r="OQT31" s="227"/>
      <c r="OQU31" s="227"/>
      <c r="OQV31" s="227"/>
      <c r="OQW31" s="227"/>
      <c r="OQX31" s="227"/>
      <c r="OQY31" s="227"/>
      <c r="OQZ31" s="227"/>
      <c r="ORA31" s="227"/>
      <c r="ORB31" s="227"/>
      <c r="ORC31" s="227"/>
      <c r="ORD31" s="227"/>
      <c r="ORE31" s="227"/>
      <c r="ORF31" s="227"/>
      <c r="ORG31" s="227"/>
      <c r="ORH31" s="227"/>
      <c r="ORI31" s="227"/>
      <c r="ORJ31" s="227"/>
      <c r="ORK31" s="227"/>
      <c r="ORL31" s="227"/>
      <c r="ORM31" s="227"/>
      <c r="ORN31" s="227"/>
      <c r="ORO31" s="227"/>
      <c r="ORP31" s="227"/>
      <c r="ORQ31" s="227"/>
      <c r="ORR31" s="227"/>
      <c r="ORS31" s="227"/>
      <c r="ORT31" s="227"/>
      <c r="ORU31" s="227"/>
      <c r="ORV31" s="227"/>
      <c r="ORW31" s="227"/>
      <c r="ORX31" s="227"/>
      <c r="ORY31" s="227"/>
      <c r="ORZ31" s="227"/>
      <c r="OSA31" s="227"/>
      <c r="OSB31" s="227"/>
      <c r="OSC31" s="227"/>
      <c r="OSD31" s="227"/>
      <c r="OSE31" s="227"/>
      <c r="OSF31" s="227"/>
      <c r="OSG31" s="227"/>
      <c r="OSH31" s="227"/>
      <c r="OSI31" s="227"/>
      <c r="OSJ31" s="227"/>
      <c r="OSK31" s="227"/>
      <c r="OSL31" s="227"/>
      <c r="OSM31" s="227"/>
      <c r="OSN31" s="227"/>
      <c r="OSO31" s="227"/>
      <c r="OSP31" s="227"/>
      <c r="OSQ31" s="227"/>
      <c r="OSR31" s="227"/>
      <c r="OSS31" s="227"/>
      <c r="OST31" s="227"/>
      <c r="OSU31" s="227"/>
      <c r="OSV31" s="227"/>
      <c r="OSW31" s="227"/>
      <c r="OSX31" s="227"/>
      <c r="OSY31" s="227"/>
      <c r="OSZ31" s="227"/>
      <c r="OTA31" s="227"/>
      <c r="OTB31" s="227"/>
      <c r="OTC31" s="227"/>
      <c r="OTD31" s="227"/>
      <c r="OTE31" s="227"/>
      <c r="OTF31" s="227"/>
      <c r="OTG31" s="227"/>
      <c r="OTH31" s="227"/>
      <c r="OTI31" s="227"/>
      <c r="OTJ31" s="227"/>
      <c r="OTK31" s="227"/>
      <c r="OTL31" s="227"/>
      <c r="OTM31" s="227"/>
      <c r="OTN31" s="227"/>
      <c r="OTO31" s="227"/>
      <c r="OTP31" s="227"/>
      <c r="OTQ31" s="227"/>
      <c r="OTR31" s="227"/>
      <c r="OTS31" s="227"/>
      <c r="OTT31" s="227"/>
      <c r="OTU31" s="227"/>
      <c r="OTV31" s="227"/>
      <c r="OTW31" s="227"/>
      <c r="OTX31" s="227"/>
      <c r="OTY31" s="227"/>
      <c r="OTZ31" s="227"/>
      <c r="OUA31" s="227"/>
      <c r="OUB31" s="227"/>
      <c r="OUC31" s="227"/>
      <c r="OUD31" s="227"/>
      <c r="OUE31" s="227"/>
      <c r="OUF31" s="227"/>
      <c r="OUG31" s="227"/>
      <c r="OUH31" s="227"/>
      <c r="OUI31" s="227"/>
      <c r="OUJ31" s="227"/>
      <c r="OUK31" s="227"/>
      <c r="OUL31" s="227"/>
      <c r="OUM31" s="227"/>
      <c r="OUN31" s="227"/>
      <c r="OUO31" s="227"/>
      <c r="OUP31" s="227"/>
      <c r="OUQ31" s="227"/>
      <c r="OUR31" s="227"/>
      <c r="OUS31" s="227"/>
      <c r="OUT31" s="227"/>
      <c r="OUU31" s="227"/>
      <c r="OUV31" s="227"/>
      <c r="OUW31" s="227"/>
      <c r="OUX31" s="227"/>
      <c r="OUY31" s="227"/>
      <c r="OUZ31" s="227"/>
      <c r="OVA31" s="227"/>
      <c r="OVB31" s="227"/>
      <c r="OVC31" s="227"/>
      <c r="OVD31" s="227"/>
      <c r="OVE31" s="227"/>
      <c r="OVF31" s="227"/>
      <c r="OVG31" s="227"/>
      <c r="OVH31" s="227"/>
      <c r="OVI31" s="227"/>
      <c r="OVJ31" s="227"/>
      <c r="OVK31" s="227"/>
      <c r="OVL31" s="227"/>
      <c r="OVM31" s="227"/>
      <c r="OVN31" s="227"/>
      <c r="OVO31" s="227"/>
      <c r="OVP31" s="227"/>
      <c r="OVQ31" s="227"/>
      <c r="OVR31" s="227"/>
      <c r="OVS31" s="227"/>
      <c r="OVT31" s="227"/>
      <c r="OVU31" s="227"/>
      <c r="OVV31" s="227"/>
      <c r="OVW31" s="227"/>
      <c r="OVX31" s="227"/>
      <c r="OVY31" s="227"/>
      <c r="OVZ31" s="227"/>
      <c r="OWA31" s="227"/>
      <c r="OWB31" s="227"/>
      <c r="OWC31" s="227"/>
      <c r="OWD31" s="227"/>
      <c r="OWE31" s="227"/>
      <c r="OWF31" s="227"/>
      <c r="OWG31" s="227"/>
      <c r="OWH31" s="227"/>
      <c r="OWI31" s="227"/>
      <c r="OWJ31" s="227"/>
      <c r="OWK31" s="227"/>
      <c r="OWL31" s="227"/>
      <c r="OWM31" s="227"/>
      <c r="OWN31" s="227"/>
      <c r="OWO31" s="227"/>
      <c r="OWP31" s="227"/>
      <c r="OWQ31" s="227"/>
      <c r="OWR31" s="227"/>
      <c r="OWS31" s="227"/>
      <c r="OWT31" s="227"/>
      <c r="OWU31" s="227"/>
      <c r="OWV31" s="227"/>
      <c r="OWW31" s="227"/>
      <c r="OWX31" s="227"/>
      <c r="OWY31" s="227"/>
      <c r="OWZ31" s="227"/>
      <c r="OXA31" s="227"/>
      <c r="OXB31" s="227"/>
      <c r="OXC31" s="227"/>
      <c r="OXD31" s="227"/>
      <c r="OXE31" s="227"/>
      <c r="OXF31" s="227"/>
      <c r="OXG31" s="227"/>
      <c r="OXH31" s="227"/>
      <c r="OXI31" s="227"/>
      <c r="OXJ31" s="227"/>
      <c r="OXK31" s="227"/>
      <c r="OXL31" s="227"/>
      <c r="OXM31" s="227"/>
      <c r="OXN31" s="227"/>
      <c r="OXO31" s="227"/>
      <c r="OXP31" s="227"/>
      <c r="OXQ31" s="227"/>
      <c r="OXR31" s="227"/>
      <c r="OXS31" s="227"/>
      <c r="OXT31" s="227"/>
      <c r="OXU31" s="227"/>
      <c r="OXV31" s="227"/>
      <c r="OXW31" s="227"/>
      <c r="OXX31" s="227"/>
      <c r="OXY31" s="227"/>
      <c r="OXZ31" s="227"/>
      <c r="OYA31" s="227"/>
      <c r="OYB31" s="227"/>
      <c r="OYC31" s="227"/>
      <c r="OYD31" s="227"/>
      <c r="OYE31" s="227"/>
      <c r="OYF31" s="227"/>
      <c r="OYG31" s="227"/>
      <c r="OYH31" s="227"/>
      <c r="OYI31" s="227"/>
      <c r="OYJ31" s="227"/>
      <c r="OYK31" s="227"/>
      <c r="OYL31" s="227"/>
      <c r="OYM31" s="227"/>
      <c r="OYN31" s="227"/>
      <c r="OYO31" s="227"/>
      <c r="OYP31" s="227"/>
      <c r="OYQ31" s="227"/>
      <c r="OYR31" s="227"/>
      <c r="OYS31" s="227"/>
      <c r="OYT31" s="227"/>
      <c r="OYU31" s="227"/>
      <c r="OYV31" s="227"/>
      <c r="OYW31" s="227"/>
      <c r="OYX31" s="227"/>
      <c r="OYY31" s="227"/>
      <c r="OYZ31" s="227"/>
      <c r="OZA31" s="227"/>
      <c r="OZB31" s="227"/>
      <c r="OZC31" s="227"/>
      <c r="OZD31" s="227"/>
      <c r="OZE31" s="227"/>
      <c r="OZF31" s="227"/>
      <c r="OZG31" s="227"/>
      <c r="OZH31" s="227"/>
      <c r="OZI31" s="227"/>
      <c r="OZJ31" s="227"/>
      <c r="OZK31" s="227"/>
      <c r="OZL31" s="227"/>
      <c r="OZM31" s="227"/>
      <c r="OZN31" s="227"/>
      <c r="OZO31" s="227"/>
      <c r="OZP31" s="227"/>
      <c r="OZQ31" s="227"/>
      <c r="OZR31" s="227"/>
      <c r="OZS31" s="227"/>
      <c r="OZT31" s="227"/>
      <c r="OZU31" s="227"/>
      <c r="OZV31" s="227"/>
      <c r="OZW31" s="227"/>
      <c r="OZX31" s="227"/>
      <c r="OZY31" s="227"/>
      <c r="OZZ31" s="227"/>
      <c r="PAA31" s="227"/>
      <c r="PAB31" s="227"/>
      <c r="PAC31" s="227"/>
      <c r="PAD31" s="227"/>
      <c r="PAE31" s="227"/>
      <c r="PAF31" s="227"/>
      <c r="PAG31" s="227"/>
      <c r="PAH31" s="227"/>
      <c r="PAI31" s="227"/>
      <c r="PAJ31" s="227"/>
      <c r="PAK31" s="227"/>
      <c r="PAL31" s="227"/>
      <c r="PAM31" s="227"/>
      <c r="PAN31" s="227"/>
      <c r="PAO31" s="227"/>
      <c r="PAP31" s="227"/>
      <c r="PAQ31" s="227"/>
      <c r="PAR31" s="227"/>
      <c r="PAS31" s="227"/>
      <c r="PAT31" s="227"/>
      <c r="PAU31" s="227"/>
      <c r="PAV31" s="227"/>
      <c r="PAW31" s="227"/>
      <c r="PAX31" s="227"/>
      <c r="PAY31" s="227"/>
      <c r="PAZ31" s="227"/>
      <c r="PBA31" s="227"/>
      <c r="PBB31" s="227"/>
      <c r="PBC31" s="227"/>
      <c r="PBD31" s="227"/>
      <c r="PBE31" s="227"/>
      <c r="PBF31" s="227"/>
      <c r="PBG31" s="227"/>
      <c r="PBH31" s="227"/>
      <c r="PBI31" s="227"/>
      <c r="PBJ31" s="227"/>
      <c r="PBK31" s="227"/>
      <c r="PBL31" s="227"/>
      <c r="PBM31" s="227"/>
      <c r="PBN31" s="227"/>
      <c r="PBO31" s="227"/>
      <c r="PBP31" s="227"/>
      <c r="PBQ31" s="227"/>
      <c r="PBR31" s="227"/>
      <c r="PBS31" s="227"/>
      <c r="PBT31" s="227"/>
      <c r="PBU31" s="227"/>
      <c r="PBV31" s="227"/>
      <c r="PBW31" s="227"/>
      <c r="PBX31" s="227"/>
      <c r="PBY31" s="227"/>
      <c r="PBZ31" s="227"/>
      <c r="PCA31" s="227"/>
      <c r="PCB31" s="227"/>
      <c r="PCC31" s="227"/>
      <c r="PCD31" s="227"/>
      <c r="PCE31" s="227"/>
      <c r="PCF31" s="227"/>
      <c r="PCG31" s="227"/>
      <c r="PCH31" s="227"/>
      <c r="PCI31" s="227"/>
      <c r="PCJ31" s="227"/>
      <c r="PCK31" s="227"/>
      <c r="PCL31" s="227"/>
      <c r="PCM31" s="227"/>
      <c r="PCN31" s="227"/>
      <c r="PCO31" s="227"/>
      <c r="PCP31" s="227"/>
      <c r="PCQ31" s="227"/>
      <c r="PCR31" s="227"/>
      <c r="PCS31" s="227"/>
      <c r="PCT31" s="227"/>
      <c r="PCU31" s="227"/>
      <c r="PCV31" s="227"/>
      <c r="PCW31" s="227"/>
      <c r="PCX31" s="227"/>
      <c r="PCY31" s="227"/>
      <c r="PCZ31" s="227"/>
      <c r="PDA31" s="227"/>
      <c r="PDB31" s="227"/>
      <c r="PDC31" s="227"/>
      <c r="PDD31" s="227"/>
      <c r="PDE31" s="227"/>
      <c r="PDF31" s="227"/>
      <c r="PDG31" s="227"/>
      <c r="PDH31" s="227"/>
      <c r="PDI31" s="227"/>
      <c r="PDJ31" s="227"/>
      <c r="PDK31" s="227"/>
      <c r="PDL31" s="227"/>
      <c r="PDM31" s="227"/>
      <c r="PDN31" s="227"/>
      <c r="PDO31" s="227"/>
      <c r="PDP31" s="227"/>
      <c r="PDQ31" s="227"/>
      <c r="PDR31" s="227"/>
      <c r="PDS31" s="227"/>
      <c r="PDT31" s="227"/>
      <c r="PDU31" s="227"/>
      <c r="PDV31" s="227"/>
      <c r="PDW31" s="227"/>
      <c r="PDX31" s="227"/>
      <c r="PDY31" s="227"/>
      <c r="PDZ31" s="227"/>
      <c r="PEA31" s="227"/>
      <c r="PEB31" s="227"/>
      <c r="PEC31" s="227"/>
      <c r="PED31" s="227"/>
      <c r="PEE31" s="227"/>
      <c r="PEF31" s="227"/>
      <c r="PEG31" s="227"/>
      <c r="PEH31" s="227"/>
      <c r="PEI31" s="227"/>
      <c r="PEJ31" s="227"/>
      <c r="PEK31" s="227"/>
      <c r="PEL31" s="227"/>
      <c r="PEM31" s="227"/>
      <c r="PEN31" s="227"/>
      <c r="PEO31" s="227"/>
      <c r="PEP31" s="227"/>
      <c r="PEQ31" s="227"/>
      <c r="PER31" s="227"/>
      <c r="PES31" s="227"/>
      <c r="PET31" s="227"/>
      <c r="PEU31" s="227"/>
      <c r="PEV31" s="227"/>
      <c r="PEW31" s="227"/>
      <c r="PEX31" s="227"/>
      <c r="PEY31" s="227"/>
      <c r="PEZ31" s="227"/>
      <c r="PFA31" s="227"/>
      <c r="PFB31" s="227"/>
      <c r="PFC31" s="227"/>
      <c r="PFD31" s="227"/>
      <c r="PFE31" s="227"/>
      <c r="PFF31" s="227"/>
      <c r="PFG31" s="227"/>
      <c r="PFH31" s="227"/>
      <c r="PFI31" s="227"/>
      <c r="PFJ31" s="227"/>
      <c r="PFK31" s="227"/>
      <c r="PFL31" s="227"/>
      <c r="PFM31" s="227"/>
      <c r="PFN31" s="227"/>
      <c r="PFO31" s="227"/>
      <c r="PFP31" s="227"/>
      <c r="PFQ31" s="227"/>
      <c r="PFR31" s="227"/>
      <c r="PFS31" s="227"/>
      <c r="PFT31" s="227"/>
      <c r="PFU31" s="227"/>
      <c r="PFV31" s="227"/>
      <c r="PFW31" s="227"/>
      <c r="PFX31" s="227"/>
      <c r="PFY31" s="227"/>
      <c r="PFZ31" s="227"/>
      <c r="PGA31" s="227"/>
      <c r="PGB31" s="227"/>
      <c r="PGC31" s="227"/>
      <c r="PGD31" s="227"/>
      <c r="PGE31" s="227"/>
      <c r="PGF31" s="227"/>
      <c r="PGG31" s="227"/>
      <c r="PGH31" s="227"/>
      <c r="PGI31" s="227"/>
      <c r="PGJ31" s="227"/>
      <c r="PGK31" s="227"/>
      <c r="PGL31" s="227"/>
      <c r="PGM31" s="227"/>
      <c r="PGN31" s="227"/>
      <c r="PGO31" s="227"/>
      <c r="PGP31" s="227"/>
      <c r="PGQ31" s="227"/>
      <c r="PGR31" s="227"/>
      <c r="PGS31" s="227"/>
      <c r="PGT31" s="227"/>
      <c r="PGU31" s="227"/>
      <c r="PGV31" s="227"/>
      <c r="PGW31" s="227"/>
      <c r="PGX31" s="227"/>
      <c r="PGY31" s="227"/>
      <c r="PGZ31" s="227"/>
      <c r="PHA31" s="227"/>
      <c r="PHB31" s="227"/>
      <c r="PHC31" s="227"/>
      <c r="PHD31" s="227"/>
      <c r="PHE31" s="227"/>
      <c r="PHF31" s="227"/>
      <c r="PHG31" s="227"/>
      <c r="PHH31" s="227"/>
      <c r="PHI31" s="227"/>
      <c r="PHJ31" s="227"/>
      <c r="PHK31" s="227"/>
      <c r="PHL31" s="227"/>
      <c r="PHM31" s="227"/>
      <c r="PHN31" s="227"/>
      <c r="PHO31" s="227"/>
      <c r="PHP31" s="227"/>
      <c r="PHQ31" s="227"/>
      <c r="PHR31" s="227"/>
      <c r="PHS31" s="227"/>
      <c r="PHT31" s="227"/>
      <c r="PHU31" s="227"/>
      <c r="PHV31" s="227"/>
      <c r="PHW31" s="227"/>
      <c r="PHX31" s="227"/>
      <c r="PHY31" s="227"/>
      <c r="PHZ31" s="227"/>
      <c r="PIA31" s="227"/>
      <c r="PIB31" s="227"/>
      <c r="PIC31" s="227"/>
      <c r="PID31" s="227"/>
      <c r="PIE31" s="227"/>
      <c r="PIF31" s="227"/>
      <c r="PIG31" s="227"/>
      <c r="PIH31" s="227"/>
      <c r="PII31" s="227"/>
      <c r="PIJ31" s="227"/>
      <c r="PIK31" s="227"/>
      <c r="PIL31" s="227"/>
      <c r="PIM31" s="227"/>
      <c r="PIN31" s="227"/>
      <c r="PIO31" s="227"/>
      <c r="PIP31" s="227"/>
      <c r="PIQ31" s="227"/>
      <c r="PIR31" s="227"/>
      <c r="PIS31" s="227"/>
      <c r="PIT31" s="227"/>
      <c r="PIU31" s="227"/>
      <c r="PIV31" s="227"/>
      <c r="PIW31" s="227"/>
      <c r="PIX31" s="227"/>
      <c r="PIY31" s="227"/>
      <c r="PIZ31" s="227"/>
      <c r="PJA31" s="227"/>
      <c r="PJB31" s="227"/>
      <c r="PJC31" s="227"/>
      <c r="PJD31" s="227"/>
      <c r="PJE31" s="227"/>
      <c r="PJF31" s="227"/>
      <c r="PJG31" s="227"/>
      <c r="PJH31" s="227"/>
      <c r="PJI31" s="227"/>
      <c r="PJJ31" s="227"/>
      <c r="PJK31" s="227"/>
      <c r="PJL31" s="227"/>
      <c r="PJM31" s="227"/>
      <c r="PJN31" s="227"/>
      <c r="PJO31" s="227"/>
      <c r="PJP31" s="227"/>
      <c r="PJQ31" s="227"/>
      <c r="PJR31" s="227"/>
      <c r="PJS31" s="227"/>
      <c r="PJT31" s="227"/>
      <c r="PJU31" s="227"/>
      <c r="PJV31" s="227"/>
      <c r="PJW31" s="227"/>
      <c r="PJX31" s="227"/>
      <c r="PJY31" s="227"/>
      <c r="PJZ31" s="227"/>
      <c r="PKA31" s="227"/>
      <c r="PKB31" s="227"/>
      <c r="PKC31" s="227"/>
      <c r="PKD31" s="227"/>
      <c r="PKE31" s="227"/>
      <c r="PKF31" s="227"/>
      <c r="PKG31" s="227"/>
      <c r="PKH31" s="227"/>
      <c r="PKI31" s="227"/>
      <c r="PKJ31" s="227"/>
      <c r="PKK31" s="227"/>
      <c r="PKL31" s="227"/>
      <c r="PKM31" s="227"/>
      <c r="PKN31" s="227"/>
      <c r="PKO31" s="227"/>
      <c r="PKP31" s="227"/>
      <c r="PKQ31" s="227"/>
      <c r="PKR31" s="227"/>
      <c r="PKS31" s="227"/>
      <c r="PKT31" s="227"/>
      <c r="PKU31" s="227"/>
      <c r="PKV31" s="227"/>
      <c r="PKW31" s="227"/>
      <c r="PKX31" s="227"/>
      <c r="PKY31" s="227"/>
      <c r="PKZ31" s="227"/>
      <c r="PLA31" s="227"/>
      <c r="PLB31" s="227"/>
      <c r="PLC31" s="227"/>
      <c r="PLD31" s="227"/>
      <c r="PLE31" s="227"/>
      <c r="PLF31" s="227"/>
      <c r="PLG31" s="227"/>
      <c r="PLH31" s="227"/>
      <c r="PLI31" s="227"/>
      <c r="PLJ31" s="227"/>
      <c r="PLK31" s="227"/>
      <c r="PLL31" s="227"/>
      <c r="PLM31" s="227"/>
      <c r="PLN31" s="227"/>
      <c r="PLO31" s="227"/>
      <c r="PLP31" s="227"/>
      <c r="PLQ31" s="227"/>
      <c r="PLR31" s="227"/>
      <c r="PLS31" s="227"/>
      <c r="PLT31" s="227"/>
      <c r="PLU31" s="227"/>
      <c r="PLV31" s="227"/>
      <c r="PLW31" s="227"/>
      <c r="PLX31" s="227"/>
      <c r="PLY31" s="227"/>
      <c r="PLZ31" s="227"/>
      <c r="PMA31" s="227"/>
      <c r="PMB31" s="227"/>
      <c r="PMC31" s="227"/>
      <c r="PMD31" s="227"/>
      <c r="PME31" s="227"/>
      <c r="PMF31" s="227"/>
      <c r="PMG31" s="227"/>
      <c r="PMH31" s="227"/>
      <c r="PMI31" s="227"/>
      <c r="PMJ31" s="227"/>
      <c r="PMK31" s="227"/>
      <c r="PML31" s="227"/>
      <c r="PMM31" s="227"/>
      <c r="PMN31" s="227"/>
      <c r="PMO31" s="227"/>
      <c r="PMP31" s="227"/>
      <c r="PMQ31" s="227"/>
      <c r="PMR31" s="227"/>
      <c r="PMS31" s="227"/>
      <c r="PMT31" s="227"/>
      <c r="PMU31" s="227"/>
      <c r="PMV31" s="227"/>
      <c r="PMW31" s="227"/>
      <c r="PMX31" s="227"/>
      <c r="PMY31" s="227"/>
      <c r="PMZ31" s="227"/>
      <c r="PNA31" s="227"/>
      <c r="PNB31" s="227"/>
      <c r="PNC31" s="227"/>
      <c r="PND31" s="227"/>
      <c r="PNE31" s="227"/>
      <c r="PNF31" s="227"/>
      <c r="PNG31" s="227"/>
      <c r="PNH31" s="227"/>
      <c r="PNI31" s="227"/>
      <c r="PNJ31" s="227"/>
      <c r="PNK31" s="227"/>
      <c r="PNL31" s="227"/>
      <c r="PNM31" s="227"/>
      <c r="PNN31" s="227"/>
      <c r="PNO31" s="227"/>
      <c r="PNP31" s="227"/>
      <c r="PNQ31" s="227"/>
      <c r="PNR31" s="227"/>
      <c r="PNS31" s="227"/>
      <c r="PNT31" s="227"/>
      <c r="PNU31" s="227"/>
      <c r="PNV31" s="227"/>
      <c r="PNW31" s="227"/>
      <c r="PNX31" s="227"/>
      <c r="PNY31" s="227"/>
      <c r="PNZ31" s="227"/>
      <c r="POA31" s="227"/>
      <c r="POB31" s="227"/>
      <c r="POC31" s="227"/>
      <c r="POD31" s="227"/>
      <c r="POE31" s="227"/>
      <c r="POF31" s="227"/>
      <c r="POG31" s="227"/>
      <c r="POH31" s="227"/>
      <c r="POI31" s="227"/>
      <c r="POJ31" s="227"/>
      <c r="POK31" s="227"/>
      <c r="POL31" s="227"/>
      <c r="POM31" s="227"/>
      <c r="PON31" s="227"/>
      <c r="POO31" s="227"/>
      <c r="POP31" s="227"/>
      <c r="POQ31" s="227"/>
      <c r="POR31" s="227"/>
      <c r="POS31" s="227"/>
      <c r="POT31" s="227"/>
      <c r="POU31" s="227"/>
      <c r="POV31" s="227"/>
      <c r="POW31" s="227"/>
      <c r="POX31" s="227"/>
      <c r="POY31" s="227"/>
      <c r="POZ31" s="227"/>
      <c r="PPA31" s="227"/>
      <c r="PPB31" s="227"/>
      <c r="PPC31" s="227"/>
      <c r="PPD31" s="227"/>
      <c r="PPE31" s="227"/>
      <c r="PPF31" s="227"/>
      <c r="PPG31" s="227"/>
      <c r="PPH31" s="227"/>
      <c r="PPI31" s="227"/>
      <c r="PPJ31" s="227"/>
      <c r="PPK31" s="227"/>
      <c r="PPL31" s="227"/>
      <c r="PPM31" s="227"/>
      <c r="PPN31" s="227"/>
      <c r="PPO31" s="227"/>
      <c r="PPP31" s="227"/>
      <c r="PPQ31" s="227"/>
      <c r="PPR31" s="227"/>
      <c r="PPS31" s="227"/>
      <c r="PPT31" s="227"/>
      <c r="PPU31" s="227"/>
      <c r="PPV31" s="227"/>
      <c r="PPW31" s="227"/>
      <c r="PPX31" s="227"/>
      <c r="PPY31" s="227"/>
      <c r="PPZ31" s="227"/>
      <c r="PQA31" s="227"/>
      <c r="PQB31" s="227"/>
      <c r="PQC31" s="227"/>
      <c r="PQD31" s="227"/>
      <c r="PQE31" s="227"/>
      <c r="PQF31" s="227"/>
      <c r="PQG31" s="227"/>
      <c r="PQH31" s="227"/>
      <c r="PQI31" s="227"/>
      <c r="PQJ31" s="227"/>
      <c r="PQK31" s="227"/>
      <c r="PQL31" s="227"/>
      <c r="PQM31" s="227"/>
      <c r="PQN31" s="227"/>
      <c r="PQO31" s="227"/>
      <c r="PQP31" s="227"/>
      <c r="PQQ31" s="227"/>
      <c r="PQR31" s="227"/>
      <c r="PQS31" s="227"/>
      <c r="PQT31" s="227"/>
      <c r="PQU31" s="227"/>
      <c r="PQV31" s="227"/>
      <c r="PQW31" s="227"/>
      <c r="PQX31" s="227"/>
      <c r="PQY31" s="227"/>
      <c r="PQZ31" s="227"/>
      <c r="PRA31" s="227"/>
      <c r="PRB31" s="227"/>
      <c r="PRC31" s="227"/>
      <c r="PRD31" s="227"/>
      <c r="PRE31" s="227"/>
      <c r="PRF31" s="227"/>
      <c r="PRG31" s="227"/>
      <c r="PRH31" s="227"/>
      <c r="PRI31" s="227"/>
      <c r="PRJ31" s="227"/>
      <c r="PRK31" s="227"/>
      <c r="PRL31" s="227"/>
      <c r="PRM31" s="227"/>
      <c r="PRN31" s="227"/>
      <c r="PRO31" s="227"/>
      <c r="PRP31" s="227"/>
      <c r="PRQ31" s="227"/>
      <c r="PRR31" s="227"/>
      <c r="PRS31" s="227"/>
      <c r="PRT31" s="227"/>
      <c r="PRU31" s="227"/>
      <c r="PRV31" s="227"/>
      <c r="PRW31" s="227"/>
      <c r="PRX31" s="227"/>
      <c r="PRY31" s="227"/>
      <c r="PRZ31" s="227"/>
      <c r="PSA31" s="227"/>
      <c r="PSB31" s="227"/>
      <c r="PSC31" s="227"/>
      <c r="PSD31" s="227"/>
      <c r="PSE31" s="227"/>
      <c r="PSF31" s="227"/>
      <c r="PSG31" s="227"/>
      <c r="PSH31" s="227"/>
      <c r="PSI31" s="227"/>
      <c r="PSJ31" s="227"/>
      <c r="PSK31" s="227"/>
      <c r="PSL31" s="227"/>
      <c r="PSM31" s="227"/>
      <c r="PSN31" s="227"/>
      <c r="PSO31" s="227"/>
      <c r="PSP31" s="227"/>
      <c r="PSQ31" s="227"/>
      <c r="PSR31" s="227"/>
      <c r="PSS31" s="227"/>
      <c r="PST31" s="227"/>
      <c r="PSU31" s="227"/>
      <c r="PSV31" s="227"/>
      <c r="PSW31" s="227"/>
      <c r="PSX31" s="227"/>
      <c r="PSY31" s="227"/>
      <c r="PSZ31" s="227"/>
      <c r="PTA31" s="227"/>
      <c r="PTB31" s="227"/>
      <c r="PTC31" s="227"/>
      <c r="PTD31" s="227"/>
      <c r="PTE31" s="227"/>
      <c r="PTF31" s="227"/>
      <c r="PTG31" s="227"/>
      <c r="PTH31" s="227"/>
      <c r="PTI31" s="227"/>
      <c r="PTJ31" s="227"/>
      <c r="PTK31" s="227"/>
      <c r="PTL31" s="227"/>
      <c r="PTM31" s="227"/>
      <c r="PTN31" s="227"/>
      <c r="PTO31" s="227"/>
      <c r="PTP31" s="227"/>
      <c r="PTQ31" s="227"/>
      <c r="PTR31" s="227"/>
      <c r="PTS31" s="227"/>
      <c r="PTT31" s="227"/>
      <c r="PTU31" s="227"/>
      <c r="PTV31" s="227"/>
      <c r="PTW31" s="227"/>
      <c r="PTX31" s="227"/>
      <c r="PTY31" s="227"/>
      <c r="PTZ31" s="227"/>
      <c r="PUA31" s="227"/>
      <c r="PUB31" s="227"/>
      <c r="PUC31" s="227"/>
      <c r="PUD31" s="227"/>
      <c r="PUE31" s="227"/>
      <c r="PUF31" s="227"/>
      <c r="PUG31" s="227"/>
      <c r="PUH31" s="227"/>
      <c r="PUI31" s="227"/>
      <c r="PUJ31" s="227"/>
      <c r="PUK31" s="227"/>
      <c r="PUL31" s="227"/>
      <c r="PUM31" s="227"/>
      <c r="PUN31" s="227"/>
      <c r="PUO31" s="227"/>
      <c r="PUP31" s="227"/>
      <c r="PUQ31" s="227"/>
      <c r="PUR31" s="227"/>
      <c r="PUS31" s="227"/>
      <c r="PUT31" s="227"/>
      <c r="PUU31" s="227"/>
      <c r="PUV31" s="227"/>
      <c r="PUW31" s="227"/>
      <c r="PUX31" s="227"/>
      <c r="PUY31" s="227"/>
      <c r="PUZ31" s="227"/>
      <c r="PVA31" s="227"/>
      <c r="PVB31" s="227"/>
      <c r="PVC31" s="227"/>
      <c r="PVD31" s="227"/>
      <c r="PVE31" s="227"/>
      <c r="PVF31" s="227"/>
      <c r="PVG31" s="227"/>
      <c r="PVH31" s="227"/>
      <c r="PVI31" s="227"/>
      <c r="PVJ31" s="227"/>
      <c r="PVK31" s="227"/>
      <c r="PVL31" s="227"/>
      <c r="PVM31" s="227"/>
      <c r="PVN31" s="227"/>
      <c r="PVO31" s="227"/>
      <c r="PVP31" s="227"/>
      <c r="PVQ31" s="227"/>
      <c r="PVR31" s="227"/>
      <c r="PVS31" s="227"/>
      <c r="PVT31" s="227"/>
      <c r="PVU31" s="227"/>
      <c r="PVV31" s="227"/>
      <c r="PVW31" s="227"/>
      <c r="PVX31" s="227"/>
      <c r="PVY31" s="227"/>
      <c r="PVZ31" s="227"/>
      <c r="PWA31" s="227"/>
      <c r="PWB31" s="227"/>
      <c r="PWC31" s="227"/>
      <c r="PWD31" s="227"/>
      <c r="PWE31" s="227"/>
      <c r="PWF31" s="227"/>
      <c r="PWG31" s="227"/>
      <c r="PWH31" s="227"/>
      <c r="PWI31" s="227"/>
      <c r="PWJ31" s="227"/>
      <c r="PWK31" s="227"/>
      <c r="PWL31" s="227"/>
      <c r="PWM31" s="227"/>
      <c r="PWN31" s="227"/>
      <c r="PWO31" s="227"/>
      <c r="PWP31" s="227"/>
      <c r="PWQ31" s="227"/>
      <c r="PWR31" s="227"/>
      <c r="PWS31" s="227"/>
      <c r="PWT31" s="227"/>
      <c r="PWU31" s="227"/>
      <c r="PWV31" s="227"/>
      <c r="PWW31" s="227"/>
      <c r="PWX31" s="227"/>
      <c r="PWY31" s="227"/>
      <c r="PWZ31" s="227"/>
      <c r="PXA31" s="227"/>
      <c r="PXB31" s="227"/>
      <c r="PXC31" s="227"/>
      <c r="PXD31" s="227"/>
      <c r="PXE31" s="227"/>
      <c r="PXF31" s="227"/>
      <c r="PXG31" s="227"/>
      <c r="PXH31" s="227"/>
      <c r="PXI31" s="227"/>
      <c r="PXJ31" s="227"/>
      <c r="PXK31" s="227"/>
      <c r="PXL31" s="227"/>
      <c r="PXM31" s="227"/>
      <c r="PXN31" s="227"/>
      <c r="PXO31" s="227"/>
      <c r="PXP31" s="227"/>
      <c r="PXQ31" s="227"/>
      <c r="PXR31" s="227"/>
      <c r="PXS31" s="227"/>
      <c r="PXT31" s="227"/>
      <c r="PXU31" s="227"/>
      <c r="PXV31" s="227"/>
      <c r="PXW31" s="227"/>
      <c r="PXX31" s="227"/>
      <c r="PXY31" s="227"/>
      <c r="PXZ31" s="227"/>
      <c r="PYA31" s="227"/>
      <c r="PYB31" s="227"/>
      <c r="PYC31" s="227"/>
      <c r="PYD31" s="227"/>
      <c r="PYE31" s="227"/>
      <c r="PYF31" s="227"/>
      <c r="PYG31" s="227"/>
      <c r="PYH31" s="227"/>
      <c r="PYI31" s="227"/>
      <c r="PYJ31" s="227"/>
      <c r="PYK31" s="227"/>
      <c r="PYL31" s="227"/>
      <c r="PYM31" s="227"/>
      <c r="PYN31" s="227"/>
      <c r="PYO31" s="227"/>
      <c r="PYP31" s="227"/>
      <c r="PYQ31" s="227"/>
      <c r="PYR31" s="227"/>
      <c r="PYS31" s="227"/>
      <c r="PYT31" s="227"/>
      <c r="PYU31" s="227"/>
      <c r="PYV31" s="227"/>
      <c r="PYW31" s="227"/>
      <c r="PYX31" s="227"/>
      <c r="PYY31" s="227"/>
      <c r="PYZ31" s="227"/>
      <c r="PZA31" s="227"/>
      <c r="PZB31" s="227"/>
      <c r="PZC31" s="227"/>
      <c r="PZD31" s="227"/>
      <c r="PZE31" s="227"/>
      <c r="PZF31" s="227"/>
      <c r="PZG31" s="227"/>
      <c r="PZH31" s="227"/>
      <c r="PZI31" s="227"/>
      <c r="PZJ31" s="227"/>
      <c r="PZK31" s="227"/>
      <c r="PZL31" s="227"/>
      <c r="PZM31" s="227"/>
      <c r="PZN31" s="227"/>
      <c r="PZO31" s="227"/>
      <c r="PZP31" s="227"/>
      <c r="PZQ31" s="227"/>
      <c r="PZR31" s="227"/>
      <c r="PZS31" s="227"/>
      <c r="PZT31" s="227"/>
      <c r="PZU31" s="227"/>
      <c r="PZV31" s="227"/>
      <c r="PZW31" s="227"/>
      <c r="PZX31" s="227"/>
      <c r="PZY31" s="227"/>
      <c r="PZZ31" s="227"/>
      <c r="QAA31" s="227"/>
      <c r="QAB31" s="227"/>
      <c r="QAC31" s="227"/>
      <c r="QAD31" s="227"/>
      <c r="QAE31" s="227"/>
      <c r="QAF31" s="227"/>
      <c r="QAG31" s="227"/>
      <c r="QAH31" s="227"/>
      <c r="QAI31" s="227"/>
      <c r="QAJ31" s="227"/>
      <c r="QAK31" s="227"/>
      <c r="QAL31" s="227"/>
      <c r="QAM31" s="227"/>
      <c r="QAN31" s="227"/>
      <c r="QAO31" s="227"/>
      <c r="QAP31" s="227"/>
      <c r="QAQ31" s="227"/>
      <c r="QAR31" s="227"/>
      <c r="QAS31" s="227"/>
      <c r="QAT31" s="227"/>
      <c r="QAU31" s="227"/>
      <c r="QAV31" s="227"/>
      <c r="QAW31" s="227"/>
      <c r="QAX31" s="227"/>
      <c r="QAY31" s="227"/>
      <c r="QAZ31" s="227"/>
      <c r="QBA31" s="227"/>
      <c r="QBB31" s="227"/>
      <c r="QBC31" s="227"/>
      <c r="QBD31" s="227"/>
      <c r="QBE31" s="227"/>
      <c r="QBF31" s="227"/>
      <c r="QBG31" s="227"/>
      <c r="QBH31" s="227"/>
      <c r="QBI31" s="227"/>
      <c r="QBJ31" s="227"/>
      <c r="QBK31" s="227"/>
      <c r="QBL31" s="227"/>
      <c r="QBM31" s="227"/>
      <c r="QBN31" s="227"/>
      <c r="QBO31" s="227"/>
      <c r="QBP31" s="227"/>
      <c r="QBQ31" s="227"/>
      <c r="QBR31" s="227"/>
      <c r="QBS31" s="227"/>
      <c r="QBT31" s="227"/>
      <c r="QBU31" s="227"/>
      <c r="QBV31" s="227"/>
      <c r="QBW31" s="227"/>
      <c r="QBX31" s="227"/>
      <c r="QBY31" s="227"/>
      <c r="QBZ31" s="227"/>
      <c r="QCA31" s="227"/>
      <c r="QCB31" s="227"/>
      <c r="QCC31" s="227"/>
      <c r="QCD31" s="227"/>
      <c r="QCE31" s="227"/>
      <c r="QCF31" s="227"/>
      <c r="QCG31" s="227"/>
      <c r="QCH31" s="227"/>
      <c r="QCI31" s="227"/>
      <c r="QCJ31" s="227"/>
      <c r="QCK31" s="227"/>
      <c r="QCL31" s="227"/>
      <c r="QCM31" s="227"/>
      <c r="QCN31" s="227"/>
      <c r="QCO31" s="227"/>
      <c r="QCP31" s="227"/>
      <c r="QCQ31" s="227"/>
      <c r="QCR31" s="227"/>
      <c r="QCS31" s="227"/>
      <c r="QCT31" s="227"/>
      <c r="QCU31" s="227"/>
      <c r="QCV31" s="227"/>
      <c r="QCW31" s="227"/>
      <c r="QCX31" s="227"/>
      <c r="QCY31" s="227"/>
      <c r="QCZ31" s="227"/>
      <c r="QDA31" s="227"/>
      <c r="QDB31" s="227"/>
      <c r="QDC31" s="227"/>
      <c r="QDD31" s="227"/>
      <c r="QDE31" s="227"/>
      <c r="QDF31" s="227"/>
      <c r="QDG31" s="227"/>
      <c r="QDH31" s="227"/>
      <c r="QDI31" s="227"/>
      <c r="QDJ31" s="227"/>
      <c r="QDK31" s="227"/>
      <c r="QDL31" s="227"/>
      <c r="QDM31" s="227"/>
      <c r="QDN31" s="227"/>
      <c r="QDO31" s="227"/>
      <c r="QDP31" s="227"/>
      <c r="QDQ31" s="227"/>
      <c r="QDR31" s="227"/>
      <c r="QDS31" s="227"/>
      <c r="QDT31" s="227"/>
      <c r="QDU31" s="227"/>
      <c r="QDV31" s="227"/>
      <c r="QDW31" s="227"/>
      <c r="QDX31" s="227"/>
      <c r="QDY31" s="227"/>
      <c r="QDZ31" s="227"/>
      <c r="QEA31" s="227"/>
      <c r="QEB31" s="227"/>
      <c r="QEC31" s="227"/>
      <c r="QED31" s="227"/>
      <c r="QEE31" s="227"/>
      <c r="QEF31" s="227"/>
      <c r="QEG31" s="227"/>
      <c r="QEH31" s="227"/>
      <c r="QEI31" s="227"/>
      <c r="QEJ31" s="227"/>
      <c r="QEK31" s="227"/>
      <c r="QEL31" s="227"/>
      <c r="QEM31" s="227"/>
      <c r="QEN31" s="227"/>
      <c r="QEO31" s="227"/>
      <c r="QEP31" s="227"/>
      <c r="QEQ31" s="227"/>
      <c r="QER31" s="227"/>
      <c r="QES31" s="227"/>
      <c r="QET31" s="227"/>
      <c r="QEU31" s="227"/>
      <c r="QEV31" s="227"/>
      <c r="QEW31" s="227"/>
      <c r="QEX31" s="227"/>
      <c r="QEY31" s="227"/>
      <c r="QEZ31" s="227"/>
      <c r="QFA31" s="227"/>
      <c r="QFB31" s="227"/>
      <c r="QFC31" s="227"/>
      <c r="QFD31" s="227"/>
      <c r="QFE31" s="227"/>
      <c r="QFF31" s="227"/>
      <c r="QFG31" s="227"/>
      <c r="QFH31" s="227"/>
      <c r="QFI31" s="227"/>
      <c r="QFJ31" s="227"/>
      <c r="QFK31" s="227"/>
      <c r="QFL31" s="227"/>
      <c r="QFM31" s="227"/>
      <c r="QFN31" s="227"/>
      <c r="QFO31" s="227"/>
      <c r="QFP31" s="227"/>
      <c r="QFQ31" s="227"/>
      <c r="QFR31" s="227"/>
      <c r="QFS31" s="227"/>
      <c r="QFT31" s="227"/>
      <c r="QFU31" s="227"/>
      <c r="QFV31" s="227"/>
      <c r="QFW31" s="227"/>
      <c r="QFX31" s="227"/>
      <c r="QFY31" s="227"/>
      <c r="QFZ31" s="227"/>
      <c r="QGA31" s="227"/>
      <c r="QGB31" s="227"/>
      <c r="QGC31" s="227"/>
      <c r="QGD31" s="227"/>
      <c r="QGE31" s="227"/>
      <c r="QGF31" s="227"/>
      <c r="QGG31" s="227"/>
      <c r="QGH31" s="227"/>
      <c r="QGI31" s="227"/>
      <c r="QGJ31" s="227"/>
      <c r="QGK31" s="227"/>
      <c r="QGL31" s="227"/>
      <c r="QGM31" s="227"/>
      <c r="QGN31" s="227"/>
      <c r="QGO31" s="227"/>
      <c r="QGP31" s="227"/>
      <c r="QGQ31" s="227"/>
      <c r="QGR31" s="227"/>
      <c r="QGS31" s="227"/>
      <c r="QGT31" s="227"/>
      <c r="QGU31" s="227"/>
      <c r="QGV31" s="227"/>
      <c r="QGW31" s="227"/>
      <c r="QGX31" s="227"/>
      <c r="QGY31" s="227"/>
      <c r="QGZ31" s="227"/>
      <c r="QHA31" s="227"/>
      <c r="QHB31" s="227"/>
      <c r="QHC31" s="227"/>
      <c r="QHD31" s="227"/>
      <c r="QHE31" s="227"/>
      <c r="QHF31" s="227"/>
      <c r="QHG31" s="227"/>
      <c r="QHH31" s="227"/>
      <c r="QHI31" s="227"/>
      <c r="QHJ31" s="227"/>
      <c r="QHK31" s="227"/>
      <c r="QHL31" s="227"/>
      <c r="QHM31" s="227"/>
      <c r="QHN31" s="227"/>
      <c r="QHO31" s="227"/>
      <c r="QHP31" s="227"/>
      <c r="QHQ31" s="227"/>
      <c r="QHR31" s="227"/>
      <c r="QHS31" s="227"/>
      <c r="QHT31" s="227"/>
      <c r="QHU31" s="227"/>
      <c r="QHV31" s="227"/>
      <c r="QHW31" s="227"/>
      <c r="QHX31" s="227"/>
      <c r="QHY31" s="227"/>
      <c r="QHZ31" s="227"/>
      <c r="QIA31" s="227"/>
      <c r="QIB31" s="227"/>
      <c r="QIC31" s="227"/>
      <c r="QID31" s="227"/>
      <c r="QIE31" s="227"/>
      <c r="QIF31" s="227"/>
      <c r="QIG31" s="227"/>
      <c r="QIH31" s="227"/>
      <c r="QII31" s="227"/>
      <c r="QIJ31" s="227"/>
      <c r="QIK31" s="227"/>
      <c r="QIL31" s="227"/>
      <c r="QIM31" s="227"/>
      <c r="QIN31" s="227"/>
      <c r="QIO31" s="227"/>
      <c r="QIP31" s="227"/>
      <c r="QIQ31" s="227"/>
      <c r="QIR31" s="227"/>
      <c r="QIS31" s="227"/>
      <c r="QIT31" s="227"/>
      <c r="QIU31" s="227"/>
      <c r="QIV31" s="227"/>
      <c r="QIW31" s="227"/>
      <c r="QIX31" s="227"/>
      <c r="QIY31" s="227"/>
      <c r="QIZ31" s="227"/>
      <c r="QJA31" s="227"/>
      <c r="QJB31" s="227"/>
      <c r="QJC31" s="227"/>
      <c r="QJD31" s="227"/>
      <c r="QJE31" s="227"/>
      <c r="QJF31" s="227"/>
      <c r="QJG31" s="227"/>
      <c r="QJH31" s="227"/>
      <c r="QJI31" s="227"/>
      <c r="QJJ31" s="227"/>
      <c r="QJK31" s="227"/>
      <c r="QJL31" s="227"/>
      <c r="QJM31" s="227"/>
      <c r="QJN31" s="227"/>
      <c r="QJO31" s="227"/>
      <c r="QJP31" s="227"/>
      <c r="QJQ31" s="227"/>
      <c r="QJR31" s="227"/>
      <c r="QJS31" s="227"/>
      <c r="QJT31" s="227"/>
      <c r="QJU31" s="227"/>
      <c r="QJV31" s="227"/>
      <c r="QJW31" s="227"/>
      <c r="QJX31" s="227"/>
      <c r="QJY31" s="227"/>
      <c r="QJZ31" s="227"/>
      <c r="QKA31" s="227"/>
      <c r="QKB31" s="227"/>
      <c r="QKC31" s="227"/>
      <c r="QKD31" s="227"/>
      <c r="QKE31" s="227"/>
      <c r="QKF31" s="227"/>
      <c r="QKG31" s="227"/>
      <c r="QKH31" s="227"/>
      <c r="QKI31" s="227"/>
      <c r="QKJ31" s="227"/>
      <c r="QKK31" s="227"/>
      <c r="QKL31" s="227"/>
      <c r="QKM31" s="227"/>
      <c r="QKN31" s="227"/>
      <c r="QKO31" s="227"/>
      <c r="QKP31" s="227"/>
      <c r="QKQ31" s="227"/>
      <c r="QKR31" s="227"/>
      <c r="QKS31" s="227"/>
      <c r="QKT31" s="227"/>
      <c r="QKU31" s="227"/>
      <c r="QKV31" s="227"/>
      <c r="QKW31" s="227"/>
      <c r="QKX31" s="227"/>
      <c r="QKY31" s="227"/>
      <c r="QKZ31" s="227"/>
      <c r="QLA31" s="227"/>
      <c r="QLB31" s="227"/>
      <c r="QLC31" s="227"/>
      <c r="QLD31" s="227"/>
      <c r="QLE31" s="227"/>
      <c r="QLF31" s="227"/>
      <c r="QLG31" s="227"/>
      <c r="QLH31" s="227"/>
      <c r="QLI31" s="227"/>
      <c r="QLJ31" s="227"/>
      <c r="QLK31" s="227"/>
      <c r="QLL31" s="227"/>
      <c r="QLM31" s="227"/>
      <c r="QLN31" s="227"/>
      <c r="QLO31" s="227"/>
      <c r="QLP31" s="227"/>
      <c r="QLQ31" s="227"/>
      <c r="QLR31" s="227"/>
      <c r="QLS31" s="227"/>
      <c r="QLT31" s="227"/>
      <c r="QLU31" s="227"/>
      <c r="QLV31" s="227"/>
      <c r="QLW31" s="227"/>
      <c r="QLX31" s="227"/>
      <c r="QLY31" s="227"/>
      <c r="QLZ31" s="227"/>
      <c r="QMA31" s="227"/>
      <c r="QMB31" s="227"/>
      <c r="QMC31" s="227"/>
      <c r="QMD31" s="227"/>
      <c r="QME31" s="227"/>
      <c r="QMF31" s="227"/>
      <c r="QMG31" s="227"/>
      <c r="QMH31" s="227"/>
      <c r="QMI31" s="227"/>
      <c r="QMJ31" s="227"/>
      <c r="QMK31" s="227"/>
      <c r="QML31" s="227"/>
      <c r="QMM31" s="227"/>
      <c r="QMN31" s="227"/>
      <c r="QMO31" s="227"/>
      <c r="QMP31" s="227"/>
      <c r="QMQ31" s="227"/>
      <c r="QMR31" s="227"/>
      <c r="QMS31" s="227"/>
      <c r="QMT31" s="227"/>
      <c r="QMU31" s="227"/>
      <c r="QMV31" s="227"/>
      <c r="QMW31" s="227"/>
      <c r="QMX31" s="227"/>
      <c r="QMY31" s="227"/>
      <c r="QMZ31" s="227"/>
      <c r="QNA31" s="227"/>
      <c r="QNB31" s="227"/>
      <c r="QNC31" s="227"/>
      <c r="QND31" s="227"/>
      <c r="QNE31" s="227"/>
      <c r="QNF31" s="227"/>
      <c r="QNG31" s="227"/>
      <c r="QNH31" s="227"/>
      <c r="QNI31" s="227"/>
      <c r="QNJ31" s="227"/>
      <c r="QNK31" s="227"/>
      <c r="QNL31" s="227"/>
      <c r="QNM31" s="227"/>
      <c r="QNN31" s="227"/>
      <c r="QNO31" s="227"/>
      <c r="QNP31" s="227"/>
      <c r="QNQ31" s="227"/>
      <c r="QNR31" s="227"/>
      <c r="QNS31" s="227"/>
      <c r="QNT31" s="227"/>
      <c r="QNU31" s="227"/>
      <c r="QNV31" s="227"/>
      <c r="QNW31" s="227"/>
      <c r="QNX31" s="227"/>
      <c r="QNY31" s="227"/>
      <c r="QNZ31" s="227"/>
      <c r="QOA31" s="227"/>
      <c r="QOB31" s="227"/>
      <c r="QOC31" s="227"/>
      <c r="QOD31" s="227"/>
      <c r="QOE31" s="227"/>
      <c r="QOF31" s="227"/>
      <c r="QOG31" s="227"/>
      <c r="QOH31" s="227"/>
      <c r="QOI31" s="227"/>
      <c r="QOJ31" s="227"/>
      <c r="QOK31" s="227"/>
      <c r="QOL31" s="227"/>
      <c r="QOM31" s="227"/>
      <c r="QON31" s="227"/>
      <c r="QOO31" s="227"/>
      <c r="QOP31" s="227"/>
      <c r="QOQ31" s="227"/>
      <c r="QOR31" s="227"/>
      <c r="QOS31" s="227"/>
      <c r="QOT31" s="227"/>
      <c r="QOU31" s="227"/>
      <c r="QOV31" s="227"/>
      <c r="QOW31" s="227"/>
      <c r="QOX31" s="227"/>
      <c r="QOY31" s="227"/>
      <c r="QOZ31" s="227"/>
      <c r="QPA31" s="227"/>
      <c r="QPB31" s="227"/>
      <c r="QPC31" s="227"/>
      <c r="QPD31" s="227"/>
      <c r="QPE31" s="227"/>
      <c r="QPF31" s="227"/>
      <c r="QPG31" s="227"/>
      <c r="QPH31" s="227"/>
      <c r="QPI31" s="227"/>
      <c r="QPJ31" s="227"/>
      <c r="QPK31" s="227"/>
      <c r="QPL31" s="227"/>
      <c r="QPM31" s="227"/>
      <c r="QPN31" s="227"/>
      <c r="QPO31" s="227"/>
      <c r="QPP31" s="227"/>
      <c r="QPQ31" s="227"/>
      <c r="QPR31" s="227"/>
      <c r="QPS31" s="227"/>
      <c r="QPT31" s="227"/>
      <c r="QPU31" s="227"/>
      <c r="QPV31" s="227"/>
      <c r="QPW31" s="227"/>
      <c r="QPX31" s="227"/>
      <c r="QPY31" s="227"/>
      <c r="QPZ31" s="227"/>
      <c r="QQA31" s="227"/>
      <c r="QQB31" s="227"/>
      <c r="QQC31" s="227"/>
      <c r="QQD31" s="227"/>
      <c r="QQE31" s="227"/>
      <c r="QQF31" s="227"/>
      <c r="QQG31" s="227"/>
      <c r="QQH31" s="227"/>
      <c r="QQI31" s="227"/>
      <c r="QQJ31" s="227"/>
      <c r="QQK31" s="227"/>
      <c r="QQL31" s="227"/>
      <c r="QQM31" s="227"/>
      <c r="QQN31" s="227"/>
      <c r="QQO31" s="227"/>
      <c r="QQP31" s="227"/>
      <c r="QQQ31" s="227"/>
      <c r="QQR31" s="227"/>
      <c r="QQS31" s="227"/>
      <c r="QQT31" s="227"/>
      <c r="QQU31" s="227"/>
      <c r="QQV31" s="227"/>
      <c r="QQW31" s="227"/>
      <c r="QQX31" s="227"/>
      <c r="QQY31" s="227"/>
      <c r="QQZ31" s="227"/>
      <c r="QRA31" s="227"/>
      <c r="QRB31" s="227"/>
      <c r="QRC31" s="227"/>
      <c r="QRD31" s="227"/>
      <c r="QRE31" s="227"/>
      <c r="QRF31" s="227"/>
      <c r="QRG31" s="227"/>
      <c r="QRH31" s="227"/>
      <c r="QRI31" s="227"/>
      <c r="QRJ31" s="227"/>
      <c r="QRK31" s="227"/>
      <c r="QRL31" s="227"/>
      <c r="QRM31" s="227"/>
      <c r="QRN31" s="227"/>
      <c r="QRO31" s="227"/>
      <c r="QRP31" s="227"/>
      <c r="QRQ31" s="227"/>
      <c r="QRR31" s="227"/>
      <c r="QRS31" s="227"/>
      <c r="QRT31" s="227"/>
      <c r="QRU31" s="227"/>
      <c r="QRV31" s="227"/>
      <c r="QRW31" s="227"/>
      <c r="QRX31" s="227"/>
      <c r="QRY31" s="227"/>
      <c r="QRZ31" s="227"/>
      <c r="QSA31" s="227"/>
      <c r="QSB31" s="227"/>
      <c r="QSC31" s="227"/>
      <c r="QSD31" s="227"/>
      <c r="QSE31" s="227"/>
      <c r="QSF31" s="227"/>
      <c r="QSG31" s="227"/>
      <c r="QSH31" s="227"/>
      <c r="QSI31" s="227"/>
      <c r="QSJ31" s="227"/>
      <c r="QSK31" s="227"/>
      <c r="QSL31" s="227"/>
      <c r="QSM31" s="227"/>
      <c r="QSN31" s="227"/>
      <c r="QSO31" s="227"/>
      <c r="QSP31" s="227"/>
      <c r="QSQ31" s="227"/>
      <c r="QSR31" s="227"/>
      <c r="QSS31" s="227"/>
      <c r="QST31" s="227"/>
      <c r="QSU31" s="227"/>
      <c r="QSV31" s="227"/>
      <c r="QSW31" s="227"/>
      <c r="QSX31" s="227"/>
      <c r="QSY31" s="227"/>
      <c r="QSZ31" s="227"/>
      <c r="QTA31" s="227"/>
      <c r="QTB31" s="227"/>
      <c r="QTC31" s="227"/>
      <c r="QTD31" s="227"/>
      <c r="QTE31" s="227"/>
      <c r="QTF31" s="227"/>
      <c r="QTG31" s="227"/>
      <c r="QTH31" s="227"/>
      <c r="QTI31" s="227"/>
      <c r="QTJ31" s="227"/>
      <c r="QTK31" s="227"/>
      <c r="QTL31" s="227"/>
      <c r="QTM31" s="227"/>
      <c r="QTN31" s="227"/>
      <c r="QTO31" s="227"/>
      <c r="QTP31" s="227"/>
      <c r="QTQ31" s="227"/>
      <c r="QTR31" s="227"/>
      <c r="QTS31" s="227"/>
      <c r="QTT31" s="227"/>
      <c r="QTU31" s="227"/>
      <c r="QTV31" s="227"/>
      <c r="QTW31" s="227"/>
      <c r="QTX31" s="227"/>
      <c r="QTY31" s="227"/>
      <c r="QTZ31" s="227"/>
      <c r="QUA31" s="227"/>
      <c r="QUB31" s="227"/>
      <c r="QUC31" s="227"/>
      <c r="QUD31" s="227"/>
      <c r="QUE31" s="227"/>
      <c r="QUF31" s="227"/>
      <c r="QUG31" s="227"/>
      <c r="QUH31" s="227"/>
      <c r="QUI31" s="227"/>
      <c r="QUJ31" s="227"/>
      <c r="QUK31" s="227"/>
      <c r="QUL31" s="227"/>
      <c r="QUM31" s="227"/>
      <c r="QUN31" s="227"/>
      <c r="QUO31" s="227"/>
      <c r="QUP31" s="227"/>
      <c r="QUQ31" s="227"/>
      <c r="QUR31" s="227"/>
      <c r="QUS31" s="227"/>
      <c r="QUT31" s="227"/>
      <c r="QUU31" s="227"/>
      <c r="QUV31" s="227"/>
      <c r="QUW31" s="227"/>
      <c r="QUX31" s="227"/>
      <c r="QUY31" s="227"/>
      <c r="QUZ31" s="227"/>
      <c r="QVA31" s="227"/>
      <c r="QVB31" s="227"/>
      <c r="QVC31" s="227"/>
      <c r="QVD31" s="227"/>
      <c r="QVE31" s="227"/>
      <c r="QVF31" s="227"/>
      <c r="QVG31" s="227"/>
      <c r="QVH31" s="227"/>
      <c r="QVI31" s="227"/>
      <c r="QVJ31" s="227"/>
      <c r="QVK31" s="227"/>
      <c r="QVL31" s="227"/>
      <c r="QVM31" s="227"/>
      <c r="QVN31" s="227"/>
      <c r="QVO31" s="227"/>
      <c r="QVP31" s="227"/>
      <c r="QVQ31" s="227"/>
      <c r="QVR31" s="227"/>
      <c r="QVS31" s="227"/>
      <c r="QVT31" s="227"/>
      <c r="QVU31" s="227"/>
      <c r="QVV31" s="227"/>
      <c r="QVW31" s="227"/>
      <c r="QVX31" s="227"/>
      <c r="QVY31" s="227"/>
      <c r="QVZ31" s="227"/>
      <c r="QWA31" s="227"/>
      <c r="QWB31" s="227"/>
      <c r="QWC31" s="227"/>
      <c r="QWD31" s="227"/>
      <c r="QWE31" s="227"/>
      <c r="QWF31" s="227"/>
      <c r="QWG31" s="227"/>
      <c r="QWH31" s="227"/>
      <c r="QWI31" s="227"/>
      <c r="QWJ31" s="227"/>
      <c r="QWK31" s="227"/>
      <c r="QWL31" s="227"/>
      <c r="QWM31" s="227"/>
      <c r="QWN31" s="227"/>
      <c r="QWO31" s="227"/>
      <c r="QWP31" s="227"/>
      <c r="QWQ31" s="227"/>
      <c r="QWR31" s="227"/>
      <c r="QWS31" s="227"/>
      <c r="QWT31" s="227"/>
      <c r="QWU31" s="227"/>
      <c r="QWV31" s="227"/>
      <c r="QWW31" s="227"/>
      <c r="QWX31" s="227"/>
      <c r="QWY31" s="227"/>
      <c r="QWZ31" s="227"/>
      <c r="QXA31" s="227"/>
      <c r="QXB31" s="227"/>
      <c r="QXC31" s="227"/>
      <c r="QXD31" s="227"/>
      <c r="QXE31" s="227"/>
      <c r="QXF31" s="227"/>
      <c r="QXG31" s="227"/>
      <c r="QXH31" s="227"/>
      <c r="QXI31" s="227"/>
      <c r="QXJ31" s="227"/>
      <c r="QXK31" s="227"/>
      <c r="QXL31" s="227"/>
      <c r="QXM31" s="227"/>
      <c r="QXN31" s="227"/>
      <c r="QXO31" s="227"/>
      <c r="QXP31" s="227"/>
      <c r="QXQ31" s="227"/>
      <c r="QXR31" s="227"/>
      <c r="QXS31" s="227"/>
      <c r="QXT31" s="227"/>
      <c r="QXU31" s="227"/>
      <c r="QXV31" s="227"/>
      <c r="QXW31" s="227"/>
      <c r="QXX31" s="227"/>
      <c r="QXY31" s="227"/>
      <c r="QXZ31" s="227"/>
      <c r="QYA31" s="227"/>
      <c r="QYB31" s="227"/>
      <c r="QYC31" s="227"/>
      <c r="QYD31" s="227"/>
      <c r="QYE31" s="227"/>
      <c r="QYF31" s="227"/>
      <c r="QYG31" s="227"/>
      <c r="QYH31" s="227"/>
      <c r="QYI31" s="227"/>
      <c r="QYJ31" s="227"/>
      <c r="QYK31" s="227"/>
      <c r="QYL31" s="227"/>
      <c r="QYM31" s="227"/>
      <c r="QYN31" s="227"/>
      <c r="QYO31" s="227"/>
      <c r="QYP31" s="227"/>
      <c r="QYQ31" s="227"/>
      <c r="QYR31" s="227"/>
      <c r="QYS31" s="227"/>
      <c r="QYT31" s="227"/>
      <c r="QYU31" s="227"/>
      <c r="QYV31" s="227"/>
      <c r="QYW31" s="227"/>
      <c r="QYX31" s="227"/>
      <c r="QYY31" s="227"/>
      <c r="QYZ31" s="227"/>
      <c r="QZA31" s="227"/>
      <c r="QZB31" s="227"/>
      <c r="QZC31" s="227"/>
      <c r="QZD31" s="227"/>
      <c r="QZE31" s="227"/>
      <c r="QZF31" s="227"/>
      <c r="QZG31" s="227"/>
      <c r="QZH31" s="227"/>
      <c r="QZI31" s="227"/>
      <c r="QZJ31" s="227"/>
      <c r="QZK31" s="227"/>
      <c r="QZL31" s="227"/>
      <c r="QZM31" s="227"/>
      <c r="QZN31" s="227"/>
      <c r="QZO31" s="227"/>
      <c r="QZP31" s="227"/>
      <c r="QZQ31" s="227"/>
      <c r="QZR31" s="227"/>
      <c r="QZS31" s="227"/>
      <c r="QZT31" s="227"/>
      <c r="QZU31" s="227"/>
      <c r="QZV31" s="227"/>
      <c r="QZW31" s="227"/>
      <c r="QZX31" s="227"/>
      <c r="QZY31" s="227"/>
      <c r="QZZ31" s="227"/>
      <c r="RAA31" s="227"/>
      <c r="RAB31" s="227"/>
      <c r="RAC31" s="227"/>
      <c r="RAD31" s="227"/>
      <c r="RAE31" s="227"/>
      <c r="RAF31" s="227"/>
      <c r="RAG31" s="227"/>
      <c r="RAH31" s="227"/>
      <c r="RAI31" s="227"/>
      <c r="RAJ31" s="227"/>
      <c r="RAK31" s="227"/>
      <c r="RAL31" s="227"/>
      <c r="RAM31" s="227"/>
      <c r="RAN31" s="227"/>
      <c r="RAO31" s="227"/>
      <c r="RAP31" s="227"/>
      <c r="RAQ31" s="227"/>
      <c r="RAR31" s="227"/>
      <c r="RAS31" s="227"/>
      <c r="RAT31" s="227"/>
      <c r="RAU31" s="227"/>
      <c r="RAV31" s="227"/>
      <c r="RAW31" s="227"/>
      <c r="RAX31" s="227"/>
      <c r="RAY31" s="227"/>
      <c r="RAZ31" s="227"/>
      <c r="RBA31" s="227"/>
      <c r="RBB31" s="227"/>
      <c r="RBC31" s="227"/>
      <c r="RBD31" s="227"/>
      <c r="RBE31" s="227"/>
      <c r="RBF31" s="227"/>
      <c r="RBG31" s="227"/>
      <c r="RBH31" s="227"/>
      <c r="RBI31" s="227"/>
      <c r="RBJ31" s="227"/>
      <c r="RBK31" s="227"/>
      <c r="RBL31" s="227"/>
      <c r="RBM31" s="227"/>
      <c r="RBN31" s="227"/>
      <c r="RBO31" s="227"/>
      <c r="RBP31" s="227"/>
      <c r="RBQ31" s="227"/>
      <c r="RBR31" s="227"/>
      <c r="RBS31" s="227"/>
      <c r="RBT31" s="227"/>
      <c r="RBU31" s="227"/>
      <c r="RBV31" s="227"/>
      <c r="RBW31" s="227"/>
      <c r="RBX31" s="227"/>
      <c r="RBY31" s="227"/>
      <c r="RBZ31" s="227"/>
      <c r="RCA31" s="227"/>
      <c r="RCB31" s="227"/>
      <c r="RCC31" s="227"/>
      <c r="RCD31" s="227"/>
      <c r="RCE31" s="227"/>
      <c r="RCF31" s="227"/>
      <c r="RCG31" s="227"/>
      <c r="RCH31" s="227"/>
      <c r="RCI31" s="227"/>
      <c r="RCJ31" s="227"/>
      <c r="RCK31" s="227"/>
      <c r="RCL31" s="227"/>
      <c r="RCM31" s="227"/>
      <c r="RCN31" s="227"/>
      <c r="RCO31" s="227"/>
      <c r="RCP31" s="227"/>
      <c r="RCQ31" s="227"/>
      <c r="RCR31" s="227"/>
      <c r="RCS31" s="227"/>
      <c r="RCT31" s="227"/>
      <c r="RCU31" s="227"/>
      <c r="RCV31" s="227"/>
      <c r="RCW31" s="227"/>
      <c r="RCX31" s="227"/>
      <c r="RCY31" s="227"/>
      <c r="RCZ31" s="227"/>
      <c r="RDA31" s="227"/>
      <c r="RDB31" s="227"/>
      <c r="RDC31" s="227"/>
      <c r="RDD31" s="227"/>
      <c r="RDE31" s="227"/>
      <c r="RDF31" s="227"/>
      <c r="RDG31" s="227"/>
      <c r="RDH31" s="227"/>
      <c r="RDI31" s="227"/>
      <c r="RDJ31" s="227"/>
      <c r="RDK31" s="227"/>
      <c r="RDL31" s="227"/>
      <c r="RDM31" s="227"/>
      <c r="RDN31" s="227"/>
      <c r="RDO31" s="227"/>
      <c r="RDP31" s="227"/>
      <c r="RDQ31" s="227"/>
      <c r="RDR31" s="227"/>
      <c r="RDS31" s="227"/>
      <c r="RDT31" s="227"/>
      <c r="RDU31" s="227"/>
      <c r="RDV31" s="227"/>
      <c r="RDW31" s="227"/>
      <c r="RDX31" s="227"/>
      <c r="RDY31" s="227"/>
      <c r="RDZ31" s="227"/>
      <c r="REA31" s="227"/>
      <c r="REB31" s="227"/>
      <c r="REC31" s="227"/>
      <c r="RED31" s="227"/>
      <c r="REE31" s="227"/>
      <c r="REF31" s="227"/>
      <c r="REG31" s="227"/>
      <c r="REH31" s="227"/>
      <c r="REI31" s="227"/>
      <c r="REJ31" s="227"/>
      <c r="REK31" s="227"/>
      <c r="REL31" s="227"/>
      <c r="REM31" s="227"/>
      <c r="REN31" s="227"/>
      <c r="REO31" s="227"/>
      <c r="REP31" s="227"/>
      <c r="REQ31" s="227"/>
      <c r="RER31" s="227"/>
      <c r="RES31" s="227"/>
      <c r="RET31" s="227"/>
      <c r="REU31" s="227"/>
      <c r="REV31" s="227"/>
      <c r="REW31" s="227"/>
      <c r="REX31" s="227"/>
      <c r="REY31" s="227"/>
      <c r="REZ31" s="227"/>
      <c r="RFA31" s="227"/>
      <c r="RFB31" s="227"/>
      <c r="RFC31" s="227"/>
      <c r="RFD31" s="227"/>
      <c r="RFE31" s="227"/>
      <c r="RFF31" s="227"/>
      <c r="RFG31" s="227"/>
      <c r="RFH31" s="227"/>
      <c r="RFI31" s="227"/>
      <c r="RFJ31" s="227"/>
      <c r="RFK31" s="227"/>
      <c r="RFL31" s="227"/>
      <c r="RFM31" s="227"/>
      <c r="RFN31" s="227"/>
      <c r="RFO31" s="227"/>
      <c r="RFP31" s="227"/>
      <c r="RFQ31" s="227"/>
      <c r="RFR31" s="227"/>
      <c r="RFS31" s="227"/>
      <c r="RFT31" s="227"/>
      <c r="RFU31" s="227"/>
      <c r="RFV31" s="227"/>
      <c r="RFW31" s="227"/>
      <c r="RFX31" s="227"/>
      <c r="RFY31" s="227"/>
      <c r="RFZ31" s="227"/>
      <c r="RGA31" s="227"/>
      <c r="RGB31" s="227"/>
      <c r="RGC31" s="227"/>
      <c r="RGD31" s="227"/>
      <c r="RGE31" s="227"/>
      <c r="RGF31" s="227"/>
      <c r="RGG31" s="227"/>
      <c r="RGH31" s="227"/>
      <c r="RGI31" s="227"/>
      <c r="RGJ31" s="227"/>
      <c r="RGK31" s="227"/>
      <c r="RGL31" s="227"/>
      <c r="RGM31" s="227"/>
      <c r="RGN31" s="227"/>
      <c r="RGO31" s="227"/>
      <c r="RGP31" s="227"/>
      <c r="RGQ31" s="227"/>
      <c r="RGR31" s="227"/>
      <c r="RGS31" s="227"/>
      <c r="RGT31" s="227"/>
      <c r="RGU31" s="227"/>
      <c r="RGV31" s="227"/>
      <c r="RGW31" s="227"/>
      <c r="RGX31" s="227"/>
      <c r="RGY31" s="227"/>
      <c r="RGZ31" s="227"/>
      <c r="RHA31" s="227"/>
      <c r="RHB31" s="227"/>
      <c r="RHC31" s="227"/>
      <c r="RHD31" s="227"/>
      <c r="RHE31" s="227"/>
      <c r="RHF31" s="227"/>
      <c r="RHG31" s="227"/>
      <c r="RHH31" s="227"/>
      <c r="RHI31" s="227"/>
      <c r="RHJ31" s="227"/>
      <c r="RHK31" s="227"/>
      <c r="RHL31" s="227"/>
      <c r="RHM31" s="227"/>
      <c r="RHN31" s="227"/>
      <c r="RHO31" s="227"/>
      <c r="RHP31" s="227"/>
      <c r="RHQ31" s="227"/>
      <c r="RHR31" s="227"/>
      <c r="RHS31" s="227"/>
      <c r="RHT31" s="227"/>
      <c r="RHU31" s="227"/>
      <c r="RHV31" s="227"/>
      <c r="RHW31" s="227"/>
      <c r="RHX31" s="227"/>
      <c r="RHY31" s="227"/>
      <c r="RHZ31" s="227"/>
      <c r="RIA31" s="227"/>
      <c r="RIB31" s="227"/>
      <c r="RIC31" s="227"/>
      <c r="RID31" s="227"/>
      <c r="RIE31" s="227"/>
      <c r="RIF31" s="227"/>
      <c r="RIG31" s="227"/>
      <c r="RIH31" s="227"/>
      <c r="RII31" s="227"/>
      <c r="RIJ31" s="227"/>
      <c r="RIK31" s="227"/>
      <c r="RIL31" s="227"/>
      <c r="RIM31" s="227"/>
      <c r="RIN31" s="227"/>
      <c r="RIO31" s="227"/>
      <c r="RIP31" s="227"/>
      <c r="RIQ31" s="227"/>
      <c r="RIR31" s="227"/>
      <c r="RIS31" s="227"/>
      <c r="RIT31" s="227"/>
      <c r="RIU31" s="227"/>
      <c r="RIV31" s="227"/>
      <c r="RIW31" s="227"/>
      <c r="RIX31" s="227"/>
      <c r="RIY31" s="227"/>
      <c r="RIZ31" s="227"/>
      <c r="RJA31" s="227"/>
      <c r="RJB31" s="227"/>
      <c r="RJC31" s="227"/>
      <c r="RJD31" s="227"/>
      <c r="RJE31" s="227"/>
      <c r="RJF31" s="227"/>
      <c r="RJG31" s="227"/>
      <c r="RJH31" s="227"/>
      <c r="RJI31" s="227"/>
      <c r="RJJ31" s="227"/>
      <c r="RJK31" s="227"/>
      <c r="RJL31" s="227"/>
      <c r="RJM31" s="227"/>
      <c r="RJN31" s="227"/>
      <c r="RJO31" s="227"/>
      <c r="RJP31" s="227"/>
      <c r="RJQ31" s="227"/>
      <c r="RJR31" s="227"/>
      <c r="RJS31" s="227"/>
      <c r="RJT31" s="227"/>
      <c r="RJU31" s="227"/>
      <c r="RJV31" s="227"/>
      <c r="RJW31" s="227"/>
      <c r="RJX31" s="227"/>
      <c r="RJY31" s="227"/>
      <c r="RJZ31" s="227"/>
      <c r="RKA31" s="227"/>
      <c r="RKB31" s="227"/>
      <c r="RKC31" s="227"/>
      <c r="RKD31" s="227"/>
      <c r="RKE31" s="227"/>
      <c r="RKF31" s="227"/>
      <c r="RKG31" s="227"/>
      <c r="RKH31" s="227"/>
      <c r="RKI31" s="227"/>
      <c r="RKJ31" s="227"/>
      <c r="RKK31" s="227"/>
      <c r="RKL31" s="227"/>
      <c r="RKM31" s="227"/>
      <c r="RKN31" s="227"/>
      <c r="RKO31" s="227"/>
      <c r="RKP31" s="227"/>
      <c r="RKQ31" s="227"/>
      <c r="RKR31" s="227"/>
      <c r="RKS31" s="227"/>
      <c r="RKT31" s="227"/>
      <c r="RKU31" s="227"/>
      <c r="RKV31" s="227"/>
      <c r="RKW31" s="227"/>
      <c r="RKX31" s="227"/>
      <c r="RKY31" s="227"/>
      <c r="RKZ31" s="227"/>
      <c r="RLA31" s="227"/>
      <c r="RLB31" s="227"/>
      <c r="RLC31" s="227"/>
      <c r="RLD31" s="227"/>
      <c r="RLE31" s="227"/>
      <c r="RLF31" s="227"/>
      <c r="RLG31" s="227"/>
      <c r="RLH31" s="227"/>
      <c r="RLI31" s="227"/>
      <c r="RLJ31" s="227"/>
      <c r="RLK31" s="227"/>
      <c r="RLL31" s="227"/>
      <c r="RLM31" s="227"/>
      <c r="RLN31" s="227"/>
      <c r="RLO31" s="227"/>
      <c r="RLP31" s="227"/>
      <c r="RLQ31" s="227"/>
      <c r="RLR31" s="227"/>
      <c r="RLS31" s="227"/>
      <c r="RLT31" s="227"/>
      <c r="RLU31" s="227"/>
      <c r="RLV31" s="227"/>
      <c r="RLW31" s="227"/>
      <c r="RLX31" s="227"/>
      <c r="RLY31" s="227"/>
      <c r="RLZ31" s="227"/>
      <c r="RMA31" s="227"/>
      <c r="RMB31" s="227"/>
      <c r="RMC31" s="227"/>
      <c r="RMD31" s="227"/>
      <c r="RME31" s="227"/>
      <c r="RMF31" s="227"/>
      <c r="RMG31" s="227"/>
      <c r="RMH31" s="227"/>
      <c r="RMI31" s="227"/>
      <c r="RMJ31" s="227"/>
      <c r="RMK31" s="227"/>
      <c r="RML31" s="227"/>
      <c r="RMM31" s="227"/>
      <c r="RMN31" s="227"/>
      <c r="RMO31" s="227"/>
      <c r="RMP31" s="227"/>
      <c r="RMQ31" s="227"/>
      <c r="RMR31" s="227"/>
      <c r="RMS31" s="227"/>
      <c r="RMT31" s="227"/>
      <c r="RMU31" s="227"/>
      <c r="RMV31" s="227"/>
      <c r="RMW31" s="227"/>
      <c r="RMX31" s="227"/>
      <c r="RMY31" s="227"/>
      <c r="RMZ31" s="227"/>
      <c r="RNA31" s="227"/>
      <c r="RNB31" s="227"/>
      <c r="RNC31" s="227"/>
      <c r="RND31" s="227"/>
      <c r="RNE31" s="227"/>
      <c r="RNF31" s="227"/>
      <c r="RNG31" s="227"/>
      <c r="RNH31" s="227"/>
      <c r="RNI31" s="227"/>
      <c r="RNJ31" s="227"/>
      <c r="RNK31" s="227"/>
      <c r="RNL31" s="227"/>
      <c r="RNM31" s="227"/>
      <c r="RNN31" s="227"/>
      <c r="RNO31" s="227"/>
      <c r="RNP31" s="227"/>
      <c r="RNQ31" s="227"/>
      <c r="RNR31" s="227"/>
      <c r="RNS31" s="227"/>
      <c r="RNT31" s="227"/>
      <c r="RNU31" s="227"/>
      <c r="RNV31" s="227"/>
      <c r="RNW31" s="227"/>
      <c r="RNX31" s="227"/>
      <c r="RNY31" s="227"/>
      <c r="RNZ31" s="227"/>
      <c r="ROA31" s="227"/>
      <c r="ROB31" s="227"/>
      <c r="ROC31" s="227"/>
      <c r="ROD31" s="227"/>
      <c r="ROE31" s="227"/>
      <c r="ROF31" s="227"/>
      <c r="ROG31" s="227"/>
      <c r="ROH31" s="227"/>
      <c r="ROI31" s="227"/>
      <c r="ROJ31" s="227"/>
      <c r="ROK31" s="227"/>
      <c r="ROL31" s="227"/>
      <c r="ROM31" s="227"/>
      <c r="RON31" s="227"/>
      <c r="ROO31" s="227"/>
      <c r="ROP31" s="227"/>
      <c r="ROQ31" s="227"/>
      <c r="ROR31" s="227"/>
      <c r="ROS31" s="227"/>
      <c r="ROT31" s="227"/>
      <c r="ROU31" s="227"/>
      <c r="ROV31" s="227"/>
      <c r="ROW31" s="227"/>
      <c r="ROX31" s="227"/>
      <c r="ROY31" s="227"/>
      <c r="ROZ31" s="227"/>
      <c r="RPA31" s="227"/>
      <c r="RPB31" s="227"/>
      <c r="RPC31" s="227"/>
      <c r="RPD31" s="227"/>
      <c r="RPE31" s="227"/>
      <c r="RPF31" s="227"/>
      <c r="RPG31" s="227"/>
      <c r="RPH31" s="227"/>
      <c r="RPI31" s="227"/>
      <c r="RPJ31" s="227"/>
      <c r="RPK31" s="227"/>
      <c r="RPL31" s="227"/>
      <c r="RPM31" s="227"/>
      <c r="RPN31" s="227"/>
      <c r="RPO31" s="227"/>
      <c r="RPP31" s="227"/>
      <c r="RPQ31" s="227"/>
      <c r="RPR31" s="227"/>
      <c r="RPS31" s="227"/>
      <c r="RPT31" s="227"/>
      <c r="RPU31" s="227"/>
      <c r="RPV31" s="227"/>
      <c r="RPW31" s="227"/>
      <c r="RPX31" s="227"/>
      <c r="RPY31" s="227"/>
      <c r="RPZ31" s="227"/>
      <c r="RQA31" s="227"/>
      <c r="RQB31" s="227"/>
      <c r="RQC31" s="227"/>
      <c r="RQD31" s="227"/>
      <c r="RQE31" s="227"/>
      <c r="RQF31" s="227"/>
      <c r="RQG31" s="227"/>
      <c r="RQH31" s="227"/>
      <c r="RQI31" s="227"/>
      <c r="RQJ31" s="227"/>
      <c r="RQK31" s="227"/>
      <c r="RQL31" s="227"/>
      <c r="RQM31" s="227"/>
      <c r="RQN31" s="227"/>
      <c r="RQO31" s="227"/>
      <c r="RQP31" s="227"/>
      <c r="RQQ31" s="227"/>
      <c r="RQR31" s="227"/>
      <c r="RQS31" s="227"/>
      <c r="RQT31" s="227"/>
      <c r="RQU31" s="227"/>
      <c r="RQV31" s="227"/>
      <c r="RQW31" s="227"/>
      <c r="RQX31" s="227"/>
      <c r="RQY31" s="227"/>
      <c r="RQZ31" s="227"/>
      <c r="RRA31" s="227"/>
      <c r="RRB31" s="227"/>
      <c r="RRC31" s="227"/>
      <c r="RRD31" s="227"/>
      <c r="RRE31" s="227"/>
      <c r="RRF31" s="227"/>
      <c r="RRG31" s="227"/>
      <c r="RRH31" s="227"/>
      <c r="RRI31" s="227"/>
      <c r="RRJ31" s="227"/>
      <c r="RRK31" s="227"/>
      <c r="RRL31" s="227"/>
      <c r="RRM31" s="227"/>
      <c r="RRN31" s="227"/>
      <c r="RRO31" s="227"/>
      <c r="RRP31" s="227"/>
      <c r="RRQ31" s="227"/>
      <c r="RRR31" s="227"/>
      <c r="RRS31" s="227"/>
      <c r="RRT31" s="227"/>
      <c r="RRU31" s="227"/>
      <c r="RRV31" s="227"/>
      <c r="RRW31" s="227"/>
      <c r="RRX31" s="227"/>
      <c r="RRY31" s="227"/>
      <c r="RRZ31" s="227"/>
      <c r="RSA31" s="227"/>
      <c r="RSB31" s="227"/>
      <c r="RSC31" s="227"/>
      <c r="RSD31" s="227"/>
      <c r="RSE31" s="227"/>
      <c r="RSF31" s="227"/>
      <c r="RSG31" s="227"/>
      <c r="RSH31" s="227"/>
      <c r="RSI31" s="227"/>
      <c r="RSJ31" s="227"/>
      <c r="RSK31" s="227"/>
      <c r="RSL31" s="227"/>
      <c r="RSM31" s="227"/>
      <c r="RSN31" s="227"/>
      <c r="RSO31" s="227"/>
      <c r="RSP31" s="227"/>
      <c r="RSQ31" s="227"/>
      <c r="RSR31" s="227"/>
      <c r="RSS31" s="227"/>
      <c r="RST31" s="227"/>
      <c r="RSU31" s="227"/>
      <c r="RSV31" s="227"/>
      <c r="RSW31" s="227"/>
      <c r="RSX31" s="227"/>
      <c r="RSY31" s="227"/>
      <c r="RSZ31" s="227"/>
      <c r="RTA31" s="227"/>
      <c r="RTB31" s="227"/>
      <c r="RTC31" s="227"/>
      <c r="RTD31" s="227"/>
      <c r="RTE31" s="227"/>
      <c r="RTF31" s="227"/>
      <c r="RTG31" s="227"/>
      <c r="RTH31" s="227"/>
      <c r="RTI31" s="227"/>
      <c r="RTJ31" s="227"/>
      <c r="RTK31" s="227"/>
      <c r="RTL31" s="227"/>
      <c r="RTM31" s="227"/>
      <c r="RTN31" s="227"/>
      <c r="RTO31" s="227"/>
      <c r="RTP31" s="227"/>
      <c r="RTQ31" s="227"/>
      <c r="RTR31" s="227"/>
      <c r="RTS31" s="227"/>
      <c r="RTT31" s="227"/>
      <c r="RTU31" s="227"/>
      <c r="RTV31" s="227"/>
      <c r="RTW31" s="227"/>
      <c r="RTX31" s="227"/>
      <c r="RTY31" s="227"/>
      <c r="RTZ31" s="227"/>
      <c r="RUA31" s="227"/>
      <c r="RUB31" s="227"/>
      <c r="RUC31" s="227"/>
      <c r="RUD31" s="227"/>
      <c r="RUE31" s="227"/>
      <c r="RUF31" s="227"/>
      <c r="RUG31" s="227"/>
      <c r="RUH31" s="227"/>
      <c r="RUI31" s="227"/>
      <c r="RUJ31" s="227"/>
      <c r="RUK31" s="227"/>
      <c r="RUL31" s="227"/>
      <c r="RUM31" s="227"/>
      <c r="RUN31" s="227"/>
      <c r="RUO31" s="227"/>
      <c r="RUP31" s="227"/>
      <c r="RUQ31" s="227"/>
      <c r="RUR31" s="227"/>
      <c r="RUS31" s="227"/>
      <c r="RUT31" s="227"/>
      <c r="RUU31" s="227"/>
      <c r="RUV31" s="227"/>
      <c r="RUW31" s="227"/>
      <c r="RUX31" s="227"/>
      <c r="RUY31" s="227"/>
      <c r="RUZ31" s="227"/>
      <c r="RVA31" s="227"/>
      <c r="RVB31" s="227"/>
      <c r="RVC31" s="227"/>
      <c r="RVD31" s="227"/>
      <c r="RVE31" s="227"/>
      <c r="RVF31" s="227"/>
      <c r="RVG31" s="227"/>
      <c r="RVH31" s="227"/>
      <c r="RVI31" s="227"/>
      <c r="RVJ31" s="227"/>
      <c r="RVK31" s="227"/>
      <c r="RVL31" s="227"/>
      <c r="RVM31" s="227"/>
      <c r="RVN31" s="227"/>
      <c r="RVO31" s="227"/>
      <c r="RVP31" s="227"/>
      <c r="RVQ31" s="227"/>
      <c r="RVR31" s="227"/>
      <c r="RVS31" s="227"/>
      <c r="RVT31" s="227"/>
      <c r="RVU31" s="227"/>
      <c r="RVV31" s="227"/>
      <c r="RVW31" s="227"/>
      <c r="RVX31" s="227"/>
      <c r="RVY31" s="227"/>
      <c r="RVZ31" s="227"/>
      <c r="RWA31" s="227"/>
      <c r="RWB31" s="227"/>
      <c r="RWC31" s="227"/>
      <c r="RWD31" s="227"/>
      <c r="RWE31" s="227"/>
      <c r="RWF31" s="227"/>
      <c r="RWG31" s="227"/>
      <c r="RWH31" s="227"/>
      <c r="RWI31" s="227"/>
      <c r="RWJ31" s="227"/>
      <c r="RWK31" s="227"/>
      <c r="RWL31" s="227"/>
      <c r="RWM31" s="227"/>
      <c r="RWN31" s="227"/>
      <c r="RWO31" s="227"/>
      <c r="RWP31" s="227"/>
      <c r="RWQ31" s="227"/>
      <c r="RWR31" s="227"/>
      <c r="RWS31" s="227"/>
      <c r="RWT31" s="227"/>
      <c r="RWU31" s="227"/>
      <c r="RWV31" s="227"/>
      <c r="RWW31" s="227"/>
      <c r="RWX31" s="227"/>
      <c r="RWY31" s="227"/>
      <c r="RWZ31" s="227"/>
      <c r="RXA31" s="227"/>
      <c r="RXB31" s="227"/>
      <c r="RXC31" s="227"/>
      <c r="RXD31" s="227"/>
      <c r="RXE31" s="227"/>
      <c r="RXF31" s="227"/>
      <c r="RXG31" s="227"/>
      <c r="RXH31" s="227"/>
      <c r="RXI31" s="227"/>
      <c r="RXJ31" s="227"/>
      <c r="RXK31" s="227"/>
      <c r="RXL31" s="227"/>
      <c r="RXM31" s="227"/>
      <c r="RXN31" s="227"/>
      <c r="RXO31" s="227"/>
      <c r="RXP31" s="227"/>
      <c r="RXQ31" s="227"/>
      <c r="RXR31" s="227"/>
      <c r="RXS31" s="227"/>
      <c r="RXT31" s="227"/>
      <c r="RXU31" s="227"/>
      <c r="RXV31" s="227"/>
      <c r="RXW31" s="227"/>
      <c r="RXX31" s="227"/>
      <c r="RXY31" s="227"/>
      <c r="RXZ31" s="227"/>
      <c r="RYA31" s="227"/>
      <c r="RYB31" s="227"/>
      <c r="RYC31" s="227"/>
      <c r="RYD31" s="227"/>
      <c r="RYE31" s="227"/>
      <c r="RYF31" s="227"/>
      <c r="RYG31" s="227"/>
      <c r="RYH31" s="227"/>
      <c r="RYI31" s="227"/>
      <c r="RYJ31" s="227"/>
      <c r="RYK31" s="227"/>
      <c r="RYL31" s="227"/>
      <c r="RYM31" s="227"/>
      <c r="RYN31" s="227"/>
      <c r="RYO31" s="227"/>
      <c r="RYP31" s="227"/>
      <c r="RYQ31" s="227"/>
      <c r="RYR31" s="227"/>
      <c r="RYS31" s="227"/>
      <c r="RYT31" s="227"/>
      <c r="RYU31" s="227"/>
      <c r="RYV31" s="227"/>
      <c r="RYW31" s="227"/>
      <c r="RYX31" s="227"/>
      <c r="RYY31" s="227"/>
      <c r="RYZ31" s="227"/>
      <c r="RZA31" s="227"/>
      <c r="RZB31" s="227"/>
      <c r="RZC31" s="227"/>
      <c r="RZD31" s="227"/>
      <c r="RZE31" s="227"/>
      <c r="RZF31" s="227"/>
      <c r="RZG31" s="227"/>
      <c r="RZH31" s="227"/>
      <c r="RZI31" s="227"/>
      <c r="RZJ31" s="227"/>
      <c r="RZK31" s="227"/>
      <c r="RZL31" s="227"/>
      <c r="RZM31" s="227"/>
      <c r="RZN31" s="227"/>
      <c r="RZO31" s="227"/>
      <c r="RZP31" s="227"/>
      <c r="RZQ31" s="227"/>
      <c r="RZR31" s="227"/>
      <c r="RZS31" s="227"/>
      <c r="RZT31" s="227"/>
      <c r="RZU31" s="227"/>
      <c r="RZV31" s="227"/>
      <c r="RZW31" s="227"/>
      <c r="RZX31" s="227"/>
      <c r="RZY31" s="227"/>
      <c r="RZZ31" s="227"/>
      <c r="SAA31" s="227"/>
      <c r="SAB31" s="227"/>
      <c r="SAC31" s="227"/>
      <c r="SAD31" s="227"/>
      <c r="SAE31" s="227"/>
      <c r="SAF31" s="227"/>
      <c r="SAG31" s="227"/>
      <c r="SAH31" s="227"/>
      <c r="SAI31" s="227"/>
      <c r="SAJ31" s="227"/>
      <c r="SAK31" s="227"/>
      <c r="SAL31" s="227"/>
      <c r="SAM31" s="227"/>
      <c r="SAN31" s="227"/>
      <c r="SAO31" s="227"/>
      <c r="SAP31" s="227"/>
      <c r="SAQ31" s="227"/>
      <c r="SAR31" s="227"/>
      <c r="SAS31" s="227"/>
      <c r="SAT31" s="227"/>
      <c r="SAU31" s="227"/>
      <c r="SAV31" s="227"/>
      <c r="SAW31" s="227"/>
      <c r="SAX31" s="227"/>
      <c r="SAY31" s="227"/>
      <c r="SAZ31" s="227"/>
      <c r="SBA31" s="227"/>
      <c r="SBB31" s="227"/>
      <c r="SBC31" s="227"/>
      <c r="SBD31" s="227"/>
      <c r="SBE31" s="227"/>
      <c r="SBF31" s="227"/>
      <c r="SBG31" s="227"/>
      <c r="SBH31" s="227"/>
      <c r="SBI31" s="227"/>
      <c r="SBJ31" s="227"/>
      <c r="SBK31" s="227"/>
      <c r="SBL31" s="227"/>
      <c r="SBM31" s="227"/>
      <c r="SBN31" s="227"/>
      <c r="SBO31" s="227"/>
      <c r="SBP31" s="227"/>
      <c r="SBQ31" s="227"/>
      <c r="SBR31" s="227"/>
      <c r="SBS31" s="227"/>
      <c r="SBT31" s="227"/>
      <c r="SBU31" s="227"/>
      <c r="SBV31" s="227"/>
      <c r="SBW31" s="227"/>
      <c r="SBX31" s="227"/>
      <c r="SBY31" s="227"/>
      <c r="SBZ31" s="227"/>
      <c r="SCA31" s="227"/>
      <c r="SCB31" s="227"/>
      <c r="SCC31" s="227"/>
      <c r="SCD31" s="227"/>
      <c r="SCE31" s="227"/>
      <c r="SCF31" s="227"/>
      <c r="SCG31" s="227"/>
      <c r="SCH31" s="227"/>
      <c r="SCI31" s="227"/>
      <c r="SCJ31" s="227"/>
      <c r="SCK31" s="227"/>
      <c r="SCL31" s="227"/>
      <c r="SCM31" s="227"/>
      <c r="SCN31" s="227"/>
      <c r="SCO31" s="227"/>
      <c r="SCP31" s="227"/>
      <c r="SCQ31" s="227"/>
      <c r="SCR31" s="227"/>
      <c r="SCS31" s="227"/>
      <c r="SCT31" s="227"/>
      <c r="SCU31" s="227"/>
      <c r="SCV31" s="227"/>
      <c r="SCW31" s="227"/>
      <c r="SCX31" s="227"/>
      <c r="SCY31" s="227"/>
      <c r="SCZ31" s="227"/>
      <c r="SDA31" s="227"/>
      <c r="SDB31" s="227"/>
      <c r="SDC31" s="227"/>
      <c r="SDD31" s="227"/>
      <c r="SDE31" s="227"/>
      <c r="SDF31" s="227"/>
      <c r="SDG31" s="227"/>
      <c r="SDH31" s="227"/>
      <c r="SDI31" s="227"/>
      <c r="SDJ31" s="227"/>
      <c r="SDK31" s="227"/>
      <c r="SDL31" s="227"/>
      <c r="SDM31" s="227"/>
      <c r="SDN31" s="227"/>
      <c r="SDO31" s="227"/>
      <c r="SDP31" s="227"/>
      <c r="SDQ31" s="227"/>
      <c r="SDR31" s="227"/>
      <c r="SDS31" s="227"/>
      <c r="SDT31" s="227"/>
      <c r="SDU31" s="227"/>
      <c r="SDV31" s="227"/>
      <c r="SDW31" s="227"/>
      <c r="SDX31" s="227"/>
      <c r="SDY31" s="227"/>
      <c r="SDZ31" s="227"/>
      <c r="SEA31" s="227"/>
      <c r="SEB31" s="227"/>
      <c r="SEC31" s="227"/>
      <c r="SED31" s="227"/>
      <c r="SEE31" s="227"/>
      <c r="SEF31" s="227"/>
      <c r="SEG31" s="227"/>
      <c r="SEH31" s="227"/>
      <c r="SEI31" s="227"/>
      <c r="SEJ31" s="227"/>
      <c r="SEK31" s="227"/>
      <c r="SEL31" s="227"/>
      <c r="SEM31" s="227"/>
      <c r="SEN31" s="227"/>
      <c r="SEO31" s="227"/>
      <c r="SEP31" s="227"/>
      <c r="SEQ31" s="227"/>
      <c r="SER31" s="227"/>
      <c r="SES31" s="227"/>
      <c r="SET31" s="227"/>
      <c r="SEU31" s="227"/>
      <c r="SEV31" s="227"/>
      <c r="SEW31" s="227"/>
      <c r="SEX31" s="227"/>
      <c r="SEY31" s="227"/>
      <c r="SEZ31" s="227"/>
      <c r="SFA31" s="227"/>
      <c r="SFB31" s="227"/>
      <c r="SFC31" s="227"/>
      <c r="SFD31" s="227"/>
      <c r="SFE31" s="227"/>
      <c r="SFF31" s="227"/>
      <c r="SFG31" s="227"/>
      <c r="SFH31" s="227"/>
      <c r="SFI31" s="227"/>
      <c r="SFJ31" s="227"/>
      <c r="SFK31" s="227"/>
      <c r="SFL31" s="227"/>
      <c r="SFM31" s="227"/>
      <c r="SFN31" s="227"/>
      <c r="SFO31" s="227"/>
      <c r="SFP31" s="227"/>
      <c r="SFQ31" s="227"/>
      <c r="SFR31" s="227"/>
      <c r="SFS31" s="227"/>
      <c r="SFT31" s="227"/>
      <c r="SFU31" s="227"/>
      <c r="SFV31" s="227"/>
      <c r="SFW31" s="227"/>
      <c r="SFX31" s="227"/>
      <c r="SFY31" s="227"/>
      <c r="SFZ31" s="227"/>
      <c r="SGA31" s="227"/>
      <c r="SGB31" s="227"/>
      <c r="SGC31" s="227"/>
      <c r="SGD31" s="227"/>
      <c r="SGE31" s="227"/>
      <c r="SGF31" s="227"/>
      <c r="SGG31" s="227"/>
      <c r="SGH31" s="227"/>
      <c r="SGI31" s="227"/>
      <c r="SGJ31" s="227"/>
      <c r="SGK31" s="227"/>
      <c r="SGL31" s="227"/>
      <c r="SGM31" s="227"/>
      <c r="SGN31" s="227"/>
      <c r="SGO31" s="227"/>
      <c r="SGP31" s="227"/>
      <c r="SGQ31" s="227"/>
      <c r="SGR31" s="227"/>
      <c r="SGS31" s="227"/>
      <c r="SGT31" s="227"/>
      <c r="SGU31" s="227"/>
      <c r="SGV31" s="227"/>
      <c r="SGW31" s="227"/>
      <c r="SGX31" s="227"/>
      <c r="SGY31" s="227"/>
      <c r="SGZ31" s="227"/>
      <c r="SHA31" s="227"/>
      <c r="SHB31" s="227"/>
      <c r="SHC31" s="227"/>
      <c r="SHD31" s="227"/>
      <c r="SHE31" s="227"/>
      <c r="SHF31" s="227"/>
      <c r="SHG31" s="227"/>
      <c r="SHH31" s="227"/>
      <c r="SHI31" s="227"/>
      <c r="SHJ31" s="227"/>
      <c r="SHK31" s="227"/>
      <c r="SHL31" s="227"/>
      <c r="SHM31" s="227"/>
      <c r="SHN31" s="227"/>
      <c r="SHO31" s="227"/>
      <c r="SHP31" s="227"/>
      <c r="SHQ31" s="227"/>
      <c r="SHR31" s="227"/>
      <c r="SHS31" s="227"/>
      <c r="SHT31" s="227"/>
      <c r="SHU31" s="227"/>
      <c r="SHV31" s="227"/>
      <c r="SHW31" s="227"/>
      <c r="SHX31" s="227"/>
      <c r="SHY31" s="227"/>
      <c r="SHZ31" s="227"/>
      <c r="SIA31" s="227"/>
      <c r="SIB31" s="227"/>
      <c r="SIC31" s="227"/>
      <c r="SID31" s="227"/>
      <c r="SIE31" s="227"/>
      <c r="SIF31" s="227"/>
      <c r="SIG31" s="227"/>
      <c r="SIH31" s="227"/>
      <c r="SII31" s="227"/>
      <c r="SIJ31" s="227"/>
      <c r="SIK31" s="227"/>
      <c r="SIL31" s="227"/>
      <c r="SIM31" s="227"/>
      <c r="SIN31" s="227"/>
      <c r="SIO31" s="227"/>
      <c r="SIP31" s="227"/>
      <c r="SIQ31" s="227"/>
      <c r="SIR31" s="227"/>
      <c r="SIS31" s="227"/>
      <c r="SIT31" s="227"/>
      <c r="SIU31" s="227"/>
      <c r="SIV31" s="227"/>
      <c r="SIW31" s="227"/>
      <c r="SIX31" s="227"/>
      <c r="SIY31" s="227"/>
      <c r="SIZ31" s="227"/>
      <c r="SJA31" s="227"/>
      <c r="SJB31" s="227"/>
      <c r="SJC31" s="227"/>
      <c r="SJD31" s="227"/>
      <c r="SJE31" s="227"/>
      <c r="SJF31" s="227"/>
      <c r="SJG31" s="227"/>
      <c r="SJH31" s="227"/>
      <c r="SJI31" s="227"/>
      <c r="SJJ31" s="227"/>
      <c r="SJK31" s="227"/>
      <c r="SJL31" s="227"/>
      <c r="SJM31" s="227"/>
      <c r="SJN31" s="227"/>
      <c r="SJO31" s="227"/>
      <c r="SJP31" s="227"/>
      <c r="SJQ31" s="227"/>
      <c r="SJR31" s="227"/>
      <c r="SJS31" s="227"/>
      <c r="SJT31" s="227"/>
      <c r="SJU31" s="227"/>
      <c r="SJV31" s="227"/>
      <c r="SJW31" s="227"/>
      <c r="SJX31" s="227"/>
      <c r="SJY31" s="227"/>
      <c r="SJZ31" s="227"/>
      <c r="SKA31" s="227"/>
      <c r="SKB31" s="227"/>
      <c r="SKC31" s="227"/>
      <c r="SKD31" s="227"/>
      <c r="SKE31" s="227"/>
      <c r="SKF31" s="227"/>
      <c r="SKG31" s="227"/>
      <c r="SKH31" s="227"/>
      <c r="SKI31" s="227"/>
      <c r="SKJ31" s="227"/>
      <c r="SKK31" s="227"/>
      <c r="SKL31" s="227"/>
      <c r="SKM31" s="227"/>
      <c r="SKN31" s="227"/>
      <c r="SKO31" s="227"/>
      <c r="SKP31" s="227"/>
      <c r="SKQ31" s="227"/>
      <c r="SKR31" s="227"/>
      <c r="SKS31" s="227"/>
      <c r="SKT31" s="227"/>
      <c r="SKU31" s="227"/>
      <c r="SKV31" s="227"/>
      <c r="SKW31" s="227"/>
      <c r="SKX31" s="227"/>
      <c r="SKY31" s="227"/>
      <c r="SKZ31" s="227"/>
      <c r="SLA31" s="227"/>
      <c r="SLB31" s="227"/>
      <c r="SLC31" s="227"/>
      <c r="SLD31" s="227"/>
      <c r="SLE31" s="227"/>
      <c r="SLF31" s="227"/>
      <c r="SLG31" s="227"/>
      <c r="SLH31" s="227"/>
      <c r="SLI31" s="227"/>
      <c r="SLJ31" s="227"/>
      <c r="SLK31" s="227"/>
      <c r="SLL31" s="227"/>
      <c r="SLM31" s="227"/>
      <c r="SLN31" s="227"/>
      <c r="SLO31" s="227"/>
      <c r="SLP31" s="227"/>
      <c r="SLQ31" s="227"/>
      <c r="SLR31" s="227"/>
      <c r="SLS31" s="227"/>
      <c r="SLT31" s="227"/>
      <c r="SLU31" s="227"/>
      <c r="SLV31" s="227"/>
      <c r="SLW31" s="227"/>
      <c r="SLX31" s="227"/>
      <c r="SLY31" s="227"/>
      <c r="SLZ31" s="227"/>
      <c r="SMA31" s="227"/>
      <c r="SMB31" s="227"/>
      <c r="SMC31" s="227"/>
      <c r="SMD31" s="227"/>
      <c r="SME31" s="227"/>
      <c r="SMF31" s="227"/>
      <c r="SMG31" s="227"/>
      <c r="SMH31" s="227"/>
      <c r="SMI31" s="227"/>
      <c r="SMJ31" s="227"/>
      <c r="SMK31" s="227"/>
      <c r="SML31" s="227"/>
      <c r="SMM31" s="227"/>
      <c r="SMN31" s="227"/>
      <c r="SMO31" s="227"/>
      <c r="SMP31" s="227"/>
      <c r="SMQ31" s="227"/>
      <c r="SMR31" s="227"/>
      <c r="SMS31" s="227"/>
      <c r="SMT31" s="227"/>
      <c r="SMU31" s="227"/>
      <c r="SMV31" s="227"/>
      <c r="SMW31" s="227"/>
      <c r="SMX31" s="227"/>
      <c r="SMY31" s="227"/>
      <c r="SMZ31" s="227"/>
      <c r="SNA31" s="227"/>
      <c r="SNB31" s="227"/>
      <c r="SNC31" s="227"/>
      <c r="SND31" s="227"/>
      <c r="SNE31" s="227"/>
      <c r="SNF31" s="227"/>
      <c r="SNG31" s="227"/>
      <c r="SNH31" s="227"/>
      <c r="SNI31" s="227"/>
      <c r="SNJ31" s="227"/>
      <c r="SNK31" s="227"/>
      <c r="SNL31" s="227"/>
      <c r="SNM31" s="227"/>
      <c r="SNN31" s="227"/>
      <c r="SNO31" s="227"/>
      <c r="SNP31" s="227"/>
      <c r="SNQ31" s="227"/>
      <c r="SNR31" s="227"/>
      <c r="SNS31" s="227"/>
      <c r="SNT31" s="227"/>
      <c r="SNU31" s="227"/>
      <c r="SNV31" s="227"/>
      <c r="SNW31" s="227"/>
      <c r="SNX31" s="227"/>
      <c r="SNY31" s="227"/>
      <c r="SNZ31" s="227"/>
      <c r="SOA31" s="227"/>
      <c r="SOB31" s="227"/>
      <c r="SOC31" s="227"/>
      <c r="SOD31" s="227"/>
      <c r="SOE31" s="227"/>
      <c r="SOF31" s="227"/>
      <c r="SOG31" s="227"/>
      <c r="SOH31" s="227"/>
      <c r="SOI31" s="227"/>
      <c r="SOJ31" s="227"/>
      <c r="SOK31" s="227"/>
      <c r="SOL31" s="227"/>
      <c r="SOM31" s="227"/>
      <c r="SON31" s="227"/>
      <c r="SOO31" s="227"/>
      <c r="SOP31" s="227"/>
      <c r="SOQ31" s="227"/>
      <c r="SOR31" s="227"/>
      <c r="SOS31" s="227"/>
      <c r="SOT31" s="227"/>
      <c r="SOU31" s="227"/>
      <c r="SOV31" s="227"/>
      <c r="SOW31" s="227"/>
      <c r="SOX31" s="227"/>
      <c r="SOY31" s="227"/>
      <c r="SOZ31" s="227"/>
      <c r="SPA31" s="227"/>
      <c r="SPB31" s="227"/>
      <c r="SPC31" s="227"/>
      <c r="SPD31" s="227"/>
      <c r="SPE31" s="227"/>
      <c r="SPF31" s="227"/>
      <c r="SPG31" s="227"/>
      <c r="SPH31" s="227"/>
      <c r="SPI31" s="227"/>
      <c r="SPJ31" s="227"/>
      <c r="SPK31" s="227"/>
      <c r="SPL31" s="227"/>
      <c r="SPM31" s="227"/>
      <c r="SPN31" s="227"/>
      <c r="SPO31" s="227"/>
      <c r="SPP31" s="227"/>
      <c r="SPQ31" s="227"/>
      <c r="SPR31" s="227"/>
      <c r="SPS31" s="227"/>
      <c r="SPT31" s="227"/>
      <c r="SPU31" s="227"/>
      <c r="SPV31" s="227"/>
      <c r="SPW31" s="227"/>
      <c r="SPX31" s="227"/>
      <c r="SPY31" s="227"/>
      <c r="SPZ31" s="227"/>
      <c r="SQA31" s="227"/>
      <c r="SQB31" s="227"/>
      <c r="SQC31" s="227"/>
      <c r="SQD31" s="227"/>
      <c r="SQE31" s="227"/>
      <c r="SQF31" s="227"/>
      <c r="SQG31" s="227"/>
      <c r="SQH31" s="227"/>
      <c r="SQI31" s="227"/>
      <c r="SQJ31" s="227"/>
      <c r="SQK31" s="227"/>
      <c r="SQL31" s="227"/>
      <c r="SQM31" s="227"/>
      <c r="SQN31" s="227"/>
      <c r="SQO31" s="227"/>
      <c r="SQP31" s="227"/>
      <c r="SQQ31" s="227"/>
      <c r="SQR31" s="227"/>
      <c r="SQS31" s="227"/>
      <c r="SQT31" s="227"/>
      <c r="SQU31" s="227"/>
      <c r="SQV31" s="227"/>
      <c r="SQW31" s="227"/>
      <c r="SQX31" s="227"/>
      <c r="SQY31" s="227"/>
      <c r="SQZ31" s="227"/>
      <c r="SRA31" s="227"/>
      <c r="SRB31" s="227"/>
      <c r="SRC31" s="227"/>
      <c r="SRD31" s="227"/>
      <c r="SRE31" s="227"/>
      <c r="SRF31" s="227"/>
      <c r="SRG31" s="227"/>
      <c r="SRH31" s="227"/>
      <c r="SRI31" s="227"/>
      <c r="SRJ31" s="227"/>
      <c r="SRK31" s="227"/>
      <c r="SRL31" s="227"/>
      <c r="SRM31" s="227"/>
      <c r="SRN31" s="227"/>
      <c r="SRO31" s="227"/>
      <c r="SRP31" s="227"/>
      <c r="SRQ31" s="227"/>
      <c r="SRR31" s="227"/>
      <c r="SRS31" s="227"/>
      <c r="SRT31" s="227"/>
      <c r="SRU31" s="227"/>
      <c r="SRV31" s="227"/>
      <c r="SRW31" s="227"/>
      <c r="SRX31" s="227"/>
      <c r="SRY31" s="227"/>
      <c r="SRZ31" s="227"/>
      <c r="SSA31" s="227"/>
      <c r="SSB31" s="227"/>
      <c r="SSC31" s="227"/>
      <c r="SSD31" s="227"/>
      <c r="SSE31" s="227"/>
      <c r="SSF31" s="227"/>
      <c r="SSG31" s="227"/>
      <c r="SSH31" s="227"/>
      <c r="SSI31" s="227"/>
      <c r="SSJ31" s="227"/>
      <c r="SSK31" s="227"/>
      <c r="SSL31" s="227"/>
      <c r="SSM31" s="227"/>
      <c r="SSN31" s="227"/>
      <c r="SSO31" s="227"/>
      <c r="SSP31" s="227"/>
      <c r="SSQ31" s="227"/>
      <c r="SSR31" s="227"/>
      <c r="SSS31" s="227"/>
      <c r="SST31" s="227"/>
      <c r="SSU31" s="227"/>
      <c r="SSV31" s="227"/>
      <c r="SSW31" s="227"/>
      <c r="SSX31" s="227"/>
      <c r="SSY31" s="227"/>
      <c r="SSZ31" s="227"/>
      <c r="STA31" s="227"/>
      <c r="STB31" s="227"/>
      <c r="STC31" s="227"/>
      <c r="STD31" s="227"/>
      <c r="STE31" s="227"/>
      <c r="STF31" s="227"/>
      <c r="STG31" s="227"/>
      <c r="STH31" s="227"/>
      <c r="STI31" s="227"/>
      <c r="STJ31" s="227"/>
      <c r="STK31" s="227"/>
      <c r="STL31" s="227"/>
      <c r="STM31" s="227"/>
      <c r="STN31" s="227"/>
      <c r="STO31" s="227"/>
      <c r="STP31" s="227"/>
      <c r="STQ31" s="227"/>
      <c r="STR31" s="227"/>
      <c r="STS31" s="227"/>
      <c r="STT31" s="227"/>
      <c r="STU31" s="227"/>
      <c r="STV31" s="227"/>
      <c r="STW31" s="227"/>
      <c r="STX31" s="227"/>
      <c r="STY31" s="227"/>
      <c r="STZ31" s="227"/>
      <c r="SUA31" s="227"/>
      <c r="SUB31" s="227"/>
      <c r="SUC31" s="227"/>
      <c r="SUD31" s="227"/>
      <c r="SUE31" s="227"/>
      <c r="SUF31" s="227"/>
      <c r="SUG31" s="227"/>
      <c r="SUH31" s="227"/>
      <c r="SUI31" s="227"/>
      <c r="SUJ31" s="227"/>
      <c r="SUK31" s="227"/>
      <c r="SUL31" s="227"/>
      <c r="SUM31" s="227"/>
      <c r="SUN31" s="227"/>
      <c r="SUO31" s="227"/>
      <c r="SUP31" s="227"/>
      <c r="SUQ31" s="227"/>
      <c r="SUR31" s="227"/>
      <c r="SUS31" s="227"/>
      <c r="SUT31" s="227"/>
      <c r="SUU31" s="227"/>
      <c r="SUV31" s="227"/>
      <c r="SUW31" s="227"/>
      <c r="SUX31" s="227"/>
      <c r="SUY31" s="227"/>
      <c r="SUZ31" s="227"/>
      <c r="SVA31" s="227"/>
      <c r="SVB31" s="227"/>
      <c r="SVC31" s="227"/>
      <c r="SVD31" s="227"/>
      <c r="SVE31" s="227"/>
      <c r="SVF31" s="227"/>
      <c r="SVG31" s="227"/>
      <c r="SVH31" s="227"/>
      <c r="SVI31" s="227"/>
      <c r="SVJ31" s="227"/>
      <c r="SVK31" s="227"/>
      <c r="SVL31" s="227"/>
      <c r="SVM31" s="227"/>
      <c r="SVN31" s="227"/>
      <c r="SVO31" s="227"/>
      <c r="SVP31" s="227"/>
      <c r="SVQ31" s="227"/>
      <c r="SVR31" s="227"/>
      <c r="SVS31" s="227"/>
      <c r="SVT31" s="227"/>
      <c r="SVU31" s="227"/>
      <c r="SVV31" s="227"/>
      <c r="SVW31" s="227"/>
      <c r="SVX31" s="227"/>
      <c r="SVY31" s="227"/>
      <c r="SVZ31" s="227"/>
      <c r="SWA31" s="227"/>
      <c r="SWB31" s="227"/>
      <c r="SWC31" s="227"/>
      <c r="SWD31" s="227"/>
      <c r="SWE31" s="227"/>
      <c r="SWF31" s="227"/>
      <c r="SWG31" s="227"/>
      <c r="SWH31" s="227"/>
      <c r="SWI31" s="227"/>
      <c r="SWJ31" s="227"/>
      <c r="SWK31" s="227"/>
      <c r="SWL31" s="227"/>
      <c r="SWM31" s="227"/>
      <c r="SWN31" s="227"/>
      <c r="SWO31" s="227"/>
      <c r="SWP31" s="227"/>
      <c r="SWQ31" s="227"/>
      <c r="SWR31" s="227"/>
      <c r="SWS31" s="227"/>
      <c r="SWT31" s="227"/>
      <c r="SWU31" s="227"/>
      <c r="SWV31" s="227"/>
      <c r="SWW31" s="227"/>
      <c r="SWX31" s="227"/>
      <c r="SWY31" s="227"/>
      <c r="SWZ31" s="227"/>
      <c r="SXA31" s="227"/>
      <c r="SXB31" s="227"/>
      <c r="SXC31" s="227"/>
      <c r="SXD31" s="227"/>
      <c r="SXE31" s="227"/>
      <c r="SXF31" s="227"/>
      <c r="SXG31" s="227"/>
      <c r="SXH31" s="227"/>
      <c r="SXI31" s="227"/>
      <c r="SXJ31" s="227"/>
      <c r="SXK31" s="227"/>
      <c r="SXL31" s="227"/>
      <c r="SXM31" s="227"/>
      <c r="SXN31" s="227"/>
      <c r="SXO31" s="227"/>
      <c r="SXP31" s="227"/>
      <c r="SXQ31" s="227"/>
      <c r="SXR31" s="227"/>
      <c r="SXS31" s="227"/>
      <c r="SXT31" s="227"/>
      <c r="SXU31" s="227"/>
      <c r="SXV31" s="227"/>
      <c r="SXW31" s="227"/>
      <c r="SXX31" s="227"/>
      <c r="SXY31" s="227"/>
      <c r="SXZ31" s="227"/>
      <c r="SYA31" s="227"/>
      <c r="SYB31" s="227"/>
      <c r="SYC31" s="227"/>
      <c r="SYD31" s="227"/>
      <c r="SYE31" s="227"/>
      <c r="SYF31" s="227"/>
      <c r="SYG31" s="227"/>
      <c r="SYH31" s="227"/>
      <c r="SYI31" s="227"/>
      <c r="SYJ31" s="227"/>
      <c r="SYK31" s="227"/>
      <c r="SYL31" s="227"/>
      <c r="SYM31" s="227"/>
      <c r="SYN31" s="227"/>
      <c r="SYO31" s="227"/>
      <c r="SYP31" s="227"/>
      <c r="SYQ31" s="227"/>
      <c r="SYR31" s="227"/>
      <c r="SYS31" s="227"/>
      <c r="SYT31" s="227"/>
      <c r="SYU31" s="227"/>
      <c r="SYV31" s="227"/>
      <c r="SYW31" s="227"/>
      <c r="SYX31" s="227"/>
      <c r="SYY31" s="227"/>
      <c r="SYZ31" s="227"/>
      <c r="SZA31" s="227"/>
      <c r="SZB31" s="227"/>
      <c r="SZC31" s="227"/>
      <c r="SZD31" s="227"/>
      <c r="SZE31" s="227"/>
      <c r="SZF31" s="227"/>
      <c r="SZG31" s="227"/>
      <c r="SZH31" s="227"/>
      <c r="SZI31" s="227"/>
      <c r="SZJ31" s="227"/>
      <c r="SZK31" s="227"/>
      <c r="SZL31" s="227"/>
      <c r="SZM31" s="227"/>
      <c r="SZN31" s="227"/>
      <c r="SZO31" s="227"/>
      <c r="SZP31" s="227"/>
      <c r="SZQ31" s="227"/>
      <c r="SZR31" s="227"/>
      <c r="SZS31" s="227"/>
      <c r="SZT31" s="227"/>
      <c r="SZU31" s="227"/>
      <c r="SZV31" s="227"/>
      <c r="SZW31" s="227"/>
      <c r="SZX31" s="227"/>
      <c r="SZY31" s="227"/>
      <c r="SZZ31" s="227"/>
      <c r="TAA31" s="227"/>
      <c r="TAB31" s="227"/>
      <c r="TAC31" s="227"/>
      <c r="TAD31" s="227"/>
      <c r="TAE31" s="227"/>
      <c r="TAF31" s="227"/>
      <c r="TAG31" s="227"/>
      <c r="TAH31" s="227"/>
      <c r="TAI31" s="227"/>
      <c r="TAJ31" s="227"/>
      <c r="TAK31" s="227"/>
      <c r="TAL31" s="227"/>
      <c r="TAM31" s="227"/>
      <c r="TAN31" s="227"/>
      <c r="TAO31" s="227"/>
      <c r="TAP31" s="227"/>
      <c r="TAQ31" s="227"/>
      <c r="TAR31" s="227"/>
      <c r="TAS31" s="227"/>
      <c r="TAT31" s="227"/>
      <c r="TAU31" s="227"/>
      <c r="TAV31" s="227"/>
      <c r="TAW31" s="227"/>
      <c r="TAX31" s="227"/>
      <c r="TAY31" s="227"/>
      <c r="TAZ31" s="227"/>
      <c r="TBA31" s="227"/>
      <c r="TBB31" s="227"/>
      <c r="TBC31" s="227"/>
      <c r="TBD31" s="227"/>
      <c r="TBE31" s="227"/>
      <c r="TBF31" s="227"/>
      <c r="TBG31" s="227"/>
      <c r="TBH31" s="227"/>
      <c r="TBI31" s="227"/>
      <c r="TBJ31" s="227"/>
      <c r="TBK31" s="227"/>
      <c r="TBL31" s="227"/>
      <c r="TBM31" s="227"/>
      <c r="TBN31" s="227"/>
      <c r="TBO31" s="227"/>
      <c r="TBP31" s="227"/>
      <c r="TBQ31" s="227"/>
      <c r="TBR31" s="227"/>
      <c r="TBS31" s="227"/>
      <c r="TBT31" s="227"/>
      <c r="TBU31" s="227"/>
      <c r="TBV31" s="227"/>
      <c r="TBW31" s="227"/>
      <c r="TBX31" s="227"/>
      <c r="TBY31" s="227"/>
      <c r="TBZ31" s="227"/>
      <c r="TCA31" s="227"/>
      <c r="TCB31" s="227"/>
      <c r="TCC31" s="227"/>
      <c r="TCD31" s="227"/>
      <c r="TCE31" s="227"/>
      <c r="TCF31" s="227"/>
      <c r="TCG31" s="227"/>
      <c r="TCH31" s="227"/>
      <c r="TCI31" s="227"/>
      <c r="TCJ31" s="227"/>
      <c r="TCK31" s="227"/>
      <c r="TCL31" s="227"/>
      <c r="TCM31" s="227"/>
      <c r="TCN31" s="227"/>
      <c r="TCO31" s="227"/>
      <c r="TCP31" s="227"/>
      <c r="TCQ31" s="227"/>
      <c r="TCR31" s="227"/>
      <c r="TCS31" s="227"/>
      <c r="TCT31" s="227"/>
      <c r="TCU31" s="227"/>
      <c r="TCV31" s="227"/>
      <c r="TCW31" s="227"/>
      <c r="TCX31" s="227"/>
      <c r="TCY31" s="227"/>
      <c r="TCZ31" s="227"/>
      <c r="TDA31" s="227"/>
      <c r="TDB31" s="227"/>
      <c r="TDC31" s="227"/>
      <c r="TDD31" s="227"/>
      <c r="TDE31" s="227"/>
      <c r="TDF31" s="227"/>
      <c r="TDG31" s="227"/>
      <c r="TDH31" s="227"/>
      <c r="TDI31" s="227"/>
      <c r="TDJ31" s="227"/>
      <c r="TDK31" s="227"/>
      <c r="TDL31" s="227"/>
      <c r="TDM31" s="227"/>
      <c r="TDN31" s="227"/>
      <c r="TDO31" s="227"/>
      <c r="TDP31" s="227"/>
      <c r="TDQ31" s="227"/>
      <c r="TDR31" s="227"/>
      <c r="TDS31" s="227"/>
      <c r="TDT31" s="227"/>
      <c r="TDU31" s="227"/>
      <c r="TDV31" s="227"/>
      <c r="TDW31" s="227"/>
      <c r="TDX31" s="227"/>
      <c r="TDY31" s="227"/>
      <c r="TDZ31" s="227"/>
      <c r="TEA31" s="227"/>
      <c r="TEB31" s="227"/>
      <c r="TEC31" s="227"/>
      <c r="TED31" s="227"/>
      <c r="TEE31" s="227"/>
      <c r="TEF31" s="227"/>
      <c r="TEG31" s="227"/>
      <c r="TEH31" s="227"/>
      <c r="TEI31" s="227"/>
      <c r="TEJ31" s="227"/>
      <c r="TEK31" s="227"/>
      <c r="TEL31" s="227"/>
      <c r="TEM31" s="227"/>
      <c r="TEN31" s="227"/>
      <c r="TEO31" s="227"/>
      <c r="TEP31" s="227"/>
      <c r="TEQ31" s="227"/>
      <c r="TER31" s="227"/>
      <c r="TES31" s="227"/>
      <c r="TET31" s="227"/>
      <c r="TEU31" s="227"/>
      <c r="TEV31" s="227"/>
      <c r="TEW31" s="227"/>
      <c r="TEX31" s="227"/>
      <c r="TEY31" s="227"/>
      <c r="TEZ31" s="227"/>
      <c r="TFA31" s="227"/>
      <c r="TFB31" s="227"/>
      <c r="TFC31" s="227"/>
      <c r="TFD31" s="227"/>
      <c r="TFE31" s="227"/>
      <c r="TFF31" s="227"/>
      <c r="TFG31" s="227"/>
      <c r="TFH31" s="227"/>
      <c r="TFI31" s="227"/>
      <c r="TFJ31" s="227"/>
      <c r="TFK31" s="227"/>
      <c r="TFL31" s="227"/>
      <c r="TFM31" s="227"/>
      <c r="TFN31" s="227"/>
      <c r="TFO31" s="227"/>
      <c r="TFP31" s="227"/>
      <c r="TFQ31" s="227"/>
      <c r="TFR31" s="227"/>
      <c r="TFS31" s="227"/>
      <c r="TFT31" s="227"/>
      <c r="TFU31" s="227"/>
      <c r="TFV31" s="227"/>
      <c r="TFW31" s="227"/>
      <c r="TFX31" s="227"/>
      <c r="TFY31" s="227"/>
      <c r="TFZ31" s="227"/>
      <c r="TGA31" s="227"/>
      <c r="TGB31" s="227"/>
      <c r="TGC31" s="227"/>
      <c r="TGD31" s="227"/>
      <c r="TGE31" s="227"/>
      <c r="TGF31" s="227"/>
      <c r="TGG31" s="227"/>
      <c r="TGH31" s="227"/>
      <c r="TGI31" s="227"/>
      <c r="TGJ31" s="227"/>
      <c r="TGK31" s="227"/>
      <c r="TGL31" s="227"/>
      <c r="TGM31" s="227"/>
      <c r="TGN31" s="227"/>
      <c r="TGO31" s="227"/>
      <c r="TGP31" s="227"/>
      <c r="TGQ31" s="227"/>
      <c r="TGR31" s="227"/>
      <c r="TGS31" s="227"/>
      <c r="TGT31" s="227"/>
      <c r="TGU31" s="227"/>
      <c r="TGV31" s="227"/>
      <c r="TGW31" s="227"/>
      <c r="TGX31" s="227"/>
      <c r="TGY31" s="227"/>
      <c r="TGZ31" s="227"/>
      <c r="THA31" s="227"/>
      <c r="THB31" s="227"/>
      <c r="THC31" s="227"/>
      <c r="THD31" s="227"/>
      <c r="THE31" s="227"/>
      <c r="THF31" s="227"/>
      <c r="THG31" s="227"/>
      <c r="THH31" s="227"/>
      <c r="THI31" s="227"/>
      <c r="THJ31" s="227"/>
      <c r="THK31" s="227"/>
      <c r="THL31" s="227"/>
      <c r="THM31" s="227"/>
      <c r="THN31" s="227"/>
      <c r="THO31" s="227"/>
      <c r="THP31" s="227"/>
      <c r="THQ31" s="227"/>
      <c r="THR31" s="227"/>
      <c r="THS31" s="227"/>
      <c r="THT31" s="227"/>
      <c r="THU31" s="227"/>
      <c r="THV31" s="227"/>
      <c r="THW31" s="227"/>
      <c r="THX31" s="227"/>
      <c r="THY31" s="227"/>
      <c r="THZ31" s="227"/>
      <c r="TIA31" s="227"/>
      <c r="TIB31" s="227"/>
      <c r="TIC31" s="227"/>
      <c r="TID31" s="227"/>
      <c r="TIE31" s="227"/>
      <c r="TIF31" s="227"/>
      <c r="TIG31" s="227"/>
      <c r="TIH31" s="227"/>
      <c r="TII31" s="227"/>
      <c r="TIJ31" s="227"/>
      <c r="TIK31" s="227"/>
      <c r="TIL31" s="227"/>
      <c r="TIM31" s="227"/>
      <c r="TIN31" s="227"/>
      <c r="TIO31" s="227"/>
      <c r="TIP31" s="227"/>
      <c r="TIQ31" s="227"/>
      <c r="TIR31" s="227"/>
      <c r="TIS31" s="227"/>
      <c r="TIT31" s="227"/>
      <c r="TIU31" s="227"/>
      <c r="TIV31" s="227"/>
      <c r="TIW31" s="227"/>
      <c r="TIX31" s="227"/>
      <c r="TIY31" s="227"/>
      <c r="TIZ31" s="227"/>
      <c r="TJA31" s="227"/>
      <c r="TJB31" s="227"/>
      <c r="TJC31" s="227"/>
      <c r="TJD31" s="227"/>
      <c r="TJE31" s="227"/>
      <c r="TJF31" s="227"/>
      <c r="TJG31" s="227"/>
      <c r="TJH31" s="227"/>
      <c r="TJI31" s="227"/>
      <c r="TJJ31" s="227"/>
      <c r="TJK31" s="227"/>
      <c r="TJL31" s="227"/>
      <c r="TJM31" s="227"/>
      <c r="TJN31" s="227"/>
      <c r="TJO31" s="227"/>
      <c r="TJP31" s="227"/>
      <c r="TJQ31" s="227"/>
      <c r="TJR31" s="227"/>
      <c r="TJS31" s="227"/>
      <c r="TJT31" s="227"/>
      <c r="TJU31" s="227"/>
      <c r="TJV31" s="227"/>
      <c r="TJW31" s="227"/>
      <c r="TJX31" s="227"/>
      <c r="TJY31" s="227"/>
      <c r="TJZ31" s="227"/>
      <c r="TKA31" s="227"/>
      <c r="TKB31" s="227"/>
      <c r="TKC31" s="227"/>
      <c r="TKD31" s="227"/>
      <c r="TKE31" s="227"/>
      <c r="TKF31" s="227"/>
      <c r="TKG31" s="227"/>
      <c r="TKH31" s="227"/>
      <c r="TKI31" s="227"/>
      <c r="TKJ31" s="227"/>
      <c r="TKK31" s="227"/>
      <c r="TKL31" s="227"/>
      <c r="TKM31" s="227"/>
      <c r="TKN31" s="227"/>
      <c r="TKO31" s="227"/>
      <c r="TKP31" s="227"/>
      <c r="TKQ31" s="227"/>
      <c r="TKR31" s="227"/>
      <c r="TKS31" s="227"/>
      <c r="TKT31" s="227"/>
      <c r="TKU31" s="227"/>
      <c r="TKV31" s="227"/>
      <c r="TKW31" s="227"/>
      <c r="TKX31" s="227"/>
      <c r="TKY31" s="227"/>
      <c r="TKZ31" s="227"/>
      <c r="TLA31" s="227"/>
      <c r="TLB31" s="227"/>
      <c r="TLC31" s="227"/>
      <c r="TLD31" s="227"/>
      <c r="TLE31" s="227"/>
      <c r="TLF31" s="227"/>
      <c r="TLG31" s="227"/>
      <c r="TLH31" s="227"/>
      <c r="TLI31" s="227"/>
      <c r="TLJ31" s="227"/>
      <c r="TLK31" s="227"/>
      <c r="TLL31" s="227"/>
      <c r="TLM31" s="227"/>
      <c r="TLN31" s="227"/>
      <c r="TLO31" s="227"/>
      <c r="TLP31" s="227"/>
      <c r="TLQ31" s="227"/>
      <c r="TLR31" s="227"/>
      <c r="TLS31" s="227"/>
      <c r="TLT31" s="227"/>
      <c r="TLU31" s="227"/>
      <c r="TLV31" s="227"/>
      <c r="TLW31" s="227"/>
      <c r="TLX31" s="227"/>
      <c r="TLY31" s="227"/>
      <c r="TLZ31" s="227"/>
      <c r="TMA31" s="227"/>
      <c r="TMB31" s="227"/>
      <c r="TMC31" s="227"/>
      <c r="TMD31" s="227"/>
      <c r="TME31" s="227"/>
      <c r="TMF31" s="227"/>
      <c r="TMG31" s="227"/>
      <c r="TMH31" s="227"/>
      <c r="TMI31" s="227"/>
      <c r="TMJ31" s="227"/>
      <c r="TMK31" s="227"/>
      <c r="TML31" s="227"/>
      <c r="TMM31" s="227"/>
      <c r="TMN31" s="227"/>
      <c r="TMO31" s="227"/>
      <c r="TMP31" s="227"/>
      <c r="TMQ31" s="227"/>
      <c r="TMR31" s="227"/>
      <c r="TMS31" s="227"/>
      <c r="TMT31" s="227"/>
      <c r="TMU31" s="227"/>
      <c r="TMV31" s="227"/>
      <c r="TMW31" s="227"/>
      <c r="TMX31" s="227"/>
      <c r="TMY31" s="227"/>
      <c r="TMZ31" s="227"/>
      <c r="TNA31" s="227"/>
      <c r="TNB31" s="227"/>
      <c r="TNC31" s="227"/>
      <c r="TND31" s="227"/>
      <c r="TNE31" s="227"/>
      <c r="TNF31" s="227"/>
      <c r="TNG31" s="227"/>
      <c r="TNH31" s="227"/>
      <c r="TNI31" s="227"/>
      <c r="TNJ31" s="227"/>
      <c r="TNK31" s="227"/>
      <c r="TNL31" s="227"/>
      <c r="TNM31" s="227"/>
      <c r="TNN31" s="227"/>
      <c r="TNO31" s="227"/>
      <c r="TNP31" s="227"/>
      <c r="TNQ31" s="227"/>
      <c r="TNR31" s="227"/>
      <c r="TNS31" s="227"/>
      <c r="TNT31" s="227"/>
      <c r="TNU31" s="227"/>
      <c r="TNV31" s="227"/>
      <c r="TNW31" s="227"/>
      <c r="TNX31" s="227"/>
      <c r="TNY31" s="227"/>
      <c r="TNZ31" s="227"/>
      <c r="TOA31" s="227"/>
      <c r="TOB31" s="227"/>
      <c r="TOC31" s="227"/>
      <c r="TOD31" s="227"/>
      <c r="TOE31" s="227"/>
      <c r="TOF31" s="227"/>
      <c r="TOG31" s="227"/>
      <c r="TOH31" s="227"/>
      <c r="TOI31" s="227"/>
      <c r="TOJ31" s="227"/>
      <c r="TOK31" s="227"/>
      <c r="TOL31" s="227"/>
      <c r="TOM31" s="227"/>
      <c r="TON31" s="227"/>
      <c r="TOO31" s="227"/>
      <c r="TOP31" s="227"/>
      <c r="TOQ31" s="227"/>
      <c r="TOR31" s="227"/>
      <c r="TOS31" s="227"/>
      <c r="TOT31" s="227"/>
      <c r="TOU31" s="227"/>
      <c r="TOV31" s="227"/>
      <c r="TOW31" s="227"/>
      <c r="TOX31" s="227"/>
      <c r="TOY31" s="227"/>
      <c r="TOZ31" s="227"/>
      <c r="TPA31" s="227"/>
      <c r="TPB31" s="227"/>
      <c r="TPC31" s="227"/>
      <c r="TPD31" s="227"/>
      <c r="TPE31" s="227"/>
      <c r="TPF31" s="227"/>
      <c r="TPG31" s="227"/>
      <c r="TPH31" s="227"/>
      <c r="TPI31" s="227"/>
      <c r="TPJ31" s="227"/>
      <c r="TPK31" s="227"/>
      <c r="TPL31" s="227"/>
      <c r="TPM31" s="227"/>
      <c r="TPN31" s="227"/>
      <c r="TPO31" s="227"/>
      <c r="TPP31" s="227"/>
      <c r="TPQ31" s="227"/>
      <c r="TPR31" s="227"/>
      <c r="TPS31" s="227"/>
      <c r="TPT31" s="227"/>
      <c r="TPU31" s="227"/>
      <c r="TPV31" s="227"/>
      <c r="TPW31" s="227"/>
      <c r="TPX31" s="227"/>
      <c r="TPY31" s="227"/>
      <c r="TPZ31" s="227"/>
      <c r="TQA31" s="227"/>
      <c r="TQB31" s="227"/>
      <c r="TQC31" s="227"/>
      <c r="TQD31" s="227"/>
      <c r="TQE31" s="227"/>
      <c r="TQF31" s="227"/>
      <c r="TQG31" s="227"/>
      <c r="TQH31" s="227"/>
      <c r="TQI31" s="227"/>
      <c r="TQJ31" s="227"/>
      <c r="TQK31" s="227"/>
      <c r="TQL31" s="227"/>
      <c r="TQM31" s="227"/>
      <c r="TQN31" s="227"/>
      <c r="TQO31" s="227"/>
      <c r="TQP31" s="227"/>
      <c r="TQQ31" s="227"/>
      <c r="TQR31" s="227"/>
      <c r="TQS31" s="227"/>
      <c r="TQT31" s="227"/>
      <c r="TQU31" s="227"/>
      <c r="TQV31" s="227"/>
      <c r="TQW31" s="227"/>
      <c r="TQX31" s="227"/>
      <c r="TQY31" s="227"/>
      <c r="TQZ31" s="227"/>
      <c r="TRA31" s="227"/>
      <c r="TRB31" s="227"/>
      <c r="TRC31" s="227"/>
      <c r="TRD31" s="227"/>
      <c r="TRE31" s="227"/>
      <c r="TRF31" s="227"/>
      <c r="TRG31" s="227"/>
      <c r="TRH31" s="227"/>
      <c r="TRI31" s="227"/>
      <c r="TRJ31" s="227"/>
      <c r="TRK31" s="227"/>
      <c r="TRL31" s="227"/>
      <c r="TRM31" s="227"/>
      <c r="TRN31" s="227"/>
      <c r="TRO31" s="227"/>
      <c r="TRP31" s="227"/>
      <c r="TRQ31" s="227"/>
      <c r="TRR31" s="227"/>
      <c r="TRS31" s="227"/>
      <c r="TRT31" s="227"/>
      <c r="TRU31" s="227"/>
      <c r="TRV31" s="227"/>
      <c r="TRW31" s="227"/>
      <c r="TRX31" s="227"/>
      <c r="TRY31" s="227"/>
      <c r="TRZ31" s="227"/>
      <c r="TSA31" s="227"/>
      <c r="TSB31" s="227"/>
      <c r="TSC31" s="227"/>
      <c r="TSD31" s="227"/>
      <c r="TSE31" s="227"/>
      <c r="TSF31" s="227"/>
      <c r="TSG31" s="227"/>
      <c r="TSH31" s="227"/>
      <c r="TSI31" s="227"/>
      <c r="TSJ31" s="227"/>
      <c r="TSK31" s="227"/>
      <c r="TSL31" s="227"/>
      <c r="TSM31" s="227"/>
      <c r="TSN31" s="227"/>
      <c r="TSO31" s="227"/>
      <c r="TSP31" s="227"/>
      <c r="TSQ31" s="227"/>
      <c r="TSR31" s="227"/>
      <c r="TSS31" s="227"/>
      <c r="TST31" s="227"/>
      <c r="TSU31" s="227"/>
      <c r="TSV31" s="227"/>
      <c r="TSW31" s="227"/>
      <c r="TSX31" s="227"/>
      <c r="TSY31" s="227"/>
      <c r="TSZ31" s="227"/>
      <c r="TTA31" s="227"/>
      <c r="TTB31" s="227"/>
      <c r="TTC31" s="227"/>
      <c r="TTD31" s="227"/>
      <c r="TTE31" s="227"/>
      <c r="TTF31" s="227"/>
      <c r="TTG31" s="227"/>
      <c r="TTH31" s="227"/>
      <c r="TTI31" s="227"/>
      <c r="TTJ31" s="227"/>
      <c r="TTK31" s="227"/>
      <c r="TTL31" s="227"/>
      <c r="TTM31" s="227"/>
      <c r="TTN31" s="227"/>
      <c r="TTO31" s="227"/>
      <c r="TTP31" s="227"/>
      <c r="TTQ31" s="227"/>
      <c r="TTR31" s="227"/>
      <c r="TTS31" s="227"/>
      <c r="TTT31" s="227"/>
      <c r="TTU31" s="227"/>
      <c r="TTV31" s="227"/>
      <c r="TTW31" s="227"/>
      <c r="TTX31" s="227"/>
      <c r="TTY31" s="227"/>
      <c r="TTZ31" s="227"/>
      <c r="TUA31" s="227"/>
      <c r="TUB31" s="227"/>
      <c r="TUC31" s="227"/>
      <c r="TUD31" s="227"/>
      <c r="TUE31" s="227"/>
      <c r="TUF31" s="227"/>
      <c r="TUG31" s="227"/>
      <c r="TUH31" s="227"/>
      <c r="TUI31" s="227"/>
      <c r="TUJ31" s="227"/>
      <c r="TUK31" s="227"/>
      <c r="TUL31" s="227"/>
      <c r="TUM31" s="227"/>
      <c r="TUN31" s="227"/>
      <c r="TUO31" s="227"/>
      <c r="TUP31" s="227"/>
      <c r="TUQ31" s="227"/>
      <c r="TUR31" s="227"/>
      <c r="TUS31" s="227"/>
      <c r="TUT31" s="227"/>
      <c r="TUU31" s="227"/>
      <c r="TUV31" s="227"/>
      <c r="TUW31" s="227"/>
      <c r="TUX31" s="227"/>
      <c r="TUY31" s="227"/>
      <c r="TUZ31" s="227"/>
      <c r="TVA31" s="227"/>
      <c r="TVB31" s="227"/>
      <c r="TVC31" s="227"/>
      <c r="TVD31" s="227"/>
      <c r="TVE31" s="227"/>
      <c r="TVF31" s="227"/>
      <c r="TVG31" s="227"/>
      <c r="TVH31" s="227"/>
      <c r="TVI31" s="227"/>
      <c r="TVJ31" s="227"/>
      <c r="TVK31" s="227"/>
      <c r="TVL31" s="227"/>
      <c r="TVM31" s="227"/>
      <c r="TVN31" s="227"/>
      <c r="TVO31" s="227"/>
      <c r="TVP31" s="227"/>
      <c r="TVQ31" s="227"/>
      <c r="TVR31" s="227"/>
      <c r="TVS31" s="227"/>
      <c r="TVT31" s="227"/>
      <c r="TVU31" s="227"/>
      <c r="TVV31" s="227"/>
      <c r="TVW31" s="227"/>
      <c r="TVX31" s="227"/>
      <c r="TVY31" s="227"/>
      <c r="TVZ31" s="227"/>
      <c r="TWA31" s="227"/>
      <c r="TWB31" s="227"/>
      <c r="TWC31" s="227"/>
      <c r="TWD31" s="227"/>
      <c r="TWE31" s="227"/>
      <c r="TWF31" s="227"/>
      <c r="TWG31" s="227"/>
      <c r="TWH31" s="227"/>
      <c r="TWI31" s="227"/>
      <c r="TWJ31" s="227"/>
      <c r="TWK31" s="227"/>
      <c r="TWL31" s="227"/>
      <c r="TWM31" s="227"/>
      <c r="TWN31" s="227"/>
      <c r="TWO31" s="227"/>
      <c r="TWP31" s="227"/>
      <c r="TWQ31" s="227"/>
      <c r="TWR31" s="227"/>
      <c r="TWS31" s="227"/>
      <c r="TWT31" s="227"/>
      <c r="TWU31" s="227"/>
      <c r="TWV31" s="227"/>
      <c r="TWW31" s="227"/>
      <c r="TWX31" s="227"/>
      <c r="TWY31" s="227"/>
      <c r="TWZ31" s="227"/>
      <c r="TXA31" s="227"/>
      <c r="TXB31" s="227"/>
      <c r="TXC31" s="227"/>
      <c r="TXD31" s="227"/>
      <c r="TXE31" s="227"/>
      <c r="TXF31" s="227"/>
      <c r="TXG31" s="227"/>
      <c r="TXH31" s="227"/>
      <c r="TXI31" s="227"/>
      <c r="TXJ31" s="227"/>
      <c r="TXK31" s="227"/>
      <c r="TXL31" s="227"/>
      <c r="TXM31" s="227"/>
      <c r="TXN31" s="227"/>
      <c r="TXO31" s="227"/>
      <c r="TXP31" s="227"/>
      <c r="TXQ31" s="227"/>
      <c r="TXR31" s="227"/>
      <c r="TXS31" s="227"/>
      <c r="TXT31" s="227"/>
      <c r="TXU31" s="227"/>
      <c r="TXV31" s="227"/>
      <c r="TXW31" s="227"/>
      <c r="TXX31" s="227"/>
      <c r="TXY31" s="227"/>
      <c r="TXZ31" s="227"/>
      <c r="TYA31" s="227"/>
      <c r="TYB31" s="227"/>
      <c r="TYC31" s="227"/>
      <c r="TYD31" s="227"/>
      <c r="TYE31" s="227"/>
      <c r="TYF31" s="227"/>
      <c r="TYG31" s="227"/>
      <c r="TYH31" s="227"/>
      <c r="TYI31" s="227"/>
      <c r="TYJ31" s="227"/>
      <c r="TYK31" s="227"/>
      <c r="TYL31" s="227"/>
      <c r="TYM31" s="227"/>
      <c r="TYN31" s="227"/>
      <c r="TYO31" s="227"/>
      <c r="TYP31" s="227"/>
      <c r="TYQ31" s="227"/>
      <c r="TYR31" s="227"/>
      <c r="TYS31" s="227"/>
      <c r="TYT31" s="227"/>
      <c r="TYU31" s="227"/>
      <c r="TYV31" s="227"/>
      <c r="TYW31" s="227"/>
      <c r="TYX31" s="227"/>
      <c r="TYY31" s="227"/>
      <c r="TYZ31" s="227"/>
      <c r="TZA31" s="227"/>
      <c r="TZB31" s="227"/>
      <c r="TZC31" s="227"/>
      <c r="TZD31" s="227"/>
      <c r="TZE31" s="227"/>
      <c r="TZF31" s="227"/>
      <c r="TZG31" s="227"/>
      <c r="TZH31" s="227"/>
      <c r="TZI31" s="227"/>
      <c r="TZJ31" s="227"/>
      <c r="TZK31" s="227"/>
      <c r="TZL31" s="227"/>
      <c r="TZM31" s="227"/>
      <c r="TZN31" s="227"/>
      <c r="TZO31" s="227"/>
      <c r="TZP31" s="227"/>
      <c r="TZQ31" s="227"/>
      <c r="TZR31" s="227"/>
      <c r="TZS31" s="227"/>
      <c r="TZT31" s="227"/>
      <c r="TZU31" s="227"/>
      <c r="TZV31" s="227"/>
      <c r="TZW31" s="227"/>
      <c r="TZX31" s="227"/>
      <c r="TZY31" s="227"/>
      <c r="TZZ31" s="227"/>
      <c r="UAA31" s="227"/>
      <c r="UAB31" s="227"/>
      <c r="UAC31" s="227"/>
      <c r="UAD31" s="227"/>
      <c r="UAE31" s="227"/>
      <c r="UAF31" s="227"/>
      <c r="UAG31" s="227"/>
      <c r="UAH31" s="227"/>
      <c r="UAI31" s="227"/>
      <c r="UAJ31" s="227"/>
      <c r="UAK31" s="227"/>
      <c r="UAL31" s="227"/>
      <c r="UAM31" s="227"/>
      <c r="UAN31" s="227"/>
      <c r="UAO31" s="227"/>
      <c r="UAP31" s="227"/>
      <c r="UAQ31" s="227"/>
      <c r="UAR31" s="227"/>
      <c r="UAS31" s="227"/>
      <c r="UAT31" s="227"/>
      <c r="UAU31" s="227"/>
      <c r="UAV31" s="227"/>
      <c r="UAW31" s="227"/>
      <c r="UAX31" s="227"/>
      <c r="UAY31" s="227"/>
      <c r="UAZ31" s="227"/>
      <c r="UBA31" s="227"/>
      <c r="UBB31" s="227"/>
      <c r="UBC31" s="227"/>
      <c r="UBD31" s="227"/>
      <c r="UBE31" s="227"/>
      <c r="UBF31" s="227"/>
      <c r="UBG31" s="227"/>
      <c r="UBH31" s="227"/>
      <c r="UBI31" s="227"/>
      <c r="UBJ31" s="227"/>
      <c r="UBK31" s="227"/>
      <c r="UBL31" s="227"/>
      <c r="UBM31" s="227"/>
      <c r="UBN31" s="227"/>
      <c r="UBO31" s="227"/>
      <c r="UBP31" s="227"/>
      <c r="UBQ31" s="227"/>
      <c r="UBR31" s="227"/>
      <c r="UBS31" s="227"/>
      <c r="UBT31" s="227"/>
      <c r="UBU31" s="227"/>
      <c r="UBV31" s="227"/>
      <c r="UBW31" s="227"/>
      <c r="UBX31" s="227"/>
      <c r="UBY31" s="227"/>
      <c r="UBZ31" s="227"/>
      <c r="UCA31" s="227"/>
      <c r="UCB31" s="227"/>
      <c r="UCC31" s="227"/>
      <c r="UCD31" s="227"/>
      <c r="UCE31" s="227"/>
      <c r="UCF31" s="227"/>
      <c r="UCG31" s="227"/>
      <c r="UCH31" s="227"/>
      <c r="UCI31" s="227"/>
      <c r="UCJ31" s="227"/>
      <c r="UCK31" s="227"/>
      <c r="UCL31" s="227"/>
      <c r="UCM31" s="227"/>
      <c r="UCN31" s="227"/>
      <c r="UCO31" s="227"/>
      <c r="UCP31" s="227"/>
      <c r="UCQ31" s="227"/>
      <c r="UCR31" s="227"/>
      <c r="UCS31" s="227"/>
      <c r="UCT31" s="227"/>
      <c r="UCU31" s="227"/>
      <c r="UCV31" s="227"/>
      <c r="UCW31" s="227"/>
      <c r="UCX31" s="227"/>
      <c r="UCY31" s="227"/>
      <c r="UCZ31" s="227"/>
      <c r="UDA31" s="227"/>
      <c r="UDB31" s="227"/>
      <c r="UDC31" s="227"/>
      <c r="UDD31" s="227"/>
      <c r="UDE31" s="227"/>
      <c r="UDF31" s="227"/>
      <c r="UDG31" s="227"/>
      <c r="UDH31" s="227"/>
      <c r="UDI31" s="227"/>
      <c r="UDJ31" s="227"/>
      <c r="UDK31" s="227"/>
      <c r="UDL31" s="227"/>
      <c r="UDM31" s="227"/>
      <c r="UDN31" s="227"/>
      <c r="UDO31" s="227"/>
      <c r="UDP31" s="227"/>
      <c r="UDQ31" s="227"/>
      <c r="UDR31" s="227"/>
      <c r="UDS31" s="227"/>
      <c r="UDT31" s="227"/>
      <c r="UDU31" s="227"/>
      <c r="UDV31" s="227"/>
      <c r="UDW31" s="227"/>
      <c r="UDX31" s="227"/>
      <c r="UDY31" s="227"/>
      <c r="UDZ31" s="227"/>
      <c r="UEA31" s="227"/>
      <c r="UEB31" s="227"/>
      <c r="UEC31" s="227"/>
      <c r="UED31" s="227"/>
      <c r="UEE31" s="227"/>
      <c r="UEF31" s="227"/>
      <c r="UEG31" s="227"/>
      <c r="UEH31" s="227"/>
      <c r="UEI31" s="227"/>
      <c r="UEJ31" s="227"/>
      <c r="UEK31" s="227"/>
      <c r="UEL31" s="227"/>
      <c r="UEM31" s="227"/>
      <c r="UEN31" s="227"/>
      <c r="UEO31" s="227"/>
      <c r="UEP31" s="227"/>
      <c r="UEQ31" s="227"/>
      <c r="UER31" s="227"/>
      <c r="UES31" s="227"/>
      <c r="UET31" s="227"/>
      <c r="UEU31" s="227"/>
      <c r="UEV31" s="227"/>
      <c r="UEW31" s="227"/>
      <c r="UEX31" s="227"/>
      <c r="UEY31" s="227"/>
      <c r="UEZ31" s="227"/>
      <c r="UFA31" s="227"/>
      <c r="UFB31" s="227"/>
      <c r="UFC31" s="227"/>
      <c r="UFD31" s="227"/>
      <c r="UFE31" s="227"/>
      <c r="UFF31" s="227"/>
      <c r="UFG31" s="227"/>
      <c r="UFH31" s="227"/>
      <c r="UFI31" s="227"/>
      <c r="UFJ31" s="227"/>
      <c r="UFK31" s="227"/>
      <c r="UFL31" s="227"/>
      <c r="UFM31" s="227"/>
      <c r="UFN31" s="227"/>
      <c r="UFO31" s="227"/>
      <c r="UFP31" s="227"/>
      <c r="UFQ31" s="227"/>
      <c r="UFR31" s="227"/>
      <c r="UFS31" s="227"/>
      <c r="UFT31" s="227"/>
      <c r="UFU31" s="227"/>
      <c r="UFV31" s="227"/>
      <c r="UFW31" s="227"/>
      <c r="UFX31" s="227"/>
      <c r="UFY31" s="227"/>
      <c r="UFZ31" s="227"/>
      <c r="UGA31" s="227"/>
      <c r="UGB31" s="227"/>
      <c r="UGC31" s="227"/>
      <c r="UGD31" s="227"/>
      <c r="UGE31" s="227"/>
      <c r="UGF31" s="227"/>
      <c r="UGG31" s="227"/>
      <c r="UGH31" s="227"/>
      <c r="UGI31" s="227"/>
      <c r="UGJ31" s="227"/>
      <c r="UGK31" s="227"/>
      <c r="UGL31" s="227"/>
      <c r="UGM31" s="227"/>
      <c r="UGN31" s="227"/>
      <c r="UGO31" s="227"/>
      <c r="UGP31" s="227"/>
      <c r="UGQ31" s="227"/>
      <c r="UGR31" s="227"/>
      <c r="UGS31" s="227"/>
      <c r="UGT31" s="227"/>
      <c r="UGU31" s="227"/>
      <c r="UGV31" s="227"/>
      <c r="UGW31" s="227"/>
      <c r="UGX31" s="227"/>
      <c r="UGY31" s="227"/>
      <c r="UGZ31" s="227"/>
      <c r="UHA31" s="227"/>
      <c r="UHB31" s="227"/>
      <c r="UHC31" s="227"/>
      <c r="UHD31" s="227"/>
      <c r="UHE31" s="227"/>
      <c r="UHF31" s="227"/>
      <c r="UHG31" s="227"/>
      <c r="UHH31" s="227"/>
      <c r="UHI31" s="227"/>
      <c r="UHJ31" s="227"/>
      <c r="UHK31" s="227"/>
      <c r="UHL31" s="227"/>
      <c r="UHM31" s="227"/>
      <c r="UHN31" s="227"/>
      <c r="UHO31" s="227"/>
      <c r="UHP31" s="227"/>
      <c r="UHQ31" s="227"/>
      <c r="UHR31" s="227"/>
      <c r="UHS31" s="227"/>
      <c r="UHT31" s="227"/>
      <c r="UHU31" s="227"/>
      <c r="UHV31" s="227"/>
      <c r="UHW31" s="227"/>
      <c r="UHX31" s="227"/>
      <c r="UHY31" s="227"/>
      <c r="UHZ31" s="227"/>
      <c r="UIA31" s="227"/>
      <c r="UIB31" s="227"/>
      <c r="UIC31" s="227"/>
      <c r="UID31" s="227"/>
      <c r="UIE31" s="227"/>
      <c r="UIF31" s="227"/>
      <c r="UIG31" s="227"/>
      <c r="UIH31" s="227"/>
      <c r="UII31" s="227"/>
      <c r="UIJ31" s="227"/>
      <c r="UIK31" s="227"/>
      <c r="UIL31" s="227"/>
      <c r="UIM31" s="227"/>
      <c r="UIN31" s="227"/>
      <c r="UIO31" s="227"/>
      <c r="UIP31" s="227"/>
      <c r="UIQ31" s="227"/>
      <c r="UIR31" s="227"/>
      <c r="UIS31" s="227"/>
      <c r="UIT31" s="227"/>
      <c r="UIU31" s="227"/>
      <c r="UIV31" s="227"/>
      <c r="UIW31" s="227"/>
      <c r="UIX31" s="227"/>
      <c r="UIY31" s="227"/>
      <c r="UIZ31" s="227"/>
      <c r="UJA31" s="227"/>
      <c r="UJB31" s="227"/>
      <c r="UJC31" s="227"/>
      <c r="UJD31" s="227"/>
      <c r="UJE31" s="227"/>
      <c r="UJF31" s="227"/>
      <c r="UJG31" s="227"/>
      <c r="UJH31" s="227"/>
      <c r="UJI31" s="227"/>
      <c r="UJJ31" s="227"/>
      <c r="UJK31" s="227"/>
      <c r="UJL31" s="227"/>
      <c r="UJM31" s="227"/>
      <c r="UJN31" s="227"/>
      <c r="UJO31" s="227"/>
      <c r="UJP31" s="227"/>
      <c r="UJQ31" s="227"/>
      <c r="UJR31" s="227"/>
      <c r="UJS31" s="227"/>
      <c r="UJT31" s="227"/>
      <c r="UJU31" s="227"/>
      <c r="UJV31" s="227"/>
      <c r="UJW31" s="227"/>
      <c r="UJX31" s="227"/>
      <c r="UJY31" s="227"/>
      <c r="UJZ31" s="227"/>
      <c r="UKA31" s="227"/>
      <c r="UKB31" s="227"/>
      <c r="UKC31" s="227"/>
      <c r="UKD31" s="227"/>
      <c r="UKE31" s="227"/>
      <c r="UKF31" s="227"/>
      <c r="UKG31" s="227"/>
      <c r="UKH31" s="227"/>
      <c r="UKI31" s="227"/>
      <c r="UKJ31" s="227"/>
      <c r="UKK31" s="227"/>
      <c r="UKL31" s="227"/>
      <c r="UKM31" s="227"/>
      <c r="UKN31" s="227"/>
      <c r="UKO31" s="227"/>
      <c r="UKP31" s="227"/>
      <c r="UKQ31" s="227"/>
      <c r="UKR31" s="227"/>
      <c r="UKS31" s="227"/>
      <c r="UKT31" s="227"/>
      <c r="UKU31" s="227"/>
      <c r="UKV31" s="227"/>
      <c r="UKW31" s="227"/>
      <c r="UKX31" s="227"/>
      <c r="UKY31" s="227"/>
      <c r="UKZ31" s="227"/>
      <c r="ULA31" s="227"/>
      <c r="ULB31" s="227"/>
      <c r="ULC31" s="227"/>
      <c r="ULD31" s="227"/>
      <c r="ULE31" s="227"/>
      <c r="ULF31" s="227"/>
      <c r="ULG31" s="227"/>
      <c r="ULH31" s="227"/>
      <c r="ULI31" s="227"/>
      <c r="ULJ31" s="227"/>
      <c r="ULK31" s="227"/>
      <c r="ULL31" s="227"/>
      <c r="ULM31" s="227"/>
      <c r="ULN31" s="227"/>
      <c r="ULO31" s="227"/>
      <c r="ULP31" s="227"/>
      <c r="ULQ31" s="227"/>
      <c r="ULR31" s="227"/>
      <c r="ULS31" s="227"/>
      <c r="ULT31" s="227"/>
      <c r="ULU31" s="227"/>
      <c r="ULV31" s="227"/>
      <c r="ULW31" s="227"/>
      <c r="ULX31" s="227"/>
      <c r="ULY31" s="227"/>
      <c r="ULZ31" s="227"/>
      <c r="UMA31" s="227"/>
      <c r="UMB31" s="227"/>
      <c r="UMC31" s="227"/>
      <c r="UMD31" s="227"/>
      <c r="UME31" s="227"/>
      <c r="UMF31" s="227"/>
      <c r="UMG31" s="227"/>
      <c r="UMH31" s="227"/>
      <c r="UMI31" s="227"/>
      <c r="UMJ31" s="227"/>
      <c r="UMK31" s="227"/>
      <c r="UML31" s="227"/>
      <c r="UMM31" s="227"/>
      <c r="UMN31" s="227"/>
      <c r="UMO31" s="227"/>
      <c r="UMP31" s="227"/>
      <c r="UMQ31" s="227"/>
      <c r="UMR31" s="227"/>
      <c r="UMS31" s="227"/>
      <c r="UMT31" s="227"/>
      <c r="UMU31" s="227"/>
      <c r="UMV31" s="227"/>
      <c r="UMW31" s="227"/>
      <c r="UMX31" s="227"/>
      <c r="UMY31" s="227"/>
      <c r="UMZ31" s="227"/>
      <c r="UNA31" s="227"/>
      <c r="UNB31" s="227"/>
      <c r="UNC31" s="227"/>
      <c r="UND31" s="227"/>
      <c r="UNE31" s="227"/>
      <c r="UNF31" s="227"/>
      <c r="UNG31" s="227"/>
      <c r="UNH31" s="227"/>
      <c r="UNI31" s="227"/>
      <c r="UNJ31" s="227"/>
      <c r="UNK31" s="227"/>
      <c r="UNL31" s="227"/>
      <c r="UNM31" s="227"/>
      <c r="UNN31" s="227"/>
      <c r="UNO31" s="227"/>
      <c r="UNP31" s="227"/>
      <c r="UNQ31" s="227"/>
      <c r="UNR31" s="227"/>
      <c r="UNS31" s="227"/>
      <c r="UNT31" s="227"/>
      <c r="UNU31" s="227"/>
      <c r="UNV31" s="227"/>
      <c r="UNW31" s="227"/>
      <c r="UNX31" s="227"/>
      <c r="UNY31" s="227"/>
      <c r="UNZ31" s="227"/>
      <c r="UOA31" s="227"/>
      <c r="UOB31" s="227"/>
      <c r="UOC31" s="227"/>
      <c r="UOD31" s="227"/>
      <c r="UOE31" s="227"/>
      <c r="UOF31" s="227"/>
      <c r="UOG31" s="227"/>
      <c r="UOH31" s="227"/>
      <c r="UOI31" s="227"/>
      <c r="UOJ31" s="227"/>
      <c r="UOK31" s="227"/>
      <c r="UOL31" s="227"/>
      <c r="UOM31" s="227"/>
      <c r="UON31" s="227"/>
      <c r="UOO31" s="227"/>
      <c r="UOP31" s="227"/>
      <c r="UOQ31" s="227"/>
      <c r="UOR31" s="227"/>
      <c r="UOS31" s="227"/>
      <c r="UOT31" s="227"/>
      <c r="UOU31" s="227"/>
      <c r="UOV31" s="227"/>
      <c r="UOW31" s="227"/>
      <c r="UOX31" s="227"/>
      <c r="UOY31" s="227"/>
      <c r="UOZ31" s="227"/>
      <c r="UPA31" s="227"/>
      <c r="UPB31" s="227"/>
      <c r="UPC31" s="227"/>
      <c r="UPD31" s="227"/>
      <c r="UPE31" s="227"/>
      <c r="UPF31" s="227"/>
      <c r="UPG31" s="227"/>
      <c r="UPH31" s="227"/>
      <c r="UPI31" s="227"/>
      <c r="UPJ31" s="227"/>
      <c r="UPK31" s="227"/>
      <c r="UPL31" s="227"/>
      <c r="UPM31" s="227"/>
      <c r="UPN31" s="227"/>
      <c r="UPO31" s="227"/>
      <c r="UPP31" s="227"/>
      <c r="UPQ31" s="227"/>
      <c r="UPR31" s="227"/>
      <c r="UPS31" s="227"/>
      <c r="UPT31" s="227"/>
      <c r="UPU31" s="227"/>
      <c r="UPV31" s="227"/>
      <c r="UPW31" s="227"/>
      <c r="UPX31" s="227"/>
      <c r="UPY31" s="227"/>
      <c r="UPZ31" s="227"/>
      <c r="UQA31" s="227"/>
      <c r="UQB31" s="227"/>
      <c r="UQC31" s="227"/>
      <c r="UQD31" s="227"/>
      <c r="UQE31" s="227"/>
      <c r="UQF31" s="227"/>
      <c r="UQG31" s="227"/>
      <c r="UQH31" s="227"/>
      <c r="UQI31" s="227"/>
      <c r="UQJ31" s="227"/>
      <c r="UQK31" s="227"/>
      <c r="UQL31" s="227"/>
      <c r="UQM31" s="227"/>
      <c r="UQN31" s="227"/>
      <c r="UQO31" s="227"/>
      <c r="UQP31" s="227"/>
      <c r="UQQ31" s="227"/>
      <c r="UQR31" s="227"/>
      <c r="UQS31" s="227"/>
      <c r="UQT31" s="227"/>
      <c r="UQU31" s="227"/>
      <c r="UQV31" s="227"/>
      <c r="UQW31" s="227"/>
      <c r="UQX31" s="227"/>
      <c r="UQY31" s="227"/>
      <c r="UQZ31" s="227"/>
      <c r="URA31" s="227"/>
      <c r="URB31" s="227"/>
      <c r="URC31" s="227"/>
      <c r="URD31" s="227"/>
      <c r="URE31" s="227"/>
      <c r="URF31" s="227"/>
      <c r="URG31" s="227"/>
      <c r="URH31" s="227"/>
      <c r="URI31" s="227"/>
      <c r="URJ31" s="227"/>
      <c r="URK31" s="227"/>
      <c r="URL31" s="227"/>
      <c r="URM31" s="227"/>
      <c r="URN31" s="227"/>
      <c r="URO31" s="227"/>
      <c r="URP31" s="227"/>
      <c r="URQ31" s="227"/>
      <c r="URR31" s="227"/>
      <c r="URS31" s="227"/>
      <c r="URT31" s="227"/>
      <c r="URU31" s="227"/>
      <c r="URV31" s="227"/>
      <c r="URW31" s="227"/>
      <c r="URX31" s="227"/>
      <c r="URY31" s="227"/>
      <c r="URZ31" s="227"/>
      <c r="USA31" s="227"/>
      <c r="USB31" s="227"/>
      <c r="USC31" s="227"/>
      <c r="USD31" s="227"/>
      <c r="USE31" s="227"/>
      <c r="USF31" s="227"/>
      <c r="USG31" s="227"/>
      <c r="USH31" s="227"/>
      <c r="USI31" s="227"/>
      <c r="USJ31" s="227"/>
      <c r="USK31" s="227"/>
      <c r="USL31" s="227"/>
      <c r="USM31" s="227"/>
      <c r="USN31" s="227"/>
      <c r="USO31" s="227"/>
      <c r="USP31" s="227"/>
      <c r="USQ31" s="227"/>
      <c r="USR31" s="227"/>
      <c r="USS31" s="227"/>
      <c r="UST31" s="227"/>
      <c r="USU31" s="227"/>
      <c r="USV31" s="227"/>
      <c r="USW31" s="227"/>
      <c r="USX31" s="227"/>
      <c r="USY31" s="227"/>
      <c r="USZ31" s="227"/>
      <c r="UTA31" s="227"/>
      <c r="UTB31" s="227"/>
      <c r="UTC31" s="227"/>
      <c r="UTD31" s="227"/>
      <c r="UTE31" s="227"/>
      <c r="UTF31" s="227"/>
      <c r="UTG31" s="227"/>
      <c r="UTH31" s="227"/>
      <c r="UTI31" s="227"/>
      <c r="UTJ31" s="227"/>
      <c r="UTK31" s="227"/>
      <c r="UTL31" s="227"/>
      <c r="UTM31" s="227"/>
      <c r="UTN31" s="227"/>
      <c r="UTO31" s="227"/>
      <c r="UTP31" s="227"/>
      <c r="UTQ31" s="227"/>
      <c r="UTR31" s="227"/>
      <c r="UTS31" s="227"/>
      <c r="UTT31" s="227"/>
      <c r="UTU31" s="227"/>
      <c r="UTV31" s="227"/>
      <c r="UTW31" s="227"/>
      <c r="UTX31" s="227"/>
      <c r="UTY31" s="227"/>
      <c r="UTZ31" s="227"/>
      <c r="UUA31" s="227"/>
      <c r="UUB31" s="227"/>
      <c r="UUC31" s="227"/>
      <c r="UUD31" s="227"/>
      <c r="UUE31" s="227"/>
      <c r="UUF31" s="227"/>
      <c r="UUG31" s="227"/>
      <c r="UUH31" s="227"/>
      <c r="UUI31" s="227"/>
      <c r="UUJ31" s="227"/>
      <c r="UUK31" s="227"/>
      <c r="UUL31" s="227"/>
      <c r="UUM31" s="227"/>
      <c r="UUN31" s="227"/>
      <c r="UUO31" s="227"/>
      <c r="UUP31" s="227"/>
      <c r="UUQ31" s="227"/>
      <c r="UUR31" s="227"/>
      <c r="UUS31" s="227"/>
      <c r="UUT31" s="227"/>
      <c r="UUU31" s="227"/>
      <c r="UUV31" s="227"/>
      <c r="UUW31" s="227"/>
      <c r="UUX31" s="227"/>
      <c r="UUY31" s="227"/>
      <c r="UUZ31" s="227"/>
      <c r="UVA31" s="227"/>
      <c r="UVB31" s="227"/>
      <c r="UVC31" s="227"/>
      <c r="UVD31" s="227"/>
      <c r="UVE31" s="227"/>
      <c r="UVF31" s="227"/>
      <c r="UVG31" s="227"/>
      <c r="UVH31" s="227"/>
      <c r="UVI31" s="227"/>
      <c r="UVJ31" s="227"/>
      <c r="UVK31" s="227"/>
      <c r="UVL31" s="227"/>
      <c r="UVM31" s="227"/>
      <c r="UVN31" s="227"/>
      <c r="UVO31" s="227"/>
      <c r="UVP31" s="227"/>
      <c r="UVQ31" s="227"/>
      <c r="UVR31" s="227"/>
      <c r="UVS31" s="227"/>
      <c r="UVT31" s="227"/>
      <c r="UVU31" s="227"/>
      <c r="UVV31" s="227"/>
      <c r="UVW31" s="227"/>
      <c r="UVX31" s="227"/>
      <c r="UVY31" s="227"/>
      <c r="UVZ31" s="227"/>
      <c r="UWA31" s="227"/>
      <c r="UWB31" s="227"/>
      <c r="UWC31" s="227"/>
      <c r="UWD31" s="227"/>
      <c r="UWE31" s="227"/>
      <c r="UWF31" s="227"/>
      <c r="UWG31" s="227"/>
      <c r="UWH31" s="227"/>
      <c r="UWI31" s="227"/>
      <c r="UWJ31" s="227"/>
      <c r="UWK31" s="227"/>
      <c r="UWL31" s="227"/>
      <c r="UWM31" s="227"/>
      <c r="UWN31" s="227"/>
      <c r="UWO31" s="227"/>
      <c r="UWP31" s="227"/>
      <c r="UWQ31" s="227"/>
      <c r="UWR31" s="227"/>
      <c r="UWS31" s="227"/>
      <c r="UWT31" s="227"/>
      <c r="UWU31" s="227"/>
      <c r="UWV31" s="227"/>
      <c r="UWW31" s="227"/>
      <c r="UWX31" s="227"/>
      <c r="UWY31" s="227"/>
      <c r="UWZ31" s="227"/>
      <c r="UXA31" s="227"/>
      <c r="UXB31" s="227"/>
      <c r="UXC31" s="227"/>
      <c r="UXD31" s="227"/>
      <c r="UXE31" s="227"/>
      <c r="UXF31" s="227"/>
      <c r="UXG31" s="227"/>
      <c r="UXH31" s="227"/>
      <c r="UXI31" s="227"/>
      <c r="UXJ31" s="227"/>
      <c r="UXK31" s="227"/>
      <c r="UXL31" s="227"/>
      <c r="UXM31" s="227"/>
      <c r="UXN31" s="227"/>
      <c r="UXO31" s="227"/>
      <c r="UXP31" s="227"/>
      <c r="UXQ31" s="227"/>
      <c r="UXR31" s="227"/>
      <c r="UXS31" s="227"/>
      <c r="UXT31" s="227"/>
      <c r="UXU31" s="227"/>
      <c r="UXV31" s="227"/>
      <c r="UXW31" s="227"/>
      <c r="UXX31" s="227"/>
      <c r="UXY31" s="227"/>
      <c r="UXZ31" s="227"/>
      <c r="UYA31" s="227"/>
      <c r="UYB31" s="227"/>
      <c r="UYC31" s="227"/>
      <c r="UYD31" s="227"/>
      <c r="UYE31" s="227"/>
      <c r="UYF31" s="227"/>
      <c r="UYG31" s="227"/>
      <c r="UYH31" s="227"/>
      <c r="UYI31" s="227"/>
      <c r="UYJ31" s="227"/>
      <c r="UYK31" s="227"/>
      <c r="UYL31" s="227"/>
      <c r="UYM31" s="227"/>
      <c r="UYN31" s="227"/>
      <c r="UYO31" s="227"/>
      <c r="UYP31" s="227"/>
      <c r="UYQ31" s="227"/>
      <c r="UYR31" s="227"/>
      <c r="UYS31" s="227"/>
      <c r="UYT31" s="227"/>
      <c r="UYU31" s="227"/>
      <c r="UYV31" s="227"/>
      <c r="UYW31" s="227"/>
      <c r="UYX31" s="227"/>
      <c r="UYY31" s="227"/>
      <c r="UYZ31" s="227"/>
      <c r="UZA31" s="227"/>
      <c r="UZB31" s="227"/>
      <c r="UZC31" s="227"/>
      <c r="UZD31" s="227"/>
      <c r="UZE31" s="227"/>
      <c r="UZF31" s="227"/>
      <c r="UZG31" s="227"/>
      <c r="UZH31" s="227"/>
      <c r="UZI31" s="227"/>
      <c r="UZJ31" s="227"/>
      <c r="UZK31" s="227"/>
      <c r="UZL31" s="227"/>
      <c r="UZM31" s="227"/>
      <c r="UZN31" s="227"/>
      <c r="UZO31" s="227"/>
      <c r="UZP31" s="227"/>
      <c r="UZQ31" s="227"/>
      <c r="UZR31" s="227"/>
      <c r="UZS31" s="227"/>
      <c r="UZT31" s="227"/>
      <c r="UZU31" s="227"/>
      <c r="UZV31" s="227"/>
      <c r="UZW31" s="227"/>
      <c r="UZX31" s="227"/>
      <c r="UZY31" s="227"/>
      <c r="UZZ31" s="227"/>
      <c r="VAA31" s="227"/>
      <c r="VAB31" s="227"/>
      <c r="VAC31" s="227"/>
      <c r="VAD31" s="227"/>
      <c r="VAE31" s="227"/>
      <c r="VAF31" s="227"/>
      <c r="VAG31" s="227"/>
      <c r="VAH31" s="227"/>
      <c r="VAI31" s="227"/>
      <c r="VAJ31" s="227"/>
      <c r="VAK31" s="227"/>
      <c r="VAL31" s="227"/>
      <c r="VAM31" s="227"/>
      <c r="VAN31" s="227"/>
      <c r="VAO31" s="227"/>
      <c r="VAP31" s="227"/>
      <c r="VAQ31" s="227"/>
      <c r="VAR31" s="227"/>
      <c r="VAS31" s="227"/>
      <c r="VAT31" s="227"/>
      <c r="VAU31" s="227"/>
      <c r="VAV31" s="227"/>
      <c r="VAW31" s="227"/>
      <c r="VAX31" s="227"/>
      <c r="VAY31" s="227"/>
      <c r="VAZ31" s="227"/>
      <c r="VBA31" s="227"/>
      <c r="VBB31" s="227"/>
      <c r="VBC31" s="227"/>
      <c r="VBD31" s="227"/>
      <c r="VBE31" s="227"/>
      <c r="VBF31" s="227"/>
      <c r="VBG31" s="227"/>
      <c r="VBH31" s="227"/>
      <c r="VBI31" s="227"/>
      <c r="VBJ31" s="227"/>
      <c r="VBK31" s="227"/>
      <c r="VBL31" s="227"/>
      <c r="VBM31" s="227"/>
      <c r="VBN31" s="227"/>
      <c r="VBO31" s="227"/>
      <c r="VBP31" s="227"/>
      <c r="VBQ31" s="227"/>
      <c r="VBR31" s="227"/>
      <c r="VBS31" s="227"/>
      <c r="VBT31" s="227"/>
      <c r="VBU31" s="227"/>
      <c r="VBV31" s="227"/>
      <c r="VBW31" s="227"/>
      <c r="VBX31" s="227"/>
      <c r="VBY31" s="227"/>
      <c r="VBZ31" s="227"/>
      <c r="VCA31" s="227"/>
      <c r="VCB31" s="227"/>
      <c r="VCC31" s="227"/>
      <c r="VCD31" s="227"/>
      <c r="VCE31" s="227"/>
      <c r="VCF31" s="227"/>
      <c r="VCG31" s="227"/>
      <c r="VCH31" s="227"/>
      <c r="VCI31" s="227"/>
      <c r="VCJ31" s="227"/>
      <c r="VCK31" s="227"/>
      <c r="VCL31" s="227"/>
      <c r="VCM31" s="227"/>
      <c r="VCN31" s="227"/>
      <c r="VCO31" s="227"/>
      <c r="VCP31" s="227"/>
      <c r="VCQ31" s="227"/>
      <c r="VCR31" s="227"/>
      <c r="VCS31" s="227"/>
      <c r="VCT31" s="227"/>
      <c r="VCU31" s="227"/>
      <c r="VCV31" s="227"/>
      <c r="VCW31" s="227"/>
      <c r="VCX31" s="227"/>
      <c r="VCY31" s="227"/>
      <c r="VCZ31" s="227"/>
      <c r="VDA31" s="227"/>
      <c r="VDB31" s="227"/>
      <c r="VDC31" s="227"/>
      <c r="VDD31" s="227"/>
      <c r="VDE31" s="227"/>
      <c r="VDF31" s="227"/>
      <c r="VDG31" s="227"/>
      <c r="VDH31" s="227"/>
      <c r="VDI31" s="227"/>
      <c r="VDJ31" s="227"/>
      <c r="VDK31" s="227"/>
      <c r="VDL31" s="227"/>
      <c r="VDM31" s="227"/>
      <c r="VDN31" s="227"/>
      <c r="VDO31" s="227"/>
      <c r="VDP31" s="227"/>
      <c r="VDQ31" s="227"/>
      <c r="VDR31" s="227"/>
      <c r="VDS31" s="227"/>
      <c r="VDT31" s="227"/>
      <c r="VDU31" s="227"/>
      <c r="VDV31" s="227"/>
      <c r="VDW31" s="227"/>
      <c r="VDX31" s="227"/>
      <c r="VDY31" s="227"/>
      <c r="VDZ31" s="227"/>
      <c r="VEA31" s="227"/>
      <c r="VEB31" s="227"/>
      <c r="VEC31" s="227"/>
      <c r="VED31" s="227"/>
      <c r="VEE31" s="227"/>
      <c r="VEF31" s="227"/>
      <c r="VEG31" s="227"/>
      <c r="VEH31" s="227"/>
      <c r="VEI31" s="227"/>
      <c r="VEJ31" s="227"/>
      <c r="VEK31" s="227"/>
      <c r="VEL31" s="227"/>
      <c r="VEM31" s="227"/>
      <c r="VEN31" s="227"/>
      <c r="VEO31" s="227"/>
      <c r="VEP31" s="227"/>
      <c r="VEQ31" s="227"/>
      <c r="VER31" s="227"/>
      <c r="VES31" s="227"/>
      <c r="VET31" s="227"/>
      <c r="VEU31" s="227"/>
      <c r="VEV31" s="227"/>
      <c r="VEW31" s="227"/>
      <c r="VEX31" s="227"/>
      <c r="VEY31" s="227"/>
      <c r="VEZ31" s="227"/>
      <c r="VFA31" s="227"/>
      <c r="VFB31" s="227"/>
      <c r="VFC31" s="227"/>
      <c r="VFD31" s="227"/>
      <c r="VFE31" s="227"/>
      <c r="VFF31" s="227"/>
      <c r="VFG31" s="227"/>
      <c r="VFH31" s="227"/>
      <c r="VFI31" s="227"/>
      <c r="VFJ31" s="227"/>
      <c r="VFK31" s="227"/>
      <c r="VFL31" s="227"/>
      <c r="VFM31" s="227"/>
      <c r="VFN31" s="227"/>
      <c r="VFO31" s="227"/>
      <c r="VFP31" s="227"/>
      <c r="VFQ31" s="227"/>
      <c r="VFR31" s="227"/>
      <c r="VFS31" s="227"/>
      <c r="VFT31" s="227"/>
      <c r="VFU31" s="227"/>
      <c r="VFV31" s="227"/>
      <c r="VFW31" s="227"/>
      <c r="VFX31" s="227"/>
      <c r="VFY31" s="227"/>
      <c r="VFZ31" s="227"/>
      <c r="VGA31" s="227"/>
      <c r="VGB31" s="227"/>
      <c r="VGC31" s="227"/>
      <c r="VGD31" s="227"/>
      <c r="VGE31" s="227"/>
      <c r="VGF31" s="227"/>
      <c r="VGG31" s="227"/>
      <c r="VGH31" s="227"/>
      <c r="VGI31" s="227"/>
      <c r="VGJ31" s="227"/>
      <c r="VGK31" s="227"/>
      <c r="VGL31" s="227"/>
      <c r="VGM31" s="227"/>
      <c r="VGN31" s="227"/>
      <c r="VGO31" s="227"/>
      <c r="VGP31" s="227"/>
      <c r="VGQ31" s="227"/>
      <c r="VGR31" s="227"/>
      <c r="VGS31" s="227"/>
      <c r="VGT31" s="227"/>
      <c r="VGU31" s="227"/>
      <c r="VGV31" s="227"/>
      <c r="VGW31" s="227"/>
      <c r="VGX31" s="227"/>
      <c r="VGY31" s="227"/>
      <c r="VGZ31" s="227"/>
      <c r="VHA31" s="227"/>
      <c r="VHB31" s="227"/>
      <c r="VHC31" s="227"/>
      <c r="VHD31" s="227"/>
      <c r="VHE31" s="227"/>
      <c r="VHF31" s="227"/>
      <c r="VHG31" s="227"/>
      <c r="VHH31" s="227"/>
      <c r="VHI31" s="227"/>
      <c r="VHJ31" s="227"/>
      <c r="VHK31" s="227"/>
      <c r="VHL31" s="227"/>
      <c r="VHM31" s="227"/>
      <c r="VHN31" s="227"/>
      <c r="VHO31" s="227"/>
      <c r="VHP31" s="227"/>
      <c r="VHQ31" s="227"/>
      <c r="VHR31" s="227"/>
      <c r="VHS31" s="227"/>
      <c r="VHT31" s="227"/>
      <c r="VHU31" s="227"/>
      <c r="VHV31" s="227"/>
      <c r="VHW31" s="227"/>
      <c r="VHX31" s="227"/>
      <c r="VHY31" s="227"/>
      <c r="VHZ31" s="227"/>
      <c r="VIA31" s="227"/>
      <c r="VIB31" s="227"/>
      <c r="VIC31" s="227"/>
      <c r="VID31" s="227"/>
      <c r="VIE31" s="227"/>
      <c r="VIF31" s="227"/>
      <c r="VIG31" s="227"/>
      <c r="VIH31" s="227"/>
      <c r="VII31" s="227"/>
      <c r="VIJ31" s="227"/>
      <c r="VIK31" s="227"/>
      <c r="VIL31" s="227"/>
      <c r="VIM31" s="227"/>
      <c r="VIN31" s="227"/>
      <c r="VIO31" s="227"/>
      <c r="VIP31" s="227"/>
      <c r="VIQ31" s="227"/>
      <c r="VIR31" s="227"/>
      <c r="VIS31" s="227"/>
      <c r="VIT31" s="227"/>
      <c r="VIU31" s="227"/>
      <c r="VIV31" s="227"/>
      <c r="VIW31" s="227"/>
      <c r="VIX31" s="227"/>
      <c r="VIY31" s="227"/>
      <c r="VIZ31" s="227"/>
      <c r="VJA31" s="227"/>
      <c r="VJB31" s="227"/>
      <c r="VJC31" s="227"/>
      <c r="VJD31" s="227"/>
      <c r="VJE31" s="227"/>
      <c r="VJF31" s="227"/>
      <c r="VJG31" s="227"/>
      <c r="VJH31" s="227"/>
      <c r="VJI31" s="227"/>
      <c r="VJJ31" s="227"/>
      <c r="VJK31" s="227"/>
      <c r="VJL31" s="227"/>
      <c r="VJM31" s="227"/>
      <c r="VJN31" s="227"/>
      <c r="VJO31" s="227"/>
      <c r="VJP31" s="227"/>
      <c r="VJQ31" s="227"/>
      <c r="VJR31" s="227"/>
      <c r="VJS31" s="227"/>
      <c r="VJT31" s="227"/>
      <c r="VJU31" s="227"/>
      <c r="VJV31" s="227"/>
      <c r="VJW31" s="227"/>
      <c r="VJX31" s="227"/>
      <c r="VJY31" s="227"/>
      <c r="VJZ31" s="227"/>
      <c r="VKA31" s="227"/>
      <c r="VKB31" s="227"/>
      <c r="VKC31" s="227"/>
      <c r="VKD31" s="227"/>
      <c r="VKE31" s="227"/>
      <c r="VKF31" s="227"/>
      <c r="VKG31" s="227"/>
      <c r="VKH31" s="227"/>
      <c r="VKI31" s="227"/>
      <c r="VKJ31" s="227"/>
      <c r="VKK31" s="227"/>
      <c r="VKL31" s="227"/>
      <c r="VKM31" s="227"/>
      <c r="VKN31" s="227"/>
      <c r="VKO31" s="227"/>
      <c r="VKP31" s="227"/>
      <c r="VKQ31" s="227"/>
      <c r="VKR31" s="227"/>
      <c r="VKS31" s="227"/>
      <c r="VKT31" s="227"/>
      <c r="VKU31" s="227"/>
      <c r="VKV31" s="227"/>
      <c r="VKW31" s="227"/>
      <c r="VKX31" s="227"/>
      <c r="VKY31" s="227"/>
      <c r="VKZ31" s="227"/>
      <c r="VLA31" s="227"/>
      <c r="VLB31" s="227"/>
      <c r="VLC31" s="227"/>
      <c r="VLD31" s="227"/>
      <c r="VLE31" s="227"/>
      <c r="VLF31" s="227"/>
      <c r="VLG31" s="227"/>
      <c r="VLH31" s="227"/>
      <c r="VLI31" s="227"/>
      <c r="VLJ31" s="227"/>
      <c r="VLK31" s="227"/>
      <c r="VLL31" s="227"/>
      <c r="VLM31" s="227"/>
      <c r="VLN31" s="227"/>
      <c r="VLO31" s="227"/>
      <c r="VLP31" s="227"/>
      <c r="VLQ31" s="227"/>
      <c r="VLR31" s="227"/>
      <c r="VLS31" s="227"/>
      <c r="VLT31" s="227"/>
      <c r="VLU31" s="227"/>
      <c r="VLV31" s="227"/>
      <c r="VLW31" s="227"/>
      <c r="VLX31" s="227"/>
      <c r="VLY31" s="227"/>
      <c r="VLZ31" s="227"/>
      <c r="VMA31" s="227"/>
      <c r="VMB31" s="227"/>
      <c r="VMC31" s="227"/>
      <c r="VMD31" s="227"/>
      <c r="VME31" s="227"/>
      <c r="VMF31" s="227"/>
      <c r="VMG31" s="227"/>
      <c r="VMH31" s="227"/>
      <c r="VMI31" s="227"/>
      <c r="VMJ31" s="227"/>
      <c r="VMK31" s="227"/>
      <c r="VML31" s="227"/>
      <c r="VMM31" s="227"/>
      <c r="VMN31" s="227"/>
      <c r="VMO31" s="227"/>
      <c r="VMP31" s="227"/>
      <c r="VMQ31" s="227"/>
      <c r="VMR31" s="227"/>
      <c r="VMS31" s="227"/>
      <c r="VMT31" s="227"/>
      <c r="VMU31" s="227"/>
      <c r="VMV31" s="227"/>
      <c r="VMW31" s="227"/>
      <c r="VMX31" s="227"/>
      <c r="VMY31" s="227"/>
      <c r="VMZ31" s="227"/>
      <c r="VNA31" s="227"/>
      <c r="VNB31" s="227"/>
      <c r="VNC31" s="227"/>
      <c r="VND31" s="227"/>
      <c r="VNE31" s="227"/>
      <c r="VNF31" s="227"/>
      <c r="VNG31" s="227"/>
      <c r="VNH31" s="227"/>
      <c r="VNI31" s="227"/>
      <c r="VNJ31" s="227"/>
      <c r="VNK31" s="227"/>
      <c r="VNL31" s="227"/>
      <c r="VNM31" s="227"/>
      <c r="VNN31" s="227"/>
      <c r="VNO31" s="227"/>
      <c r="VNP31" s="227"/>
      <c r="VNQ31" s="227"/>
      <c r="VNR31" s="227"/>
      <c r="VNS31" s="227"/>
      <c r="VNT31" s="227"/>
      <c r="VNU31" s="227"/>
      <c r="VNV31" s="227"/>
      <c r="VNW31" s="227"/>
      <c r="VNX31" s="227"/>
      <c r="VNY31" s="227"/>
      <c r="VNZ31" s="227"/>
      <c r="VOA31" s="227"/>
      <c r="VOB31" s="227"/>
      <c r="VOC31" s="227"/>
      <c r="VOD31" s="227"/>
      <c r="VOE31" s="227"/>
      <c r="VOF31" s="227"/>
      <c r="VOG31" s="227"/>
      <c r="VOH31" s="227"/>
      <c r="VOI31" s="227"/>
      <c r="VOJ31" s="227"/>
      <c r="VOK31" s="227"/>
      <c r="VOL31" s="227"/>
      <c r="VOM31" s="227"/>
      <c r="VON31" s="227"/>
      <c r="VOO31" s="227"/>
      <c r="VOP31" s="227"/>
      <c r="VOQ31" s="227"/>
      <c r="VOR31" s="227"/>
      <c r="VOS31" s="227"/>
      <c r="VOT31" s="227"/>
      <c r="VOU31" s="227"/>
      <c r="VOV31" s="227"/>
      <c r="VOW31" s="227"/>
      <c r="VOX31" s="227"/>
      <c r="VOY31" s="227"/>
      <c r="VOZ31" s="227"/>
      <c r="VPA31" s="227"/>
      <c r="VPB31" s="227"/>
      <c r="VPC31" s="227"/>
      <c r="VPD31" s="227"/>
      <c r="VPE31" s="227"/>
      <c r="VPF31" s="227"/>
      <c r="VPG31" s="227"/>
      <c r="VPH31" s="227"/>
      <c r="VPI31" s="227"/>
      <c r="VPJ31" s="227"/>
      <c r="VPK31" s="227"/>
      <c r="VPL31" s="227"/>
      <c r="VPM31" s="227"/>
      <c r="VPN31" s="227"/>
      <c r="VPO31" s="227"/>
      <c r="VPP31" s="227"/>
      <c r="VPQ31" s="227"/>
      <c r="VPR31" s="227"/>
      <c r="VPS31" s="227"/>
      <c r="VPT31" s="227"/>
      <c r="VPU31" s="227"/>
      <c r="VPV31" s="227"/>
      <c r="VPW31" s="227"/>
      <c r="VPX31" s="227"/>
      <c r="VPY31" s="227"/>
      <c r="VPZ31" s="227"/>
      <c r="VQA31" s="227"/>
      <c r="VQB31" s="227"/>
      <c r="VQC31" s="227"/>
      <c r="VQD31" s="227"/>
      <c r="VQE31" s="227"/>
      <c r="VQF31" s="227"/>
      <c r="VQG31" s="227"/>
      <c r="VQH31" s="227"/>
      <c r="VQI31" s="227"/>
      <c r="VQJ31" s="227"/>
      <c r="VQK31" s="227"/>
      <c r="VQL31" s="227"/>
      <c r="VQM31" s="227"/>
      <c r="VQN31" s="227"/>
      <c r="VQO31" s="227"/>
      <c r="VQP31" s="227"/>
      <c r="VQQ31" s="227"/>
      <c r="VQR31" s="227"/>
      <c r="VQS31" s="227"/>
      <c r="VQT31" s="227"/>
      <c r="VQU31" s="227"/>
      <c r="VQV31" s="227"/>
      <c r="VQW31" s="227"/>
      <c r="VQX31" s="227"/>
      <c r="VQY31" s="227"/>
      <c r="VQZ31" s="227"/>
      <c r="VRA31" s="227"/>
      <c r="VRB31" s="227"/>
      <c r="VRC31" s="227"/>
      <c r="VRD31" s="227"/>
      <c r="VRE31" s="227"/>
      <c r="VRF31" s="227"/>
      <c r="VRG31" s="227"/>
      <c r="VRH31" s="227"/>
      <c r="VRI31" s="227"/>
      <c r="VRJ31" s="227"/>
      <c r="VRK31" s="227"/>
      <c r="VRL31" s="227"/>
      <c r="VRM31" s="227"/>
      <c r="VRN31" s="227"/>
      <c r="VRO31" s="227"/>
      <c r="VRP31" s="227"/>
      <c r="VRQ31" s="227"/>
      <c r="VRR31" s="227"/>
      <c r="VRS31" s="227"/>
      <c r="VRT31" s="227"/>
      <c r="VRU31" s="227"/>
      <c r="VRV31" s="227"/>
      <c r="VRW31" s="227"/>
      <c r="VRX31" s="227"/>
      <c r="VRY31" s="227"/>
      <c r="VRZ31" s="227"/>
      <c r="VSA31" s="227"/>
      <c r="VSB31" s="227"/>
      <c r="VSC31" s="227"/>
      <c r="VSD31" s="227"/>
      <c r="VSE31" s="227"/>
      <c r="VSF31" s="227"/>
      <c r="VSG31" s="227"/>
      <c r="VSH31" s="227"/>
      <c r="VSI31" s="227"/>
      <c r="VSJ31" s="227"/>
      <c r="VSK31" s="227"/>
      <c r="VSL31" s="227"/>
      <c r="VSM31" s="227"/>
      <c r="VSN31" s="227"/>
      <c r="VSO31" s="227"/>
      <c r="VSP31" s="227"/>
      <c r="VSQ31" s="227"/>
      <c r="VSR31" s="227"/>
      <c r="VSS31" s="227"/>
      <c r="VST31" s="227"/>
      <c r="VSU31" s="227"/>
      <c r="VSV31" s="227"/>
      <c r="VSW31" s="227"/>
      <c r="VSX31" s="227"/>
      <c r="VSY31" s="227"/>
      <c r="VSZ31" s="227"/>
      <c r="VTA31" s="227"/>
      <c r="VTB31" s="227"/>
      <c r="VTC31" s="227"/>
      <c r="VTD31" s="227"/>
      <c r="VTE31" s="227"/>
      <c r="VTF31" s="227"/>
      <c r="VTG31" s="227"/>
      <c r="VTH31" s="227"/>
      <c r="VTI31" s="227"/>
      <c r="VTJ31" s="227"/>
      <c r="VTK31" s="227"/>
      <c r="VTL31" s="227"/>
      <c r="VTM31" s="227"/>
      <c r="VTN31" s="227"/>
      <c r="VTO31" s="227"/>
      <c r="VTP31" s="227"/>
      <c r="VTQ31" s="227"/>
      <c r="VTR31" s="227"/>
      <c r="VTS31" s="227"/>
      <c r="VTT31" s="227"/>
      <c r="VTU31" s="227"/>
      <c r="VTV31" s="227"/>
      <c r="VTW31" s="227"/>
      <c r="VTX31" s="227"/>
      <c r="VTY31" s="227"/>
      <c r="VTZ31" s="227"/>
      <c r="VUA31" s="227"/>
      <c r="VUB31" s="227"/>
      <c r="VUC31" s="227"/>
      <c r="VUD31" s="227"/>
      <c r="VUE31" s="227"/>
      <c r="VUF31" s="227"/>
      <c r="VUG31" s="227"/>
      <c r="VUH31" s="227"/>
      <c r="VUI31" s="227"/>
      <c r="VUJ31" s="227"/>
      <c r="VUK31" s="227"/>
      <c r="VUL31" s="227"/>
      <c r="VUM31" s="227"/>
      <c r="VUN31" s="227"/>
      <c r="VUO31" s="227"/>
      <c r="VUP31" s="227"/>
      <c r="VUQ31" s="227"/>
      <c r="VUR31" s="227"/>
      <c r="VUS31" s="227"/>
      <c r="VUT31" s="227"/>
      <c r="VUU31" s="227"/>
      <c r="VUV31" s="227"/>
      <c r="VUW31" s="227"/>
      <c r="VUX31" s="227"/>
      <c r="VUY31" s="227"/>
      <c r="VUZ31" s="227"/>
      <c r="VVA31" s="227"/>
      <c r="VVB31" s="227"/>
      <c r="VVC31" s="227"/>
      <c r="VVD31" s="227"/>
      <c r="VVE31" s="227"/>
      <c r="VVF31" s="227"/>
      <c r="VVG31" s="227"/>
      <c r="VVH31" s="227"/>
      <c r="VVI31" s="227"/>
      <c r="VVJ31" s="227"/>
      <c r="VVK31" s="227"/>
      <c r="VVL31" s="227"/>
      <c r="VVM31" s="227"/>
      <c r="VVN31" s="227"/>
      <c r="VVO31" s="227"/>
      <c r="VVP31" s="227"/>
      <c r="VVQ31" s="227"/>
      <c r="VVR31" s="227"/>
      <c r="VVS31" s="227"/>
      <c r="VVT31" s="227"/>
      <c r="VVU31" s="227"/>
      <c r="VVV31" s="227"/>
      <c r="VVW31" s="227"/>
      <c r="VVX31" s="227"/>
      <c r="VVY31" s="227"/>
      <c r="VVZ31" s="227"/>
      <c r="VWA31" s="227"/>
      <c r="VWB31" s="227"/>
      <c r="VWC31" s="227"/>
      <c r="VWD31" s="227"/>
      <c r="VWE31" s="227"/>
      <c r="VWF31" s="227"/>
      <c r="VWG31" s="227"/>
      <c r="VWH31" s="227"/>
      <c r="VWI31" s="227"/>
      <c r="VWJ31" s="227"/>
      <c r="VWK31" s="227"/>
      <c r="VWL31" s="227"/>
      <c r="VWM31" s="227"/>
      <c r="VWN31" s="227"/>
      <c r="VWO31" s="227"/>
      <c r="VWP31" s="227"/>
      <c r="VWQ31" s="227"/>
      <c r="VWR31" s="227"/>
      <c r="VWS31" s="227"/>
      <c r="VWT31" s="227"/>
      <c r="VWU31" s="227"/>
      <c r="VWV31" s="227"/>
      <c r="VWW31" s="227"/>
      <c r="VWX31" s="227"/>
      <c r="VWY31" s="227"/>
      <c r="VWZ31" s="227"/>
      <c r="VXA31" s="227"/>
      <c r="VXB31" s="227"/>
      <c r="VXC31" s="227"/>
      <c r="VXD31" s="227"/>
      <c r="VXE31" s="227"/>
      <c r="VXF31" s="227"/>
      <c r="VXG31" s="227"/>
      <c r="VXH31" s="227"/>
      <c r="VXI31" s="227"/>
      <c r="VXJ31" s="227"/>
      <c r="VXK31" s="227"/>
      <c r="VXL31" s="227"/>
      <c r="VXM31" s="227"/>
      <c r="VXN31" s="227"/>
      <c r="VXO31" s="227"/>
      <c r="VXP31" s="227"/>
      <c r="VXQ31" s="227"/>
      <c r="VXR31" s="227"/>
      <c r="VXS31" s="227"/>
      <c r="VXT31" s="227"/>
      <c r="VXU31" s="227"/>
      <c r="VXV31" s="227"/>
      <c r="VXW31" s="227"/>
      <c r="VXX31" s="227"/>
      <c r="VXY31" s="227"/>
      <c r="VXZ31" s="227"/>
      <c r="VYA31" s="227"/>
      <c r="VYB31" s="227"/>
      <c r="VYC31" s="227"/>
      <c r="VYD31" s="227"/>
      <c r="VYE31" s="227"/>
      <c r="VYF31" s="227"/>
      <c r="VYG31" s="227"/>
      <c r="VYH31" s="227"/>
      <c r="VYI31" s="227"/>
      <c r="VYJ31" s="227"/>
      <c r="VYK31" s="227"/>
      <c r="VYL31" s="227"/>
      <c r="VYM31" s="227"/>
      <c r="VYN31" s="227"/>
      <c r="VYO31" s="227"/>
      <c r="VYP31" s="227"/>
      <c r="VYQ31" s="227"/>
      <c r="VYR31" s="227"/>
      <c r="VYS31" s="227"/>
      <c r="VYT31" s="227"/>
      <c r="VYU31" s="227"/>
      <c r="VYV31" s="227"/>
      <c r="VYW31" s="227"/>
      <c r="VYX31" s="227"/>
      <c r="VYY31" s="227"/>
      <c r="VYZ31" s="227"/>
      <c r="VZA31" s="227"/>
      <c r="VZB31" s="227"/>
      <c r="VZC31" s="227"/>
      <c r="VZD31" s="227"/>
      <c r="VZE31" s="227"/>
      <c r="VZF31" s="227"/>
      <c r="VZG31" s="227"/>
      <c r="VZH31" s="227"/>
      <c r="VZI31" s="227"/>
      <c r="VZJ31" s="227"/>
      <c r="VZK31" s="227"/>
      <c r="VZL31" s="227"/>
      <c r="VZM31" s="227"/>
      <c r="VZN31" s="227"/>
      <c r="VZO31" s="227"/>
      <c r="VZP31" s="227"/>
      <c r="VZQ31" s="227"/>
      <c r="VZR31" s="227"/>
      <c r="VZS31" s="227"/>
      <c r="VZT31" s="227"/>
      <c r="VZU31" s="227"/>
      <c r="VZV31" s="227"/>
      <c r="VZW31" s="227"/>
      <c r="VZX31" s="227"/>
      <c r="VZY31" s="227"/>
      <c r="VZZ31" s="227"/>
      <c r="WAA31" s="227"/>
      <c r="WAB31" s="227"/>
      <c r="WAC31" s="227"/>
      <c r="WAD31" s="227"/>
      <c r="WAE31" s="227"/>
      <c r="WAF31" s="227"/>
      <c r="WAG31" s="227"/>
      <c r="WAH31" s="227"/>
      <c r="WAI31" s="227"/>
      <c r="WAJ31" s="227"/>
      <c r="WAK31" s="227"/>
      <c r="WAL31" s="227"/>
      <c r="WAM31" s="227"/>
      <c r="WAN31" s="227"/>
      <c r="WAO31" s="227"/>
      <c r="WAP31" s="227"/>
      <c r="WAQ31" s="227"/>
      <c r="WAR31" s="227"/>
      <c r="WAS31" s="227"/>
      <c r="WAT31" s="227"/>
      <c r="WAU31" s="227"/>
      <c r="WAV31" s="227"/>
      <c r="WAW31" s="227"/>
      <c r="WAX31" s="227"/>
      <c r="WAY31" s="227"/>
      <c r="WAZ31" s="227"/>
      <c r="WBA31" s="227"/>
      <c r="WBB31" s="227"/>
      <c r="WBC31" s="227"/>
      <c r="WBD31" s="227"/>
      <c r="WBE31" s="227"/>
      <c r="WBF31" s="227"/>
      <c r="WBG31" s="227"/>
      <c r="WBH31" s="227"/>
      <c r="WBI31" s="227"/>
      <c r="WBJ31" s="227"/>
      <c r="WBK31" s="227"/>
      <c r="WBL31" s="227"/>
      <c r="WBM31" s="227"/>
      <c r="WBN31" s="227"/>
      <c r="WBO31" s="227"/>
      <c r="WBP31" s="227"/>
      <c r="WBQ31" s="227"/>
      <c r="WBR31" s="227"/>
      <c r="WBS31" s="227"/>
      <c r="WBT31" s="227"/>
      <c r="WBU31" s="227"/>
      <c r="WBV31" s="227"/>
      <c r="WBW31" s="227"/>
      <c r="WBX31" s="227"/>
      <c r="WBY31" s="227"/>
      <c r="WBZ31" s="227"/>
      <c r="WCA31" s="227"/>
      <c r="WCB31" s="227"/>
      <c r="WCC31" s="227"/>
      <c r="WCD31" s="227"/>
      <c r="WCE31" s="227"/>
      <c r="WCF31" s="227"/>
      <c r="WCG31" s="227"/>
      <c r="WCH31" s="227"/>
      <c r="WCI31" s="227"/>
      <c r="WCJ31" s="227"/>
      <c r="WCK31" s="227"/>
      <c r="WCL31" s="227"/>
      <c r="WCM31" s="227"/>
      <c r="WCN31" s="227"/>
      <c r="WCO31" s="227"/>
      <c r="WCP31" s="227"/>
      <c r="WCQ31" s="227"/>
      <c r="WCR31" s="227"/>
      <c r="WCS31" s="227"/>
      <c r="WCT31" s="227"/>
      <c r="WCU31" s="227"/>
      <c r="WCV31" s="227"/>
      <c r="WCW31" s="227"/>
      <c r="WCX31" s="227"/>
      <c r="WCY31" s="227"/>
      <c r="WCZ31" s="227"/>
      <c r="WDA31" s="227"/>
      <c r="WDB31" s="227"/>
      <c r="WDC31" s="227"/>
      <c r="WDD31" s="227"/>
      <c r="WDE31" s="227"/>
      <c r="WDF31" s="227"/>
      <c r="WDG31" s="227"/>
      <c r="WDH31" s="227"/>
      <c r="WDI31" s="227"/>
      <c r="WDJ31" s="227"/>
      <c r="WDK31" s="227"/>
      <c r="WDL31" s="227"/>
      <c r="WDM31" s="227"/>
      <c r="WDN31" s="227"/>
      <c r="WDO31" s="227"/>
      <c r="WDP31" s="227"/>
      <c r="WDQ31" s="227"/>
      <c r="WDR31" s="227"/>
      <c r="WDS31" s="227"/>
      <c r="WDT31" s="227"/>
      <c r="WDU31" s="227"/>
      <c r="WDV31" s="227"/>
      <c r="WDW31" s="227"/>
      <c r="WDX31" s="227"/>
      <c r="WDY31" s="227"/>
      <c r="WDZ31" s="227"/>
      <c r="WEA31" s="227"/>
      <c r="WEB31" s="227"/>
      <c r="WEC31" s="227"/>
      <c r="WED31" s="227"/>
      <c r="WEE31" s="227"/>
      <c r="WEF31" s="227"/>
      <c r="WEG31" s="227"/>
      <c r="WEH31" s="227"/>
      <c r="WEI31" s="227"/>
      <c r="WEJ31" s="227"/>
      <c r="WEK31" s="227"/>
      <c r="WEL31" s="227"/>
      <c r="WEM31" s="227"/>
      <c r="WEN31" s="227"/>
      <c r="WEO31" s="227"/>
      <c r="WEP31" s="227"/>
      <c r="WEQ31" s="227"/>
      <c r="WER31" s="227"/>
      <c r="WES31" s="227"/>
      <c r="WET31" s="227"/>
      <c r="WEU31" s="227"/>
      <c r="WEV31" s="227"/>
      <c r="WEW31" s="227"/>
      <c r="WEX31" s="227"/>
      <c r="WEY31" s="227"/>
      <c r="WEZ31" s="227"/>
      <c r="WFA31" s="227"/>
      <c r="WFB31" s="227"/>
      <c r="WFC31" s="227"/>
      <c r="WFD31" s="227"/>
      <c r="WFE31" s="227"/>
      <c r="WFF31" s="227"/>
      <c r="WFG31" s="227"/>
      <c r="WFH31" s="227"/>
      <c r="WFI31" s="227"/>
      <c r="WFJ31" s="227"/>
      <c r="WFK31" s="227"/>
      <c r="WFL31" s="227"/>
      <c r="WFM31" s="227"/>
      <c r="WFN31" s="227"/>
      <c r="WFO31" s="227"/>
      <c r="WFP31" s="227"/>
      <c r="WFQ31" s="227"/>
      <c r="WFR31" s="227"/>
      <c r="WFS31" s="227"/>
      <c r="WFT31" s="227"/>
      <c r="WFU31" s="227"/>
      <c r="WFV31" s="227"/>
      <c r="WFW31" s="227"/>
      <c r="WFX31" s="227"/>
      <c r="WFY31" s="227"/>
      <c r="WFZ31" s="227"/>
      <c r="WGA31" s="227"/>
      <c r="WGB31" s="227"/>
      <c r="WGC31" s="227"/>
      <c r="WGD31" s="227"/>
      <c r="WGE31" s="227"/>
      <c r="WGF31" s="227"/>
      <c r="WGG31" s="227"/>
      <c r="WGH31" s="227"/>
      <c r="WGI31" s="227"/>
      <c r="WGJ31" s="227"/>
      <c r="WGK31" s="227"/>
      <c r="WGL31" s="227"/>
      <c r="WGM31" s="227"/>
      <c r="WGN31" s="227"/>
      <c r="WGO31" s="227"/>
      <c r="WGP31" s="227"/>
      <c r="WGQ31" s="227"/>
      <c r="WGR31" s="227"/>
      <c r="WGS31" s="227"/>
      <c r="WGT31" s="227"/>
      <c r="WGU31" s="227"/>
      <c r="WGV31" s="227"/>
      <c r="WGW31" s="227"/>
      <c r="WGX31" s="227"/>
      <c r="WGY31" s="227"/>
      <c r="WGZ31" s="227"/>
      <c r="WHA31" s="227"/>
      <c r="WHB31" s="227"/>
      <c r="WHC31" s="227"/>
      <c r="WHD31" s="227"/>
      <c r="WHE31" s="227"/>
      <c r="WHF31" s="227"/>
      <c r="WHG31" s="227"/>
      <c r="WHH31" s="227"/>
      <c r="WHI31" s="227"/>
      <c r="WHJ31" s="227"/>
      <c r="WHK31" s="227"/>
      <c r="WHL31" s="227"/>
      <c r="WHM31" s="227"/>
      <c r="WHN31" s="227"/>
      <c r="WHO31" s="227"/>
      <c r="WHP31" s="227"/>
      <c r="WHQ31" s="227"/>
      <c r="WHR31" s="227"/>
      <c r="WHS31" s="227"/>
      <c r="WHT31" s="227"/>
      <c r="WHU31" s="227"/>
      <c r="WHV31" s="227"/>
      <c r="WHW31" s="227"/>
      <c r="WHX31" s="227"/>
      <c r="WHY31" s="227"/>
      <c r="WHZ31" s="227"/>
      <c r="WIA31" s="227"/>
      <c r="WIB31" s="227"/>
      <c r="WIC31" s="227"/>
      <c r="WID31" s="227"/>
      <c r="WIE31" s="227"/>
      <c r="WIF31" s="227"/>
      <c r="WIG31" s="227"/>
      <c r="WIH31" s="227"/>
      <c r="WII31" s="227"/>
      <c r="WIJ31" s="227"/>
      <c r="WIK31" s="227"/>
      <c r="WIL31" s="227"/>
      <c r="WIM31" s="227"/>
      <c r="WIN31" s="227"/>
      <c r="WIO31" s="227"/>
      <c r="WIP31" s="227"/>
      <c r="WIQ31" s="227"/>
      <c r="WIR31" s="227"/>
      <c r="WIS31" s="227"/>
      <c r="WIT31" s="227"/>
      <c r="WIU31" s="227"/>
      <c r="WIV31" s="227"/>
      <c r="WIW31" s="227"/>
      <c r="WIX31" s="227"/>
      <c r="WIY31" s="227"/>
      <c r="WIZ31" s="227"/>
      <c r="WJA31" s="227"/>
      <c r="WJB31" s="227"/>
      <c r="WJC31" s="227"/>
      <c r="WJD31" s="227"/>
      <c r="WJE31" s="227"/>
      <c r="WJF31" s="227"/>
      <c r="WJG31" s="227"/>
      <c r="WJH31" s="227"/>
      <c r="WJI31" s="227"/>
      <c r="WJJ31" s="227"/>
      <c r="WJK31" s="227"/>
      <c r="WJL31" s="227"/>
      <c r="WJM31" s="227"/>
      <c r="WJN31" s="227"/>
      <c r="WJO31" s="227"/>
      <c r="WJP31" s="227"/>
      <c r="WJQ31" s="227"/>
      <c r="WJR31" s="227"/>
      <c r="WJS31" s="227"/>
      <c r="WJT31" s="227"/>
      <c r="WJU31" s="227"/>
      <c r="WJV31" s="227"/>
      <c r="WJW31" s="227"/>
      <c r="WJX31" s="227"/>
      <c r="WJY31" s="227"/>
      <c r="WJZ31" s="227"/>
      <c r="WKA31" s="227"/>
      <c r="WKB31" s="227"/>
      <c r="WKC31" s="227"/>
      <c r="WKD31" s="227"/>
      <c r="WKE31" s="227"/>
      <c r="WKF31" s="227"/>
      <c r="WKG31" s="227"/>
      <c r="WKH31" s="227"/>
      <c r="WKI31" s="227"/>
      <c r="WKJ31" s="227"/>
      <c r="WKK31" s="227"/>
      <c r="WKL31" s="227"/>
      <c r="WKM31" s="227"/>
      <c r="WKN31" s="227"/>
      <c r="WKO31" s="227"/>
      <c r="WKP31" s="227"/>
      <c r="WKQ31" s="227"/>
      <c r="WKR31" s="227"/>
      <c r="WKS31" s="227"/>
      <c r="WKT31" s="227"/>
      <c r="WKU31" s="227"/>
      <c r="WKV31" s="227"/>
      <c r="WKW31" s="227"/>
      <c r="WKX31" s="227"/>
      <c r="WKY31" s="227"/>
      <c r="WKZ31" s="227"/>
      <c r="WLA31" s="227"/>
      <c r="WLB31" s="227"/>
      <c r="WLC31" s="227"/>
      <c r="WLD31" s="227"/>
      <c r="WLE31" s="227"/>
      <c r="WLF31" s="227"/>
      <c r="WLG31" s="227"/>
      <c r="WLH31" s="227"/>
      <c r="WLI31" s="227"/>
      <c r="WLJ31" s="227"/>
      <c r="WLK31" s="227"/>
      <c r="WLL31" s="227"/>
      <c r="WLM31" s="227"/>
      <c r="WLN31" s="227"/>
      <c r="WLO31" s="227"/>
      <c r="WLP31" s="227"/>
      <c r="WLQ31" s="227"/>
      <c r="WLR31" s="227"/>
      <c r="WLS31" s="227"/>
      <c r="WLT31" s="227"/>
      <c r="WLU31" s="227"/>
      <c r="WLV31" s="227"/>
      <c r="WLW31" s="227"/>
      <c r="WLX31" s="227"/>
      <c r="WLY31" s="227"/>
      <c r="WLZ31" s="227"/>
      <c r="WMA31" s="227"/>
      <c r="WMB31" s="227"/>
      <c r="WMC31" s="227"/>
      <c r="WMD31" s="227"/>
      <c r="WME31" s="227"/>
      <c r="WMF31" s="227"/>
      <c r="WMG31" s="227"/>
      <c r="WMH31" s="227"/>
      <c r="WMI31" s="227"/>
      <c r="WMJ31" s="227"/>
      <c r="WMK31" s="227"/>
      <c r="WML31" s="227"/>
      <c r="WMM31" s="227"/>
      <c r="WMN31" s="227"/>
      <c r="WMO31" s="227"/>
      <c r="WMP31" s="227"/>
      <c r="WMQ31" s="227"/>
      <c r="WMR31" s="227"/>
      <c r="WMS31" s="227"/>
      <c r="WMT31" s="227"/>
      <c r="WMU31" s="227"/>
      <c r="WMV31" s="227"/>
      <c r="WMW31" s="227"/>
      <c r="WMX31" s="227"/>
      <c r="WMY31" s="227"/>
      <c r="WMZ31" s="227"/>
      <c r="WNA31" s="227"/>
      <c r="WNB31" s="227"/>
      <c r="WNC31" s="227"/>
      <c r="WND31" s="227"/>
      <c r="WNE31" s="227"/>
      <c r="WNF31" s="227"/>
      <c r="WNG31" s="227"/>
      <c r="WNH31" s="227"/>
      <c r="WNI31" s="227"/>
      <c r="WNJ31" s="227"/>
      <c r="WNK31" s="227"/>
      <c r="WNL31" s="227"/>
      <c r="WNM31" s="227"/>
      <c r="WNN31" s="227"/>
      <c r="WNO31" s="227"/>
      <c r="WNP31" s="227"/>
      <c r="WNQ31" s="227"/>
      <c r="WNR31" s="227"/>
      <c r="WNS31" s="227"/>
      <c r="WNT31" s="227"/>
      <c r="WNU31" s="227"/>
      <c r="WNV31" s="227"/>
      <c r="WNW31" s="227"/>
      <c r="WNX31" s="227"/>
      <c r="WNY31" s="227"/>
      <c r="WNZ31" s="227"/>
      <c r="WOA31" s="227"/>
      <c r="WOB31" s="227"/>
      <c r="WOC31" s="227"/>
      <c r="WOD31" s="227"/>
      <c r="WOE31" s="227"/>
      <c r="WOF31" s="227"/>
      <c r="WOG31" s="227"/>
      <c r="WOH31" s="227"/>
      <c r="WOI31" s="227"/>
      <c r="WOJ31" s="227"/>
      <c r="WOK31" s="227"/>
      <c r="WOL31" s="227"/>
      <c r="WOM31" s="227"/>
      <c r="WON31" s="227"/>
      <c r="WOO31" s="227"/>
      <c r="WOP31" s="227"/>
      <c r="WOQ31" s="227"/>
      <c r="WOR31" s="227"/>
      <c r="WOS31" s="227"/>
      <c r="WOT31" s="227"/>
      <c r="WOU31" s="227"/>
      <c r="WOV31" s="227"/>
      <c r="WOW31" s="227"/>
      <c r="WOX31" s="227"/>
      <c r="WOY31" s="227"/>
      <c r="WOZ31" s="227"/>
      <c r="WPA31" s="227"/>
      <c r="WPB31" s="227"/>
      <c r="WPC31" s="227"/>
      <c r="WPD31" s="227"/>
      <c r="WPE31" s="227"/>
      <c r="WPF31" s="227"/>
      <c r="WPG31" s="227"/>
      <c r="WPH31" s="227"/>
      <c r="WPI31" s="227"/>
      <c r="WPJ31" s="227"/>
      <c r="WPK31" s="227"/>
      <c r="WPL31" s="227"/>
      <c r="WPM31" s="227"/>
      <c r="WPN31" s="227"/>
      <c r="WPO31" s="227"/>
      <c r="WPP31" s="227"/>
      <c r="WPQ31" s="227"/>
      <c r="WPR31" s="227"/>
      <c r="WPS31" s="227"/>
      <c r="WPT31" s="227"/>
      <c r="WPU31" s="227"/>
      <c r="WPV31" s="227"/>
      <c r="WPW31" s="227"/>
      <c r="WPX31" s="227"/>
      <c r="WPY31" s="227"/>
      <c r="WPZ31" s="227"/>
      <c r="WQA31" s="227"/>
      <c r="WQB31" s="227"/>
      <c r="WQC31" s="227"/>
      <c r="WQD31" s="227"/>
      <c r="WQE31" s="227"/>
      <c r="WQF31" s="227"/>
      <c r="WQG31" s="227"/>
      <c r="WQH31" s="227"/>
      <c r="WQI31" s="227"/>
      <c r="WQJ31" s="227"/>
      <c r="WQK31" s="227"/>
      <c r="WQL31" s="227"/>
      <c r="WQM31" s="227"/>
      <c r="WQN31" s="227"/>
      <c r="WQO31" s="227"/>
      <c r="WQP31" s="227"/>
      <c r="WQQ31" s="227"/>
      <c r="WQR31" s="227"/>
      <c r="WQS31" s="227"/>
      <c r="WQT31" s="227"/>
      <c r="WQU31" s="227"/>
      <c r="WQV31" s="227"/>
      <c r="WQW31" s="227"/>
      <c r="WQX31" s="227"/>
      <c r="WQY31" s="227"/>
      <c r="WQZ31" s="227"/>
      <c r="WRA31" s="227"/>
      <c r="WRB31" s="227"/>
      <c r="WRC31" s="227"/>
      <c r="WRD31" s="227"/>
      <c r="WRE31" s="227"/>
      <c r="WRF31" s="227"/>
      <c r="WRG31" s="227"/>
      <c r="WRH31" s="227"/>
      <c r="WRI31" s="227"/>
      <c r="WRJ31" s="227"/>
      <c r="WRK31" s="227"/>
      <c r="WRL31" s="227"/>
      <c r="WRM31" s="227"/>
      <c r="WRN31" s="227"/>
      <c r="WRO31" s="227"/>
      <c r="WRP31" s="227"/>
      <c r="WRQ31" s="227"/>
      <c r="WRR31" s="227"/>
      <c r="WRS31" s="227"/>
      <c r="WRT31" s="227"/>
      <c r="WRU31" s="227"/>
      <c r="WRV31" s="227"/>
      <c r="WRW31" s="227"/>
      <c r="WRX31" s="227"/>
      <c r="WRY31" s="227"/>
      <c r="WRZ31" s="227"/>
      <c r="WSA31" s="227"/>
      <c r="WSB31" s="227"/>
      <c r="WSC31" s="227"/>
      <c r="WSD31" s="227"/>
      <c r="WSE31" s="227"/>
      <c r="WSF31" s="227"/>
      <c r="WSG31" s="227"/>
      <c r="WSH31" s="227"/>
      <c r="WSI31" s="227"/>
      <c r="WSJ31" s="227"/>
      <c r="WSK31" s="227"/>
      <c r="WSL31" s="227"/>
      <c r="WSM31" s="227"/>
      <c r="WSN31" s="227"/>
      <c r="WSO31" s="227"/>
      <c r="WSP31" s="227"/>
      <c r="WSQ31" s="227"/>
      <c r="WSR31" s="227"/>
      <c r="WSS31" s="227"/>
      <c r="WST31" s="227"/>
      <c r="WSU31" s="227"/>
      <c r="WSV31" s="227"/>
      <c r="WSW31" s="227"/>
      <c r="WSX31" s="227"/>
      <c r="WSY31" s="227"/>
      <c r="WSZ31" s="227"/>
      <c r="WTA31" s="227"/>
      <c r="WTB31" s="227"/>
      <c r="WTC31" s="227"/>
      <c r="WTD31" s="227"/>
      <c r="WTE31" s="227"/>
      <c r="WTF31" s="227"/>
      <c r="WTG31" s="227"/>
      <c r="WTH31" s="227"/>
      <c r="WTI31" s="227"/>
      <c r="WTJ31" s="227"/>
      <c r="WTK31" s="227"/>
      <c r="WTL31" s="227"/>
      <c r="WTM31" s="227"/>
      <c r="WTN31" s="227"/>
      <c r="WTO31" s="227"/>
      <c r="WTP31" s="227"/>
      <c r="WTQ31" s="227"/>
      <c r="WTR31" s="227"/>
      <c r="WTS31" s="227"/>
      <c r="WTT31" s="227"/>
      <c r="WTU31" s="227"/>
      <c r="WTV31" s="227"/>
      <c r="WTW31" s="227"/>
      <c r="WTX31" s="227"/>
      <c r="WTY31" s="227"/>
      <c r="WTZ31" s="227"/>
      <c r="WUA31" s="227"/>
      <c r="WUB31" s="227"/>
      <c r="WUC31" s="227"/>
      <c r="WUD31" s="227"/>
      <c r="WUE31" s="227"/>
      <c r="WUF31" s="227"/>
      <c r="WUG31" s="227"/>
      <c r="WUH31" s="227"/>
      <c r="WUI31" s="227"/>
      <c r="WUJ31" s="227"/>
      <c r="WUK31" s="227"/>
      <c r="WUL31" s="227"/>
      <c r="WUM31" s="227"/>
      <c r="WUN31" s="227"/>
      <c r="WUO31" s="227"/>
      <c r="WUP31" s="227"/>
      <c r="WUQ31" s="227"/>
      <c r="WUR31" s="227"/>
      <c r="WUS31" s="227"/>
      <c r="WUT31" s="227"/>
      <c r="WUU31" s="227"/>
      <c r="WUV31" s="227"/>
      <c r="WUW31" s="227"/>
      <c r="WUX31" s="227"/>
      <c r="WUY31" s="227"/>
      <c r="WUZ31" s="227"/>
      <c r="WVA31" s="227"/>
      <c r="WVB31" s="227"/>
      <c r="WVC31" s="227"/>
      <c r="WVD31" s="227"/>
    </row>
    <row r="96" spans="3:3">
      <c r="C96" s="219"/>
    </row>
  </sheetData>
  <autoFilter ref="A7:G18"/>
  <mergeCells count="6">
    <mergeCell ref="F21:G21"/>
    <mergeCell ref="F22:G22"/>
    <mergeCell ref="F2:G2"/>
    <mergeCell ref="B3:G3"/>
    <mergeCell ref="B5:G5"/>
    <mergeCell ref="C6:E6"/>
  </mergeCells>
  <pageMargins left="0.39370078740157483" right="0.23622047244094491" top="0.19685039370078741" bottom="0.98425196850393704" header="0.19685039370078741" footer="0.51181102362204722"/>
  <pageSetup paperSize="9" scale="97" orientation="landscape" r:id="rId1"/>
  <headerFooter alignWithMargins="0"/>
</worksheet>
</file>

<file path=xl/worksheets/sheet2.xml><?xml version="1.0" encoding="utf-8"?>
<worksheet xmlns="http://schemas.openxmlformats.org/spreadsheetml/2006/main" xmlns:r="http://schemas.openxmlformats.org/officeDocument/2006/relationships">
  <sheetPr codeName="Аркуш1">
    <tabColor rgb="FF00B050"/>
  </sheetPr>
  <dimension ref="A1:J22"/>
  <sheetViews>
    <sheetView showGridLines="0" zoomScaleNormal="100" zoomScaleSheetLayoutView="100" workbookViewId="0">
      <selection activeCell="B1" sqref="B1"/>
    </sheetView>
  </sheetViews>
  <sheetFormatPr defaultColWidth="9.140625" defaultRowHeight="15"/>
  <cols>
    <col min="1" max="1" width="95.28515625" style="2" customWidth="1"/>
    <col min="2" max="3" width="10.140625" style="2" bestFit="1" customWidth="1"/>
    <col min="4" max="16384" width="9.140625" style="2"/>
  </cols>
  <sheetData>
    <row r="1" spans="1:10" ht="56.25" customHeight="1" thickBot="1">
      <c r="A1" s="1" t="s">
        <v>46</v>
      </c>
      <c r="B1" s="118" t="s">
        <v>907</v>
      </c>
      <c r="C1" s="9">
        <v>2021</v>
      </c>
      <c r="D1" s="10"/>
      <c r="E1" s="10"/>
      <c r="G1" s="171"/>
      <c r="H1" s="170"/>
      <c r="I1" s="133" t="b">
        <v>1</v>
      </c>
      <c r="J1" s="133" t="b">
        <v>0</v>
      </c>
    </row>
    <row r="2" spans="1:10" ht="228" customHeight="1">
      <c r="A2" s="3" t="s">
        <v>47</v>
      </c>
      <c r="C2" s="10"/>
      <c r="D2" s="10"/>
      <c r="E2" s="10"/>
    </row>
    <row r="3" spans="1:10" ht="45" customHeight="1">
      <c r="A3" s="4" t="s">
        <v>48</v>
      </c>
    </row>
    <row r="4" spans="1:10" ht="107.25" customHeight="1">
      <c r="A4" s="3" t="s">
        <v>49</v>
      </c>
    </row>
    <row r="5" spans="1:10" ht="51" customHeight="1">
      <c r="A5" s="5" t="s">
        <v>50</v>
      </c>
    </row>
    <row r="6" spans="1:10" ht="48" customHeight="1">
      <c r="A6" s="4" t="s">
        <v>51</v>
      </c>
    </row>
    <row r="7" spans="1:10" ht="68.25" customHeight="1">
      <c r="A7" s="3" t="s">
        <v>52</v>
      </c>
    </row>
    <row r="8" spans="1:10" ht="32.25" customHeight="1">
      <c r="A8" s="6" t="s">
        <v>53</v>
      </c>
    </row>
    <row r="9" spans="1:10" ht="32.25" customHeight="1">
      <c r="A9" s="7" t="s">
        <v>54</v>
      </c>
    </row>
    <row r="10" spans="1:10">
      <c r="A10" s="8"/>
    </row>
    <row r="22" spans="1:1">
      <c r="A22" s="2" t="b">
        <v>1</v>
      </c>
    </row>
  </sheetData>
  <sheetProtection selectLockedCells="1"/>
  <printOptions horizontalCentered="1"/>
  <pageMargins left="0.41666666666666669" right="0.28125" top="0.74803149606299213" bottom="0.74803149606299213" header="0.31496062992125984" footer="0.31496062992125984"/>
  <pageSetup paperSize="9" orientation="portrait" r:id="rId1"/>
  <legacyDrawing r:id="rId2"/>
</worksheet>
</file>

<file path=xl/worksheets/sheet20.xml><?xml version="1.0" encoding="utf-8"?>
<worksheet xmlns="http://schemas.openxmlformats.org/spreadsheetml/2006/main" xmlns:r="http://schemas.openxmlformats.org/officeDocument/2006/relationships">
  <sheetPr>
    <tabColor rgb="FFFFFF00"/>
  </sheetPr>
  <dimension ref="A2:WVE96"/>
  <sheetViews>
    <sheetView view="pageBreakPreview" topLeftCell="A16" zoomScale="90" zoomScaleNormal="90" zoomScaleSheetLayoutView="90" workbookViewId="0">
      <selection activeCell="F30" sqref="F30:G30"/>
    </sheetView>
  </sheetViews>
  <sheetFormatPr defaultRowHeight="12"/>
  <cols>
    <col min="1" max="1" width="5.42578125" style="685" customWidth="1"/>
    <col min="2" max="2" width="47.28515625" style="685" customWidth="1"/>
    <col min="3" max="3" width="12.7109375" style="685" customWidth="1"/>
    <col min="4" max="4" width="17.42578125" style="685" customWidth="1"/>
    <col min="5" max="5" width="14.28515625" style="685" customWidth="1"/>
    <col min="6" max="6" width="14.140625" style="685" customWidth="1"/>
    <col min="7" max="7" width="21.28515625" style="685" customWidth="1"/>
    <col min="8" max="8" width="17.28515625" style="685" customWidth="1"/>
    <col min="9" max="9" width="23.5703125" style="685" customWidth="1"/>
    <col min="10" max="239" width="9.140625" style="685"/>
    <col min="240" max="240" width="4.85546875" style="685" customWidth="1"/>
    <col min="241" max="241" width="31" style="685" customWidth="1"/>
    <col min="242" max="242" width="12.28515625" style="685" customWidth="1"/>
    <col min="243" max="243" width="11.5703125" style="685" customWidth="1"/>
    <col min="244" max="244" width="13.7109375" style="685" customWidth="1"/>
    <col min="245" max="245" width="12.7109375" style="685" customWidth="1"/>
    <col min="246" max="246" width="13.7109375" style="685" customWidth="1"/>
    <col min="247" max="247" width="14.42578125" style="685" customWidth="1"/>
    <col min="248" max="248" width="13" style="685" customWidth="1"/>
    <col min="249" max="249" width="12" style="685" customWidth="1"/>
    <col min="250" max="250" width="14.140625" style="685" customWidth="1"/>
    <col min="251" max="251" width="13.85546875" style="685" customWidth="1"/>
    <col min="252" max="252" width="9.140625" style="685"/>
    <col min="253" max="253" width="10.28515625" style="685" bestFit="1" customWidth="1"/>
    <col min="254" max="495" width="9.140625" style="685"/>
    <col min="496" max="496" width="4.85546875" style="685" customWidth="1"/>
    <col min="497" max="497" width="31" style="685" customWidth="1"/>
    <col min="498" max="498" width="12.28515625" style="685" customWidth="1"/>
    <col min="499" max="499" width="11.5703125" style="685" customWidth="1"/>
    <col min="500" max="500" width="13.7109375" style="685" customWidth="1"/>
    <col min="501" max="501" width="12.7109375" style="685" customWidth="1"/>
    <col min="502" max="502" width="13.7109375" style="685" customWidth="1"/>
    <col min="503" max="503" width="14.42578125" style="685" customWidth="1"/>
    <col min="504" max="504" width="13" style="685" customWidth="1"/>
    <col min="505" max="505" width="12" style="685" customWidth="1"/>
    <col min="506" max="506" width="14.140625" style="685" customWidth="1"/>
    <col min="507" max="507" width="13.85546875" style="685" customWidth="1"/>
    <col min="508" max="508" width="9.140625" style="685"/>
    <col min="509" max="509" width="10.28515625" style="685" bestFit="1" customWidth="1"/>
    <col min="510" max="751" width="9.140625" style="685"/>
    <col min="752" max="752" width="4.85546875" style="685" customWidth="1"/>
    <col min="753" max="753" width="31" style="685" customWidth="1"/>
    <col min="754" max="754" width="12.28515625" style="685" customWidth="1"/>
    <col min="755" max="755" width="11.5703125" style="685" customWidth="1"/>
    <col min="756" max="756" width="13.7109375" style="685" customWidth="1"/>
    <col min="757" max="757" width="12.7109375" style="685" customWidth="1"/>
    <col min="758" max="758" width="13.7109375" style="685" customWidth="1"/>
    <col min="759" max="759" width="14.42578125" style="685" customWidth="1"/>
    <col min="760" max="760" width="13" style="685" customWidth="1"/>
    <col min="761" max="761" width="12" style="685" customWidth="1"/>
    <col min="762" max="762" width="14.140625" style="685" customWidth="1"/>
    <col min="763" max="763" width="13.85546875" style="685" customWidth="1"/>
    <col min="764" max="764" width="9.140625" style="685"/>
    <col min="765" max="765" width="10.28515625" style="685" bestFit="1" customWidth="1"/>
    <col min="766" max="1007" width="9.140625" style="685"/>
    <col min="1008" max="1008" width="4.85546875" style="685" customWidth="1"/>
    <col min="1009" max="1009" width="31" style="685" customWidth="1"/>
    <col min="1010" max="1010" width="12.28515625" style="685" customWidth="1"/>
    <col min="1011" max="1011" width="11.5703125" style="685" customWidth="1"/>
    <col min="1012" max="1012" width="13.7109375" style="685" customWidth="1"/>
    <col min="1013" max="1013" width="12.7109375" style="685" customWidth="1"/>
    <col min="1014" max="1014" width="13.7109375" style="685" customWidth="1"/>
    <col min="1015" max="1015" width="14.42578125" style="685" customWidth="1"/>
    <col min="1016" max="1016" width="13" style="685" customWidth="1"/>
    <col min="1017" max="1017" width="12" style="685" customWidth="1"/>
    <col min="1018" max="1018" width="14.140625" style="685" customWidth="1"/>
    <col min="1019" max="1019" width="13.85546875" style="685" customWidth="1"/>
    <col min="1020" max="1020" width="9.140625" style="685"/>
    <col min="1021" max="1021" width="10.28515625" style="685" bestFit="1" customWidth="1"/>
    <col min="1022" max="1263" width="9.140625" style="685"/>
    <col min="1264" max="1264" width="4.85546875" style="685" customWidth="1"/>
    <col min="1265" max="1265" width="31" style="685" customWidth="1"/>
    <col min="1266" max="1266" width="12.28515625" style="685" customWidth="1"/>
    <col min="1267" max="1267" width="11.5703125" style="685" customWidth="1"/>
    <col min="1268" max="1268" width="13.7109375" style="685" customWidth="1"/>
    <col min="1269" max="1269" width="12.7109375" style="685" customWidth="1"/>
    <col min="1270" max="1270" width="13.7109375" style="685" customWidth="1"/>
    <col min="1271" max="1271" width="14.42578125" style="685" customWidth="1"/>
    <col min="1272" max="1272" width="13" style="685" customWidth="1"/>
    <col min="1273" max="1273" width="12" style="685" customWidth="1"/>
    <col min="1274" max="1274" width="14.140625" style="685" customWidth="1"/>
    <col min="1275" max="1275" width="13.85546875" style="685" customWidth="1"/>
    <col min="1276" max="1276" width="9.140625" style="685"/>
    <col min="1277" max="1277" width="10.28515625" style="685" bestFit="1" customWidth="1"/>
    <col min="1278" max="1519" width="9.140625" style="685"/>
    <col min="1520" max="1520" width="4.85546875" style="685" customWidth="1"/>
    <col min="1521" max="1521" width="31" style="685" customWidth="1"/>
    <col min="1522" max="1522" width="12.28515625" style="685" customWidth="1"/>
    <col min="1523" max="1523" width="11.5703125" style="685" customWidth="1"/>
    <col min="1524" max="1524" width="13.7109375" style="685" customWidth="1"/>
    <col min="1525" max="1525" width="12.7109375" style="685" customWidth="1"/>
    <col min="1526" max="1526" width="13.7109375" style="685" customWidth="1"/>
    <col min="1527" max="1527" width="14.42578125" style="685" customWidth="1"/>
    <col min="1528" max="1528" width="13" style="685" customWidth="1"/>
    <col min="1529" max="1529" width="12" style="685" customWidth="1"/>
    <col min="1530" max="1530" width="14.140625" style="685" customWidth="1"/>
    <col min="1531" max="1531" width="13.85546875" style="685" customWidth="1"/>
    <col min="1532" max="1532" width="9.140625" style="685"/>
    <col min="1533" max="1533" width="10.28515625" style="685" bestFit="1" customWidth="1"/>
    <col min="1534" max="1775" width="9.140625" style="685"/>
    <col min="1776" max="1776" width="4.85546875" style="685" customWidth="1"/>
    <col min="1777" max="1777" width="31" style="685" customWidth="1"/>
    <col min="1778" max="1778" width="12.28515625" style="685" customWidth="1"/>
    <col min="1779" max="1779" width="11.5703125" style="685" customWidth="1"/>
    <col min="1780" max="1780" width="13.7109375" style="685" customWidth="1"/>
    <col min="1781" max="1781" width="12.7109375" style="685" customWidth="1"/>
    <col min="1782" max="1782" width="13.7109375" style="685" customWidth="1"/>
    <col min="1783" max="1783" width="14.42578125" style="685" customWidth="1"/>
    <col min="1784" max="1784" width="13" style="685" customWidth="1"/>
    <col min="1785" max="1785" width="12" style="685" customWidth="1"/>
    <col min="1786" max="1786" width="14.140625" style="685" customWidth="1"/>
    <col min="1787" max="1787" width="13.85546875" style="685" customWidth="1"/>
    <col min="1788" max="1788" width="9.140625" style="685"/>
    <col min="1789" max="1789" width="10.28515625" style="685" bestFit="1" customWidth="1"/>
    <col min="1790" max="2031" width="9.140625" style="685"/>
    <col min="2032" max="2032" width="4.85546875" style="685" customWidth="1"/>
    <col min="2033" max="2033" width="31" style="685" customWidth="1"/>
    <col min="2034" max="2034" width="12.28515625" style="685" customWidth="1"/>
    <col min="2035" max="2035" width="11.5703125" style="685" customWidth="1"/>
    <col min="2036" max="2036" width="13.7109375" style="685" customWidth="1"/>
    <col min="2037" max="2037" width="12.7109375" style="685" customWidth="1"/>
    <col min="2038" max="2038" width="13.7109375" style="685" customWidth="1"/>
    <col min="2039" max="2039" width="14.42578125" style="685" customWidth="1"/>
    <col min="2040" max="2040" width="13" style="685" customWidth="1"/>
    <col min="2041" max="2041" width="12" style="685" customWidth="1"/>
    <col min="2042" max="2042" width="14.140625" style="685" customWidth="1"/>
    <col min="2043" max="2043" width="13.85546875" style="685" customWidth="1"/>
    <col min="2044" max="2044" width="9.140625" style="685"/>
    <col min="2045" max="2045" width="10.28515625" style="685" bestFit="1" customWidth="1"/>
    <col min="2046" max="2287" width="9.140625" style="685"/>
    <col min="2288" max="2288" width="4.85546875" style="685" customWidth="1"/>
    <col min="2289" max="2289" width="31" style="685" customWidth="1"/>
    <col min="2290" max="2290" width="12.28515625" style="685" customWidth="1"/>
    <col min="2291" max="2291" width="11.5703125" style="685" customWidth="1"/>
    <col min="2292" max="2292" width="13.7109375" style="685" customWidth="1"/>
    <col min="2293" max="2293" width="12.7109375" style="685" customWidth="1"/>
    <col min="2294" max="2294" width="13.7109375" style="685" customWidth="1"/>
    <col min="2295" max="2295" width="14.42578125" style="685" customWidth="1"/>
    <col min="2296" max="2296" width="13" style="685" customWidth="1"/>
    <col min="2297" max="2297" width="12" style="685" customWidth="1"/>
    <col min="2298" max="2298" width="14.140625" style="685" customWidth="1"/>
    <col min="2299" max="2299" width="13.85546875" style="685" customWidth="1"/>
    <col min="2300" max="2300" width="9.140625" style="685"/>
    <col min="2301" max="2301" width="10.28515625" style="685" bestFit="1" customWidth="1"/>
    <col min="2302" max="2543" width="9.140625" style="685"/>
    <col min="2544" max="2544" width="4.85546875" style="685" customWidth="1"/>
    <col min="2545" max="2545" width="31" style="685" customWidth="1"/>
    <col min="2546" max="2546" width="12.28515625" style="685" customWidth="1"/>
    <col min="2547" max="2547" width="11.5703125" style="685" customWidth="1"/>
    <col min="2548" max="2548" width="13.7109375" style="685" customWidth="1"/>
    <col min="2549" max="2549" width="12.7109375" style="685" customWidth="1"/>
    <col min="2550" max="2550" width="13.7109375" style="685" customWidth="1"/>
    <col min="2551" max="2551" width="14.42578125" style="685" customWidth="1"/>
    <col min="2552" max="2552" width="13" style="685" customWidth="1"/>
    <col min="2553" max="2553" width="12" style="685" customWidth="1"/>
    <col min="2554" max="2554" width="14.140625" style="685" customWidth="1"/>
    <col min="2555" max="2555" width="13.85546875" style="685" customWidth="1"/>
    <col min="2556" max="2556" width="9.140625" style="685"/>
    <col min="2557" max="2557" width="10.28515625" style="685" bestFit="1" customWidth="1"/>
    <col min="2558" max="2799" width="9.140625" style="685"/>
    <col min="2800" max="2800" width="4.85546875" style="685" customWidth="1"/>
    <col min="2801" max="2801" width="31" style="685" customWidth="1"/>
    <col min="2802" max="2802" width="12.28515625" style="685" customWidth="1"/>
    <col min="2803" max="2803" width="11.5703125" style="685" customWidth="1"/>
    <col min="2804" max="2804" width="13.7109375" style="685" customWidth="1"/>
    <col min="2805" max="2805" width="12.7109375" style="685" customWidth="1"/>
    <col min="2806" max="2806" width="13.7109375" style="685" customWidth="1"/>
    <col min="2807" max="2807" width="14.42578125" style="685" customWidth="1"/>
    <col min="2808" max="2808" width="13" style="685" customWidth="1"/>
    <col min="2809" max="2809" width="12" style="685" customWidth="1"/>
    <col min="2810" max="2810" width="14.140625" style="685" customWidth="1"/>
    <col min="2811" max="2811" width="13.85546875" style="685" customWidth="1"/>
    <col min="2812" max="2812" width="9.140625" style="685"/>
    <col min="2813" max="2813" width="10.28515625" style="685" bestFit="1" customWidth="1"/>
    <col min="2814" max="3055" width="9.140625" style="685"/>
    <col min="3056" max="3056" width="4.85546875" style="685" customWidth="1"/>
    <col min="3057" max="3057" width="31" style="685" customWidth="1"/>
    <col min="3058" max="3058" width="12.28515625" style="685" customWidth="1"/>
    <col min="3059" max="3059" width="11.5703125" style="685" customWidth="1"/>
    <col min="3060" max="3060" width="13.7109375" style="685" customWidth="1"/>
    <col min="3061" max="3061" width="12.7109375" style="685" customWidth="1"/>
    <col min="3062" max="3062" width="13.7109375" style="685" customWidth="1"/>
    <col min="3063" max="3063" width="14.42578125" style="685" customWidth="1"/>
    <col min="3064" max="3064" width="13" style="685" customWidth="1"/>
    <col min="3065" max="3065" width="12" style="685" customWidth="1"/>
    <col min="3066" max="3066" width="14.140625" style="685" customWidth="1"/>
    <col min="3067" max="3067" width="13.85546875" style="685" customWidth="1"/>
    <col min="3068" max="3068" width="9.140625" style="685"/>
    <col min="3069" max="3069" width="10.28515625" style="685" bestFit="1" customWidth="1"/>
    <col min="3070" max="3311" width="9.140625" style="685"/>
    <col min="3312" max="3312" width="4.85546875" style="685" customWidth="1"/>
    <col min="3313" max="3313" width="31" style="685" customWidth="1"/>
    <col min="3314" max="3314" width="12.28515625" style="685" customWidth="1"/>
    <col min="3315" max="3315" width="11.5703125" style="685" customWidth="1"/>
    <col min="3316" max="3316" width="13.7109375" style="685" customWidth="1"/>
    <col min="3317" max="3317" width="12.7109375" style="685" customWidth="1"/>
    <col min="3318" max="3318" width="13.7109375" style="685" customWidth="1"/>
    <col min="3319" max="3319" width="14.42578125" style="685" customWidth="1"/>
    <col min="3320" max="3320" width="13" style="685" customWidth="1"/>
    <col min="3321" max="3321" width="12" style="685" customWidth="1"/>
    <col min="3322" max="3322" width="14.140625" style="685" customWidth="1"/>
    <col min="3323" max="3323" width="13.85546875" style="685" customWidth="1"/>
    <col min="3324" max="3324" width="9.140625" style="685"/>
    <col min="3325" max="3325" width="10.28515625" style="685" bestFit="1" customWidth="1"/>
    <col min="3326" max="3567" width="9.140625" style="685"/>
    <col min="3568" max="3568" width="4.85546875" style="685" customWidth="1"/>
    <col min="3569" max="3569" width="31" style="685" customWidth="1"/>
    <col min="3570" max="3570" width="12.28515625" style="685" customWidth="1"/>
    <col min="3571" max="3571" width="11.5703125" style="685" customWidth="1"/>
    <col min="3572" max="3572" width="13.7109375" style="685" customWidth="1"/>
    <col min="3573" max="3573" width="12.7109375" style="685" customWidth="1"/>
    <col min="3574" max="3574" width="13.7109375" style="685" customWidth="1"/>
    <col min="3575" max="3575" width="14.42578125" style="685" customWidth="1"/>
    <col min="3576" max="3576" width="13" style="685" customWidth="1"/>
    <col min="3577" max="3577" width="12" style="685" customWidth="1"/>
    <col min="3578" max="3578" width="14.140625" style="685" customWidth="1"/>
    <col min="3579" max="3579" width="13.85546875" style="685" customWidth="1"/>
    <col min="3580" max="3580" width="9.140625" style="685"/>
    <col min="3581" max="3581" width="10.28515625" style="685" bestFit="1" customWidth="1"/>
    <col min="3582" max="3823" width="9.140625" style="685"/>
    <col min="3824" max="3824" width="4.85546875" style="685" customWidth="1"/>
    <col min="3825" max="3825" width="31" style="685" customWidth="1"/>
    <col min="3826" max="3826" width="12.28515625" style="685" customWidth="1"/>
    <col min="3827" max="3827" width="11.5703125" style="685" customWidth="1"/>
    <col min="3828" max="3828" width="13.7109375" style="685" customWidth="1"/>
    <col min="3829" max="3829" width="12.7109375" style="685" customWidth="1"/>
    <col min="3830" max="3830" width="13.7109375" style="685" customWidth="1"/>
    <col min="3831" max="3831" width="14.42578125" style="685" customWidth="1"/>
    <col min="3832" max="3832" width="13" style="685" customWidth="1"/>
    <col min="3833" max="3833" width="12" style="685" customWidth="1"/>
    <col min="3834" max="3834" width="14.140625" style="685" customWidth="1"/>
    <col min="3835" max="3835" width="13.85546875" style="685" customWidth="1"/>
    <col min="3836" max="3836" width="9.140625" style="685"/>
    <col min="3837" max="3837" width="10.28515625" style="685" bestFit="1" customWidth="1"/>
    <col min="3838" max="4079" width="9.140625" style="685"/>
    <col min="4080" max="4080" width="4.85546875" style="685" customWidth="1"/>
    <col min="4081" max="4081" width="31" style="685" customWidth="1"/>
    <col min="4082" max="4082" width="12.28515625" style="685" customWidth="1"/>
    <col min="4083" max="4083" width="11.5703125" style="685" customWidth="1"/>
    <col min="4084" max="4084" width="13.7109375" style="685" customWidth="1"/>
    <col min="4085" max="4085" width="12.7109375" style="685" customWidth="1"/>
    <col min="4086" max="4086" width="13.7109375" style="685" customWidth="1"/>
    <col min="4087" max="4087" width="14.42578125" style="685" customWidth="1"/>
    <col min="4088" max="4088" width="13" style="685" customWidth="1"/>
    <col min="4089" max="4089" width="12" style="685" customWidth="1"/>
    <col min="4090" max="4090" width="14.140625" style="685" customWidth="1"/>
    <col min="4091" max="4091" width="13.85546875" style="685" customWidth="1"/>
    <col min="4092" max="4092" width="9.140625" style="685"/>
    <col min="4093" max="4093" width="10.28515625" style="685" bestFit="1" customWidth="1"/>
    <col min="4094" max="4335" width="9.140625" style="685"/>
    <col min="4336" max="4336" width="4.85546875" style="685" customWidth="1"/>
    <col min="4337" max="4337" width="31" style="685" customWidth="1"/>
    <col min="4338" max="4338" width="12.28515625" style="685" customWidth="1"/>
    <col min="4339" max="4339" width="11.5703125" style="685" customWidth="1"/>
    <col min="4340" max="4340" width="13.7109375" style="685" customWidth="1"/>
    <col min="4341" max="4341" width="12.7109375" style="685" customWidth="1"/>
    <col min="4342" max="4342" width="13.7109375" style="685" customWidth="1"/>
    <col min="4343" max="4343" width="14.42578125" style="685" customWidth="1"/>
    <col min="4344" max="4344" width="13" style="685" customWidth="1"/>
    <col min="4345" max="4345" width="12" style="685" customWidth="1"/>
    <col min="4346" max="4346" width="14.140625" style="685" customWidth="1"/>
    <col min="4347" max="4347" width="13.85546875" style="685" customWidth="1"/>
    <col min="4348" max="4348" width="9.140625" style="685"/>
    <col min="4349" max="4349" width="10.28515625" style="685" bestFit="1" customWidth="1"/>
    <col min="4350" max="4591" width="9.140625" style="685"/>
    <col min="4592" max="4592" width="4.85546875" style="685" customWidth="1"/>
    <col min="4593" max="4593" width="31" style="685" customWidth="1"/>
    <col min="4594" max="4594" width="12.28515625" style="685" customWidth="1"/>
    <col min="4595" max="4595" width="11.5703125" style="685" customWidth="1"/>
    <col min="4596" max="4596" width="13.7109375" style="685" customWidth="1"/>
    <col min="4597" max="4597" width="12.7109375" style="685" customWidth="1"/>
    <col min="4598" max="4598" width="13.7109375" style="685" customWidth="1"/>
    <col min="4599" max="4599" width="14.42578125" style="685" customWidth="1"/>
    <col min="4600" max="4600" width="13" style="685" customWidth="1"/>
    <col min="4601" max="4601" width="12" style="685" customWidth="1"/>
    <col min="4602" max="4602" width="14.140625" style="685" customWidth="1"/>
    <col min="4603" max="4603" width="13.85546875" style="685" customWidth="1"/>
    <col min="4604" max="4604" width="9.140625" style="685"/>
    <col min="4605" max="4605" width="10.28515625" style="685" bestFit="1" customWidth="1"/>
    <col min="4606" max="4847" width="9.140625" style="685"/>
    <col min="4848" max="4848" width="4.85546875" style="685" customWidth="1"/>
    <col min="4849" max="4849" width="31" style="685" customWidth="1"/>
    <col min="4850" max="4850" width="12.28515625" style="685" customWidth="1"/>
    <col min="4851" max="4851" width="11.5703125" style="685" customWidth="1"/>
    <col min="4852" max="4852" width="13.7109375" style="685" customWidth="1"/>
    <col min="4853" max="4853" width="12.7109375" style="685" customWidth="1"/>
    <col min="4854" max="4854" width="13.7109375" style="685" customWidth="1"/>
    <col min="4855" max="4855" width="14.42578125" style="685" customWidth="1"/>
    <col min="4856" max="4856" width="13" style="685" customWidth="1"/>
    <col min="4857" max="4857" width="12" style="685" customWidth="1"/>
    <col min="4858" max="4858" width="14.140625" style="685" customWidth="1"/>
    <col min="4859" max="4859" width="13.85546875" style="685" customWidth="1"/>
    <col min="4860" max="4860" width="9.140625" style="685"/>
    <col min="4861" max="4861" width="10.28515625" style="685" bestFit="1" customWidth="1"/>
    <col min="4862" max="5103" width="9.140625" style="685"/>
    <col min="5104" max="5104" width="4.85546875" style="685" customWidth="1"/>
    <col min="5105" max="5105" width="31" style="685" customWidth="1"/>
    <col min="5106" max="5106" width="12.28515625" style="685" customWidth="1"/>
    <col min="5107" max="5107" width="11.5703125" style="685" customWidth="1"/>
    <col min="5108" max="5108" width="13.7109375" style="685" customWidth="1"/>
    <col min="5109" max="5109" width="12.7109375" style="685" customWidth="1"/>
    <col min="5110" max="5110" width="13.7109375" style="685" customWidth="1"/>
    <col min="5111" max="5111" width="14.42578125" style="685" customWidth="1"/>
    <col min="5112" max="5112" width="13" style="685" customWidth="1"/>
    <col min="5113" max="5113" width="12" style="685" customWidth="1"/>
    <col min="5114" max="5114" width="14.140625" style="685" customWidth="1"/>
    <col min="5115" max="5115" width="13.85546875" style="685" customWidth="1"/>
    <col min="5116" max="5116" width="9.140625" style="685"/>
    <col min="5117" max="5117" width="10.28515625" style="685" bestFit="1" customWidth="1"/>
    <col min="5118" max="5359" width="9.140625" style="685"/>
    <col min="5360" max="5360" width="4.85546875" style="685" customWidth="1"/>
    <col min="5361" max="5361" width="31" style="685" customWidth="1"/>
    <col min="5362" max="5362" width="12.28515625" style="685" customWidth="1"/>
    <col min="5363" max="5363" width="11.5703125" style="685" customWidth="1"/>
    <col min="5364" max="5364" width="13.7109375" style="685" customWidth="1"/>
    <col min="5365" max="5365" width="12.7109375" style="685" customWidth="1"/>
    <col min="5366" max="5366" width="13.7109375" style="685" customWidth="1"/>
    <col min="5367" max="5367" width="14.42578125" style="685" customWidth="1"/>
    <col min="5368" max="5368" width="13" style="685" customWidth="1"/>
    <col min="5369" max="5369" width="12" style="685" customWidth="1"/>
    <col min="5370" max="5370" width="14.140625" style="685" customWidth="1"/>
    <col min="5371" max="5371" width="13.85546875" style="685" customWidth="1"/>
    <col min="5372" max="5372" width="9.140625" style="685"/>
    <col min="5373" max="5373" width="10.28515625" style="685" bestFit="1" customWidth="1"/>
    <col min="5374" max="5615" width="9.140625" style="685"/>
    <col min="5616" max="5616" width="4.85546875" style="685" customWidth="1"/>
    <col min="5617" max="5617" width="31" style="685" customWidth="1"/>
    <col min="5618" max="5618" width="12.28515625" style="685" customWidth="1"/>
    <col min="5619" max="5619" width="11.5703125" style="685" customWidth="1"/>
    <col min="5620" max="5620" width="13.7109375" style="685" customWidth="1"/>
    <col min="5621" max="5621" width="12.7109375" style="685" customWidth="1"/>
    <col min="5622" max="5622" width="13.7109375" style="685" customWidth="1"/>
    <col min="5623" max="5623" width="14.42578125" style="685" customWidth="1"/>
    <col min="5624" max="5624" width="13" style="685" customWidth="1"/>
    <col min="5625" max="5625" width="12" style="685" customWidth="1"/>
    <col min="5626" max="5626" width="14.140625" style="685" customWidth="1"/>
    <col min="5627" max="5627" width="13.85546875" style="685" customWidth="1"/>
    <col min="5628" max="5628" width="9.140625" style="685"/>
    <col min="5629" max="5629" width="10.28515625" style="685" bestFit="1" customWidth="1"/>
    <col min="5630" max="5871" width="9.140625" style="685"/>
    <col min="5872" max="5872" width="4.85546875" style="685" customWidth="1"/>
    <col min="5873" max="5873" width="31" style="685" customWidth="1"/>
    <col min="5874" max="5874" width="12.28515625" style="685" customWidth="1"/>
    <col min="5875" max="5875" width="11.5703125" style="685" customWidth="1"/>
    <col min="5876" max="5876" width="13.7109375" style="685" customWidth="1"/>
    <col min="5877" max="5877" width="12.7109375" style="685" customWidth="1"/>
    <col min="5878" max="5878" width="13.7109375" style="685" customWidth="1"/>
    <col min="5879" max="5879" width="14.42578125" style="685" customWidth="1"/>
    <col min="5880" max="5880" width="13" style="685" customWidth="1"/>
    <col min="5881" max="5881" width="12" style="685" customWidth="1"/>
    <col min="5882" max="5882" width="14.140625" style="685" customWidth="1"/>
    <col min="5883" max="5883" width="13.85546875" style="685" customWidth="1"/>
    <col min="5884" max="5884" width="9.140625" style="685"/>
    <col min="5885" max="5885" width="10.28515625" style="685" bestFit="1" customWidth="1"/>
    <col min="5886" max="6127" width="9.140625" style="685"/>
    <col min="6128" max="6128" width="4.85546875" style="685" customWidth="1"/>
    <col min="6129" max="6129" width="31" style="685" customWidth="1"/>
    <col min="6130" max="6130" width="12.28515625" style="685" customWidth="1"/>
    <col min="6131" max="6131" width="11.5703125" style="685" customWidth="1"/>
    <col min="6132" max="6132" width="13.7109375" style="685" customWidth="1"/>
    <col min="6133" max="6133" width="12.7109375" style="685" customWidth="1"/>
    <col min="6134" max="6134" width="13.7109375" style="685" customWidth="1"/>
    <col min="6135" max="6135" width="14.42578125" style="685" customWidth="1"/>
    <col min="6136" max="6136" width="13" style="685" customWidth="1"/>
    <col min="6137" max="6137" width="12" style="685" customWidth="1"/>
    <col min="6138" max="6138" width="14.140625" style="685" customWidth="1"/>
    <col min="6139" max="6139" width="13.85546875" style="685" customWidth="1"/>
    <col min="6140" max="6140" width="9.140625" style="685"/>
    <col min="6141" max="6141" width="10.28515625" style="685" bestFit="1" customWidth="1"/>
    <col min="6142" max="6383" width="9.140625" style="685"/>
    <col min="6384" max="6384" width="4.85546875" style="685" customWidth="1"/>
    <col min="6385" max="6385" width="31" style="685" customWidth="1"/>
    <col min="6386" max="6386" width="12.28515625" style="685" customWidth="1"/>
    <col min="6387" max="6387" width="11.5703125" style="685" customWidth="1"/>
    <col min="6388" max="6388" width="13.7109375" style="685" customWidth="1"/>
    <col min="6389" max="6389" width="12.7109375" style="685" customWidth="1"/>
    <col min="6390" max="6390" width="13.7109375" style="685" customWidth="1"/>
    <col min="6391" max="6391" width="14.42578125" style="685" customWidth="1"/>
    <col min="6392" max="6392" width="13" style="685" customWidth="1"/>
    <col min="6393" max="6393" width="12" style="685" customWidth="1"/>
    <col min="6394" max="6394" width="14.140625" style="685" customWidth="1"/>
    <col min="6395" max="6395" width="13.85546875" style="685" customWidth="1"/>
    <col min="6396" max="6396" width="9.140625" style="685"/>
    <col min="6397" max="6397" width="10.28515625" style="685" bestFit="1" customWidth="1"/>
    <col min="6398" max="6639" width="9.140625" style="685"/>
    <col min="6640" max="6640" width="4.85546875" style="685" customWidth="1"/>
    <col min="6641" max="6641" width="31" style="685" customWidth="1"/>
    <col min="6642" max="6642" width="12.28515625" style="685" customWidth="1"/>
    <col min="6643" max="6643" width="11.5703125" style="685" customWidth="1"/>
    <col min="6644" max="6644" width="13.7109375" style="685" customWidth="1"/>
    <col min="6645" max="6645" width="12.7109375" style="685" customWidth="1"/>
    <col min="6646" max="6646" width="13.7109375" style="685" customWidth="1"/>
    <col min="6647" max="6647" width="14.42578125" style="685" customWidth="1"/>
    <col min="6648" max="6648" width="13" style="685" customWidth="1"/>
    <col min="6649" max="6649" width="12" style="685" customWidth="1"/>
    <col min="6650" max="6650" width="14.140625" style="685" customWidth="1"/>
    <col min="6651" max="6651" width="13.85546875" style="685" customWidth="1"/>
    <col min="6652" max="6652" width="9.140625" style="685"/>
    <col min="6653" max="6653" width="10.28515625" style="685" bestFit="1" customWidth="1"/>
    <col min="6654" max="6895" width="9.140625" style="685"/>
    <col min="6896" max="6896" width="4.85546875" style="685" customWidth="1"/>
    <col min="6897" max="6897" width="31" style="685" customWidth="1"/>
    <col min="6898" max="6898" width="12.28515625" style="685" customWidth="1"/>
    <col min="6899" max="6899" width="11.5703125" style="685" customWidth="1"/>
    <col min="6900" max="6900" width="13.7109375" style="685" customWidth="1"/>
    <col min="6901" max="6901" width="12.7109375" style="685" customWidth="1"/>
    <col min="6902" max="6902" width="13.7109375" style="685" customWidth="1"/>
    <col min="6903" max="6903" width="14.42578125" style="685" customWidth="1"/>
    <col min="6904" max="6904" width="13" style="685" customWidth="1"/>
    <col min="6905" max="6905" width="12" style="685" customWidth="1"/>
    <col min="6906" max="6906" width="14.140625" style="685" customWidth="1"/>
    <col min="6907" max="6907" width="13.85546875" style="685" customWidth="1"/>
    <col min="6908" max="6908" width="9.140625" style="685"/>
    <col min="6909" max="6909" width="10.28515625" style="685" bestFit="1" customWidth="1"/>
    <col min="6910" max="7151" width="9.140625" style="685"/>
    <col min="7152" max="7152" width="4.85546875" style="685" customWidth="1"/>
    <col min="7153" max="7153" width="31" style="685" customWidth="1"/>
    <col min="7154" max="7154" width="12.28515625" style="685" customWidth="1"/>
    <col min="7155" max="7155" width="11.5703125" style="685" customWidth="1"/>
    <col min="7156" max="7156" width="13.7109375" style="685" customWidth="1"/>
    <col min="7157" max="7157" width="12.7109375" style="685" customWidth="1"/>
    <col min="7158" max="7158" width="13.7109375" style="685" customWidth="1"/>
    <col min="7159" max="7159" width="14.42578125" style="685" customWidth="1"/>
    <col min="7160" max="7160" width="13" style="685" customWidth="1"/>
    <col min="7161" max="7161" width="12" style="685" customWidth="1"/>
    <col min="7162" max="7162" width="14.140625" style="685" customWidth="1"/>
    <col min="7163" max="7163" width="13.85546875" style="685" customWidth="1"/>
    <col min="7164" max="7164" width="9.140625" style="685"/>
    <col min="7165" max="7165" width="10.28515625" style="685" bestFit="1" customWidth="1"/>
    <col min="7166" max="7407" width="9.140625" style="685"/>
    <col min="7408" max="7408" width="4.85546875" style="685" customWidth="1"/>
    <col min="7409" max="7409" width="31" style="685" customWidth="1"/>
    <col min="7410" max="7410" width="12.28515625" style="685" customWidth="1"/>
    <col min="7411" max="7411" width="11.5703125" style="685" customWidth="1"/>
    <col min="7412" max="7412" width="13.7109375" style="685" customWidth="1"/>
    <col min="7413" max="7413" width="12.7109375" style="685" customWidth="1"/>
    <col min="7414" max="7414" width="13.7109375" style="685" customWidth="1"/>
    <col min="7415" max="7415" width="14.42578125" style="685" customWidth="1"/>
    <col min="7416" max="7416" width="13" style="685" customWidth="1"/>
    <col min="7417" max="7417" width="12" style="685" customWidth="1"/>
    <col min="7418" max="7418" width="14.140625" style="685" customWidth="1"/>
    <col min="7419" max="7419" width="13.85546875" style="685" customWidth="1"/>
    <col min="7420" max="7420" width="9.140625" style="685"/>
    <col min="7421" max="7421" width="10.28515625" style="685" bestFit="1" customWidth="1"/>
    <col min="7422" max="7663" width="9.140625" style="685"/>
    <col min="7664" max="7664" width="4.85546875" style="685" customWidth="1"/>
    <col min="7665" max="7665" width="31" style="685" customWidth="1"/>
    <col min="7666" max="7666" width="12.28515625" style="685" customWidth="1"/>
    <col min="7667" max="7667" width="11.5703125" style="685" customWidth="1"/>
    <col min="7668" max="7668" width="13.7109375" style="685" customWidth="1"/>
    <col min="7669" max="7669" width="12.7109375" style="685" customWidth="1"/>
    <col min="7670" max="7670" width="13.7109375" style="685" customWidth="1"/>
    <col min="7671" max="7671" width="14.42578125" style="685" customWidth="1"/>
    <col min="7672" max="7672" width="13" style="685" customWidth="1"/>
    <col min="7673" max="7673" width="12" style="685" customWidth="1"/>
    <col min="7674" max="7674" width="14.140625" style="685" customWidth="1"/>
    <col min="7675" max="7675" width="13.85546875" style="685" customWidth="1"/>
    <col min="7676" max="7676" width="9.140625" style="685"/>
    <col min="7677" max="7677" width="10.28515625" style="685" bestFit="1" customWidth="1"/>
    <col min="7678" max="7919" width="9.140625" style="685"/>
    <col min="7920" max="7920" width="4.85546875" style="685" customWidth="1"/>
    <col min="7921" max="7921" width="31" style="685" customWidth="1"/>
    <col min="7922" max="7922" width="12.28515625" style="685" customWidth="1"/>
    <col min="7923" max="7923" width="11.5703125" style="685" customWidth="1"/>
    <col min="7924" max="7924" width="13.7109375" style="685" customWidth="1"/>
    <col min="7925" max="7925" width="12.7109375" style="685" customWidth="1"/>
    <col min="7926" max="7926" width="13.7109375" style="685" customWidth="1"/>
    <col min="7927" max="7927" width="14.42578125" style="685" customWidth="1"/>
    <col min="7928" max="7928" width="13" style="685" customWidth="1"/>
    <col min="7929" max="7929" width="12" style="685" customWidth="1"/>
    <col min="7930" max="7930" width="14.140625" style="685" customWidth="1"/>
    <col min="7931" max="7931" width="13.85546875" style="685" customWidth="1"/>
    <col min="7932" max="7932" width="9.140625" style="685"/>
    <col min="7933" max="7933" width="10.28515625" style="685" bestFit="1" customWidth="1"/>
    <col min="7934" max="8175" width="9.140625" style="685"/>
    <col min="8176" max="8176" width="4.85546875" style="685" customWidth="1"/>
    <col min="8177" max="8177" width="31" style="685" customWidth="1"/>
    <col min="8178" max="8178" width="12.28515625" style="685" customWidth="1"/>
    <col min="8179" max="8179" width="11.5703125" style="685" customWidth="1"/>
    <col min="8180" max="8180" width="13.7109375" style="685" customWidth="1"/>
    <col min="8181" max="8181" width="12.7109375" style="685" customWidth="1"/>
    <col min="8182" max="8182" width="13.7109375" style="685" customWidth="1"/>
    <col min="8183" max="8183" width="14.42578125" style="685" customWidth="1"/>
    <col min="8184" max="8184" width="13" style="685" customWidth="1"/>
    <col min="8185" max="8185" width="12" style="685" customWidth="1"/>
    <col min="8186" max="8186" width="14.140625" style="685" customWidth="1"/>
    <col min="8187" max="8187" width="13.85546875" style="685" customWidth="1"/>
    <col min="8188" max="8188" width="9.140625" style="685"/>
    <col min="8189" max="8189" width="10.28515625" style="685" bestFit="1" customWidth="1"/>
    <col min="8190" max="8431" width="9.140625" style="685"/>
    <col min="8432" max="8432" width="4.85546875" style="685" customWidth="1"/>
    <col min="8433" max="8433" width="31" style="685" customWidth="1"/>
    <col min="8434" max="8434" width="12.28515625" style="685" customWidth="1"/>
    <col min="8435" max="8435" width="11.5703125" style="685" customWidth="1"/>
    <col min="8436" max="8436" width="13.7109375" style="685" customWidth="1"/>
    <col min="8437" max="8437" width="12.7109375" style="685" customWidth="1"/>
    <col min="8438" max="8438" width="13.7109375" style="685" customWidth="1"/>
    <col min="8439" max="8439" width="14.42578125" style="685" customWidth="1"/>
    <col min="8440" max="8440" width="13" style="685" customWidth="1"/>
    <col min="8441" max="8441" width="12" style="685" customWidth="1"/>
    <col min="8442" max="8442" width="14.140625" style="685" customWidth="1"/>
    <col min="8443" max="8443" width="13.85546875" style="685" customWidth="1"/>
    <col min="8444" max="8444" width="9.140625" style="685"/>
    <col min="8445" max="8445" width="10.28515625" style="685" bestFit="1" customWidth="1"/>
    <col min="8446" max="8687" width="9.140625" style="685"/>
    <col min="8688" max="8688" width="4.85546875" style="685" customWidth="1"/>
    <col min="8689" max="8689" width="31" style="685" customWidth="1"/>
    <col min="8690" max="8690" width="12.28515625" style="685" customWidth="1"/>
    <col min="8691" max="8691" width="11.5703125" style="685" customWidth="1"/>
    <col min="8692" max="8692" width="13.7109375" style="685" customWidth="1"/>
    <col min="8693" max="8693" width="12.7109375" style="685" customWidth="1"/>
    <col min="8694" max="8694" width="13.7109375" style="685" customWidth="1"/>
    <col min="8695" max="8695" width="14.42578125" style="685" customWidth="1"/>
    <col min="8696" max="8696" width="13" style="685" customWidth="1"/>
    <col min="8697" max="8697" width="12" style="685" customWidth="1"/>
    <col min="8698" max="8698" width="14.140625" style="685" customWidth="1"/>
    <col min="8699" max="8699" width="13.85546875" style="685" customWidth="1"/>
    <col min="8700" max="8700" width="9.140625" style="685"/>
    <col min="8701" max="8701" width="10.28515625" style="685" bestFit="1" customWidth="1"/>
    <col min="8702" max="8943" width="9.140625" style="685"/>
    <col min="8944" max="8944" width="4.85546875" style="685" customWidth="1"/>
    <col min="8945" max="8945" width="31" style="685" customWidth="1"/>
    <col min="8946" max="8946" width="12.28515625" style="685" customWidth="1"/>
    <col min="8947" max="8947" width="11.5703125" style="685" customWidth="1"/>
    <col min="8948" max="8948" width="13.7109375" style="685" customWidth="1"/>
    <col min="8949" max="8949" width="12.7109375" style="685" customWidth="1"/>
    <col min="8950" max="8950" width="13.7109375" style="685" customWidth="1"/>
    <col min="8951" max="8951" width="14.42578125" style="685" customWidth="1"/>
    <col min="8952" max="8952" width="13" style="685" customWidth="1"/>
    <col min="8953" max="8953" width="12" style="685" customWidth="1"/>
    <col min="8954" max="8954" width="14.140625" style="685" customWidth="1"/>
    <col min="8955" max="8955" width="13.85546875" style="685" customWidth="1"/>
    <col min="8956" max="8956" width="9.140625" style="685"/>
    <col min="8957" max="8957" width="10.28515625" style="685" bestFit="1" customWidth="1"/>
    <col min="8958" max="9199" width="9.140625" style="685"/>
    <col min="9200" max="9200" width="4.85546875" style="685" customWidth="1"/>
    <col min="9201" max="9201" width="31" style="685" customWidth="1"/>
    <col min="9202" max="9202" width="12.28515625" style="685" customWidth="1"/>
    <col min="9203" max="9203" width="11.5703125" style="685" customWidth="1"/>
    <col min="9204" max="9204" width="13.7109375" style="685" customWidth="1"/>
    <col min="9205" max="9205" width="12.7109375" style="685" customWidth="1"/>
    <col min="9206" max="9206" width="13.7109375" style="685" customWidth="1"/>
    <col min="9207" max="9207" width="14.42578125" style="685" customWidth="1"/>
    <col min="9208" max="9208" width="13" style="685" customWidth="1"/>
    <col min="9209" max="9209" width="12" style="685" customWidth="1"/>
    <col min="9210" max="9210" width="14.140625" style="685" customWidth="1"/>
    <col min="9211" max="9211" width="13.85546875" style="685" customWidth="1"/>
    <col min="9212" max="9212" width="9.140625" style="685"/>
    <col min="9213" max="9213" width="10.28515625" style="685" bestFit="1" customWidth="1"/>
    <col min="9214" max="9455" width="9.140625" style="685"/>
    <col min="9456" max="9456" width="4.85546875" style="685" customWidth="1"/>
    <col min="9457" max="9457" width="31" style="685" customWidth="1"/>
    <col min="9458" max="9458" width="12.28515625" style="685" customWidth="1"/>
    <col min="9459" max="9459" width="11.5703125" style="685" customWidth="1"/>
    <col min="9460" max="9460" width="13.7109375" style="685" customWidth="1"/>
    <col min="9461" max="9461" width="12.7109375" style="685" customWidth="1"/>
    <col min="9462" max="9462" width="13.7109375" style="685" customWidth="1"/>
    <col min="9463" max="9463" width="14.42578125" style="685" customWidth="1"/>
    <col min="9464" max="9464" width="13" style="685" customWidth="1"/>
    <col min="9465" max="9465" width="12" style="685" customWidth="1"/>
    <col min="9466" max="9466" width="14.140625" style="685" customWidth="1"/>
    <col min="9467" max="9467" width="13.85546875" style="685" customWidth="1"/>
    <col min="9468" max="9468" width="9.140625" style="685"/>
    <col min="9469" max="9469" width="10.28515625" style="685" bestFit="1" customWidth="1"/>
    <col min="9470" max="9711" width="9.140625" style="685"/>
    <col min="9712" max="9712" width="4.85546875" style="685" customWidth="1"/>
    <col min="9713" max="9713" width="31" style="685" customWidth="1"/>
    <col min="9714" max="9714" width="12.28515625" style="685" customWidth="1"/>
    <col min="9715" max="9715" width="11.5703125" style="685" customWidth="1"/>
    <col min="9716" max="9716" width="13.7109375" style="685" customWidth="1"/>
    <col min="9717" max="9717" width="12.7109375" style="685" customWidth="1"/>
    <col min="9718" max="9718" width="13.7109375" style="685" customWidth="1"/>
    <col min="9719" max="9719" width="14.42578125" style="685" customWidth="1"/>
    <col min="9720" max="9720" width="13" style="685" customWidth="1"/>
    <col min="9721" max="9721" width="12" style="685" customWidth="1"/>
    <col min="9722" max="9722" width="14.140625" style="685" customWidth="1"/>
    <col min="9723" max="9723" width="13.85546875" style="685" customWidth="1"/>
    <col min="9724" max="9724" width="9.140625" style="685"/>
    <col min="9725" max="9725" width="10.28515625" style="685" bestFit="1" customWidth="1"/>
    <col min="9726" max="9967" width="9.140625" style="685"/>
    <col min="9968" max="9968" width="4.85546875" style="685" customWidth="1"/>
    <col min="9969" max="9969" width="31" style="685" customWidth="1"/>
    <col min="9970" max="9970" width="12.28515625" style="685" customWidth="1"/>
    <col min="9971" max="9971" width="11.5703125" style="685" customWidth="1"/>
    <col min="9972" max="9972" width="13.7109375" style="685" customWidth="1"/>
    <col min="9973" max="9973" width="12.7109375" style="685" customWidth="1"/>
    <col min="9974" max="9974" width="13.7109375" style="685" customWidth="1"/>
    <col min="9975" max="9975" width="14.42578125" style="685" customWidth="1"/>
    <col min="9976" max="9976" width="13" style="685" customWidth="1"/>
    <col min="9977" max="9977" width="12" style="685" customWidth="1"/>
    <col min="9978" max="9978" width="14.140625" style="685" customWidth="1"/>
    <col min="9979" max="9979" width="13.85546875" style="685" customWidth="1"/>
    <col min="9980" max="9980" width="9.140625" style="685"/>
    <col min="9981" max="9981" width="10.28515625" style="685" bestFit="1" customWidth="1"/>
    <col min="9982" max="10223" width="9.140625" style="685"/>
    <col min="10224" max="10224" width="4.85546875" style="685" customWidth="1"/>
    <col min="10225" max="10225" width="31" style="685" customWidth="1"/>
    <col min="10226" max="10226" width="12.28515625" style="685" customWidth="1"/>
    <col min="10227" max="10227" width="11.5703125" style="685" customWidth="1"/>
    <col min="10228" max="10228" width="13.7109375" style="685" customWidth="1"/>
    <col min="10229" max="10229" width="12.7109375" style="685" customWidth="1"/>
    <col min="10230" max="10230" width="13.7109375" style="685" customWidth="1"/>
    <col min="10231" max="10231" width="14.42578125" style="685" customWidth="1"/>
    <col min="10232" max="10232" width="13" style="685" customWidth="1"/>
    <col min="10233" max="10233" width="12" style="685" customWidth="1"/>
    <col min="10234" max="10234" width="14.140625" style="685" customWidth="1"/>
    <col min="10235" max="10235" width="13.85546875" style="685" customWidth="1"/>
    <col min="10236" max="10236" width="9.140625" style="685"/>
    <col min="10237" max="10237" width="10.28515625" style="685" bestFit="1" customWidth="1"/>
    <col min="10238" max="10479" width="9.140625" style="685"/>
    <col min="10480" max="10480" width="4.85546875" style="685" customWidth="1"/>
    <col min="10481" max="10481" width="31" style="685" customWidth="1"/>
    <col min="10482" max="10482" width="12.28515625" style="685" customWidth="1"/>
    <col min="10483" max="10483" width="11.5703125" style="685" customWidth="1"/>
    <col min="10484" max="10484" width="13.7109375" style="685" customWidth="1"/>
    <col min="10485" max="10485" width="12.7109375" style="685" customWidth="1"/>
    <col min="10486" max="10486" width="13.7109375" style="685" customWidth="1"/>
    <col min="10487" max="10487" width="14.42578125" style="685" customWidth="1"/>
    <col min="10488" max="10488" width="13" style="685" customWidth="1"/>
    <col min="10489" max="10489" width="12" style="685" customWidth="1"/>
    <col min="10490" max="10490" width="14.140625" style="685" customWidth="1"/>
    <col min="10491" max="10491" width="13.85546875" style="685" customWidth="1"/>
    <col min="10492" max="10492" width="9.140625" style="685"/>
    <col min="10493" max="10493" width="10.28515625" style="685" bestFit="1" customWidth="1"/>
    <col min="10494" max="10735" width="9.140625" style="685"/>
    <col min="10736" max="10736" width="4.85546875" style="685" customWidth="1"/>
    <col min="10737" max="10737" width="31" style="685" customWidth="1"/>
    <col min="10738" max="10738" width="12.28515625" style="685" customWidth="1"/>
    <col min="10739" max="10739" width="11.5703125" style="685" customWidth="1"/>
    <col min="10740" max="10740" width="13.7109375" style="685" customWidth="1"/>
    <col min="10741" max="10741" width="12.7109375" style="685" customWidth="1"/>
    <col min="10742" max="10742" width="13.7109375" style="685" customWidth="1"/>
    <col min="10743" max="10743" width="14.42578125" style="685" customWidth="1"/>
    <col min="10744" max="10744" width="13" style="685" customWidth="1"/>
    <col min="10745" max="10745" width="12" style="685" customWidth="1"/>
    <col min="10746" max="10746" width="14.140625" style="685" customWidth="1"/>
    <col min="10747" max="10747" width="13.85546875" style="685" customWidth="1"/>
    <col min="10748" max="10748" width="9.140625" style="685"/>
    <col min="10749" max="10749" width="10.28515625" style="685" bestFit="1" customWidth="1"/>
    <col min="10750" max="10991" width="9.140625" style="685"/>
    <col min="10992" max="10992" width="4.85546875" style="685" customWidth="1"/>
    <col min="10993" max="10993" width="31" style="685" customWidth="1"/>
    <col min="10994" max="10994" width="12.28515625" style="685" customWidth="1"/>
    <col min="10995" max="10995" width="11.5703125" style="685" customWidth="1"/>
    <col min="10996" max="10996" width="13.7109375" style="685" customWidth="1"/>
    <col min="10997" max="10997" width="12.7109375" style="685" customWidth="1"/>
    <col min="10998" max="10998" width="13.7109375" style="685" customWidth="1"/>
    <col min="10999" max="10999" width="14.42578125" style="685" customWidth="1"/>
    <col min="11000" max="11000" width="13" style="685" customWidth="1"/>
    <col min="11001" max="11001" width="12" style="685" customWidth="1"/>
    <col min="11002" max="11002" width="14.140625" style="685" customWidth="1"/>
    <col min="11003" max="11003" width="13.85546875" style="685" customWidth="1"/>
    <col min="11004" max="11004" width="9.140625" style="685"/>
    <col min="11005" max="11005" width="10.28515625" style="685" bestFit="1" customWidth="1"/>
    <col min="11006" max="11247" width="9.140625" style="685"/>
    <col min="11248" max="11248" width="4.85546875" style="685" customWidth="1"/>
    <col min="11249" max="11249" width="31" style="685" customWidth="1"/>
    <col min="11250" max="11250" width="12.28515625" style="685" customWidth="1"/>
    <col min="11251" max="11251" width="11.5703125" style="685" customWidth="1"/>
    <col min="11252" max="11252" width="13.7109375" style="685" customWidth="1"/>
    <col min="11253" max="11253" width="12.7109375" style="685" customWidth="1"/>
    <col min="11254" max="11254" width="13.7109375" style="685" customWidth="1"/>
    <col min="11255" max="11255" width="14.42578125" style="685" customWidth="1"/>
    <col min="11256" max="11256" width="13" style="685" customWidth="1"/>
    <col min="11257" max="11257" width="12" style="685" customWidth="1"/>
    <col min="11258" max="11258" width="14.140625" style="685" customWidth="1"/>
    <col min="11259" max="11259" width="13.85546875" style="685" customWidth="1"/>
    <col min="11260" max="11260" width="9.140625" style="685"/>
    <col min="11261" max="11261" width="10.28515625" style="685" bestFit="1" customWidth="1"/>
    <col min="11262" max="11503" width="9.140625" style="685"/>
    <col min="11504" max="11504" width="4.85546875" style="685" customWidth="1"/>
    <col min="11505" max="11505" width="31" style="685" customWidth="1"/>
    <col min="11506" max="11506" width="12.28515625" style="685" customWidth="1"/>
    <col min="11507" max="11507" width="11.5703125" style="685" customWidth="1"/>
    <col min="11508" max="11508" width="13.7109375" style="685" customWidth="1"/>
    <col min="11509" max="11509" width="12.7109375" style="685" customWidth="1"/>
    <col min="11510" max="11510" width="13.7109375" style="685" customWidth="1"/>
    <col min="11511" max="11511" width="14.42578125" style="685" customWidth="1"/>
    <col min="11512" max="11512" width="13" style="685" customWidth="1"/>
    <col min="11513" max="11513" width="12" style="685" customWidth="1"/>
    <col min="11514" max="11514" width="14.140625" style="685" customWidth="1"/>
    <col min="11515" max="11515" width="13.85546875" style="685" customWidth="1"/>
    <col min="11516" max="11516" width="9.140625" style="685"/>
    <col min="11517" max="11517" width="10.28515625" style="685" bestFit="1" customWidth="1"/>
    <col min="11518" max="11759" width="9.140625" style="685"/>
    <col min="11760" max="11760" width="4.85546875" style="685" customWidth="1"/>
    <col min="11761" max="11761" width="31" style="685" customWidth="1"/>
    <col min="11762" max="11762" width="12.28515625" style="685" customWidth="1"/>
    <col min="11763" max="11763" width="11.5703125" style="685" customWidth="1"/>
    <col min="11764" max="11764" width="13.7109375" style="685" customWidth="1"/>
    <col min="11765" max="11765" width="12.7109375" style="685" customWidth="1"/>
    <col min="11766" max="11766" width="13.7109375" style="685" customWidth="1"/>
    <col min="11767" max="11767" width="14.42578125" style="685" customWidth="1"/>
    <col min="11768" max="11768" width="13" style="685" customWidth="1"/>
    <col min="11769" max="11769" width="12" style="685" customWidth="1"/>
    <col min="11770" max="11770" width="14.140625" style="685" customWidth="1"/>
    <col min="11771" max="11771" width="13.85546875" style="685" customWidth="1"/>
    <col min="11772" max="11772" width="9.140625" style="685"/>
    <col min="11773" max="11773" width="10.28515625" style="685" bestFit="1" customWidth="1"/>
    <col min="11774" max="12015" width="9.140625" style="685"/>
    <col min="12016" max="12016" width="4.85546875" style="685" customWidth="1"/>
    <col min="12017" max="12017" width="31" style="685" customWidth="1"/>
    <col min="12018" max="12018" width="12.28515625" style="685" customWidth="1"/>
    <col min="12019" max="12019" width="11.5703125" style="685" customWidth="1"/>
    <col min="12020" max="12020" width="13.7109375" style="685" customWidth="1"/>
    <col min="12021" max="12021" width="12.7109375" style="685" customWidth="1"/>
    <col min="12022" max="12022" width="13.7109375" style="685" customWidth="1"/>
    <col min="12023" max="12023" width="14.42578125" style="685" customWidth="1"/>
    <col min="12024" max="12024" width="13" style="685" customWidth="1"/>
    <col min="12025" max="12025" width="12" style="685" customWidth="1"/>
    <col min="12026" max="12026" width="14.140625" style="685" customWidth="1"/>
    <col min="12027" max="12027" width="13.85546875" style="685" customWidth="1"/>
    <col min="12028" max="12028" width="9.140625" style="685"/>
    <col min="12029" max="12029" width="10.28515625" style="685" bestFit="1" customWidth="1"/>
    <col min="12030" max="12271" width="9.140625" style="685"/>
    <col min="12272" max="12272" width="4.85546875" style="685" customWidth="1"/>
    <col min="12273" max="12273" width="31" style="685" customWidth="1"/>
    <col min="12274" max="12274" width="12.28515625" style="685" customWidth="1"/>
    <col min="12275" max="12275" width="11.5703125" style="685" customWidth="1"/>
    <col min="12276" max="12276" width="13.7109375" style="685" customWidth="1"/>
    <col min="12277" max="12277" width="12.7109375" style="685" customWidth="1"/>
    <col min="12278" max="12278" width="13.7109375" style="685" customWidth="1"/>
    <col min="12279" max="12279" width="14.42578125" style="685" customWidth="1"/>
    <col min="12280" max="12280" width="13" style="685" customWidth="1"/>
    <col min="12281" max="12281" width="12" style="685" customWidth="1"/>
    <col min="12282" max="12282" width="14.140625" style="685" customWidth="1"/>
    <col min="12283" max="12283" width="13.85546875" style="685" customWidth="1"/>
    <col min="12284" max="12284" width="9.140625" style="685"/>
    <col min="12285" max="12285" width="10.28515625" style="685" bestFit="1" customWidth="1"/>
    <col min="12286" max="12527" width="9.140625" style="685"/>
    <col min="12528" max="12528" width="4.85546875" style="685" customWidth="1"/>
    <col min="12529" max="12529" width="31" style="685" customWidth="1"/>
    <col min="12530" max="12530" width="12.28515625" style="685" customWidth="1"/>
    <col min="12531" max="12531" width="11.5703125" style="685" customWidth="1"/>
    <col min="12532" max="12532" width="13.7109375" style="685" customWidth="1"/>
    <col min="12533" max="12533" width="12.7109375" style="685" customWidth="1"/>
    <col min="12534" max="12534" width="13.7109375" style="685" customWidth="1"/>
    <col min="12535" max="12535" width="14.42578125" style="685" customWidth="1"/>
    <col min="12536" max="12536" width="13" style="685" customWidth="1"/>
    <col min="12537" max="12537" width="12" style="685" customWidth="1"/>
    <col min="12538" max="12538" width="14.140625" style="685" customWidth="1"/>
    <col min="12539" max="12539" width="13.85546875" style="685" customWidth="1"/>
    <col min="12540" max="12540" width="9.140625" style="685"/>
    <col min="12541" max="12541" width="10.28515625" style="685" bestFit="1" customWidth="1"/>
    <col min="12542" max="12783" width="9.140625" style="685"/>
    <col min="12784" max="12784" width="4.85546875" style="685" customWidth="1"/>
    <col min="12785" max="12785" width="31" style="685" customWidth="1"/>
    <col min="12786" max="12786" width="12.28515625" style="685" customWidth="1"/>
    <col min="12787" max="12787" width="11.5703125" style="685" customWidth="1"/>
    <col min="12788" max="12788" width="13.7109375" style="685" customWidth="1"/>
    <col min="12789" max="12789" width="12.7109375" style="685" customWidth="1"/>
    <col min="12790" max="12790" width="13.7109375" style="685" customWidth="1"/>
    <col min="12791" max="12791" width="14.42578125" style="685" customWidth="1"/>
    <col min="12792" max="12792" width="13" style="685" customWidth="1"/>
    <col min="12793" max="12793" width="12" style="685" customWidth="1"/>
    <col min="12794" max="12794" width="14.140625" style="685" customWidth="1"/>
    <col min="12795" max="12795" width="13.85546875" style="685" customWidth="1"/>
    <col min="12796" max="12796" width="9.140625" style="685"/>
    <col min="12797" max="12797" width="10.28515625" style="685" bestFit="1" customWidth="1"/>
    <col min="12798" max="13039" width="9.140625" style="685"/>
    <col min="13040" max="13040" width="4.85546875" style="685" customWidth="1"/>
    <col min="13041" max="13041" width="31" style="685" customWidth="1"/>
    <col min="13042" max="13042" width="12.28515625" style="685" customWidth="1"/>
    <col min="13043" max="13043" width="11.5703125" style="685" customWidth="1"/>
    <col min="13044" max="13044" width="13.7109375" style="685" customWidth="1"/>
    <col min="13045" max="13045" width="12.7109375" style="685" customWidth="1"/>
    <col min="13046" max="13046" width="13.7109375" style="685" customWidth="1"/>
    <col min="13047" max="13047" width="14.42578125" style="685" customWidth="1"/>
    <col min="13048" max="13048" width="13" style="685" customWidth="1"/>
    <col min="13049" max="13049" width="12" style="685" customWidth="1"/>
    <col min="13050" max="13050" width="14.140625" style="685" customWidth="1"/>
    <col min="13051" max="13051" width="13.85546875" style="685" customWidth="1"/>
    <col min="13052" max="13052" width="9.140625" style="685"/>
    <col min="13053" max="13053" width="10.28515625" style="685" bestFit="1" customWidth="1"/>
    <col min="13054" max="13295" width="9.140625" style="685"/>
    <col min="13296" max="13296" width="4.85546875" style="685" customWidth="1"/>
    <col min="13297" max="13297" width="31" style="685" customWidth="1"/>
    <col min="13298" max="13298" width="12.28515625" style="685" customWidth="1"/>
    <col min="13299" max="13299" width="11.5703125" style="685" customWidth="1"/>
    <col min="13300" max="13300" width="13.7109375" style="685" customWidth="1"/>
    <col min="13301" max="13301" width="12.7109375" style="685" customWidth="1"/>
    <col min="13302" max="13302" width="13.7109375" style="685" customWidth="1"/>
    <col min="13303" max="13303" width="14.42578125" style="685" customWidth="1"/>
    <col min="13304" max="13304" width="13" style="685" customWidth="1"/>
    <col min="13305" max="13305" width="12" style="685" customWidth="1"/>
    <col min="13306" max="13306" width="14.140625" style="685" customWidth="1"/>
    <col min="13307" max="13307" width="13.85546875" style="685" customWidth="1"/>
    <col min="13308" max="13308" width="9.140625" style="685"/>
    <col min="13309" max="13309" width="10.28515625" style="685" bestFit="1" customWidth="1"/>
    <col min="13310" max="13551" width="9.140625" style="685"/>
    <col min="13552" max="13552" width="4.85546875" style="685" customWidth="1"/>
    <col min="13553" max="13553" width="31" style="685" customWidth="1"/>
    <col min="13554" max="13554" width="12.28515625" style="685" customWidth="1"/>
    <col min="13555" max="13555" width="11.5703125" style="685" customWidth="1"/>
    <col min="13556" max="13556" width="13.7109375" style="685" customWidth="1"/>
    <col min="13557" max="13557" width="12.7109375" style="685" customWidth="1"/>
    <col min="13558" max="13558" width="13.7109375" style="685" customWidth="1"/>
    <col min="13559" max="13559" width="14.42578125" style="685" customWidth="1"/>
    <col min="13560" max="13560" width="13" style="685" customWidth="1"/>
    <col min="13561" max="13561" width="12" style="685" customWidth="1"/>
    <col min="13562" max="13562" width="14.140625" style="685" customWidth="1"/>
    <col min="13563" max="13563" width="13.85546875" style="685" customWidth="1"/>
    <col min="13564" max="13564" width="9.140625" style="685"/>
    <col min="13565" max="13565" width="10.28515625" style="685" bestFit="1" customWidth="1"/>
    <col min="13566" max="13807" width="9.140625" style="685"/>
    <col min="13808" max="13808" width="4.85546875" style="685" customWidth="1"/>
    <col min="13809" max="13809" width="31" style="685" customWidth="1"/>
    <col min="13810" max="13810" width="12.28515625" style="685" customWidth="1"/>
    <col min="13811" max="13811" width="11.5703125" style="685" customWidth="1"/>
    <col min="13812" max="13812" width="13.7109375" style="685" customWidth="1"/>
    <col min="13813" max="13813" width="12.7109375" style="685" customWidth="1"/>
    <col min="13814" max="13814" width="13.7109375" style="685" customWidth="1"/>
    <col min="13815" max="13815" width="14.42578125" style="685" customWidth="1"/>
    <col min="13816" max="13816" width="13" style="685" customWidth="1"/>
    <col min="13817" max="13817" width="12" style="685" customWidth="1"/>
    <col min="13818" max="13818" width="14.140625" style="685" customWidth="1"/>
    <col min="13819" max="13819" width="13.85546875" style="685" customWidth="1"/>
    <col min="13820" max="13820" width="9.140625" style="685"/>
    <col min="13821" max="13821" width="10.28515625" style="685" bestFit="1" customWidth="1"/>
    <col min="13822" max="14063" width="9.140625" style="685"/>
    <col min="14064" max="14064" width="4.85546875" style="685" customWidth="1"/>
    <col min="14065" max="14065" width="31" style="685" customWidth="1"/>
    <col min="14066" max="14066" width="12.28515625" style="685" customWidth="1"/>
    <col min="14067" max="14067" width="11.5703125" style="685" customWidth="1"/>
    <col min="14068" max="14068" width="13.7109375" style="685" customWidth="1"/>
    <col min="14069" max="14069" width="12.7109375" style="685" customWidth="1"/>
    <col min="14070" max="14070" width="13.7109375" style="685" customWidth="1"/>
    <col min="14071" max="14071" width="14.42578125" style="685" customWidth="1"/>
    <col min="14072" max="14072" width="13" style="685" customWidth="1"/>
    <col min="14073" max="14073" width="12" style="685" customWidth="1"/>
    <col min="14074" max="14074" width="14.140625" style="685" customWidth="1"/>
    <col min="14075" max="14075" width="13.85546875" style="685" customWidth="1"/>
    <col min="14076" max="14076" width="9.140625" style="685"/>
    <col min="14077" max="14077" width="10.28515625" style="685" bestFit="1" customWidth="1"/>
    <col min="14078" max="14319" width="9.140625" style="685"/>
    <col min="14320" max="14320" width="4.85546875" style="685" customWidth="1"/>
    <col min="14321" max="14321" width="31" style="685" customWidth="1"/>
    <col min="14322" max="14322" width="12.28515625" style="685" customWidth="1"/>
    <col min="14323" max="14323" width="11.5703125" style="685" customWidth="1"/>
    <col min="14324" max="14324" width="13.7109375" style="685" customWidth="1"/>
    <col min="14325" max="14325" width="12.7109375" style="685" customWidth="1"/>
    <col min="14326" max="14326" width="13.7109375" style="685" customWidth="1"/>
    <col min="14327" max="14327" width="14.42578125" style="685" customWidth="1"/>
    <col min="14328" max="14328" width="13" style="685" customWidth="1"/>
    <col min="14329" max="14329" width="12" style="685" customWidth="1"/>
    <col min="14330" max="14330" width="14.140625" style="685" customWidth="1"/>
    <col min="14331" max="14331" width="13.85546875" style="685" customWidth="1"/>
    <col min="14332" max="14332" width="9.140625" style="685"/>
    <col min="14333" max="14333" width="10.28515625" style="685" bestFit="1" customWidth="1"/>
    <col min="14334" max="14575" width="9.140625" style="685"/>
    <col min="14576" max="14576" width="4.85546875" style="685" customWidth="1"/>
    <col min="14577" max="14577" width="31" style="685" customWidth="1"/>
    <col min="14578" max="14578" width="12.28515625" style="685" customWidth="1"/>
    <col min="14579" max="14579" width="11.5703125" style="685" customWidth="1"/>
    <col min="14580" max="14580" width="13.7109375" style="685" customWidth="1"/>
    <col min="14581" max="14581" width="12.7109375" style="685" customWidth="1"/>
    <col min="14582" max="14582" width="13.7109375" style="685" customWidth="1"/>
    <col min="14583" max="14583" width="14.42578125" style="685" customWidth="1"/>
    <col min="14584" max="14584" width="13" style="685" customWidth="1"/>
    <col min="14585" max="14585" width="12" style="685" customWidth="1"/>
    <col min="14586" max="14586" width="14.140625" style="685" customWidth="1"/>
    <col min="14587" max="14587" width="13.85546875" style="685" customWidth="1"/>
    <col min="14588" max="14588" width="9.140625" style="685"/>
    <col min="14589" max="14589" width="10.28515625" style="685" bestFit="1" customWidth="1"/>
    <col min="14590" max="14831" width="9.140625" style="685"/>
    <col min="14832" max="14832" width="4.85546875" style="685" customWidth="1"/>
    <col min="14833" max="14833" width="31" style="685" customWidth="1"/>
    <col min="14834" max="14834" width="12.28515625" style="685" customWidth="1"/>
    <col min="14835" max="14835" width="11.5703125" style="685" customWidth="1"/>
    <col min="14836" max="14836" width="13.7109375" style="685" customWidth="1"/>
    <col min="14837" max="14837" width="12.7109375" style="685" customWidth="1"/>
    <col min="14838" max="14838" width="13.7109375" style="685" customWidth="1"/>
    <col min="14839" max="14839" width="14.42578125" style="685" customWidth="1"/>
    <col min="14840" max="14840" width="13" style="685" customWidth="1"/>
    <col min="14841" max="14841" width="12" style="685" customWidth="1"/>
    <col min="14842" max="14842" width="14.140625" style="685" customWidth="1"/>
    <col min="14843" max="14843" width="13.85546875" style="685" customWidth="1"/>
    <col min="14844" max="14844" width="9.140625" style="685"/>
    <col min="14845" max="14845" width="10.28515625" style="685" bestFit="1" customWidth="1"/>
    <col min="14846" max="15087" width="9.140625" style="685"/>
    <col min="15088" max="15088" width="4.85546875" style="685" customWidth="1"/>
    <col min="15089" max="15089" width="31" style="685" customWidth="1"/>
    <col min="15090" max="15090" width="12.28515625" style="685" customWidth="1"/>
    <col min="15091" max="15091" width="11.5703125" style="685" customWidth="1"/>
    <col min="15092" max="15092" width="13.7109375" style="685" customWidth="1"/>
    <col min="15093" max="15093" width="12.7109375" style="685" customWidth="1"/>
    <col min="15094" max="15094" width="13.7109375" style="685" customWidth="1"/>
    <col min="15095" max="15095" width="14.42578125" style="685" customWidth="1"/>
    <col min="15096" max="15096" width="13" style="685" customWidth="1"/>
    <col min="15097" max="15097" width="12" style="685" customWidth="1"/>
    <col min="15098" max="15098" width="14.140625" style="685" customWidth="1"/>
    <col min="15099" max="15099" width="13.85546875" style="685" customWidth="1"/>
    <col min="15100" max="15100" width="9.140625" style="685"/>
    <col min="15101" max="15101" width="10.28515625" style="685" bestFit="1" customWidth="1"/>
    <col min="15102" max="15343" width="9.140625" style="685"/>
    <col min="15344" max="15344" width="4.85546875" style="685" customWidth="1"/>
    <col min="15345" max="15345" width="31" style="685" customWidth="1"/>
    <col min="15346" max="15346" width="12.28515625" style="685" customWidth="1"/>
    <col min="15347" max="15347" width="11.5703125" style="685" customWidth="1"/>
    <col min="15348" max="15348" width="13.7109375" style="685" customWidth="1"/>
    <col min="15349" max="15349" width="12.7109375" style="685" customWidth="1"/>
    <col min="15350" max="15350" width="13.7109375" style="685" customWidth="1"/>
    <col min="15351" max="15351" width="14.42578125" style="685" customWidth="1"/>
    <col min="15352" max="15352" width="13" style="685" customWidth="1"/>
    <col min="15353" max="15353" width="12" style="685" customWidth="1"/>
    <col min="15354" max="15354" width="14.140625" style="685" customWidth="1"/>
    <col min="15355" max="15355" width="13.85546875" style="685" customWidth="1"/>
    <col min="15356" max="15356" width="9.140625" style="685"/>
    <col min="15357" max="15357" width="10.28515625" style="685" bestFit="1" customWidth="1"/>
    <col min="15358" max="15599" width="9.140625" style="685"/>
    <col min="15600" max="15600" width="4.85546875" style="685" customWidth="1"/>
    <col min="15601" max="15601" width="31" style="685" customWidth="1"/>
    <col min="15602" max="15602" width="12.28515625" style="685" customWidth="1"/>
    <col min="15603" max="15603" width="11.5703125" style="685" customWidth="1"/>
    <col min="15604" max="15604" width="13.7109375" style="685" customWidth="1"/>
    <col min="15605" max="15605" width="12.7109375" style="685" customWidth="1"/>
    <col min="15606" max="15606" width="13.7109375" style="685" customWidth="1"/>
    <col min="15607" max="15607" width="14.42578125" style="685" customWidth="1"/>
    <col min="15608" max="15608" width="13" style="685" customWidth="1"/>
    <col min="15609" max="15609" width="12" style="685" customWidth="1"/>
    <col min="15610" max="15610" width="14.140625" style="685" customWidth="1"/>
    <col min="15611" max="15611" width="13.85546875" style="685" customWidth="1"/>
    <col min="15612" max="15612" width="9.140625" style="685"/>
    <col min="15613" max="15613" width="10.28515625" style="685" bestFit="1" customWidth="1"/>
    <col min="15614" max="15855" width="9.140625" style="685"/>
    <col min="15856" max="15856" width="4.85546875" style="685" customWidth="1"/>
    <col min="15857" max="15857" width="31" style="685" customWidth="1"/>
    <col min="15858" max="15858" width="12.28515625" style="685" customWidth="1"/>
    <col min="15859" max="15859" width="11.5703125" style="685" customWidth="1"/>
    <col min="15860" max="15860" width="13.7109375" style="685" customWidth="1"/>
    <col min="15861" max="15861" width="12.7109375" style="685" customWidth="1"/>
    <col min="15862" max="15862" width="13.7109375" style="685" customWidth="1"/>
    <col min="15863" max="15863" width="14.42578125" style="685" customWidth="1"/>
    <col min="15864" max="15864" width="13" style="685" customWidth="1"/>
    <col min="15865" max="15865" width="12" style="685" customWidth="1"/>
    <col min="15866" max="15866" width="14.140625" style="685" customWidth="1"/>
    <col min="15867" max="15867" width="13.85546875" style="685" customWidth="1"/>
    <col min="15868" max="15868" width="9.140625" style="685"/>
    <col min="15869" max="15869" width="10.28515625" style="685" bestFit="1" customWidth="1"/>
    <col min="15870" max="16111" width="9.140625" style="685"/>
    <col min="16112" max="16112" width="4.85546875" style="685" customWidth="1"/>
    <col min="16113" max="16113" width="31" style="685" customWidth="1"/>
    <col min="16114" max="16114" width="12.28515625" style="685" customWidth="1"/>
    <col min="16115" max="16115" width="11.5703125" style="685" customWidth="1"/>
    <col min="16116" max="16116" width="13.7109375" style="685" customWidth="1"/>
    <col min="16117" max="16117" width="12.7109375" style="685" customWidth="1"/>
    <col min="16118" max="16118" width="13.7109375" style="685" customWidth="1"/>
    <col min="16119" max="16119" width="14.42578125" style="685" customWidth="1"/>
    <col min="16120" max="16120" width="13" style="685" customWidth="1"/>
    <col min="16121" max="16121" width="12" style="685" customWidth="1"/>
    <col min="16122" max="16122" width="14.140625" style="685" customWidth="1"/>
    <col min="16123" max="16123" width="13.85546875" style="685" customWidth="1"/>
    <col min="16124" max="16124" width="9.140625" style="685"/>
    <col min="16125" max="16125" width="10.28515625" style="685" bestFit="1" customWidth="1"/>
    <col min="16126" max="16384" width="9.140625" style="685"/>
  </cols>
  <sheetData>
    <row r="2" spans="1:11" ht="73.5" customHeight="1">
      <c r="G2" s="1287" t="s">
        <v>918</v>
      </c>
      <c r="H2" s="1287"/>
    </row>
    <row r="3" spans="1:11" ht="14.25" customHeight="1">
      <c r="G3" s="704"/>
      <c r="H3" s="704"/>
    </row>
    <row r="4" spans="1:11" ht="16.149999999999999" customHeight="1">
      <c r="B4" s="1288" t="s">
        <v>919</v>
      </c>
      <c r="C4" s="1289"/>
      <c r="D4" s="1289"/>
      <c r="E4" s="1289"/>
      <c r="F4" s="1289"/>
      <c r="G4" s="1289"/>
      <c r="H4" s="1289"/>
    </row>
    <row r="5" spans="1:11" ht="20.45" customHeight="1">
      <c r="B5" s="1028"/>
      <c r="C5" s="1095" t="str">
        <f>'1_Елементи витрат'!A3</f>
        <v>Акціонерне товариство "ОБЛТЕПЛОКОМУНЕНЕРГО" м. Чернігів, смт. Срібне</v>
      </c>
      <c r="D5" s="1095"/>
      <c r="E5" s="1095"/>
      <c r="F5" s="1095"/>
      <c r="G5" s="1029"/>
      <c r="H5" s="1029"/>
    </row>
    <row r="6" spans="1:11">
      <c r="B6" s="1291" t="s">
        <v>126</v>
      </c>
      <c r="C6" s="1291"/>
      <c r="D6" s="1291"/>
      <c r="E6" s="1291"/>
      <c r="F6" s="1291"/>
      <c r="G6" s="1291"/>
      <c r="H6" s="1291"/>
    </row>
    <row r="7" spans="1:11">
      <c r="D7" s="1292"/>
      <c r="E7" s="1292"/>
      <c r="F7" s="1292"/>
      <c r="G7" s="689"/>
      <c r="H7" s="690" t="s">
        <v>255</v>
      </c>
    </row>
    <row r="8" spans="1:11" ht="115.5" customHeight="1">
      <c r="A8" s="239" t="s">
        <v>127</v>
      </c>
      <c r="B8" s="691" t="s">
        <v>415</v>
      </c>
      <c r="C8" s="691" t="s">
        <v>689</v>
      </c>
      <c r="D8" s="691" t="s">
        <v>572</v>
      </c>
      <c r="E8" s="691" t="s">
        <v>690</v>
      </c>
      <c r="F8" s="691" t="s">
        <v>573</v>
      </c>
      <c r="G8" s="691" t="s">
        <v>691</v>
      </c>
      <c r="H8" s="691" t="s">
        <v>692</v>
      </c>
      <c r="J8" s="246"/>
    </row>
    <row r="9" spans="1:11">
      <c r="A9" s="692">
        <v>1</v>
      </c>
      <c r="B9" s="692">
        <v>2</v>
      </c>
      <c r="C9" s="692">
        <v>3</v>
      </c>
      <c r="D9" s="692">
        <f>+C9+1</f>
        <v>4</v>
      </c>
      <c r="E9" s="692">
        <f t="shared" ref="E9:F9" si="0">+D9+1</f>
        <v>5</v>
      </c>
      <c r="F9" s="692">
        <f t="shared" si="0"/>
        <v>6</v>
      </c>
      <c r="G9" s="705">
        <f>+F9+1</f>
        <v>7</v>
      </c>
      <c r="H9" s="692">
        <f>+G9+1</f>
        <v>8</v>
      </c>
      <c r="J9" s="300"/>
    </row>
    <row r="10" spans="1:11" s="693" customFormat="1" ht="24">
      <c r="A10" s="301">
        <v>1</v>
      </c>
      <c r="B10" s="234" t="s">
        <v>693</v>
      </c>
      <c r="C10" s="1299" t="s">
        <v>69</v>
      </c>
      <c r="D10" s="1299">
        <f>298442.27/1000</f>
        <v>298.44227000000001</v>
      </c>
      <c r="E10" s="1299">
        <v>1.62</v>
      </c>
      <c r="F10" s="1299">
        <f>D10*E10</f>
        <v>483.47647740000002</v>
      </c>
      <c r="G10" s="1302" t="s">
        <v>888</v>
      </c>
      <c r="H10" s="302"/>
      <c r="J10" s="696">
        <f>$F$10/($C$23+$C$28)*C28</f>
        <v>2.2009638965191183</v>
      </c>
    </row>
    <row r="11" spans="1:11" s="696" customFormat="1">
      <c r="A11" s="303" t="s">
        <v>143</v>
      </c>
      <c r="B11" s="240" t="s">
        <v>102</v>
      </c>
      <c r="C11" s="1300"/>
      <c r="D11" s="1300"/>
      <c r="E11" s="1300"/>
      <c r="F11" s="1300"/>
      <c r="G11" s="1302"/>
      <c r="H11" s="302"/>
      <c r="I11" s="696">
        <f>$F$10/($C$23+$C$28)*C24</f>
        <v>152.69856880418772</v>
      </c>
      <c r="K11" s="696">
        <f>I11+J11</f>
        <v>152.69856880418772</v>
      </c>
    </row>
    <row r="12" spans="1:11" s="696" customFormat="1">
      <c r="A12" s="303" t="s">
        <v>35</v>
      </c>
      <c r="B12" s="240" t="s">
        <v>158</v>
      </c>
      <c r="C12" s="1300"/>
      <c r="D12" s="1300"/>
      <c r="E12" s="1300"/>
      <c r="F12" s="1300"/>
      <c r="G12" s="1302"/>
      <c r="H12" s="302"/>
      <c r="I12" s="696">
        <f t="shared" ref="I12:I14" si="1">$F$10/($C$23+$C$28)*C25</f>
        <v>328.57694469929316</v>
      </c>
      <c r="J12" s="696">
        <f>$J$10/($C$25+$C$26+$C$27)*C25</f>
        <v>2.2009638965191183</v>
      </c>
      <c r="K12" s="696">
        <f t="shared" ref="K12:K14" si="2">I12+J12</f>
        <v>330.77790859581228</v>
      </c>
    </row>
    <row r="13" spans="1:11" s="696" customFormat="1">
      <c r="A13" s="303" t="s">
        <v>185</v>
      </c>
      <c r="B13" s="240" t="s">
        <v>160</v>
      </c>
      <c r="C13" s="1300"/>
      <c r="D13" s="1300"/>
      <c r="E13" s="1300"/>
      <c r="F13" s="1300"/>
      <c r="G13" s="1302"/>
      <c r="H13" s="302"/>
      <c r="I13" s="696">
        <f t="shared" si="1"/>
        <v>0</v>
      </c>
      <c r="J13" s="696">
        <f>$J$10/($C$25+$C$26+$C$27)*C26</f>
        <v>0</v>
      </c>
      <c r="K13" s="696">
        <f t="shared" si="2"/>
        <v>0</v>
      </c>
    </row>
    <row r="14" spans="1:11" s="696" customFormat="1">
      <c r="A14" s="303" t="s">
        <v>188</v>
      </c>
      <c r="B14" s="240" t="s">
        <v>156</v>
      </c>
      <c r="C14" s="1300"/>
      <c r="D14" s="1300"/>
      <c r="E14" s="1300"/>
      <c r="F14" s="1300"/>
      <c r="G14" s="1302"/>
      <c r="H14" s="302"/>
      <c r="I14" s="696">
        <f t="shared" si="1"/>
        <v>0</v>
      </c>
      <c r="J14" s="696">
        <f>$J$10/($C$25+$C$26+$C$27)*C27</f>
        <v>0</v>
      </c>
      <c r="K14" s="696">
        <f t="shared" si="2"/>
        <v>0</v>
      </c>
    </row>
    <row r="15" spans="1:11" s="696" customFormat="1">
      <c r="A15" s="303" t="s">
        <v>566</v>
      </c>
      <c r="B15" s="240" t="s">
        <v>425</v>
      </c>
      <c r="C15" s="1301"/>
      <c r="D15" s="1301"/>
      <c r="E15" s="1301"/>
      <c r="F15" s="1301"/>
      <c r="G15" s="1302"/>
      <c r="H15" s="302"/>
    </row>
    <row r="16" spans="1:11" s="696" customFormat="1" ht="24">
      <c r="A16" s="301">
        <v>2</v>
      </c>
      <c r="B16" s="234" t="s">
        <v>694</v>
      </c>
      <c r="C16" s="1299" t="s">
        <v>69</v>
      </c>
      <c r="D16" s="305">
        <v>0</v>
      </c>
      <c r="E16" s="305">
        <v>0</v>
      </c>
      <c r="F16" s="305">
        <v>0</v>
      </c>
      <c r="G16" s="1303"/>
      <c r="H16" s="302"/>
    </row>
    <row r="17" spans="1:13" s="696" customFormat="1">
      <c r="A17" s="303" t="s">
        <v>144</v>
      </c>
      <c r="B17" s="240" t="s">
        <v>102</v>
      </c>
      <c r="C17" s="1300"/>
      <c r="D17" s="304">
        <v>0</v>
      </c>
      <c r="E17" s="304">
        <v>0</v>
      </c>
      <c r="F17" s="304">
        <v>0</v>
      </c>
      <c r="G17" s="1303"/>
      <c r="H17" s="302"/>
    </row>
    <row r="18" spans="1:13" s="696" customFormat="1">
      <c r="A18" s="303" t="s">
        <v>145</v>
      </c>
      <c r="B18" s="240" t="s">
        <v>158</v>
      </c>
      <c r="C18" s="1300"/>
      <c r="D18" s="304">
        <v>0</v>
      </c>
      <c r="E18" s="304">
        <v>0</v>
      </c>
      <c r="F18" s="304">
        <v>0</v>
      </c>
      <c r="G18" s="1303"/>
      <c r="H18" s="302"/>
    </row>
    <row r="19" spans="1:13" s="696" customFormat="1">
      <c r="A19" s="303" t="s">
        <v>196</v>
      </c>
      <c r="B19" s="240" t="s">
        <v>160</v>
      </c>
      <c r="C19" s="1300"/>
      <c r="D19" s="304">
        <v>0</v>
      </c>
      <c r="E19" s="304">
        <v>0</v>
      </c>
      <c r="F19" s="304">
        <v>0</v>
      </c>
      <c r="G19" s="1303"/>
      <c r="H19" s="302"/>
    </row>
    <row r="20" spans="1:13" s="696" customFormat="1">
      <c r="A20" s="303" t="s">
        <v>371</v>
      </c>
      <c r="B20" s="240" t="s">
        <v>156</v>
      </c>
      <c r="C20" s="1300"/>
      <c r="D20" s="304">
        <v>0</v>
      </c>
      <c r="E20" s="304">
        <v>0</v>
      </c>
      <c r="F20" s="304">
        <v>0</v>
      </c>
      <c r="G20" s="1303"/>
      <c r="H20" s="302"/>
    </row>
    <row r="21" spans="1:13" s="696" customFormat="1">
      <c r="A21" s="303" t="s">
        <v>574</v>
      </c>
      <c r="B21" s="240" t="s">
        <v>425</v>
      </c>
      <c r="C21" s="1301"/>
      <c r="D21" s="304">
        <v>0</v>
      </c>
      <c r="E21" s="304">
        <v>0</v>
      </c>
      <c r="F21" s="304">
        <v>0</v>
      </c>
      <c r="G21" s="1303"/>
      <c r="H21" s="302"/>
    </row>
    <row r="22" spans="1:13" s="696" customFormat="1" ht="29.25" customHeight="1">
      <c r="A22" s="301">
        <v>3</v>
      </c>
      <c r="B22" s="234" t="s">
        <v>695</v>
      </c>
      <c r="C22" s="262">
        <f>C23</f>
        <v>322.81968456139998</v>
      </c>
      <c r="D22" s="1296" t="s">
        <v>69</v>
      </c>
      <c r="E22" s="1296" t="s">
        <v>69</v>
      </c>
      <c r="F22" s="305">
        <f>F10+F16</f>
        <v>483.47647740000002</v>
      </c>
      <c r="G22" s="1297" t="s">
        <v>69</v>
      </c>
      <c r="H22" s="1296" t="s">
        <v>69</v>
      </c>
      <c r="M22" s="706" t="s">
        <v>883</v>
      </c>
    </row>
    <row r="23" spans="1:13" s="696" customFormat="1" ht="36">
      <c r="A23" s="301">
        <v>4</v>
      </c>
      <c r="B23" s="234" t="s">
        <v>696</v>
      </c>
      <c r="C23" s="262">
        <f>C24+C25+C26+C27</f>
        <v>322.81968456139998</v>
      </c>
      <c r="D23" s="1297"/>
      <c r="E23" s="1297"/>
      <c r="F23" s="305">
        <f>F24+F25+F26+F27</f>
        <v>483.47647740000002</v>
      </c>
      <c r="G23" s="1297"/>
      <c r="H23" s="1297"/>
      <c r="I23" s="707">
        <v>85842.00529999999</v>
      </c>
      <c r="J23" s="707">
        <v>85739.581699999995</v>
      </c>
      <c r="K23" s="707">
        <f>I23-J23</f>
        <v>102.42359999999462</v>
      </c>
      <c r="L23" s="707">
        <f>K23</f>
        <v>102.42359999999462</v>
      </c>
      <c r="M23" s="708">
        <f>F15</f>
        <v>0</v>
      </c>
    </row>
    <row r="24" spans="1:13" s="696" customFormat="1">
      <c r="A24" s="303" t="s">
        <v>146</v>
      </c>
      <c r="B24" s="240" t="s">
        <v>102</v>
      </c>
      <c r="C24" s="236">
        <f>Д8.2!C10</f>
        <v>102.42387661799999</v>
      </c>
      <c r="D24" s="1297"/>
      <c r="E24" s="1297"/>
      <c r="F24" s="304">
        <f>K11</f>
        <v>152.69856880418772</v>
      </c>
      <c r="G24" s="1297"/>
      <c r="H24" s="1297"/>
      <c r="I24" s="707">
        <v>64012.587600586958</v>
      </c>
      <c r="J24" s="707">
        <v>63936.210078365133</v>
      </c>
      <c r="K24" s="707">
        <f t="shared" ref="K24:K27" si="3">I24-J24</f>
        <v>76.37752222182462</v>
      </c>
      <c r="L24" s="707">
        <f>L23/C23*C24</f>
        <v>32.496847840688375</v>
      </c>
      <c r="M24" s="709">
        <v>0</v>
      </c>
    </row>
    <row r="25" spans="1:13" s="696" customFormat="1">
      <c r="A25" s="303" t="s">
        <v>244</v>
      </c>
      <c r="B25" s="240" t="s">
        <v>158</v>
      </c>
      <c r="C25" s="236">
        <f>Д8.2!C11</f>
        <v>220.3958079434</v>
      </c>
      <c r="D25" s="1297"/>
      <c r="E25" s="1297"/>
      <c r="F25" s="304">
        <f t="shared" ref="F25:F27" si="4">K12</f>
        <v>330.77790859581228</v>
      </c>
      <c r="G25" s="1297"/>
      <c r="H25" s="1297"/>
      <c r="I25" s="707">
        <v>19840.681369486425</v>
      </c>
      <c r="J25" s="707">
        <v>19817.008180524754</v>
      </c>
      <c r="K25" s="707">
        <f t="shared" si="3"/>
        <v>23.673188961671258</v>
      </c>
      <c r="L25" s="707">
        <f>L23/C23*C25</f>
        <v>69.926752159306247</v>
      </c>
      <c r="M25" s="708">
        <f>($M$23/($C$25+$C$26+$C$27))*C25</f>
        <v>0</v>
      </c>
    </row>
    <row r="26" spans="1:13" s="696" customFormat="1">
      <c r="A26" s="303" t="s">
        <v>245</v>
      </c>
      <c r="B26" s="240" t="s">
        <v>160</v>
      </c>
      <c r="C26" s="236">
        <f>Д8.2!C12</f>
        <v>0</v>
      </c>
      <c r="D26" s="1297"/>
      <c r="E26" s="1297"/>
      <c r="F26" s="304">
        <f t="shared" si="4"/>
        <v>0</v>
      </c>
      <c r="G26" s="1297"/>
      <c r="H26" s="1297"/>
      <c r="I26" s="707">
        <v>1964.2595945811906</v>
      </c>
      <c r="J26" s="707">
        <v>1961.9159105268816</v>
      </c>
      <c r="K26" s="707">
        <f t="shared" si="3"/>
        <v>2.3436840543090511</v>
      </c>
      <c r="L26" s="707">
        <f>L23/C23*C26</f>
        <v>0</v>
      </c>
      <c r="M26" s="708">
        <f>($M$23/($C$25+$C$26+$C$27))*C26</f>
        <v>0</v>
      </c>
    </row>
    <row r="27" spans="1:13" s="696" customFormat="1">
      <c r="A27" s="303" t="s">
        <v>276</v>
      </c>
      <c r="B27" s="240" t="s">
        <v>156</v>
      </c>
      <c r="C27" s="236">
        <f>Д8.2!C13</f>
        <v>0</v>
      </c>
      <c r="D27" s="1298"/>
      <c r="E27" s="1298"/>
      <c r="F27" s="304">
        <f t="shared" si="4"/>
        <v>0</v>
      </c>
      <c r="G27" s="1297"/>
      <c r="H27" s="1298"/>
      <c r="I27" s="707">
        <v>24.476735345425791</v>
      </c>
      <c r="J27" s="707">
        <v>24.447530583240141</v>
      </c>
      <c r="K27" s="707">
        <f t="shared" si="3"/>
        <v>2.9204762185649713E-2</v>
      </c>
      <c r="L27" s="707">
        <f>L23/C23*C27</f>
        <v>0</v>
      </c>
      <c r="M27" s="708">
        <f>($M$23/($C$25+$C$26+$C$27))*C27</f>
        <v>0</v>
      </c>
    </row>
    <row r="28" spans="1:13" s="696" customFormat="1">
      <c r="A28" s="306"/>
      <c r="B28" s="257"/>
      <c r="C28" s="408">
        <f>Д8.2!C14</f>
        <v>1.4763154385999999</v>
      </c>
      <c r="D28" s="307"/>
      <c r="E28" s="307"/>
      <c r="F28" s="308"/>
      <c r="G28" s="309"/>
      <c r="H28" s="307"/>
    </row>
    <row r="29" spans="1:13" s="696" customFormat="1">
      <c r="A29" s="306"/>
      <c r="B29" s="257"/>
      <c r="C29" s="307"/>
      <c r="D29" s="307"/>
      <c r="E29" s="307"/>
      <c r="F29" s="308"/>
      <c r="G29" s="307"/>
      <c r="H29" s="307"/>
    </row>
    <row r="30" spans="1:13" s="696" customFormat="1" ht="12" customHeight="1">
      <c r="A30" s="306"/>
      <c r="B30" s="698" t="s">
        <v>891</v>
      </c>
      <c r="C30" s="698"/>
      <c r="D30" s="698"/>
      <c r="E30" s="698"/>
      <c r="F30" s="1286" t="s">
        <v>1077</v>
      </c>
      <c r="G30" s="1286"/>
      <c r="H30" s="307"/>
    </row>
    <row r="31" spans="1:13" s="696" customFormat="1">
      <c r="A31" s="306"/>
      <c r="B31" s="700"/>
      <c r="C31" s="701"/>
      <c r="D31" s="700"/>
      <c r="E31" s="700"/>
      <c r="F31" s="1285"/>
      <c r="G31" s="1285"/>
      <c r="H31" s="307"/>
    </row>
    <row r="32" spans="1:13">
      <c r="G32" s="699"/>
    </row>
    <row r="39" spans="1:16125" s="702" customFormat="1">
      <c r="A39" s="685"/>
      <c r="B39" s="685"/>
      <c r="C39" s="685"/>
      <c r="D39" s="685"/>
      <c r="E39" s="685"/>
      <c r="F39" s="685"/>
      <c r="G39" s="685"/>
      <c r="H39" s="685"/>
      <c r="I39" s="685"/>
      <c r="J39" s="685"/>
      <c r="K39" s="685"/>
      <c r="L39" s="685"/>
      <c r="M39" s="685"/>
      <c r="N39" s="685"/>
      <c r="O39" s="685"/>
      <c r="P39" s="685"/>
      <c r="Q39" s="685"/>
      <c r="R39" s="685"/>
      <c r="S39" s="685"/>
      <c r="T39" s="685"/>
      <c r="U39" s="685"/>
      <c r="V39" s="685"/>
      <c r="W39" s="685"/>
      <c r="X39" s="685"/>
      <c r="Y39" s="685"/>
      <c r="Z39" s="685"/>
      <c r="AA39" s="685"/>
      <c r="AB39" s="685"/>
      <c r="AC39" s="685"/>
      <c r="AD39" s="685"/>
      <c r="AE39" s="685"/>
      <c r="AF39" s="685"/>
      <c r="AG39" s="685"/>
      <c r="AH39" s="685"/>
      <c r="AI39" s="685"/>
      <c r="AJ39" s="685"/>
      <c r="AK39" s="685"/>
      <c r="AL39" s="685"/>
      <c r="AM39" s="685"/>
      <c r="AN39" s="685"/>
      <c r="AO39" s="685"/>
      <c r="AP39" s="685"/>
      <c r="AQ39" s="685"/>
      <c r="AR39" s="685"/>
      <c r="AS39" s="685"/>
      <c r="AT39" s="685"/>
      <c r="AU39" s="685"/>
      <c r="AV39" s="685"/>
      <c r="AW39" s="685"/>
      <c r="AX39" s="685"/>
      <c r="AY39" s="685"/>
      <c r="AZ39" s="685"/>
      <c r="BA39" s="685"/>
      <c r="BB39" s="685"/>
      <c r="BC39" s="685"/>
      <c r="BD39" s="685"/>
      <c r="BE39" s="685"/>
      <c r="BF39" s="685"/>
      <c r="BG39" s="685"/>
      <c r="BH39" s="685"/>
      <c r="BI39" s="685"/>
      <c r="BJ39" s="685"/>
      <c r="BK39" s="685"/>
      <c r="BL39" s="685"/>
      <c r="BM39" s="685"/>
      <c r="BN39" s="685"/>
      <c r="BO39" s="685"/>
      <c r="BP39" s="685"/>
      <c r="BQ39" s="685"/>
      <c r="BR39" s="685"/>
      <c r="BS39" s="685"/>
      <c r="BT39" s="685"/>
      <c r="BU39" s="685"/>
      <c r="BV39" s="685"/>
      <c r="BW39" s="685"/>
      <c r="BX39" s="685"/>
      <c r="BY39" s="685"/>
      <c r="BZ39" s="685"/>
      <c r="CA39" s="685"/>
      <c r="CB39" s="685"/>
      <c r="CC39" s="685"/>
      <c r="CD39" s="685"/>
      <c r="CE39" s="685"/>
      <c r="CF39" s="685"/>
      <c r="CG39" s="685"/>
      <c r="CH39" s="685"/>
      <c r="CI39" s="685"/>
      <c r="CJ39" s="685"/>
      <c r="CK39" s="685"/>
      <c r="CL39" s="685"/>
      <c r="CM39" s="685"/>
      <c r="CN39" s="685"/>
      <c r="CO39" s="685"/>
      <c r="CP39" s="685"/>
      <c r="CQ39" s="685"/>
      <c r="CR39" s="685"/>
      <c r="CS39" s="685"/>
      <c r="CT39" s="685"/>
      <c r="CU39" s="685"/>
      <c r="CV39" s="685"/>
      <c r="CW39" s="685"/>
      <c r="CX39" s="685"/>
      <c r="CY39" s="685"/>
      <c r="CZ39" s="685"/>
      <c r="DA39" s="685"/>
      <c r="DB39" s="685"/>
      <c r="DC39" s="685"/>
      <c r="DD39" s="685"/>
      <c r="DE39" s="685"/>
      <c r="DF39" s="685"/>
      <c r="DG39" s="685"/>
      <c r="DH39" s="685"/>
      <c r="DI39" s="685"/>
      <c r="DJ39" s="685"/>
      <c r="DK39" s="685"/>
      <c r="DL39" s="685"/>
      <c r="DM39" s="685"/>
      <c r="DN39" s="685"/>
      <c r="DO39" s="685"/>
      <c r="DP39" s="685"/>
      <c r="DQ39" s="685"/>
      <c r="DR39" s="685"/>
      <c r="DS39" s="685"/>
      <c r="DT39" s="685"/>
      <c r="DU39" s="685"/>
      <c r="DV39" s="685"/>
      <c r="DW39" s="685"/>
      <c r="DX39" s="685"/>
      <c r="DY39" s="685"/>
      <c r="DZ39" s="685"/>
      <c r="EA39" s="685"/>
      <c r="EB39" s="685"/>
      <c r="EC39" s="685"/>
      <c r="ED39" s="685"/>
      <c r="EE39" s="685"/>
      <c r="EF39" s="685"/>
      <c r="EG39" s="685"/>
      <c r="EH39" s="685"/>
      <c r="EI39" s="685"/>
      <c r="EJ39" s="685"/>
      <c r="EK39" s="685"/>
      <c r="EL39" s="685"/>
      <c r="EM39" s="685"/>
      <c r="EN39" s="685"/>
      <c r="EO39" s="685"/>
      <c r="EP39" s="685"/>
      <c r="EQ39" s="685"/>
      <c r="ER39" s="685"/>
      <c r="ES39" s="685"/>
      <c r="ET39" s="685"/>
      <c r="EU39" s="685"/>
      <c r="EV39" s="685"/>
      <c r="EW39" s="685"/>
      <c r="EX39" s="685"/>
      <c r="EY39" s="685"/>
      <c r="EZ39" s="685"/>
      <c r="FA39" s="685"/>
      <c r="FB39" s="685"/>
      <c r="FC39" s="685"/>
      <c r="FD39" s="685"/>
      <c r="FE39" s="685"/>
      <c r="FF39" s="685"/>
      <c r="FG39" s="685"/>
      <c r="FH39" s="685"/>
      <c r="FI39" s="685"/>
      <c r="FJ39" s="685"/>
      <c r="FK39" s="685"/>
      <c r="FL39" s="685"/>
      <c r="FM39" s="685"/>
      <c r="FN39" s="685"/>
      <c r="FO39" s="685"/>
      <c r="FP39" s="685"/>
      <c r="FQ39" s="685"/>
      <c r="FR39" s="685"/>
      <c r="FS39" s="685"/>
      <c r="FT39" s="685"/>
      <c r="FU39" s="685"/>
      <c r="FV39" s="685"/>
      <c r="FW39" s="685"/>
      <c r="FX39" s="685"/>
      <c r="FY39" s="685"/>
      <c r="FZ39" s="685"/>
      <c r="GA39" s="685"/>
      <c r="GB39" s="685"/>
      <c r="GC39" s="685"/>
      <c r="GD39" s="685"/>
      <c r="GE39" s="685"/>
      <c r="GF39" s="685"/>
      <c r="GG39" s="685"/>
      <c r="GH39" s="685"/>
      <c r="GI39" s="685"/>
      <c r="GJ39" s="685"/>
      <c r="GK39" s="685"/>
      <c r="GL39" s="685"/>
      <c r="GM39" s="685"/>
      <c r="GN39" s="685"/>
      <c r="GO39" s="685"/>
      <c r="GP39" s="685"/>
      <c r="GQ39" s="685"/>
      <c r="GR39" s="685"/>
      <c r="GS39" s="685"/>
      <c r="GT39" s="685"/>
      <c r="GU39" s="685"/>
      <c r="GV39" s="685"/>
      <c r="GW39" s="685"/>
      <c r="GX39" s="685"/>
      <c r="GY39" s="685"/>
      <c r="GZ39" s="685"/>
      <c r="HA39" s="685"/>
      <c r="HB39" s="685"/>
      <c r="HC39" s="685"/>
      <c r="HD39" s="685"/>
      <c r="HE39" s="685"/>
      <c r="HF39" s="685"/>
      <c r="HG39" s="685"/>
      <c r="HH39" s="685"/>
      <c r="HI39" s="685"/>
      <c r="HJ39" s="685"/>
      <c r="HK39" s="685"/>
      <c r="HL39" s="685"/>
      <c r="HM39" s="685"/>
      <c r="HN39" s="685"/>
      <c r="HO39" s="685"/>
      <c r="HP39" s="685"/>
      <c r="HQ39" s="685"/>
      <c r="HR39" s="685"/>
      <c r="HS39" s="685"/>
      <c r="HT39" s="685"/>
      <c r="HU39" s="685"/>
      <c r="HV39" s="685"/>
      <c r="HW39" s="685"/>
      <c r="HX39" s="685"/>
      <c r="HY39" s="685"/>
      <c r="HZ39" s="685"/>
      <c r="IA39" s="685"/>
      <c r="IB39" s="685"/>
      <c r="IC39" s="685"/>
      <c r="ID39" s="685"/>
      <c r="IE39" s="685"/>
      <c r="IF39" s="685"/>
      <c r="IG39" s="685"/>
      <c r="IH39" s="685"/>
      <c r="II39" s="685"/>
      <c r="IJ39" s="685"/>
      <c r="IK39" s="685"/>
      <c r="IL39" s="685"/>
      <c r="IM39" s="685"/>
      <c r="IN39" s="685"/>
      <c r="IO39" s="685"/>
      <c r="IP39" s="685"/>
      <c r="IQ39" s="685"/>
      <c r="IR39" s="685"/>
      <c r="IS39" s="685"/>
      <c r="IT39" s="685"/>
      <c r="IU39" s="685"/>
      <c r="IV39" s="685"/>
      <c r="IW39" s="685"/>
      <c r="IX39" s="685"/>
      <c r="IY39" s="685"/>
      <c r="IZ39" s="685"/>
      <c r="JA39" s="685"/>
      <c r="JB39" s="685"/>
      <c r="JC39" s="685"/>
      <c r="JD39" s="685"/>
      <c r="JE39" s="685"/>
      <c r="JF39" s="685"/>
      <c r="JG39" s="685"/>
      <c r="JH39" s="685"/>
      <c r="JI39" s="685"/>
      <c r="JJ39" s="685"/>
      <c r="JK39" s="685"/>
      <c r="JL39" s="685"/>
      <c r="JM39" s="685"/>
      <c r="JN39" s="685"/>
      <c r="JO39" s="685"/>
      <c r="JP39" s="685"/>
      <c r="JQ39" s="685"/>
      <c r="JR39" s="685"/>
      <c r="JS39" s="685"/>
      <c r="JT39" s="685"/>
      <c r="JU39" s="685"/>
      <c r="JV39" s="685"/>
      <c r="JW39" s="685"/>
      <c r="JX39" s="685"/>
      <c r="JY39" s="685"/>
      <c r="JZ39" s="685"/>
      <c r="KA39" s="685"/>
      <c r="KB39" s="685"/>
      <c r="KC39" s="685"/>
      <c r="KD39" s="685"/>
      <c r="KE39" s="685"/>
      <c r="KF39" s="685"/>
      <c r="KG39" s="685"/>
      <c r="KH39" s="685"/>
      <c r="KI39" s="685"/>
      <c r="KJ39" s="685"/>
      <c r="KK39" s="685"/>
      <c r="KL39" s="685"/>
      <c r="KM39" s="685"/>
      <c r="KN39" s="685"/>
      <c r="KO39" s="685"/>
      <c r="KP39" s="685"/>
      <c r="KQ39" s="685"/>
      <c r="KR39" s="685"/>
      <c r="KS39" s="685"/>
      <c r="KT39" s="685"/>
      <c r="KU39" s="685"/>
      <c r="KV39" s="685"/>
      <c r="KW39" s="685"/>
      <c r="KX39" s="685"/>
      <c r="KY39" s="685"/>
      <c r="KZ39" s="685"/>
      <c r="LA39" s="685"/>
      <c r="LB39" s="685"/>
      <c r="LC39" s="685"/>
      <c r="LD39" s="685"/>
      <c r="LE39" s="685"/>
      <c r="LF39" s="685"/>
      <c r="LG39" s="685"/>
      <c r="LH39" s="685"/>
      <c r="LI39" s="685"/>
      <c r="LJ39" s="685"/>
      <c r="LK39" s="685"/>
      <c r="LL39" s="685"/>
      <c r="LM39" s="685"/>
      <c r="LN39" s="685"/>
      <c r="LO39" s="685"/>
      <c r="LP39" s="685"/>
      <c r="LQ39" s="685"/>
      <c r="LR39" s="685"/>
      <c r="LS39" s="685"/>
      <c r="LT39" s="685"/>
      <c r="LU39" s="685"/>
      <c r="LV39" s="685"/>
      <c r="LW39" s="685"/>
      <c r="LX39" s="685"/>
      <c r="LY39" s="685"/>
      <c r="LZ39" s="685"/>
      <c r="MA39" s="685"/>
      <c r="MB39" s="685"/>
      <c r="MC39" s="685"/>
      <c r="MD39" s="685"/>
      <c r="ME39" s="685"/>
      <c r="MF39" s="685"/>
      <c r="MG39" s="685"/>
      <c r="MH39" s="685"/>
      <c r="MI39" s="685"/>
      <c r="MJ39" s="685"/>
      <c r="MK39" s="685"/>
      <c r="ML39" s="685"/>
      <c r="MM39" s="685"/>
      <c r="MN39" s="685"/>
      <c r="MO39" s="685"/>
      <c r="MP39" s="685"/>
      <c r="MQ39" s="685"/>
      <c r="MR39" s="685"/>
      <c r="MS39" s="685"/>
      <c r="MT39" s="685"/>
      <c r="MU39" s="685"/>
      <c r="MV39" s="685"/>
      <c r="MW39" s="685"/>
      <c r="MX39" s="685"/>
      <c r="MY39" s="685"/>
      <c r="MZ39" s="685"/>
      <c r="NA39" s="685"/>
      <c r="NB39" s="685"/>
      <c r="NC39" s="685"/>
      <c r="ND39" s="685"/>
      <c r="NE39" s="685"/>
      <c r="NF39" s="685"/>
      <c r="NG39" s="685"/>
      <c r="NH39" s="685"/>
      <c r="NI39" s="685"/>
      <c r="NJ39" s="685"/>
      <c r="NK39" s="685"/>
      <c r="NL39" s="685"/>
      <c r="NM39" s="685"/>
      <c r="NN39" s="685"/>
      <c r="NO39" s="685"/>
      <c r="NP39" s="685"/>
      <c r="NQ39" s="685"/>
      <c r="NR39" s="685"/>
      <c r="NS39" s="685"/>
      <c r="NT39" s="685"/>
      <c r="NU39" s="685"/>
      <c r="NV39" s="685"/>
      <c r="NW39" s="685"/>
      <c r="NX39" s="685"/>
      <c r="NY39" s="685"/>
      <c r="NZ39" s="685"/>
      <c r="OA39" s="685"/>
      <c r="OB39" s="685"/>
      <c r="OC39" s="685"/>
      <c r="OD39" s="685"/>
      <c r="OE39" s="685"/>
      <c r="OF39" s="685"/>
      <c r="OG39" s="685"/>
      <c r="OH39" s="685"/>
      <c r="OI39" s="685"/>
      <c r="OJ39" s="685"/>
      <c r="OK39" s="685"/>
      <c r="OL39" s="685"/>
      <c r="OM39" s="685"/>
      <c r="ON39" s="685"/>
      <c r="OO39" s="685"/>
      <c r="OP39" s="685"/>
      <c r="OQ39" s="685"/>
      <c r="OR39" s="685"/>
      <c r="OS39" s="685"/>
      <c r="OT39" s="685"/>
      <c r="OU39" s="685"/>
      <c r="OV39" s="685"/>
      <c r="OW39" s="685"/>
      <c r="OX39" s="685"/>
      <c r="OY39" s="685"/>
      <c r="OZ39" s="685"/>
      <c r="PA39" s="685"/>
      <c r="PB39" s="685"/>
      <c r="PC39" s="685"/>
      <c r="PD39" s="685"/>
      <c r="PE39" s="685"/>
      <c r="PF39" s="685"/>
      <c r="PG39" s="685"/>
      <c r="PH39" s="685"/>
      <c r="PI39" s="685"/>
      <c r="PJ39" s="685"/>
      <c r="PK39" s="685"/>
      <c r="PL39" s="685"/>
      <c r="PM39" s="685"/>
      <c r="PN39" s="685"/>
      <c r="PO39" s="685"/>
      <c r="PP39" s="685"/>
      <c r="PQ39" s="685"/>
      <c r="PR39" s="685"/>
      <c r="PS39" s="685"/>
      <c r="PT39" s="685"/>
      <c r="PU39" s="685"/>
      <c r="PV39" s="685"/>
      <c r="PW39" s="685"/>
      <c r="PX39" s="685"/>
      <c r="PY39" s="685"/>
      <c r="PZ39" s="685"/>
      <c r="QA39" s="685"/>
      <c r="QB39" s="685"/>
      <c r="QC39" s="685"/>
      <c r="QD39" s="685"/>
      <c r="QE39" s="685"/>
      <c r="QF39" s="685"/>
      <c r="QG39" s="685"/>
      <c r="QH39" s="685"/>
      <c r="QI39" s="685"/>
      <c r="QJ39" s="685"/>
      <c r="QK39" s="685"/>
      <c r="QL39" s="685"/>
      <c r="QM39" s="685"/>
      <c r="QN39" s="685"/>
      <c r="QO39" s="685"/>
      <c r="QP39" s="685"/>
      <c r="QQ39" s="685"/>
      <c r="QR39" s="685"/>
      <c r="QS39" s="685"/>
      <c r="QT39" s="685"/>
      <c r="QU39" s="685"/>
      <c r="QV39" s="685"/>
      <c r="QW39" s="685"/>
      <c r="QX39" s="685"/>
      <c r="QY39" s="685"/>
      <c r="QZ39" s="685"/>
      <c r="RA39" s="685"/>
      <c r="RB39" s="685"/>
      <c r="RC39" s="685"/>
      <c r="RD39" s="685"/>
      <c r="RE39" s="685"/>
      <c r="RF39" s="685"/>
      <c r="RG39" s="685"/>
      <c r="RH39" s="685"/>
      <c r="RI39" s="685"/>
      <c r="RJ39" s="685"/>
      <c r="RK39" s="685"/>
      <c r="RL39" s="685"/>
      <c r="RM39" s="685"/>
      <c r="RN39" s="685"/>
      <c r="RO39" s="685"/>
      <c r="RP39" s="685"/>
      <c r="RQ39" s="685"/>
      <c r="RR39" s="685"/>
      <c r="RS39" s="685"/>
      <c r="RT39" s="685"/>
      <c r="RU39" s="685"/>
      <c r="RV39" s="685"/>
      <c r="RW39" s="685"/>
      <c r="RX39" s="685"/>
      <c r="RY39" s="685"/>
      <c r="RZ39" s="685"/>
      <c r="SA39" s="685"/>
      <c r="SB39" s="685"/>
      <c r="SC39" s="685"/>
      <c r="SD39" s="685"/>
      <c r="SE39" s="685"/>
      <c r="SF39" s="685"/>
      <c r="SG39" s="685"/>
      <c r="SH39" s="685"/>
      <c r="SI39" s="685"/>
      <c r="SJ39" s="685"/>
      <c r="SK39" s="685"/>
      <c r="SL39" s="685"/>
      <c r="SM39" s="685"/>
      <c r="SN39" s="685"/>
      <c r="SO39" s="685"/>
      <c r="SP39" s="685"/>
      <c r="SQ39" s="685"/>
      <c r="SR39" s="685"/>
      <c r="SS39" s="685"/>
      <c r="ST39" s="685"/>
      <c r="SU39" s="685"/>
      <c r="SV39" s="685"/>
      <c r="SW39" s="685"/>
      <c r="SX39" s="685"/>
      <c r="SY39" s="685"/>
      <c r="SZ39" s="685"/>
      <c r="TA39" s="685"/>
      <c r="TB39" s="685"/>
      <c r="TC39" s="685"/>
      <c r="TD39" s="685"/>
      <c r="TE39" s="685"/>
      <c r="TF39" s="685"/>
      <c r="TG39" s="685"/>
      <c r="TH39" s="685"/>
      <c r="TI39" s="685"/>
      <c r="TJ39" s="685"/>
      <c r="TK39" s="685"/>
      <c r="TL39" s="685"/>
      <c r="TM39" s="685"/>
      <c r="TN39" s="685"/>
      <c r="TO39" s="685"/>
      <c r="TP39" s="685"/>
      <c r="TQ39" s="685"/>
      <c r="TR39" s="685"/>
      <c r="TS39" s="685"/>
      <c r="TT39" s="685"/>
      <c r="TU39" s="685"/>
      <c r="TV39" s="685"/>
      <c r="TW39" s="685"/>
      <c r="TX39" s="685"/>
      <c r="TY39" s="685"/>
      <c r="TZ39" s="685"/>
      <c r="UA39" s="685"/>
      <c r="UB39" s="685"/>
      <c r="UC39" s="685"/>
      <c r="UD39" s="685"/>
      <c r="UE39" s="685"/>
      <c r="UF39" s="685"/>
      <c r="UG39" s="685"/>
      <c r="UH39" s="685"/>
      <c r="UI39" s="685"/>
      <c r="UJ39" s="685"/>
      <c r="UK39" s="685"/>
      <c r="UL39" s="685"/>
      <c r="UM39" s="685"/>
      <c r="UN39" s="685"/>
      <c r="UO39" s="685"/>
      <c r="UP39" s="685"/>
      <c r="UQ39" s="685"/>
      <c r="UR39" s="685"/>
      <c r="US39" s="685"/>
      <c r="UT39" s="685"/>
      <c r="UU39" s="685"/>
      <c r="UV39" s="685"/>
      <c r="UW39" s="685"/>
      <c r="UX39" s="685"/>
      <c r="UY39" s="685"/>
      <c r="UZ39" s="685"/>
      <c r="VA39" s="685"/>
      <c r="VB39" s="685"/>
      <c r="VC39" s="685"/>
      <c r="VD39" s="685"/>
      <c r="VE39" s="685"/>
      <c r="VF39" s="685"/>
      <c r="VG39" s="685"/>
      <c r="VH39" s="685"/>
      <c r="VI39" s="685"/>
      <c r="VJ39" s="685"/>
      <c r="VK39" s="685"/>
      <c r="VL39" s="685"/>
      <c r="VM39" s="685"/>
      <c r="VN39" s="685"/>
      <c r="VO39" s="685"/>
      <c r="VP39" s="685"/>
      <c r="VQ39" s="685"/>
      <c r="VR39" s="685"/>
      <c r="VS39" s="685"/>
      <c r="VT39" s="685"/>
      <c r="VU39" s="685"/>
      <c r="VV39" s="685"/>
      <c r="VW39" s="685"/>
      <c r="VX39" s="685"/>
      <c r="VY39" s="685"/>
      <c r="VZ39" s="685"/>
      <c r="WA39" s="685"/>
      <c r="WB39" s="685"/>
      <c r="WC39" s="685"/>
      <c r="WD39" s="685"/>
      <c r="WE39" s="685"/>
      <c r="WF39" s="685"/>
      <c r="WG39" s="685"/>
      <c r="WH39" s="685"/>
      <c r="WI39" s="685"/>
      <c r="WJ39" s="685"/>
      <c r="WK39" s="685"/>
      <c r="WL39" s="685"/>
      <c r="WM39" s="685"/>
      <c r="WN39" s="685"/>
      <c r="WO39" s="685"/>
      <c r="WP39" s="685"/>
      <c r="WQ39" s="685"/>
      <c r="WR39" s="685"/>
      <c r="WS39" s="685"/>
      <c r="WT39" s="685"/>
      <c r="WU39" s="685"/>
      <c r="WV39" s="685"/>
      <c r="WW39" s="685"/>
      <c r="WX39" s="685"/>
      <c r="WY39" s="685"/>
      <c r="WZ39" s="685"/>
      <c r="XA39" s="685"/>
      <c r="XB39" s="685"/>
      <c r="XC39" s="685"/>
      <c r="XD39" s="685"/>
      <c r="XE39" s="685"/>
      <c r="XF39" s="685"/>
      <c r="XG39" s="685"/>
      <c r="XH39" s="685"/>
      <c r="XI39" s="685"/>
      <c r="XJ39" s="685"/>
      <c r="XK39" s="685"/>
      <c r="XL39" s="685"/>
      <c r="XM39" s="685"/>
      <c r="XN39" s="685"/>
      <c r="XO39" s="685"/>
      <c r="XP39" s="685"/>
      <c r="XQ39" s="685"/>
      <c r="XR39" s="685"/>
      <c r="XS39" s="685"/>
      <c r="XT39" s="685"/>
      <c r="XU39" s="685"/>
      <c r="XV39" s="685"/>
      <c r="XW39" s="685"/>
      <c r="XX39" s="685"/>
      <c r="XY39" s="685"/>
      <c r="XZ39" s="685"/>
      <c r="YA39" s="685"/>
      <c r="YB39" s="685"/>
      <c r="YC39" s="685"/>
      <c r="YD39" s="685"/>
      <c r="YE39" s="685"/>
      <c r="YF39" s="685"/>
      <c r="YG39" s="685"/>
      <c r="YH39" s="685"/>
      <c r="YI39" s="685"/>
      <c r="YJ39" s="685"/>
      <c r="YK39" s="685"/>
      <c r="YL39" s="685"/>
      <c r="YM39" s="685"/>
      <c r="YN39" s="685"/>
      <c r="YO39" s="685"/>
      <c r="YP39" s="685"/>
      <c r="YQ39" s="685"/>
      <c r="YR39" s="685"/>
      <c r="YS39" s="685"/>
      <c r="YT39" s="685"/>
      <c r="YU39" s="685"/>
      <c r="YV39" s="685"/>
      <c r="YW39" s="685"/>
      <c r="YX39" s="685"/>
      <c r="YY39" s="685"/>
      <c r="YZ39" s="685"/>
      <c r="ZA39" s="685"/>
      <c r="ZB39" s="685"/>
      <c r="ZC39" s="685"/>
      <c r="ZD39" s="685"/>
      <c r="ZE39" s="685"/>
      <c r="ZF39" s="685"/>
      <c r="ZG39" s="685"/>
      <c r="ZH39" s="685"/>
      <c r="ZI39" s="685"/>
      <c r="ZJ39" s="685"/>
      <c r="ZK39" s="685"/>
      <c r="ZL39" s="685"/>
      <c r="ZM39" s="685"/>
      <c r="ZN39" s="685"/>
      <c r="ZO39" s="685"/>
      <c r="ZP39" s="685"/>
      <c r="ZQ39" s="685"/>
      <c r="ZR39" s="685"/>
      <c r="ZS39" s="685"/>
      <c r="ZT39" s="685"/>
      <c r="ZU39" s="685"/>
      <c r="ZV39" s="685"/>
      <c r="ZW39" s="685"/>
      <c r="ZX39" s="685"/>
      <c r="ZY39" s="685"/>
      <c r="ZZ39" s="685"/>
      <c r="AAA39" s="685"/>
      <c r="AAB39" s="685"/>
      <c r="AAC39" s="685"/>
      <c r="AAD39" s="685"/>
      <c r="AAE39" s="685"/>
      <c r="AAF39" s="685"/>
      <c r="AAG39" s="685"/>
      <c r="AAH39" s="685"/>
      <c r="AAI39" s="685"/>
      <c r="AAJ39" s="685"/>
      <c r="AAK39" s="685"/>
      <c r="AAL39" s="685"/>
      <c r="AAM39" s="685"/>
      <c r="AAN39" s="685"/>
      <c r="AAO39" s="685"/>
      <c r="AAP39" s="685"/>
      <c r="AAQ39" s="685"/>
      <c r="AAR39" s="685"/>
      <c r="AAS39" s="685"/>
      <c r="AAT39" s="685"/>
      <c r="AAU39" s="685"/>
      <c r="AAV39" s="685"/>
      <c r="AAW39" s="685"/>
      <c r="AAX39" s="685"/>
      <c r="AAY39" s="685"/>
      <c r="AAZ39" s="685"/>
      <c r="ABA39" s="685"/>
      <c r="ABB39" s="685"/>
      <c r="ABC39" s="685"/>
      <c r="ABD39" s="685"/>
      <c r="ABE39" s="685"/>
      <c r="ABF39" s="685"/>
      <c r="ABG39" s="685"/>
      <c r="ABH39" s="685"/>
      <c r="ABI39" s="685"/>
      <c r="ABJ39" s="685"/>
      <c r="ABK39" s="685"/>
      <c r="ABL39" s="685"/>
      <c r="ABM39" s="685"/>
      <c r="ABN39" s="685"/>
      <c r="ABO39" s="685"/>
      <c r="ABP39" s="685"/>
      <c r="ABQ39" s="685"/>
      <c r="ABR39" s="685"/>
      <c r="ABS39" s="685"/>
      <c r="ABT39" s="685"/>
      <c r="ABU39" s="685"/>
      <c r="ABV39" s="685"/>
      <c r="ABW39" s="685"/>
      <c r="ABX39" s="685"/>
      <c r="ABY39" s="685"/>
      <c r="ABZ39" s="685"/>
      <c r="ACA39" s="685"/>
      <c r="ACB39" s="685"/>
      <c r="ACC39" s="685"/>
      <c r="ACD39" s="685"/>
      <c r="ACE39" s="685"/>
      <c r="ACF39" s="685"/>
      <c r="ACG39" s="685"/>
      <c r="ACH39" s="685"/>
      <c r="ACI39" s="685"/>
      <c r="ACJ39" s="685"/>
      <c r="ACK39" s="685"/>
      <c r="ACL39" s="685"/>
      <c r="ACM39" s="685"/>
      <c r="ACN39" s="685"/>
      <c r="ACO39" s="685"/>
      <c r="ACP39" s="685"/>
      <c r="ACQ39" s="685"/>
      <c r="ACR39" s="685"/>
      <c r="ACS39" s="685"/>
      <c r="ACT39" s="685"/>
      <c r="ACU39" s="685"/>
      <c r="ACV39" s="685"/>
      <c r="ACW39" s="685"/>
      <c r="ACX39" s="685"/>
      <c r="ACY39" s="685"/>
      <c r="ACZ39" s="685"/>
      <c r="ADA39" s="685"/>
      <c r="ADB39" s="685"/>
      <c r="ADC39" s="685"/>
      <c r="ADD39" s="685"/>
      <c r="ADE39" s="685"/>
      <c r="ADF39" s="685"/>
      <c r="ADG39" s="685"/>
      <c r="ADH39" s="685"/>
      <c r="ADI39" s="685"/>
      <c r="ADJ39" s="685"/>
      <c r="ADK39" s="685"/>
      <c r="ADL39" s="685"/>
      <c r="ADM39" s="685"/>
      <c r="ADN39" s="685"/>
      <c r="ADO39" s="685"/>
      <c r="ADP39" s="685"/>
      <c r="ADQ39" s="685"/>
      <c r="ADR39" s="685"/>
      <c r="ADS39" s="685"/>
      <c r="ADT39" s="685"/>
      <c r="ADU39" s="685"/>
      <c r="ADV39" s="685"/>
      <c r="ADW39" s="685"/>
      <c r="ADX39" s="685"/>
      <c r="ADY39" s="685"/>
      <c r="ADZ39" s="685"/>
      <c r="AEA39" s="685"/>
      <c r="AEB39" s="685"/>
      <c r="AEC39" s="685"/>
      <c r="AED39" s="685"/>
      <c r="AEE39" s="685"/>
      <c r="AEF39" s="685"/>
      <c r="AEG39" s="685"/>
      <c r="AEH39" s="685"/>
      <c r="AEI39" s="685"/>
      <c r="AEJ39" s="685"/>
      <c r="AEK39" s="685"/>
      <c r="AEL39" s="685"/>
      <c r="AEM39" s="685"/>
      <c r="AEN39" s="685"/>
      <c r="AEO39" s="685"/>
      <c r="AEP39" s="685"/>
      <c r="AEQ39" s="685"/>
      <c r="AER39" s="685"/>
      <c r="AES39" s="685"/>
      <c r="AET39" s="685"/>
      <c r="AEU39" s="685"/>
      <c r="AEV39" s="685"/>
      <c r="AEW39" s="685"/>
      <c r="AEX39" s="685"/>
      <c r="AEY39" s="685"/>
      <c r="AEZ39" s="685"/>
      <c r="AFA39" s="685"/>
      <c r="AFB39" s="685"/>
      <c r="AFC39" s="685"/>
      <c r="AFD39" s="685"/>
      <c r="AFE39" s="685"/>
      <c r="AFF39" s="685"/>
      <c r="AFG39" s="685"/>
      <c r="AFH39" s="685"/>
      <c r="AFI39" s="685"/>
      <c r="AFJ39" s="685"/>
      <c r="AFK39" s="685"/>
      <c r="AFL39" s="685"/>
      <c r="AFM39" s="685"/>
      <c r="AFN39" s="685"/>
      <c r="AFO39" s="685"/>
      <c r="AFP39" s="685"/>
      <c r="AFQ39" s="685"/>
      <c r="AFR39" s="685"/>
      <c r="AFS39" s="685"/>
      <c r="AFT39" s="685"/>
      <c r="AFU39" s="685"/>
      <c r="AFV39" s="685"/>
      <c r="AFW39" s="685"/>
      <c r="AFX39" s="685"/>
      <c r="AFY39" s="685"/>
      <c r="AFZ39" s="685"/>
      <c r="AGA39" s="685"/>
      <c r="AGB39" s="685"/>
      <c r="AGC39" s="685"/>
      <c r="AGD39" s="685"/>
      <c r="AGE39" s="685"/>
      <c r="AGF39" s="685"/>
      <c r="AGG39" s="685"/>
      <c r="AGH39" s="685"/>
      <c r="AGI39" s="685"/>
      <c r="AGJ39" s="685"/>
      <c r="AGK39" s="685"/>
      <c r="AGL39" s="685"/>
      <c r="AGM39" s="685"/>
      <c r="AGN39" s="685"/>
      <c r="AGO39" s="685"/>
      <c r="AGP39" s="685"/>
      <c r="AGQ39" s="685"/>
      <c r="AGR39" s="685"/>
      <c r="AGS39" s="685"/>
      <c r="AGT39" s="685"/>
      <c r="AGU39" s="685"/>
      <c r="AGV39" s="685"/>
      <c r="AGW39" s="685"/>
      <c r="AGX39" s="685"/>
      <c r="AGY39" s="685"/>
      <c r="AGZ39" s="685"/>
      <c r="AHA39" s="685"/>
      <c r="AHB39" s="685"/>
      <c r="AHC39" s="685"/>
      <c r="AHD39" s="685"/>
      <c r="AHE39" s="685"/>
      <c r="AHF39" s="685"/>
      <c r="AHG39" s="685"/>
      <c r="AHH39" s="685"/>
      <c r="AHI39" s="685"/>
      <c r="AHJ39" s="685"/>
      <c r="AHK39" s="685"/>
      <c r="AHL39" s="685"/>
      <c r="AHM39" s="685"/>
      <c r="AHN39" s="685"/>
      <c r="AHO39" s="685"/>
      <c r="AHP39" s="685"/>
      <c r="AHQ39" s="685"/>
      <c r="AHR39" s="685"/>
      <c r="AHS39" s="685"/>
      <c r="AHT39" s="685"/>
      <c r="AHU39" s="685"/>
      <c r="AHV39" s="685"/>
      <c r="AHW39" s="685"/>
      <c r="AHX39" s="685"/>
      <c r="AHY39" s="685"/>
      <c r="AHZ39" s="685"/>
      <c r="AIA39" s="685"/>
      <c r="AIB39" s="685"/>
      <c r="AIC39" s="685"/>
      <c r="AID39" s="685"/>
      <c r="AIE39" s="685"/>
      <c r="AIF39" s="685"/>
      <c r="AIG39" s="685"/>
      <c r="AIH39" s="685"/>
      <c r="AII39" s="685"/>
      <c r="AIJ39" s="685"/>
      <c r="AIK39" s="685"/>
      <c r="AIL39" s="685"/>
      <c r="AIM39" s="685"/>
      <c r="AIN39" s="685"/>
      <c r="AIO39" s="685"/>
      <c r="AIP39" s="685"/>
      <c r="AIQ39" s="685"/>
      <c r="AIR39" s="685"/>
      <c r="AIS39" s="685"/>
      <c r="AIT39" s="685"/>
      <c r="AIU39" s="685"/>
      <c r="AIV39" s="685"/>
      <c r="AIW39" s="685"/>
      <c r="AIX39" s="685"/>
      <c r="AIY39" s="685"/>
      <c r="AIZ39" s="685"/>
      <c r="AJA39" s="685"/>
      <c r="AJB39" s="685"/>
      <c r="AJC39" s="685"/>
      <c r="AJD39" s="685"/>
      <c r="AJE39" s="685"/>
      <c r="AJF39" s="685"/>
      <c r="AJG39" s="685"/>
      <c r="AJH39" s="685"/>
      <c r="AJI39" s="685"/>
      <c r="AJJ39" s="685"/>
      <c r="AJK39" s="685"/>
      <c r="AJL39" s="685"/>
      <c r="AJM39" s="685"/>
      <c r="AJN39" s="685"/>
      <c r="AJO39" s="685"/>
      <c r="AJP39" s="685"/>
      <c r="AJQ39" s="685"/>
      <c r="AJR39" s="685"/>
      <c r="AJS39" s="685"/>
      <c r="AJT39" s="685"/>
      <c r="AJU39" s="685"/>
      <c r="AJV39" s="685"/>
      <c r="AJW39" s="685"/>
      <c r="AJX39" s="685"/>
      <c r="AJY39" s="685"/>
      <c r="AJZ39" s="685"/>
      <c r="AKA39" s="685"/>
      <c r="AKB39" s="685"/>
      <c r="AKC39" s="685"/>
      <c r="AKD39" s="685"/>
      <c r="AKE39" s="685"/>
      <c r="AKF39" s="685"/>
      <c r="AKG39" s="685"/>
      <c r="AKH39" s="685"/>
      <c r="AKI39" s="685"/>
      <c r="AKJ39" s="685"/>
      <c r="AKK39" s="685"/>
      <c r="AKL39" s="685"/>
      <c r="AKM39" s="685"/>
      <c r="AKN39" s="685"/>
      <c r="AKO39" s="685"/>
      <c r="AKP39" s="685"/>
      <c r="AKQ39" s="685"/>
      <c r="AKR39" s="685"/>
      <c r="AKS39" s="685"/>
      <c r="AKT39" s="685"/>
      <c r="AKU39" s="685"/>
      <c r="AKV39" s="685"/>
      <c r="AKW39" s="685"/>
      <c r="AKX39" s="685"/>
      <c r="AKY39" s="685"/>
      <c r="AKZ39" s="685"/>
      <c r="ALA39" s="685"/>
      <c r="ALB39" s="685"/>
      <c r="ALC39" s="685"/>
      <c r="ALD39" s="685"/>
      <c r="ALE39" s="685"/>
      <c r="ALF39" s="685"/>
      <c r="ALG39" s="685"/>
      <c r="ALH39" s="685"/>
      <c r="ALI39" s="685"/>
      <c r="ALJ39" s="685"/>
      <c r="ALK39" s="685"/>
      <c r="ALL39" s="685"/>
      <c r="ALM39" s="685"/>
      <c r="ALN39" s="685"/>
      <c r="ALO39" s="685"/>
      <c r="ALP39" s="685"/>
      <c r="ALQ39" s="685"/>
      <c r="ALR39" s="685"/>
      <c r="ALS39" s="685"/>
      <c r="ALT39" s="685"/>
      <c r="ALU39" s="685"/>
      <c r="ALV39" s="685"/>
      <c r="ALW39" s="685"/>
      <c r="ALX39" s="685"/>
      <c r="ALY39" s="685"/>
      <c r="ALZ39" s="685"/>
      <c r="AMA39" s="685"/>
      <c r="AMB39" s="685"/>
      <c r="AMC39" s="685"/>
      <c r="AMD39" s="685"/>
      <c r="AME39" s="685"/>
      <c r="AMF39" s="685"/>
      <c r="AMG39" s="685"/>
      <c r="AMH39" s="685"/>
      <c r="AMI39" s="685"/>
      <c r="AMJ39" s="685"/>
      <c r="AMK39" s="685"/>
      <c r="AML39" s="685"/>
      <c r="AMM39" s="685"/>
      <c r="AMN39" s="685"/>
      <c r="AMO39" s="685"/>
      <c r="AMP39" s="685"/>
      <c r="AMQ39" s="685"/>
      <c r="AMR39" s="685"/>
      <c r="AMS39" s="685"/>
      <c r="AMT39" s="685"/>
      <c r="AMU39" s="685"/>
      <c r="AMV39" s="685"/>
      <c r="AMW39" s="685"/>
      <c r="AMX39" s="685"/>
      <c r="AMY39" s="685"/>
      <c r="AMZ39" s="685"/>
      <c r="ANA39" s="685"/>
      <c r="ANB39" s="685"/>
      <c r="ANC39" s="685"/>
      <c r="AND39" s="685"/>
      <c r="ANE39" s="685"/>
      <c r="ANF39" s="685"/>
      <c r="ANG39" s="685"/>
      <c r="ANH39" s="685"/>
      <c r="ANI39" s="685"/>
      <c r="ANJ39" s="685"/>
      <c r="ANK39" s="685"/>
      <c r="ANL39" s="685"/>
      <c r="ANM39" s="685"/>
      <c r="ANN39" s="685"/>
      <c r="ANO39" s="685"/>
      <c r="ANP39" s="685"/>
      <c r="ANQ39" s="685"/>
      <c r="ANR39" s="685"/>
      <c r="ANS39" s="685"/>
      <c r="ANT39" s="685"/>
      <c r="ANU39" s="685"/>
      <c r="ANV39" s="685"/>
      <c r="ANW39" s="685"/>
      <c r="ANX39" s="685"/>
      <c r="ANY39" s="685"/>
      <c r="ANZ39" s="685"/>
      <c r="AOA39" s="685"/>
      <c r="AOB39" s="685"/>
      <c r="AOC39" s="685"/>
      <c r="AOD39" s="685"/>
      <c r="AOE39" s="685"/>
      <c r="AOF39" s="685"/>
      <c r="AOG39" s="685"/>
      <c r="AOH39" s="685"/>
      <c r="AOI39" s="685"/>
      <c r="AOJ39" s="685"/>
      <c r="AOK39" s="685"/>
      <c r="AOL39" s="685"/>
      <c r="AOM39" s="685"/>
      <c r="AON39" s="685"/>
      <c r="AOO39" s="685"/>
      <c r="AOP39" s="685"/>
      <c r="AOQ39" s="685"/>
      <c r="AOR39" s="685"/>
      <c r="AOS39" s="685"/>
      <c r="AOT39" s="685"/>
      <c r="AOU39" s="685"/>
      <c r="AOV39" s="685"/>
      <c r="AOW39" s="685"/>
      <c r="AOX39" s="685"/>
      <c r="AOY39" s="685"/>
      <c r="AOZ39" s="685"/>
      <c r="APA39" s="685"/>
      <c r="APB39" s="685"/>
      <c r="APC39" s="685"/>
      <c r="APD39" s="685"/>
      <c r="APE39" s="685"/>
      <c r="APF39" s="685"/>
      <c r="APG39" s="685"/>
      <c r="APH39" s="685"/>
      <c r="API39" s="685"/>
      <c r="APJ39" s="685"/>
      <c r="APK39" s="685"/>
      <c r="APL39" s="685"/>
      <c r="APM39" s="685"/>
      <c r="APN39" s="685"/>
      <c r="APO39" s="685"/>
      <c r="APP39" s="685"/>
      <c r="APQ39" s="685"/>
      <c r="APR39" s="685"/>
      <c r="APS39" s="685"/>
      <c r="APT39" s="685"/>
      <c r="APU39" s="685"/>
      <c r="APV39" s="685"/>
      <c r="APW39" s="685"/>
      <c r="APX39" s="685"/>
      <c r="APY39" s="685"/>
      <c r="APZ39" s="685"/>
      <c r="AQA39" s="685"/>
      <c r="AQB39" s="685"/>
      <c r="AQC39" s="685"/>
      <c r="AQD39" s="685"/>
      <c r="AQE39" s="685"/>
      <c r="AQF39" s="685"/>
      <c r="AQG39" s="685"/>
      <c r="AQH39" s="685"/>
      <c r="AQI39" s="685"/>
      <c r="AQJ39" s="685"/>
      <c r="AQK39" s="685"/>
      <c r="AQL39" s="685"/>
      <c r="AQM39" s="685"/>
      <c r="AQN39" s="685"/>
      <c r="AQO39" s="685"/>
      <c r="AQP39" s="685"/>
      <c r="AQQ39" s="685"/>
      <c r="AQR39" s="685"/>
      <c r="AQS39" s="685"/>
      <c r="AQT39" s="685"/>
      <c r="AQU39" s="685"/>
      <c r="AQV39" s="685"/>
      <c r="AQW39" s="685"/>
      <c r="AQX39" s="685"/>
      <c r="AQY39" s="685"/>
      <c r="AQZ39" s="685"/>
      <c r="ARA39" s="685"/>
      <c r="ARB39" s="685"/>
      <c r="ARC39" s="685"/>
      <c r="ARD39" s="685"/>
      <c r="ARE39" s="685"/>
      <c r="ARF39" s="685"/>
      <c r="ARG39" s="685"/>
      <c r="ARH39" s="685"/>
      <c r="ARI39" s="685"/>
      <c r="ARJ39" s="685"/>
      <c r="ARK39" s="685"/>
      <c r="ARL39" s="685"/>
      <c r="ARM39" s="685"/>
      <c r="ARN39" s="685"/>
      <c r="ARO39" s="685"/>
      <c r="ARP39" s="685"/>
      <c r="ARQ39" s="685"/>
      <c r="ARR39" s="685"/>
      <c r="ARS39" s="685"/>
      <c r="ART39" s="685"/>
      <c r="ARU39" s="685"/>
      <c r="ARV39" s="685"/>
      <c r="ARW39" s="685"/>
      <c r="ARX39" s="685"/>
      <c r="ARY39" s="685"/>
      <c r="ARZ39" s="685"/>
      <c r="ASA39" s="685"/>
      <c r="ASB39" s="685"/>
      <c r="ASC39" s="685"/>
      <c r="ASD39" s="685"/>
      <c r="ASE39" s="685"/>
      <c r="ASF39" s="685"/>
      <c r="ASG39" s="685"/>
      <c r="ASH39" s="685"/>
      <c r="ASI39" s="685"/>
      <c r="ASJ39" s="685"/>
      <c r="ASK39" s="685"/>
      <c r="ASL39" s="685"/>
      <c r="ASM39" s="685"/>
      <c r="ASN39" s="685"/>
      <c r="ASO39" s="685"/>
      <c r="ASP39" s="685"/>
      <c r="ASQ39" s="685"/>
      <c r="ASR39" s="685"/>
      <c r="ASS39" s="685"/>
      <c r="AST39" s="685"/>
      <c r="ASU39" s="685"/>
      <c r="ASV39" s="685"/>
      <c r="ASW39" s="685"/>
      <c r="ASX39" s="685"/>
      <c r="ASY39" s="685"/>
      <c r="ASZ39" s="685"/>
      <c r="ATA39" s="685"/>
      <c r="ATB39" s="685"/>
      <c r="ATC39" s="685"/>
      <c r="ATD39" s="685"/>
      <c r="ATE39" s="685"/>
      <c r="ATF39" s="685"/>
      <c r="ATG39" s="685"/>
      <c r="ATH39" s="685"/>
      <c r="ATI39" s="685"/>
      <c r="ATJ39" s="685"/>
      <c r="ATK39" s="685"/>
      <c r="ATL39" s="685"/>
      <c r="ATM39" s="685"/>
      <c r="ATN39" s="685"/>
      <c r="ATO39" s="685"/>
      <c r="ATP39" s="685"/>
      <c r="ATQ39" s="685"/>
      <c r="ATR39" s="685"/>
      <c r="ATS39" s="685"/>
      <c r="ATT39" s="685"/>
      <c r="ATU39" s="685"/>
      <c r="ATV39" s="685"/>
      <c r="ATW39" s="685"/>
      <c r="ATX39" s="685"/>
      <c r="ATY39" s="685"/>
      <c r="ATZ39" s="685"/>
      <c r="AUA39" s="685"/>
      <c r="AUB39" s="685"/>
      <c r="AUC39" s="685"/>
      <c r="AUD39" s="685"/>
      <c r="AUE39" s="685"/>
      <c r="AUF39" s="685"/>
      <c r="AUG39" s="685"/>
      <c r="AUH39" s="685"/>
      <c r="AUI39" s="685"/>
      <c r="AUJ39" s="685"/>
      <c r="AUK39" s="685"/>
      <c r="AUL39" s="685"/>
      <c r="AUM39" s="685"/>
      <c r="AUN39" s="685"/>
      <c r="AUO39" s="685"/>
      <c r="AUP39" s="685"/>
      <c r="AUQ39" s="685"/>
      <c r="AUR39" s="685"/>
      <c r="AUS39" s="685"/>
      <c r="AUT39" s="685"/>
      <c r="AUU39" s="685"/>
      <c r="AUV39" s="685"/>
      <c r="AUW39" s="685"/>
      <c r="AUX39" s="685"/>
      <c r="AUY39" s="685"/>
      <c r="AUZ39" s="685"/>
      <c r="AVA39" s="685"/>
      <c r="AVB39" s="685"/>
      <c r="AVC39" s="685"/>
      <c r="AVD39" s="685"/>
      <c r="AVE39" s="685"/>
      <c r="AVF39" s="685"/>
      <c r="AVG39" s="685"/>
      <c r="AVH39" s="685"/>
      <c r="AVI39" s="685"/>
      <c r="AVJ39" s="685"/>
      <c r="AVK39" s="685"/>
      <c r="AVL39" s="685"/>
      <c r="AVM39" s="685"/>
      <c r="AVN39" s="685"/>
      <c r="AVO39" s="685"/>
      <c r="AVP39" s="685"/>
      <c r="AVQ39" s="685"/>
      <c r="AVR39" s="685"/>
      <c r="AVS39" s="685"/>
      <c r="AVT39" s="685"/>
      <c r="AVU39" s="685"/>
      <c r="AVV39" s="685"/>
      <c r="AVW39" s="685"/>
      <c r="AVX39" s="685"/>
      <c r="AVY39" s="685"/>
      <c r="AVZ39" s="685"/>
      <c r="AWA39" s="685"/>
      <c r="AWB39" s="685"/>
      <c r="AWC39" s="685"/>
      <c r="AWD39" s="685"/>
      <c r="AWE39" s="685"/>
      <c r="AWF39" s="685"/>
      <c r="AWG39" s="685"/>
      <c r="AWH39" s="685"/>
      <c r="AWI39" s="685"/>
      <c r="AWJ39" s="685"/>
      <c r="AWK39" s="685"/>
      <c r="AWL39" s="685"/>
      <c r="AWM39" s="685"/>
      <c r="AWN39" s="685"/>
      <c r="AWO39" s="685"/>
      <c r="AWP39" s="685"/>
      <c r="AWQ39" s="685"/>
      <c r="AWR39" s="685"/>
      <c r="AWS39" s="685"/>
      <c r="AWT39" s="685"/>
      <c r="AWU39" s="685"/>
      <c r="AWV39" s="685"/>
      <c r="AWW39" s="685"/>
      <c r="AWX39" s="685"/>
      <c r="AWY39" s="685"/>
      <c r="AWZ39" s="685"/>
      <c r="AXA39" s="685"/>
      <c r="AXB39" s="685"/>
      <c r="AXC39" s="685"/>
      <c r="AXD39" s="685"/>
      <c r="AXE39" s="685"/>
      <c r="AXF39" s="685"/>
      <c r="AXG39" s="685"/>
      <c r="AXH39" s="685"/>
      <c r="AXI39" s="685"/>
      <c r="AXJ39" s="685"/>
      <c r="AXK39" s="685"/>
      <c r="AXL39" s="685"/>
      <c r="AXM39" s="685"/>
      <c r="AXN39" s="685"/>
      <c r="AXO39" s="685"/>
      <c r="AXP39" s="685"/>
      <c r="AXQ39" s="685"/>
      <c r="AXR39" s="685"/>
      <c r="AXS39" s="685"/>
      <c r="AXT39" s="685"/>
      <c r="AXU39" s="685"/>
      <c r="AXV39" s="685"/>
      <c r="AXW39" s="685"/>
      <c r="AXX39" s="685"/>
      <c r="AXY39" s="685"/>
      <c r="AXZ39" s="685"/>
      <c r="AYA39" s="685"/>
      <c r="AYB39" s="685"/>
      <c r="AYC39" s="685"/>
      <c r="AYD39" s="685"/>
      <c r="AYE39" s="685"/>
      <c r="AYF39" s="685"/>
      <c r="AYG39" s="685"/>
      <c r="AYH39" s="685"/>
      <c r="AYI39" s="685"/>
      <c r="AYJ39" s="685"/>
      <c r="AYK39" s="685"/>
      <c r="AYL39" s="685"/>
      <c r="AYM39" s="685"/>
      <c r="AYN39" s="685"/>
      <c r="AYO39" s="685"/>
      <c r="AYP39" s="685"/>
      <c r="AYQ39" s="685"/>
      <c r="AYR39" s="685"/>
      <c r="AYS39" s="685"/>
      <c r="AYT39" s="685"/>
      <c r="AYU39" s="685"/>
      <c r="AYV39" s="685"/>
      <c r="AYW39" s="685"/>
      <c r="AYX39" s="685"/>
      <c r="AYY39" s="685"/>
      <c r="AYZ39" s="685"/>
      <c r="AZA39" s="685"/>
      <c r="AZB39" s="685"/>
      <c r="AZC39" s="685"/>
      <c r="AZD39" s="685"/>
      <c r="AZE39" s="685"/>
      <c r="AZF39" s="685"/>
      <c r="AZG39" s="685"/>
      <c r="AZH39" s="685"/>
      <c r="AZI39" s="685"/>
      <c r="AZJ39" s="685"/>
      <c r="AZK39" s="685"/>
      <c r="AZL39" s="685"/>
      <c r="AZM39" s="685"/>
      <c r="AZN39" s="685"/>
      <c r="AZO39" s="685"/>
      <c r="AZP39" s="685"/>
      <c r="AZQ39" s="685"/>
      <c r="AZR39" s="685"/>
      <c r="AZS39" s="685"/>
      <c r="AZT39" s="685"/>
      <c r="AZU39" s="685"/>
      <c r="AZV39" s="685"/>
      <c r="AZW39" s="685"/>
      <c r="AZX39" s="685"/>
      <c r="AZY39" s="685"/>
      <c r="AZZ39" s="685"/>
      <c r="BAA39" s="685"/>
      <c r="BAB39" s="685"/>
      <c r="BAC39" s="685"/>
      <c r="BAD39" s="685"/>
      <c r="BAE39" s="685"/>
      <c r="BAF39" s="685"/>
      <c r="BAG39" s="685"/>
      <c r="BAH39" s="685"/>
      <c r="BAI39" s="685"/>
      <c r="BAJ39" s="685"/>
      <c r="BAK39" s="685"/>
      <c r="BAL39" s="685"/>
      <c r="BAM39" s="685"/>
      <c r="BAN39" s="685"/>
      <c r="BAO39" s="685"/>
      <c r="BAP39" s="685"/>
      <c r="BAQ39" s="685"/>
      <c r="BAR39" s="685"/>
      <c r="BAS39" s="685"/>
      <c r="BAT39" s="685"/>
      <c r="BAU39" s="685"/>
      <c r="BAV39" s="685"/>
      <c r="BAW39" s="685"/>
      <c r="BAX39" s="685"/>
      <c r="BAY39" s="685"/>
      <c r="BAZ39" s="685"/>
      <c r="BBA39" s="685"/>
      <c r="BBB39" s="685"/>
      <c r="BBC39" s="685"/>
      <c r="BBD39" s="685"/>
      <c r="BBE39" s="685"/>
      <c r="BBF39" s="685"/>
      <c r="BBG39" s="685"/>
      <c r="BBH39" s="685"/>
      <c r="BBI39" s="685"/>
      <c r="BBJ39" s="685"/>
      <c r="BBK39" s="685"/>
      <c r="BBL39" s="685"/>
      <c r="BBM39" s="685"/>
      <c r="BBN39" s="685"/>
      <c r="BBO39" s="685"/>
      <c r="BBP39" s="685"/>
      <c r="BBQ39" s="685"/>
      <c r="BBR39" s="685"/>
      <c r="BBS39" s="685"/>
      <c r="BBT39" s="685"/>
      <c r="BBU39" s="685"/>
      <c r="BBV39" s="685"/>
      <c r="BBW39" s="685"/>
      <c r="BBX39" s="685"/>
      <c r="BBY39" s="685"/>
      <c r="BBZ39" s="685"/>
      <c r="BCA39" s="685"/>
      <c r="BCB39" s="685"/>
      <c r="BCC39" s="685"/>
      <c r="BCD39" s="685"/>
      <c r="BCE39" s="685"/>
      <c r="BCF39" s="685"/>
      <c r="BCG39" s="685"/>
      <c r="BCH39" s="685"/>
      <c r="BCI39" s="685"/>
      <c r="BCJ39" s="685"/>
      <c r="BCK39" s="685"/>
      <c r="BCL39" s="685"/>
      <c r="BCM39" s="685"/>
      <c r="BCN39" s="685"/>
      <c r="BCO39" s="685"/>
      <c r="BCP39" s="685"/>
      <c r="BCQ39" s="685"/>
      <c r="BCR39" s="685"/>
      <c r="BCS39" s="685"/>
      <c r="BCT39" s="685"/>
      <c r="BCU39" s="685"/>
      <c r="BCV39" s="685"/>
      <c r="BCW39" s="685"/>
      <c r="BCX39" s="685"/>
      <c r="BCY39" s="685"/>
      <c r="BCZ39" s="685"/>
      <c r="BDA39" s="685"/>
      <c r="BDB39" s="685"/>
      <c r="BDC39" s="685"/>
      <c r="BDD39" s="685"/>
      <c r="BDE39" s="685"/>
      <c r="BDF39" s="685"/>
      <c r="BDG39" s="685"/>
      <c r="BDH39" s="685"/>
      <c r="BDI39" s="685"/>
      <c r="BDJ39" s="685"/>
      <c r="BDK39" s="685"/>
      <c r="BDL39" s="685"/>
      <c r="BDM39" s="685"/>
      <c r="BDN39" s="685"/>
      <c r="BDO39" s="685"/>
      <c r="BDP39" s="685"/>
      <c r="BDQ39" s="685"/>
      <c r="BDR39" s="685"/>
      <c r="BDS39" s="685"/>
      <c r="BDT39" s="685"/>
      <c r="BDU39" s="685"/>
      <c r="BDV39" s="685"/>
      <c r="BDW39" s="685"/>
      <c r="BDX39" s="685"/>
      <c r="BDY39" s="685"/>
      <c r="BDZ39" s="685"/>
      <c r="BEA39" s="685"/>
      <c r="BEB39" s="685"/>
      <c r="BEC39" s="685"/>
      <c r="BED39" s="685"/>
      <c r="BEE39" s="685"/>
      <c r="BEF39" s="685"/>
      <c r="BEG39" s="685"/>
      <c r="BEH39" s="685"/>
      <c r="BEI39" s="685"/>
      <c r="BEJ39" s="685"/>
      <c r="BEK39" s="685"/>
      <c r="BEL39" s="685"/>
      <c r="BEM39" s="685"/>
      <c r="BEN39" s="685"/>
      <c r="BEO39" s="685"/>
      <c r="BEP39" s="685"/>
      <c r="BEQ39" s="685"/>
      <c r="BER39" s="685"/>
      <c r="BES39" s="685"/>
      <c r="BET39" s="685"/>
      <c r="BEU39" s="685"/>
      <c r="BEV39" s="685"/>
      <c r="BEW39" s="685"/>
      <c r="BEX39" s="685"/>
      <c r="BEY39" s="685"/>
      <c r="BEZ39" s="685"/>
      <c r="BFA39" s="685"/>
      <c r="BFB39" s="685"/>
      <c r="BFC39" s="685"/>
      <c r="BFD39" s="685"/>
      <c r="BFE39" s="685"/>
      <c r="BFF39" s="685"/>
      <c r="BFG39" s="685"/>
      <c r="BFH39" s="685"/>
      <c r="BFI39" s="685"/>
      <c r="BFJ39" s="685"/>
      <c r="BFK39" s="685"/>
      <c r="BFL39" s="685"/>
      <c r="BFM39" s="685"/>
      <c r="BFN39" s="685"/>
      <c r="BFO39" s="685"/>
      <c r="BFP39" s="685"/>
      <c r="BFQ39" s="685"/>
      <c r="BFR39" s="685"/>
      <c r="BFS39" s="685"/>
      <c r="BFT39" s="685"/>
      <c r="BFU39" s="685"/>
      <c r="BFV39" s="685"/>
      <c r="BFW39" s="685"/>
      <c r="BFX39" s="685"/>
      <c r="BFY39" s="685"/>
      <c r="BFZ39" s="685"/>
      <c r="BGA39" s="685"/>
      <c r="BGB39" s="685"/>
      <c r="BGC39" s="685"/>
      <c r="BGD39" s="685"/>
      <c r="BGE39" s="685"/>
      <c r="BGF39" s="685"/>
      <c r="BGG39" s="685"/>
      <c r="BGH39" s="685"/>
      <c r="BGI39" s="685"/>
      <c r="BGJ39" s="685"/>
      <c r="BGK39" s="685"/>
      <c r="BGL39" s="685"/>
      <c r="BGM39" s="685"/>
      <c r="BGN39" s="685"/>
      <c r="BGO39" s="685"/>
      <c r="BGP39" s="685"/>
      <c r="BGQ39" s="685"/>
      <c r="BGR39" s="685"/>
      <c r="BGS39" s="685"/>
      <c r="BGT39" s="685"/>
      <c r="BGU39" s="685"/>
      <c r="BGV39" s="685"/>
      <c r="BGW39" s="685"/>
      <c r="BGX39" s="685"/>
      <c r="BGY39" s="685"/>
      <c r="BGZ39" s="685"/>
      <c r="BHA39" s="685"/>
      <c r="BHB39" s="685"/>
      <c r="BHC39" s="685"/>
      <c r="BHD39" s="685"/>
      <c r="BHE39" s="685"/>
      <c r="BHF39" s="685"/>
      <c r="BHG39" s="685"/>
      <c r="BHH39" s="685"/>
      <c r="BHI39" s="685"/>
      <c r="BHJ39" s="685"/>
      <c r="BHK39" s="685"/>
      <c r="BHL39" s="685"/>
      <c r="BHM39" s="685"/>
      <c r="BHN39" s="685"/>
      <c r="BHO39" s="685"/>
      <c r="BHP39" s="685"/>
      <c r="BHQ39" s="685"/>
      <c r="BHR39" s="685"/>
      <c r="BHS39" s="685"/>
      <c r="BHT39" s="685"/>
      <c r="BHU39" s="685"/>
      <c r="BHV39" s="685"/>
      <c r="BHW39" s="685"/>
      <c r="BHX39" s="685"/>
      <c r="BHY39" s="685"/>
      <c r="BHZ39" s="685"/>
      <c r="BIA39" s="685"/>
      <c r="BIB39" s="685"/>
      <c r="BIC39" s="685"/>
      <c r="BID39" s="685"/>
      <c r="BIE39" s="685"/>
      <c r="BIF39" s="685"/>
      <c r="BIG39" s="685"/>
      <c r="BIH39" s="685"/>
      <c r="BII39" s="685"/>
      <c r="BIJ39" s="685"/>
      <c r="BIK39" s="685"/>
      <c r="BIL39" s="685"/>
      <c r="BIM39" s="685"/>
      <c r="BIN39" s="685"/>
      <c r="BIO39" s="685"/>
      <c r="BIP39" s="685"/>
      <c r="BIQ39" s="685"/>
      <c r="BIR39" s="685"/>
      <c r="BIS39" s="685"/>
      <c r="BIT39" s="685"/>
      <c r="BIU39" s="685"/>
      <c r="BIV39" s="685"/>
      <c r="BIW39" s="685"/>
      <c r="BIX39" s="685"/>
      <c r="BIY39" s="685"/>
      <c r="BIZ39" s="685"/>
      <c r="BJA39" s="685"/>
      <c r="BJB39" s="685"/>
      <c r="BJC39" s="685"/>
      <c r="BJD39" s="685"/>
      <c r="BJE39" s="685"/>
      <c r="BJF39" s="685"/>
      <c r="BJG39" s="685"/>
      <c r="BJH39" s="685"/>
      <c r="BJI39" s="685"/>
      <c r="BJJ39" s="685"/>
      <c r="BJK39" s="685"/>
      <c r="BJL39" s="685"/>
      <c r="BJM39" s="685"/>
      <c r="BJN39" s="685"/>
      <c r="BJO39" s="685"/>
      <c r="BJP39" s="685"/>
      <c r="BJQ39" s="685"/>
      <c r="BJR39" s="685"/>
      <c r="BJS39" s="685"/>
      <c r="BJT39" s="685"/>
      <c r="BJU39" s="685"/>
      <c r="BJV39" s="685"/>
      <c r="BJW39" s="685"/>
      <c r="BJX39" s="685"/>
      <c r="BJY39" s="685"/>
      <c r="BJZ39" s="685"/>
      <c r="BKA39" s="685"/>
      <c r="BKB39" s="685"/>
      <c r="BKC39" s="685"/>
      <c r="BKD39" s="685"/>
      <c r="BKE39" s="685"/>
      <c r="BKF39" s="685"/>
      <c r="BKG39" s="685"/>
      <c r="BKH39" s="685"/>
      <c r="BKI39" s="685"/>
      <c r="BKJ39" s="685"/>
      <c r="BKK39" s="685"/>
      <c r="BKL39" s="685"/>
      <c r="BKM39" s="685"/>
      <c r="BKN39" s="685"/>
      <c r="BKO39" s="685"/>
      <c r="BKP39" s="685"/>
      <c r="BKQ39" s="685"/>
      <c r="BKR39" s="685"/>
      <c r="BKS39" s="685"/>
      <c r="BKT39" s="685"/>
      <c r="BKU39" s="685"/>
      <c r="BKV39" s="685"/>
      <c r="BKW39" s="685"/>
      <c r="BKX39" s="685"/>
      <c r="BKY39" s="685"/>
      <c r="BKZ39" s="685"/>
      <c r="BLA39" s="685"/>
      <c r="BLB39" s="685"/>
      <c r="BLC39" s="685"/>
      <c r="BLD39" s="685"/>
      <c r="BLE39" s="685"/>
      <c r="BLF39" s="685"/>
      <c r="BLG39" s="685"/>
      <c r="BLH39" s="685"/>
      <c r="BLI39" s="685"/>
      <c r="BLJ39" s="685"/>
      <c r="BLK39" s="685"/>
      <c r="BLL39" s="685"/>
      <c r="BLM39" s="685"/>
      <c r="BLN39" s="685"/>
      <c r="BLO39" s="685"/>
      <c r="BLP39" s="685"/>
      <c r="BLQ39" s="685"/>
      <c r="BLR39" s="685"/>
      <c r="BLS39" s="685"/>
      <c r="BLT39" s="685"/>
      <c r="BLU39" s="685"/>
      <c r="BLV39" s="685"/>
      <c r="BLW39" s="685"/>
      <c r="BLX39" s="685"/>
      <c r="BLY39" s="685"/>
      <c r="BLZ39" s="685"/>
      <c r="BMA39" s="685"/>
      <c r="BMB39" s="685"/>
      <c r="BMC39" s="685"/>
      <c r="BMD39" s="685"/>
      <c r="BME39" s="685"/>
      <c r="BMF39" s="685"/>
      <c r="BMG39" s="685"/>
      <c r="BMH39" s="685"/>
      <c r="BMI39" s="685"/>
      <c r="BMJ39" s="685"/>
      <c r="BMK39" s="685"/>
      <c r="BML39" s="685"/>
      <c r="BMM39" s="685"/>
      <c r="BMN39" s="685"/>
      <c r="BMO39" s="685"/>
      <c r="BMP39" s="685"/>
      <c r="BMQ39" s="685"/>
      <c r="BMR39" s="685"/>
      <c r="BMS39" s="685"/>
      <c r="BMT39" s="685"/>
      <c r="BMU39" s="685"/>
      <c r="BMV39" s="685"/>
      <c r="BMW39" s="685"/>
      <c r="BMX39" s="685"/>
      <c r="BMY39" s="685"/>
      <c r="BMZ39" s="685"/>
      <c r="BNA39" s="685"/>
      <c r="BNB39" s="685"/>
      <c r="BNC39" s="685"/>
      <c r="BND39" s="685"/>
      <c r="BNE39" s="685"/>
      <c r="BNF39" s="685"/>
      <c r="BNG39" s="685"/>
      <c r="BNH39" s="685"/>
      <c r="BNI39" s="685"/>
      <c r="BNJ39" s="685"/>
      <c r="BNK39" s="685"/>
      <c r="BNL39" s="685"/>
      <c r="BNM39" s="685"/>
      <c r="BNN39" s="685"/>
      <c r="BNO39" s="685"/>
      <c r="BNP39" s="685"/>
      <c r="BNQ39" s="685"/>
      <c r="BNR39" s="685"/>
      <c r="BNS39" s="685"/>
      <c r="BNT39" s="685"/>
      <c r="BNU39" s="685"/>
      <c r="BNV39" s="685"/>
      <c r="BNW39" s="685"/>
      <c r="BNX39" s="685"/>
      <c r="BNY39" s="685"/>
      <c r="BNZ39" s="685"/>
      <c r="BOA39" s="685"/>
      <c r="BOB39" s="685"/>
      <c r="BOC39" s="685"/>
      <c r="BOD39" s="685"/>
      <c r="BOE39" s="685"/>
      <c r="BOF39" s="685"/>
      <c r="BOG39" s="685"/>
      <c r="BOH39" s="685"/>
      <c r="BOI39" s="685"/>
      <c r="BOJ39" s="685"/>
      <c r="BOK39" s="685"/>
      <c r="BOL39" s="685"/>
      <c r="BOM39" s="685"/>
      <c r="BON39" s="685"/>
      <c r="BOO39" s="685"/>
      <c r="BOP39" s="685"/>
      <c r="BOQ39" s="685"/>
      <c r="BOR39" s="685"/>
      <c r="BOS39" s="685"/>
      <c r="BOT39" s="685"/>
      <c r="BOU39" s="685"/>
      <c r="BOV39" s="685"/>
      <c r="BOW39" s="685"/>
      <c r="BOX39" s="685"/>
      <c r="BOY39" s="685"/>
      <c r="BOZ39" s="685"/>
      <c r="BPA39" s="685"/>
      <c r="BPB39" s="685"/>
      <c r="BPC39" s="685"/>
      <c r="BPD39" s="685"/>
      <c r="BPE39" s="685"/>
      <c r="BPF39" s="685"/>
      <c r="BPG39" s="685"/>
      <c r="BPH39" s="685"/>
      <c r="BPI39" s="685"/>
      <c r="BPJ39" s="685"/>
      <c r="BPK39" s="685"/>
      <c r="BPL39" s="685"/>
      <c r="BPM39" s="685"/>
      <c r="BPN39" s="685"/>
      <c r="BPO39" s="685"/>
      <c r="BPP39" s="685"/>
      <c r="BPQ39" s="685"/>
      <c r="BPR39" s="685"/>
      <c r="BPS39" s="685"/>
      <c r="BPT39" s="685"/>
      <c r="BPU39" s="685"/>
      <c r="BPV39" s="685"/>
      <c r="BPW39" s="685"/>
      <c r="BPX39" s="685"/>
      <c r="BPY39" s="685"/>
      <c r="BPZ39" s="685"/>
      <c r="BQA39" s="685"/>
      <c r="BQB39" s="685"/>
      <c r="BQC39" s="685"/>
      <c r="BQD39" s="685"/>
      <c r="BQE39" s="685"/>
      <c r="BQF39" s="685"/>
      <c r="BQG39" s="685"/>
      <c r="BQH39" s="685"/>
      <c r="BQI39" s="685"/>
      <c r="BQJ39" s="685"/>
      <c r="BQK39" s="685"/>
      <c r="BQL39" s="685"/>
      <c r="BQM39" s="685"/>
      <c r="BQN39" s="685"/>
      <c r="BQO39" s="685"/>
      <c r="BQP39" s="685"/>
      <c r="BQQ39" s="685"/>
      <c r="BQR39" s="685"/>
      <c r="BQS39" s="685"/>
      <c r="BQT39" s="685"/>
      <c r="BQU39" s="685"/>
      <c r="BQV39" s="685"/>
      <c r="BQW39" s="685"/>
      <c r="BQX39" s="685"/>
      <c r="BQY39" s="685"/>
      <c r="BQZ39" s="685"/>
      <c r="BRA39" s="685"/>
      <c r="BRB39" s="685"/>
      <c r="BRC39" s="685"/>
      <c r="BRD39" s="685"/>
      <c r="BRE39" s="685"/>
      <c r="BRF39" s="685"/>
      <c r="BRG39" s="685"/>
      <c r="BRH39" s="685"/>
      <c r="BRI39" s="685"/>
      <c r="BRJ39" s="685"/>
      <c r="BRK39" s="685"/>
      <c r="BRL39" s="685"/>
      <c r="BRM39" s="685"/>
      <c r="BRN39" s="685"/>
      <c r="BRO39" s="685"/>
      <c r="BRP39" s="685"/>
      <c r="BRQ39" s="685"/>
      <c r="BRR39" s="685"/>
      <c r="BRS39" s="685"/>
      <c r="BRT39" s="685"/>
      <c r="BRU39" s="685"/>
      <c r="BRV39" s="685"/>
      <c r="BRW39" s="685"/>
      <c r="BRX39" s="685"/>
      <c r="BRY39" s="685"/>
      <c r="BRZ39" s="685"/>
      <c r="BSA39" s="685"/>
      <c r="BSB39" s="685"/>
      <c r="BSC39" s="685"/>
      <c r="BSD39" s="685"/>
      <c r="BSE39" s="685"/>
      <c r="BSF39" s="685"/>
      <c r="BSG39" s="685"/>
      <c r="BSH39" s="685"/>
      <c r="BSI39" s="685"/>
      <c r="BSJ39" s="685"/>
      <c r="BSK39" s="685"/>
      <c r="BSL39" s="685"/>
      <c r="BSM39" s="685"/>
      <c r="BSN39" s="685"/>
      <c r="BSO39" s="685"/>
      <c r="BSP39" s="685"/>
      <c r="BSQ39" s="685"/>
      <c r="BSR39" s="685"/>
      <c r="BSS39" s="685"/>
      <c r="BST39" s="685"/>
      <c r="BSU39" s="685"/>
      <c r="BSV39" s="685"/>
      <c r="BSW39" s="685"/>
      <c r="BSX39" s="685"/>
      <c r="BSY39" s="685"/>
      <c r="BSZ39" s="685"/>
      <c r="BTA39" s="685"/>
      <c r="BTB39" s="685"/>
      <c r="BTC39" s="685"/>
      <c r="BTD39" s="685"/>
      <c r="BTE39" s="685"/>
      <c r="BTF39" s="685"/>
      <c r="BTG39" s="685"/>
      <c r="BTH39" s="685"/>
      <c r="BTI39" s="685"/>
      <c r="BTJ39" s="685"/>
      <c r="BTK39" s="685"/>
      <c r="BTL39" s="685"/>
      <c r="BTM39" s="685"/>
      <c r="BTN39" s="685"/>
      <c r="BTO39" s="685"/>
      <c r="BTP39" s="685"/>
      <c r="BTQ39" s="685"/>
      <c r="BTR39" s="685"/>
      <c r="BTS39" s="685"/>
      <c r="BTT39" s="685"/>
      <c r="BTU39" s="685"/>
      <c r="BTV39" s="685"/>
      <c r="BTW39" s="685"/>
      <c r="BTX39" s="685"/>
      <c r="BTY39" s="685"/>
      <c r="BTZ39" s="685"/>
      <c r="BUA39" s="685"/>
      <c r="BUB39" s="685"/>
      <c r="BUC39" s="685"/>
      <c r="BUD39" s="685"/>
      <c r="BUE39" s="685"/>
      <c r="BUF39" s="685"/>
      <c r="BUG39" s="685"/>
      <c r="BUH39" s="685"/>
      <c r="BUI39" s="685"/>
      <c r="BUJ39" s="685"/>
      <c r="BUK39" s="685"/>
      <c r="BUL39" s="685"/>
      <c r="BUM39" s="685"/>
      <c r="BUN39" s="685"/>
      <c r="BUO39" s="685"/>
      <c r="BUP39" s="685"/>
      <c r="BUQ39" s="685"/>
      <c r="BUR39" s="685"/>
      <c r="BUS39" s="685"/>
      <c r="BUT39" s="685"/>
      <c r="BUU39" s="685"/>
      <c r="BUV39" s="685"/>
      <c r="BUW39" s="685"/>
      <c r="BUX39" s="685"/>
      <c r="BUY39" s="685"/>
      <c r="BUZ39" s="685"/>
      <c r="BVA39" s="685"/>
      <c r="BVB39" s="685"/>
      <c r="BVC39" s="685"/>
      <c r="BVD39" s="685"/>
      <c r="BVE39" s="685"/>
      <c r="BVF39" s="685"/>
      <c r="BVG39" s="685"/>
      <c r="BVH39" s="685"/>
      <c r="BVI39" s="685"/>
      <c r="BVJ39" s="685"/>
      <c r="BVK39" s="685"/>
      <c r="BVL39" s="685"/>
      <c r="BVM39" s="685"/>
      <c r="BVN39" s="685"/>
      <c r="BVO39" s="685"/>
      <c r="BVP39" s="685"/>
      <c r="BVQ39" s="685"/>
      <c r="BVR39" s="685"/>
      <c r="BVS39" s="685"/>
      <c r="BVT39" s="685"/>
      <c r="BVU39" s="685"/>
      <c r="BVV39" s="685"/>
      <c r="BVW39" s="685"/>
      <c r="BVX39" s="685"/>
      <c r="BVY39" s="685"/>
      <c r="BVZ39" s="685"/>
      <c r="BWA39" s="685"/>
      <c r="BWB39" s="685"/>
      <c r="BWC39" s="685"/>
      <c r="BWD39" s="685"/>
      <c r="BWE39" s="685"/>
      <c r="BWF39" s="685"/>
      <c r="BWG39" s="685"/>
      <c r="BWH39" s="685"/>
      <c r="BWI39" s="685"/>
      <c r="BWJ39" s="685"/>
      <c r="BWK39" s="685"/>
      <c r="BWL39" s="685"/>
      <c r="BWM39" s="685"/>
      <c r="BWN39" s="685"/>
      <c r="BWO39" s="685"/>
      <c r="BWP39" s="685"/>
      <c r="BWQ39" s="685"/>
      <c r="BWR39" s="685"/>
      <c r="BWS39" s="685"/>
      <c r="BWT39" s="685"/>
      <c r="BWU39" s="685"/>
      <c r="BWV39" s="685"/>
      <c r="BWW39" s="685"/>
      <c r="BWX39" s="685"/>
      <c r="BWY39" s="685"/>
      <c r="BWZ39" s="685"/>
      <c r="BXA39" s="685"/>
      <c r="BXB39" s="685"/>
      <c r="BXC39" s="685"/>
      <c r="BXD39" s="685"/>
      <c r="BXE39" s="685"/>
      <c r="BXF39" s="685"/>
      <c r="BXG39" s="685"/>
      <c r="BXH39" s="685"/>
      <c r="BXI39" s="685"/>
      <c r="BXJ39" s="685"/>
      <c r="BXK39" s="685"/>
      <c r="BXL39" s="685"/>
      <c r="BXM39" s="685"/>
      <c r="BXN39" s="685"/>
      <c r="BXO39" s="685"/>
      <c r="BXP39" s="685"/>
      <c r="BXQ39" s="685"/>
      <c r="BXR39" s="685"/>
      <c r="BXS39" s="685"/>
      <c r="BXT39" s="685"/>
      <c r="BXU39" s="685"/>
      <c r="BXV39" s="685"/>
      <c r="BXW39" s="685"/>
      <c r="BXX39" s="685"/>
      <c r="BXY39" s="685"/>
      <c r="BXZ39" s="685"/>
      <c r="BYA39" s="685"/>
      <c r="BYB39" s="685"/>
      <c r="BYC39" s="685"/>
      <c r="BYD39" s="685"/>
      <c r="BYE39" s="685"/>
      <c r="BYF39" s="685"/>
      <c r="BYG39" s="685"/>
      <c r="BYH39" s="685"/>
      <c r="BYI39" s="685"/>
      <c r="BYJ39" s="685"/>
      <c r="BYK39" s="685"/>
      <c r="BYL39" s="685"/>
      <c r="BYM39" s="685"/>
      <c r="BYN39" s="685"/>
      <c r="BYO39" s="685"/>
      <c r="BYP39" s="685"/>
      <c r="BYQ39" s="685"/>
      <c r="BYR39" s="685"/>
      <c r="BYS39" s="685"/>
      <c r="BYT39" s="685"/>
      <c r="BYU39" s="685"/>
      <c r="BYV39" s="685"/>
      <c r="BYW39" s="685"/>
      <c r="BYX39" s="685"/>
      <c r="BYY39" s="685"/>
      <c r="BYZ39" s="685"/>
      <c r="BZA39" s="685"/>
      <c r="BZB39" s="685"/>
      <c r="BZC39" s="685"/>
      <c r="BZD39" s="685"/>
      <c r="BZE39" s="685"/>
      <c r="BZF39" s="685"/>
      <c r="BZG39" s="685"/>
      <c r="BZH39" s="685"/>
      <c r="BZI39" s="685"/>
      <c r="BZJ39" s="685"/>
      <c r="BZK39" s="685"/>
      <c r="BZL39" s="685"/>
      <c r="BZM39" s="685"/>
      <c r="BZN39" s="685"/>
      <c r="BZO39" s="685"/>
      <c r="BZP39" s="685"/>
      <c r="BZQ39" s="685"/>
      <c r="BZR39" s="685"/>
      <c r="BZS39" s="685"/>
      <c r="BZT39" s="685"/>
      <c r="BZU39" s="685"/>
      <c r="BZV39" s="685"/>
      <c r="BZW39" s="685"/>
      <c r="BZX39" s="685"/>
      <c r="BZY39" s="685"/>
      <c r="BZZ39" s="685"/>
      <c r="CAA39" s="685"/>
      <c r="CAB39" s="685"/>
      <c r="CAC39" s="685"/>
      <c r="CAD39" s="685"/>
      <c r="CAE39" s="685"/>
      <c r="CAF39" s="685"/>
      <c r="CAG39" s="685"/>
      <c r="CAH39" s="685"/>
      <c r="CAI39" s="685"/>
      <c r="CAJ39" s="685"/>
      <c r="CAK39" s="685"/>
      <c r="CAL39" s="685"/>
      <c r="CAM39" s="685"/>
      <c r="CAN39" s="685"/>
      <c r="CAO39" s="685"/>
      <c r="CAP39" s="685"/>
      <c r="CAQ39" s="685"/>
      <c r="CAR39" s="685"/>
      <c r="CAS39" s="685"/>
      <c r="CAT39" s="685"/>
      <c r="CAU39" s="685"/>
      <c r="CAV39" s="685"/>
      <c r="CAW39" s="685"/>
      <c r="CAX39" s="685"/>
      <c r="CAY39" s="685"/>
      <c r="CAZ39" s="685"/>
      <c r="CBA39" s="685"/>
      <c r="CBB39" s="685"/>
      <c r="CBC39" s="685"/>
      <c r="CBD39" s="685"/>
      <c r="CBE39" s="685"/>
      <c r="CBF39" s="685"/>
      <c r="CBG39" s="685"/>
      <c r="CBH39" s="685"/>
      <c r="CBI39" s="685"/>
      <c r="CBJ39" s="685"/>
      <c r="CBK39" s="685"/>
      <c r="CBL39" s="685"/>
      <c r="CBM39" s="685"/>
      <c r="CBN39" s="685"/>
      <c r="CBO39" s="685"/>
      <c r="CBP39" s="685"/>
      <c r="CBQ39" s="685"/>
      <c r="CBR39" s="685"/>
      <c r="CBS39" s="685"/>
      <c r="CBT39" s="685"/>
      <c r="CBU39" s="685"/>
      <c r="CBV39" s="685"/>
      <c r="CBW39" s="685"/>
      <c r="CBX39" s="685"/>
      <c r="CBY39" s="685"/>
      <c r="CBZ39" s="685"/>
      <c r="CCA39" s="685"/>
      <c r="CCB39" s="685"/>
      <c r="CCC39" s="685"/>
      <c r="CCD39" s="685"/>
      <c r="CCE39" s="685"/>
      <c r="CCF39" s="685"/>
      <c r="CCG39" s="685"/>
      <c r="CCH39" s="685"/>
      <c r="CCI39" s="685"/>
      <c r="CCJ39" s="685"/>
      <c r="CCK39" s="685"/>
      <c r="CCL39" s="685"/>
      <c r="CCM39" s="685"/>
      <c r="CCN39" s="685"/>
      <c r="CCO39" s="685"/>
      <c r="CCP39" s="685"/>
      <c r="CCQ39" s="685"/>
      <c r="CCR39" s="685"/>
      <c r="CCS39" s="685"/>
      <c r="CCT39" s="685"/>
      <c r="CCU39" s="685"/>
      <c r="CCV39" s="685"/>
      <c r="CCW39" s="685"/>
      <c r="CCX39" s="685"/>
      <c r="CCY39" s="685"/>
      <c r="CCZ39" s="685"/>
      <c r="CDA39" s="685"/>
      <c r="CDB39" s="685"/>
      <c r="CDC39" s="685"/>
      <c r="CDD39" s="685"/>
      <c r="CDE39" s="685"/>
      <c r="CDF39" s="685"/>
      <c r="CDG39" s="685"/>
      <c r="CDH39" s="685"/>
      <c r="CDI39" s="685"/>
      <c r="CDJ39" s="685"/>
      <c r="CDK39" s="685"/>
      <c r="CDL39" s="685"/>
      <c r="CDM39" s="685"/>
      <c r="CDN39" s="685"/>
      <c r="CDO39" s="685"/>
      <c r="CDP39" s="685"/>
      <c r="CDQ39" s="685"/>
      <c r="CDR39" s="685"/>
      <c r="CDS39" s="685"/>
      <c r="CDT39" s="685"/>
      <c r="CDU39" s="685"/>
      <c r="CDV39" s="685"/>
      <c r="CDW39" s="685"/>
      <c r="CDX39" s="685"/>
      <c r="CDY39" s="685"/>
      <c r="CDZ39" s="685"/>
      <c r="CEA39" s="685"/>
      <c r="CEB39" s="685"/>
      <c r="CEC39" s="685"/>
      <c r="CED39" s="685"/>
      <c r="CEE39" s="685"/>
      <c r="CEF39" s="685"/>
      <c r="CEG39" s="685"/>
      <c r="CEH39" s="685"/>
      <c r="CEI39" s="685"/>
      <c r="CEJ39" s="685"/>
      <c r="CEK39" s="685"/>
      <c r="CEL39" s="685"/>
      <c r="CEM39" s="685"/>
      <c r="CEN39" s="685"/>
      <c r="CEO39" s="685"/>
      <c r="CEP39" s="685"/>
      <c r="CEQ39" s="685"/>
      <c r="CER39" s="685"/>
      <c r="CES39" s="685"/>
      <c r="CET39" s="685"/>
      <c r="CEU39" s="685"/>
      <c r="CEV39" s="685"/>
      <c r="CEW39" s="685"/>
      <c r="CEX39" s="685"/>
      <c r="CEY39" s="685"/>
      <c r="CEZ39" s="685"/>
      <c r="CFA39" s="685"/>
      <c r="CFB39" s="685"/>
      <c r="CFC39" s="685"/>
      <c r="CFD39" s="685"/>
      <c r="CFE39" s="685"/>
      <c r="CFF39" s="685"/>
      <c r="CFG39" s="685"/>
      <c r="CFH39" s="685"/>
      <c r="CFI39" s="685"/>
      <c r="CFJ39" s="685"/>
      <c r="CFK39" s="685"/>
      <c r="CFL39" s="685"/>
      <c r="CFM39" s="685"/>
      <c r="CFN39" s="685"/>
      <c r="CFO39" s="685"/>
      <c r="CFP39" s="685"/>
      <c r="CFQ39" s="685"/>
      <c r="CFR39" s="685"/>
      <c r="CFS39" s="685"/>
      <c r="CFT39" s="685"/>
      <c r="CFU39" s="685"/>
      <c r="CFV39" s="685"/>
      <c r="CFW39" s="685"/>
      <c r="CFX39" s="685"/>
      <c r="CFY39" s="685"/>
      <c r="CFZ39" s="685"/>
      <c r="CGA39" s="685"/>
      <c r="CGB39" s="685"/>
      <c r="CGC39" s="685"/>
      <c r="CGD39" s="685"/>
      <c r="CGE39" s="685"/>
      <c r="CGF39" s="685"/>
      <c r="CGG39" s="685"/>
      <c r="CGH39" s="685"/>
      <c r="CGI39" s="685"/>
      <c r="CGJ39" s="685"/>
      <c r="CGK39" s="685"/>
      <c r="CGL39" s="685"/>
      <c r="CGM39" s="685"/>
      <c r="CGN39" s="685"/>
      <c r="CGO39" s="685"/>
      <c r="CGP39" s="685"/>
      <c r="CGQ39" s="685"/>
      <c r="CGR39" s="685"/>
      <c r="CGS39" s="685"/>
      <c r="CGT39" s="685"/>
      <c r="CGU39" s="685"/>
      <c r="CGV39" s="685"/>
      <c r="CGW39" s="685"/>
      <c r="CGX39" s="685"/>
      <c r="CGY39" s="685"/>
      <c r="CGZ39" s="685"/>
      <c r="CHA39" s="685"/>
      <c r="CHB39" s="685"/>
      <c r="CHC39" s="685"/>
      <c r="CHD39" s="685"/>
      <c r="CHE39" s="685"/>
      <c r="CHF39" s="685"/>
      <c r="CHG39" s="685"/>
      <c r="CHH39" s="685"/>
      <c r="CHI39" s="685"/>
      <c r="CHJ39" s="685"/>
      <c r="CHK39" s="685"/>
      <c r="CHL39" s="685"/>
      <c r="CHM39" s="685"/>
      <c r="CHN39" s="685"/>
      <c r="CHO39" s="685"/>
      <c r="CHP39" s="685"/>
      <c r="CHQ39" s="685"/>
      <c r="CHR39" s="685"/>
      <c r="CHS39" s="685"/>
      <c r="CHT39" s="685"/>
      <c r="CHU39" s="685"/>
      <c r="CHV39" s="685"/>
      <c r="CHW39" s="685"/>
      <c r="CHX39" s="685"/>
      <c r="CHY39" s="685"/>
      <c r="CHZ39" s="685"/>
      <c r="CIA39" s="685"/>
      <c r="CIB39" s="685"/>
      <c r="CIC39" s="685"/>
      <c r="CID39" s="685"/>
      <c r="CIE39" s="685"/>
      <c r="CIF39" s="685"/>
      <c r="CIG39" s="685"/>
      <c r="CIH39" s="685"/>
      <c r="CII39" s="685"/>
      <c r="CIJ39" s="685"/>
      <c r="CIK39" s="685"/>
      <c r="CIL39" s="685"/>
      <c r="CIM39" s="685"/>
      <c r="CIN39" s="685"/>
      <c r="CIO39" s="685"/>
      <c r="CIP39" s="685"/>
      <c r="CIQ39" s="685"/>
      <c r="CIR39" s="685"/>
      <c r="CIS39" s="685"/>
      <c r="CIT39" s="685"/>
      <c r="CIU39" s="685"/>
      <c r="CIV39" s="685"/>
      <c r="CIW39" s="685"/>
      <c r="CIX39" s="685"/>
      <c r="CIY39" s="685"/>
      <c r="CIZ39" s="685"/>
      <c r="CJA39" s="685"/>
      <c r="CJB39" s="685"/>
      <c r="CJC39" s="685"/>
      <c r="CJD39" s="685"/>
      <c r="CJE39" s="685"/>
      <c r="CJF39" s="685"/>
      <c r="CJG39" s="685"/>
      <c r="CJH39" s="685"/>
      <c r="CJI39" s="685"/>
      <c r="CJJ39" s="685"/>
      <c r="CJK39" s="685"/>
      <c r="CJL39" s="685"/>
      <c r="CJM39" s="685"/>
      <c r="CJN39" s="685"/>
      <c r="CJO39" s="685"/>
      <c r="CJP39" s="685"/>
      <c r="CJQ39" s="685"/>
      <c r="CJR39" s="685"/>
      <c r="CJS39" s="685"/>
      <c r="CJT39" s="685"/>
      <c r="CJU39" s="685"/>
      <c r="CJV39" s="685"/>
      <c r="CJW39" s="685"/>
      <c r="CJX39" s="685"/>
      <c r="CJY39" s="685"/>
      <c r="CJZ39" s="685"/>
      <c r="CKA39" s="685"/>
      <c r="CKB39" s="685"/>
      <c r="CKC39" s="685"/>
      <c r="CKD39" s="685"/>
      <c r="CKE39" s="685"/>
      <c r="CKF39" s="685"/>
      <c r="CKG39" s="685"/>
      <c r="CKH39" s="685"/>
      <c r="CKI39" s="685"/>
      <c r="CKJ39" s="685"/>
      <c r="CKK39" s="685"/>
      <c r="CKL39" s="685"/>
      <c r="CKM39" s="685"/>
      <c r="CKN39" s="685"/>
      <c r="CKO39" s="685"/>
      <c r="CKP39" s="685"/>
      <c r="CKQ39" s="685"/>
      <c r="CKR39" s="685"/>
      <c r="CKS39" s="685"/>
      <c r="CKT39" s="685"/>
      <c r="CKU39" s="685"/>
      <c r="CKV39" s="685"/>
      <c r="CKW39" s="685"/>
      <c r="CKX39" s="685"/>
      <c r="CKY39" s="685"/>
      <c r="CKZ39" s="685"/>
      <c r="CLA39" s="685"/>
      <c r="CLB39" s="685"/>
      <c r="CLC39" s="685"/>
      <c r="CLD39" s="685"/>
      <c r="CLE39" s="685"/>
      <c r="CLF39" s="685"/>
      <c r="CLG39" s="685"/>
      <c r="CLH39" s="685"/>
      <c r="CLI39" s="685"/>
      <c r="CLJ39" s="685"/>
      <c r="CLK39" s="685"/>
      <c r="CLL39" s="685"/>
      <c r="CLM39" s="685"/>
      <c r="CLN39" s="685"/>
      <c r="CLO39" s="685"/>
      <c r="CLP39" s="685"/>
      <c r="CLQ39" s="685"/>
      <c r="CLR39" s="685"/>
      <c r="CLS39" s="685"/>
      <c r="CLT39" s="685"/>
      <c r="CLU39" s="685"/>
      <c r="CLV39" s="685"/>
      <c r="CLW39" s="685"/>
      <c r="CLX39" s="685"/>
      <c r="CLY39" s="685"/>
      <c r="CLZ39" s="685"/>
      <c r="CMA39" s="685"/>
      <c r="CMB39" s="685"/>
      <c r="CMC39" s="685"/>
      <c r="CMD39" s="685"/>
      <c r="CME39" s="685"/>
      <c r="CMF39" s="685"/>
      <c r="CMG39" s="685"/>
      <c r="CMH39" s="685"/>
      <c r="CMI39" s="685"/>
      <c r="CMJ39" s="685"/>
      <c r="CMK39" s="685"/>
      <c r="CML39" s="685"/>
      <c r="CMM39" s="685"/>
      <c r="CMN39" s="685"/>
      <c r="CMO39" s="685"/>
      <c r="CMP39" s="685"/>
      <c r="CMQ39" s="685"/>
      <c r="CMR39" s="685"/>
      <c r="CMS39" s="685"/>
      <c r="CMT39" s="685"/>
      <c r="CMU39" s="685"/>
      <c r="CMV39" s="685"/>
      <c r="CMW39" s="685"/>
      <c r="CMX39" s="685"/>
      <c r="CMY39" s="685"/>
      <c r="CMZ39" s="685"/>
      <c r="CNA39" s="685"/>
      <c r="CNB39" s="685"/>
      <c r="CNC39" s="685"/>
      <c r="CND39" s="685"/>
      <c r="CNE39" s="685"/>
      <c r="CNF39" s="685"/>
      <c r="CNG39" s="685"/>
      <c r="CNH39" s="685"/>
      <c r="CNI39" s="685"/>
      <c r="CNJ39" s="685"/>
      <c r="CNK39" s="685"/>
      <c r="CNL39" s="685"/>
      <c r="CNM39" s="685"/>
      <c r="CNN39" s="685"/>
      <c r="CNO39" s="685"/>
      <c r="CNP39" s="685"/>
      <c r="CNQ39" s="685"/>
      <c r="CNR39" s="685"/>
      <c r="CNS39" s="685"/>
      <c r="CNT39" s="685"/>
      <c r="CNU39" s="685"/>
      <c r="CNV39" s="685"/>
      <c r="CNW39" s="685"/>
      <c r="CNX39" s="685"/>
      <c r="CNY39" s="685"/>
      <c r="CNZ39" s="685"/>
      <c r="COA39" s="685"/>
      <c r="COB39" s="685"/>
      <c r="COC39" s="685"/>
      <c r="COD39" s="685"/>
      <c r="COE39" s="685"/>
      <c r="COF39" s="685"/>
      <c r="COG39" s="685"/>
      <c r="COH39" s="685"/>
      <c r="COI39" s="685"/>
      <c r="COJ39" s="685"/>
      <c r="COK39" s="685"/>
      <c r="COL39" s="685"/>
      <c r="COM39" s="685"/>
      <c r="CON39" s="685"/>
      <c r="COO39" s="685"/>
      <c r="COP39" s="685"/>
      <c r="COQ39" s="685"/>
      <c r="COR39" s="685"/>
      <c r="COS39" s="685"/>
      <c r="COT39" s="685"/>
      <c r="COU39" s="685"/>
      <c r="COV39" s="685"/>
      <c r="COW39" s="685"/>
      <c r="COX39" s="685"/>
      <c r="COY39" s="685"/>
      <c r="COZ39" s="685"/>
      <c r="CPA39" s="685"/>
      <c r="CPB39" s="685"/>
      <c r="CPC39" s="685"/>
      <c r="CPD39" s="685"/>
      <c r="CPE39" s="685"/>
      <c r="CPF39" s="685"/>
      <c r="CPG39" s="685"/>
      <c r="CPH39" s="685"/>
      <c r="CPI39" s="685"/>
      <c r="CPJ39" s="685"/>
      <c r="CPK39" s="685"/>
      <c r="CPL39" s="685"/>
      <c r="CPM39" s="685"/>
      <c r="CPN39" s="685"/>
      <c r="CPO39" s="685"/>
      <c r="CPP39" s="685"/>
      <c r="CPQ39" s="685"/>
      <c r="CPR39" s="685"/>
      <c r="CPS39" s="685"/>
      <c r="CPT39" s="685"/>
      <c r="CPU39" s="685"/>
      <c r="CPV39" s="685"/>
      <c r="CPW39" s="685"/>
      <c r="CPX39" s="685"/>
      <c r="CPY39" s="685"/>
      <c r="CPZ39" s="685"/>
      <c r="CQA39" s="685"/>
      <c r="CQB39" s="685"/>
      <c r="CQC39" s="685"/>
      <c r="CQD39" s="685"/>
      <c r="CQE39" s="685"/>
      <c r="CQF39" s="685"/>
      <c r="CQG39" s="685"/>
      <c r="CQH39" s="685"/>
      <c r="CQI39" s="685"/>
      <c r="CQJ39" s="685"/>
      <c r="CQK39" s="685"/>
      <c r="CQL39" s="685"/>
      <c r="CQM39" s="685"/>
      <c r="CQN39" s="685"/>
      <c r="CQO39" s="685"/>
      <c r="CQP39" s="685"/>
      <c r="CQQ39" s="685"/>
      <c r="CQR39" s="685"/>
      <c r="CQS39" s="685"/>
      <c r="CQT39" s="685"/>
      <c r="CQU39" s="685"/>
      <c r="CQV39" s="685"/>
      <c r="CQW39" s="685"/>
      <c r="CQX39" s="685"/>
      <c r="CQY39" s="685"/>
      <c r="CQZ39" s="685"/>
      <c r="CRA39" s="685"/>
      <c r="CRB39" s="685"/>
      <c r="CRC39" s="685"/>
      <c r="CRD39" s="685"/>
      <c r="CRE39" s="685"/>
      <c r="CRF39" s="685"/>
      <c r="CRG39" s="685"/>
      <c r="CRH39" s="685"/>
      <c r="CRI39" s="685"/>
      <c r="CRJ39" s="685"/>
      <c r="CRK39" s="685"/>
      <c r="CRL39" s="685"/>
      <c r="CRM39" s="685"/>
      <c r="CRN39" s="685"/>
      <c r="CRO39" s="685"/>
      <c r="CRP39" s="685"/>
      <c r="CRQ39" s="685"/>
      <c r="CRR39" s="685"/>
      <c r="CRS39" s="685"/>
      <c r="CRT39" s="685"/>
      <c r="CRU39" s="685"/>
      <c r="CRV39" s="685"/>
      <c r="CRW39" s="685"/>
      <c r="CRX39" s="685"/>
      <c r="CRY39" s="685"/>
      <c r="CRZ39" s="685"/>
      <c r="CSA39" s="685"/>
      <c r="CSB39" s="685"/>
      <c r="CSC39" s="685"/>
      <c r="CSD39" s="685"/>
      <c r="CSE39" s="685"/>
      <c r="CSF39" s="685"/>
      <c r="CSG39" s="685"/>
      <c r="CSH39" s="685"/>
      <c r="CSI39" s="685"/>
      <c r="CSJ39" s="685"/>
      <c r="CSK39" s="685"/>
      <c r="CSL39" s="685"/>
      <c r="CSM39" s="685"/>
      <c r="CSN39" s="685"/>
      <c r="CSO39" s="685"/>
      <c r="CSP39" s="685"/>
      <c r="CSQ39" s="685"/>
      <c r="CSR39" s="685"/>
      <c r="CSS39" s="685"/>
      <c r="CST39" s="685"/>
      <c r="CSU39" s="685"/>
      <c r="CSV39" s="685"/>
      <c r="CSW39" s="685"/>
      <c r="CSX39" s="685"/>
      <c r="CSY39" s="685"/>
      <c r="CSZ39" s="685"/>
      <c r="CTA39" s="685"/>
      <c r="CTB39" s="685"/>
      <c r="CTC39" s="685"/>
      <c r="CTD39" s="685"/>
      <c r="CTE39" s="685"/>
      <c r="CTF39" s="685"/>
      <c r="CTG39" s="685"/>
      <c r="CTH39" s="685"/>
      <c r="CTI39" s="685"/>
      <c r="CTJ39" s="685"/>
      <c r="CTK39" s="685"/>
      <c r="CTL39" s="685"/>
      <c r="CTM39" s="685"/>
      <c r="CTN39" s="685"/>
      <c r="CTO39" s="685"/>
      <c r="CTP39" s="685"/>
      <c r="CTQ39" s="685"/>
      <c r="CTR39" s="685"/>
      <c r="CTS39" s="685"/>
      <c r="CTT39" s="685"/>
      <c r="CTU39" s="685"/>
      <c r="CTV39" s="685"/>
      <c r="CTW39" s="685"/>
      <c r="CTX39" s="685"/>
      <c r="CTY39" s="685"/>
      <c r="CTZ39" s="685"/>
      <c r="CUA39" s="685"/>
      <c r="CUB39" s="685"/>
      <c r="CUC39" s="685"/>
      <c r="CUD39" s="685"/>
      <c r="CUE39" s="685"/>
      <c r="CUF39" s="685"/>
      <c r="CUG39" s="685"/>
      <c r="CUH39" s="685"/>
      <c r="CUI39" s="685"/>
      <c r="CUJ39" s="685"/>
      <c r="CUK39" s="685"/>
      <c r="CUL39" s="685"/>
      <c r="CUM39" s="685"/>
      <c r="CUN39" s="685"/>
      <c r="CUO39" s="685"/>
      <c r="CUP39" s="685"/>
      <c r="CUQ39" s="685"/>
      <c r="CUR39" s="685"/>
      <c r="CUS39" s="685"/>
      <c r="CUT39" s="685"/>
      <c r="CUU39" s="685"/>
      <c r="CUV39" s="685"/>
      <c r="CUW39" s="685"/>
      <c r="CUX39" s="685"/>
      <c r="CUY39" s="685"/>
      <c r="CUZ39" s="685"/>
      <c r="CVA39" s="685"/>
      <c r="CVB39" s="685"/>
      <c r="CVC39" s="685"/>
      <c r="CVD39" s="685"/>
      <c r="CVE39" s="685"/>
      <c r="CVF39" s="685"/>
      <c r="CVG39" s="685"/>
      <c r="CVH39" s="685"/>
      <c r="CVI39" s="685"/>
      <c r="CVJ39" s="685"/>
      <c r="CVK39" s="685"/>
      <c r="CVL39" s="685"/>
      <c r="CVM39" s="685"/>
      <c r="CVN39" s="685"/>
      <c r="CVO39" s="685"/>
      <c r="CVP39" s="685"/>
      <c r="CVQ39" s="685"/>
      <c r="CVR39" s="685"/>
      <c r="CVS39" s="685"/>
      <c r="CVT39" s="685"/>
      <c r="CVU39" s="685"/>
      <c r="CVV39" s="685"/>
      <c r="CVW39" s="685"/>
      <c r="CVX39" s="685"/>
      <c r="CVY39" s="685"/>
      <c r="CVZ39" s="685"/>
      <c r="CWA39" s="685"/>
      <c r="CWB39" s="685"/>
      <c r="CWC39" s="685"/>
      <c r="CWD39" s="685"/>
      <c r="CWE39" s="685"/>
      <c r="CWF39" s="685"/>
      <c r="CWG39" s="685"/>
      <c r="CWH39" s="685"/>
      <c r="CWI39" s="685"/>
      <c r="CWJ39" s="685"/>
      <c r="CWK39" s="685"/>
      <c r="CWL39" s="685"/>
      <c r="CWM39" s="685"/>
      <c r="CWN39" s="685"/>
      <c r="CWO39" s="685"/>
      <c r="CWP39" s="685"/>
      <c r="CWQ39" s="685"/>
      <c r="CWR39" s="685"/>
      <c r="CWS39" s="685"/>
      <c r="CWT39" s="685"/>
      <c r="CWU39" s="685"/>
      <c r="CWV39" s="685"/>
      <c r="CWW39" s="685"/>
      <c r="CWX39" s="685"/>
      <c r="CWY39" s="685"/>
      <c r="CWZ39" s="685"/>
      <c r="CXA39" s="685"/>
      <c r="CXB39" s="685"/>
      <c r="CXC39" s="685"/>
      <c r="CXD39" s="685"/>
      <c r="CXE39" s="685"/>
      <c r="CXF39" s="685"/>
      <c r="CXG39" s="685"/>
      <c r="CXH39" s="685"/>
      <c r="CXI39" s="685"/>
      <c r="CXJ39" s="685"/>
      <c r="CXK39" s="685"/>
      <c r="CXL39" s="685"/>
      <c r="CXM39" s="685"/>
      <c r="CXN39" s="685"/>
      <c r="CXO39" s="685"/>
      <c r="CXP39" s="685"/>
      <c r="CXQ39" s="685"/>
      <c r="CXR39" s="685"/>
      <c r="CXS39" s="685"/>
      <c r="CXT39" s="685"/>
      <c r="CXU39" s="685"/>
      <c r="CXV39" s="685"/>
      <c r="CXW39" s="685"/>
      <c r="CXX39" s="685"/>
      <c r="CXY39" s="685"/>
      <c r="CXZ39" s="685"/>
      <c r="CYA39" s="685"/>
      <c r="CYB39" s="685"/>
      <c r="CYC39" s="685"/>
      <c r="CYD39" s="685"/>
      <c r="CYE39" s="685"/>
      <c r="CYF39" s="685"/>
      <c r="CYG39" s="685"/>
      <c r="CYH39" s="685"/>
      <c r="CYI39" s="685"/>
      <c r="CYJ39" s="685"/>
      <c r="CYK39" s="685"/>
      <c r="CYL39" s="685"/>
      <c r="CYM39" s="685"/>
      <c r="CYN39" s="685"/>
      <c r="CYO39" s="685"/>
      <c r="CYP39" s="685"/>
      <c r="CYQ39" s="685"/>
      <c r="CYR39" s="685"/>
      <c r="CYS39" s="685"/>
      <c r="CYT39" s="685"/>
      <c r="CYU39" s="685"/>
      <c r="CYV39" s="685"/>
      <c r="CYW39" s="685"/>
      <c r="CYX39" s="685"/>
      <c r="CYY39" s="685"/>
      <c r="CYZ39" s="685"/>
      <c r="CZA39" s="685"/>
      <c r="CZB39" s="685"/>
      <c r="CZC39" s="685"/>
      <c r="CZD39" s="685"/>
      <c r="CZE39" s="685"/>
      <c r="CZF39" s="685"/>
      <c r="CZG39" s="685"/>
      <c r="CZH39" s="685"/>
      <c r="CZI39" s="685"/>
      <c r="CZJ39" s="685"/>
      <c r="CZK39" s="685"/>
      <c r="CZL39" s="685"/>
      <c r="CZM39" s="685"/>
      <c r="CZN39" s="685"/>
      <c r="CZO39" s="685"/>
      <c r="CZP39" s="685"/>
      <c r="CZQ39" s="685"/>
      <c r="CZR39" s="685"/>
      <c r="CZS39" s="685"/>
      <c r="CZT39" s="685"/>
      <c r="CZU39" s="685"/>
      <c r="CZV39" s="685"/>
      <c r="CZW39" s="685"/>
      <c r="CZX39" s="685"/>
      <c r="CZY39" s="685"/>
      <c r="CZZ39" s="685"/>
      <c r="DAA39" s="685"/>
      <c r="DAB39" s="685"/>
      <c r="DAC39" s="685"/>
      <c r="DAD39" s="685"/>
      <c r="DAE39" s="685"/>
      <c r="DAF39" s="685"/>
      <c r="DAG39" s="685"/>
      <c r="DAH39" s="685"/>
      <c r="DAI39" s="685"/>
      <c r="DAJ39" s="685"/>
      <c r="DAK39" s="685"/>
      <c r="DAL39" s="685"/>
      <c r="DAM39" s="685"/>
      <c r="DAN39" s="685"/>
      <c r="DAO39" s="685"/>
      <c r="DAP39" s="685"/>
      <c r="DAQ39" s="685"/>
      <c r="DAR39" s="685"/>
      <c r="DAS39" s="685"/>
      <c r="DAT39" s="685"/>
      <c r="DAU39" s="685"/>
      <c r="DAV39" s="685"/>
      <c r="DAW39" s="685"/>
      <c r="DAX39" s="685"/>
      <c r="DAY39" s="685"/>
      <c r="DAZ39" s="685"/>
      <c r="DBA39" s="685"/>
      <c r="DBB39" s="685"/>
      <c r="DBC39" s="685"/>
      <c r="DBD39" s="685"/>
      <c r="DBE39" s="685"/>
      <c r="DBF39" s="685"/>
      <c r="DBG39" s="685"/>
      <c r="DBH39" s="685"/>
      <c r="DBI39" s="685"/>
      <c r="DBJ39" s="685"/>
      <c r="DBK39" s="685"/>
      <c r="DBL39" s="685"/>
      <c r="DBM39" s="685"/>
      <c r="DBN39" s="685"/>
      <c r="DBO39" s="685"/>
      <c r="DBP39" s="685"/>
      <c r="DBQ39" s="685"/>
      <c r="DBR39" s="685"/>
      <c r="DBS39" s="685"/>
      <c r="DBT39" s="685"/>
      <c r="DBU39" s="685"/>
      <c r="DBV39" s="685"/>
      <c r="DBW39" s="685"/>
      <c r="DBX39" s="685"/>
      <c r="DBY39" s="685"/>
      <c r="DBZ39" s="685"/>
      <c r="DCA39" s="685"/>
      <c r="DCB39" s="685"/>
      <c r="DCC39" s="685"/>
      <c r="DCD39" s="685"/>
      <c r="DCE39" s="685"/>
      <c r="DCF39" s="685"/>
      <c r="DCG39" s="685"/>
      <c r="DCH39" s="685"/>
      <c r="DCI39" s="685"/>
      <c r="DCJ39" s="685"/>
      <c r="DCK39" s="685"/>
      <c r="DCL39" s="685"/>
      <c r="DCM39" s="685"/>
      <c r="DCN39" s="685"/>
      <c r="DCO39" s="685"/>
      <c r="DCP39" s="685"/>
      <c r="DCQ39" s="685"/>
      <c r="DCR39" s="685"/>
      <c r="DCS39" s="685"/>
      <c r="DCT39" s="685"/>
      <c r="DCU39" s="685"/>
      <c r="DCV39" s="685"/>
      <c r="DCW39" s="685"/>
      <c r="DCX39" s="685"/>
      <c r="DCY39" s="685"/>
      <c r="DCZ39" s="685"/>
      <c r="DDA39" s="685"/>
      <c r="DDB39" s="685"/>
      <c r="DDC39" s="685"/>
      <c r="DDD39" s="685"/>
      <c r="DDE39" s="685"/>
      <c r="DDF39" s="685"/>
      <c r="DDG39" s="685"/>
      <c r="DDH39" s="685"/>
      <c r="DDI39" s="685"/>
      <c r="DDJ39" s="685"/>
      <c r="DDK39" s="685"/>
      <c r="DDL39" s="685"/>
      <c r="DDM39" s="685"/>
      <c r="DDN39" s="685"/>
      <c r="DDO39" s="685"/>
      <c r="DDP39" s="685"/>
      <c r="DDQ39" s="685"/>
      <c r="DDR39" s="685"/>
      <c r="DDS39" s="685"/>
      <c r="DDT39" s="685"/>
      <c r="DDU39" s="685"/>
      <c r="DDV39" s="685"/>
      <c r="DDW39" s="685"/>
      <c r="DDX39" s="685"/>
      <c r="DDY39" s="685"/>
      <c r="DDZ39" s="685"/>
      <c r="DEA39" s="685"/>
      <c r="DEB39" s="685"/>
      <c r="DEC39" s="685"/>
      <c r="DED39" s="685"/>
      <c r="DEE39" s="685"/>
      <c r="DEF39" s="685"/>
      <c r="DEG39" s="685"/>
      <c r="DEH39" s="685"/>
      <c r="DEI39" s="685"/>
      <c r="DEJ39" s="685"/>
      <c r="DEK39" s="685"/>
      <c r="DEL39" s="685"/>
      <c r="DEM39" s="685"/>
      <c r="DEN39" s="685"/>
      <c r="DEO39" s="685"/>
      <c r="DEP39" s="685"/>
      <c r="DEQ39" s="685"/>
      <c r="DER39" s="685"/>
      <c r="DES39" s="685"/>
      <c r="DET39" s="685"/>
      <c r="DEU39" s="685"/>
      <c r="DEV39" s="685"/>
      <c r="DEW39" s="685"/>
      <c r="DEX39" s="685"/>
      <c r="DEY39" s="685"/>
      <c r="DEZ39" s="685"/>
      <c r="DFA39" s="685"/>
      <c r="DFB39" s="685"/>
      <c r="DFC39" s="685"/>
      <c r="DFD39" s="685"/>
      <c r="DFE39" s="685"/>
      <c r="DFF39" s="685"/>
      <c r="DFG39" s="685"/>
      <c r="DFH39" s="685"/>
      <c r="DFI39" s="685"/>
      <c r="DFJ39" s="685"/>
      <c r="DFK39" s="685"/>
      <c r="DFL39" s="685"/>
      <c r="DFM39" s="685"/>
      <c r="DFN39" s="685"/>
      <c r="DFO39" s="685"/>
      <c r="DFP39" s="685"/>
      <c r="DFQ39" s="685"/>
      <c r="DFR39" s="685"/>
      <c r="DFS39" s="685"/>
      <c r="DFT39" s="685"/>
      <c r="DFU39" s="685"/>
      <c r="DFV39" s="685"/>
      <c r="DFW39" s="685"/>
      <c r="DFX39" s="685"/>
      <c r="DFY39" s="685"/>
      <c r="DFZ39" s="685"/>
      <c r="DGA39" s="685"/>
      <c r="DGB39" s="685"/>
      <c r="DGC39" s="685"/>
      <c r="DGD39" s="685"/>
      <c r="DGE39" s="685"/>
      <c r="DGF39" s="685"/>
      <c r="DGG39" s="685"/>
      <c r="DGH39" s="685"/>
      <c r="DGI39" s="685"/>
      <c r="DGJ39" s="685"/>
      <c r="DGK39" s="685"/>
      <c r="DGL39" s="685"/>
      <c r="DGM39" s="685"/>
      <c r="DGN39" s="685"/>
      <c r="DGO39" s="685"/>
      <c r="DGP39" s="685"/>
      <c r="DGQ39" s="685"/>
      <c r="DGR39" s="685"/>
      <c r="DGS39" s="685"/>
      <c r="DGT39" s="685"/>
      <c r="DGU39" s="685"/>
      <c r="DGV39" s="685"/>
      <c r="DGW39" s="685"/>
      <c r="DGX39" s="685"/>
      <c r="DGY39" s="685"/>
      <c r="DGZ39" s="685"/>
      <c r="DHA39" s="685"/>
      <c r="DHB39" s="685"/>
      <c r="DHC39" s="685"/>
      <c r="DHD39" s="685"/>
      <c r="DHE39" s="685"/>
      <c r="DHF39" s="685"/>
      <c r="DHG39" s="685"/>
      <c r="DHH39" s="685"/>
      <c r="DHI39" s="685"/>
      <c r="DHJ39" s="685"/>
      <c r="DHK39" s="685"/>
      <c r="DHL39" s="685"/>
      <c r="DHM39" s="685"/>
      <c r="DHN39" s="685"/>
      <c r="DHO39" s="685"/>
      <c r="DHP39" s="685"/>
      <c r="DHQ39" s="685"/>
      <c r="DHR39" s="685"/>
      <c r="DHS39" s="685"/>
      <c r="DHT39" s="685"/>
      <c r="DHU39" s="685"/>
      <c r="DHV39" s="685"/>
      <c r="DHW39" s="685"/>
      <c r="DHX39" s="685"/>
      <c r="DHY39" s="685"/>
      <c r="DHZ39" s="685"/>
      <c r="DIA39" s="685"/>
      <c r="DIB39" s="685"/>
      <c r="DIC39" s="685"/>
      <c r="DID39" s="685"/>
      <c r="DIE39" s="685"/>
      <c r="DIF39" s="685"/>
      <c r="DIG39" s="685"/>
      <c r="DIH39" s="685"/>
      <c r="DII39" s="685"/>
      <c r="DIJ39" s="685"/>
      <c r="DIK39" s="685"/>
      <c r="DIL39" s="685"/>
      <c r="DIM39" s="685"/>
      <c r="DIN39" s="685"/>
      <c r="DIO39" s="685"/>
      <c r="DIP39" s="685"/>
      <c r="DIQ39" s="685"/>
      <c r="DIR39" s="685"/>
      <c r="DIS39" s="685"/>
      <c r="DIT39" s="685"/>
      <c r="DIU39" s="685"/>
      <c r="DIV39" s="685"/>
      <c r="DIW39" s="685"/>
      <c r="DIX39" s="685"/>
      <c r="DIY39" s="685"/>
      <c r="DIZ39" s="685"/>
      <c r="DJA39" s="685"/>
      <c r="DJB39" s="685"/>
      <c r="DJC39" s="685"/>
      <c r="DJD39" s="685"/>
      <c r="DJE39" s="685"/>
      <c r="DJF39" s="685"/>
      <c r="DJG39" s="685"/>
      <c r="DJH39" s="685"/>
      <c r="DJI39" s="685"/>
      <c r="DJJ39" s="685"/>
      <c r="DJK39" s="685"/>
      <c r="DJL39" s="685"/>
      <c r="DJM39" s="685"/>
      <c r="DJN39" s="685"/>
      <c r="DJO39" s="685"/>
      <c r="DJP39" s="685"/>
      <c r="DJQ39" s="685"/>
      <c r="DJR39" s="685"/>
      <c r="DJS39" s="685"/>
      <c r="DJT39" s="685"/>
      <c r="DJU39" s="685"/>
      <c r="DJV39" s="685"/>
      <c r="DJW39" s="685"/>
      <c r="DJX39" s="685"/>
      <c r="DJY39" s="685"/>
      <c r="DJZ39" s="685"/>
      <c r="DKA39" s="685"/>
      <c r="DKB39" s="685"/>
      <c r="DKC39" s="685"/>
      <c r="DKD39" s="685"/>
      <c r="DKE39" s="685"/>
      <c r="DKF39" s="685"/>
      <c r="DKG39" s="685"/>
      <c r="DKH39" s="685"/>
      <c r="DKI39" s="685"/>
      <c r="DKJ39" s="685"/>
      <c r="DKK39" s="685"/>
      <c r="DKL39" s="685"/>
      <c r="DKM39" s="685"/>
      <c r="DKN39" s="685"/>
      <c r="DKO39" s="685"/>
      <c r="DKP39" s="685"/>
      <c r="DKQ39" s="685"/>
      <c r="DKR39" s="685"/>
      <c r="DKS39" s="685"/>
      <c r="DKT39" s="685"/>
      <c r="DKU39" s="685"/>
      <c r="DKV39" s="685"/>
      <c r="DKW39" s="685"/>
      <c r="DKX39" s="685"/>
      <c r="DKY39" s="685"/>
      <c r="DKZ39" s="685"/>
      <c r="DLA39" s="685"/>
      <c r="DLB39" s="685"/>
      <c r="DLC39" s="685"/>
      <c r="DLD39" s="685"/>
      <c r="DLE39" s="685"/>
      <c r="DLF39" s="685"/>
      <c r="DLG39" s="685"/>
      <c r="DLH39" s="685"/>
      <c r="DLI39" s="685"/>
      <c r="DLJ39" s="685"/>
      <c r="DLK39" s="685"/>
      <c r="DLL39" s="685"/>
      <c r="DLM39" s="685"/>
      <c r="DLN39" s="685"/>
      <c r="DLO39" s="685"/>
      <c r="DLP39" s="685"/>
      <c r="DLQ39" s="685"/>
      <c r="DLR39" s="685"/>
      <c r="DLS39" s="685"/>
      <c r="DLT39" s="685"/>
      <c r="DLU39" s="685"/>
      <c r="DLV39" s="685"/>
      <c r="DLW39" s="685"/>
      <c r="DLX39" s="685"/>
      <c r="DLY39" s="685"/>
      <c r="DLZ39" s="685"/>
      <c r="DMA39" s="685"/>
      <c r="DMB39" s="685"/>
      <c r="DMC39" s="685"/>
      <c r="DMD39" s="685"/>
      <c r="DME39" s="685"/>
      <c r="DMF39" s="685"/>
      <c r="DMG39" s="685"/>
      <c r="DMH39" s="685"/>
      <c r="DMI39" s="685"/>
      <c r="DMJ39" s="685"/>
      <c r="DMK39" s="685"/>
      <c r="DML39" s="685"/>
      <c r="DMM39" s="685"/>
      <c r="DMN39" s="685"/>
      <c r="DMO39" s="685"/>
      <c r="DMP39" s="685"/>
      <c r="DMQ39" s="685"/>
      <c r="DMR39" s="685"/>
      <c r="DMS39" s="685"/>
      <c r="DMT39" s="685"/>
      <c r="DMU39" s="685"/>
      <c r="DMV39" s="685"/>
      <c r="DMW39" s="685"/>
      <c r="DMX39" s="685"/>
      <c r="DMY39" s="685"/>
      <c r="DMZ39" s="685"/>
      <c r="DNA39" s="685"/>
      <c r="DNB39" s="685"/>
      <c r="DNC39" s="685"/>
      <c r="DND39" s="685"/>
      <c r="DNE39" s="685"/>
      <c r="DNF39" s="685"/>
      <c r="DNG39" s="685"/>
      <c r="DNH39" s="685"/>
      <c r="DNI39" s="685"/>
      <c r="DNJ39" s="685"/>
      <c r="DNK39" s="685"/>
      <c r="DNL39" s="685"/>
      <c r="DNM39" s="685"/>
      <c r="DNN39" s="685"/>
      <c r="DNO39" s="685"/>
      <c r="DNP39" s="685"/>
      <c r="DNQ39" s="685"/>
      <c r="DNR39" s="685"/>
      <c r="DNS39" s="685"/>
      <c r="DNT39" s="685"/>
      <c r="DNU39" s="685"/>
      <c r="DNV39" s="685"/>
      <c r="DNW39" s="685"/>
      <c r="DNX39" s="685"/>
      <c r="DNY39" s="685"/>
      <c r="DNZ39" s="685"/>
      <c r="DOA39" s="685"/>
      <c r="DOB39" s="685"/>
      <c r="DOC39" s="685"/>
      <c r="DOD39" s="685"/>
      <c r="DOE39" s="685"/>
      <c r="DOF39" s="685"/>
      <c r="DOG39" s="685"/>
      <c r="DOH39" s="685"/>
      <c r="DOI39" s="685"/>
      <c r="DOJ39" s="685"/>
      <c r="DOK39" s="685"/>
      <c r="DOL39" s="685"/>
      <c r="DOM39" s="685"/>
      <c r="DON39" s="685"/>
      <c r="DOO39" s="685"/>
      <c r="DOP39" s="685"/>
      <c r="DOQ39" s="685"/>
      <c r="DOR39" s="685"/>
      <c r="DOS39" s="685"/>
      <c r="DOT39" s="685"/>
      <c r="DOU39" s="685"/>
      <c r="DOV39" s="685"/>
      <c r="DOW39" s="685"/>
      <c r="DOX39" s="685"/>
      <c r="DOY39" s="685"/>
      <c r="DOZ39" s="685"/>
      <c r="DPA39" s="685"/>
      <c r="DPB39" s="685"/>
      <c r="DPC39" s="685"/>
      <c r="DPD39" s="685"/>
      <c r="DPE39" s="685"/>
      <c r="DPF39" s="685"/>
      <c r="DPG39" s="685"/>
      <c r="DPH39" s="685"/>
      <c r="DPI39" s="685"/>
      <c r="DPJ39" s="685"/>
      <c r="DPK39" s="685"/>
      <c r="DPL39" s="685"/>
      <c r="DPM39" s="685"/>
      <c r="DPN39" s="685"/>
      <c r="DPO39" s="685"/>
      <c r="DPP39" s="685"/>
      <c r="DPQ39" s="685"/>
      <c r="DPR39" s="685"/>
      <c r="DPS39" s="685"/>
      <c r="DPT39" s="685"/>
      <c r="DPU39" s="685"/>
      <c r="DPV39" s="685"/>
      <c r="DPW39" s="685"/>
      <c r="DPX39" s="685"/>
      <c r="DPY39" s="685"/>
      <c r="DPZ39" s="685"/>
      <c r="DQA39" s="685"/>
      <c r="DQB39" s="685"/>
      <c r="DQC39" s="685"/>
      <c r="DQD39" s="685"/>
      <c r="DQE39" s="685"/>
      <c r="DQF39" s="685"/>
      <c r="DQG39" s="685"/>
      <c r="DQH39" s="685"/>
      <c r="DQI39" s="685"/>
      <c r="DQJ39" s="685"/>
      <c r="DQK39" s="685"/>
      <c r="DQL39" s="685"/>
      <c r="DQM39" s="685"/>
      <c r="DQN39" s="685"/>
      <c r="DQO39" s="685"/>
      <c r="DQP39" s="685"/>
      <c r="DQQ39" s="685"/>
      <c r="DQR39" s="685"/>
      <c r="DQS39" s="685"/>
      <c r="DQT39" s="685"/>
      <c r="DQU39" s="685"/>
      <c r="DQV39" s="685"/>
      <c r="DQW39" s="685"/>
      <c r="DQX39" s="685"/>
      <c r="DQY39" s="685"/>
      <c r="DQZ39" s="685"/>
      <c r="DRA39" s="685"/>
      <c r="DRB39" s="685"/>
      <c r="DRC39" s="685"/>
      <c r="DRD39" s="685"/>
      <c r="DRE39" s="685"/>
      <c r="DRF39" s="685"/>
      <c r="DRG39" s="685"/>
      <c r="DRH39" s="685"/>
      <c r="DRI39" s="685"/>
      <c r="DRJ39" s="685"/>
      <c r="DRK39" s="685"/>
      <c r="DRL39" s="685"/>
      <c r="DRM39" s="685"/>
      <c r="DRN39" s="685"/>
      <c r="DRO39" s="685"/>
      <c r="DRP39" s="685"/>
      <c r="DRQ39" s="685"/>
      <c r="DRR39" s="685"/>
      <c r="DRS39" s="685"/>
      <c r="DRT39" s="685"/>
      <c r="DRU39" s="685"/>
      <c r="DRV39" s="685"/>
      <c r="DRW39" s="685"/>
      <c r="DRX39" s="685"/>
      <c r="DRY39" s="685"/>
      <c r="DRZ39" s="685"/>
      <c r="DSA39" s="685"/>
      <c r="DSB39" s="685"/>
      <c r="DSC39" s="685"/>
      <c r="DSD39" s="685"/>
      <c r="DSE39" s="685"/>
      <c r="DSF39" s="685"/>
      <c r="DSG39" s="685"/>
      <c r="DSH39" s="685"/>
      <c r="DSI39" s="685"/>
      <c r="DSJ39" s="685"/>
      <c r="DSK39" s="685"/>
      <c r="DSL39" s="685"/>
      <c r="DSM39" s="685"/>
      <c r="DSN39" s="685"/>
      <c r="DSO39" s="685"/>
      <c r="DSP39" s="685"/>
      <c r="DSQ39" s="685"/>
      <c r="DSR39" s="685"/>
      <c r="DSS39" s="685"/>
      <c r="DST39" s="685"/>
      <c r="DSU39" s="685"/>
      <c r="DSV39" s="685"/>
      <c r="DSW39" s="685"/>
      <c r="DSX39" s="685"/>
      <c r="DSY39" s="685"/>
      <c r="DSZ39" s="685"/>
      <c r="DTA39" s="685"/>
      <c r="DTB39" s="685"/>
      <c r="DTC39" s="685"/>
      <c r="DTD39" s="685"/>
      <c r="DTE39" s="685"/>
      <c r="DTF39" s="685"/>
      <c r="DTG39" s="685"/>
      <c r="DTH39" s="685"/>
      <c r="DTI39" s="685"/>
      <c r="DTJ39" s="685"/>
      <c r="DTK39" s="685"/>
      <c r="DTL39" s="685"/>
      <c r="DTM39" s="685"/>
      <c r="DTN39" s="685"/>
      <c r="DTO39" s="685"/>
      <c r="DTP39" s="685"/>
      <c r="DTQ39" s="685"/>
      <c r="DTR39" s="685"/>
      <c r="DTS39" s="685"/>
      <c r="DTT39" s="685"/>
      <c r="DTU39" s="685"/>
      <c r="DTV39" s="685"/>
      <c r="DTW39" s="685"/>
      <c r="DTX39" s="685"/>
      <c r="DTY39" s="685"/>
      <c r="DTZ39" s="685"/>
      <c r="DUA39" s="685"/>
      <c r="DUB39" s="685"/>
      <c r="DUC39" s="685"/>
      <c r="DUD39" s="685"/>
      <c r="DUE39" s="685"/>
      <c r="DUF39" s="685"/>
      <c r="DUG39" s="685"/>
      <c r="DUH39" s="685"/>
      <c r="DUI39" s="685"/>
      <c r="DUJ39" s="685"/>
      <c r="DUK39" s="685"/>
      <c r="DUL39" s="685"/>
      <c r="DUM39" s="685"/>
      <c r="DUN39" s="685"/>
      <c r="DUO39" s="685"/>
      <c r="DUP39" s="685"/>
      <c r="DUQ39" s="685"/>
      <c r="DUR39" s="685"/>
      <c r="DUS39" s="685"/>
      <c r="DUT39" s="685"/>
      <c r="DUU39" s="685"/>
      <c r="DUV39" s="685"/>
      <c r="DUW39" s="685"/>
      <c r="DUX39" s="685"/>
      <c r="DUY39" s="685"/>
      <c r="DUZ39" s="685"/>
      <c r="DVA39" s="685"/>
      <c r="DVB39" s="685"/>
      <c r="DVC39" s="685"/>
      <c r="DVD39" s="685"/>
      <c r="DVE39" s="685"/>
      <c r="DVF39" s="685"/>
      <c r="DVG39" s="685"/>
      <c r="DVH39" s="685"/>
      <c r="DVI39" s="685"/>
      <c r="DVJ39" s="685"/>
      <c r="DVK39" s="685"/>
      <c r="DVL39" s="685"/>
      <c r="DVM39" s="685"/>
      <c r="DVN39" s="685"/>
      <c r="DVO39" s="685"/>
      <c r="DVP39" s="685"/>
      <c r="DVQ39" s="685"/>
      <c r="DVR39" s="685"/>
      <c r="DVS39" s="685"/>
      <c r="DVT39" s="685"/>
      <c r="DVU39" s="685"/>
      <c r="DVV39" s="685"/>
      <c r="DVW39" s="685"/>
      <c r="DVX39" s="685"/>
      <c r="DVY39" s="685"/>
      <c r="DVZ39" s="685"/>
      <c r="DWA39" s="685"/>
      <c r="DWB39" s="685"/>
      <c r="DWC39" s="685"/>
      <c r="DWD39" s="685"/>
      <c r="DWE39" s="685"/>
      <c r="DWF39" s="685"/>
      <c r="DWG39" s="685"/>
      <c r="DWH39" s="685"/>
      <c r="DWI39" s="685"/>
      <c r="DWJ39" s="685"/>
      <c r="DWK39" s="685"/>
      <c r="DWL39" s="685"/>
      <c r="DWM39" s="685"/>
      <c r="DWN39" s="685"/>
      <c r="DWO39" s="685"/>
      <c r="DWP39" s="685"/>
      <c r="DWQ39" s="685"/>
      <c r="DWR39" s="685"/>
      <c r="DWS39" s="685"/>
      <c r="DWT39" s="685"/>
      <c r="DWU39" s="685"/>
      <c r="DWV39" s="685"/>
      <c r="DWW39" s="685"/>
      <c r="DWX39" s="685"/>
      <c r="DWY39" s="685"/>
      <c r="DWZ39" s="685"/>
      <c r="DXA39" s="685"/>
      <c r="DXB39" s="685"/>
      <c r="DXC39" s="685"/>
      <c r="DXD39" s="685"/>
      <c r="DXE39" s="685"/>
      <c r="DXF39" s="685"/>
      <c r="DXG39" s="685"/>
      <c r="DXH39" s="685"/>
      <c r="DXI39" s="685"/>
      <c r="DXJ39" s="685"/>
      <c r="DXK39" s="685"/>
      <c r="DXL39" s="685"/>
      <c r="DXM39" s="685"/>
      <c r="DXN39" s="685"/>
      <c r="DXO39" s="685"/>
      <c r="DXP39" s="685"/>
      <c r="DXQ39" s="685"/>
      <c r="DXR39" s="685"/>
      <c r="DXS39" s="685"/>
      <c r="DXT39" s="685"/>
      <c r="DXU39" s="685"/>
      <c r="DXV39" s="685"/>
      <c r="DXW39" s="685"/>
      <c r="DXX39" s="685"/>
      <c r="DXY39" s="685"/>
      <c r="DXZ39" s="685"/>
      <c r="DYA39" s="685"/>
      <c r="DYB39" s="685"/>
      <c r="DYC39" s="685"/>
      <c r="DYD39" s="685"/>
      <c r="DYE39" s="685"/>
      <c r="DYF39" s="685"/>
      <c r="DYG39" s="685"/>
      <c r="DYH39" s="685"/>
      <c r="DYI39" s="685"/>
      <c r="DYJ39" s="685"/>
      <c r="DYK39" s="685"/>
      <c r="DYL39" s="685"/>
      <c r="DYM39" s="685"/>
      <c r="DYN39" s="685"/>
      <c r="DYO39" s="685"/>
      <c r="DYP39" s="685"/>
      <c r="DYQ39" s="685"/>
      <c r="DYR39" s="685"/>
      <c r="DYS39" s="685"/>
      <c r="DYT39" s="685"/>
      <c r="DYU39" s="685"/>
      <c r="DYV39" s="685"/>
      <c r="DYW39" s="685"/>
      <c r="DYX39" s="685"/>
      <c r="DYY39" s="685"/>
      <c r="DYZ39" s="685"/>
      <c r="DZA39" s="685"/>
      <c r="DZB39" s="685"/>
      <c r="DZC39" s="685"/>
      <c r="DZD39" s="685"/>
      <c r="DZE39" s="685"/>
      <c r="DZF39" s="685"/>
      <c r="DZG39" s="685"/>
      <c r="DZH39" s="685"/>
      <c r="DZI39" s="685"/>
      <c r="DZJ39" s="685"/>
      <c r="DZK39" s="685"/>
      <c r="DZL39" s="685"/>
      <c r="DZM39" s="685"/>
      <c r="DZN39" s="685"/>
      <c r="DZO39" s="685"/>
      <c r="DZP39" s="685"/>
      <c r="DZQ39" s="685"/>
      <c r="DZR39" s="685"/>
      <c r="DZS39" s="685"/>
      <c r="DZT39" s="685"/>
      <c r="DZU39" s="685"/>
      <c r="DZV39" s="685"/>
      <c r="DZW39" s="685"/>
      <c r="DZX39" s="685"/>
      <c r="DZY39" s="685"/>
      <c r="DZZ39" s="685"/>
      <c r="EAA39" s="685"/>
      <c r="EAB39" s="685"/>
      <c r="EAC39" s="685"/>
      <c r="EAD39" s="685"/>
      <c r="EAE39" s="685"/>
      <c r="EAF39" s="685"/>
      <c r="EAG39" s="685"/>
      <c r="EAH39" s="685"/>
      <c r="EAI39" s="685"/>
      <c r="EAJ39" s="685"/>
      <c r="EAK39" s="685"/>
      <c r="EAL39" s="685"/>
      <c r="EAM39" s="685"/>
      <c r="EAN39" s="685"/>
      <c r="EAO39" s="685"/>
      <c r="EAP39" s="685"/>
      <c r="EAQ39" s="685"/>
      <c r="EAR39" s="685"/>
      <c r="EAS39" s="685"/>
      <c r="EAT39" s="685"/>
      <c r="EAU39" s="685"/>
      <c r="EAV39" s="685"/>
      <c r="EAW39" s="685"/>
      <c r="EAX39" s="685"/>
      <c r="EAY39" s="685"/>
      <c r="EAZ39" s="685"/>
      <c r="EBA39" s="685"/>
      <c r="EBB39" s="685"/>
      <c r="EBC39" s="685"/>
      <c r="EBD39" s="685"/>
      <c r="EBE39" s="685"/>
      <c r="EBF39" s="685"/>
      <c r="EBG39" s="685"/>
      <c r="EBH39" s="685"/>
      <c r="EBI39" s="685"/>
      <c r="EBJ39" s="685"/>
      <c r="EBK39" s="685"/>
      <c r="EBL39" s="685"/>
      <c r="EBM39" s="685"/>
      <c r="EBN39" s="685"/>
      <c r="EBO39" s="685"/>
      <c r="EBP39" s="685"/>
      <c r="EBQ39" s="685"/>
      <c r="EBR39" s="685"/>
      <c r="EBS39" s="685"/>
      <c r="EBT39" s="685"/>
      <c r="EBU39" s="685"/>
      <c r="EBV39" s="685"/>
      <c r="EBW39" s="685"/>
      <c r="EBX39" s="685"/>
      <c r="EBY39" s="685"/>
      <c r="EBZ39" s="685"/>
      <c r="ECA39" s="685"/>
      <c r="ECB39" s="685"/>
      <c r="ECC39" s="685"/>
      <c r="ECD39" s="685"/>
      <c r="ECE39" s="685"/>
      <c r="ECF39" s="685"/>
      <c r="ECG39" s="685"/>
      <c r="ECH39" s="685"/>
      <c r="ECI39" s="685"/>
      <c r="ECJ39" s="685"/>
      <c r="ECK39" s="685"/>
      <c r="ECL39" s="685"/>
      <c r="ECM39" s="685"/>
      <c r="ECN39" s="685"/>
      <c r="ECO39" s="685"/>
      <c r="ECP39" s="685"/>
      <c r="ECQ39" s="685"/>
      <c r="ECR39" s="685"/>
      <c r="ECS39" s="685"/>
      <c r="ECT39" s="685"/>
      <c r="ECU39" s="685"/>
      <c r="ECV39" s="685"/>
      <c r="ECW39" s="685"/>
      <c r="ECX39" s="685"/>
      <c r="ECY39" s="685"/>
      <c r="ECZ39" s="685"/>
      <c r="EDA39" s="685"/>
      <c r="EDB39" s="685"/>
      <c r="EDC39" s="685"/>
      <c r="EDD39" s="685"/>
      <c r="EDE39" s="685"/>
      <c r="EDF39" s="685"/>
      <c r="EDG39" s="685"/>
      <c r="EDH39" s="685"/>
      <c r="EDI39" s="685"/>
      <c r="EDJ39" s="685"/>
      <c r="EDK39" s="685"/>
      <c r="EDL39" s="685"/>
      <c r="EDM39" s="685"/>
      <c r="EDN39" s="685"/>
      <c r="EDO39" s="685"/>
      <c r="EDP39" s="685"/>
      <c r="EDQ39" s="685"/>
      <c r="EDR39" s="685"/>
      <c r="EDS39" s="685"/>
      <c r="EDT39" s="685"/>
      <c r="EDU39" s="685"/>
      <c r="EDV39" s="685"/>
      <c r="EDW39" s="685"/>
      <c r="EDX39" s="685"/>
      <c r="EDY39" s="685"/>
      <c r="EDZ39" s="685"/>
      <c r="EEA39" s="685"/>
      <c r="EEB39" s="685"/>
      <c r="EEC39" s="685"/>
      <c r="EED39" s="685"/>
      <c r="EEE39" s="685"/>
      <c r="EEF39" s="685"/>
      <c r="EEG39" s="685"/>
      <c r="EEH39" s="685"/>
      <c r="EEI39" s="685"/>
      <c r="EEJ39" s="685"/>
      <c r="EEK39" s="685"/>
      <c r="EEL39" s="685"/>
      <c r="EEM39" s="685"/>
      <c r="EEN39" s="685"/>
      <c r="EEO39" s="685"/>
      <c r="EEP39" s="685"/>
      <c r="EEQ39" s="685"/>
      <c r="EER39" s="685"/>
      <c r="EES39" s="685"/>
      <c r="EET39" s="685"/>
      <c r="EEU39" s="685"/>
      <c r="EEV39" s="685"/>
      <c r="EEW39" s="685"/>
      <c r="EEX39" s="685"/>
      <c r="EEY39" s="685"/>
      <c r="EEZ39" s="685"/>
      <c r="EFA39" s="685"/>
      <c r="EFB39" s="685"/>
      <c r="EFC39" s="685"/>
      <c r="EFD39" s="685"/>
      <c r="EFE39" s="685"/>
      <c r="EFF39" s="685"/>
      <c r="EFG39" s="685"/>
      <c r="EFH39" s="685"/>
      <c r="EFI39" s="685"/>
      <c r="EFJ39" s="685"/>
      <c r="EFK39" s="685"/>
      <c r="EFL39" s="685"/>
      <c r="EFM39" s="685"/>
      <c r="EFN39" s="685"/>
      <c r="EFO39" s="685"/>
      <c r="EFP39" s="685"/>
      <c r="EFQ39" s="685"/>
      <c r="EFR39" s="685"/>
      <c r="EFS39" s="685"/>
      <c r="EFT39" s="685"/>
      <c r="EFU39" s="685"/>
      <c r="EFV39" s="685"/>
      <c r="EFW39" s="685"/>
      <c r="EFX39" s="685"/>
      <c r="EFY39" s="685"/>
      <c r="EFZ39" s="685"/>
      <c r="EGA39" s="685"/>
      <c r="EGB39" s="685"/>
      <c r="EGC39" s="685"/>
      <c r="EGD39" s="685"/>
      <c r="EGE39" s="685"/>
      <c r="EGF39" s="685"/>
      <c r="EGG39" s="685"/>
      <c r="EGH39" s="685"/>
      <c r="EGI39" s="685"/>
      <c r="EGJ39" s="685"/>
      <c r="EGK39" s="685"/>
      <c r="EGL39" s="685"/>
      <c r="EGM39" s="685"/>
      <c r="EGN39" s="685"/>
      <c r="EGO39" s="685"/>
      <c r="EGP39" s="685"/>
      <c r="EGQ39" s="685"/>
      <c r="EGR39" s="685"/>
      <c r="EGS39" s="685"/>
      <c r="EGT39" s="685"/>
      <c r="EGU39" s="685"/>
      <c r="EGV39" s="685"/>
      <c r="EGW39" s="685"/>
      <c r="EGX39" s="685"/>
      <c r="EGY39" s="685"/>
      <c r="EGZ39" s="685"/>
      <c r="EHA39" s="685"/>
      <c r="EHB39" s="685"/>
      <c r="EHC39" s="685"/>
      <c r="EHD39" s="685"/>
      <c r="EHE39" s="685"/>
      <c r="EHF39" s="685"/>
      <c r="EHG39" s="685"/>
      <c r="EHH39" s="685"/>
      <c r="EHI39" s="685"/>
      <c r="EHJ39" s="685"/>
      <c r="EHK39" s="685"/>
      <c r="EHL39" s="685"/>
      <c r="EHM39" s="685"/>
      <c r="EHN39" s="685"/>
      <c r="EHO39" s="685"/>
      <c r="EHP39" s="685"/>
      <c r="EHQ39" s="685"/>
      <c r="EHR39" s="685"/>
      <c r="EHS39" s="685"/>
      <c r="EHT39" s="685"/>
      <c r="EHU39" s="685"/>
      <c r="EHV39" s="685"/>
      <c r="EHW39" s="685"/>
      <c r="EHX39" s="685"/>
      <c r="EHY39" s="685"/>
      <c r="EHZ39" s="685"/>
      <c r="EIA39" s="685"/>
      <c r="EIB39" s="685"/>
      <c r="EIC39" s="685"/>
      <c r="EID39" s="685"/>
      <c r="EIE39" s="685"/>
      <c r="EIF39" s="685"/>
      <c r="EIG39" s="685"/>
      <c r="EIH39" s="685"/>
      <c r="EII39" s="685"/>
      <c r="EIJ39" s="685"/>
      <c r="EIK39" s="685"/>
      <c r="EIL39" s="685"/>
      <c r="EIM39" s="685"/>
      <c r="EIN39" s="685"/>
      <c r="EIO39" s="685"/>
      <c r="EIP39" s="685"/>
      <c r="EIQ39" s="685"/>
      <c r="EIR39" s="685"/>
      <c r="EIS39" s="685"/>
      <c r="EIT39" s="685"/>
      <c r="EIU39" s="685"/>
      <c r="EIV39" s="685"/>
      <c r="EIW39" s="685"/>
      <c r="EIX39" s="685"/>
      <c r="EIY39" s="685"/>
      <c r="EIZ39" s="685"/>
      <c r="EJA39" s="685"/>
      <c r="EJB39" s="685"/>
      <c r="EJC39" s="685"/>
      <c r="EJD39" s="685"/>
      <c r="EJE39" s="685"/>
      <c r="EJF39" s="685"/>
      <c r="EJG39" s="685"/>
      <c r="EJH39" s="685"/>
      <c r="EJI39" s="685"/>
      <c r="EJJ39" s="685"/>
      <c r="EJK39" s="685"/>
      <c r="EJL39" s="685"/>
      <c r="EJM39" s="685"/>
      <c r="EJN39" s="685"/>
      <c r="EJO39" s="685"/>
      <c r="EJP39" s="685"/>
      <c r="EJQ39" s="685"/>
      <c r="EJR39" s="685"/>
      <c r="EJS39" s="685"/>
      <c r="EJT39" s="685"/>
      <c r="EJU39" s="685"/>
      <c r="EJV39" s="685"/>
      <c r="EJW39" s="685"/>
      <c r="EJX39" s="685"/>
      <c r="EJY39" s="685"/>
      <c r="EJZ39" s="685"/>
      <c r="EKA39" s="685"/>
      <c r="EKB39" s="685"/>
      <c r="EKC39" s="685"/>
      <c r="EKD39" s="685"/>
      <c r="EKE39" s="685"/>
      <c r="EKF39" s="685"/>
      <c r="EKG39" s="685"/>
      <c r="EKH39" s="685"/>
      <c r="EKI39" s="685"/>
      <c r="EKJ39" s="685"/>
      <c r="EKK39" s="685"/>
      <c r="EKL39" s="685"/>
      <c r="EKM39" s="685"/>
      <c r="EKN39" s="685"/>
      <c r="EKO39" s="685"/>
      <c r="EKP39" s="685"/>
      <c r="EKQ39" s="685"/>
      <c r="EKR39" s="685"/>
      <c r="EKS39" s="685"/>
      <c r="EKT39" s="685"/>
      <c r="EKU39" s="685"/>
      <c r="EKV39" s="685"/>
      <c r="EKW39" s="685"/>
      <c r="EKX39" s="685"/>
      <c r="EKY39" s="685"/>
      <c r="EKZ39" s="685"/>
      <c r="ELA39" s="685"/>
      <c r="ELB39" s="685"/>
      <c r="ELC39" s="685"/>
      <c r="ELD39" s="685"/>
      <c r="ELE39" s="685"/>
      <c r="ELF39" s="685"/>
      <c r="ELG39" s="685"/>
      <c r="ELH39" s="685"/>
      <c r="ELI39" s="685"/>
      <c r="ELJ39" s="685"/>
      <c r="ELK39" s="685"/>
      <c r="ELL39" s="685"/>
      <c r="ELM39" s="685"/>
      <c r="ELN39" s="685"/>
      <c r="ELO39" s="685"/>
      <c r="ELP39" s="685"/>
      <c r="ELQ39" s="685"/>
      <c r="ELR39" s="685"/>
      <c r="ELS39" s="685"/>
      <c r="ELT39" s="685"/>
      <c r="ELU39" s="685"/>
      <c r="ELV39" s="685"/>
      <c r="ELW39" s="685"/>
      <c r="ELX39" s="685"/>
      <c r="ELY39" s="685"/>
      <c r="ELZ39" s="685"/>
      <c r="EMA39" s="685"/>
      <c r="EMB39" s="685"/>
      <c r="EMC39" s="685"/>
      <c r="EMD39" s="685"/>
      <c r="EME39" s="685"/>
      <c r="EMF39" s="685"/>
      <c r="EMG39" s="685"/>
      <c r="EMH39" s="685"/>
      <c r="EMI39" s="685"/>
      <c r="EMJ39" s="685"/>
      <c r="EMK39" s="685"/>
      <c r="EML39" s="685"/>
      <c r="EMM39" s="685"/>
      <c r="EMN39" s="685"/>
      <c r="EMO39" s="685"/>
      <c r="EMP39" s="685"/>
      <c r="EMQ39" s="685"/>
      <c r="EMR39" s="685"/>
      <c r="EMS39" s="685"/>
      <c r="EMT39" s="685"/>
      <c r="EMU39" s="685"/>
      <c r="EMV39" s="685"/>
      <c r="EMW39" s="685"/>
      <c r="EMX39" s="685"/>
      <c r="EMY39" s="685"/>
      <c r="EMZ39" s="685"/>
      <c r="ENA39" s="685"/>
      <c r="ENB39" s="685"/>
      <c r="ENC39" s="685"/>
      <c r="END39" s="685"/>
      <c r="ENE39" s="685"/>
      <c r="ENF39" s="685"/>
      <c r="ENG39" s="685"/>
      <c r="ENH39" s="685"/>
      <c r="ENI39" s="685"/>
      <c r="ENJ39" s="685"/>
      <c r="ENK39" s="685"/>
      <c r="ENL39" s="685"/>
      <c r="ENM39" s="685"/>
      <c r="ENN39" s="685"/>
      <c r="ENO39" s="685"/>
      <c r="ENP39" s="685"/>
      <c r="ENQ39" s="685"/>
      <c r="ENR39" s="685"/>
      <c r="ENS39" s="685"/>
      <c r="ENT39" s="685"/>
      <c r="ENU39" s="685"/>
      <c r="ENV39" s="685"/>
      <c r="ENW39" s="685"/>
      <c r="ENX39" s="685"/>
      <c r="ENY39" s="685"/>
      <c r="ENZ39" s="685"/>
      <c r="EOA39" s="685"/>
      <c r="EOB39" s="685"/>
      <c r="EOC39" s="685"/>
      <c r="EOD39" s="685"/>
      <c r="EOE39" s="685"/>
      <c r="EOF39" s="685"/>
      <c r="EOG39" s="685"/>
      <c r="EOH39" s="685"/>
      <c r="EOI39" s="685"/>
      <c r="EOJ39" s="685"/>
      <c r="EOK39" s="685"/>
      <c r="EOL39" s="685"/>
      <c r="EOM39" s="685"/>
      <c r="EON39" s="685"/>
      <c r="EOO39" s="685"/>
      <c r="EOP39" s="685"/>
      <c r="EOQ39" s="685"/>
      <c r="EOR39" s="685"/>
      <c r="EOS39" s="685"/>
      <c r="EOT39" s="685"/>
      <c r="EOU39" s="685"/>
      <c r="EOV39" s="685"/>
      <c r="EOW39" s="685"/>
      <c r="EOX39" s="685"/>
      <c r="EOY39" s="685"/>
      <c r="EOZ39" s="685"/>
      <c r="EPA39" s="685"/>
      <c r="EPB39" s="685"/>
      <c r="EPC39" s="685"/>
      <c r="EPD39" s="685"/>
      <c r="EPE39" s="685"/>
      <c r="EPF39" s="685"/>
      <c r="EPG39" s="685"/>
      <c r="EPH39" s="685"/>
      <c r="EPI39" s="685"/>
      <c r="EPJ39" s="685"/>
      <c r="EPK39" s="685"/>
      <c r="EPL39" s="685"/>
      <c r="EPM39" s="685"/>
      <c r="EPN39" s="685"/>
      <c r="EPO39" s="685"/>
      <c r="EPP39" s="685"/>
      <c r="EPQ39" s="685"/>
      <c r="EPR39" s="685"/>
      <c r="EPS39" s="685"/>
      <c r="EPT39" s="685"/>
      <c r="EPU39" s="685"/>
      <c r="EPV39" s="685"/>
      <c r="EPW39" s="685"/>
      <c r="EPX39" s="685"/>
      <c r="EPY39" s="685"/>
      <c r="EPZ39" s="685"/>
      <c r="EQA39" s="685"/>
      <c r="EQB39" s="685"/>
      <c r="EQC39" s="685"/>
      <c r="EQD39" s="685"/>
      <c r="EQE39" s="685"/>
      <c r="EQF39" s="685"/>
      <c r="EQG39" s="685"/>
      <c r="EQH39" s="685"/>
      <c r="EQI39" s="685"/>
      <c r="EQJ39" s="685"/>
      <c r="EQK39" s="685"/>
      <c r="EQL39" s="685"/>
      <c r="EQM39" s="685"/>
      <c r="EQN39" s="685"/>
      <c r="EQO39" s="685"/>
      <c r="EQP39" s="685"/>
      <c r="EQQ39" s="685"/>
      <c r="EQR39" s="685"/>
      <c r="EQS39" s="685"/>
      <c r="EQT39" s="685"/>
      <c r="EQU39" s="685"/>
      <c r="EQV39" s="685"/>
      <c r="EQW39" s="685"/>
      <c r="EQX39" s="685"/>
      <c r="EQY39" s="685"/>
      <c r="EQZ39" s="685"/>
      <c r="ERA39" s="685"/>
      <c r="ERB39" s="685"/>
      <c r="ERC39" s="685"/>
      <c r="ERD39" s="685"/>
      <c r="ERE39" s="685"/>
      <c r="ERF39" s="685"/>
      <c r="ERG39" s="685"/>
      <c r="ERH39" s="685"/>
      <c r="ERI39" s="685"/>
      <c r="ERJ39" s="685"/>
      <c r="ERK39" s="685"/>
      <c r="ERL39" s="685"/>
      <c r="ERM39" s="685"/>
      <c r="ERN39" s="685"/>
      <c r="ERO39" s="685"/>
      <c r="ERP39" s="685"/>
      <c r="ERQ39" s="685"/>
      <c r="ERR39" s="685"/>
      <c r="ERS39" s="685"/>
      <c r="ERT39" s="685"/>
      <c r="ERU39" s="685"/>
      <c r="ERV39" s="685"/>
      <c r="ERW39" s="685"/>
      <c r="ERX39" s="685"/>
      <c r="ERY39" s="685"/>
      <c r="ERZ39" s="685"/>
      <c r="ESA39" s="685"/>
      <c r="ESB39" s="685"/>
      <c r="ESC39" s="685"/>
      <c r="ESD39" s="685"/>
      <c r="ESE39" s="685"/>
      <c r="ESF39" s="685"/>
      <c r="ESG39" s="685"/>
      <c r="ESH39" s="685"/>
      <c r="ESI39" s="685"/>
      <c r="ESJ39" s="685"/>
      <c r="ESK39" s="685"/>
      <c r="ESL39" s="685"/>
      <c r="ESM39" s="685"/>
      <c r="ESN39" s="685"/>
      <c r="ESO39" s="685"/>
      <c r="ESP39" s="685"/>
      <c r="ESQ39" s="685"/>
      <c r="ESR39" s="685"/>
      <c r="ESS39" s="685"/>
      <c r="EST39" s="685"/>
      <c r="ESU39" s="685"/>
      <c r="ESV39" s="685"/>
      <c r="ESW39" s="685"/>
      <c r="ESX39" s="685"/>
      <c r="ESY39" s="685"/>
      <c r="ESZ39" s="685"/>
      <c r="ETA39" s="685"/>
      <c r="ETB39" s="685"/>
      <c r="ETC39" s="685"/>
      <c r="ETD39" s="685"/>
      <c r="ETE39" s="685"/>
      <c r="ETF39" s="685"/>
      <c r="ETG39" s="685"/>
      <c r="ETH39" s="685"/>
      <c r="ETI39" s="685"/>
      <c r="ETJ39" s="685"/>
      <c r="ETK39" s="685"/>
      <c r="ETL39" s="685"/>
      <c r="ETM39" s="685"/>
      <c r="ETN39" s="685"/>
      <c r="ETO39" s="685"/>
      <c r="ETP39" s="685"/>
      <c r="ETQ39" s="685"/>
      <c r="ETR39" s="685"/>
      <c r="ETS39" s="685"/>
      <c r="ETT39" s="685"/>
      <c r="ETU39" s="685"/>
      <c r="ETV39" s="685"/>
      <c r="ETW39" s="685"/>
      <c r="ETX39" s="685"/>
      <c r="ETY39" s="685"/>
      <c r="ETZ39" s="685"/>
      <c r="EUA39" s="685"/>
      <c r="EUB39" s="685"/>
      <c r="EUC39" s="685"/>
      <c r="EUD39" s="685"/>
      <c r="EUE39" s="685"/>
      <c r="EUF39" s="685"/>
      <c r="EUG39" s="685"/>
      <c r="EUH39" s="685"/>
      <c r="EUI39" s="685"/>
      <c r="EUJ39" s="685"/>
      <c r="EUK39" s="685"/>
      <c r="EUL39" s="685"/>
      <c r="EUM39" s="685"/>
      <c r="EUN39" s="685"/>
      <c r="EUO39" s="685"/>
      <c r="EUP39" s="685"/>
      <c r="EUQ39" s="685"/>
      <c r="EUR39" s="685"/>
      <c r="EUS39" s="685"/>
      <c r="EUT39" s="685"/>
      <c r="EUU39" s="685"/>
      <c r="EUV39" s="685"/>
      <c r="EUW39" s="685"/>
      <c r="EUX39" s="685"/>
      <c r="EUY39" s="685"/>
      <c r="EUZ39" s="685"/>
      <c r="EVA39" s="685"/>
      <c r="EVB39" s="685"/>
      <c r="EVC39" s="685"/>
      <c r="EVD39" s="685"/>
      <c r="EVE39" s="685"/>
      <c r="EVF39" s="685"/>
      <c r="EVG39" s="685"/>
      <c r="EVH39" s="685"/>
      <c r="EVI39" s="685"/>
      <c r="EVJ39" s="685"/>
      <c r="EVK39" s="685"/>
      <c r="EVL39" s="685"/>
      <c r="EVM39" s="685"/>
      <c r="EVN39" s="685"/>
      <c r="EVO39" s="685"/>
      <c r="EVP39" s="685"/>
      <c r="EVQ39" s="685"/>
      <c r="EVR39" s="685"/>
      <c r="EVS39" s="685"/>
      <c r="EVT39" s="685"/>
      <c r="EVU39" s="685"/>
      <c r="EVV39" s="685"/>
      <c r="EVW39" s="685"/>
      <c r="EVX39" s="685"/>
      <c r="EVY39" s="685"/>
      <c r="EVZ39" s="685"/>
      <c r="EWA39" s="685"/>
      <c r="EWB39" s="685"/>
      <c r="EWC39" s="685"/>
      <c r="EWD39" s="685"/>
      <c r="EWE39" s="685"/>
      <c r="EWF39" s="685"/>
      <c r="EWG39" s="685"/>
      <c r="EWH39" s="685"/>
      <c r="EWI39" s="685"/>
      <c r="EWJ39" s="685"/>
      <c r="EWK39" s="685"/>
      <c r="EWL39" s="685"/>
      <c r="EWM39" s="685"/>
      <c r="EWN39" s="685"/>
      <c r="EWO39" s="685"/>
      <c r="EWP39" s="685"/>
      <c r="EWQ39" s="685"/>
      <c r="EWR39" s="685"/>
      <c r="EWS39" s="685"/>
      <c r="EWT39" s="685"/>
      <c r="EWU39" s="685"/>
      <c r="EWV39" s="685"/>
      <c r="EWW39" s="685"/>
      <c r="EWX39" s="685"/>
      <c r="EWY39" s="685"/>
      <c r="EWZ39" s="685"/>
      <c r="EXA39" s="685"/>
      <c r="EXB39" s="685"/>
      <c r="EXC39" s="685"/>
      <c r="EXD39" s="685"/>
      <c r="EXE39" s="685"/>
      <c r="EXF39" s="685"/>
      <c r="EXG39" s="685"/>
      <c r="EXH39" s="685"/>
      <c r="EXI39" s="685"/>
      <c r="EXJ39" s="685"/>
      <c r="EXK39" s="685"/>
      <c r="EXL39" s="685"/>
      <c r="EXM39" s="685"/>
      <c r="EXN39" s="685"/>
      <c r="EXO39" s="685"/>
      <c r="EXP39" s="685"/>
      <c r="EXQ39" s="685"/>
      <c r="EXR39" s="685"/>
      <c r="EXS39" s="685"/>
      <c r="EXT39" s="685"/>
      <c r="EXU39" s="685"/>
      <c r="EXV39" s="685"/>
      <c r="EXW39" s="685"/>
      <c r="EXX39" s="685"/>
      <c r="EXY39" s="685"/>
      <c r="EXZ39" s="685"/>
      <c r="EYA39" s="685"/>
      <c r="EYB39" s="685"/>
      <c r="EYC39" s="685"/>
      <c r="EYD39" s="685"/>
      <c r="EYE39" s="685"/>
      <c r="EYF39" s="685"/>
      <c r="EYG39" s="685"/>
      <c r="EYH39" s="685"/>
      <c r="EYI39" s="685"/>
      <c r="EYJ39" s="685"/>
      <c r="EYK39" s="685"/>
      <c r="EYL39" s="685"/>
      <c r="EYM39" s="685"/>
      <c r="EYN39" s="685"/>
      <c r="EYO39" s="685"/>
      <c r="EYP39" s="685"/>
      <c r="EYQ39" s="685"/>
      <c r="EYR39" s="685"/>
      <c r="EYS39" s="685"/>
      <c r="EYT39" s="685"/>
      <c r="EYU39" s="685"/>
      <c r="EYV39" s="685"/>
      <c r="EYW39" s="685"/>
      <c r="EYX39" s="685"/>
      <c r="EYY39" s="685"/>
      <c r="EYZ39" s="685"/>
      <c r="EZA39" s="685"/>
      <c r="EZB39" s="685"/>
      <c r="EZC39" s="685"/>
      <c r="EZD39" s="685"/>
      <c r="EZE39" s="685"/>
      <c r="EZF39" s="685"/>
      <c r="EZG39" s="685"/>
      <c r="EZH39" s="685"/>
      <c r="EZI39" s="685"/>
      <c r="EZJ39" s="685"/>
      <c r="EZK39" s="685"/>
      <c r="EZL39" s="685"/>
      <c r="EZM39" s="685"/>
      <c r="EZN39" s="685"/>
      <c r="EZO39" s="685"/>
      <c r="EZP39" s="685"/>
      <c r="EZQ39" s="685"/>
      <c r="EZR39" s="685"/>
      <c r="EZS39" s="685"/>
      <c r="EZT39" s="685"/>
      <c r="EZU39" s="685"/>
      <c r="EZV39" s="685"/>
      <c r="EZW39" s="685"/>
      <c r="EZX39" s="685"/>
      <c r="EZY39" s="685"/>
      <c r="EZZ39" s="685"/>
      <c r="FAA39" s="685"/>
      <c r="FAB39" s="685"/>
      <c r="FAC39" s="685"/>
      <c r="FAD39" s="685"/>
      <c r="FAE39" s="685"/>
      <c r="FAF39" s="685"/>
      <c r="FAG39" s="685"/>
      <c r="FAH39" s="685"/>
      <c r="FAI39" s="685"/>
      <c r="FAJ39" s="685"/>
      <c r="FAK39" s="685"/>
      <c r="FAL39" s="685"/>
      <c r="FAM39" s="685"/>
      <c r="FAN39" s="685"/>
      <c r="FAO39" s="685"/>
      <c r="FAP39" s="685"/>
      <c r="FAQ39" s="685"/>
      <c r="FAR39" s="685"/>
      <c r="FAS39" s="685"/>
      <c r="FAT39" s="685"/>
      <c r="FAU39" s="685"/>
      <c r="FAV39" s="685"/>
      <c r="FAW39" s="685"/>
      <c r="FAX39" s="685"/>
      <c r="FAY39" s="685"/>
      <c r="FAZ39" s="685"/>
      <c r="FBA39" s="685"/>
      <c r="FBB39" s="685"/>
      <c r="FBC39" s="685"/>
      <c r="FBD39" s="685"/>
      <c r="FBE39" s="685"/>
      <c r="FBF39" s="685"/>
      <c r="FBG39" s="685"/>
      <c r="FBH39" s="685"/>
      <c r="FBI39" s="685"/>
      <c r="FBJ39" s="685"/>
      <c r="FBK39" s="685"/>
      <c r="FBL39" s="685"/>
      <c r="FBM39" s="685"/>
      <c r="FBN39" s="685"/>
      <c r="FBO39" s="685"/>
      <c r="FBP39" s="685"/>
      <c r="FBQ39" s="685"/>
      <c r="FBR39" s="685"/>
      <c r="FBS39" s="685"/>
      <c r="FBT39" s="685"/>
      <c r="FBU39" s="685"/>
      <c r="FBV39" s="685"/>
      <c r="FBW39" s="685"/>
      <c r="FBX39" s="685"/>
      <c r="FBY39" s="685"/>
      <c r="FBZ39" s="685"/>
      <c r="FCA39" s="685"/>
      <c r="FCB39" s="685"/>
      <c r="FCC39" s="685"/>
      <c r="FCD39" s="685"/>
      <c r="FCE39" s="685"/>
      <c r="FCF39" s="685"/>
      <c r="FCG39" s="685"/>
      <c r="FCH39" s="685"/>
      <c r="FCI39" s="685"/>
      <c r="FCJ39" s="685"/>
      <c r="FCK39" s="685"/>
      <c r="FCL39" s="685"/>
      <c r="FCM39" s="685"/>
      <c r="FCN39" s="685"/>
      <c r="FCO39" s="685"/>
      <c r="FCP39" s="685"/>
      <c r="FCQ39" s="685"/>
      <c r="FCR39" s="685"/>
      <c r="FCS39" s="685"/>
      <c r="FCT39" s="685"/>
      <c r="FCU39" s="685"/>
      <c r="FCV39" s="685"/>
      <c r="FCW39" s="685"/>
      <c r="FCX39" s="685"/>
      <c r="FCY39" s="685"/>
      <c r="FCZ39" s="685"/>
      <c r="FDA39" s="685"/>
      <c r="FDB39" s="685"/>
      <c r="FDC39" s="685"/>
      <c r="FDD39" s="685"/>
      <c r="FDE39" s="685"/>
      <c r="FDF39" s="685"/>
      <c r="FDG39" s="685"/>
      <c r="FDH39" s="685"/>
      <c r="FDI39" s="685"/>
      <c r="FDJ39" s="685"/>
      <c r="FDK39" s="685"/>
      <c r="FDL39" s="685"/>
      <c r="FDM39" s="685"/>
      <c r="FDN39" s="685"/>
      <c r="FDO39" s="685"/>
      <c r="FDP39" s="685"/>
      <c r="FDQ39" s="685"/>
      <c r="FDR39" s="685"/>
      <c r="FDS39" s="685"/>
      <c r="FDT39" s="685"/>
      <c r="FDU39" s="685"/>
      <c r="FDV39" s="685"/>
      <c r="FDW39" s="685"/>
      <c r="FDX39" s="685"/>
      <c r="FDY39" s="685"/>
      <c r="FDZ39" s="685"/>
      <c r="FEA39" s="685"/>
      <c r="FEB39" s="685"/>
      <c r="FEC39" s="685"/>
      <c r="FED39" s="685"/>
      <c r="FEE39" s="685"/>
      <c r="FEF39" s="685"/>
      <c r="FEG39" s="685"/>
      <c r="FEH39" s="685"/>
      <c r="FEI39" s="685"/>
      <c r="FEJ39" s="685"/>
      <c r="FEK39" s="685"/>
      <c r="FEL39" s="685"/>
      <c r="FEM39" s="685"/>
      <c r="FEN39" s="685"/>
      <c r="FEO39" s="685"/>
      <c r="FEP39" s="685"/>
      <c r="FEQ39" s="685"/>
      <c r="FER39" s="685"/>
      <c r="FES39" s="685"/>
      <c r="FET39" s="685"/>
      <c r="FEU39" s="685"/>
      <c r="FEV39" s="685"/>
      <c r="FEW39" s="685"/>
      <c r="FEX39" s="685"/>
      <c r="FEY39" s="685"/>
      <c r="FEZ39" s="685"/>
      <c r="FFA39" s="685"/>
      <c r="FFB39" s="685"/>
      <c r="FFC39" s="685"/>
      <c r="FFD39" s="685"/>
      <c r="FFE39" s="685"/>
      <c r="FFF39" s="685"/>
      <c r="FFG39" s="685"/>
      <c r="FFH39" s="685"/>
      <c r="FFI39" s="685"/>
      <c r="FFJ39" s="685"/>
      <c r="FFK39" s="685"/>
      <c r="FFL39" s="685"/>
      <c r="FFM39" s="685"/>
      <c r="FFN39" s="685"/>
      <c r="FFO39" s="685"/>
      <c r="FFP39" s="685"/>
      <c r="FFQ39" s="685"/>
      <c r="FFR39" s="685"/>
      <c r="FFS39" s="685"/>
      <c r="FFT39" s="685"/>
      <c r="FFU39" s="685"/>
      <c r="FFV39" s="685"/>
      <c r="FFW39" s="685"/>
      <c r="FFX39" s="685"/>
      <c r="FFY39" s="685"/>
      <c r="FFZ39" s="685"/>
      <c r="FGA39" s="685"/>
      <c r="FGB39" s="685"/>
      <c r="FGC39" s="685"/>
      <c r="FGD39" s="685"/>
      <c r="FGE39" s="685"/>
      <c r="FGF39" s="685"/>
      <c r="FGG39" s="685"/>
      <c r="FGH39" s="685"/>
      <c r="FGI39" s="685"/>
      <c r="FGJ39" s="685"/>
      <c r="FGK39" s="685"/>
      <c r="FGL39" s="685"/>
      <c r="FGM39" s="685"/>
      <c r="FGN39" s="685"/>
      <c r="FGO39" s="685"/>
      <c r="FGP39" s="685"/>
      <c r="FGQ39" s="685"/>
      <c r="FGR39" s="685"/>
      <c r="FGS39" s="685"/>
      <c r="FGT39" s="685"/>
      <c r="FGU39" s="685"/>
      <c r="FGV39" s="685"/>
      <c r="FGW39" s="685"/>
      <c r="FGX39" s="685"/>
      <c r="FGY39" s="685"/>
      <c r="FGZ39" s="685"/>
      <c r="FHA39" s="685"/>
      <c r="FHB39" s="685"/>
      <c r="FHC39" s="685"/>
      <c r="FHD39" s="685"/>
      <c r="FHE39" s="685"/>
      <c r="FHF39" s="685"/>
      <c r="FHG39" s="685"/>
      <c r="FHH39" s="685"/>
      <c r="FHI39" s="685"/>
      <c r="FHJ39" s="685"/>
      <c r="FHK39" s="685"/>
      <c r="FHL39" s="685"/>
      <c r="FHM39" s="685"/>
      <c r="FHN39" s="685"/>
      <c r="FHO39" s="685"/>
      <c r="FHP39" s="685"/>
      <c r="FHQ39" s="685"/>
      <c r="FHR39" s="685"/>
      <c r="FHS39" s="685"/>
      <c r="FHT39" s="685"/>
      <c r="FHU39" s="685"/>
      <c r="FHV39" s="685"/>
      <c r="FHW39" s="685"/>
      <c r="FHX39" s="685"/>
      <c r="FHY39" s="685"/>
      <c r="FHZ39" s="685"/>
      <c r="FIA39" s="685"/>
      <c r="FIB39" s="685"/>
      <c r="FIC39" s="685"/>
      <c r="FID39" s="685"/>
      <c r="FIE39" s="685"/>
      <c r="FIF39" s="685"/>
      <c r="FIG39" s="685"/>
      <c r="FIH39" s="685"/>
      <c r="FII39" s="685"/>
      <c r="FIJ39" s="685"/>
      <c r="FIK39" s="685"/>
      <c r="FIL39" s="685"/>
      <c r="FIM39" s="685"/>
      <c r="FIN39" s="685"/>
      <c r="FIO39" s="685"/>
      <c r="FIP39" s="685"/>
      <c r="FIQ39" s="685"/>
      <c r="FIR39" s="685"/>
      <c r="FIS39" s="685"/>
      <c r="FIT39" s="685"/>
      <c r="FIU39" s="685"/>
      <c r="FIV39" s="685"/>
      <c r="FIW39" s="685"/>
      <c r="FIX39" s="685"/>
      <c r="FIY39" s="685"/>
      <c r="FIZ39" s="685"/>
      <c r="FJA39" s="685"/>
      <c r="FJB39" s="685"/>
      <c r="FJC39" s="685"/>
      <c r="FJD39" s="685"/>
      <c r="FJE39" s="685"/>
      <c r="FJF39" s="685"/>
      <c r="FJG39" s="685"/>
      <c r="FJH39" s="685"/>
      <c r="FJI39" s="685"/>
      <c r="FJJ39" s="685"/>
      <c r="FJK39" s="685"/>
      <c r="FJL39" s="685"/>
      <c r="FJM39" s="685"/>
      <c r="FJN39" s="685"/>
      <c r="FJO39" s="685"/>
      <c r="FJP39" s="685"/>
      <c r="FJQ39" s="685"/>
      <c r="FJR39" s="685"/>
      <c r="FJS39" s="685"/>
      <c r="FJT39" s="685"/>
      <c r="FJU39" s="685"/>
      <c r="FJV39" s="685"/>
      <c r="FJW39" s="685"/>
      <c r="FJX39" s="685"/>
      <c r="FJY39" s="685"/>
      <c r="FJZ39" s="685"/>
      <c r="FKA39" s="685"/>
      <c r="FKB39" s="685"/>
      <c r="FKC39" s="685"/>
      <c r="FKD39" s="685"/>
      <c r="FKE39" s="685"/>
      <c r="FKF39" s="685"/>
      <c r="FKG39" s="685"/>
      <c r="FKH39" s="685"/>
      <c r="FKI39" s="685"/>
      <c r="FKJ39" s="685"/>
      <c r="FKK39" s="685"/>
      <c r="FKL39" s="685"/>
      <c r="FKM39" s="685"/>
      <c r="FKN39" s="685"/>
      <c r="FKO39" s="685"/>
      <c r="FKP39" s="685"/>
      <c r="FKQ39" s="685"/>
      <c r="FKR39" s="685"/>
      <c r="FKS39" s="685"/>
      <c r="FKT39" s="685"/>
      <c r="FKU39" s="685"/>
      <c r="FKV39" s="685"/>
      <c r="FKW39" s="685"/>
      <c r="FKX39" s="685"/>
      <c r="FKY39" s="685"/>
      <c r="FKZ39" s="685"/>
      <c r="FLA39" s="685"/>
      <c r="FLB39" s="685"/>
      <c r="FLC39" s="685"/>
      <c r="FLD39" s="685"/>
      <c r="FLE39" s="685"/>
      <c r="FLF39" s="685"/>
      <c r="FLG39" s="685"/>
      <c r="FLH39" s="685"/>
      <c r="FLI39" s="685"/>
      <c r="FLJ39" s="685"/>
      <c r="FLK39" s="685"/>
      <c r="FLL39" s="685"/>
      <c r="FLM39" s="685"/>
      <c r="FLN39" s="685"/>
      <c r="FLO39" s="685"/>
      <c r="FLP39" s="685"/>
      <c r="FLQ39" s="685"/>
      <c r="FLR39" s="685"/>
      <c r="FLS39" s="685"/>
      <c r="FLT39" s="685"/>
      <c r="FLU39" s="685"/>
      <c r="FLV39" s="685"/>
      <c r="FLW39" s="685"/>
      <c r="FLX39" s="685"/>
      <c r="FLY39" s="685"/>
      <c r="FLZ39" s="685"/>
      <c r="FMA39" s="685"/>
      <c r="FMB39" s="685"/>
      <c r="FMC39" s="685"/>
      <c r="FMD39" s="685"/>
      <c r="FME39" s="685"/>
      <c r="FMF39" s="685"/>
      <c r="FMG39" s="685"/>
      <c r="FMH39" s="685"/>
      <c r="FMI39" s="685"/>
      <c r="FMJ39" s="685"/>
      <c r="FMK39" s="685"/>
      <c r="FML39" s="685"/>
      <c r="FMM39" s="685"/>
      <c r="FMN39" s="685"/>
      <c r="FMO39" s="685"/>
      <c r="FMP39" s="685"/>
      <c r="FMQ39" s="685"/>
      <c r="FMR39" s="685"/>
      <c r="FMS39" s="685"/>
      <c r="FMT39" s="685"/>
      <c r="FMU39" s="685"/>
      <c r="FMV39" s="685"/>
      <c r="FMW39" s="685"/>
      <c r="FMX39" s="685"/>
      <c r="FMY39" s="685"/>
      <c r="FMZ39" s="685"/>
      <c r="FNA39" s="685"/>
      <c r="FNB39" s="685"/>
      <c r="FNC39" s="685"/>
      <c r="FND39" s="685"/>
      <c r="FNE39" s="685"/>
      <c r="FNF39" s="685"/>
      <c r="FNG39" s="685"/>
      <c r="FNH39" s="685"/>
      <c r="FNI39" s="685"/>
      <c r="FNJ39" s="685"/>
      <c r="FNK39" s="685"/>
      <c r="FNL39" s="685"/>
      <c r="FNM39" s="685"/>
      <c r="FNN39" s="685"/>
      <c r="FNO39" s="685"/>
      <c r="FNP39" s="685"/>
      <c r="FNQ39" s="685"/>
      <c r="FNR39" s="685"/>
      <c r="FNS39" s="685"/>
      <c r="FNT39" s="685"/>
      <c r="FNU39" s="685"/>
      <c r="FNV39" s="685"/>
      <c r="FNW39" s="685"/>
      <c r="FNX39" s="685"/>
      <c r="FNY39" s="685"/>
      <c r="FNZ39" s="685"/>
      <c r="FOA39" s="685"/>
      <c r="FOB39" s="685"/>
      <c r="FOC39" s="685"/>
      <c r="FOD39" s="685"/>
      <c r="FOE39" s="685"/>
      <c r="FOF39" s="685"/>
      <c r="FOG39" s="685"/>
      <c r="FOH39" s="685"/>
      <c r="FOI39" s="685"/>
      <c r="FOJ39" s="685"/>
      <c r="FOK39" s="685"/>
      <c r="FOL39" s="685"/>
      <c r="FOM39" s="685"/>
      <c r="FON39" s="685"/>
      <c r="FOO39" s="685"/>
      <c r="FOP39" s="685"/>
      <c r="FOQ39" s="685"/>
      <c r="FOR39" s="685"/>
      <c r="FOS39" s="685"/>
      <c r="FOT39" s="685"/>
      <c r="FOU39" s="685"/>
      <c r="FOV39" s="685"/>
      <c r="FOW39" s="685"/>
      <c r="FOX39" s="685"/>
      <c r="FOY39" s="685"/>
      <c r="FOZ39" s="685"/>
      <c r="FPA39" s="685"/>
      <c r="FPB39" s="685"/>
      <c r="FPC39" s="685"/>
      <c r="FPD39" s="685"/>
      <c r="FPE39" s="685"/>
      <c r="FPF39" s="685"/>
      <c r="FPG39" s="685"/>
      <c r="FPH39" s="685"/>
      <c r="FPI39" s="685"/>
      <c r="FPJ39" s="685"/>
      <c r="FPK39" s="685"/>
      <c r="FPL39" s="685"/>
      <c r="FPM39" s="685"/>
      <c r="FPN39" s="685"/>
      <c r="FPO39" s="685"/>
      <c r="FPP39" s="685"/>
      <c r="FPQ39" s="685"/>
      <c r="FPR39" s="685"/>
      <c r="FPS39" s="685"/>
      <c r="FPT39" s="685"/>
      <c r="FPU39" s="685"/>
      <c r="FPV39" s="685"/>
      <c r="FPW39" s="685"/>
      <c r="FPX39" s="685"/>
      <c r="FPY39" s="685"/>
      <c r="FPZ39" s="685"/>
      <c r="FQA39" s="685"/>
      <c r="FQB39" s="685"/>
      <c r="FQC39" s="685"/>
      <c r="FQD39" s="685"/>
      <c r="FQE39" s="685"/>
      <c r="FQF39" s="685"/>
      <c r="FQG39" s="685"/>
      <c r="FQH39" s="685"/>
      <c r="FQI39" s="685"/>
      <c r="FQJ39" s="685"/>
      <c r="FQK39" s="685"/>
      <c r="FQL39" s="685"/>
      <c r="FQM39" s="685"/>
      <c r="FQN39" s="685"/>
      <c r="FQO39" s="685"/>
      <c r="FQP39" s="685"/>
      <c r="FQQ39" s="685"/>
      <c r="FQR39" s="685"/>
      <c r="FQS39" s="685"/>
      <c r="FQT39" s="685"/>
      <c r="FQU39" s="685"/>
      <c r="FQV39" s="685"/>
      <c r="FQW39" s="685"/>
      <c r="FQX39" s="685"/>
      <c r="FQY39" s="685"/>
      <c r="FQZ39" s="685"/>
      <c r="FRA39" s="685"/>
      <c r="FRB39" s="685"/>
      <c r="FRC39" s="685"/>
      <c r="FRD39" s="685"/>
      <c r="FRE39" s="685"/>
      <c r="FRF39" s="685"/>
      <c r="FRG39" s="685"/>
      <c r="FRH39" s="685"/>
      <c r="FRI39" s="685"/>
      <c r="FRJ39" s="685"/>
      <c r="FRK39" s="685"/>
      <c r="FRL39" s="685"/>
      <c r="FRM39" s="685"/>
      <c r="FRN39" s="685"/>
      <c r="FRO39" s="685"/>
      <c r="FRP39" s="685"/>
      <c r="FRQ39" s="685"/>
      <c r="FRR39" s="685"/>
      <c r="FRS39" s="685"/>
      <c r="FRT39" s="685"/>
      <c r="FRU39" s="685"/>
      <c r="FRV39" s="685"/>
      <c r="FRW39" s="685"/>
      <c r="FRX39" s="685"/>
      <c r="FRY39" s="685"/>
      <c r="FRZ39" s="685"/>
      <c r="FSA39" s="685"/>
      <c r="FSB39" s="685"/>
      <c r="FSC39" s="685"/>
      <c r="FSD39" s="685"/>
      <c r="FSE39" s="685"/>
      <c r="FSF39" s="685"/>
      <c r="FSG39" s="685"/>
      <c r="FSH39" s="685"/>
      <c r="FSI39" s="685"/>
      <c r="FSJ39" s="685"/>
      <c r="FSK39" s="685"/>
      <c r="FSL39" s="685"/>
      <c r="FSM39" s="685"/>
      <c r="FSN39" s="685"/>
      <c r="FSO39" s="685"/>
      <c r="FSP39" s="685"/>
      <c r="FSQ39" s="685"/>
      <c r="FSR39" s="685"/>
      <c r="FSS39" s="685"/>
      <c r="FST39" s="685"/>
      <c r="FSU39" s="685"/>
      <c r="FSV39" s="685"/>
      <c r="FSW39" s="685"/>
      <c r="FSX39" s="685"/>
      <c r="FSY39" s="685"/>
      <c r="FSZ39" s="685"/>
      <c r="FTA39" s="685"/>
      <c r="FTB39" s="685"/>
      <c r="FTC39" s="685"/>
      <c r="FTD39" s="685"/>
      <c r="FTE39" s="685"/>
      <c r="FTF39" s="685"/>
      <c r="FTG39" s="685"/>
      <c r="FTH39" s="685"/>
      <c r="FTI39" s="685"/>
      <c r="FTJ39" s="685"/>
      <c r="FTK39" s="685"/>
      <c r="FTL39" s="685"/>
      <c r="FTM39" s="685"/>
      <c r="FTN39" s="685"/>
      <c r="FTO39" s="685"/>
      <c r="FTP39" s="685"/>
      <c r="FTQ39" s="685"/>
      <c r="FTR39" s="685"/>
      <c r="FTS39" s="685"/>
      <c r="FTT39" s="685"/>
      <c r="FTU39" s="685"/>
      <c r="FTV39" s="685"/>
      <c r="FTW39" s="685"/>
      <c r="FTX39" s="685"/>
      <c r="FTY39" s="685"/>
      <c r="FTZ39" s="685"/>
      <c r="FUA39" s="685"/>
      <c r="FUB39" s="685"/>
      <c r="FUC39" s="685"/>
      <c r="FUD39" s="685"/>
      <c r="FUE39" s="685"/>
      <c r="FUF39" s="685"/>
      <c r="FUG39" s="685"/>
      <c r="FUH39" s="685"/>
      <c r="FUI39" s="685"/>
      <c r="FUJ39" s="685"/>
      <c r="FUK39" s="685"/>
      <c r="FUL39" s="685"/>
      <c r="FUM39" s="685"/>
      <c r="FUN39" s="685"/>
      <c r="FUO39" s="685"/>
      <c r="FUP39" s="685"/>
      <c r="FUQ39" s="685"/>
      <c r="FUR39" s="685"/>
      <c r="FUS39" s="685"/>
      <c r="FUT39" s="685"/>
      <c r="FUU39" s="685"/>
      <c r="FUV39" s="685"/>
      <c r="FUW39" s="685"/>
      <c r="FUX39" s="685"/>
      <c r="FUY39" s="685"/>
      <c r="FUZ39" s="685"/>
      <c r="FVA39" s="685"/>
      <c r="FVB39" s="685"/>
      <c r="FVC39" s="685"/>
      <c r="FVD39" s="685"/>
      <c r="FVE39" s="685"/>
      <c r="FVF39" s="685"/>
      <c r="FVG39" s="685"/>
      <c r="FVH39" s="685"/>
      <c r="FVI39" s="685"/>
      <c r="FVJ39" s="685"/>
      <c r="FVK39" s="685"/>
      <c r="FVL39" s="685"/>
      <c r="FVM39" s="685"/>
      <c r="FVN39" s="685"/>
      <c r="FVO39" s="685"/>
      <c r="FVP39" s="685"/>
      <c r="FVQ39" s="685"/>
      <c r="FVR39" s="685"/>
      <c r="FVS39" s="685"/>
      <c r="FVT39" s="685"/>
      <c r="FVU39" s="685"/>
      <c r="FVV39" s="685"/>
      <c r="FVW39" s="685"/>
      <c r="FVX39" s="685"/>
      <c r="FVY39" s="685"/>
      <c r="FVZ39" s="685"/>
      <c r="FWA39" s="685"/>
      <c r="FWB39" s="685"/>
      <c r="FWC39" s="685"/>
      <c r="FWD39" s="685"/>
      <c r="FWE39" s="685"/>
      <c r="FWF39" s="685"/>
      <c r="FWG39" s="685"/>
      <c r="FWH39" s="685"/>
      <c r="FWI39" s="685"/>
      <c r="FWJ39" s="685"/>
      <c r="FWK39" s="685"/>
      <c r="FWL39" s="685"/>
      <c r="FWM39" s="685"/>
      <c r="FWN39" s="685"/>
      <c r="FWO39" s="685"/>
      <c r="FWP39" s="685"/>
      <c r="FWQ39" s="685"/>
      <c r="FWR39" s="685"/>
      <c r="FWS39" s="685"/>
      <c r="FWT39" s="685"/>
      <c r="FWU39" s="685"/>
      <c r="FWV39" s="685"/>
      <c r="FWW39" s="685"/>
      <c r="FWX39" s="685"/>
      <c r="FWY39" s="685"/>
      <c r="FWZ39" s="685"/>
      <c r="FXA39" s="685"/>
      <c r="FXB39" s="685"/>
      <c r="FXC39" s="685"/>
      <c r="FXD39" s="685"/>
      <c r="FXE39" s="685"/>
      <c r="FXF39" s="685"/>
      <c r="FXG39" s="685"/>
      <c r="FXH39" s="685"/>
      <c r="FXI39" s="685"/>
      <c r="FXJ39" s="685"/>
      <c r="FXK39" s="685"/>
      <c r="FXL39" s="685"/>
      <c r="FXM39" s="685"/>
      <c r="FXN39" s="685"/>
      <c r="FXO39" s="685"/>
      <c r="FXP39" s="685"/>
      <c r="FXQ39" s="685"/>
      <c r="FXR39" s="685"/>
      <c r="FXS39" s="685"/>
      <c r="FXT39" s="685"/>
      <c r="FXU39" s="685"/>
      <c r="FXV39" s="685"/>
      <c r="FXW39" s="685"/>
      <c r="FXX39" s="685"/>
      <c r="FXY39" s="685"/>
      <c r="FXZ39" s="685"/>
      <c r="FYA39" s="685"/>
      <c r="FYB39" s="685"/>
      <c r="FYC39" s="685"/>
      <c r="FYD39" s="685"/>
      <c r="FYE39" s="685"/>
      <c r="FYF39" s="685"/>
      <c r="FYG39" s="685"/>
      <c r="FYH39" s="685"/>
      <c r="FYI39" s="685"/>
      <c r="FYJ39" s="685"/>
      <c r="FYK39" s="685"/>
      <c r="FYL39" s="685"/>
      <c r="FYM39" s="685"/>
      <c r="FYN39" s="685"/>
      <c r="FYO39" s="685"/>
      <c r="FYP39" s="685"/>
      <c r="FYQ39" s="685"/>
      <c r="FYR39" s="685"/>
      <c r="FYS39" s="685"/>
      <c r="FYT39" s="685"/>
      <c r="FYU39" s="685"/>
      <c r="FYV39" s="685"/>
      <c r="FYW39" s="685"/>
      <c r="FYX39" s="685"/>
      <c r="FYY39" s="685"/>
      <c r="FYZ39" s="685"/>
      <c r="FZA39" s="685"/>
      <c r="FZB39" s="685"/>
      <c r="FZC39" s="685"/>
      <c r="FZD39" s="685"/>
      <c r="FZE39" s="685"/>
      <c r="FZF39" s="685"/>
      <c r="FZG39" s="685"/>
      <c r="FZH39" s="685"/>
      <c r="FZI39" s="685"/>
      <c r="FZJ39" s="685"/>
      <c r="FZK39" s="685"/>
      <c r="FZL39" s="685"/>
      <c r="FZM39" s="685"/>
      <c r="FZN39" s="685"/>
      <c r="FZO39" s="685"/>
      <c r="FZP39" s="685"/>
      <c r="FZQ39" s="685"/>
      <c r="FZR39" s="685"/>
      <c r="FZS39" s="685"/>
      <c r="FZT39" s="685"/>
      <c r="FZU39" s="685"/>
      <c r="FZV39" s="685"/>
      <c r="FZW39" s="685"/>
      <c r="FZX39" s="685"/>
      <c r="FZY39" s="685"/>
      <c r="FZZ39" s="685"/>
      <c r="GAA39" s="685"/>
      <c r="GAB39" s="685"/>
      <c r="GAC39" s="685"/>
      <c r="GAD39" s="685"/>
      <c r="GAE39" s="685"/>
      <c r="GAF39" s="685"/>
      <c r="GAG39" s="685"/>
      <c r="GAH39" s="685"/>
      <c r="GAI39" s="685"/>
      <c r="GAJ39" s="685"/>
      <c r="GAK39" s="685"/>
      <c r="GAL39" s="685"/>
      <c r="GAM39" s="685"/>
      <c r="GAN39" s="685"/>
      <c r="GAO39" s="685"/>
      <c r="GAP39" s="685"/>
      <c r="GAQ39" s="685"/>
      <c r="GAR39" s="685"/>
      <c r="GAS39" s="685"/>
      <c r="GAT39" s="685"/>
      <c r="GAU39" s="685"/>
      <c r="GAV39" s="685"/>
      <c r="GAW39" s="685"/>
      <c r="GAX39" s="685"/>
      <c r="GAY39" s="685"/>
      <c r="GAZ39" s="685"/>
      <c r="GBA39" s="685"/>
      <c r="GBB39" s="685"/>
      <c r="GBC39" s="685"/>
      <c r="GBD39" s="685"/>
      <c r="GBE39" s="685"/>
      <c r="GBF39" s="685"/>
      <c r="GBG39" s="685"/>
      <c r="GBH39" s="685"/>
      <c r="GBI39" s="685"/>
      <c r="GBJ39" s="685"/>
      <c r="GBK39" s="685"/>
      <c r="GBL39" s="685"/>
      <c r="GBM39" s="685"/>
      <c r="GBN39" s="685"/>
      <c r="GBO39" s="685"/>
      <c r="GBP39" s="685"/>
      <c r="GBQ39" s="685"/>
      <c r="GBR39" s="685"/>
      <c r="GBS39" s="685"/>
      <c r="GBT39" s="685"/>
      <c r="GBU39" s="685"/>
      <c r="GBV39" s="685"/>
      <c r="GBW39" s="685"/>
      <c r="GBX39" s="685"/>
      <c r="GBY39" s="685"/>
      <c r="GBZ39" s="685"/>
      <c r="GCA39" s="685"/>
      <c r="GCB39" s="685"/>
      <c r="GCC39" s="685"/>
      <c r="GCD39" s="685"/>
      <c r="GCE39" s="685"/>
      <c r="GCF39" s="685"/>
      <c r="GCG39" s="685"/>
      <c r="GCH39" s="685"/>
      <c r="GCI39" s="685"/>
      <c r="GCJ39" s="685"/>
      <c r="GCK39" s="685"/>
      <c r="GCL39" s="685"/>
      <c r="GCM39" s="685"/>
      <c r="GCN39" s="685"/>
      <c r="GCO39" s="685"/>
      <c r="GCP39" s="685"/>
      <c r="GCQ39" s="685"/>
      <c r="GCR39" s="685"/>
      <c r="GCS39" s="685"/>
      <c r="GCT39" s="685"/>
      <c r="GCU39" s="685"/>
      <c r="GCV39" s="685"/>
      <c r="GCW39" s="685"/>
      <c r="GCX39" s="685"/>
      <c r="GCY39" s="685"/>
      <c r="GCZ39" s="685"/>
      <c r="GDA39" s="685"/>
      <c r="GDB39" s="685"/>
      <c r="GDC39" s="685"/>
      <c r="GDD39" s="685"/>
      <c r="GDE39" s="685"/>
      <c r="GDF39" s="685"/>
      <c r="GDG39" s="685"/>
      <c r="GDH39" s="685"/>
      <c r="GDI39" s="685"/>
      <c r="GDJ39" s="685"/>
      <c r="GDK39" s="685"/>
      <c r="GDL39" s="685"/>
      <c r="GDM39" s="685"/>
      <c r="GDN39" s="685"/>
      <c r="GDO39" s="685"/>
      <c r="GDP39" s="685"/>
      <c r="GDQ39" s="685"/>
      <c r="GDR39" s="685"/>
      <c r="GDS39" s="685"/>
      <c r="GDT39" s="685"/>
      <c r="GDU39" s="685"/>
      <c r="GDV39" s="685"/>
      <c r="GDW39" s="685"/>
      <c r="GDX39" s="685"/>
      <c r="GDY39" s="685"/>
      <c r="GDZ39" s="685"/>
      <c r="GEA39" s="685"/>
      <c r="GEB39" s="685"/>
      <c r="GEC39" s="685"/>
      <c r="GED39" s="685"/>
      <c r="GEE39" s="685"/>
      <c r="GEF39" s="685"/>
      <c r="GEG39" s="685"/>
      <c r="GEH39" s="685"/>
      <c r="GEI39" s="685"/>
      <c r="GEJ39" s="685"/>
      <c r="GEK39" s="685"/>
      <c r="GEL39" s="685"/>
      <c r="GEM39" s="685"/>
      <c r="GEN39" s="685"/>
      <c r="GEO39" s="685"/>
      <c r="GEP39" s="685"/>
      <c r="GEQ39" s="685"/>
      <c r="GER39" s="685"/>
      <c r="GES39" s="685"/>
      <c r="GET39" s="685"/>
      <c r="GEU39" s="685"/>
      <c r="GEV39" s="685"/>
      <c r="GEW39" s="685"/>
      <c r="GEX39" s="685"/>
      <c r="GEY39" s="685"/>
      <c r="GEZ39" s="685"/>
      <c r="GFA39" s="685"/>
      <c r="GFB39" s="685"/>
      <c r="GFC39" s="685"/>
      <c r="GFD39" s="685"/>
      <c r="GFE39" s="685"/>
      <c r="GFF39" s="685"/>
      <c r="GFG39" s="685"/>
      <c r="GFH39" s="685"/>
      <c r="GFI39" s="685"/>
      <c r="GFJ39" s="685"/>
      <c r="GFK39" s="685"/>
      <c r="GFL39" s="685"/>
      <c r="GFM39" s="685"/>
      <c r="GFN39" s="685"/>
      <c r="GFO39" s="685"/>
      <c r="GFP39" s="685"/>
      <c r="GFQ39" s="685"/>
      <c r="GFR39" s="685"/>
      <c r="GFS39" s="685"/>
      <c r="GFT39" s="685"/>
      <c r="GFU39" s="685"/>
      <c r="GFV39" s="685"/>
      <c r="GFW39" s="685"/>
      <c r="GFX39" s="685"/>
      <c r="GFY39" s="685"/>
      <c r="GFZ39" s="685"/>
      <c r="GGA39" s="685"/>
      <c r="GGB39" s="685"/>
      <c r="GGC39" s="685"/>
      <c r="GGD39" s="685"/>
      <c r="GGE39" s="685"/>
      <c r="GGF39" s="685"/>
      <c r="GGG39" s="685"/>
      <c r="GGH39" s="685"/>
      <c r="GGI39" s="685"/>
      <c r="GGJ39" s="685"/>
      <c r="GGK39" s="685"/>
      <c r="GGL39" s="685"/>
      <c r="GGM39" s="685"/>
      <c r="GGN39" s="685"/>
      <c r="GGO39" s="685"/>
      <c r="GGP39" s="685"/>
      <c r="GGQ39" s="685"/>
      <c r="GGR39" s="685"/>
      <c r="GGS39" s="685"/>
      <c r="GGT39" s="685"/>
      <c r="GGU39" s="685"/>
      <c r="GGV39" s="685"/>
      <c r="GGW39" s="685"/>
      <c r="GGX39" s="685"/>
      <c r="GGY39" s="685"/>
      <c r="GGZ39" s="685"/>
      <c r="GHA39" s="685"/>
      <c r="GHB39" s="685"/>
      <c r="GHC39" s="685"/>
      <c r="GHD39" s="685"/>
      <c r="GHE39" s="685"/>
      <c r="GHF39" s="685"/>
      <c r="GHG39" s="685"/>
      <c r="GHH39" s="685"/>
      <c r="GHI39" s="685"/>
      <c r="GHJ39" s="685"/>
      <c r="GHK39" s="685"/>
      <c r="GHL39" s="685"/>
      <c r="GHM39" s="685"/>
      <c r="GHN39" s="685"/>
      <c r="GHO39" s="685"/>
      <c r="GHP39" s="685"/>
      <c r="GHQ39" s="685"/>
      <c r="GHR39" s="685"/>
      <c r="GHS39" s="685"/>
      <c r="GHT39" s="685"/>
      <c r="GHU39" s="685"/>
      <c r="GHV39" s="685"/>
      <c r="GHW39" s="685"/>
      <c r="GHX39" s="685"/>
      <c r="GHY39" s="685"/>
      <c r="GHZ39" s="685"/>
      <c r="GIA39" s="685"/>
      <c r="GIB39" s="685"/>
      <c r="GIC39" s="685"/>
      <c r="GID39" s="685"/>
      <c r="GIE39" s="685"/>
      <c r="GIF39" s="685"/>
      <c r="GIG39" s="685"/>
      <c r="GIH39" s="685"/>
      <c r="GII39" s="685"/>
      <c r="GIJ39" s="685"/>
      <c r="GIK39" s="685"/>
      <c r="GIL39" s="685"/>
      <c r="GIM39" s="685"/>
      <c r="GIN39" s="685"/>
      <c r="GIO39" s="685"/>
      <c r="GIP39" s="685"/>
      <c r="GIQ39" s="685"/>
      <c r="GIR39" s="685"/>
      <c r="GIS39" s="685"/>
      <c r="GIT39" s="685"/>
      <c r="GIU39" s="685"/>
      <c r="GIV39" s="685"/>
      <c r="GIW39" s="685"/>
      <c r="GIX39" s="685"/>
      <c r="GIY39" s="685"/>
      <c r="GIZ39" s="685"/>
      <c r="GJA39" s="685"/>
      <c r="GJB39" s="685"/>
      <c r="GJC39" s="685"/>
      <c r="GJD39" s="685"/>
      <c r="GJE39" s="685"/>
      <c r="GJF39" s="685"/>
      <c r="GJG39" s="685"/>
      <c r="GJH39" s="685"/>
      <c r="GJI39" s="685"/>
      <c r="GJJ39" s="685"/>
      <c r="GJK39" s="685"/>
      <c r="GJL39" s="685"/>
      <c r="GJM39" s="685"/>
      <c r="GJN39" s="685"/>
      <c r="GJO39" s="685"/>
      <c r="GJP39" s="685"/>
      <c r="GJQ39" s="685"/>
      <c r="GJR39" s="685"/>
      <c r="GJS39" s="685"/>
      <c r="GJT39" s="685"/>
      <c r="GJU39" s="685"/>
      <c r="GJV39" s="685"/>
      <c r="GJW39" s="685"/>
      <c r="GJX39" s="685"/>
      <c r="GJY39" s="685"/>
      <c r="GJZ39" s="685"/>
      <c r="GKA39" s="685"/>
      <c r="GKB39" s="685"/>
      <c r="GKC39" s="685"/>
      <c r="GKD39" s="685"/>
      <c r="GKE39" s="685"/>
      <c r="GKF39" s="685"/>
      <c r="GKG39" s="685"/>
      <c r="GKH39" s="685"/>
      <c r="GKI39" s="685"/>
      <c r="GKJ39" s="685"/>
      <c r="GKK39" s="685"/>
      <c r="GKL39" s="685"/>
      <c r="GKM39" s="685"/>
      <c r="GKN39" s="685"/>
      <c r="GKO39" s="685"/>
      <c r="GKP39" s="685"/>
      <c r="GKQ39" s="685"/>
      <c r="GKR39" s="685"/>
      <c r="GKS39" s="685"/>
      <c r="GKT39" s="685"/>
      <c r="GKU39" s="685"/>
      <c r="GKV39" s="685"/>
      <c r="GKW39" s="685"/>
      <c r="GKX39" s="685"/>
      <c r="GKY39" s="685"/>
      <c r="GKZ39" s="685"/>
      <c r="GLA39" s="685"/>
      <c r="GLB39" s="685"/>
      <c r="GLC39" s="685"/>
      <c r="GLD39" s="685"/>
      <c r="GLE39" s="685"/>
      <c r="GLF39" s="685"/>
      <c r="GLG39" s="685"/>
      <c r="GLH39" s="685"/>
      <c r="GLI39" s="685"/>
      <c r="GLJ39" s="685"/>
      <c r="GLK39" s="685"/>
      <c r="GLL39" s="685"/>
      <c r="GLM39" s="685"/>
      <c r="GLN39" s="685"/>
      <c r="GLO39" s="685"/>
      <c r="GLP39" s="685"/>
      <c r="GLQ39" s="685"/>
      <c r="GLR39" s="685"/>
      <c r="GLS39" s="685"/>
      <c r="GLT39" s="685"/>
      <c r="GLU39" s="685"/>
      <c r="GLV39" s="685"/>
      <c r="GLW39" s="685"/>
      <c r="GLX39" s="685"/>
      <c r="GLY39" s="685"/>
      <c r="GLZ39" s="685"/>
      <c r="GMA39" s="685"/>
      <c r="GMB39" s="685"/>
      <c r="GMC39" s="685"/>
      <c r="GMD39" s="685"/>
      <c r="GME39" s="685"/>
      <c r="GMF39" s="685"/>
      <c r="GMG39" s="685"/>
      <c r="GMH39" s="685"/>
      <c r="GMI39" s="685"/>
      <c r="GMJ39" s="685"/>
      <c r="GMK39" s="685"/>
      <c r="GML39" s="685"/>
      <c r="GMM39" s="685"/>
      <c r="GMN39" s="685"/>
      <c r="GMO39" s="685"/>
      <c r="GMP39" s="685"/>
      <c r="GMQ39" s="685"/>
      <c r="GMR39" s="685"/>
      <c r="GMS39" s="685"/>
      <c r="GMT39" s="685"/>
      <c r="GMU39" s="685"/>
      <c r="GMV39" s="685"/>
      <c r="GMW39" s="685"/>
      <c r="GMX39" s="685"/>
      <c r="GMY39" s="685"/>
      <c r="GMZ39" s="685"/>
      <c r="GNA39" s="685"/>
      <c r="GNB39" s="685"/>
      <c r="GNC39" s="685"/>
      <c r="GND39" s="685"/>
      <c r="GNE39" s="685"/>
      <c r="GNF39" s="685"/>
      <c r="GNG39" s="685"/>
      <c r="GNH39" s="685"/>
      <c r="GNI39" s="685"/>
      <c r="GNJ39" s="685"/>
      <c r="GNK39" s="685"/>
      <c r="GNL39" s="685"/>
      <c r="GNM39" s="685"/>
      <c r="GNN39" s="685"/>
      <c r="GNO39" s="685"/>
      <c r="GNP39" s="685"/>
      <c r="GNQ39" s="685"/>
      <c r="GNR39" s="685"/>
      <c r="GNS39" s="685"/>
      <c r="GNT39" s="685"/>
      <c r="GNU39" s="685"/>
      <c r="GNV39" s="685"/>
      <c r="GNW39" s="685"/>
      <c r="GNX39" s="685"/>
      <c r="GNY39" s="685"/>
      <c r="GNZ39" s="685"/>
      <c r="GOA39" s="685"/>
      <c r="GOB39" s="685"/>
      <c r="GOC39" s="685"/>
      <c r="GOD39" s="685"/>
      <c r="GOE39" s="685"/>
      <c r="GOF39" s="685"/>
      <c r="GOG39" s="685"/>
      <c r="GOH39" s="685"/>
      <c r="GOI39" s="685"/>
      <c r="GOJ39" s="685"/>
      <c r="GOK39" s="685"/>
      <c r="GOL39" s="685"/>
      <c r="GOM39" s="685"/>
      <c r="GON39" s="685"/>
      <c r="GOO39" s="685"/>
      <c r="GOP39" s="685"/>
      <c r="GOQ39" s="685"/>
      <c r="GOR39" s="685"/>
      <c r="GOS39" s="685"/>
      <c r="GOT39" s="685"/>
      <c r="GOU39" s="685"/>
      <c r="GOV39" s="685"/>
      <c r="GOW39" s="685"/>
      <c r="GOX39" s="685"/>
      <c r="GOY39" s="685"/>
      <c r="GOZ39" s="685"/>
      <c r="GPA39" s="685"/>
      <c r="GPB39" s="685"/>
      <c r="GPC39" s="685"/>
      <c r="GPD39" s="685"/>
      <c r="GPE39" s="685"/>
      <c r="GPF39" s="685"/>
      <c r="GPG39" s="685"/>
      <c r="GPH39" s="685"/>
      <c r="GPI39" s="685"/>
      <c r="GPJ39" s="685"/>
      <c r="GPK39" s="685"/>
      <c r="GPL39" s="685"/>
      <c r="GPM39" s="685"/>
      <c r="GPN39" s="685"/>
      <c r="GPO39" s="685"/>
      <c r="GPP39" s="685"/>
      <c r="GPQ39" s="685"/>
      <c r="GPR39" s="685"/>
      <c r="GPS39" s="685"/>
      <c r="GPT39" s="685"/>
      <c r="GPU39" s="685"/>
      <c r="GPV39" s="685"/>
      <c r="GPW39" s="685"/>
      <c r="GPX39" s="685"/>
      <c r="GPY39" s="685"/>
      <c r="GPZ39" s="685"/>
      <c r="GQA39" s="685"/>
      <c r="GQB39" s="685"/>
      <c r="GQC39" s="685"/>
      <c r="GQD39" s="685"/>
      <c r="GQE39" s="685"/>
      <c r="GQF39" s="685"/>
      <c r="GQG39" s="685"/>
      <c r="GQH39" s="685"/>
      <c r="GQI39" s="685"/>
      <c r="GQJ39" s="685"/>
      <c r="GQK39" s="685"/>
      <c r="GQL39" s="685"/>
      <c r="GQM39" s="685"/>
      <c r="GQN39" s="685"/>
      <c r="GQO39" s="685"/>
      <c r="GQP39" s="685"/>
      <c r="GQQ39" s="685"/>
      <c r="GQR39" s="685"/>
      <c r="GQS39" s="685"/>
      <c r="GQT39" s="685"/>
      <c r="GQU39" s="685"/>
      <c r="GQV39" s="685"/>
      <c r="GQW39" s="685"/>
      <c r="GQX39" s="685"/>
      <c r="GQY39" s="685"/>
      <c r="GQZ39" s="685"/>
      <c r="GRA39" s="685"/>
      <c r="GRB39" s="685"/>
      <c r="GRC39" s="685"/>
      <c r="GRD39" s="685"/>
      <c r="GRE39" s="685"/>
      <c r="GRF39" s="685"/>
      <c r="GRG39" s="685"/>
      <c r="GRH39" s="685"/>
      <c r="GRI39" s="685"/>
      <c r="GRJ39" s="685"/>
      <c r="GRK39" s="685"/>
      <c r="GRL39" s="685"/>
      <c r="GRM39" s="685"/>
      <c r="GRN39" s="685"/>
      <c r="GRO39" s="685"/>
      <c r="GRP39" s="685"/>
      <c r="GRQ39" s="685"/>
      <c r="GRR39" s="685"/>
      <c r="GRS39" s="685"/>
      <c r="GRT39" s="685"/>
      <c r="GRU39" s="685"/>
      <c r="GRV39" s="685"/>
      <c r="GRW39" s="685"/>
      <c r="GRX39" s="685"/>
      <c r="GRY39" s="685"/>
      <c r="GRZ39" s="685"/>
      <c r="GSA39" s="685"/>
      <c r="GSB39" s="685"/>
      <c r="GSC39" s="685"/>
      <c r="GSD39" s="685"/>
      <c r="GSE39" s="685"/>
      <c r="GSF39" s="685"/>
      <c r="GSG39" s="685"/>
      <c r="GSH39" s="685"/>
      <c r="GSI39" s="685"/>
      <c r="GSJ39" s="685"/>
      <c r="GSK39" s="685"/>
      <c r="GSL39" s="685"/>
      <c r="GSM39" s="685"/>
      <c r="GSN39" s="685"/>
      <c r="GSO39" s="685"/>
      <c r="GSP39" s="685"/>
      <c r="GSQ39" s="685"/>
      <c r="GSR39" s="685"/>
      <c r="GSS39" s="685"/>
      <c r="GST39" s="685"/>
      <c r="GSU39" s="685"/>
      <c r="GSV39" s="685"/>
      <c r="GSW39" s="685"/>
      <c r="GSX39" s="685"/>
      <c r="GSY39" s="685"/>
      <c r="GSZ39" s="685"/>
      <c r="GTA39" s="685"/>
      <c r="GTB39" s="685"/>
      <c r="GTC39" s="685"/>
      <c r="GTD39" s="685"/>
      <c r="GTE39" s="685"/>
      <c r="GTF39" s="685"/>
      <c r="GTG39" s="685"/>
      <c r="GTH39" s="685"/>
      <c r="GTI39" s="685"/>
      <c r="GTJ39" s="685"/>
      <c r="GTK39" s="685"/>
      <c r="GTL39" s="685"/>
      <c r="GTM39" s="685"/>
      <c r="GTN39" s="685"/>
      <c r="GTO39" s="685"/>
      <c r="GTP39" s="685"/>
      <c r="GTQ39" s="685"/>
      <c r="GTR39" s="685"/>
      <c r="GTS39" s="685"/>
      <c r="GTT39" s="685"/>
      <c r="GTU39" s="685"/>
      <c r="GTV39" s="685"/>
      <c r="GTW39" s="685"/>
      <c r="GTX39" s="685"/>
      <c r="GTY39" s="685"/>
      <c r="GTZ39" s="685"/>
      <c r="GUA39" s="685"/>
      <c r="GUB39" s="685"/>
      <c r="GUC39" s="685"/>
      <c r="GUD39" s="685"/>
      <c r="GUE39" s="685"/>
      <c r="GUF39" s="685"/>
      <c r="GUG39" s="685"/>
      <c r="GUH39" s="685"/>
      <c r="GUI39" s="685"/>
      <c r="GUJ39" s="685"/>
      <c r="GUK39" s="685"/>
      <c r="GUL39" s="685"/>
      <c r="GUM39" s="685"/>
      <c r="GUN39" s="685"/>
      <c r="GUO39" s="685"/>
      <c r="GUP39" s="685"/>
      <c r="GUQ39" s="685"/>
      <c r="GUR39" s="685"/>
      <c r="GUS39" s="685"/>
      <c r="GUT39" s="685"/>
      <c r="GUU39" s="685"/>
      <c r="GUV39" s="685"/>
      <c r="GUW39" s="685"/>
      <c r="GUX39" s="685"/>
      <c r="GUY39" s="685"/>
      <c r="GUZ39" s="685"/>
      <c r="GVA39" s="685"/>
      <c r="GVB39" s="685"/>
      <c r="GVC39" s="685"/>
      <c r="GVD39" s="685"/>
      <c r="GVE39" s="685"/>
      <c r="GVF39" s="685"/>
      <c r="GVG39" s="685"/>
      <c r="GVH39" s="685"/>
      <c r="GVI39" s="685"/>
      <c r="GVJ39" s="685"/>
      <c r="GVK39" s="685"/>
      <c r="GVL39" s="685"/>
      <c r="GVM39" s="685"/>
      <c r="GVN39" s="685"/>
      <c r="GVO39" s="685"/>
      <c r="GVP39" s="685"/>
      <c r="GVQ39" s="685"/>
      <c r="GVR39" s="685"/>
      <c r="GVS39" s="685"/>
      <c r="GVT39" s="685"/>
      <c r="GVU39" s="685"/>
      <c r="GVV39" s="685"/>
      <c r="GVW39" s="685"/>
      <c r="GVX39" s="685"/>
      <c r="GVY39" s="685"/>
      <c r="GVZ39" s="685"/>
      <c r="GWA39" s="685"/>
      <c r="GWB39" s="685"/>
      <c r="GWC39" s="685"/>
      <c r="GWD39" s="685"/>
      <c r="GWE39" s="685"/>
      <c r="GWF39" s="685"/>
      <c r="GWG39" s="685"/>
      <c r="GWH39" s="685"/>
      <c r="GWI39" s="685"/>
      <c r="GWJ39" s="685"/>
      <c r="GWK39" s="685"/>
      <c r="GWL39" s="685"/>
      <c r="GWM39" s="685"/>
      <c r="GWN39" s="685"/>
      <c r="GWO39" s="685"/>
      <c r="GWP39" s="685"/>
      <c r="GWQ39" s="685"/>
      <c r="GWR39" s="685"/>
      <c r="GWS39" s="685"/>
      <c r="GWT39" s="685"/>
      <c r="GWU39" s="685"/>
      <c r="GWV39" s="685"/>
      <c r="GWW39" s="685"/>
      <c r="GWX39" s="685"/>
      <c r="GWY39" s="685"/>
      <c r="GWZ39" s="685"/>
      <c r="GXA39" s="685"/>
      <c r="GXB39" s="685"/>
      <c r="GXC39" s="685"/>
      <c r="GXD39" s="685"/>
      <c r="GXE39" s="685"/>
      <c r="GXF39" s="685"/>
      <c r="GXG39" s="685"/>
      <c r="GXH39" s="685"/>
      <c r="GXI39" s="685"/>
      <c r="GXJ39" s="685"/>
      <c r="GXK39" s="685"/>
      <c r="GXL39" s="685"/>
      <c r="GXM39" s="685"/>
      <c r="GXN39" s="685"/>
      <c r="GXO39" s="685"/>
      <c r="GXP39" s="685"/>
      <c r="GXQ39" s="685"/>
      <c r="GXR39" s="685"/>
      <c r="GXS39" s="685"/>
      <c r="GXT39" s="685"/>
      <c r="GXU39" s="685"/>
      <c r="GXV39" s="685"/>
      <c r="GXW39" s="685"/>
      <c r="GXX39" s="685"/>
      <c r="GXY39" s="685"/>
      <c r="GXZ39" s="685"/>
      <c r="GYA39" s="685"/>
      <c r="GYB39" s="685"/>
      <c r="GYC39" s="685"/>
      <c r="GYD39" s="685"/>
      <c r="GYE39" s="685"/>
      <c r="GYF39" s="685"/>
      <c r="GYG39" s="685"/>
      <c r="GYH39" s="685"/>
      <c r="GYI39" s="685"/>
      <c r="GYJ39" s="685"/>
      <c r="GYK39" s="685"/>
      <c r="GYL39" s="685"/>
      <c r="GYM39" s="685"/>
      <c r="GYN39" s="685"/>
      <c r="GYO39" s="685"/>
      <c r="GYP39" s="685"/>
      <c r="GYQ39" s="685"/>
      <c r="GYR39" s="685"/>
      <c r="GYS39" s="685"/>
      <c r="GYT39" s="685"/>
      <c r="GYU39" s="685"/>
      <c r="GYV39" s="685"/>
      <c r="GYW39" s="685"/>
      <c r="GYX39" s="685"/>
      <c r="GYY39" s="685"/>
      <c r="GYZ39" s="685"/>
      <c r="GZA39" s="685"/>
      <c r="GZB39" s="685"/>
      <c r="GZC39" s="685"/>
      <c r="GZD39" s="685"/>
      <c r="GZE39" s="685"/>
      <c r="GZF39" s="685"/>
      <c r="GZG39" s="685"/>
      <c r="GZH39" s="685"/>
      <c r="GZI39" s="685"/>
      <c r="GZJ39" s="685"/>
      <c r="GZK39" s="685"/>
      <c r="GZL39" s="685"/>
      <c r="GZM39" s="685"/>
      <c r="GZN39" s="685"/>
      <c r="GZO39" s="685"/>
      <c r="GZP39" s="685"/>
      <c r="GZQ39" s="685"/>
      <c r="GZR39" s="685"/>
      <c r="GZS39" s="685"/>
      <c r="GZT39" s="685"/>
      <c r="GZU39" s="685"/>
      <c r="GZV39" s="685"/>
      <c r="GZW39" s="685"/>
      <c r="GZX39" s="685"/>
      <c r="GZY39" s="685"/>
      <c r="GZZ39" s="685"/>
      <c r="HAA39" s="685"/>
      <c r="HAB39" s="685"/>
      <c r="HAC39" s="685"/>
      <c r="HAD39" s="685"/>
      <c r="HAE39" s="685"/>
      <c r="HAF39" s="685"/>
      <c r="HAG39" s="685"/>
      <c r="HAH39" s="685"/>
      <c r="HAI39" s="685"/>
      <c r="HAJ39" s="685"/>
      <c r="HAK39" s="685"/>
      <c r="HAL39" s="685"/>
      <c r="HAM39" s="685"/>
      <c r="HAN39" s="685"/>
      <c r="HAO39" s="685"/>
      <c r="HAP39" s="685"/>
      <c r="HAQ39" s="685"/>
      <c r="HAR39" s="685"/>
      <c r="HAS39" s="685"/>
      <c r="HAT39" s="685"/>
      <c r="HAU39" s="685"/>
      <c r="HAV39" s="685"/>
      <c r="HAW39" s="685"/>
      <c r="HAX39" s="685"/>
      <c r="HAY39" s="685"/>
      <c r="HAZ39" s="685"/>
      <c r="HBA39" s="685"/>
      <c r="HBB39" s="685"/>
      <c r="HBC39" s="685"/>
      <c r="HBD39" s="685"/>
      <c r="HBE39" s="685"/>
      <c r="HBF39" s="685"/>
      <c r="HBG39" s="685"/>
      <c r="HBH39" s="685"/>
      <c r="HBI39" s="685"/>
      <c r="HBJ39" s="685"/>
      <c r="HBK39" s="685"/>
      <c r="HBL39" s="685"/>
      <c r="HBM39" s="685"/>
      <c r="HBN39" s="685"/>
      <c r="HBO39" s="685"/>
      <c r="HBP39" s="685"/>
      <c r="HBQ39" s="685"/>
      <c r="HBR39" s="685"/>
      <c r="HBS39" s="685"/>
      <c r="HBT39" s="685"/>
      <c r="HBU39" s="685"/>
      <c r="HBV39" s="685"/>
      <c r="HBW39" s="685"/>
      <c r="HBX39" s="685"/>
      <c r="HBY39" s="685"/>
      <c r="HBZ39" s="685"/>
      <c r="HCA39" s="685"/>
      <c r="HCB39" s="685"/>
      <c r="HCC39" s="685"/>
      <c r="HCD39" s="685"/>
      <c r="HCE39" s="685"/>
      <c r="HCF39" s="685"/>
      <c r="HCG39" s="685"/>
      <c r="HCH39" s="685"/>
      <c r="HCI39" s="685"/>
      <c r="HCJ39" s="685"/>
      <c r="HCK39" s="685"/>
      <c r="HCL39" s="685"/>
      <c r="HCM39" s="685"/>
      <c r="HCN39" s="685"/>
      <c r="HCO39" s="685"/>
      <c r="HCP39" s="685"/>
      <c r="HCQ39" s="685"/>
      <c r="HCR39" s="685"/>
      <c r="HCS39" s="685"/>
      <c r="HCT39" s="685"/>
      <c r="HCU39" s="685"/>
      <c r="HCV39" s="685"/>
      <c r="HCW39" s="685"/>
      <c r="HCX39" s="685"/>
      <c r="HCY39" s="685"/>
      <c r="HCZ39" s="685"/>
      <c r="HDA39" s="685"/>
      <c r="HDB39" s="685"/>
      <c r="HDC39" s="685"/>
      <c r="HDD39" s="685"/>
      <c r="HDE39" s="685"/>
      <c r="HDF39" s="685"/>
      <c r="HDG39" s="685"/>
      <c r="HDH39" s="685"/>
      <c r="HDI39" s="685"/>
      <c r="HDJ39" s="685"/>
      <c r="HDK39" s="685"/>
      <c r="HDL39" s="685"/>
      <c r="HDM39" s="685"/>
      <c r="HDN39" s="685"/>
      <c r="HDO39" s="685"/>
      <c r="HDP39" s="685"/>
      <c r="HDQ39" s="685"/>
      <c r="HDR39" s="685"/>
      <c r="HDS39" s="685"/>
      <c r="HDT39" s="685"/>
      <c r="HDU39" s="685"/>
      <c r="HDV39" s="685"/>
      <c r="HDW39" s="685"/>
      <c r="HDX39" s="685"/>
      <c r="HDY39" s="685"/>
      <c r="HDZ39" s="685"/>
      <c r="HEA39" s="685"/>
      <c r="HEB39" s="685"/>
      <c r="HEC39" s="685"/>
      <c r="HED39" s="685"/>
      <c r="HEE39" s="685"/>
      <c r="HEF39" s="685"/>
      <c r="HEG39" s="685"/>
      <c r="HEH39" s="685"/>
      <c r="HEI39" s="685"/>
      <c r="HEJ39" s="685"/>
      <c r="HEK39" s="685"/>
      <c r="HEL39" s="685"/>
      <c r="HEM39" s="685"/>
      <c r="HEN39" s="685"/>
      <c r="HEO39" s="685"/>
      <c r="HEP39" s="685"/>
      <c r="HEQ39" s="685"/>
      <c r="HER39" s="685"/>
      <c r="HES39" s="685"/>
      <c r="HET39" s="685"/>
      <c r="HEU39" s="685"/>
      <c r="HEV39" s="685"/>
      <c r="HEW39" s="685"/>
      <c r="HEX39" s="685"/>
      <c r="HEY39" s="685"/>
      <c r="HEZ39" s="685"/>
      <c r="HFA39" s="685"/>
      <c r="HFB39" s="685"/>
      <c r="HFC39" s="685"/>
      <c r="HFD39" s="685"/>
      <c r="HFE39" s="685"/>
      <c r="HFF39" s="685"/>
      <c r="HFG39" s="685"/>
      <c r="HFH39" s="685"/>
      <c r="HFI39" s="685"/>
      <c r="HFJ39" s="685"/>
      <c r="HFK39" s="685"/>
      <c r="HFL39" s="685"/>
      <c r="HFM39" s="685"/>
      <c r="HFN39" s="685"/>
      <c r="HFO39" s="685"/>
      <c r="HFP39" s="685"/>
      <c r="HFQ39" s="685"/>
      <c r="HFR39" s="685"/>
      <c r="HFS39" s="685"/>
      <c r="HFT39" s="685"/>
      <c r="HFU39" s="685"/>
      <c r="HFV39" s="685"/>
      <c r="HFW39" s="685"/>
      <c r="HFX39" s="685"/>
      <c r="HFY39" s="685"/>
      <c r="HFZ39" s="685"/>
      <c r="HGA39" s="685"/>
      <c r="HGB39" s="685"/>
      <c r="HGC39" s="685"/>
      <c r="HGD39" s="685"/>
      <c r="HGE39" s="685"/>
      <c r="HGF39" s="685"/>
      <c r="HGG39" s="685"/>
      <c r="HGH39" s="685"/>
      <c r="HGI39" s="685"/>
      <c r="HGJ39" s="685"/>
      <c r="HGK39" s="685"/>
      <c r="HGL39" s="685"/>
      <c r="HGM39" s="685"/>
      <c r="HGN39" s="685"/>
      <c r="HGO39" s="685"/>
      <c r="HGP39" s="685"/>
      <c r="HGQ39" s="685"/>
      <c r="HGR39" s="685"/>
      <c r="HGS39" s="685"/>
      <c r="HGT39" s="685"/>
      <c r="HGU39" s="685"/>
      <c r="HGV39" s="685"/>
      <c r="HGW39" s="685"/>
      <c r="HGX39" s="685"/>
      <c r="HGY39" s="685"/>
      <c r="HGZ39" s="685"/>
      <c r="HHA39" s="685"/>
      <c r="HHB39" s="685"/>
      <c r="HHC39" s="685"/>
      <c r="HHD39" s="685"/>
      <c r="HHE39" s="685"/>
      <c r="HHF39" s="685"/>
      <c r="HHG39" s="685"/>
      <c r="HHH39" s="685"/>
      <c r="HHI39" s="685"/>
      <c r="HHJ39" s="685"/>
      <c r="HHK39" s="685"/>
      <c r="HHL39" s="685"/>
      <c r="HHM39" s="685"/>
      <c r="HHN39" s="685"/>
      <c r="HHO39" s="685"/>
      <c r="HHP39" s="685"/>
      <c r="HHQ39" s="685"/>
      <c r="HHR39" s="685"/>
      <c r="HHS39" s="685"/>
      <c r="HHT39" s="685"/>
      <c r="HHU39" s="685"/>
      <c r="HHV39" s="685"/>
      <c r="HHW39" s="685"/>
      <c r="HHX39" s="685"/>
      <c r="HHY39" s="685"/>
      <c r="HHZ39" s="685"/>
      <c r="HIA39" s="685"/>
      <c r="HIB39" s="685"/>
      <c r="HIC39" s="685"/>
      <c r="HID39" s="685"/>
      <c r="HIE39" s="685"/>
      <c r="HIF39" s="685"/>
      <c r="HIG39" s="685"/>
      <c r="HIH39" s="685"/>
      <c r="HII39" s="685"/>
      <c r="HIJ39" s="685"/>
      <c r="HIK39" s="685"/>
      <c r="HIL39" s="685"/>
      <c r="HIM39" s="685"/>
      <c r="HIN39" s="685"/>
      <c r="HIO39" s="685"/>
      <c r="HIP39" s="685"/>
      <c r="HIQ39" s="685"/>
      <c r="HIR39" s="685"/>
      <c r="HIS39" s="685"/>
      <c r="HIT39" s="685"/>
      <c r="HIU39" s="685"/>
      <c r="HIV39" s="685"/>
      <c r="HIW39" s="685"/>
      <c r="HIX39" s="685"/>
      <c r="HIY39" s="685"/>
      <c r="HIZ39" s="685"/>
      <c r="HJA39" s="685"/>
      <c r="HJB39" s="685"/>
      <c r="HJC39" s="685"/>
      <c r="HJD39" s="685"/>
      <c r="HJE39" s="685"/>
      <c r="HJF39" s="685"/>
      <c r="HJG39" s="685"/>
      <c r="HJH39" s="685"/>
      <c r="HJI39" s="685"/>
      <c r="HJJ39" s="685"/>
      <c r="HJK39" s="685"/>
      <c r="HJL39" s="685"/>
      <c r="HJM39" s="685"/>
      <c r="HJN39" s="685"/>
      <c r="HJO39" s="685"/>
      <c r="HJP39" s="685"/>
      <c r="HJQ39" s="685"/>
      <c r="HJR39" s="685"/>
      <c r="HJS39" s="685"/>
      <c r="HJT39" s="685"/>
      <c r="HJU39" s="685"/>
      <c r="HJV39" s="685"/>
      <c r="HJW39" s="685"/>
      <c r="HJX39" s="685"/>
      <c r="HJY39" s="685"/>
      <c r="HJZ39" s="685"/>
      <c r="HKA39" s="685"/>
      <c r="HKB39" s="685"/>
      <c r="HKC39" s="685"/>
      <c r="HKD39" s="685"/>
      <c r="HKE39" s="685"/>
      <c r="HKF39" s="685"/>
      <c r="HKG39" s="685"/>
      <c r="HKH39" s="685"/>
      <c r="HKI39" s="685"/>
      <c r="HKJ39" s="685"/>
      <c r="HKK39" s="685"/>
      <c r="HKL39" s="685"/>
      <c r="HKM39" s="685"/>
      <c r="HKN39" s="685"/>
      <c r="HKO39" s="685"/>
      <c r="HKP39" s="685"/>
      <c r="HKQ39" s="685"/>
      <c r="HKR39" s="685"/>
      <c r="HKS39" s="685"/>
      <c r="HKT39" s="685"/>
      <c r="HKU39" s="685"/>
      <c r="HKV39" s="685"/>
      <c r="HKW39" s="685"/>
      <c r="HKX39" s="685"/>
      <c r="HKY39" s="685"/>
      <c r="HKZ39" s="685"/>
      <c r="HLA39" s="685"/>
      <c r="HLB39" s="685"/>
      <c r="HLC39" s="685"/>
      <c r="HLD39" s="685"/>
      <c r="HLE39" s="685"/>
      <c r="HLF39" s="685"/>
      <c r="HLG39" s="685"/>
      <c r="HLH39" s="685"/>
      <c r="HLI39" s="685"/>
      <c r="HLJ39" s="685"/>
      <c r="HLK39" s="685"/>
      <c r="HLL39" s="685"/>
      <c r="HLM39" s="685"/>
      <c r="HLN39" s="685"/>
      <c r="HLO39" s="685"/>
      <c r="HLP39" s="685"/>
      <c r="HLQ39" s="685"/>
      <c r="HLR39" s="685"/>
      <c r="HLS39" s="685"/>
      <c r="HLT39" s="685"/>
      <c r="HLU39" s="685"/>
      <c r="HLV39" s="685"/>
      <c r="HLW39" s="685"/>
      <c r="HLX39" s="685"/>
      <c r="HLY39" s="685"/>
      <c r="HLZ39" s="685"/>
      <c r="HMA39" s="685"/>
      <c r="HMB39" s="685"/>
      <c r="HMC39" s="685"/>
      <c r="HMD39" s="685"/>
      <c r="HME39" s="685"/>
      <c r="HMF39" s="685"/>
      <c r="HMG39" s="685"/>
      <c r="HMH39" s="685"/>
      <c r="HMI39" s="685"/>
      <c r="HMJ39" s="685"/>
      <c r="HMK39" s="685"/>
      <c r="HML39" s="685"/>
      <c r="HMM39" s="685"/>
      <c r="HMN39" s="685"/>
      <c r="HMO39" s="685"/>
      <c r="HMP39" s="685"/>
      <c r="HMQ39" s="685"/>
      <c r="HMR39" s="685"/>
      <c r="HMS39" s="685"/>
      <c r="HMT39" s="685"/>
      <c r="HMU39" s="685"/>
      <c r="HMV39" s="685"/>
      <c r="HMW39" s="685"/>
      <c r="HMX39" s="685"/>
      <c r="HMY39" s="685"/>
      <c r="HMZ39" s="685"/>
      <c r="HNA39" s="685"/>
      <c r="HNB39" s="685"/>
      <c r="HNC39" s="685"/>
      <c r="HND39" s="685"/>
      <c r="HNE39" s="685"/>
      <c r="HNF39" s="685"/>
      <c r="HNG39" s="685"/>
      <c r="HNH39" s="685"/>
      <c r="HNI39" s="685"/>
      <c r="HNJ39" s="685"/>
      <c r="HNK39" s="685"/>
      <c r="HNL39" s="685"/>
      <c r="HNM39" s="685"/>
      <c r="HNN39" s="685"/>
      <c r="HNO39" s="685"/>
      <c r="HNP39" s="685"/>
      <c r="HNQ39" s="685"/>
      <c r="HNR39" s="685"/>
      <c r="HNS39" s="685"/>
      <c r="HNT39" s="685"/>
      <c r="HNU39" s="685"/>
      <c r="HNV39" s="685"/>
      <c r="HNW39" s="685"/>
      <c r="HNX39" s="685"/>
      <c r="HNY39" s="685"/>
      <c r="HNZ39" s="685"/>
      <c r="HOA39" s="685"/>
      <c r="HOB39" s="685"/>
      <c r="HOC39" s="685"/>
      <c r="HOD39" s="685"/>
      <c r="HOE39" s="685"/>
      <c r="HOF39" s="685"/>
      <c r="HOG39" s="685"/>
      <c r="HOH39" s="685"/>
      <c r="HOI39" s="685"/>
      <c r="HOJ39" s="685"/>
      <c r="HOK39" s="685"/>
      <c r="HOL39" s="685"/>
      <c r="HOM39" s="685"/>
      <c r="HON39" s="685"/>
      <c r="HOO39" s="685"/>
      <c r="HOP39" s="685"/>
      <c r="HOQ39" s="685"/>
      <c r="HOR39" s="685"/>
      <c r="HOS39" s="685"/>
      <c r="HOT39" s="685"/>
      <c r="HOU39" s="685"/>
      <c r="HOV39" s="685"/>
      <c r="HOW39" s="685"/>
      <c r="HOX39" s="685"/>
      <c r="HOY39" s="685"/>
      <c r="HOZ39" s="685"/>
      <c r="HPA39" s="685"/>
      <c r="HPB39" s="685"/>
      <c r="HPC39" s="685"/>
      <c r="HPD39" s="685"/>
      <c r="HPE39" s="685"/>
      <c r="HPF39" s="685"/>
      <c r="HPG39" s="685"/>
      <c r="HPH39" s="685"/>
      <c r="HPI39" s="685"/>
      <c r="HPJ39" s="685"/>
      <c r="HPK39" s="685"/>
      <c r="HPL39" s="685"/>
      <c r="HPM39" s="685"/>
      <c r="HPN39" s="685"/>
      <c r="HPO39" s="685"/>
      <c r="HPP39" s="685"/>
      <c r="HPQ39" s="685"/>
      <c r="HPR39" s="685"/>
      <c r="HPS39" s="685"/>
      <c r="HPT39" s="685"/>
      <c r="HPU39" s="685"/>
      <c r="HPV39" s="685"/>
      <c r="HPW39" s="685"/>
      <c r="HPX39" s="685"/>
      <c r="HPY39" s="685"/>
      <c r="HPZ39" s="685"/>
      <c r="HQA39" s="685"/>
      <c r="HQB39" s="685"/>
      <c r="HQC39" s="685"/>
      <c r="HQD39" s="685"/>
      <c r="HQE39" s="685"/>
      <c r="HQF39" s="685"/>
      <c r="HQG39" s="685"/>
      <c r="HQH39" s="685"/>
      <c r="HQI39" s="685"/>
      <c r="HQJ39" s="685"/>
      <c r="HQK39" s="685"/>
      <c r="HQL39" s="685"/>
      <c r="HQM39" s="685"/>
      <c r="HQN39" s="685"/>
      <c r="HQO39" s="685"/>
      <c r="HQP39" s="685"/>
      <c r="HQQ39" s="685"/>
      <c r="HQR39" s="685"/>
      <c r="HQS39" s="685"/>
      <c r="HQT39" s="685"/>
      <c r="HQU39" s="685"/>
      <c r="HQV39" s="685"/>
      <c r="HQW39" s="685"/>
      <c r="HQX39" s="685"/>
      <c r="HQY39" s="685"/>
      <c r="HQZ39" s="685"/>
      <c r="HRA39" s="685"/>
      <c r="HRB39" s="685"/>
      <c r="HRC39" s="685"/>
      <c r="HRD39" s="685"/>
      <c r="HRE39" s="685"/>
      <c r="HRF39" s="685"/>
      <c r="HRG39" s="685"/>
      <c r="HRH39" s="685"/>
      <c r="HRI39" s="685"/>
      <c r="HRJ39" s="685"/>
      <c r="HRK39" s="685"/>
      <c r="HRL39" s="685"/>
      <c r="HRM39" s="685"/>
      <c r="HRN39" s="685"/>
      <c r="HRO39" s="685"/>
      <c r="HRP39" s="685"/>
      <c r="HRQ39" s="685"/>
      <c r="HRR39" s="685"/>
      <c r="HRS39" s="685"/>
      <c r="HRT39" s="685"/>
      <c r="HRU39" s="685"/>
      <c r="HRV39" s="685"/>
      <c r="HRW39" s="685"/>
      <c r="HRX39" s="685"/>
      <c r="HRY39" s="685"/>
      <c r="HRZ39" s="685"/>
      <c r="HSA39" s="685"/>
      <c r="HSB39" s="685"/>
      <c r="HSC39" s="685"/>
      <c r="HSD39" s="685"/>
      <c r="HSE39" s="685"/>
      <c r="HSF39" s="685"/>
      <c r="HSG39" s="685"/>
      <c r="HSH39" s="685"/>
      <c r="HSI39" s="685"/>
      <c r="HSJ39" s="685"/>
      <c r="HSK39" s="685"/>
      <c r="HSL39" s="685"/>
      <c r="HSM39" s="685"/>
      <c r="HSN39" s="685"/>
      <c r="HSO39" s="685"/>
      <c r="HSP39" s="685"/>
      <c r="HSQ39" s="685"/>
      <c r="HSR39" s="685"/>
      <c r="HSS39" s="685"/>
      <c r="HST39" s="685"/>
      <c r="HSU39" s="685"/>
      <c r="HSV39" s="685"/>
      <c r="HSW39" s="685"/>
      <c r="HSX39" s="685"/>
      <c r="HSY39" s="685"/>
      <c r="HSZ39" s="685"/>
      <c r="HTA39" s="685"/>
      <c r="HTB39" s="685"/>
      <c r="HTC39" s="685"/>
      <c r="HTD39" s="685"/>
      <c r="HTE39" s="685"/>
      <c r="HTF39" s="685"/>
      <c r="HTG39" s="685"/>
      <c r="HTH39" s="685"/>
      <c r="HTI39" s="685"/>
      <c r="HTJ39" s="685"/>
      <c r="HTK39" s="685"/>
      <c r="HTL39" s="685"/>
      <c r="HTM39" s="685"/>
      <c r="HTN39" s="685"/>
      <c r="HTO39" s="685"/>
      <c r="HTP39" s="685"/>
      <c r="HTQ39" s="685"/>
      <c r="HTR39" s="685"/>
      <c r="HTS39" s="685"/>
      <c r="HTT39" s="685"/>
      <c r="HTU39" s="685"/>
      <c r="HTV39" s="685"/>
      <c r="HTW39" s="685"/>
      <c r="HTX39" s="685"/>
      <c r="HTY39" s="685"/>
      <c r="HTZ39" s="685"/>
      <c r="HUA39" s="685"/>
      <c r="HUB39" s="685"/>
      <c r="HUC39" s="685"/>
      <c r="HUD39" s="685"/>
      <c r="HUE39" s="685"/>
      <c r="HUF39" s="685"/>
      <c r="HUG39" s="685"/>
      <c r="HUH39" s="685"/>
      <c r="HUI39" s="685"/>
      <c r="HUJ39" s="685"/>
      <c r="HUK39" s="685"/>
      <c r="HUL39" s="685"/>
      <c r="HUM39" s="685"/>
      <c r="HUN39" s="685"/>
      <c r="HUO39" s="685"/>
      <c r="HUP39" s="685"/>
      <c r="HUQ39" s="685"/>
      <c r="HUR39" s="685"/>
      <c r="HUS39" s="685"/>
      <c r="HUT39" s="685"/>
      <c r="HUU39" s="685"/>
      <c r="HUV39" s="685"/>
      <c r="HUW39" s="685"/>
      <c r="HUX39" s="685"/>
      <c r="HUY39" s="685"/>
      <c r="HUZ39" s="685"/>
      <c r="HVA39" s="685"/>
      <c r="HVB39" s="685"/>
      <c r="HVC39" s="685"/>
      <c r="HVD39" s="685"/>
      <c r="HVE39" s="685"/>
      <c r="HVF39" s="685"/>
      <c r="HVG39" s="685"/>
      <c r="HVH39" s="685"/>
      <c r="HVI39" s="685"/>
      <c r="HVJ39" s="685"/>
      <c r="HVK39" s="685"/>
      <c r="HVL39" s="685"/>
      <c r="HVM39" s="685"/>
      <c r="HVN39" s="685"/>
      <c r="HVO39" s="685"/>
      <c r="HVP39" s="685"/>
      <c r="HVQ39" s="685"/>
      <c r="HVR39" s="685"/>
      <c r="HVS39" s="685"/>
      <c r="HVT39" s="685"/>
      <c r="HVU39" s="685"/>
      <c r="HVV39" s="685"/>
      <c r="HVW39" s="685"/>
      <c r="HVX39" s="685"/>
      <c r="HVY39" s="685"/>
      <c r="HVZ39" s="685"/>
      <c r="HWA39" s="685"/>
      <c r="HWB39" s="685"/>
      <c r="HWC39" s="685"/>
      <c r="HWD39" s="685"/>
      <c r="HWE39" s="685"/>
      <c r="HWF39" s="685"/>
      <c r="HWG39" s="685"/>
      <c r="HWH39" s="685"/>
      <c r="HWI39" s="685"/>
      <c r="HWJ39" s="685"/>
      <c r="HWK39" s="685"/>
      <c r="HWL39" s="685"/>
      <c r="HWM39" s="685"/>
      <c r="HWN39" s="685"/>
      <c r="HWO39" s="685"/>
      <c r="HWP39" s="685"/>
      <c r="HWQ39" s="685"/>
      <c r="HWR39" s="685"/>
      <c r="HWS39" s="685"/>
      <c r="HWT39" s="685"/>
      <c r="HWU39" s="685"/>
      <c r="HWV39" s="685"/>
      <c r="HWW39" s="685"/>
      <c r="HWX39" s="685"/>
      <c r="HWY39" s="685"/>
      <c r="HWZ39" s="685"/>
      <c r="HXA39" s="685"/>
      <c r="HXB39" s="685"/>
      <c r="HXC39" s="685"/>
      <c r="HXD39" s="685"/>
      <c r="HXE39" s="685"/>
      <c r="HXF39" s="685"/>
      <c r="HXG39" s="685"/>
      <c r="HXH39" s="685"/>
      <c r="HXI39" s="685"/>
      <c r="HXJ39" s="685"/>
      <c r="HXK39" s="685"/>
      <c r="HXL39" s="685"/>
      <c r="HXM39" s="685"/>
      <c r="HXN39" s="685"/>
      <c r="HXO39" s="685"/>
      <c r="HXP39" s="685"/>
      <c r="HXQ39" s="685"/>
      <c r="HXR39" s="685"/>
      <c r="HXS39" s="685"/>
      <c r="HXT39" s="685"/>
      <c r="HXU39" s="685"/>
      <c r="HXV39" s="685"/>
      <c r="HXW39" s="685"/>
      <c r="HXX39" s="685"/>
      <c r="HXY39" s="685"/>
      <c r="HXZ39" s="685"/>
      <c r="HYA39" s="685"/>
      <c r="HYB39" s="685"/>
      <c r="HYC39" s="685"/>
      <c r="HYD39" s="685"/>
      <c r="HYE39" s="685"/>
      <c r="HYF39" s="685"/>
      <c r="HYG39" s="685"/>
      <c r="HYH39" s="685"/>
      <c r="HYI39" s="685"/>
      <c r="HYJ39" s="685"/>
      <c r="HYK39" s="685"/>
      <c r="HYL39" s="685"/>
      <c r="HYM39" s="685"/>
      <c r="HYN39" s="685"/>
      <c r="HYO39" s="685"/>
      <c r="HYP39" s="685"/>
      <c r="HYQ39" s="685"/>
      <c r="HYR39" s="685"/>
      <c r="HYS39" s="685"/>
      <c r="HYT39" s="685"/>
      <c r="HYU39" s="685"/>
      <c r="HYV39" s="685"/>
      <c r="HYW39" s="685"/>
      <c r="HYX39" s="685"/>
      <c r="HYY39" s="685"/>
      <c r="HYZ39" s="685"/>
      <c r="HZA39" s="685"/>
      <c r="HZB39" s="685"/>
      <c r="HZC39" s="685"/>
      <c r="HZD39" s="685"/>
      <c r="HZE39" s="685"/>
      <c r="HZF39" s="685"/>
      <c r="HZG39" s="685"/>
      <c r="HZH39" s="685"/>
      <c r="HZI39" s="685"/>
      <c r="HZJ39" s="685"/>
      <c r="HZK39" s="685"/>
      <c r="HZL39" s="685"/>
      <c r="HZM39" s="685"/>
      <c r="HZN39" s="685"/>
      <c r="HZO39" s="685"/>
      <c r="HZP39" s="685"/>
      <c r="HZQ39" s="685"/>
      <c r="HZR39" s="685"/>
      <c r="HZS39" s="685"/>
      <c r="HZT39" s="685"/>
      <c r="HZU39" s="685"/>
      <c r="HZV39" s="685"/>
      <c r="HZW39" s="685"/>
      <c r="HZX39" s="685"/>
      <c r="HZY39" s="685"/>
      <c r="HZZ39" s="685"/>
      <c r="IAA39" s="685"/>
      <c r="IAB39" s="685"/>
      <c r="IAC39" s="685"/>
      <c r="IAD39" s="685"/>
      <c r="IAE39" s="685"/>
      <c r="IAF39" s="685"/>
      <c r="IAG39" s="685"/>
      <c r="IAH39" s="685"/>
      <c r="IAI39" s="685"/>
      <c r="IAJ39" s="685"/>
      <c r="IAK39" s="685"/>
      <c r="IAL39" s="685"/>
      <c r="IAM39" s="685"/>
      <c r="IAN39" s="685"/>
      <c r="IAO39" s="685"/>
      <c r="IAP39" s="685"/>
      <c r="IAQ39" s="685"/>
      <c r="IAR39" s="685"/>
      <c r="IAS39" s="685"/>
      <c r="IAT39" s="685"/>
      <c r="IAU39" s="685"/>
      <c r="IAV39" s="685"/>
      <c r="IAW39" s="685"/>
      <c r="IAX39" s="685"/>
      <c r="IAY39" s="685"/>
      <c r="IAZ39" s="685"/>
      <c r="IBA39" s="685"/>
      <c r="IBB39" s="685"/>
      <c r="IBC39" s="685"/>
      <c r="IBD39" s="685"/>
      <c r="IBE39" s="685"/>
      <c r="IBF39" s="685"/>
      <c r="IBG39" s="685"/>
      <c r="IBH39" s="685"/>
      <c r="IBI39" s="685"/>
      <c r="IBJ39" s="685"/>
      <c r="IBK39" s="685"/>
      <c r="IBL39" s="685"/>
      <c r="IBM39" s="685"/>
      <c r="IBN39" s="685"/>
      <c r="IBO39" s="685"/>
      <c r="IBP39" s="685"/>
      <c r="IBQ39" s="685"/>
      <c r="IBR39" s="685"/>
      <c r="IBS39" s="685"/>
      <c r="IBT39" s="685"/>
      <c r="IBU39" s="685"/>
      <c r="IBV39" s="685"/>
      <c r="IBW39" s="685"/>
      <c r="IBX39" s="685"/>
      <c r="IBY39" s="685"/>
      <c r="IBZ39" s="685"/>
      <c r="ICA39" s="685"/>
      <c r="ICB39" s="685"/>
      <c r="ICC39" s="685"/>
      <c r="ICD39" s="685"/>
      <c r="ICE39" s="685"/>
      <c r="ICF39" s="685"/>
      <c r="ICG39" s="685"/>
      <c r="ICH39" s="685"/>
      <c r="ICI39" s="685"/>
      <c r="ICJ39" s="685"/>
      <c r="ICK39" s="685"/>
      <c r="ICL39" s="685"/>
      <c r="ICM39" s="685"/>
      <c r="ICN39" s="685"/>
      <c r="ICO39" s="685"/>
      <c r="ICP39" s="685"/>
      <c r="ICQ39" s="685"/>
      <c r="ICR39" s="685"/>
      <c r="ICS39" s="685"/>
      <c r="ICT39" s="685"/>
      <c r="ICU39" s="685"/>
      <c r="ICV39" s="685"/>
      <c r="ICW39" s="685"/>
      <c r="ICX39" s="685"/>
      <c r="ICY39" s="685"/>
      <c r="ICZ39" s="685"/>
      <c r="IDA39" s="685"/>
      <c r="IDB39" s="685"/>
      <c r="IDC39" s="685"/>
      <c r="IDD39" s="685"/>
      <c r="IDE39" s="685"/>
      <c r="IDF39" s="685"/>
      <c r="IDG39" s="685"/>
      <c r="IDH39" s="685"/>
      <c r="IDI39" s="685"/>
      <c r="IDJ39" s="685"/>
      <c r="IDK39" s="685"/>
      <c r="IDL39" s="685"/>
      <c r="IDM39" s="685"/>
      <c r="IDN39" s="685"/>
      <c r="IDO39" s="685"/>
      <c r="IDP39" s="685"/>
      <c r="IDQ39" s="685"/>
      <c r="IDR39" s="685"/>
      <c r="IDS39" s="685"/>
      <c r="IDT39" s="685"/>
      <c r="IDU39" s="685"/>
      <c r="IDV39" s="685"/>
      <c r="IDW39" s="685"/>
      <c r="IDX39" s="685"/>
      <c r="IDY39" s="685"/>
      <c r="IDZ39" s="685"/>
      <c r="IEA39" s="685"/>
      <c r="IEB39" s="685"/>
      <c r="IEC39" s="685"/>
      <c r="IED39" s="685"/>
      <c r="IEE39" s="685"/>
      <c r="IEF39" s="685"/>
      <c r="IEG39" s="685"/>
      <c r="IEH39" s="685"/>
      <c r="IEI39" s="685"/>
      <c r="IEJ39" s="685"/>
      <c r="IEK39" s="685"/>
      <c r="IEL39" s="685"/>
      <c r="IEM39" s="685"/>
      <c r="IEN39" s="685"/>
      <c r="IEO39" s="685"/>
      <c r="IEP39" s="685"/>
      <c r="IEQ39" s="685"/>
      <c r="IER39" s="685"/>
      <c r="IES39" s="685"/>
      <c r="IET39" s="685"/>
      <c r="IEU39" s="685"/>
      <c r="IEV39" s="685"/>
      <c r="IEW39" s="685"/>
      <c r="IEX39" s="685"/>
      <c r="IEY39" s="685"/>
      <c r="IEZ39" s="685"/>
      <c r="IFA39" s="685"/>
      <c r="IFB39" s="685"/>
      <c r="IFC39" s="685"/>
      <c r="IFD39" s="685"/>
      <c r="IFE39" s="685"/>
      <c r="IFF39" s="685"/>
      <c r="IFG39" s="685"/>
      <c r="IFH39" s="685"/>
      <c r="IFI39" s="685"/>
      <c r="IFJ39" s="685"/>
      <c r="IFK39" s="685"/>
      <c r="IFL39" s="685"/>
      <c r="IFM39" s="685"/>
      <c r="IFN39" s="685"/>
      <c r="IFO39" s="685"/>
      <c r="IFP39" s="685"/>
      <c r="IFQ39" s="685"/>
      <c r="IFR39" s="685"/>
      <c r="IFS39" s="685"/>
      <c r="IFT39" s="685"/>
      <c r="IFU39" s="685"/>
      <c r="IFV39" s="685"/>
      <c r="IFW39" s="685"/>
      <c r="IFX39" s="685"/>
      <c r="IFY39" s="685"/>
      <c r="IFZ39" s="685"/>
      <c r="IGA39" s="685"/>
      <c r="IGB39" s="685"/>
      <c r="IGC39" s="685"/>
      <c r="IGD39" s="685"/>
      <c r="IGE39" s="685"/>
      <c r="IGF39" s="685"/>
      <c r="IGG39" s="685"/>
      <c r="IGH39" s="685"/>
      <c r="IGI39" s="685"/>
      <c r="IGJ39" s="685"/>
      <c r="IGK39" s="685"/>
      <c r="IGL39" s="685"/>
      <c r="IGM39" s="685"/>
      <c r="IGN39" s="685"/>
      <c r="IGO39" s="685"/>
      <c r="IGP39" s="685"/>
      <c r="IGQ39" s="685"/>
      <c r="IGR39" s="685"/>
      <c r="IGS39" s="685"/>
      <c r="IGT39" s="685"/>
      <c r="IGU39" s="685"/>
      <c r="IGV39" s="685"/>
      <c r="IGW39" s="685"/>
      <c r="IGX39" s="685"/>
      <c r="IGY39" s="685"/>
      <c r="IGZ39" s="685"/>
      <c r="IHA39" s="685"/>
      <c r="IHB39" s="685"/>
      <c r="IHC39" s="685"/>
      <c r="IHD39" s="685"/>
      <c r="IHE39" s="685"/>
      <c r="IHF39" s="685"/>
      <c r="IHG39" s="685"/>
      <c r="IHH39" s="685"/>
      <c r="IHI39" s="685"/>
      <c r="IHJ39" s="685"/>
      <c r="IHK39" s="685"/>
      <c r="IHL39" s="685"/>
      <c r="IHM39" s="685"/>
      <c r="IHN39" s="685"/>
      <c r="IHO39" s="685"/>
      <c r="IHP39" s="685"/>
      <c r="IHQ39" s="685"/>
      <c r="IHR39" s="685"/>
      <c r="IHS39" s="685"/>
      <c r="IHT39" s="685"/>
      <c r="IHU39" s="685"/>
      <c r="IHV39" s="685"/>
      <c r="IHW39" s="685"/>
      <c r="IHX39" s="685"/>
      <c r="IHY39" s="685"/>
      <c r="IHZ39" s="685"/>
      <c r="IIA39" s="685"/>
      <c r="IIB39" s="685"/>
      <c r="IIC39" s="685"/>
      <c r="IID39" s="685"/>
      <c r="IIE39" s="685"/>
      <c r="IIF39" s="685"/>
      <c r="IIG39" s="685"/>
      <c r="IIH39" s="685"/>
      <c r="III39" s="685"/>
      <c r="IIJ39" s="685"/>
      <c r="IIK39" s="685"/>
      <c r="IIL39" s="685"/>
      <c r="IIM39" s="685"/>
      <c r="IIN39" s="685"/>
      <c r="IIO39" s="685"/>
      <c r="IIP39" s="685"/>
      <c r="IIQ39" s="685"/>
      <c r="IIR39" s="685"/>
      <c r="IIS39" s="685"/>
      <c r="IIT39" s="685"/>
      <c r="IIU39" s="685"/>
      <c r="IIV39" s="685"/>
      <c r="IIW39" s="685"/>
      <c r="IIX39" s="685"/>
      <c r="IIY39" s="685"/>
      <c r="IIZ39" s="685"/>
      <c r="IJA39" s="685"/>
      <c r="IJB39" s="685"/>
      <c r="IJC39" s="685"/>
      <c r="IJD39" s="685"/>
      <c r="IJE39" s="685"/>
      <c r="IJF39" s="685"/>
      <c r="IJG39" s="685"/>
      <c r="IJH39" s="685"/>
      <c r="IJI39" s="685"/>
      <c r="IJJ39" s="685"/>
      <c r="IJK39" s="685"/>
      <c r="IJL39" s="685"/>
      <c r="IJM39" s="685"/>
      <c r="IJN39" s="685"/>
      <c r="IJO39" s="685"/>
      <c r="IJP39" s="685"/>
      <c r="IJQ39" s="685"/>
      <c r="IJR39" s="685"/>
      <c r="IJS39" s="685"/>
      <c r="IJT39" s="685"/>
      <c r="IJU39" s="685"/>
      <c r="IJV39" s="685"/>
      <c r="IJW39" s="685"/>
      <c r="IJX39" s="685"/>
      <c r="IJY39" s="685"/>
      <c r="IJZ39" s="685"/>
      <c r="IKA39" s="685"/>
      <c r="IKB39" s="685"/>
      <c r="IKC39" s="685"/>
      <c r="IKD39" s="685"/>
      <c r="IKE39" s="685"/>
      <c r="IKF39" s="685"/>
      <c r="IKG39" s="685"/>
      <c r="IKH39" s="685"/>
      <c r="IKI39" s="685"/>
      <c r="IKJ39" s="685"/>
      <c r="IKK39" s="685"/>
      <c r="IKL39" s="685"/>
      <c r="IKM39" s="685"/>
      <c r="IKN39" s="685"/>
      <c r="IKO39" s="685"/>
      <c r="IKP39" s="685"/>
      <c r="IKQ39" s="685"/>
      <c r="IKR39" s="685"/>
      <c r="IKS39" s="685"/>
      <c r="IKT39" s="685"/>
      <c r="IKU39" s="685"/>
      <c r="IKV39" s="685"/>
      <c r="IKW39" s="685"/>
      <c r="IKX39" s="685"/>
      <c r="IKY39" s="685"/>
      <c r="IKZ39" s="685"/>
      <c r="ILA39" s="685"/>
      <c r="ILB39" s="685"/>
      <c r="ILC39" s="685"/>
      <c r="ILD39" s="685"/>
      <c r="ILE39" s="685"/>
      <c r="ILF39" s="685"/>
      <c r="ILG39" s="685"/>
      <c r="ILH39" s="685"/>
      <c r="ILI39" s="685"/>
      <c r="ILJ39" s="685"/>
      <c r="ILK39" s="685"/>
      <c r="ILL39" s="685"/>
      <c r="ILM39" s="685"/>
      <c r="ILN39" s="685"/>
      <c r="ILO39" s="685"/>
      <c r="ILP39" s="685"/>
      <c r="ILQ39" s="685"/>
      <c r="ILR39" s="685"/>
      <c r="ILS39" s="685"/>
      <c r="ILT39" s="685"/>
      <c r="ILU39" s="685"/>
      <c r="ILV39" s="685"/>
      <c r="ILW39" s="685"/>
      <c r="ILX39" s="685"/>
      <c r="ILY39" s="685"/>
      <c r="ILZ39" s="685"/>
      <c r="IMA39" s="685"/>
      <c r="IMB39" s="685"/>
      <c r="IMC39" s="685"/>
      <c r="IMD39" s="685"/>
      <c r="IME39" s="685"/>
      <c r="IMF39" s="685"/>
      <c r="IMG39" s="685"/>
      <c r="IMH39" s="685"/>
      <c r="IMI39" s="685"/>
      <c r="IMJ39" s="685"/>
      <c r="IMK39" s="685"/>
      <c r="IML39" s="685"/>
      <c r="IMM39" s="685"/>
      <c r="IMN39" s="685"/>
      <c r="IMO39" s="685"/>
      <c r="IMP39" s="685"/>
      <c r="IMQ39" s="685"/>
      <c r="IMR39" s="685"/>
      <c r="IMS39" s="685"/>
      <c r="IMT39" s="685"/>
      <c r="IMU39" s="685"/>
      <c r="IMV39" s="685"/>
      <c r="IMW39" s="685"/>
      <c r="IMX39" s="685"/>
      <c r="IMY39" s="685"/>
      <c r="IMZ39" s="685"/>
      <c r="INA39" s="685"/>
      <c r="INB39" s="685"/>
      <c r="INC39" s="685"/>
      <c r="IND39" s="685"/>
      <c r="INE39" s="685"/>
      <c r="INF39" s="685"/>
      <c r="ING39" s="685"/>
      <c r="INH39" s="685"/>
      <c r="INI39" s="685"/>
      <c r="INJ39" s="685"/>
      <c r="INK39" s="685"/>
      <c r="INL39" s="685"/>
      <c r="INM39" s="685"/>
      <c r="INN39" s="685"/>
      <c r="INO39" s="685"/>
      <c r="INP39" s="685"/>
      <c r="INQ39" s="685"/>
      <c r="INR39" s="685"/>
      <c r="INS39" s="685"/>
      <c r="INT39" s="685"/>
      <c r="INU39" s="685"/>
      <c r="INV39" s="685"/>
      <c r="INW39" s="685"/>
      <c r="INX39" s="685"/>
      <c r="INY39" s="685"/>
      <c r="INZ39" s="685"/>
      <c r="IOA39" s="685"/>
      <c r="IOB39" s="685"/>
      <c r="IOC39" s="685"/>
      <c r="IOD39" s="685"/>
      <c r="IOE39" s="685"/>
      <c r="IOF39" s="685"/>
      <c r="IOG39" s="685"/>
      <c r="IOH39" s="685"/>
      <c r="IOI39" s="685"/>
      <c r="IOJ39" s="685"/>
      <c r="IOK39" s="685"/>
      <c r="IOL39" s="685"/>
      <c r="IOM39" s="685"/>
      <c r="ION39" s="685"/>
      <c r="IOO39" s="685"/>
      <c r="IOP39" s="685"/>
      <c r="IOQ39" s="685"/>
      <c r="IOR39" s="685"/>
      <c r="IOS39" s="685"/>
      <c r="IOT39" s="685"/>
      <c r="IOU39" s="685"/>
      <c r="IOV39" s="685"/>
      <c r="IOW39" s="685"/>
      <c r="IOX39" s="685"/>
      <c r="IOY39" s="685"/>
      <c r="IOZ39" s="685"/>
      <c r="IPA39" s="685"/>
      <c r="IPB39" s="685"/>
      <c r="IPC39" s="685"/>
      <c r="IPD39" s="685"/>
      <c r="IPE39" s="685"/>
      <c r="IPF39" s="685"/>
      <c r="IPG39" s="685"/>
      <c r="IPH39" s="685"/>
      <c r="IPI39" s="685"/>
      <c r="IPJ39" s="685"/>
      <c r="IPK39" s="685"/>
      <c r="IPL39" s="685"/>
      <c r="IPM39" s="685"/>
      <c r="IPN39" s="685"/>
      <c r="IPO39" s="685"/>
      <c r="IPP39" s="685"/>
      <c r="IPQ39" s="685"/>
      <c r="IPR39" s="685"/>
      <c r="IPS39" s="685"/>
      <c r="IPT39" s="685"/>
      <c r="IPU39" s="685"/>
      <c r="IPV39" s="685"/>
      <c r="IPW39" s="685"/>
      <c r="IPX39" s="685"/>
      <c r="IPY39" s="685"/>
      <c r="IPZ39" s="685"/>
      <c r="IQA39" s="685"/>
      <c r="IQB39" s="685"/>
      <c r="IQC39" s="685"/>
      <c r="IQD39" s="685"/>
      <c r="IQE39" s="685"/>
      <c r="IQF39" s="685"/>
      <c r="IQG39" s="685"/>
      <c r="IQH39" s="685"/>
      <c r="IQI39" s="685"/>
      <c r="IQJ39" s="685"/>
      <c r="IQK39" s="685"/>
      <c r="IQL39" s="685"/>
      <c r="IQM39" s="685"/>
      <c r="IQN39" s="685"/>
      <c r="IQO39" s="685"/>
      <c r="IQP39" s="685"/>
      <c r="IQQ39" s="685"/>
      <c r="IQR39" s="685"/>
      <c r="IQS39" s="685"/>
      <c r="IQT39" s="685"/>
      <c r="IQU39" s="685"/>
      <c r="IQV39" s="685"/>
      <c r="IQW39" s="685"/>
      <c r="IQX39" s="685"/>
      <c r="IQY39" s="685"/>
      <c r="IQZ39" s="685"/>
      <c r="IRA39" s="685"/>
      <c r="IRB39" s="685"/>
      <c r="IRC39" s="685"/>
      <c r="IRD39" s="685"/>
      <c r="IRE39" s="685"/>
      <c r="IRF39" s="685"/>
      <c r="IRG39" s="685"/>
      <c r="IRH39" s="685"/>
      <c r="IRI39" s="685"/>
      <c r="IRJ39" s="685"/>
      <c r="IRK39" s="685"/>
      <c r="IRL39" s="685"/>
      <c r="IRM39" s="685"/>
      <c r="IRN39" s="685"/>
      <c r="IRO39" s="685"/>
      <c r="IRP39" s="685"/>
      <c r="IRQ39" s="685"/>
      <c r="IRR39" s="685"/>
      <c r="IRS39" s="685"/>
      <c r="IRT39" s="685"/>
      <c r="IRU39" s="685"/>
      <c r="IRV39" s="685"/>
      <c r="IRW39" s="685"/>
      <c r="IRX39" s="685"/>
      <c r="IRY39" s="685"/>
      <c r="IRZ39" s="685"/>
      <c r="ISA39" s="685"/>
      <c r="ISB39" s="685"/>
      <c r="ISC39" s="685"/>
      <c r="ISD39" s="685"/>
      <c r="ISE39" s="685"/>
      <c r="ISF39" s="685"/>
      <c r="ISG39" s="685"/>
      <c r="ISH39" s="685"/>
      <c r="ISI39" s="685"/>
      <c r="ISJ39" s="685"/>
      <c r="ISK39" s="685"/>
      <c r="ISL39" s="685"/>
      <c r="ISM39" s="685"/>
      <c r="ISN39" s="685"/>
      <c r="ISO39" s="685"/>
      <c r="ISP39" s="685"/>
      <c r="ISQ39" s="685"/>
      <c r="ISR39" s="685"/>
      <c r="ISS39" s="685"/>
      <c r="IST39" s="685"/>
      <c r="ISU39" s="685"/>
      <c r="ISV39" s="685"/>
      <c r="ISW39" s="685"/>
      <c r="ISX39" s="685"/>
      <c r="ISY39" s="685"/>
      <c r="ISZ39" s="685"/>
      <c r="ITA39" s="685"/>
      <c r="ITB39" s="685"/>
      <c r="ITC39" s="685"/>
      <c r="ITD39" s="685"/>
      <c r="ITE39" s="685"/>
      <c r="ITF39" s="685"/>
      <c r="ITG39" s="685"/>
      <c r="ITH39" s="685"/>
      <c r="ITI39" s="685"/>
      <c r="ITJ39" s="685"/>
      <c r="ITK39" s="685"/>
      <c r="ITL39" s="685"/>
      <c r="ITM39" s="685"/>
      <c r="ITN39" s="685"/>
      <c r="ITO39" s="685"/>
      <c r="ITP39" s="685"/>
      <c r="ITQ39" s="685"/>
      <c r="ITR39" s="685"/>
      <c r="ITS39" s="685"/>
      <c r="ITT39" s="685"/>
      <c r="ITU39" s="685"/>
      <c r="ITV39" s="685"/>
      <c r="ITW39" s="685"/>
      <c r="ITX39" s="685"/>
      <c r="ITY39" s="685"/>
      <c r="ITZ39" s="685"/>
      <c r="IUA39" s="685"/>
      <c r="IUB39" s="685"/>
      <c r="IUC39" s="685"/>
      <c r="IUD39" s="685"/>
      <c r="IUE39" s="685"/>
      <c r="IUF39" s="685"/>
      <c r="IUG39" s="685"/>
      <c r="IUH39" s="685"/>
      <c r="IUI39" s="685"/>
      <c r="IUJ39" s="685"/>
      <c r="IUK39" s="685"/>
      <c r="IUL39" s="685"/>
      <c r="IUM39" s="685"/>
      <c r="IUN39" s="685"/>
      <c r="IUO39" s="685"/>
      <c r="IUP39" s="685"/>
      <c r="IUQ39" s="685"/>
      <c r="IUR39" s="685"/>
      <c r="IUS39" s="685"/>
      <c r="IUT39" s="685"/>
      <c r="IUU39" s="685"/>
      <c r="IUV39" s="685"/>
      <c r="IUW39" s="685"/>
      <c r="IUX39" s="685"/>
      <c r="IUY39" s="685"/>
      <c r="IUZ39" s="685"/>
      <c r="IVA39" s="685"/>
      <c r="IVB39" s="685"/>
      <c r="IVC39" s="685"/>
      <c r="IVD39" s="685"/>
      <c r="IVE39" s="685"/>
      <c r="IVF39" s="685"/>
      <c r="IVG39" s="685"/>
      <c r="IVH39" s="685"/>
      <c r="IVI39" s="685"/>
      <c r="IVJ39" s="685"/>
      <c r="IVK39" s="685"/>
      <c r="IVL39" s="685"/>
      <c r="IVM39" s="685"/>
      <c r="IVN39" s="685"/>
      <c r="IVO39" s="685"/>
      <c r="IVP39" s="685"/>
      <c r="IVQ39" s="685"/>
      <c r="IVR39" s="685"/>
      <c r="IVS39" s="685"/>
      <c r="IVT39" s="685"/>
      <c r="IVU39" s="685"/>
      <c r="IVV39" s="685"/>
      <c r="IVW39" s="685"/>
      <c r="IVX39" s="685"/>
      <c r="IVY39" s="685"/>
      <c r="IVZ39" s="685"/>
      <c r="IWA39" s="685"/>
      <c r="IWB39" s="685"/>
      <c r="IWC39" s="685"/>
      <c r="IWD39" s="685"/>
      <c r="IWE39" s="685"/>
      <c r="IWF39" s="685"/>
      <c r="IWG39" s="685"/>
      <c r="IWH39" s="685"/>
      <c r="IWI39" s="685"/>
      <c r="IWJ39" s="685"/>
      <c r="IWK39" s="685"/>
      <c r="IWL39" s="685"/>
      <c r="IWM39" s="685"/>
      <c r="IWN39" s="685"/>
      <c r="IWO39" s="685"/>
      <c r="IWP39" s="685"/>
      <c r="IWQ39" s="685"/>
      <c r="IWR39" s="685"/>
      <c r="IWS39" s="685"/>
      <c r="IWT39" s="685"/>
      <c r="IWU39" s="685"/>
      <c r="IWV39" s="685"/>
      <c r="IWW39" s="685"/>
      <c r="IWX39" s="685"/>
      <c r="IWY39" s="685"/>
      <c r="IWZ39" s="685"/>
      <c r="IXA39" s="685"/>
      <c r="IXB39" s="685"/>
      <c r="IXC39" s="685"/>
      <c r="IXD39" s="685"/>
      <c r="IXE39" s="685"/>
      <c r="IXF39" s="685"/>
      <c r="IXG39" s="685"/>
      <c r="IXH39" s="685"/>
      <c r="IXI39" s="685"/>
      <c r="IXJ39" s="685"/>
      <c r="IXK39" s="685"/>
      <c r="IXL39" s="685"/>
      <c r="IXM39" s="685"/>
      <c r="IXN39" s="685"/>
      <c r="IXO39" s="685"/>
      <c r="IXP39" s="685"/>
      <c r="IXQ39" s="685"/>
      <c r="IXR39" s="685"/>
      <c r="IXS39" s="685"/>
      <c r="IXT39" s="685"/>
      <c r="IXU39" s="685"/>
      <c r="IXV39" s="685"/>
      <c r="IXW39" s="685"/>
      <c r="IXX39" s="685"/>
      <c r="IXY39" s="685"/>
      <c r="IXZ39" s="685"/>
      <c r="IYA39" s="685"/>
      <c r="IYB39" s="685"/>
      <c r="IYC39" s="685"/>
      <c r="IYD39" s="685"/>
      <c r="IYE39" s="685"/>
      <c r="IYF39" s="685"/>
      <c r="IYG39" s="685"/>
      <c r="IYH39" s="685"/>
      <c r="IYI39" s="685"/>
      <c r="IYJ39" s="685"/>
      <c r="IYK39" s="685"/>
      <c r="IYL39" s="685"/>
      <c r="IYM39" s="685"/>
      <c r="IYN39" s="685"/>
      <c r="IYO39" s="685"/>
      <c r="IYP39" s="685"/>
      <c r="IYQ39" s="685"/>
      <c r="IYR39" s="685"/>
      <c r="IYS39" s="685"/>
      <c r="IYT39" s="685"/>
      <c r="IYU39" s="685"/>
      <c r="IYV39" s="685"/>
      <c r="IYW39" s="685"/>
      <c r="IYX39" s="685"/>
      <c r="IYY39" s="685"/>
      <c r="IYZ39" s="685"/>
      <c r="IZA39" s="685"/>
      <c r="IZB39" s="685"/>
      <c r="IZC39" s="685"/>
      <c r="IZD39" s="685"/>
      <c r="IZE39" s="685"/>
      <c r="IZF39" s="685"/>
      <c r="IZG39" s="685"/>
      <c r="IZH39" s="685"/>
      <c r="IZI39" s="685"/>
      <c r="IZJ39" s="685"/>
      <c r="IZK39" s="685"/>
      <c r="IZL39" s="685"/>
      <c r="IZM39" s="685"/>
      <c r="IZN39" s="685"/>
      <c r="IZO39" s="685"/>
      <c r="IZP39" s="685"/>
      <c r="IZQ39" s="685"/>
      <c r="IZR39" s="685"/>
      <c r="IZS39" s="685"/>
      <c r="IZT39" s="685"/>
      <c r="IZU39" s="685"/>
      <c r="IZV39" s="685"/>
      <c r="IZW39" s="685"/>
      <c r="IZX39" s="685"/>
      <c r="IZY39" s="685"/>
      <c r="IZZ39" s="685"/>
      <c r="JAA39" s="685"/>
      <c r="JAB39" s="685"/>
      <c r="JAC39" s="685"/>
      <c r="JAD39" s="685"/>
      <c r="JAE39" s="685"/>
      <c r="JAF39" s="685"/>
      <c r="JAG39" s="685"/>
      <c r="JAH39" s="685"/>
      <c r="JAI39" s="685"/>
      <c r="JAJ39" s="685"/>
      <c r="JAK39" s="685"/>
      <c r="JAL39" s="685"/>
      <c r="JAM39" s="685"/>
      <c r="JAN39" s="685"/>
      <c r="JAO39" s="685"/>
      <c r="JAP39" s="685"/>
      <c r="JAQ39" s="685"/>
      <c r="JAR39" s="685"/>
      <c r="JAS39" s="685"/>
      <c r="JAT39" s="685"/>
      <c r="JAU39" s="685"/>
      <c r="JAV39" s="685"/>
      <c r="JAW39" s="685"/>
      <c r="JAX39" s="685"/>
      <c r="JAY39" s="685"/>
      <c r="JAZ39" s="685"/>
      <c r="JBA39" s="685"/>
      <c r="JBB39" s="685"/>
      <c r="JBC39" s="685"/>
      <c r="JBD39" s="685"/>
      <c r="JBE39" s="685"/>
      <c r="JBF39" s="685"/>
      <c r="JBG39" s="685"/>
      <c r="JBH39" s="685"/>
      <c r="JBI39" s="685"/>
      <c r="JBJ39" s="685"/>
      <c r="JBK39" s="685"/>
      <c r="JBL39" s="685"/>
      <c r="JBM39" s="685"/>
      <c r="JBN39" s="685"/>
      <c r="JBO39" s="685"/>
      <c r="JBP39" s="685"/>
      <c r="JBQ39" s="685"/>
      <c r="JBR39" s="685"/>
      <c r="JBS39" s="685"/>
      <c r="JBT39" s="685"/>
      <c r="JBU39" s="685"/>
      <c r="JBV39" s="685"/>
      <c r="JBW39" s="685"/>
      <c r="JBX39" s="685"/>
      <c r="JBY39" s="685"/>
      <c r="JBZ39" s="685"/>
      <c r="JCA39" s="685"/>
      <c r="JCB39" s="685"/>
      <c r="JCC39" s="685"/>
      <c r="JCD39" s="685"/>
      <c r="JCE39" s="685"/>
      <c r="JCF39" s="685"/>
      <c r="JCG39" s="685"/>
      <c r="JCH39" s="685"/>
      <c r="JCI39" s="685"/>
      <c r="JCJ39" s="685"/>
      <c r="JCK39" s="685"/>
      <c r="JCL39" s="685"/>
      <c r="JCM39" s="685"/>
      <c r="JCN39" s="685"/>
      <c r="JCO39" s="685"/>
      <c r="JCP39" s="685"/>
      <c r="JCQ39" s="685"/>
      <c r="JCR39" s="685"/>
      <c r="JCS39" s="685"/>
      <c r="JCT39" s="685"/>
      <c r="JCU39" s="685"/>
      <c r="JCV39" s="685"/>
      <c r="JCW39" s="685"/>
      <c r="JCX39" s="685"/>
      <c r="JCY39" s="685"/>
      <c r="JCZ39" s="685"/>
      <c r="JDA39" s="685"/>
      <c r="JDB39" s="685"/>
      <c r="JDC39" s="685"/>
      <c r="JDD39" s="685"/>
      <c r="JDE39" s="685"/>
      <c r="JDF39" s="685"/>
      <c r="JDG39" s="685"/>
      <c r="JDH39" s="685"/>
      <c r="JDI39" s="685"/>
      <c r="JDJ39" s="685"/>
      <c r="JDK39" s="685"/>
      <c r="JDL39" s="685"/>
      <c r="JDM39" s="685"/>
      <c r="JDN39" s="685"/>
      <c r="JDO39" s="685"/>
      <c r="JDP39" s="685"/>
      <c r="JDQ39" s="685"/>
      <c r="JDR39" s="685"/>
      <c r="JDS39" s="685"/>
      <c r="JDT39" s="685"/>
      <c r="JDU39" s="685"/>
      <c r="JDV39" s="685"/>
      <c r="JDW39" s="685"/>
      <c r="JDX39" s="685"/>
      <c r="JDY39" s="685"/>
      <c r="JDZ39" s="685"/>
      <c r="JEA39" s="685"/>
      <c r="JEB39" s="685"/>
      <c r="JEC39" s="685"/>
      <c r="JED39" s="685"/>
      <c r="JEE39" s="685"/>
      <c r="JEF39" s="685"/>
      <c r="JEG39" s="685"/>
      <c r="JEH39" s="685"/>
      <c r="JEI39" s="685"/>
      <c r="JEJ39" s="685"/>
      <c r="JEK39" s="685"/>
      <c r="JEL39" s="685"/>
      <c r="JEM39" s="685"/>
      <c r="JEN39" s="685"/>
      <c r="JEO39" s="685"/>
      <c r="JEP39" s="685"/>
      <c r="JEQ39" s="685"/>
      <c r="JER39" s="685"/>
      <c r="JES39" s="685"/>
      <c r="JET39" s="685"/>
      <c r="JEU39" s="685"/>
      <c r="JEV39" s="685"/>
      <c r="JEW39" s="685"/>
      <c r="JEX39" s="685"/>
      <c r="JEY39" s="685"/>
      <c r="JEZ39" s="685"/>
      <c r="JFA39" s="685"/>
      <c r="JFB39" s="685"/>
      <c r="JFC39" s="685"/>
      <c r="JFD39" s="685"/>
      <c r="JFE39" s="685"/>
      <c r="JFF39" s="685"/>
      <c r="JFG39" s="685"/>
      <c r="JFH39" s="685"/>
      <c r="JFI39" s="685"/>
      <c r="JFJ39" s="685"/>
      <c r="JFK39" s="685"/>
      <c r="JFL39" s="685"/>
      <c r="JFM39" s="685"/>
      <c r="JFN39" s="685"/>
      <c r="JFO39" s="685"/>
      <c r="JFP39" s="685"/>
      <c r="JFQ39" s="685"/>
      <c r="JFR39" s="685"/>
      <c r="JFS39" s="685"/>
      <c r="JFT39" s="685"/>
      <c r="JFU39" s="685"/>
      <c r="JFV39" s="685"/>
      <c r="JFW39" s="685"/>
      <c r="JFX39" s="685"/>
      <c r="JFY39" s="685"/>
      <c r="JFZ39" s="685"/>
      <c r="JGA39" s="685"/>
      <c r="JGB39" s="685"/>
      <c r="JGC39" s="685"/>
      <c r="JGD39" s="685"/>
      <c r="JGE39" s="685"/>
      <c r="JGF39" s="685"/>
      <c r="JGG39" s="685"/>
      <c r="JGH39" s="685"/>
      <c r="JGI39" s="685"/>
      <c r="JGJ39" s="685"/>
      <c r="JGK39" s="685"/>
      <c r="JGL39" s="685"/>
      <c r="JGM39" s="685"/>
      <c r="JGN39" s="685"/>
      <c r="JGO39" s="685"/>
      <c r="JGP39" s="685"/>
      <c r="JGQ39" s="685"/>
      <c r="JGR39" s="685"/>
      <c r="JGS39" s="685"/>
      <c r="JGT39" s="685"/>
      <c r="JGU39" s="685"/>
      <c r="JGV39" s="685"/>
      <c r="JGW39" s="685"/>
      <c r="JGX39" s="685"/>
      <c r="JGY39" s="685"/>
      <c r="JGZ39" s="685"/>
      <c r="JHA39" s="685"/>
      <c r="JHB39" s="685"/>
      <c r="JHC39" s="685"/>
      <c r="JHD39" s="685"/>
      <c r="JHE39" s="685"/>
      <c r="JHF39" s="685"/>
      <c r="JHG39" s="685"/>
      <c r="JHH39" s="685"/>
      <c r="JHI39" s="685"/>
      <c r="JHJ39" s="685"/>
      <c r="JHK39" s="685"/>
      <c r="JHL39" s="685"/>
      <c r="JHM39" s="685"/>
      <c r="JHN39" s="685"/>
      <c r="JHO39" s="685"/>
      <c r="JHP39" s="685"/>
      <c r="JHQ39" s="685"/>
      <c r="JHR39" s="685"/>
      <c r="JHS39" s="685"/>
      <c r="JHT39" s="685"/>
      <c r="JHU39" s="685"/>
      <c r="JHV39" s="685"/>
      <c r="JHW39" s="685"/>
      <c r="JHX39" s="685"/>
      <c r="JHY39" s="685"/>
      <c r="JHZ39" s="685"/>
      <c r="JIA39" s="685"/>
      <c r="JIB39" s="685"/>
      <c r="JIC39" s="685"/>
      <c r="JID39" s="685"/>
      <c r="JIE39" s="685"/>
      <c r="JIF39" s="685"/>
      <c r="JIG39" s="685"/>
      <c r="JIH39" s="685"/>
      <c r="JII39" s="685"/>
      <c r="JIJ39" s="685"/>
      <c r="JIK39" s="685"/>
      <c r="JIL39" s="685"/>
      <c r="JIM39" s="685"/>
      <c r="JIN39" s="685"/>
      <c r="JIO39" s="685"/>
      <c r="JIP39" s="685"/>
      <c r="JIQ39" s="685"/>
      <c r="JIR39" s="685"/>
      <c r="JIS39" s="685"/>
      <c r="JIT39" s="685"/>
      <c r="JIU39" s="685"/>
      <c r="JIV39" s="685"/>
      <c r="JIW39" s="685"/>
      <c r="JIX39" s="685"/>
      <c r="JIY39" s="685"/>
      <c r="JIZ39" s="685"/>
      <c r="JJA39" s="685"/>
      <c r="JJB39" s="685"/>
      <c r="JJC39" s="685"/>
      <c r="JJD39" s="685"/>
      <c r="JJE39" s="685"/>
      <c r="JJF39" s="685"/>
      <c r="JJG39" s="685"/>
      <c r="JJH39" s="685"/>
      <c r="JJI39" s="685"/>
      <c r="JJJ39" s="685"/>
      <c r="JJK39" s="685"/>
      <c r="JJL39" s="685"/>
      <c r="JJM39" s="685"/>
      <c r="JJN39" s="685"/>
      <c r="JJO39" s="685"/>
      <c r="JJP39" s="685"/>
      <c r="JJQ39" s="685"/>
      <c r="JJR39" s="685"/>
      <c r="JJS39" s="685"/>
      <c r="JJT39" s="685"/>
      <c r="JJU39" s="685"/>
      <c r="JJV39" s="685"/>
      <c r="JJW39" s="685"/>
      <c r="JJX39" s="685"/>
      <c r="JJY39" s="685"/>
      <c r="JJZ39" s="685"/>
      <c r="JKA39" s="685"/>
      <c r="JKB39" s="685"/>
      <c r="JKC39" s="685"/>
      <c r="JKD39" s="685"/>
      <c r="JKE39" s="685"/>
      <c r="JKF39" s="685"/>
      <c r="JKG39" s="685"/>
      <c r="JKH39" s="685"/>
      <c r="JKI39" s="685"/>
      <c r="JKJ39" s="685"/>
      <c r="JKK39" s="685"/>
      <c r="JKL39" s="685"/>
      <c r="JKM39" s="685"/>
      <c r="JKN39" s="685"/>
      <c r="JKO39" s="685"/>
      <c r="JKP39" s="685"/>
      <c r="JKQ39" s="685"/>
      <c r="JKR39" s="685"/>
      <c r="JKS39" s="685"/>
      <c r="JKT39" s="685"/>
      <c r="JKU39" s="685"/>
      <c r="JKV39" s="685"/>
      <c r="JKW39" s="685"/>
      <c r="JKX39" s="685"/>
      <c r="JKY39" s="685"/>
      <c r="JKZ39" s="685"/>
      <c r="JLA39" s="685"/>
      <c r="JLB39" s="685"/>
      <c r="JLC39" s="685"/>
      <c r="JLD39" s="685"/>
      <c r="JLE39" s="685"/>
      <c r="JLF39" s="685"/>
      <c r="JLG39" s="685"/>
      <c r="JLH39" s="685"/>
      <c r="JLI39" s="685"/>
      <c r="JLJ39" s="685"/>
      <c r="JLK39" s="685"/>
      <c r="JLL39" s="685"/>
      <c r="JLM39" s="685"/>
      <c r="JLN39" s="685"/>
      <c r="JLO39" s="685"/>
      <c r="JLP39" s="685"/>
      <c r="JLQ39" s="685"/>
      <c r="JLR39" s="685"/>
      <c r="JLS39" s="685"/>
      <c r="JLT39" s="685"/>
      <c r="JLU39" s="685"/>
      <c r="JLV39" s="685"/>
      <c r="JLW39" s="685"/>
      <c r="JLX39" s="685"/>
      <c r="JLY39" s="685"/>
      <c r="JLZ39" s="685"/>
      <c r="JMA39" s="685"/>
      <c r="JMB39" s="685"/>
      <c r="JMC39" s="685"/>
      <c r="JMD39" s="685"/>
      <c r="JME39" s="685"/>
      <c r="JMF39" s="685"/>
      <c r="JMG39" s="685"/>
      <c r="JMH39" s="685"/>
      <c r="JMI39" s="685"/>
      <c r="JMJ39" s="685"/>
      <c r="JMK39" s="685"/>
      <c r="JML39" s="685"/>
      <c r="JMM39" s="685"/>
      <c r="JMN39" s="685"/>
      <c r="JMO39" s="685"/>
      <c r="JMP39" s="685"/>
      <c r="JMQ39" s="685"/>
      <c r="JMR39" s="685"/>
      <c r="JMS39" s="685"/>
      <c r="JMT39" s="685"/>
      <c r="JMU39" s="685"/>
      <c r="JMV39" s="685"/>
      <c r="JMW39" s="685"/>
      <c r="JMX39" s="685"/>
      <c r="JMY39" s="685"/>
      <c r="JMZ39" s="685"/>
      <c r="JNA39" s="685"/>
      <c r="JNB39" s="685"/>
      <c r="JNC39" s="685"/>
      <c r="JND39" s="685"/>
      <c r="JNE39" s="685"/>
      <c r="JNF39" s="685"/>
      <c r="JNG39" s="685"/>
      <c r="JNH39" s="685"/>
      <c r="JNI39" s="685"/>
      <c r="JNJ39" s="685"/>
      <c r="JNK39" s="685"/>
      <c r="JNL39" s="685"/>
      <c r="JNM39" s="685"/>
      <c r="JNN39" s="685"/>
      <c r="JNO39" s="685"/>
      <c r="JNP39" s="685"/>
      <c r="JNQ39" s="685"/>
      <c r="JNR39" s="685"/>
      <c r="JNS39" s="685"/>
      <c r="JNT39" s="685"/>
      <c r="JNU39" s="685"/>
      <c r="JNV39" s="685"/>
      <c r="JNW39" s="685"/>
      <c r="JNX39" s="685"/>
      <c r="JNY39" s="685"/>
      <c r="JNZ39" s="685"/>
      <c r="JOA39" s="685"/>
      <c r="JOB39" s="685"/>
      <c r="JOC39" s="685"/>
      <c r="JOD39" s="685"/>
      <c r="JOE39" s="685"/>
      <c r="JOF39" s="685"/>
      <c r="JOG39" s="685"/>
      <c r="JOH39" s="685"/>
      <c r="JOI39" s="685"/>
      <c r="JOJ39" s="685"/>
      <c r="JOK39" s="685"/>
      <c r="JOL39" s="685"/>
      <c r="JOM39" s="685"/>
      <c r="JON39" s="685"/>
      <c r="JOO39" s="685"/>
      <c r="JOP39" s="685"/>
      <c r="JOQ39" s="685"/>
      <c r="JOR39" s="685"/>
      <c r="JOS39" s="685"/>
      <c r="JOT39" s="685"/>
      <c r="JOU39" s="685"/>
      <c r="JOV39" s="685"/>
      <c r="JOW39" s="685"/>
      <c r="JOX39" s="685"/>
      <c r="JOY39" s="685"/>
      <c r="JOZ39" s="685"/>
      <c r="JPA39" s="685"/>
      <c r="JPB39" s="685"/>
      <c r="JPC39" s="685"/>
      <c r="JPD39" s="685"/>
      <c r="JPE39" s="685"/>
      <c r="JPF39" s="685"/>
      <c r="JPG39" s="685"/>
      <c r="JPH39" s="685"/>
      <c r="JPI39" s="685"/>
      <c r="JPJ39" s="685"/>
      <c r="JPK39" s="685"/>
      <c r="JPL39" s="685"/>
      <c r="JPM39" s="685"/>
      <c r="JPN39" s="685"/>
      <c r="JPO39" s="685"/>
      <c r="JPP39" s="685"/>
      <c r="JPQ39" s="685"/>
      <c r="JPR39" s="685"/>
      <c r="JPS39" s="685"/>
      <c r="JPT39" s="685"/>
      <c r="JPU39" s="685"/>
      <c r="JPV39" s="685"/>
      <c r="JPW39" s="685"/>
      <c r="JPX39" s="685"/>
      <c r="JPY39" s="685"/>
      <c r="JPZ39" s="685"/>
      <c r="JQA39" s="685"/>
      <c r="JQB39" s="685"/>
      <c r="JQC39" s="685"/>
      <c r="JQD39" s="685"/>
      <c r="JQE39" s="685"/>
      <c r="JQF39" s="685"/>
      <c r="JQG39" s="685"/>
      <c r="JQH39" s="685"/>
      <c r="JQI39" s="685"/>
      <c r="JQJ39" s="685"/>
      <c r="JQK39" s="685"/>
      <c r="JQL39" s="685"/>
      <c r="JQM39" s="685"/>
      <c r="JQN39" s="685"/>
      <c r="JQO39" s="685"/>
      <c r="JQP39" s="685"/>
      <c r="JQQ39" s="685"/>
      <c r="JQR39" s="685"/>
      <c r="JQS39" s="685"/>
      <c r="JQT39" s="685"/>
      <c r="JQU39" s="685"/>
      <c r="JQV39" s="685"/>
      <c r="JQW39" s="685"/>
      <c r="JQX39" s="685"/>
      <c r="JQY39" s="685"/>
      <c r="JQZ39" s="685"/>
      <c r="JRA39" s="685"/>
      <c r="JRB39" s="685"/>
      <c r="JRC39" s="685"/>
      <c r="JRD39" s="685"/>
      <c r="JRE39" s="685"/>
      <c r="JRF39" s="685"/>
      <c r="JRG39" s="685"/>
      <c r="JRH39" s="685"/>
      <c r="JRI39" s="685"/>
      <c r="JRJ39" s="685"/>
      <c r="JRK39" s="685"/>
      <c r="JRL39" s="685"/>
      <c r="JRM39" s="685"/>
      <c r="JRN39" s="685"/>
      <c r="JRO39" s="685"/>
      <c r="JRP39" s="685"/>
      <c r="JRQ39" s="685"/>
      <c r="JRR39" s="685"/>
      <c r="JRS39" s="685"/>
      <c r="JRT39" s="685"/>
      <c r="JRU39" s="685"/>
      <c r="JRV39" s="685"/>
      <c r="JRW39" s="685"/>
      <c r="JRX39" s="685"/>
      <c r="JRY39" s="685"/>
      <c r="JRZ39" s="685"/>
      <c r="JSA39" s="685"/>
      <c r="JSB39" s="685"/>
      <c r="JSC39" s="685"/>
      <c r="JSD39" s="685"/>
      <c r="JSE39" s="685"/>
      <c r="JSF39" s="685"/>
      <c r="JSG39" s="685"/>
      <c r="JSH39" s="685"/>
      <c r="JSI39" s="685"/>
      <c r="JSJ39" s="685"/>
      <c r="JSK39" s="685"/>
      <c r="JSL39" s="685"/>
      <c r="JSM39" s="685"/>
      <c r="JSN39" s="685"/>
      <c r="JSO39" s="685"/>
      <c r="JSP39" s="685"/>
      <c r="JSQ39" s="685"/>
      <c r="JSR39" s="685"/>
      <c r="JSS39" s="685"/>
      <c r="JST39" s="685"/>
      <c r="JSU39" s="685"/>
      <c r="JSV39" s="685"/>
      <c r="JSW39" s="685"/>
      <c r="JSX39" s="685"/>
      <c r="JSY39" s="685"/>
      <c r="JSZ39" s="685"/>
      <c r="JTA39" s="685"/>
      <c r="JTB39" s="685"/>
      <c r="JTC39" s="685"/>
      <c r="JTD39" s="685"/>
      <c r="JTE39" s="685"/>
      <c r="JTF39" s="685"/>
      <c r="JTG39" s="685"/>
      <c r="JTH39" s="685"/>
      <c r="JTI39" s="685"/>
      <c r="JTJ39" s="685"/>
      <c r="JTK39" s="685"/>
      <c r="JTL39" s="685"/>
      <c r="JTM39" s="685"/>
      <c r="JTN39" s="685"/>
      <c r="JTO39" s="685"/>
      <c r="JTP39" s="685"/>
      <c r="JTQ39" s="685"/>
      <c r="JTR39" s="685"/>
      <c r="JTS39" s="685"/>
      <c r="JTT39" s="685"/>
      <c r="JTU39" s="685"/>
      <c r="JTV39" s="685"/>
      <c r="JTW39" s="685"/>
      <c r="JTX39" s="685"/>
      <c r="JTY39" s="685"/>
      <c r="JTZ39" s="685"/>
      <c r="JUA39" s="685"/>
      <c r="JUB39" s="685"/>
      <c r="JUC39" s="685"/>
      <c r="JUD39" s="685"/>
      <c r="JUE39" s="685"/>
      <c r="JUF39" s="685"/>
      <c r="JUG39" s="685"/>
      <c r="JUH39" s="685"/>
      <c r="JUI39" s="685"/>
      <c r="JUJ39" s="685"/>
      <c r="JUK39" s="685"/>
      <c r="JUL39" s="685"/>
      <c r="JUM39" s="685"/>
      <c r="JUN39" s="685"/>
      <c r="JUO39" s="685"/>
      <c r="JUP39" s="685"/>
      <c r="JUQ39" s="685"/>
      <c r="JUR39" s="685"/>
      <c r="JUS39" s="685"/>
      <c r="JUT39" s="685"/>
      <c r="JUU39" s="685"/>
      <c r="JUV39" s="685"/>
      <c r="JUW39" s="685"/>
      <c r="JUX39" s="685"/>
      <c r="JUY39" s="685"/>
      <c r="JUZ39" s="685"/>
      <c r="JVA39" s="685"/>
      <c r="JVB39" s="685"/>
      <c r="JVC39" s="685"/>
      <c r="JVD39" s="685"/>
      <c r="JVE39" s="685"/>
      <c r="JVF39" s="685"/>
      <c r="JVG39" s="685"/>
      <c r="JVH39" s="685"/>
      <c r="JVI39" s="685"/>
      <c r="JVJ39" s="685"/>
      <c r="JVK39" s="685"/>
      <c r="JVL39" s="685"/>
      <c r="JVM39" s="685"/>
      <c r="JVN39" s="685"/>
      <c r="JVO39" s="685"/>
      <c r="JVP39" s="685"/>
      <c r="JVQ39" s="685"/>
      <c r="JVR39" s="685"/>
      <c r="JVS39" s="685"/>
      <c r="JVT39" s="685"/>
      <c r="JVU39" s="685"/>
      <c r="JVV39" s="685"/>
      <c r="JVW39" s="685"/>
      <c r="JVX39" s="685"/>
      <c r="JVY39" s="685"/>
      <c r="JVZ39" s="685"/>
      <c r="JWA39" s="685"/>
      <c r="JWB39" s="685"/>
      <c r="JWC39" s="685"/>
      <c r="JWD39" s="685"/>
      <c r="JWE39" s="685"/>
      <c r="JWF39" s="685"/>
      <c r="JWG39" s="685"/>
      <c r="JWH39" s="685"/>
      <c r="JWI39" s="685"/>
      <c r="JWJ39" s="685"/>
      <c r="JWK39" s="685"/>
      <c r="JWL39" s="685"/>
      <c r="JWM39" s="685"/>
      <c r="JWN39" s="685"/>
      <c r="JWO39" s="685"/>
      <c r="JWP39" s="685"/>
      <c r="JWQ39" s="685"/>
      <c r="JWR39" s="685"/>
      <c r="JWS39" s="685"/>
      <c r="JWT39" s="685"/>
      <c r="JWU39" s="685"/>
      <c r="JWV39" s="685"/>
      <c r="JWW39" s="685"/>
      <c r="JWX39" s="685"/>
      <c r="JWY39" s="685"/>
      <c r="JWZ39" s="685"/>
      <c r="JXA39" s="685"/>
      <c r="JXB39" s="685"/>
      <c r="JXC39" s="685"/>
      <c r="JXD39" s="685"/>
      <c r="JXE39" s="685"/>
      <c r="JXF39" s="685"/>
      <c r="JXG39" s="685"/>
      <c r="JXH39" s="685"/>
      <c r="JXI39" s="685"/>
      <c r="JXJ39" s="685"/>
      <c r="JXK39" s="685"/>
      <c r="JXL39" s="685"/>
      <c r="JXM39" s="685"/>
      <c r="JXN39" s="685"/>
      <c r="JXO39" s="685"/>
      <c r="JXP39" s="685"/>
      <c r="JXQ39" s="685"/>
      <c r="JXR39" s="685"/>
      <c r="JXS39" s="685"/>
      <c r="JXT39" s="685"/>
      <c r="JXU39" s="685"/>
      <c r="JXV39" s="685"/>
      <c r="JXW39" s="685"/>
      <c r="JXX39" s="685"/>
      <c r="JXY39" s="685"/>
      <c r="JXZ39" s="685"/>
      <c r="JYA39" s="685"/>
      <c r="JYB39" s="685"/>
      <c r="JYC39" s="685"/>
      <c r="JYD39" s="685"/>
      <c r="JYE39" s="685"/>
      <c r="JYF39" s="685"/>
      <c r="JYG39" s="685"/>
      <c r="JYH39" s="685"/>
      <c r="JYI39" s="685"/>
      <c r="JYJ39" s="685"/>
      <c r="JYK39" s="685"/>
      <c r="JYL39" s="685"/>
      <c r="JYM39" s="685"/>
      <c r="JYN39" s="685"/>
      <c r="JYO39" s="685"/>
      <c r="JYP39" s="685"/>
      <c r="JYQ39" s="685"/>
      <c r="JYR39" s="685"/>
      <c r="JYS39" s="685"/>
      <c r="JYT39" s="685"/>
      <c r="JYU39" s="685"/>
      <c r="JYV39" s="685"/>
      <c r="JYW39" s="685"/>
      <c r="JYX39" s="685"/>
      <c r="JYY39" s="685"/>
      <c r="JYZ39" s="685"/>
      <c r="JZA39" s="685"/>
      <c r="JZB39" s="685"/>
      <c r="JZC39" s="685"/>
      <c r="JZD39" s="685"/>
      <c r="JZE39" s="685"/>
      <c r="JZF39" s="685"/>
      <c r="JZG39" s="685"/>
      <c r="JZH39" s="685"/>
      <c r="JZI39" s="685"/>
      <c r="JZJ39" s="685"/>
      <c r="JZK39" s="685"/>
      <c r="JZL39" s="685"/>
      <c r="JZM39" s="685"/>
      <c r="JZN39" s="685"/>
      <c r="JZO39" s="685"/>
      <c r="JZP39" s="685"/>
      <c r="JZQ39" s="685"/>
      <c r="JZR39" s="685"/>
      <c r="JZS39" s="685"/>
      <c r="JZT39" s="685"/>
      <c r="JZU39" s="685"/>
      <c r="JZV39" s="685"/>
      <c r="JZW39" s="685"/>
      <c r="JZX39" s="685"/>
      <c r="JZY39" s="685"/>
      <c r="JZZ39" s="685"/>
      <c r="KAA39" s="685"/>
      <c r="KAB39" s="685"/>
      <c r="KAC39" s="685"/>
      <c r="KAD39" s="685"/>
      <c r="KAE39" s="685"/>
      <c r="KAF39" s="685"/>
      <c r="KAG39" s="685"/>
      <c r="KAH39" s="685"/>
      <c r="KAI39" s="685"/>
      <c r="KAJ39" s="685"/>
      <c r="KAK39" s="685"/>
      <c r="KAL39" s="685"/>
      <c r="KAM39" s="685"/>
      <c r="KAN39" s="685"/>
      <c r="KAO39" s="685"/>
      <c r="KAP39" s="685"/>
      <c r="KAQ39" s="685"/>
      <c r="KAR39" s="685"/>
      <c r="KAS39" s="685"/>
      <c r="KAT39" s="685"/>
      <c r="KAU39" s="685"/>
      <c r="KAV39" s="685"/>
      <c r="KAW39" s="685"/>
      <c r="KAX39" s="685"/>
      <c r="KAY39" s="685"/>
      <c r="KAZ39" s="685"/>
      <c r="KBA39" s="685"/>
      <c r="KBB39" s="685"/>
      <c r="KBC39" s="685"/>
      <c r="KBD39" s="685"/>
      <c r="KBE39" s="685"/>
      <c r="KBF39" s="685"/>
      <c r="KBG39" s="685"/>
      <c r="KBH39" s="685"/>
      <c r="KBI39" s="685"/>
      <c r="KBJ39" s="685"/>
      <c r="KBK39" s="685"/>
      <c r="KBL39" s="685"/>
      <c r="KBM39" s="685"/>
      <c r="KBN39" s="685"/>
      <c r="KBO39" s="685"/>
      <c r="KBP39" s="685"/>
      <c r="KBQ39" s="685"/>
      <c r="KBR39" s="685"/>
      <c r="KBS39" s="685"/>
      <c r="KBT39" s="685"/>
      <c r="KBU39" s="685"/>
      <c r="KBV39" s="685"/>
      <c r="KBW39" s="685"/>
      <c r="KBX39" s="685"/>
      <c r="KBY39" s="685"/>
      <c r="KBZ39" s="685"/>
      <c r="KCA39" s="685"/>
      <c r="KCB39" s="685"/>
      <c r="KCC39" s="685"/>
      <c r="KCD39" s="685"/>
      <c r="KCE39" s="685"/>
      <c r="KCF39" s="685"/>
      <c r="KCG39" s="685"/>
      <c r="KCH39" s="685"/>
      <c r="KCI39" s="685"/>
      <c r="KCJ39" s="685"/>
      <c r="KCK39" s="685"/>
      <c r="KCL39" s="685"/>
      <c r="KCM39" s="685"/>
      <c r="KCN39" s="685"/>
      <c r="KCO39" s="685"/>
      <c r="KCP39" s="685"/>
      <c r="KCQ39" s="685"/>
      <c r="KCR39" s="685"/>
      <c r="KCS39" s="685"/>
      <c r="KCT39" s="685"/>
      <c r="KCU39" s="685"/>
      <c r="KCV39" s="685"/>
      <c r="KCW39" s="685"/>
      <c r="KCX39" s="685"/>
      <c r="KCY39" s="685"/>
      <c r="KCZ39" s="685"/>
      <c r="KDA39" s="685"/>
      <c r="KDB39" s="685"/>
      <c r="KDC39" s="685"/>
      <c r="KDD39" s="685"/>
      <c r="KDE39" s="685"/>
      <c r="KDF39" s="685"/>
      <c r="KDG39" s="685"/>
      <c r="KDH39" s="685"/>
      <c r="KDI39" s="685"/>
      <c r="KDJ39" s="685"/>
      <c r="KDK39" s="685"/>
      <c r="KDL39" s="685"/>
      <c r="KDM39" s="685"/>
      <c r="KDN39" s="685"/>
      <c r="KDO39" s="685"/>
      <c r="KDP39" s="685"/>
      <c r="KDQ39" s="685"/>
      <c r="KDR39" s="685"/>
      <c r="KDS39" s="685"/>
      <c r="KDT39" s="685"/>
      <c r="KDU39" s="685"/>
      <c r="KDV39" s="685"/>
      <c r="KDW39" s="685"/>
      <c r="KDX39" s="685"/>
      <c r="KDY39" s="685"/>
      <c r="KDZ39" s="685"/>
      <c r="KEA39" s="685"/>
      <c r="KEB39" s="685"/>
      <c r="KEC39" s="685"/>
      <c r="KED39" s="685"/>
      <c r="KEE39" s="685"/>
      <c r="KEF39" s="685"/>
      <c r="KEG39" s="685"/>
      <c r="KEH39" s="685"/>
      <c r="KEI39" s="685"/>
      <c r="KEJ39" s="685"/>
      <c r="KEK39" s="685"/>
      <c r="KEL39" s="685"/>
      <c r="KEM39" s="685"/>
      <c r="KEN39" s="685"/>
      <c r="KEO39" s="685"/>
      <c r="KEP39" s="685"/>
      <c r="KEQ39" s="685"/>
      <c r="KER39" s="685"/>
      <c r="KES39" s="685"/>
      <c r="KET39" s="685"/>
      <c r="KEU39" s="685"/>
      <c r="KEV39" s="685"/>
      <c r="KEW39" s="685"/>
      <c r="KEX39" s="685"/>
      <c r="KEY39" s="685"/>
      <c r="KEZ39" s="685"/>
      <c r="KFA39" s="685"/>
      <c r="KFB39" s="685"/>
      <c r="KFC39" s="685"/>
      <c r="KFD39" s="685"/>
      <c r="KFE39" s="685"/>
      <c r="KFF39" s="685"/>
      <c r="KFG39" s="685"/>
      <c r="KFH39" s="685"/>
      <c r="KFI39" s="685"/>
      <c r="KFJ39" s="685"/>
      <c r="KFK39" s="685"/>
      <c r="KFL39" s="685"/>
      <c r="KFM39" s="685"/>
      <c r="KFN39" s="685"/>
      <c r="KFO39" s="685"/>
      <c r="KFP39" s="685"/>
      <c r="KFQ39" s="685"/>
      <c r="KFR39" s="685"/>
      <c r="KFS39" s="685"/>
      <c r="KFT39" s="685"/>
      <c r="KFU39" s="685"/>
      <c r="KFV39" s="685"/>
      <c r="KFW39" s="685"/>
      <c r="KFX39" s="685"/>
      <c r="KFY39" s="685"/>
      <c r="KFZ39" s="685"/>
      <c r="KGA39" s="685"/>
      <c r="KGB39" s="685"/>
      <c r="KGC39" s="685"/>
      <c r="KGD39" s="685"/>
      <c r="KGE39" s="685"/>
      <c r="KGF39" s="685"/>
      <c r="KGG39" s="685"/>
      <c r="KGH39" s="685"/>
      <c r="KGI39" s="685"/>
      <c r="KGJ39" s="685"/>
      <c r="KGK39" s="685"/>
      <c r="KGL39" s="685"/>
      <c r="KGM39" s="685"/>
      <c r="KGN39" s="685"/>
      <c r="KGO39" s="685"/>
      <c r="KGP39" s="685"/>
      <c r="KGQ39" s="685"/>
      <c r="KGR39" s="685"/>
      <c r="KGS39" s="685"/>
      <c r="KGT39" s="685"/>
      <c r="KGU39" s="685"/>
      <c r="KGV39" s="685"/>
      <c r="KGW39" s="685"/>
      <c r="KGX39" s="685"/>
      <c r="KGY39" s="685"/>
      <c r="KGZ39" s="685"/>
      <c r="KHA39" s="685"/>
      <c r="KHB39" s="685"/>
      <c r="KHC39" s="685"/>
      <c r="KHD39" s="685"/>
      <c r="KHE39" s="685"/>
      <c r="KHF39" s="685"/>
      <c r="KHG39" s="685"/>
      <c r="KHH39" s="685"/>
      <c r="KHI39" s="685"/>
      <c r="KHJ39" s="685"/>
      <c r="KHK39" s="685"/>
      <c r="KHL39" s="685"/>
      <c r="KHM39" s="685"/>
      <c r="KHN39" s="685"/>
      <c r="KHO39" s="685"/>
      <c r="KHP39" s="685"/>
      <c r="KHQ39" s="685"/>
      <c r="KHR39" s="685"/>
      <c r="KHS39" s="685"/>
      <c r="KHT39" s="685"/>
      <c r="KHU39" s="685"/>
      <c r="KHV39" s="685"/>
      <c r="KHW39" s="685"/>
      <c r="KHX39" s="685"/>
      <c r="KHY39" s="685"/>
      <c r="KHZ39" s="685"/>
      <c r="KIA39" s="685"/>
      <c r="KIB39" s="685"/>
      <c r="KIC39" s="685"/>
      <c r="KID39" s="685"/>
      <c r="KIE39" s="685"/>
      <c r="KIF39" s="685"/>
      <c r="KIG39" s="685"/>
      <c r="KIH39" s="685"/>
      <c r="KII39" s="685"/>
      <c r="KIJ39" s="685"/>
      <c r="KIK39" s="685"/>
      <c r="KIL39" s="685"/>
      <c r="KIM39" s="685"/>
      <c r="KIN39" s="685"/>
      <c r="KIO39" s="685"/>
      <c r="KIP39" s="685"/>
      <c r="KIQ39" s="685"/>
      <c r="KIR39" s="685"/>
      <c r="KIS39" s="685"/>
      <c r="KIT39" s="685"/>
      <c r="KIU39" s="685"/>
      <c r="KIV39" s="685"/>
      <c r="KIW39" s="685"/>
      <c r="KIX39" s="685"/>
      <c r="KIY39" s="685"/>
      <c r="KIZ39" s="685"/>
      <c r="KJA39" s="685"/>
      <c r="KJB39" s="685"/>
      <c r="KJC39" s="685"/>
      <c r="KJD39" s="685"/>
      <c r="KJE39" s="685"/>
      <c r="KJF39" s="685"/>
      <c r="KJG39" s="685"/>
      <c r="KJH39" s="685"/>
      <c r="KJI39" s="685"/>
      <c r="KJJ39" s="685"/>
      <c r="KJK39" s="685"/>
      <c r="KJL39" s="685"/>
      <c r="KJM39" s="685"/>
      <c r="KJN39" s="685"/>
      <c r="KJO39" s="685"/>
      <c r="KJP39" s="685"/>
      <c r="KJQ39" s="685"/>
      <c r="KJR39" s="685"/>
      <c r="KJS39" s="685"/>
      <c r="KJT39" s="685"/>
      <c r="KJU39" s="685"/>
      <c r="KJV39" s="685"/>
      <c r="KJW39" s="685"/>
      <c r="KJX39" s="685"/>
      <c r="KJY39" s="685"/>
      <c r="KJZ39" s="685"/>
      <c r="KKA39" s="685"/>
      <c r="KKB39" s="685"/>
      <c r="KKC39" s="685"/>
      <c r="KKD39" s="685"/>
      <c r="KKE39" s="685"/>
      <c r="KKF39" s="685"/>
      <c r="KKG39" s="685"/>
      <c r="KKH39" s="685"/>
      <c r="KKI39" s="685"/>
      <c r="KKJ39" s="685"/>
      <c r="KKK39" s="685"/>
      <c r="KKL39" s="685"/>
      <c r="KKM39" s="685"/>
      <c r="KKN39" s="685"/>
      <c r="KKO39" s="685"/>
      <c r="KKP39" s="685"/>
      <c r="KKQ39" s="685"/>
      <c r="KKR39" s="685"/>
      <c r="KKS39" s="685"/>
      <c r="KKT39" s="685"/>
      <c r="KKU39" s="685"/>
      <c r="KKV39" s="685"/>
      <c r="KKW39" s="685"/>
      <c r="KKX39" s="685"/>
      <c r="KKY39" s="685"/>
      <c r="KKZ39" s="685"/>
      <c r="KLA39" s="685"/>
      <c r="KLB39" s="685"/>
      <c r="KLC39" s="685"/>
      <c r="KLD39" s="685"/>
      <c r="KLE39" s="685"/>
      <c r="KLF39" s="685"/>
      <c r="KLG39" s="685"/>
      <c r="KLH39" s="685"/>
      <c r="KLI39" s="685"/>
      <c r="KLJ39" s="685"/>
      <c r="KLK39" s="685"/>
      <c r="KLL39" s="685"/>
      <c r="KLM39" s="685"/>
      <c r="KLN39" s="685"/>
      <c r="KLO39" s="685"/>
      <c r="KLP39" s="685"/>
      <c r="KLQ39" s="685"/>
      <c r="KLR39" s="685"/>
      <c r="KLS39" s="685"/>
      <c r="KLT39" s="685"/>
      <c r="KLU39" s="685"/>
      <c r="KLV39" s="685"/>
      <c r="KLW39" s="685"/>
      <c r="KLX39" s="685"/>
      <c r="KLY39" s="685"/>
      <c r="KLZ39" s="685"/>
      <c r="KMA39" s="685"/>
      <c r="KMB39" s="685"/>
      <c r="KMC39" s="685"/>
      <c r="KMD39" s="685"/>
      <c r="KME39" s="685"/>
      <c r="KMF39" s="685"/>
      <c r="KMG39" s="685"/>
      <c r="KMH39" s="685"/>
      <c r="KMI39" s="685"/>
      <c r="KMJ39" s="685"/>
      <c r="KMK39" s="685"/>
      <c r="KML39" s="685"/>
      <c r="KMM39" s="685"/>
      <c r="KMN39" s="685"/>
      <c r="KMO39" s="685"/>
      <c r="KMP39" s="685"/>
      <c r="KMQ39" s="685"/>
      <c r="KMR39" s="685"/>
      <c r="KMS39" s="685"/>
      <c r="KMT39" s="685"/>
      <c r="KMU39" s="685"/>
      <c r="KMV39" s="685"/>
      <c r="KMW39" s="685"/>
      <c r="KMX39" s="685"/>
      <c r="KMY39" s="685"/>
      <c r="KMZ39" s="685"/>
      <c r="KNA39" s="685"/>
      <c r="KNB39" s="685"/>
      <c r="KNC39" s="685"/>
      <c r="KND39" s="685"/>
      <c r="KNE39" s="685"/>
      <c r="KNF39" s="685"/>
      <c r="KNG39" s="685"/>
      <c r="KNH39" s="685"/>
      <c r="KNI39" s="685"/>
      <c r="KNJ39" s="685"/>
      <c r="KNK39" s="685"/>
      <c r="KNL39" s="685"/>
      <c r="KNM39" s="685"/>
      <c r="KNN39" s="685"/>
      <c r="KNO39" s="685"/>
      <c r="KNP39" s="685"/>
      <c r="KNQ39" s="685"/>
      <c r="KNR39" s="685"/>
      <c r="KNS39" s="685"/>
      <c r="KNT39" s="685"/>
      <c r="KNU39" s="685"/>
      <c r="KNV39" s="685"/>
      <c r="KNW39" s="685"/>
      <c r="KNX39" s="685"/>
      <c r="KNY39" s="685"/>
      <c r="KNZ39" s="685"/>
      <c r="KOA39" s="685"/>
      <c r="KOB39" s="685"/>
      <c r="KOC39" s="685"/>
      <c r="KOD39" s="685"/>
      <c r="KOE39" s="685"/>
      <c r="KOF39" s="685"/>
      <c r="KOG39" s="685"/>
      <c r="KOH39" s="685"/>
      <c r="KOI39" s="685"/>
      <c r="KOJ39" s="685"/>
      <c r="KOK39" s="685"/>
      <c r="KOL39" s="685"/>
      <c r="KOM39" s="685"/>
      <c r="KON39" s="685"/>
      <c r="KOO39" s="685"/>
      <c r="KOP39" s="685"/>
      <c r="KOQ39" s="685"/>
      <c r="KOR39" s="685"/>
      <c r="KOS39" s="685"/>
      <c r="KOT39" s="685"/>
      <c r="KOU39" s="685"/>
      <c r="KOV39" s="685"/>
      <c r="KOW39" s="685"/>
      <c r="KOX39" s="685"/>
      <c r="KOY39" s="685"/>
      <c r="KOZ39" s="685"/>
      <c r="KPA39" s="685"/>
      <c r="KPB39" s="685"/>
      <c r="KPC39" s="685"/>
      <c r="KPD39" s="685"/>
      <c r="KPE39" s="685"/>
      <c r="KPF39" s="685"/>
      <c r="KPG39" s="685"/>
      <c r="KPH39" s="685"/>
      <c r="KPI39" s="685"/>
      <c r="KPJ39" s="685"/>
      <c r="KPK39" s="685"/>
      <c r="KPL39" s="685"/>
      <c r="KPM39" s="685"/>
      <c r="KPN39" s="685"/>
      <c r="KPO39" s="685"/>
      <c r="KPP39" s="685"/>
      <c r="KPQ39" s="685"/>
      <c r="KPR39" s="685"/>
      <c r="KPS39" s="685"/>
      <c r="KPT39" s="685"/>
      <c r="KPU39" s="685"/>
      <c r="KPV39" s="685"/>
      <c r="KPW39" s="685"/>
      <c r="KPX39" s="685"/>
      <c r="KPY39" s="685"/>
      <c r="KPZ39" s="685"/>
      <c r="KQA39" s="685"/>
      <c r="KQB39" s="685"/>
      <c r="KQC39" s="685"/>
      <c r="KQD39" s="685"/>
      <c r="KQE39" s="685"/>
      <c r="KQF39" s="685"/>
      <c r="KQG39" s="685"/>
      <c r="KQH39" s="685"/>
      <c r="KQI39" s="685"/>
      <c r="KQJ39" s="685"/>
      <c r="KQK39" s="685"/>
      <c r="KQL39" s="685"/>
      <c r="KQM39" s="685"/>
      <c r="KQN39" s="685"/>
      <c r="KQO39" s="685"/>
      <c r="KQP39" s="685"/>
      <c r="KQQ39" s="685"/>
      <c r="KQR39" s="685"/>
      <c r="KQS39" s="685"/>
      <c r="KQT39" s="685"/>
      <c r="KQU39" s="685"/>
      <c r="KQV39" s="685"/>
      <c r="KQW39" s="685"/>
      <c r="KQX39" s="685"/>
      <c r="KQY39" s="685"/>
      <c r="KQZ39" s="685"/>
      <c r="KRA39" s="685"/>
      <c r="KRB39" s="685"/>
      <c r="KRC39" s="685"/>
      <c r="KRD39" s="685"/>
      <c r="KRE39" s="685"/>
      <c r="KRF39" s="685"/>
      <c r="KRG39" s="685"/>
      <c r="KRH39" s="685"/>
      <c r="KRI39" s="685"/>
      <c r="KRJ39" s="685"/>
      <c r="KRK39" s="685"/>
      <c r="KRL39" s="685"/>
      <c r="KRM39" s="685"/>
      <c r="KRN39" s="685"/>
      <c r="KRO39" s="685"/>
      <c r="KRP39" s="685"/>
      <c r="KRQ39" s="685"/>
      <c r="KRR39" s="685"/>
      <c r="KRS39" s="685"/>
      <c r="KRT39" s="685"/>
      <c r="KRU39" s="685"/>
      <c r="KRV39" s="685"/>
      <c r="KRW39" s="685"/>
      <c r="KRX39" s="685"/>
      <c r="KRY39" s="685"/>
      <c r="KRZ39" s="685"/>
      <c r="KSA39" s="685"/>
      <c r="KSB39" s="685"/>
      <c r="KSC39" s="685"/>
      <c r="KSD39" s="685"/>
      <c r="KSE39" s="685"/>
      <c r="KSF39" s="685"/>
      <c r="KSG39" s="685"/>
      <c r="KSH39" s="685"/>
      <c r="KSI39" s="685"/>
      <c r="KSJ39" s="685"/>
      <c r="KSK39" s="685"/>
      <c r="KSL39" s="685"/>
      <c r="KSM39" s="685"/>
      <c r="KSN39" s="685"/>
      <c r="KSO39" s="685"/>
      <c r="KSP39" s="685"/>
      <c r="KSQ39" s="685"/>
      <c r="KSR39" s="685"/>
      <c r="KSS39" s="685"/>
      <c r="KST39" s="685"/>
      <c r="KSU39" s="685"/>
      <c r="KSV39" s="685"/>
      <c r="KSW39" s="685"/>
      <c r="KSX39" s="685"/>
      <c r="KSY39" s="685"/>
      <c r="KSZ39" s="685"/>
      <c r="KTA39" s="685"/>
      <c r="KTB39" s="685"/>
      <c r="KTC39" s="685"/>
      <c r="KTD39" s="685"/>
      <c r="KTE39" s="685"/>
      <c r="KTF39" s="685"/>
      <c r="KTG39" s="685"/>
      <c r="KTH39" s="685"/>
      <c r="KTI39" s="685"/>
      <c r="KTJ39" s="685"/>
      <c r="KTK39" s="685"/>
      <c r="KTL39" s="685"/>
      <c r="KTM39" s="685"/>
      <c r="KTN39" s="685"/>
      <c r="KTO39" s="685"/>
      <c r="KTP39" s="685"/>
      <c r="KTQ39" s="685"/>
      <c r="KTR39" s="685"/>
      <c r="KTS39" s="685"/>
      <c r="KTT39" s="685"/>
      <c r="KTU39" s="685"/>
      <c r="KTV39" s="685"/>
      <c r="KTW39" s="685"/>
      <c r="KTX39" s="685"/>
      <c r="KTY39" s="685"/>
      <c r="KTZ39" s="685"/>
      <c r="KUA39" s="685"/>
      <c r="KUB39" s="685"/>
      <c r="KUC39" s="685"/>
      <c r="KUD39" s="685"/>
      <c r="KUE39" s="685"/>
      <c r="KUF39" s="685"/>
      <c r="KUG39" s="685"/>
      <c r="KUH39" s="685"/>
      <c r="KUI39" s="685"/>
      <c r="KUJ39" s="685"/>
      <c r="KUK39" s="685"/>
      <c r="KUL39" s="685"/>
      <c r="KUM39" s="685"/>
      <c r="KUN39" s="685"/>
      <c r="KUO39" s="685"/>
      <c r="KUP39" s="685"/>
      <c r="KUQ39" s="685"/>
      <c r="KUR39" s="685"/>
      <c r="KUS39" s="685"/>
      <c r="KUT39" s="685"/>
      <c r="KUU39" s="685"/>
      <c r="KUV39" s="685"/>
      <c r="KUW39" s="685"/>
      <c r="KUX39" s="685"/>
      <c r="KUY39" s="685"/>
      <c r="KUZ39" s="685"/>
      <c r="KVA39" s="685"/>
      <c r="KVB39" s="685"/>
      <c r="KVC39" s="685"/>
      <c r="KVD39" s="685"/>
      <c r="KVE39" s="685"/>
      <c r="KVF39" s="685"/>
      <c r="KVG39" s="685"/>
      <c r="KVH39" s="685"/>
      <c r="KVI39" s="685"/>
      <c r="KVJ39" s="685"/>
      <c r="KVK39" s="685"/>
      <c r="KVL39" s="685"/>
      <c r="KVM39" s="685"/>
      <c r="KVN39" s="685"/>
      <c r="KVO39" s="685"/>
      <c r="KVP39" s="685"/>
      <c r="KVQ39" s="685"/>
      <c r="KVR39" s="685"/>
      <c r="KVS39" s="685"/>
      <c r="KVT39" s="685"/>
      <c r="KVU39" s="685"/>
      <c r="KVV39" s="685"/>
      <c r="KVW39" s="685"/>
      <c r="KVX39" s="685"/>
      <c r="KVY39" s="685"/>
      <c r="KVZ39" s="685"/>
      <c r="KWA39" s="685"/>
      <c r="KWB39" s="685"/>
      <c r="KWC39" s="685"/>
      <c r="KWD39" s="685"/>
      <c r="KWE39" s="685"/>
      <c r="KWF39" s="685"/>
      <c r="KWG39" s="685"/>
      <c r="KWH39" s="685"/>
      <c r="KWI39" s="685"/>
      <c r="KWJ39" s="685"/>
      <c r="KWK39" s="685"/>
      <c r="KWL39" s="685"/>
      <c r="KWM39" s="685"/>
      <c r="KWN39" s="685"/>
      <c r="KWO39" s="685"/>
      <c r="KWP39" s="685"/>
      <c r="KWQ39" s="685"/>
      <c r="KWR39" s="685"/>
      <c r="KWS39" s="685"/>
      <c r="KWT39" s="685"/>
      <c r="KWU39" s="685"/>
      <c r="KWV39" s="685"/>
      <c r="KWW39" s="685"/>
      <c r="KWX39" s="685"/>
      <c r="KWY39" s="685"/>
      <c r="KWZ39" s="685"/>
      <c r="KXA39" s="685"/>
      <c r="KXB39" s="685"/>
      <c r="KXC39" s="685"/>
      <c r="KXD39" s="685"/>
      <c r="KXE39" s="685"/>
      <c r="KXF39" s="685"/>
      <c r="KXG39" s="685"/>
      <c r="KXH39" s="685"/>
      <c r="KXI39" s="685"/>
      <c r="KXJ39" s="685"/>
      <c r="KXK39" s="685"/>
      <c r="KXL39" s="685"/>
      <c r="KXM39" s="685"/>
      <c r="KXN39" s="685"/>
      <c r="KXO39" s="685"/>
      <c r="KXP39" s="685"/>
      <c r="KXQ39" s="685"/>
      <c r="KXR39" s="685"/>
      <c r="KXS39" s="685"/>
      <c r="KXT39" s="685"/>
      <c r="KXU39" s="685"/>
      <c r="KXV39" s="685"/>
      <c r="KXW39" s="685"/>
      <c r="KXX39" s="685"/>
      <c r="KXY39" s="685"/>
      <c r="KXZ39" s="685"/>
      <c r="KYA39" s="685"/>
      <c r="KYB39" s="685"/>
      <c r="KYC39" s="685"/>
      <c r="KYD39" s="685"/>
      <c r="KYE39" s="685"/>
      <c r="KYF39" s="685"/>
      <c r="KYG39" s="685"/>
      <c r="KYH39" s="685"/>
      <c r="KYI39" s="685"/>
      <c r="KYJ39" s="685"/>
      <c r="KYK39" s="685"/>
      <c r="KYL39" s="685"/>
      <c r="KYM39" s="685"/>
      <c r="KYN39" s="685"/>
      <c r="KYO39" s="685"/>
      <c r="KYP39" s="685"/>
      <c r="KYQ39" s="685"/>
      <c r="KYR39" s="685"/>
      <c r="KYS39" s="685"/>
      <c r="KYT39" s="685"/>
      <c r="KYU39" s="685"/>
      <c r="KYV39" s="685"/>
      <c r="KYW39" s="685"/>
      <c r="KYX39" s="685"/>
      <c r="KYY39" s="685"/>
      <c r="KYZ39" s="685"/>
      <c r="KZA39" s="685"/>
      <c r="KZB39" s="685"/>
      <c r="KZC39" s="685"/>
      <c r="KZD39" s="685"/>
      <c r="KZE39" s="685"/>
      <c r="KZF39" s="685"/>
      <c r="KZG39" s="685"/>
      <c r="KZH39" s="685"/>
      <c r="KZI39" s="685"/>
      <c r="KZJ39" s="685"/>
      <c r="KZK39" s="685"/>
      <c r="KZL39" s="685"/>
      <c r="KZM39" s="685"/>
      <c r="KZN39" s="685"/>
      <c r="KZO39" s="685"/>
      <c r="KZP39" s="685"/>
      <c r="KZQ39" s="685"/>
      <c r="KZR39" s="685"/>
      <c r="KZS39" s="685"/>
      <c r="KZT39" s="685"/>
      <c r="KZU39" s="685"/>
      <c r="KZV39" s="685"/>
      <c r="KZW39" s="685"/>
      <c r="KZX39" s="685"/>
      <c r="KZY39" s="685"/>
      <c r="KZZ39" s="685"/>
      <c r="LAA39" s="685"/>
      <c r="LAB39" s="685"/>
      <c r="LAC39" s="685"/>
      <c r="LAD39" s="685"/>
      <c r="LAE39" s="685"/>
      <c r="LAF39" s="685"/>
      <c r="LAG39" s="685"/>
      <c r="LAH39" s="685"/>
      <c r="LAI39" s="685"/>
      <c r="LAJ39" s="685"/>
      <c r="LAK39" s="685"/>
      <c r="LAL39" s="685"/>
      <c r="LAM39" s="685"/>
      <c r="LAN39" s="685"/>
      <c r="LAO39" s="685"/>
      <c r="LAP39" s="685"/>
      <c r="LAQ39" s="685"/>
      <c r="LAR39" s="685"/>
      <c r="LAS39" s="685"/>
      <c r="LAT39" s="685"/>
      <c r="LAU39" s="685"/>
      <c r="LAV39" s="685"/>
      <c r="LAW39" s="685"/>
      <c r="LAX39" s="685"/>
      <c r="LAY39" s="685"/>
      <c r="LAZ39" s="685"/>
      <c r="LBA39" s="685"/>
      <c r="LBB39" s="685"/>
      <c r="LBC39" s="685"/>
      <c r="LBD39" s="685"/>
      <c r="LBE39" s="685"/>
      <c r="LBF39" s="685"/>
      <c r="LBG39" s="685"/>
      <c r="LBH39" s="685"/>
      <c r="LBI39" s="685"/>
      <c r="LBJ39" s="685"/>
      <c r="LBK39" s="685"/>
      <c r="LBL39" s="685"/>
      <c r="LBM39" s="685"/>
      <c r="LBN39" s="685"/>
      <c r="LBO39" s="685"/>
      <c r="LBP39" s="685"/>
      <c r="LBQ39" s="685"/>
      <c r="LBR39" s="685"/>
      <c r="LBS39" s="685"/>
      <c r="LBT39" s="685"/>
      <c r="LBU39" s="685"/>
      <c r="LBV39" s="685"/>
      <c r="LBW39" s="685"/>
      <c r="LBX39" s="685"/>
      <c r="LBY39" s="685"/>
      <c r="LBZ39" s="685"/>
      <c r="LCA39" s="685"/>
      <c r="LCB39" s="685"/>
      <c r="LCC39" s="685"/>
      <c r="LCD39" s="685"/>
      <c r="LCE39" s="685"/>
      <c r="LCF39" s="685"/>
      <c r="LCG39" s="685"/>
      <c r="LCH39" s="685"/>
      <c r="LCI39" s="685"/>
      <c r="LCJ39" s="685"/>
      <c r="LCK39" s="685"/>
      <c r="LCL39" s="685"/>
      <c r="LCM39" s="685"/>
      <c r="LCN39" s="685"/>
      <c r="LCO39" s="685"/>
      <c r="LCP39" s="685"/>
      <c r="LCQ39" s="685"/>
      <c r="LCR39" s="685"/>
      <c r="LCS39" s="685"/>
      <c r="LCT39" s="685"/>
      <c r="LCU39" s="685"/>
      <c r="LCV39" s="685"/>
      <c r="LCW39" s="685"/>
      <c r="LCX39" s="685"/>
      <c r="LCY39" s="685"/>
      <c r="LCZ39" s="685"/>
      <c r="LDA39" s="685"/>
      <c r="LDB39" s="685"/>
      <c r="LDC39" s="685"/>
      <c r="LDD39" s="685"/>
      <c r="LDE39" s="685"/>
      <c r="LDF39" s="685"/>
      <c r="LDG39" s="685"/>
      <c r="LDH39" s="685"/>
      <c r="LDI39" s="685"/>
      <c r="LDJ39" s="685"/>
      <c r="LDK39" s="685"/>
      <c r="LDL39" s="685"/>
      <c r="LDM39" s="685"/>
      <c r="LDN39" s="685"/>
      <c r="LDO39" s="685"/>
      <c r="LDP39" s="685"/>
      <c r="LDQ39" s="685"/>
      <c r="LDR39" s="685"/>
      <c r="LDS39" s="685"/>
      <c r="LDT39" s="685"/>
      <c r="LDU39" s="685"/>
      <c r="LDV39" s="685"/>
      <c r="LDW39" s="685"/>
      <c r="LDX39" s="685"/>
      <c r="LDY39" s="685"/>
      <c r="LDZ39" s="685"/>
      <c r="LEA39" s="685"/>
      <c r="LEB39" s="685"/>
      <c r="LEC39" s="685"/>
      <c r="LED39" s="685"/>
      <c r="LEE39" s="685"/>
      <c r="LEF39" s="685"/>
      <c r="LEG39" s="685"/>
      <c r="LEH39" s="685"/>
      <c r="LEI39" s="685"/>
      <c r="LEJ39" s="685"/>
      <c r="LEK39" s="685"/>
      <c r="LEL39" s="685"/>
      <c r="LEM39" s="685"/>
      <c r="LEN39" s="685"/>
      <c r="LEO39" s="685"/>
      <c r="LEP39" s="685"/>
      <c r="LEQ39" s="685"/>
      <c r="LER39" s="685"/>
      <c r="LES39" s="685"/>
      <c r="LET39" s="685"/>
      <c r="LEU39" s="685"/>
      <c r="LEV39" s="685"/>
      <c r="LEW39" s="685"/>
      <c r="LEX39" s="685"/>
      <c r="LEY39" s="685"/>
      <c r="LEZ39" s="685"/>
      <c r="LFA39" s="685"/>
      <c r="LFB39" s="685"/>
      <c r="LFC39" s="685"/>
      <c r="LFD39" s="685"/>
      <c r="LFE39" s="685"/>
      <c r="LFF39" s="685"/>
      <c r="LFG39" s="685"/>
      <c r="LFH39" s="685"/>
      <c r="LFI39" s="685"/>
      <c r="LFJ39" s="685"/>
      <c r="LFK39" s="685"/>
      <c r="LFL39" s="685"/>
      <c r="LFM39" s="685"/>
      <c r="LFN39" s="685"/>
      <c r="LFO39" s="685"/>
      <c r="LFP39" s="685"/>
      <c r="LFQ39" s="685"/>
      <c r="LFR39" s="685"/>
      <c r="LFS39" s="685"/>
      <c r="LFT39" s="685"/>
      <c r="LFU39" s="685"/>
      <c r="LFV39" s="685"/>
      <c r="LFW39" s="685"/>
      <c r="LFX39" s="685"/>
      <c r="LFY39" s="685"/>
      <c r="LFZ39" s="685"/>
      <c r="LGA39" s="685"/>
      <c r="LGB39" s="685"/>
      <c r="LGC39" s="685"/>
      <c r="LGD39" s="685"/>
      <c r="LGE39" s="685"/>
      <c r="LGF39" s="685"/>
      <c r="LGG39" s="685"/>
      <c r="LGH39" s="685"/>
      <c r="LGI39" s="685"/>
      <c r="LGJ39" s="685"/>
      <c r="LGK39" s="685"/>
      <c r="LGL39" s="685"/>
      <c r="LGM39" s="685"/>
      <c r="LGN39" s="685"/>
      <c r="LGO39" s="685"/>
      <c r="LGP39" s="685"/>
      <c r="LGQ39" s="685"/>
      <c r="LGR39" s="685"/>
      <c r="LGS39" s="685"/>
      <c r="LGT39" s="685"/>
      <c r="LGU39" s="685"/>
      <c r="LGV39" s="685"/>
      <c r="LGW39" s="685"/>
      <c r="LGX39" s="685"/>
      <c r="LGY39" s="685"/>
      <c r="LGZ39" s="685"/>
      <c r="LHA39" s="685"/>
      <c r="LHB39" s="685"/>
      <c r="LHC39" s="685"/>
      <c r="LHD39" s="685"/>
      <c r="LHE39" s="685"/>
      <c r="LHF39" s="685"/>
      <c r="LHG39" s="685"/>
      <c r="LHH39" s="685"/>
      <c r="LHI39" s="685"/>
      <c r="LHJ39" s="685"/>
      <c r="LHK39" s="685"/>
      <c r="LHL39" s="685"/>
      <c r="LHM39" s="685"/>
      <c r="LHN39" s="685"/>
      <c r="LHO39" s="685"/>
      <c r="LHP39" s="685"/>
      <c r="LHQ39" s="685"/>
      <c r="LHR39" s="685"/>
      <c r="LHS39" s="685"/>
      <c r="LHT39" s="685"/>
      <c r="LHU39" s="685"/>
      <c r="LHV39" s="685"/>
      <c r="LHW39" s="685"/>
      <c r="LHX39" s="685"/>
      <c r="LHY39" s="685"/>
      <c r="LHZ39" s="685"/>
      <c r="LIA39" s="685"/>
      <c r="LIB39" s="685"/>
      <c r="LIC39" s="685"/>
      <c r="LID39" s="685"/>
      <c r="LIE39" s="685"/>
      <c r="LIF39" s="685"/>
      <c r="LIG39" s="685"/>
      <c r="LIH39" s="685"/>
      <c r="LII39" s="685"/>
      <c r="LIJ39" s="685"/>
      <c r="LIK39" s="685"/>
      <c r="LIL39" s="685"/>
      <c r="LIM39" s="685"/>
      <c r="LIN39" s="685"/>
      <c r="LIO39" s="685"/>
      <c r="LIP39" s="685"/>
      <c r="LIQ39" s="685"/>
      <c r="LIR39" s="685"/>
      <c r="LIS39" s="685"/>
      <c r="LIT39" s="685"/>
      <c r="LIU39" s="685"/>
      <c r="LIV39" s="685"/>
      <c r="LIW39" s="685"/>
      <c r="LIX39" s="685"/>
      <c r="LIY39" s="685"/>
      <c r="LIZ39" s="685"/>
      <c r="LJA39" s="685"/>
      <c r="LJB39" s="685"/>
      <c r="LJC39" s="685"/>
      <c r="LJD39" s="685"/>
      <c r="LJE39" s="685"/>
      <c r="LJF39" s="685"/>
      <c r="LJG39" s="685"/>
      <c r="LJH39" s="685"/>
      <c r="LJI39" s="685"/>
      <c r="LJJ39" s="685"/>
      <c r="LJK39" s="685"/>
      <c r="LJL39" s="685"/>
      <c r="LJM39" s="685"/>
      <c r="LJN39" s="685"/>
      <c r="LJO39" s="685"/>
      <c r="LJP39" s="685"/>
      <c r="LJQ39" s="685"/>
      <c r="LJR39" s="685"/>
      <c r="LJS39" s="685"/>
      <c r="LJT39" s="685"/>
      <c r="LJU39" s="685"/>
      <c r="LJV39" s="685"/>
      <c r="LJW39" s="685"/>
      <c r="LJX39" s="685"/>
      <c r="LJY39" s="685"/>
      <c r="LJZ39" s="685"/>
      <c r="LKA39" s="685"/>
      <c r="LKB39" s="685"/>
      <c r="LKC39" s="685"/>
      <c r="LKD39" s="685"/>
      <c r="LKE39" s="685"/>
      <c r="LKF39" s="685"/>
      <c r="LKG39" s="685"/>
      <c r="LKH39" s="685"/>
      <c r="LKI39" s="685"/>
      <c r="LKJ39" s="685"/>
      <c r="LKK39" s="685"/>
      <c r="LKL39" s="685"/>
      <c r="LKM39" s="685"/>
      <c r="LKN39" s="685"/>
      <c r="LKO39" s="685"/>
      <c r="LKP39" s="685"/>
      <c r="LKQ39" s="685"/>
      <c r="LKR39" s="685"/>
      <c r="LKS39" s="685"/>
      <c r="LKT39" s="685"/>
      <c r="LKU39" s="685"/>
      <c r="LKV39" s="685"/>
      <c r="LKW39" s="685"/>
      <c r="LKX39" s="685"/>
      <c r="LKY39" s="685"/>
      <c r="LKZ39" s="685"/>
      <c r="LLA39" s="685"/>
      <c r="LLB39" s="685"/>
      <c r="LLC39" s="685"/>
      <c r="LLD39" s="685"/>
      <c r="LLE39" s="685"/>
      <c r="LLF39" s="685"/>
      <c r="LLG39" s="685"/>
      <c r="LLH39" s="685"/>
      <c r="LLI39" s="685"/>
      <c r="LLJ39" s="685"/>
      <c r="LLK39" s="685"/>
      <c r="LLL39" s="685"/>
      <c r="LLM39" s="685"/>
      <c r="LLN39" s="685"/>
      <c r="LLO39" s="685"/>
      <c r="LLP39" s="685"/>
      <c r="LLQ39" s="685"/>
      <c r="LLR39" s="685"/>
      <c r="LLS39" s="685"/>
      <c r="LLT39" s="685"/>
      <c r="LLU39" s="685"/>
      <c r="LLV39" s="685"/>
      <c r="LLW39" s="685"/>
      <c r="LLX39" s="685"/>
      <c r="LLY39" s="685"/>
      <c r="LLZ39" s="685"/>
      <c r="LMA39" s="685"/>
      <c r="LMB39" s="685"/>
      <c r="LMC39" s="685"/>
      <c r="LMD39" s="685"/>
      <c r="LME39" s="685"/>
      <c r="LMF39" s="685"/>
      <c r="LMG39" s="685"/>
      <c r="LMH39" s="685"/>
      <c r="LMI39" s="685"/>
      <c r="LMJ39" s="685"/>
      <c r="LMK39" s="685"/>
      <c r="LML39" s="685"/>
      <c r="LMM39" s="685"/>
      <c r="LMN39" s="685"/>
      <c r="LMO39" s="685"/>
      <c r="LMP39" s="685"/>
      <c r="LMQ39" s="685"/>
      <c r="LMR39" s="685"/>
      <c r="LMS39" s="685"/>
      <c r="LMT39" s="685"/>
      <c r="LMU39" s="685"/>
      <c r="LMV39" s="685"/>
      <c r="LMW39" s="685"/>
      <c r="LMX39" s="685"/>
      <c r="LMY39" s="685"/>
      <c r="LMZ39" s="685"/>
      <c r="LNA39" s="685"/>
      <c r="LNB39" s="685"/>
      <c r="LNC39" s="685"/>
      <c r="LND39" s="685"/>
      <c r="LNE39" s="685"/>
      <c r="LNF39" s="685"/>
      <c r="LNG39" s="685"/>
      <c r="LNH39" s="685"/>
      <c r="LNI39" s="685"/>
      <c r="LNJ39" s="685"/>
      <c r="LNK39" s="685"/>
      <c r="LNL39" s="685"/>
      <c r="LNM39" s="685"/>
      <c r="LNN39" s="685"/>
      <c r="LNO39" s="685"/>
      <c r="LNP39" s="685"/>
      <c r="LNQ39" s="685"/>
      <c r="LNR39" s="685"/>
      <c r="LNS39" s="685"/>
      <c r="LNT39" s="685"/>
      <c r="LNU39" s="685"/>
      <c r="LNV39" s="685"/>
      <c r="LNW39" s="685"/>
      <c r="LNX39" s="685"/>
      <c r="LNY39" s="685"/>
      <c r="LNZ39" s="685"/>
      <c r="LOA39" s="685"/>
      <c r="LOB39" s="685"/>
      <c r="LOC39" s="685"/>
      <c r="LOD39" s="685"/>
      <c r="LOE39" s="685"/>
      <c r="LOF39" s="685"/>
      <c r="LOG39" s="685"/>
      <c r="LOH39" s="685"/>
      <c r="LOI39" s="685"/>
      <c r="LOJ39" s="685"/>
      <c r="LOK39" s="685"/>
      <c r="LOL39" s="685"/>
      <c r="LOM39" s="685"/>
      <c r="LON39" s="685"/>
      <c r="LOO39" s="685"/>
      <c r="LOP39" s="685"/>
      <c r="LOQ39" s="685"/>
      <c r="LOR39" s="685"/>
      <c r="LOS39" s="685"/>
      <c r="LOT39" s="685"/>
      <c r="LOU39" s="685"/>
      <c r="LOV39" s="685"/>
      <c r="LOW39" s="685"/>
      <c r="LOX39" s="685"/>
      <c r="LOY39" s="685"/>
      <c r="LOZ39" s="685"/>
      <c r="LPA39" s="685"/>
      <c r="LPB39" s="685"/>
      <c r="LPC39" s="685"/>
      <c r="LPD39" s="685"/>
      <c r="LPE39" s="685"/>
      <c r="LPF39" s="685"/>
      <c r="LPG39" s="685"/>
      <c r="LPH39" s="685"/>
      <c r="LPI39" s="685"/>
      <c r="LPJ39" s="685"/>
      <c r="LPK39" s="685"/>
      <c r="LPL39" s="685"/>
      <c r="LPM39" s="685"/>
      <c r="LPN39" s="685"/>
      <c r="LPO39" s="685"/>
      <c r="LPP39" s="685"/>
      <c r="LPQ39" s="685"/>
      <c r="LPR39" s="685"/>
      <c r="LPS39" s="685"/>
      <c r="LPT39" s="685"/>
      <c r="LPU39" s="685"/>
      <c r="LPV39" s="685"/>
      <c r="LPW39" s="685"/>
      <c r="LPX39" s="685"/>
      <c r="LPY39" s="685"/>
      <c r="LPZ39" s="685"/>
      <c r="LQA39" s="685"/>
      <c r="LQB39" s="685"/>
      <c r="LQC39" s="685"/>
      <c r="LQD39" s="685"/>
      <c r="LQE39" s="685"/>
      <c r="LQF39" s="685"/>
      <c r="LQG39" s="685"/>
      <c r="LQH39" s="685"/>
      <c r="LQI39" s="685"/>
      <c r="LQJ39" s="685"/>
      <c r="LQK39" s="685"/>
      <c r="LQL39" s="685"/>
      <c r="LQM39" s="685"/>
      <c r="LQN39" s="685"/>
      <c r="LQO39" s="685"/>
      <c r="LQP39" s="685"/>
      <c r="LQQ39" s="685"/>
      <c r="LQR39" s="685"/>
      <c r="LQS39" s="685"/>
      <c r="LQT39" s="685"/>
      <c r="LQU39" s="685"/>
      <c r="LQV39" s="685"/>
      <c r="LQW39" s="685"/>
      <c r="LQX39" s="685"/>
      <c r="LQY39" s="685"/>
      <c r="LQZ39" s="685"/>
      <c r="LRA39" s="685"/>
      <c r="LRB39" s="685"/>
      <c r="LRC39" s="685"/>
      <c r="LRD39" s="685"/>
      <c r="LRE39" s="685"/>
      <c r="LRF39" s="685"/>
      <c r="LRG39" s="685"/>
      <c r="LRH39" s="685"/>
      <c r="LRI39" s="685"/>
      <c r="LRJ39" s="685"/>
      <c r="LRK39" s="685"/>
      <c r="LRL39" s="685"/>
      <c r="LRM39" s="685"/>
      <c r="LRN39" s="685"/>
      <c r="LRO39" s="685"/>
      <c r="LRP39" s="685"/>
      <c r="LRQ39" s="685"/>
      <c r="LRR39" s="685"/>
      <c r="LRS39" s="685"/>
      <c r="LRT39" s="685"/>
      <c r="LRU39" s="685"/>
      <c r="LRV39" s="685"/>
      <c r="LRW39" s="685"/>
      <c r="LRX39" s="685"/>
      <c r="LRY39" s="685"/>
      <c r="LRZ39" s="685"/>
      <c r="LSA39" s="685"/>
      <c r="LSB39" s="685"/>
      <c r="LSC39" s="685"/>
      <c r="LSD39" s="685"/>
      <c r="LSE39" s="685"/>
      <c r="LSF39" s="685"/>
      <c r="LSG39" s="685"/>
      <c r="LSH39" s="685"/>
      <c r="LSI39" s="685"/>
      <c r="LSJ39" s="685"/>
      <c r="LSK39" s="685"/>
      <c r="LSL39" s="685"/>
      <c r="LSM39" s="685"/>
      <c r="LSN39" s="685"/>
      <c r="LSO39" s="685"/>
      <c r="LSP39" s="685"/>
      <c r="LSQ39" s="685"/>
      <c r="LSR39" s="685"/>
      <c r="LSS39" s="685"/>
      <c r="LST39" s="685"/>
      <c r="LSU39" s="685"/>
      <c r="LSV39" s="685"/>
      <c r="LSW39" s="685"/>
      <c r="LSX39" s="685"/>
      <c r="LSY39" s="685"/>
      <c r="LSZ39" s="685"/>
      <c r="LTA39" s="685"/>
      <c r="LTB39" s="685"/>
      <c r="LTC39" s="685"/>
      <c r="LTD39" s="685"/>
      <c r="LTE39" s="685"/>
      <c r="LTF39" s="685"/>
      <c r="LTG39" s="685"/>
      <c r="LTH39" s="685"/>
      <c r="LTI39" s="685"/>
      <c r="LTJ39" s="685"/>
      <c r="LTK39" s="685"/>
      <c r="LTL39" s="685"/>
      <c r="LTM39" s="685"/>
      <c r="LTN39" s="685"/>
      <c r="LTO39" s="685"/>
      <c r="LTP39" s="685"/>
      <c r="LTQ39" s="685"/>
      <c r="LTR39" s="685"/>
      <c r="LTS39" s="685"/>
      <c r="LTT39" s="685"/>
      <c r="LTU39" s="685"/>
      <c r="LTV39" s="685"/>
      <c r="LTW39" s="685"/>
      <c r="LTX39" s="685"/>
      <c r="LTY39" s="685"/>
      <c r="LTZ39" s="685"/>
      <c r="LUA39" s="685"/>
      <c r="LUB39" s="685"/>
      <c r="LUC39" s="685"/>
      <c r="LUD39" s="685"/>
      <c r="LUE39" s="685"/>
      <c r="LUF39" s="685"/>
      <c r="LUG39" s="685"/>
      <c r="LUH39" s="685"/>
      <c r="LUI39" s="685"/>
      <c r="LUJ39" s="685"/>
      <c r="LUK39" s="685"/>
      <c r="LUL39" s="685"/>
      <c r="LUM39" s="685"/>
      <c r="LUN39" s="685"/>
      <c r="LUO39" s="685"/>
      <c r="LUP39" s="685"/>
      <c r="LUQ39" s="685"/>
      <c r="LUR39" s="685"/>
      <c r="LUS39" s="685"/>
      <c r="LUT39" s="685"/>
      <c r="LUU39" s="685"/>
      <c r="LUV39" s="685"/>
      <c r="LUW39" s="685"/>
      <c r="LUX39" s="685"/>
      <c r="LUY39" s="685"/>
      <c r="LUZ39" s="685"/>
      <c r="LVA39" s="685"/>
      <c r="LVB39" s="685"/>
      <c r="LVC39" s="685"/>
      <c r="LVD39" s="685"/>
      <c r="LVE39" s="685"/>
      <c r="LVF39" s="685"/>
      <c r="LVG39" s="685"/>
      <c r="LVH39" s="685"/>
      <c r="LVI39" s="685"/>
      <c r="LVJ39" s="685"/>
      <c r="LVK39" s="685"/>
      <c r="LVL39" s="685"/>
      <c r="LVM39" s="685"/>
      <c r="LVN39" s="685"/>
      <c r="LVO39" s="685"/>
      <c r="LVP39" s="685"/>
      <c r="LVQ39" s="685"/>
      <c r="LVR39" s="685"/>
      <c r="LVS39" s="685"/>
      <c r="LVT39" s="685"/>
      <c r="LVU39" s="685"/>
      <c r="LVV39" s="685"/>
      <c r="LVW39" s="685"/>
      <c r="LVX39" s="685"/>
      <c r="LVY39" s="685"/>
      <c r="LVZ39" s="685"/>
      <c r="LWA39" s="685"/>
      <c r="LWB39" s="685"/>
      <c r="LWC39" s="685"/>
      <c r="LWD39" s="685"/>
      <c r="LWE39" s="685"/>
      <c r="LWF39" s="685"/>
      <c r="LWG39" s="685"/>
      <c r="LWH39" s="685"/>
      <c r="LWI39" s="685"/>
      <c r="LWJ39" s="685"/>
      <c r="LWK39" s="685"/>
      <c r="LWL39" s="685"/>
      <c r="LWM39" s="685"/>
      <c r="LWN39" s="685"/>
      <c r="LWO39" s="685"/>
      <c r="LWP39" s="685"/>
      <c r="LWQ39" s="685"/>
      <c r="LWR39" s="685"/>
      <c r="LWS39" s="685"/>
      <c r="LWT39" s="685"/>
      <c r="LWU39" s="685"/>
      <c r="LWV39" s="685"/>
      <c r="LWW39" s="685"/>
      <c r="LWX39" s="685"/>
      <c r="LWY39" s="685"/>
      <c r="LWZ39" s="685"/>
      <c r="LXA39" s="685"/>
      <c r="LXB39" s="685"/>
      <c r="LXC39" s="685"/>
      <c r="LXD39" s="685"/>
      <c r="LXE39" s="685"/>
      <c r="LXF39" s="685"/>
      <c r="LXG39" s="685"/>
      <c r="LXH39" s="685"/>
      <c r="LXI39" s="685"/>
      <c r="LXJ39" s="685"/>
      <c r="LXK39" s="685"/>
      <c r="LXL39" s="685"/>
      <c r="LXM39" s="685"/>
      <c r="LXN39" s="685"/>
      <c r="LXO39" s="685"/>
      <c r="LXP39" s="685"/>
      <c r="LXQ39" s="685"/>
      <c r="LXR39" s="685"/>
      <c r="LXS39" s="685"/>
      <c r="LXT39" s="685"/>
      <c r="LXU39" s="685"/>
      <c r="LXV39" s="685"/>
      <c r="LXW39" s="685"/>
      <c r="LXX39" s="685"/>
      <c r="LXY39" s="685"/>
      <c r="LXZ39" s="685"/>
      <c r="LYA39" s="685"/>
      <c r="LYB39" s="685"/>
      <c r="LYC39" s="685"/>
      <c r="LYD39" s="685"/>
      <c r="LYE39" s="685"/>
      <c r="LYF39" s="685"/>
      <c r="LYG39" s="685"/>
      <c r="LYH39" s="685"/>
      <c r="LYI39" s="685"/>
      <c r="LYJ39" s="685"/>
      <c r="LYK39" s="685"/>
      <c r="LYL39" s="685"/>
      <c r="LYM39" s="685"/>
      <c r="LYN39" s="685"/>
      <c r="LYO39" s="685"/>
      <c r="LYP39" s="685"/>
      <c r="LYQ39" s="685"/>
      <c r="LYR39" s="685"/>
      <c r="LYS39" s="685"/>
      <c r="LYT39" s="685"/>
      <c r="LYU39" s="685"/>
      <c r="LYV39" s="685"/>
      <c r="LYW39" s="685"/>
      <c r="LYX39" s="685"/>
      <c r="LYY39" s="685"/>
      <c r="LYZ39" s="685"/>
      <c r="LZA39" s="685"/>
      <c r="LZB39" s="685"/>
      <c r="LZC39" s="685"/>
      <c r="LZD39" s="685"/>
      <c r="LZE39" s="685"/>
      <c r="LZF39" s="685"/>
      <c r="LZG39" s="685"/>
      <c r="LZH39" s="685"/>
      <c r="LZI39" s="685"/>
      <c r="LZJ39" s="685"/>
      <c r="LZK39" s="685"/>
      <c r="LZL39" s="685"/>
      <c r="LZM39" s="685"/>
      <c r="LZN39" s="685"/>
      <c r="LZO39" s="685"/>
      <c r="LZP39" s="685"/>
      <c r="LZQ39" s="685"/>
      <c r="LZR39" s="685"/>
      <c r="LZS39" s="685"/>
      <c r="LZT39" s="685"/>
      <c r="LZU39" s="685"/>
      <c r="LZV39" s="685"/>
      <c r="LZW39" s="685"/>
      <c r="LZX39" s="685"/>
      <c r="LZY39" s="685"/>
      <c r="LZZ39" s="685"/>
      <c r="MAA39" s="685"/>
      <c r="MAB39" s="685"/>
      <c r="MAC39" s="685"/>
      <c r="MAD39" s="685"/>
      <c r="MAE39" s="685"/>
      <c r="MAF39" s="685"/>
      <c r="MAG39" s="685"/>
      <c r="MAH39" s="685"/>
      <c r="MAI39" s="685"/>
      <c r="MAJ39" s="685"/>
      <c r="MAK39" s="685"/>
      <c r="MAL39" s="685"/>
      <c r="MAM39" s="685"/>
      <c r="MAN39" s="685"/>
      <c r="MAO39" s="685"/>
      <c r="MAP39" s="685"/>
      <c r="MAQ39" s="685"/>
      <c r="MAR39" s="685"/>
      <c r="MAS39" s="685"/>
      <c r="MAT39" s="685"/>
      <c r="MAU39" s="685"/>
      <c r="MAV39" s="685"/>
      <c r="MAW39" s="685"/>
      <c r="MAX39" s="685"/>
      <c r="MAY39" s="685"/>
      <c r="MAZ39" s="685"/>
      <c r="MBA39" s="685"/>
      <c r="MBB39" s="685"/>
      <c r="MBC39" s="685"/>
      <c r="MBD39" s="685"/>
      <c r="MBE39" s="685"/>
      <c r="MBF39" s="685"/>
      <c r="MBG39" s="685"/>
      <c r="MBH39" s="685"/>
      <c r="MBI39" s="685"/>
      <c r="MBJ39" s="685"/>
      <c r="MBK39" s="685"/>
      <c r="MBL39" s="685"/>
      <c r="MBM39" s="685"/>
      <c r="MBN39" s="685"/>
      <c r="MBO39" s="685"/>
      <c r="MBP39" s="685"/>
      <c r="MBQ39" s="685"/>
      <c r="MBR39" s="685"/>
      <c r="MBS39" s="685"/>
      <c r="MBT39" s="685"/>
      <c r="MBU39" s="685"/>
      <c r="MBV39" s="685"/>
      <c r="MBW39" s="685"/>
      <c r="MBX39" s="685"/>
      <c r="MBY39" s="685"/>
      <c r="MBZ39" s="685"/>
      <c r="MCA39" s="685"/>
      <c r="MCB39" s="685"/>
      <c r="MCC39" s="685"/>
      <c r="MCD39" s="685"/>
      <c r="MCE39" s="685"/>
      <c r="MCF39" s="685"/>
      <c r="MCG39" s="685"/>
      <c r="MCH39" s="685"/>
      <c r="MCI39" s="685"/>
      <c r="MCJ39" s="685"/>
      <c r="MCK39" s="685"/>
      <c r="MCL39" s="685"/>
      <c r="MCM39" s="685"/>
      <c r="MCN39" s="685"/>
      <c r="MCO39" s="685"/>
      <c r="MCP39" s="685"/>
      <c r="MCQ39" s="685"/>
      <c r="MCR39" s="685"/>
      <c r="MCS39" s="685"/>
      <c r="MCT39" s="685"/>
      <c r="MCU39" s="685"/>
      <c r="MCV39" s="685"/>
      <c r="MCW39" s="685"/>
      <c r="MCX39" s="685"/>
      <c r="MCY39" s="685"/>
      <c r="MCZ39" s="685"/>
      <c r="MDA39" s="685"/>
      <c r="MDB39" s="685"/>
      <c r="MDC39" s="685"/>
      <c r="MDD39" s="685"/>
      <c r="MDE39" s="685"/>
      <c r="MDF39" s="685"/>
      <c r="MDG39" s="685"/>
      <c r="MDH39" s="685"/>
      <c r="MDI39" s="685"/>
      <c r="MDJ39" s="685"/>
      <c r="MDK39" s="685"/>
      <c r="MDL39" s="685"/>
      <c r="MDM39" s="685"/>
      <c r="MDN39" s="685"/>
      <c r="MDO39" s="685"/>
      <c r="MDP39" s="685"/>
      <c r="MDQ39" s="685"/>
      <c r="MDR39" s="685"/>
      <c r="MDS39" s="685"/>
      <c r="MDT39" s="685"/>
      <c r="MDU39" s="685"/>
      <c r="MDV39" s="685"/>
      <c r="MDW39" s="685"/>
      <c r="MDX39" s="685"/>
      <c r="MDY39" s="685"/>
      <c r="MDZ39" s="685"/>
      <c r="MEA39" s="685"/>
      <c r="MEB39" s="685"/>
      <c r="MEC39" s="685"/>
      <c r="MED39" s="685"/>
      <c r="MEE39" s="685"/>
      <c r="MEF39" s="685"/>
      <c r="MEG39" s="685"/>
      <c r="MEH39" s="685"/>
      <c r="MEI39" s="685"/>
      <c r="MEJ39" s="685"/>
      <c r="MEK39" s="685"/>
      <c r="MEL39" s="685"/>
      <c r="MEM39" s="685"/>
      <c r="MEN39" s="685"/>
      <c r="MEO39" s="685"/>
      <c r="MEP39" s="685"/>
      <c r="MEQ39" s="685"/>
      <c r="MER39" s="685"/>
      <c r="MES39" s="685"/>
      <c r="MET39" s="685"/>
      <c r="MEU39" s="685"/>
      <c r="MEV39" s="685"/>
      <c r="MEW39" s="685"/>
      <c r="MEX39" s="685"/>
      <c r="MEY39" s="685"/>
      <c r="MEZ39" s="685"/>
      <c r="MFA39" s="685"/>
      <c r="MFB39" s="685"/>
      <c r="MFC39" s="685"/>
      <c r="MFD39" s="685"/>
      <c r="MFE39" s="685"/>
      <c r="MFF39" s="685"/>
      <c r="MFG39" s="685"/>
      <c r="MFH39" s="685"/>
      <c r="MFI39" s="685"/>
      <c r="MFJ39" s="685"/>
      <c r="MFK39" s="685"/>
      <c r="MFL39" s="685"/>
      <c r="MFM39" s="685"/>
      <c r="MFN39" s="685"/>
      <c r="MFO39" s="685"/>
      <c r="MFP39" s="685"/>
      <c r="MFQ39" s="685"/>
      <c r="MFR39" s="685"/>
      <c r="MFS39" s="685"/>
      <c r="MFT39" s="685"/>
      <c r="MFU39" s="685"/>
      <c r="MFV39" s="685"/>
      <c r="MFW39" s="685"/>
      <c r="MFX39" s="685"/>
      <c r="MFY39" s="685"/>
      <c r="MFZ39" s="685"/>
      <c r="MGA39" s="685"/>
      <c r="MGB39" s="685"/>
      <c r="MGC39" s="685"/>
      <c r="MGD39" s="685"/>
      <c r="MGE39" s="685"/>
      <c r="MGF39" s="685"/>
      <c r="MGG39" s="685"/>
      <c r="MGH39" s="685"/>
      <c r="MGI39" s="685"/>
      <c r="MGJ39" s="685"/>
      <c r="MGK39" s="685"/>
      <c r="MGL39" s="685"/>
      <c r="MGM39" s="685"/>
      <c r="MGN39" s="685"/>
      <c r="MGO39" s="685"/>
      <c r="MGP39" s="685"/>
      <c r="MGQ39" s="685"/>
      <c r="MGR39" s="685"/>
      <c r="MGS39" s="685"/>
      <c r="MGT39" s="685"/>
      <c r="MGU39" s="685"/>
      <c r="MGV39" s="685"/>
      <c r="MGW39" s="685"/>
      <c r="MGX39" s="685"/>
      <c r="MGY39" s="685"/>
      <c r="MGZ39" s="685"/>
      <c r="MHA39" s="685"/>
      <c r="MHB39" s="685"/>
      <c r="MHC39" s="685"/>
      <c r="MHD39" s="685"/>
      <c r="MHE39" s="685"/>
      <c r="MHF39" s="685"/>
      <c r="MHG39" s="685"/>
      <c r="MHH39" s="685"/>
      <c r="MHI39" s="685"/>
      <c r="MHJ39" s="685"/>
      <c r="MHK39" s="685"/>
      <c r="MHL39" s="685"/>
      <c r="MHM39" s="685"/>
      <c r="MHN39" s="685"/>
      <c r="MHO39" s="685"/>
      <c r="MHP39" s="685"/>
      <c r="MHQ39" s="685"/>
      <c r="MHR39" s="685"/>
      <c r="MHS39" s="685"/>
      <c r="MHT39" s="685"/>
      <c r="MHU39" s="685"/>
      <c r="MHV39" s="685"/>
      <c r="MHW39" s="685"/>
      <c r="MHX39" s="685"/>
      <c r="MHY39" s="685"/>
      <c r="MHZ39" s="685"/>
      <c r="MIA39" s="685"/>
      <c r="MIB39" s="685"/>
      <c r="MIC39" s="685"/>
      <c r="MID39" s="685"/>
      <c r="MIE39" s="685"/>
      <c r="MIF39" s="685"/>
      <c r="MIG39" s="685"/>
      <c r="MIH39" s="685"/>
      <c r="MII39" s="685"/>
      <c r="MIJ39" s="685"/>
      <c r="MIK39" s="685"/>
      <c r="MIL39" s="685"/>
      <c r="MIM39" s="685"/>
      <c r="MIN39" s="685"/>
      <c r="MIO39" s="685"/>
      <c r="MIP39" s="685"/>
      <c r="MIQ39" s="685"/>
      <c r="MIR39" s="685"/>
      <c r="MIS39" s="685"/>
      <c r="MIT39" s="685"/>
      <c r="MIU39" s="685"/>
      <c r="MIV39" s="685"/>
      <c r="MIW39" s="685"/>
      <c r="MIX39" s="685"/>
      <c r="MIY39" s="685"/>
      <c r="MIZ39" s="685"/>
      <c r="MJA39" s="685"/>
      <c r="MJB39" s="685"/>
      <c r="MJC39" s="685"/>
      <c r="MJD39" s="685"/>
      <c r="MJE39" s="685"/>
      <c r="MJF39" s="685"/>
      <c r="MJG39" s="685"/>
      <c r="MJH39" s="685"/>
      <c r="MJI39" s="685"/>
      <c r="MJJ39" s="685"/>
      <c r="MJK39" s="685"/>
      <c r="MJL39" s="685"/>
      <c r="MJM39" s="685"/>
      <c r="MJN39" s="685"/>
      <c r="MJO39" s="685"/>
      <c r="MJP39" s="685"/>
      <c r="MJQ39" s="685"/>
      <c r="MJR39" s="685"/>
      <c r="MJS39" s="685"/>
      <c r="MJT39" s="685"/>
      <c r="MJU39" s="685"/>
      <c r="MJV39" s="685"/>
      <c r="MJW39" s="685"/>
      <c r="MJX39" s="685"/>
      <c r="MJY39" s="685"/>
      <c r="MJZ39" s="685"/>
      <c r="MKA39" s="685"/>
      <c r="MKB39" s="685"/>
      <c r="MKC39" s="685"/>
      <c r="MKD39" s="685"/>
      <c r="MKE39" s="685"/>
      <c r="MKF39" s="685"/>
      <c r="MKG39" s="685"/>
      <c r="MKH39" s="685"/>
      <c r="MKI39" s="685"/>
      <c r="MKJ39" s="685"/>
      <c r="MKK39" s="685"/>
      <c r="MKL39" s="685"/>
      <c r="MKM39" s="685"/>
      <c r="MKN39" s="685"/>
      <c r="MKO39" s="685"/>
      <c r="MKP39" s="685"/>
      <c r="MKQ39" s="685"/>
      <c r="MKR39" s="685"/>
      <c r="MKS39" s="685"/>
      <c r="MKT39" s="685"/>
      <c r="MKU39" s="685"/>
      <c r="MKV39" s="685"/>
      <c r="MKW39" s="685"/>
      <c r="MKX39" s="685"/>
      <c r="MKY39" s="685"/>
      <c r="MKZ39" s="685"/>
      <c r="MLA39" s="685"/>
      <c r="MLB39" s="685"/>
      <c r="MLC39" s="685"/>
      <c r="MLD39" s="685"/>
      <c r="MLE39" s="685"/>
      <c r="MLF39" s="685"/>
      <c r="MLG39" s="685"/>
      <c r="MLH39" s="685"/>
      <c r="MLI39" s="685"/>
      <c r="MLJ39" s="685"/>
      <c r="MLK39" s="685"/>
      <c r="MLL39" s="685"/>
      <c r="MLM39" s="685"/>
      <c r="MLN39" s="685"/>
      <c r="MLO39" s="685"/>
      <c r="MLP39" s="685"/>
      <c r="MLQ39" s="685"/>
      <c r="MLR39" s="685"/>
      <c r="MLS39" s="685"/>
      <c r="MLT39" s="685"/>
      <c r="MLU39" s="685"/>
      <c r="MLV39" s="685"/>
      <c r="MLW39" s="685"/>
      <c r="MLX39" s="685"/>
      <c r="MLY39" s="685"/>
      <c r="MLZ39" s="685"/>
      <c r="MMA39" s="685"/>
      <c r="MMB39" s="685"/>
      <c r="MMC39" s="685"/>
      <c r="MMD39" s="685"/>
      <c r="MME39" s="685"/>
      <c r="MMF39" s="685"/>
      <c r="MMG39" s="685"/>
      <c r="MMH39" s="685"/>
      <c r="MMI39" s="685"/>
      <c r="MMJ39" s="685"/>
      <c r="MMK39" s="685"/>
      <c r="MML39" s="685"/>
      <c r="MMM39" s="685"/>
      <c r="MMN39" s="685"/>
      <c r="MMO39" s="685"/>
      <c r="MMP39" s="685"/>
      <c r="MMQ39" s="685"/>
      <c r="MMR39" s="685"/>
      <c r="MMS39" s="685"/>
      <c r="MMT39" s="685"/>
      <c r="MMU39" s="685"/>
      <c r="MMV39" s="685"/>
      <c r="MMW39" s="685"/>
      <c r="MMX39" s="685"/>
      <c r="MMY39" s="685"/>
      <c r="MMZ39" s="685"/>
      <c r="MNA39" s="685"/>
      <c r="MNB39" s="685"/>
      <c r="MNC39" s="685"/>
      <c r="MND39" s="685"/>
      <c r="MNE39" s="685"/>
      <c r="MNF39" s="685"/>
      <c r="MNG39" s="685"/>
      <c r="MNH39" s="685"/>
      <c r="MNI39" s="685"/>
      <c r="MNJ39" s="685"/>
      <c r="MNK39" s="685"/>
      <c r="MNL39" s="685"/>
      <c r="MNM39" s="685"/>
      <c r="MNN39" s="685"/>
      <c r="MNO39" s="685"/>
      <c r="MNP39" s="685"/>
      <c r="MNQ39" s="685"/>
      <c r="MNR39" s="685"/>
      <c r="MNS39" s="685"/>
      <c r="MNT39" s="685"/>
      <c r="MNU39" s="685"/>
      <c r="MNV39" s="685"/>
      <c r="MNW39" s="685"/>
      <c r="MNX39" s="685"/>
      <c r="MNY39" s="685"/>
      <c r="MNZ39" s="685"/>
      <c r="MOA39" s="685"/>
      <c r="MOB39" s="685"/>
      <c r="MOC39" s="685"/>
      <c r="MOD39" s="685"/>
      <c r="MOE39" s="685"/>
      <c r="MOF39" s="685"/>
      <c r="MOG39" s="685"/>
      <c r="MOH39" s="685"/>
      <c r="MOI39" s="685"/>
      <c r="MOJ39" s="685"/>
      <c r="MOK39" s="685"/>
      <c r="MOL39" s="685"/>
      <c r="MOM39" s="685"/>
      <c r="MON39" s="685"/>
      <c r="MOO39" s="685"/>
      <c r="MOP39" s="685"/>
      <c r="MOQ39" s="685"/>
      <c r="MOR39" s="685"/>
      <c r="MOS39" s="685"/>
      <c r="MOT39" s="685"/>
      <c r="MOU39" s="685"/>
      <c r="MOV39" s="685"/>
      <c r="MOW39" s="685"/>
      <c r="MOX39" s="685"/>
      <c r="MOY39" s="685"/>
      <c r="MOZ39" s="685"/>
      <c r="MPA39" s="685"/>
      <c r="MPB39" s="685"/>
      <c r="MPC39" s="685"/>
      <c r="MPD39" s="685"/>
      <c r="MPE39" s="685"/>
      <c r="MPF39" s="685"/>
      <c r="MPG39" s="685"/>
      <c r="MPH39" s="685"/>
      <c r="MPI39" s="685"/>
      <c r="MPJ39" s="685"/>
      <c r="MPK39" s="685"/>
      <c r="MPL39" s="685"/>
      <c r="MPM39" s="685"/>
      <c r="MPN39" s="685"/>
      <c r="MPO39" s="685"/>
      <c r="MPP39" s="685"/>
      <c r="MPQ39" s="685"/>
      <c r="MPR39" s="685"/>
      <c r="MPS39" s="685"/>
      <c r="MPT39" s="685"/>
      <c r="MPU39" s="685"/>
      <c r="MPV39" s="685"/>
      <c r="MPW39" s="685"/>
      <c r="MPX39" s="685"/>
      <c r="MPY39" s="685"/>
      <c r="MPZ39" s="685"/>
      <c r="MQA39" s="685"/>
      <c r="MQB39" s="685"/>
      <c r="MQC39" s="685"/>
      <c r="MQD39" s="685"/>
      <c r="MQE39" s="685"/>
      <c r="MQF39" s="685"/>
      <c r="MQG39" s="685"/>
      <c r="MQH39" s="685"/>
      <c r="MQI39" s="685"/>
      <c r="MQJ39" s="685"/>
      <c r="MQK39" s="685"/>
      <c r="MQL39" s="685"/>
      <c r="MQM39" s="685"/>
      <c r="MQN39" s="685"/>
      <c r="MQO39" s="685"/>
      <c r="MQP39" s="685"/>
      <c r="MQQ39" s="685"/>
      <c r="MQR39" s="685"/>
      <c r="MQS39" s="685"/>
      <c r="MQT39" s="685"/>
      <c r="MQU39" s="685"/>
      <c r="MQV39" s="685"/>
      <c r="MQW39" s="685"/>
      <c r="MQX39" s="685"/>
      <c r="MQY39" s="685"/>
      <c r="MQZ39" s="685"/>
      <c r="MRA39" s="685"/>
      <c r="MRB39" s="685"/>
      <c r="MRC39" s="685"/>
      <c r="MRD39" s="685"/>
      <c r="MRE39" s="685"/>
      <c r="MRF39" s="685"/>
      <c r="MRG39" s="685"/>
      <c r="MRH39" s="685"/>
      <c r="MRI39" s="685"/>
      <c r="MRJ39" s="685"/>
      <c r="MRK39" s="685"/>
      <c r="MRL39" s="685"/>
      <c r="MRM39" s="685"/>
      <c r="MRN39" s="685"/>
      <c r="MRO39" s="685"/>
      <c r="MRP39" s="685"/>
      <c r="MRQ39" s="685"/>
      <c r="MRR39" s="685"/>
      <c r="MRS39" s="685"/>
      <c r="MRT39" s="685"/>
      <c r="MRU39" s="685"/>
      <c r="MRV39" s="685"/>
      <c r="MRW39" s="685"/>
      <c r="MRX39" s="685"/>
      <c r="MRY39" s="685"/>
      <c r="MRZ39" s="685"/>
      <c r="MSA39" s="685"/>
      <c r="MSB39" s="685"/>
      <c r="MSC39" s="685"/>
      <c r="MSD39" s="685"/>
      <c r="MSE39" s="685"/>
      <c r="MSF39" s="685"/>
      <c r="MSG39" s="685"/>
      <c r="MSH39" s="685"/>
      <c r="MSI39" s="685"/>
      <c r="MSJ39" s="685"/>
      <c r="MSK39" s="685"/>
      <c r="MSL39" s="685"/>
      <c r="MSM39" s="685"/>
      <c r="MSN39" s="685"/>
      <c r="MSO39" s="685"/>
      <c r="MSP39" s="685"/>
      <c r="MSQ39" s="685"/>
      <c r="MSR39" s="685"/>
      <c r="MSS39" s="685"/>
      <c r="MST39" s="685"/>
      <c r="MSU39" s="685"/>
      <c r="MSV39" s="685"/>
      <c r="MSW39" s="685"/>
      <c r="MSX39" s="685"/>
      <c r="MSY39" s="685"/>
      <c r="MSZ39" s="685"/>
      <c r="MTA39" s="685"/>
      <c r="MTB39" s="685"/>
      <c r="MTC39" s="685"/>
      <c r="MTD39" s="685"/>
      <c r="MTE39" s="685"/>
      <c r="MTF39" s="685"/>
      <c r="MTG39" s="685"/>
      <c r="MTH39" s="685"/>
      <c r="MTI39" s="685"/>
      <c r="MTJ39" s="685"/>
      <c r="MTK39" s="685"/>
      <c r="MTL39" s="685"/>
      <c r="MTM39" s="685"/>
      <c r="MTN39" s="685"/>
      <c r="MTO39" s="685"/>
      <c r="MTP39" s="685"/>
      <c r="MTQ39" s="685"/>
      <c r="MTR39" s="685"/>
      <c r="MTS39" s="685"/>
      <c r="MTT39" s="685"/>
      <c r="MTU39" s="685"/>
      <c r="MTV39" s="685"/>
      <c r="MTW39" s="685"/>
      <c r="MTX39" s="685"/>
      <c r="MTY39" s="685"/>
      <c r="MTZ39" s="685"/>
      <c r="MUA39" s="685"/>
      <c r="MUB39" s="685"/>
      <c r="MUC39" s="685"/>
      <c r="MUD39" s="685"/>
      <c r="MUE39" s="685"/>
      <c r="MUF39" s="685"/>
      <c r="MUG39" s="685"/>
      <c r="MUH39" s="685"/>
      <c r="MUI39" s="685"/>
      <c r="MUJ39" s="685"/>
      <c r="MUK39" s="685"/>
      <c r="MUL39" s="685"/>
      <c r="MUM39" s="685"/>
      <c r="MUN39" s="685"/>
      <c r="MUO39" s="685"/>
      <c r="MUP39" s="685"/>
      <c r="MUQ39" s="685"/>
      <c r="MUR39" s="685"/>
      <c r="MUS39" s="685"/>
      <c r="MUT39" s="685"/>
      <c r="MUU39" s="685"/>
      <c r="MUV39" s="685"/>
      <c r="MUW39" s="685"/>
      <c r="MUX39" s="685"/>
      <c r="MUY39" s="685"/>
      <c r="MUZ39" s="685"/>
      <c r="MVA39" s="685"/>
      <c r="MVB39" s="685"/>
      <c r="MVC39" s="685"/>
      <c r="MVD39" s="685"/>
      <c r="MVE39" s="685"/>
      <c r="MVF39" s="685"/>
      <c r="MVG39" s="685"/>
      <c r="MVH39" s="685"/>
      <c r="MVI39" s="685"/>
      <c r="MVJ39" s="685"/>
      <c r="MVK39" s="685"/>
      <c r="MVL39" s="685"/>
      <c r="MVM39" s="685"/>
      <c r="MVN39" s="685"/>
      <c r="MVO39" s="685"/>
      <c r="MVP39" s="685"/>
      <c r="MVQ39" s="685"/>
      <c r="MVR39" s="685"/>
      <c r="MVS39" s="685"/>
      <c r="MVT39" s="685"/>
      <c r="MVU39" s="685"/>
      <c r="MVV39" s="685"/>
      <c r="MVW39" s="685"/>
      <c r="MVX39" s="685"/>
      <c r="MVY39" s="685"/>
      <c r="MVZ39" s="685"/>
      <c r="MWA39" s="685"/>
      <c r="MWB39" s="685"/>
      <c r="MWC39" s="685"/>
      <c r="MWD39" s="685"/>
      <c r="MWE39" s="685"/>
      <c r="MWF39" s="685"/>
      <c r="MWG39" s="685"/>
      <c r="MWH39" s="685"/>
      <c r="MWI39" s="685"/>
      <c r="MWJ39" s="685"/>
      <c r="MWK39" s="685"/>
      <c r="MWL39" s="685"/>
      <c r="MWM39" s="685"/>
      <c r="MWN39" s="685"/>
      <c r="MWO39" s="685"/>
      <c r="MWP39" s="685"/>
      <c r="MWQ39" s="685"/>
      <c r="MWR39" s="685"/>
      <c r="MWS39" s="685"/>
      <c r="MWT39" s="685"/>
      <c r="MWU39" s="685"/>
      <c r="MWV39" s="685"/>
      <c r="MWW39" s="685"/>
      <c r="MWX39" s="685"/>
      <c r="MWY39" s="685"/>
      <c r="MWZ39" s="685"/>
      <c r="MXA39" s="685"/>
      <c r="MXB39" s="685"/>
      <c r="MXC39" s="685"/>
      <c r="MXD39" s="685"/>
      <c r="MXE39" s="685"/>
      <c r="MXF39" s="685"/>
      <c r="MXG39" s="685"/>
      <c r="MXH39" s="685"/>
      <c r="MXI39" s="685"/>
      <c r="MXJ39" s="685"/>
      <c r="MXK39" s="685"/>
      <c r="MXL39" s="685"/>
      <c r="MXM39" s="685"/>
      <c r="MXN39" s="685"/>
      <c r="MXO39" s="685"/>
      <c r="MXP39" s="685"/>
      <c r="MXQ39" s="685"/>
      <c r="MXR39" s="685"/>
      <c r="MXS39" s="685"/>
      <c r="MXT39" s="685"/>
      <c r="MXU39" s="685"/>
      <c r="MXV39" s="685"/>
      <c r="MXW39" s="685"/>
      <c r="MXX39" s="685"/>
      <c r="MXY39" s="685"/>
      <c r="MXZ39" s="685"/>
      <c r="MYA39" s="685"/>
      <c r="MYB39" s="685"/>
      <c r="MYC39" s="685"/>
      <c r="MYD39" s="685"/>
      <c r="MYE39" s="685"/>
      <c r="MYF39" s="685"/>
      <c r="MYG39" s="685"/>
      <c r="MYH39" s="685"/>
      <c r="MYI39" s="685"/>
      <c r="MYJ39" s="685"/>
      <c r="MYK39" s="685"/>
      <c r="MYL39" s="685"/>
      <c r="MYM39" s="685"/>
      <c r="MYN39" s="685"/>
      <c r="MYO39" s="685"/>
      <c r="MYP39" s="685"/>
      <c r="MYQ39" s="685"/>
      <c r="MYR39" s="685"/>
      <c r="MYS39" s="685"/>
      <c r="MYT39" s="685"/>
      <c r="MYU39" s="685"/>
      <c r="MYV39" s="685"/>
      <c r="MYW39" s="685"/>
      <c r="MYX39" s="685"/>
      <c r="MYY39" s="685"/>
      <c r="MYZ39" s="685"/>
      <c r="MZA39" s="685"/>
      <c r="MZB39" s="685"/>
      <c r="MZC39" s="685"/>
      <c r="MZD39" s="685"/>
      <c r="MZE39" s="685"/>
      <c r="MZF39" s="685"/>
      <c r="MZG39" s="685"/>
      <c r="MZH39" s="685"/>
      <c r="MZI39" s="685"/>
      <c r="MZJ39" s="685"/>
      <c r="MZK39" s="685"/>
      <c r="MZL39" s="685"/>
      <c r="MZM39" s="685"/>
      <c r="MZN39" s="685"/>
      <c r="MZO39" s="685"/>
      <c r="MZP39" s="685"/>
      <c r="MZQ39" s="685"/>
      <c r="MZR39" s="685"/>
      <c r="MZS39" s="685"/>
      <c r="MZT39" s="685"/>
      <c r="MZU39" s="685"/>
      <c r="MZV39" s="685"/>
      <c r="MZW39" s="685"/>
      <c r="MZX39" s="685"/>
      <c r="MZY39" s="685"/>
      <c r="MZZ39" s="685"/>
      <c r="NAA39" s="685"/>
      <c r="NAB39" s="685"/>
      <c r="NAC39" s="685"/>
      <c r="NAD39" s="685"/>
      <c r="NAE39" s="685"/>
      <c r="NAF39" s="685"/>
      <c r="NAG39" s="685"/>
      <c r="NAH39" s="685"/>
      <c r="NAI39" s="685"/>
      <c r="NAJ39" s="685"/>
      <c r="NAK39" s="685"/>
      <c r="NAL39" s="685"/>
      <c r="NAM39" s="685"/>
      <c r="NAN39" s="685"/>
      <c r="NAO39" s="685"/>
      <c r="NAP39" s="685"/>
      <c r="NAQ39" s="685"/>
      <c r="NAR39" s="685"/>
      <c r="NAS39" s="685"/>
      <c r="NAT39" s="685"/>
      <c r="NAU39" s="685"/>
      <c r="NAV39" s="685"/>
      <c r="NAW39" s="685"/>
      <c r="NAX39" s="685"/>
      <c r="NAY39" s="685"/>
      <c r="NAZ39" s="685"/>
      <c r="NBA39" s="685"/>
      <c r="NBB39" s="685"/>
      <c r="NBC39" s="685"/>
      <c r="NBD39" s="685"/>
      <c r="NBE39" s="685"/>
      <c r="NBF39" s="685"/>
      <c r="NBG39" s="685"/>
      <c r="NBH39" s="685"/>
      <c r="NBI39" s="685"/>
      <c r="NBJ39" s="685"/>
      <c r="NBK39" s="685"/>
      <c r="NBL39" s="685"/>
      <c r="NBM39" s="685"/>
      <c r="NBN39" s="685"/>
      <c r="NBO39" s="685"/>
      <c r="NBP39" s="685"/>
      <c r="NBQ39" s="685"/>
      <c r="NBR39" s="685"/>
      <c r="NBS39" s="685"/>
      <c r="NBT39" s="685"/>
      <c r="NBU39" s="685"/>
      <c r="NBV39" s="685"/>
      <c r="NBW39" s="685"/>
      <c r="NBX39" s="685"/>
      <c r="NBY39" s="685"/>
      <c r="NBZ39" s="685"/>
      <c r="NCA39" s="685"/>
      <c r="NCB39" s="685"/>
      <c r="NCC39" s="685"/>
      <c r="NCD39" s="685"/>
      <c r="NCE39" s="685"/>
      <c r="NCF39" s="685"/>
      <c r="NCG39" s="685"/>
      <c r="NCH39" s="685"/>
      <c r="NCI39" s="685"/>
      <c r="NCJ39" s="685"/>
      <c r="NCK39" s="685"/>
      <c r="NCL39" s="685"/>
      <c r="NCM39" s="685"/>
      <c r="NCN39" s="685"/>
      <c r="NCO39" s="685"/>
      <c r="NCP39" s="685"/>
      <c r="NCQ39" s="685"/>
      <c r="NCR39" s="685"/>
      <c r="NCS39" s="685"/>
      <c r="NCT39" s="685"/>
      <c r="NCU39" s="685"/>
      <c r="NCV39" s="685"/>
      <c r="NCW39" s="685"/>
      <c r="NCX39" s="685"/>
      <c r="NCY39" s="685"/>
      <c r="NCZ39" s="685"/>
      <c r="NDA39" s="685"/>
      <c r="NDB39" s="685"/>
      <c r="NDC39" s="685"/>
      <c r="NDD39" s="685"/>
      <c r="NDE39" s="685"/>
      <c r="NDF39" s="685"/>
      <c r="NDG39" s="685"/>
      <c r="NDH39" s="685"/>
      <c r="NDI39" s="685"/>
      <c r="NDJ39" s="685"/>
      <c r="NDK39" s="685"/>
      <c r="NDL39" s="685"/>
      <c r="NDM39" s="685"/>
      <c r="NDN39" s="685"/>
      <c r="NDO39" s="685"/>
      <c r="NDP39" s="685"/>
      <c r="NDQ39" s="685"/>
      <c r="NDR39" s="685"/>
      <c r="NDS39" s="685"/>
      <c r="NDT39" s="685"/>
      <c r="NDU39" s="685"/>
      <c r="NDV39" s="685"/>
      <c r="NDW39" s="685"/>
      <c r="NDX39" s="685"/>
      <c r="NDY39" s="685"/>
      <c r="NDZ39" s="685"/>
      <c r="NEA39" s="685"/>
      <c r="NEB39" s="685"/>
      <c r="NEC39" s="685"/>
      <c r="NED39" s="685"/>
      <c r="NEE39" s="685"/>
      <c r="NEF39" s="685"/>
      <c r="NEG39" s="685"/>
      <c r="NEH39" s="685"/>
      <c r="NEI39" s="685"/>
      <c r="NEJ39" s="685"/>
      <c r="NEK39" s="685"/>
      <c r="NEL39" s="685"/>
      <c r="NEM39" s="685"/>
      <c r="NEN39" s="685"/>
      <c r="NEO39" s="685"/>
      <c r="NEP39" s="685"/>
      <c r="NEQ39" s="685"/>
      <c r="NER39" s="685"/>
      <c r="NES39" s="685"/>
      <c r="NET39" s="685"/>
      <c r="NEU39" s="685"/>
      <c r="NEV39" s="685"/>
      <c r="NEW39" s="685"/>
      <c r="NEX39" s="685"/>
      <c r="NEY39" s="685"/>
      <c r="NEZ39" s="685"/>
      <c r="NFA39" s="685"/>
      <c r="NFB39" s="685"/>
      <c r="NFC39" s="685"/>
      <c r="NFD39" s="685"/>
      <c r="NFE39" s="685"/>
      <c r="NFF39" s="685"/>
      <c r="NFG39" s="685"/>
      <c r="NFH39" s="685"/>
      <c r="NFI39" s="685"/>
      <c r="NFJ39" s="685"/>
      <c r="NFK39" s="685"/>
      <c r="NFL39" s="685"/>
      <c r="NFM39" s="685"/>
      <c r="NFN39" s="685"/>
      <c r="NFO39" s="685"/>
      <c r="NFP39" s="685"/>
      <c r="NFQ39" s="685"/>
      <c r="NFR39" s="685"/>
      <c r="NFS39" s="685"/>
      <c r="NFT39" s="685"/>
      <c r="NFU39" s="685"/>
      <c r="NFV39" s="685"/>
      <c r="NFW39" s="685"/>
      <c r="NFX39" s="685"/>
      <c r="NFY39" s="685"/>
      <c r="NFZ39" s="685"/>
      <c r="NGA39" s="685"/>
      <c r="NGB39" s="685"/>
      <c r="NGC39" s="685"/>
      <c r="NGD39" s="685"/>
      <c r="NGE39" s="685"/>
      <c r="NGF39" s="685"/>
      <c r="NGG39" s="685"/>
      <c r="NGH39" s="685"/>
      <c r="NGI39" s="685"/>
      <c r="NGJ39" s="685"/>
      <c r="NGK39" s="685"/>
      <c r="NGL39" s="685"/>
      <c r="NGM39" s="685"/>
      <c r="NGN39" s="685"/>
      <c r="NGO39" s="685"/>
      <c r="NGP39" s="685"/>
      <c r="NGQ39" s="685"/>
      <c r="NGR39" s="685"/>
      <c r="NGS39" s="685"/>
      <c r="NGT39" s="685"/>
      <c r="NGU39" s="685"/>
      <c r="NGV39" s="685"/>
      <c r="NGW39" s="685"/>
      <c r="NGX39" s="685"/>
      <c r="NGY39" s="685"/>
      <c r="NGZ39" s="685"/>
      <c r="NHA39" s="685"/>
      <c r="NHB39" s="685"/>
      <c r="NHC39" s="685"/>
      <c r="NHD39" s="685"/>
      <c r="NHE39" s="685"/>
      <c r="NHF39" s="685"/>
      <c r="NHG39" s="685"/>
      <c r="NHH39" s="685"/>
      <c r="NHI39" s="685"/>
      <c r="NHJ39" s="685"/>
      <c r="NHK39" s="685"/>
      <c r="NHL39" s="685"/>
      <c r="NHM39" s="685"/>
      <c r="NHN39" s="685"/>
      <c r="NHO39" s="685"/>
      <c r="NHP39" s="685"/>
      <c r="NHQ39" s="685"/>
      <c r="NHR39" s="685"/>
      <c r="NHS39" s="685"/>
      <c r="NHT39" s="685"/>
      <c r="NHU39" s="685"/>
      <c r="NHV39" s="685"/>
      <c r="NHW39" s="685"/>
      <c r="NHX39" s="685"/>
      <c r="NHY39" s="685"/>
      <c r="NHZ39" s="685"/>
      <c r="NIA39" s="685"/>
      <c r="NIB39" s="685"/>
      <c r="NIC39" s="685"/>
      <c r="NID39" s="685"/>
      <c r="NIE39" s="685"/>
      <c r="NIF39" s="685"/>
      <c r="NIG39" s="685"/>
      <c r="NIH39" s="685"/>
      <c r="NII39" s="685"/>
      <c r="NIJ39" s="685"/>
      <c r="NIK39" s="685"/>
      <c r="NIL39" s="685"/>
      <c r="NIM39" s="685"/>
      <c r="NIN39" s="685"/>
      <c r="NIO39" s="685"/>
      <c r="NIP39" s="685"/>
      <c r="NIQ39" s="685"/>
      <c r="NIR39" s="685"/>
      <c r="NIS39" s="685"/>
      <c r="NIT39" s="685"/>
      <c r="NIU39" s="685"/>
      <c r="NIV39" s="685"/>
      <c r="NIW39" s="685"/>
      <c r="NIX39" s="685"/>
      <c r="NIY39" s="685"/>
      <c r="NIZ39" s="685"/>
      <c r="NJA39" s="685"/>
      <c r="NJB39" s="685"/>
      <c r="NJC39" s="685"/>
      <c r="NJD39" s="685"/>
      <c r="NJE39" s="685"/>
      <c r="NJF39" s="685"/>
      <c r="NJG39" s="685"/>
      <c r="NJH39" s="685"/>
      <c r="NJI39" s="685"/>
      <c r="NJJ39" s="685"/>
      <c r="NJK39" s="685"/>
      <c r="NJL39" s="685"/>
      <c r="NJM39" s="685"/>
      <c r="NJN39" s="685"/>
      <c r="NJO39" s="685"/>
      <c r="NJP39" s="685"/>
      <c r="NJQ39" s="685"/>
      <c r="NJR39" s="685"/>
      <c r="NJS39" s="685"/>
      <c r="NJT39" s="685"/>
      <c r="NJU39" s="685"/>
      <c r="NJV39" s="685"/>
      <c r="NJW39" s="685"/>
      <c r="NJX39" s="685"/>
      <c r="NJY39" s="685"/>
      <c r="NJZ39" s="685"/>
      <c r="NKA39" s="685"/>
      <c r="NKB39" s="685"/>
      <c r="NKC39" s="685"/>
      <c r="NKD39" s="685"/>
      <c r="NKE39" s="685"/>
      <c r="NKF39" s="685"/>
      <c r="NKG39" s="685"/>
      <c r="NKH39" s="685"/>
      <c r="NKI39" s="685"/>
      <c r="NKJ39" s="685"/>
      <c r="NKK39" s="685"/>
      <c r="NKL39" s="685"/>
      <c r="NKM39" s="685"/>
      <c r="NKN39" s="685"/>
      <c r="NKO39" s="685"/>
      <c r="NKP39" s="685"/>
      <c r="NKQ39" s="685"/>
      <c r="NKR39" s="685"/>
      <c r="NKS39" s="685"/>
      <c r="NKT39" s="685"/>
      <c r="NKU39" s="685"/>
      <c r="NKV39" s="685"/>
      <c r="NKW39" s="685"/>
      <c r="NKX39" s="685"/>
      <c r="NKY39" s="685"/>
      <c r="NKZ39" s="685"/>
      <c r="NLA39" s="685"/>
      <c r="NLB39" s="685"/>
      <c r="NLC39" s="685"/>
      <c r="NLD39" s="685"/>
      <c r="NLE39" s="685"/>
      <c r="NLF39" s="685"/>
      <c r="NLG39" s="685"/>
      <c r="NLH39" s="685"/>
      <c r="NLI39" s="685"/>
      <c r="NLJ39" s="685"/>
      <c r="NLK39" s="685"/>
      <c r="NLL39" s="685"/>
      <c r="NLM39" s="685"/>
      <c r="NLN39" s="685"/>
      <c r="NLO39" s="685"/>
      <c r="NLP39" s="685"/>
      <c r="NLQ39" s="685"/>
      <c r="NLR39" s="685"/>
      <c r="NLS39" s="685"/>
      <c r="NLT39" s="685"/>
      <c r="NLU39" s="685"/>
      <c r="NLV39" s="685"/>
      <c r="NLW39" s="685"/>
      <c r="NLX39" s="685"/>
      <c r="NLY39" s="685"/>
      <c r="NLZ39" s="685"/>
      <c r="NMA39" s="685"/>
      <c r="NMB39" s="685"/>
      <c r="NMC39" s="685"/>
      <c r="NMD39" s="685"/>
      <c r="NME39" s="685"/>
      <c r="NMF39" s="685"/>
      <c r="NMG39" s="685"/>
      <c r="NMH39" s="685"/>
      <c r="NMI39" s="685"/>
      <c r="NMJ39" s="685"/>
      <c r="NMK39" s="685"/>
      <c r="NML39" s="685"/>
      <c r="NMM39" s="685"/>
      <c r="NMN39" s="685"/>
      <c r="NMO39" s="685"/>
      <c r="NMP39" s="685"/>
      <c r="NMQ39" s="685"/>
      <c r="NMR39" s="685"/>
      <c r="NMS39" s="685"/>
      <c r="NMT39" s="685"/>
      <c r="NMU39" s="685"/>
      <c r="NMV39" s="685"/>
      <c r="NMW39" s="685"/>
      <c r="NMX39" s="685"/>
      <c r="NMY39" s="685"/>
      <c r="NMZ39" s="685"/>
      <c r="NNA39" s="685"/>
      <c r="NNB39" s="685"/>
      <c r="NNC39" s="685"/>
      <c r="NND39" s="685"/>
      <c r="NNE39" s="685"/>
      <c r="NNF39" s="685"/>
      <c r="NNG39" s="685"/>
      <c r="NNH39" s="685"/>
      <c r="NNI39" s="685"/>
      <c r="NNJ39" s="685"/>
      <c r="NNK39" s="685"/>
      <c r="NNL39" s="685"/>
      <c r="NNM39" s="685"/>
      <c r="NNN39" s="685"/>
      <c r="NNO39" s="685"/>
      <c r="NNP39" s="685"/>
      <c r="NNQ39" s="685"/>
      <c r="NNR39" s="685"/>
      <c r="NNS39" s="685"/>
      <c r="NNT39" s="685"/>
      <c r="NNU39" s="685"/>
      <c r="NNV39" s="685"/>
      <c r="NNW39" s="685"/>
      <c r="NNX39" s="685"/>
      <c r="NNY39" s="685"/>
      <c r="NNZ39" s="685"/>
      <c r="NOA39" s="685"/>
      <c r="NOB39" s="685"/>
      <c r="NOC39" s="685"/>
      <c r="NOD39" s="685"/>
      <c r="NOE39" s="685"/>
      <c r="NOF39" s="685"/>
      <c r="NOG39" s="685"/>
      <c r="NOH39" s="685"/>
      <c r="NOI39" s="685"/>
      <c r="NOJ39" s="685"/>
      <c r="NOK39" s="685"/>
      <c r="NOL39" s="685"/>
      <c r="NOM39" s="685"/>
      <c r="NON39" s="685"/>
      <c r="NOO39" s="685"/>
      <c r="NOP39" s="685"/>
      <c r="NOQ39" s="685"/>
      <c r="NOR39" s="685"/>
      <c r="NOS39" s="685"/>
      <c r="NOT39" s="685"/>
      <c r="NOU39" s="685"/>
      <c r="NOV39" s="685"/>
      <c r="NOW39" s="685"/>
      <c r="NOX39" s="685"/>
      <c r="NOY39" s="685"/>
      <c r="NOZ39" s="685"/>
      <c r="NPA39" s="685"/>
      <c r="NPB39" s="685"/>
      <c r="NPC39" s="685"/>
      <c r="NPD39" s="685"/>
      <c r="NPE39" s="685"/>
      <c r="NPF39" s="685"/>
      <c r="NPG39" s="685"/>
      <c r="NPH39" s="685"/>
      <c r="NPI39" s="685"/>
      <c r="NPJ39" s="685"/>
      <c r="NPK39" s="685"/>
      <c r="NPL39" s="685"/>
      <c r="NPM39" s="685"/>
      <c r="NPN39" s="685"/>
      <c r="NPO39" s="685"/>
      <c r="NPP39" s="685"/>
      <c r="NPQ39" s="685"/>
      <c r="NPR39" s="685"/>
      <c r="NPS39" s="685"/>
      <c r="NPT39" s="685"/>
      <c r="NPU39" s="685"/>
      <c r="NPV39" s="685"/>
      <c r="NPW39" s="685"/>
      <c r="NPX39" s="685"/>
      <c r="NPY39" s="685"/>
      <c r="NPZ39" s="685"/>
      <c r="NQA39" s="685"/>
      <c r="NQB39" s="685"/>
      <c r="NQC39" s="685"/>
      <c r="NQD39" s="685"/>
      <c r="NQE39" s="685"/>
      <c r="NQF39" s="685"/>
      <c r="NQG39" s="685"/>
      <c r="NQH39" s="685"/>
      <c r="NQI39" s="685"/>
      <c r="NQJ39" s="685"/>
      <c r="NQK39" s="685"/>
      <c r="NQL39" s="685"/>
      <c r="NQM39" s="685"/>
      <c r="NQN39" s="685"/>
      <c r="NQO39" s="685"/>
      <c r="NQP39" s="685"/>
      <c r="NQQ39" s="685"/>
      <c r="NQR39" s="685"/>
      <c r="NQS39" s="685"/>
      <c r="NQT39" s="685"/>
      <c r="NQU39" s="685"/>
      <c r="NQV39" s="685"/>
      <c r="NQW39" s="685"/>
      <c r="NQX39" s="685"/>
      <c r="NQY39" s="685"/>
      <c r="NQZ39" s="685"/>
      <c r="NRA39" s="685"/>
      <c r="NRB39" s="685"/>
      <c r="NRC39" s="685"/>
      <c r="NRD39" s="685"/>
      <c r="NRE39" s="685"/>
      <c r="NRF39" s="685"/>
      <c r="NRG39" s="685"/>
      <c r="NRH39" s="685"/>
      <c r="NRI39" s="685"/>
      <c r="NRJ39" s="685"/>
      <c r="NRK39" s="685"/>
      <c r="NRL39" s="685"/>
      <c r="NRM39" s="685"/>
      <c r="NRN39" s="685"/>
      <c r="NRO39" s="685"/>
      <c r="NRP39" s="685"/>
      <c r="NRQ39" s="685"/>
      <c r="NRR39" s="685"/>
      <c r="NRS39" s="685"/>
      <c r="NRT39" s="685"/>
      <c r="NRU39" s="685"/>
      <c r="NRV39" s="685"/>
      <c r="NRW39" s="685"/>
      <c r="NRX39" s="685"/>
      <c r="NRY39" s="685"/>
      <c r="NRZ39" s="685"/>
      <c r="NSA39" s="685"/>
      <c r="NSB39" s="685"/>
      <c r="NSC39" s="685"/>
      <c r="NSD39" s="685"/>
      <c r="NSE39" s="685"/>
      <c r="NSF39" s="685"/>
      <c r="NSG39" s="685"/>
      <c r="NSH39" s="685"/>
      <c r="NSI39" s="685"/>
      <c r="NSJ39" s="685"/>
      <c r="NSK39" s="685"/>
      <c r="NSL39" s="685"/>
      <c r="NSM39" s="685"/>
      <c r="NSN39" s="685"/>
      <c r="NSO39" s="685"/>
      <c r="NSP39" s="685"/>
      <c r="NSQ39" s="685"/>
      <c r="NSR39" s="685"/>
      <c r="NSS39" s="685"/>
      <c r="NST39" s="685"/>
      <c r="NSU39" s="685"/>
      <c r="NSV39" s="685"/>
      <c r="NSW39" s="685"/>
      <c r="NSX39" s="685"/>
      <c r="NSY39" s="685"/>
      <c r="NSZ39" s="685"/>
      <c r="NTA39" s="685"/>
      <c r="NTB39" s="685"/>
      <c r="NTC39" s="685"/>
      <c r="NTD39" s="685"/>
      <c r="NTE39" s="685"/>
      <c r="NTF39" s="685"/>
      <c r="NTG39" s="685"/>
      <c r="NTH39" s="685"/>
      <c r="NTI39" s="685"/>
      <c r="NTJ39" s="685"/>
      <c r="NTK39" s="685"/>
      <c r="NTL39" s="685"/>
      <c r="NTM39" s="685"/>
      <c r="NTN39" s="685"/>
      <c r="NTO39" s="685"/>
      <c r="NTP39" s="685"/>
      <c r="NTQ39" s="685"/>
      <c r="NTR39" s="685"/>
      <c r="NTS39" s="685"/>
      <c r="NTT39" s="685"/>
      <c r="NTU39" s="685"/>
      <c r="NTV39" s="685"/>
      <c r="NTW39" s="685"/>
      <c r="NTX39" s="685"/>
      <c r="NTY39" s="685"/>
      <c r="NTZ39" s="685"/>
      <c r="NUA39" s="685"/>
      <c r="NUB39" s="685"/>
      <c r="NUC39" s="685"/>
      <c r="NUD39" s="685"/>
      <c r="NUE39" s="685"/>
      <c r="NUF39" s="685"/>
      <c r="NUG39" s="685"/>
      <c r="NUH39" s="685"/>
      <c r="NUI39" s="685"/>
      <c r="NUJ39" s="685"/>
      <c r="NUK39" s="685"/>
      <c r="NUL39" s="685"/>
      <c r="NUM39" s="685"/>
      <c r="NUN39" s="685"/>
      <c r="NUO39" s="685"/>
      <c r="NUP39" s="685"/>
      <c r="NUQ39" s="685"/>
      <c r="NUR39" s="685"/>
      <c r="NUS39" s="685"/>
      <c r="NUT39" s="685"/>
      <c r="NUU39" s="685"/>
      <c r="NUV39" s="685"/>
      <c r="NUW39" s="685"/>
      <c r="NUX39" s="685"/>
      <c r="NUY39" s="685"/>
      <c r="NUZ39" s="685"/>
      <c r="NVA39" s="685"/>
      <c r="NVB39" s="685"/>
      <c r="NVC39" s="685"/>
      <c r="NVD39" s="685"/>
      <c r="NVE39" s="685"/>
      <c r="NVF39" s="685"/>
      <c r="NVG39" s="685"/>
      <c r="NVH39" s="685"/>
      <c r="NVI39" s="685"/>
      <c r="NVJ39" s="685"/>
      <c r="NVK39" s="685"/>
      <c r="NVL39" s="685"/>
      <c r="NVM39" s="685"/>
      <c r="NVN39" s="685"/>
      <c r="NVO39" s="685"/>
      <c r="NVP39" s="685"/>
      <c r="NVQ39" s="685"/>
      <c r="NVR39" s="685"/>
      <c r="NVS39" s="685"/>
      <c r="NVT39" s="685"/>
      <c r="NVU39" s="685"/>
      <c r="NVV39" s="685"/>
      <c r="NVW39" s="685"/>
      <c r="NVX39" s="685"/>
      <c r="NVY39" s="685"/>
      <c r="NVZ39" s="685"/>
      <c r="NWA39" s="685"/>
      <c r="NWB39" s="685"/>
      <c r="NWC39" s="685"/>
      <c r="NWD39" s="685"/>
      <c r="NWE39" s="685"/>
      <c r="NWF39" s="685"/>
      <c r="NWG39" s="685"/>
      <c r="NWH39" s="685"/>
      <c r="NWI39" s="685"/>
      <c r="NWJ39" s="685"/>
      <c r="NWK39" s="685"/>
      <c r="NWL39" s="685"/>
      <c r="NWM39" s="685"/>
      <c r="NWN39" s="685"/>
      <c r="NWO39" s="685"/>
      <c r="NWP39" s="685"/>
      <c r="NWQ39" s="685"/>
      <c r="NWR39" s="685"/>
      <c r="NWS39" s="685"/>
      <c r="NWT39" s="685"/>
      <c r="NWU39" s="685"/>
      <c r="NWV39" s="685"/>
      <c r="NWW39" s="685"/>
      <c r="NWX39" s="685"/>
      <c r="NWY39" s="685"/>
      <c r="NWZ39" s="685"/>
      <c r="NXA39" s="685"/>
      <c r="NXB39" s="685"/>
      <c r="NXC39" s="685"/>
      <c r="NXD39" s="685"/>
      <c r="NXE39" s="685"/>
      <c r="NXF39" s="685"/>
      <c r="NXG39" s="685"/>
      <c r="NXH39" s="685"/>
      <c r="NXI39" s="685"/>
      <c r="NXJ39" s="685"/>
      <c r="NXK39" s="685"/>
      <c r="NXL39" s="685"/>
      <c r="NXM39" s="685"/>
      <c r="NXN39" s="685"/>
      <c r="NXO39" s="685"/>
      <c r="NXP39" s="685"/>
      <c r="NXQ39" s="685"/>
      <c r="NXR39" s="685"/>
      <c r="NXS39" s="685"/>
      <c r="NXT39" s="685"/>
      <c r="NXU39" s="685"/>
      <c r="NXV39" s="685"/>
      <c r="NXW39" s="685"/>
      <c r="NXX39" s="685"/>
      <c r="NXY39" s="685"/>
      <c r="NXZ39" s="685"/>
      <c r="NYA39" s="685"/>
      <c r="NYB39" s="685"/>
      <c r="NYC39" s="685"/>
      <c r="NYD39" s="685"/>
      <c r="NYE39" s="685"/>
      <c r="NYF39" s="685"/>
      <c r="NYG39" s="685"/>
      <c r="NYH39" s="685"/>
      <c r="NYI39" s="685"/>
      <c r="NYJ39" s="685"/>
      <c r="NYK39" s="685"/>
      <c r="NYL39" s="685"/>
      <c r="NYM39" s="685"/>
      <c r="NYN39" s="685"/>
      <c r="NYO39" s="685"/>
      <c r="NYP39" s="685"/>
      <c r="NYQ39" s="685"/>
      <c r="NYR39" s="685"/>
      <c r="NYS39" s="685"/>
      <c r="NYT39" s="685"/>
      <c r="NYU39" s="685"/>
      <c r="NYV39" s="685"/>
      <c r="NYW39" s="685"/>
      <c r="NYX39" s="685"/>
      <c r="NYY39" s="685"/>
      <c r="NYZ39" s="685"/>
      <c r="NZA39" s="685"/>
      <c r="NZB39" s="685"/>
      <c r="NZC39" s="685"/>
      <c r="NZD39" s="685"/>
      <c r="NZE39" s="685"/>
      <c r="NZF39" s="685"/>
      <c r="NZG39" s="685"/>
      <c r="NZH39" s="685"/>
      <c r="NZI39" s="685"/>
      <c r="NZJ39" s="685"/>
      <c r="NZK39" s="685"/>
      <c r="NZL39" s="685"/>
      <c r="NZM39" s="685"/>
      <c r="NZN39" s="685"/>
      <c r="NZO39" s="685"/>
      <c r="NZP39" s="685"/>
      <c r="NZQ39" s="685"/>
      <c r="NZR39" s="685"/>
      <c r="NZS39" s="685"/>
      <c r="NZT39" s="685"/>
      <c r="NZU39" s="685"/>
      <c r="NZV39" s="685"/>
      <c r="NZW39" s="685"/>
      <c r="NZX39" s="685"/>
      <c r="NZY39" s="685"/>
      <c r="NZZ39" s="685"/>
      <c r="OAA39" s="685"/>
      <c r="OAB39" s="685"/>
      <c r="OAC39" s="685"/>
      <c r="OAD39" s="685"/>
      <c r="OAE39" s="685"/>
      <c r="OAF39" s="685"/>
      <c r="OAG39" s="685"/>
      <c r="OAH39" s="685"/>
      <c r="OAI39" s="685"/>
      <c r="OAJ39" s="685"/>
      <c r="OAK39" s="685"/>
      <c r="OAL39" s="685"/>
      <c r="OAM39" s="685"/>
      <c r="OAN39" s="685"/>
      <c r="OAO39" s="685"/>
      <c r="OAP39" s="685"/>
      <c r="OAQ39" s="685"/>
      <c r="OAR39" s="685"/>
      <c r="OAS39" s="685"/>
      <c r="OAT39" s="685"/>
      <c r="OAU39" s="685"/>
      <c r="OAV39" s="685"/>
      <c r="OAW39" s="685"/>
      <c r="OAX39" s="685"/>
      <c r="OAY39" s="685"/>
      <c r="OAZ39" s="685"/>
      <c r="OBA39" s="685"/>
      <c r="OBB39" s="685"/>
      <c r="OBC39" s="685"/>
      <c r="OBD39" s="685"/>
      <c r="OBE39" s="685"/>
      <c r="OBF39" s="685"/>
      <c r="OBG39" s="685"/>
      <c r="OBH39" s="685"/>
      <c r="OBI39" s="685"/>
      <c r="OBJ39" s="685"/>
      <c r="OBK39" s="685"/>
      <c r="OBL39" s="685"/>
      <c r="OBM39" s="685"/>
      <c r="OBN39" s="685"/>
      <c r="OBO39" s="685"/>
      <c r="OBP39" s="685"/>
      <c r="OBQ39" s="685"/>
      <c r="OBR39" s="685"/>
      <c r="OBS39" s="685"/>
      <c r="OBT39" s="685"/>
      <c r="OBU39" s="685"/>
      <c r="OBV39" s="685"/>
      <c r="OBW39" s="685"/>
      <c r="OBX39" s="685"/>
      <c r="OBY39" s="685"/>
      <c r="OBZ39" s="685"/>
      <c r="OCA39" s="685"/>
      <c r="OCB39" s="685"/>
      <c r="OCC39" s="685"/>
      <c r="OCD39" s="685"/>
      <c r="OCE39" s="685"/>
      <c r="OCF39" s="685"/>
      <c r="OCG39" s="685"/>
      <c r="OCH39" s="685"/>
      <c r="OCI39" s="685"/>
      <c r="OCJ39" s="685"/>
      <c r="OCK39" s="685"/>
      <c r="OCL39" s="685"/>
      <c r="OCM39" s="685"/>
      <c r="OCN39" s="685"/>
      <c r="OCO39" s="685"/>
      <c r="OCP39" s="685"/>
      <c r="OCQ39" s="685"/>
      <c r="OCR39" s="685"/>
      <c r="OCS39" s="685"/>
      <c r="OCT39" s="685"/>
      <c r="OCU39" s="685"/>
      <c r="OCV39" s="685"/>
      <c r="OCW39" s="685"/>
      <c r="OCX39" s="685"/>
      <c r="OCY39" s="685"/>
      <c r="OCZ39" s="685"/>
      <c r="ODA39" s="685"/>
      <c r="ODB39" s="685"/>
      <c r="ODC39" s="685"/>
      <c r="ODD39" s="685"/>
      <c r="ODE39" s="685"/>
      <c r="ODF39" s="685"/>
      <c r="ODG39" s="685"/>
      <c r="ODH39" s="685"/>
      <c r="ODI39" s="685"/>
      <c r="ODJ39" s="685"/>
      <c r="ODK39" s="685"/>
      <c r="ODL39" s="685"/>
      <c r="ODM39" s="685"/>
      <c r="ODN39" s="685"/>
      <c r="ODO39" s="685"/>
      <c r="ODP39" s="685"/>
      <c r="ODQ39" s="685"/>
      <c r="ODR39" s="685"/>
      <c r="ODS39" s="685"/>
      <c r="ODT39" s="685"/>
      <c r="ODU39" s="685"/>
      <c r="ODV39" s="685"/>
      <c r="ODW39" s="685"/>
      <c r="ODX39" s="685"/>
      <c r="ODY39" s="685"/>
      <c r="ODZ39" s="685"/>
      <c r="OEA39" s="685"/>
      <c r="OEB39" s="685"/>
      <c r="OEC39" s="685"/>
      <c r="OED39" s="685"/>
      <c r="OEE39" s="685"/>
      <c r="OEF39" s="685"/>
      <c r="OEG39" s="685"/>
      <c r="OEH39" s="685"/>
      <c r="OEI39" s="685"/>
      <c r="OEJ39" s="685"/>
      <c r="OEK39" s="685"/>
      <c r="OEL39" s="685"/>
      <c r="OEM39" s="685"/>
      <c r="OEN39" s="685"/>
      <c r="OEO39" s="685"/>
      <c r="OEP39" s="685"/>
      <c r="OEQ39" s="685"/>
      <c r="OER39" s="685"/>
      <c r="OES39" s="685"/>
      <c r="OET39" s="685"/>
      <c r="OEU39" s="685"/>
      <c r="OEV39" s="685"/>
      <c r="OEW39" s="685"/>
      <c r="OEX39" s="685"/>
      <c r="OEY39" s="685"/>
      <c r="OEZ39" s="685"/>
      <c r="OFA39" s="685"/>
      <c r="OFB39" s="685"/>
      <c r="OFC39" s="685"/>
      <c r="OFD39" s="685"/>
      <c r="OFE39" s="685"/>
      <c r="OFF39" s="685"/>
      <c r="OFG39" s="685"/>
      <c r="OFH39" s="685"/>
      <c r="OFI39" s="685"/>
      <c r="OFJ39" s="685"/>
      <c r="OFK39" s="685"/>
      <c r="OFL39" s="685"/>
      <c r="OFM39" s="685"/>
      <c r="OFN39" s="685"/>
      <c r="OFO39" s="685"/>
      <c r="OFP39" s="685"/>
      <c r="OFQ39" s="685"/>
      <c r="OFR39" s="685"/>
      <c r="OFS39" s="685"/>
      <c r="OFT39" s="685"/>
      <c r="OFU39" s="685"/>
      <c r="OFV39" s="685"/>
      <c r="OFW39" s="685"/>
      <c r="OFX39" s="685"/>
      <c r="OFY39" s="685"/>
      <c r="OFZ39" s="685"/>
      <c r="OGA39" s="685"/>
      <c r="OGB39" s="685"/>
      <c r="OGC39" s="685"/>
      <c r="OGD39" s="685"/>
      <c r="OGE39" s="685"/>
      <c r="OGF39" s="685"/>
      <c r="OGG39" s="685"/>
      <c r="OGH39" s="685"/>
      <c r="OGI39" s="685"/>
      <c r="OGJ39" s="685"/>
      <c r="OGK39" s="685"/>
      <c r="OGL39" s="685"/>
      <c r="OGM39" s="685"/>
      <c r="OGN39" s="685"/>
      <c r="OGO39" s="685"/>
      <c r="OGP39" s="685"/>
      <c r="OGQ39" s="685"/>
      <c r="OGR39" s="685"/>
      <c r="OGS39" s="685"/>
      <c r="OGT39" s="685"/>
      <c r="OGU39" s="685"/>
      <c r="OGV39" s="685"/>
      <c r="OGW39" s="685"/>
      <c r="OGX39" s="685"/>
      <c r="OGY39" s="685"/>
      <c r="OGZ39" s="685"/>
      <c r="OHA39" s="685"/>
      <c r="OHB39" s="685"/>
      <c r="OHC39" s="685"/>
      <c r="OHD39" s="685"/>
      <c r="OHE39" s="685"/>
      <c r="OHF39" s="685"/>
      <c r="OHG39" s="685"/>
      <c r="OHH39" s="685"/>
      <c r="OHI39" s="685"/>
      <c r="OHJ39" s="685"/>
      <c r="OHK39" s="685"/>
      <c r="OHL39" s="685"/>
      <c r="OHM39" s="685"/>
      <c r="OHN39" s="685"/>
      <c r="OHO39" s="685"/>
      <c r="OHP39" s="685"/>
      <c r="OHQ39" s="685"/>
      <c r="OHR39" s="685"/>
      <c r="OHS39" s="685"/>
      <c r="OHT39" s="685"/>
      <c r="OHU39" s="685"/>
      <c r="OHV39" s="685"/>
      <c r="OHW39" s="685"/>
      <c r="OHX39" s="685"/>
      <c r="OHY39" s="685"/>
      <c r="OHZ39" s="685"/>
      <c r="OIA39" s="685"/>
      <c r="OIB39" s="685"/>
      <c r="OIC39" s="685"/>
      <c r="OID39" s="685"/>
      <c r="OIE39" s="685"/>
      <c r="OIF39" s="685"/>
      <c r="OIG39" s="685"/>
      <c r="OIH39" s="685"/>
      <c r="OII39" s="685"/>
      <c r="OIJ39" s="685"/>
      <c r="OIK39" s="685"/>
      <c r="OIL39" s="685"/>
      <c r="OIM39" s="685"/>
      <c r="OIN39" s="685"/>
      <c r="OIO39" s="685"/>
      <c r="OIP39" s="685"/>
      <c r="OIQ39" s="685"/>
      <c r="OIR39" s="685"/>
      <c r="OIS39" s="685"/>
      <c r="OIT39" s="685"/>
      <c r="OIU39" s="685"/>
      <c r="OIV39" s="685"/>
      <c r="OIW39" s="685"/>
      <c r="OIX39" s="685"/>
      <c r="OIY39" s="685"/>
      <c r="OIZ39" s="685"/>
      <c r="OJA39" s="685"/>
      <c r="OJB39" s="685"/>
      <c r="OJC39" s="685"/>
      <c r="OJD39" s="685"/>
      <c r="OJE39" s="685"/>
      <c r="OJF39" s="685"/>
      <c r="OJG39" s="685"/>
      <c r="OJH39" s="685"/>
      <c r="OJI39" s="685"/>
      <c r="OJJ39" s="685"/>
      <c r="OJK39" s="685"/>
      <c r="OJL39" s="685"/>
      <c r="OJM39" s="685"/>
      <c r="OJN39" s="685"/>
      <c r="OJO39" s="685"/>
      <c r="OJP39" s="685"/>
      <c r="OJQ39" s="685"/>
      <c r="OJR39" s="685"/>
      <c r="OJS39" s="685"/>
      <c r="OJT39" s="685"/>
      <c r="OJU39" s="685"/>
      <c r="OJV39" s="685"/>
      <c r="OJW39" s="685"/>
      <c r="OJX39" s="685"/>
      <c r="OJY39" s="685"/>
      <c r="OJZ39" s="685"/>
      <c r="OKA39" s="685"/>
      <c r="OKB39" s="685"/>
      <c r="OKC39" s="685"/>
      <c r="OKD39" s="685"/>
      <c r="OKE39" s="685"/>
      <c r="OKF39" s="685"/>
      <c r="OKG39" s="685"/>
      <c r="OKH39" s="685"/>
      <c r="OKI39" s="685"/>
      <c r="OKJ39" s="685"/>
      <c r="OKK39" s="685"/>
      <c r="OKL39" s="685"/>
      <c r="OKM39" s="685"/>
      <c r="OKN39" s="685"/>
      <c r="OKO39" s="685"/>
      <c r="OKP39" s="685"/>
      <c r="OKQ39" s="685"/>
      <c r="OKR39" s="685"/>
      <c r="OKS39" s="685"/>
      <c r="OKT39" s="685"/>
      <c r="OKU39" s="685"/>
      <c r="OKV39" s="685"/>
      <c r="OKW39" s="685"/>
      <c r="OKX39" s="685"/>
      <c r="OKY39" s="685"/>
      <c r="OKZ39" s="685"/>
      <c r="OLA39" s="685"/>
      <c r="OLB39" s="685"/>
      <c r="OLC39" s="685"/>
      <c r="OLD39" s="685"/>
      <c r="OLE39" s="685"/>
      <c r="OLF39" s="685"/>
      <c r="OLG39" s="685"/>
      <c r="OLH39" s="685"/>
      <c r="OLI39" s="685"/>
      <c r="OLJ39" s="685"/>
      <c r="OLK39" s="685"/>
      <c r="OLL39" s="685"/>
      <c r="OLM39" s="685"/>
      <c r="OLN39" s="685"/>
      <c r="OLO39" s="685"/>
      <c r="OLP39" s="685"/>
      <c r="OLQ39" s="685"/>
      <c r="OLR39" s="685"/>
      <c r="OLS39" s="685"/>
      <c r="OLT39" s="685"/>
      <c r="OLU39" s="685"/>
      <c r="OLV39" s="685"/>
      <c r="OLW39" s="685"/>
      <c r="OLX39" s="685"/>
      <c r="OLY39" s="685"/>
      <c r="OLZ39" s="685"/>
      <c r="OMA39" s="685"/>
      <c r="OMB39" s="685"/>
      <c r="OMC39" s="685"/>
      <c r="OMD39" s="685"/>
      <c r="OME39" s="685"/>
      <c r="OMF39" s="685"/>
      <c r="OMG39" s="685"/>
      <c r="OMH39" s="685"/>
      <c r="OMI39" s="685"/>
      <c r="OMJ39" s="685"/>
      <c r="OMK39" s="685"/>
      <c r="OML39" s="685"/>
      <c r="OMM39" s="685"/>
      <c r="OMN39" s="685"/>
      <c r="OMO39" s="685"/>
      <c r="OMP39" s="685"/>
      <c r="OMQ39" s="685"/>
      <c r="OMR39" s="685"/>
      <c r="OMS39" s="685"/>
      <c r="OMT39" s="685"/>
      <c r="OMU39" s="685"/>
      <c r="OMV39" s="685"/>
      <c r="OMW39" s="685"/>
      <c r="OMX39" s="685"/>
      <c r="OMY39" s="685"/>
      <c r="OMZ39" s="685"/>
      <c r="ONA39" s="685"/>
      <c r="ONB39" s="685"/>
      <c r="ONC39" s="685"/>
      <c r="OND39" s="685"/>
      <c r="ONE39" s="685"/>
      <c r="ONF39" s="685"/>
      <c r="ONG39" s="685"/>
      <c r="ONH39" s="685"/>
      <c r="ONI39" s="685"/>
      <c r="ONJ39" s="685"/>
      <c r="ONK39" s="685"/>
      <c r="ONL39" s="685"/>
      <c r="ONM39" s="685"/>
      <c r="ONN39" s="685"/>
      <c r="ONO39" s="685"/>
      <c r="ONP39" s="685"/>
      <c r="ONQ39" s="685"/>
      <c r="ONR39" s="685"/>
      <c r="ONS39" s="685"/>
      <c r="ONT39" s="685"/>
      <c r="ONU39" s="685"/>
      <c r="ONV39" s="685"/>
      <c r="ONW39" s="685"/>
      <c r="ONX39" s="685"/>
      <c r="ONY39" s="685"/>
      <c r="ONZ39" s="685"/>
      <c r="OOA39" s="685"/>
      <c r="OOB39" s="685"/>
      <c r="OOC39" s="685"/>
      <c r="OOD39" s="685"/>
      <c r="OOE39" s="685"/>
      <c r="OOF39" s="685"/>
      <c r="OOG39" s="685"/>
      <c r="OOH39" s="685"/>
      <c r="OOI39" s="685"/>
      <c r="OOJ39" s="685"/>
      <c r="OOK39" s="685"/>
      <c r="OOL39" s="685"/>
      <c r="OOM39" s="685"/>
      <c r="OON39" s="685"/>
      <c r="OOO39" s="685"/>
      <c r="OOP39" s="685"/>
      <c r="OOQ39" s="685"/>
      <c r="OOR39" s="685"/>
      <c r="OOS39" s="685"/>
      <c r="OOT39" s="685"/>
      <c r="OOU39" s="685"/>
      <c r="OOV39" s="685"/>
      <c r="OOW39" s="685"/>
      <c r="OOX39" s="685"/>
      <c r="OOY39" s="685"/>
      <c r="OOZ39" s="685"/>
      <c r="OPA39" s="685"/>
      <c r="OPB39" s="685"/>
      <c r="OPC39" s="685"/>
      <c r="OPD39" s="685"/>
      <c r="OPE39" s="685"/>
      <c r="OPF39" s="685"/>
      <c r="OPG39" s="685"/>
      <c r="OPH39" s="685"/>
      <c r="OPI39" s="685"/>
      <c r="OPJ39" s="685"/>
      <c r="OPK39" s="685"/>
      <c r="OPL39" s="685"/>
      <c r="OPM39" s="685"/>
      <c r="OPN39" s="685"/>
      <c r="OPO39" s="685"/>
      <c r="OPP39" s="685"/>
      <c r="OPQ39" s="685"/>
      <c r="OPR39" s="685"/>
      <c r="OPS39" s="685"/>
      <c r="OPT39" s="685"/>
      <c r="OPU39" s="685"/>
      <c r="OPV39" s="685"/>
      <c r="OPW39" s="685"/>
      <c r="OPX39" s="685"/>
      <c r="OPY39" s="685"/>
      <c r="OPZ39" s="685"/>
      <c r="OQA39" s="685"/>
      <c r="OQB39" s="685"/>
      <c r="OQC39" s="685"/>
      <c r="OQD39" s="685"/>
      <c r="OQE39" s="685"/>
      <c r="OQF39" s="685"/>
      <c r="OQG39" s="685"/>
      <c r="OQH39" s="685"/>
      <c r="OQI39" s="685"/>
      <c r="OQJ39" s="685"/>
      <c r="OQK39" s="685"/>
      <c r="OQL39" s="685"/>
      <c r="OQM39" s="685"/>
      <c r="OQN39" s="685"/>
      <c r="OQO39" s="685"/>
      <c r="OQP39" s="685"/>
      <c r="OQQ39" s="685"/>
      <c r="OQR39" s="685"/>
      <c r="OQS39" s="685"/>
      <c r="OQT39" s="685"/>
      <c r="OQU39" s="685"/>
      <c r="OQV39" s="685"/>
      <c r="OQW39" s="685"/>
      <c r="OQX39" s="685"/>
      <c r="OQY39" s="685"/>
      <c r="OQZ39" s="685"/>
      <c r="ORA39" s="685"/>
      <c r="ORB39" s="685"/>
      <c r="ORC39" s="685"/>
      <c r="ORD39" s="685"/>
      <c r="ORE39" s="685"/>
      <c r="ORF39" s="685"/>
      <c r="ORG39" s="685"/>
      <c r="ORH39" s="685"/>
      <c r="ORI39" s="685"/>
      <c r="ORJ39" s="685"/>
      <c r="ORK39" s="685"/>
      <c r="ORL39" s="685"/>
      <c r="ORM39" s="685"/>
      <c r="ORN39" s="685"/>
      <c r="ORO39" s="685"/>
      <c r="ORP39" s="685"/>
      <c r="ORQ39" s="685"/>
      <c r="ORR39" s="685"/>
      <c r="ORS39" s="685"/>
      <c r="ORT39" s="685"/>
      <c r="ORU39" s="685"/>
      <c r="ORV39" s="685"/>
      <c r="ORW39" s="685"/>
      <c r="ORX39" s="685"/>
      <c r="ORY39" s="685"/>
      <c r="ORZ39" s="685"/>
      <c r="OSA39" s="685"/>
      <c r="OSB39" s="685"/>
      <c r="OSC39" s="685"/>
      <c r="OSD39" s="685"/>
      <c r="OSE39" s="685"/>
      <c r="OSF39" s="685"/>
      <c r="OSG39" s="685"/>
      <c r="OSH39" s="685"/>
      <c r="OSI39" s="685"/>
      <c r="OSJ39" s="685"/>
      <c r="OSK39" s="685"/>
      <c r="OSL39" s="685"/>
      <c r="OSM39" s="685"/>
      <c r="OSN39" s="685"/>
      <c r="OSO39" s="685"/>
      <c r="OSP39" s="685"/>
      <c r="OSQ39" s="685"/>
      <c r="OSR39" s="685"/>
      <c r="OSS39" s="685"/>
      <c r="OST39" s="685"/>
      <c r="OSU39" s="685"/>
      <c r="OSV39" s="685"/>
      <c r="OSW39" s="685"/>
      <c r="OSX39" s="685"/>
      <c r="OSY39" s="685"/>
      <c r="OSZ39" s="685"/>
      <c r="OTA39" s="685"/>
      <c r="OTB39" s="685"/>
      <c r="OTC39" s="685"/>
      <c r="OTD39" s="685"/>
      <c r="OTE39" s="685"/>
      <c r="OTF39" s="685"/>
      <c r="OTG39" s="685"/>
      <c r="OTH39" s="685"/>
      <c r="OTI39" s="685"/>
      <c r="OTJ39" s="685"/>
      <c r="OTK39" s="685"/>
      <c r="OTL39" s="685"/>
      <c r="OTM39" s="685"/>
      <c r="OTN39" s="685"/>
      <c r="OTO39" s="685"/>
      <c r="OTP39" s="685"/>
      <c r="OTQ39" s="685"/>
      <c r="OTR39" s="685"/>
      <c r="OTS39" s="685"/>
      <c r="OTT39" s="685"/>
      <c r="OTU39" s="685"/>
      <c r="OTV39" s="685"/>
      <c r="OTW39" s="685"/>
      <c r="OTX39" s="685"/>
      <c r="OTY39" s="685"/>
      <c r="OTZ39" s="685"/>
      <c r="OUA39" s="685"/>
      <c r="OUB39" s="685"/>
      <c r="OUC39" s="685"/>
      <c r="OUD39" s="685"/>
      <c r="OUE39" s="685"/>
      <c r="OUF39" s="685"/>
      <c r="OUG39" s="685"/>
      <c r="OUH39" s="685"/>
      <c r="OUI39" s="685"/>
      <c r="OUJ39" s="685"/>
      <c r="OUK39" s="685"/>
      <c r="OUL39" s="685"/>
      <c r="OUM39" s="685"/>
      <c r="OUN39" s="685"/>
      <c r="OUO39" s="685"/>
      <c r="OUP39" s="685"/>
      <c r="OUQ39" s="685"/>
      <c r="OUR39" s="685"/>
      <c r="OUS39" s="685"/>
      <c r="OUT39" s="685"/>
      <c r="OUU39" s="685"/>
      <c r="OUV39" s="685"/>
      <c r="OUW39" s="685"/>
      <c r="OUX39" s="685"/>
      <c r="OUY39" s="685"/>
      <c r="OUZ39" s="685"/>
      <c r="OVA39" s="685"/>
      <c r="OVB39" s="685"/>
      <c r="OVC39" s="685"/>
      <c r="OVD39" s="685"/>
      <c r="OVE39" s="685"/>
      <c r="OVF39" s="685"/>
      <c r="OVG39" s="685"/>
      <c r="OVH39" s="685"/>
      <c r="OVI39" s="685"/>
      <c r="OVJ39" s="685"/>
      <c r="OVK39" s="685"/>
      <c r="OVL39" s="685"/>
      <c r="OVM39" s="685"/>
      <c r="OVN39" s="685"/>
      <c r="OVO39" s="685"/>
      <c r="OVP39" s="685"/>
      <c r="OVQ39" s="685"/>
      <c r="OVR39" s="685"/>
      <c r="OVS39" s="685"/>
      <c r="OVT39" s="685"/>
      <c r="OVU39" s="685"/>
      <c r="OVV39" s="685"/>
      <c r="OVW39" s="685"/>
      <c r="OVX39" s="685"/>
      <c r="OVY39" s="685"/>
      <c r="OVZ39" s="685"/>
      <c r="OWA39" s="685"/>
      <c r="OWB39" s="685"/>
      <c r="OWC39" s="685"/>
      <c r="OWD39" s="685"/>
      <c r="OWE39" s="685"/>
      <c r="OWF39" s="685"/>
      <c r="OWG39" s="685"/>
      <c r="OWH39" s="685"/>
      <c r="OWI39" s="685"/>
      <c r="OWJ39" s="685"/>
      <c r="OWK39" s="685"/>
      <c r="OWL39" s="685"/>
      <c r="OWM39" s="685"/>
      <c r="OWN39" s="685"/>
      <c r="OWO39" s="685"/>
      <c r="OWP39" s="685"/>
      <c r="OWQ39" s="685"/>
      <c r="OWR39" s="685"/>
      <c r="OWS39" s="685"/>
      <c r="OWT39" s="685"/>
      <c r="OWU39" s="685"/>
      <c r="OWV39" s="685"/>
      <c r="OWW39" s="685"/>
      <c r="OWX39" s="685"/>
      <c r="OWY39" s="685"/>
      <c r="OWZ39" s="685"/>
      <c r="OXA39" s="685"/>
      <c r="OXB39" s="685"/>
      <c r="OXC39" s="685"/>
      <c r="OXD39" s="685"/>
      <c r="OXE39" s="685"/>
      <c r="OXF39" s="685"/>
      <c r="OXG39" s="685"/>
      <c r="OXH39" s="685"/>
      <c r="OXI39" s="685"/>
      <c r="OXJ39" s="685"/>
      <c r="OXK39" s="685"/>
      <c r="OXL39" s="685"/>
      <c r="OXM39" s="685"/>
      <c r="OXN39" s="685"/>
      <c r="OXO39" s="685"/>
      <c r="OXP39" s="685"/>
      <c r="OXQ39" s="685"/>
      <c r="OXR39" s="685"/>
      <c r="OXS39" s="685"/>
      <c r="OXT39" s="685"/>
      <c r="OXU39" s="685"/>
      <c r="OXV39" s="685"/>
      <c r="OXW39" s="685"/>
      <c r="OXX39" s="685"/>
      <c r="OXY39" s="685"/>
      <c r="OXZ39" s="685"/>
      <c r="OYA39" s="685"/>
      <c r="OYB39" s="685"/>
      <c r="OYC39" s="685"/>
      <c r="OYD39" s="685"/>
      <c r="OYE39" s="685"/>
      <c r="OYF39" s="685"/>
      <c r="OYG39" s="685"/>
      <c r="OYH39" s="685"/>
      <c r="OYI39" s="685"/>
      <c r="OYJ39" s="685"/>
      <c r="OYK39" s="685"/>
      <c r="OYL39" s="685"/>
      <c r="OYM39" s="685"/>
      <c r="OYN39" s="685"/>
      <c r="OYO39" s="685"/>
      <c r="OYP39" s="685"/>
      <c r="OYQ39" s="685"/>
      <c r="OYR39" s="685"/>
      <c r="OYS39" s="685"/>
      <c r="OYT39" s="685"/>
      <c r="OYU39" s="685"/>
      <c r="OYV39" s="685"/>
      <c r="OYW39" s="685"/>
      <c r="OYX39" s="685"/>
      <c r="OYY39" s="685"/>
      <c r="OYZ39" s="685"/>
      <c r="OZA39" s="685"/>
      <c r="OZB39" s="685"/>
      <c r="OZC39" s="685"/>
      <c r="OZD39" s="685"/>
      <c r="OZE39" s="685"/>
      <c r="OZF39" s="685"/>
      <c r="OZG39" s="685"/>
      <c r="OZH39" s="685"/>
      <c r="OZI39" s="685"/>
      <c r="OZJ39" s="685"/>
      <c r="OZK39" s="685"/>
      <c r="OZL39" s="685"/>
      <c r="OZM39" s="685"/>
      <c r="OZN39" s="685"/>
      <c r="OZO39" s="685"/>
      <c r="OZP39" s="685"/>
      <c r="OZQ39" s="685"/>
      <c r="OZR39" s="685"/>
      <c r="OZS39" s="685"/>
      <c r="OZT39" s="685"/>
      <c r="OZU39" s="685"/>
      <c r="OZV39" s="685"/>
      <c r="OZW39" s="685"/>
      <c r="OZX39" s="685"/>
      <c r="OZY39" s="685"/>
      <c r="OZZ39" s="685"/>
      <c r="PAA39" s="685"/>
      <c r="PAB39" s="685"/>
      <c r="PAC39" s="685"/>
      <c r="PAD39" s="685"/>
      <c r="PAE39" s="685"/>
      <c r="PAF39" s="685"/>
      <c r="PAG39" s="685"/>
      <c r="PAH39" s="685"/>
      <c r="PAI39" s="685"/>
      <c r="PAJ39" s="685"/>
      <c r="PAK39" s="685"/>
      <c r="PAL39" s="685"/>
      <c r="PAM39" s="685"/>
      <c r="PAN39" s="685"/>
      <c r="PAO39" s="685"/>
      <c r="PAP39" s="685"/>
      <c r="PAQ39" s="685"/>
      <c r="PAR39" s="685"/>
      <c r="PAS39" s="685"/>
      <c r="PAT39" s="685"/>
      <c r="PAU39" s="685"/>
      <c r="PAV39" s="685"/>
      <c r="PAW39" s="685"/>
      <c r="PAX39" s="685"/>
      <c r="PAY39" s="685"/>
      <c r="PAZ39" s="685"/>
      <c r="PBA39" s="685"/>
      <c r="PBB39" s="685"/>
      <c r="PBC39" s="685"/>
      <c r="PBD39" s="685"/>
      <c r="PBE39" s="685"/>
      <c r="PBF39" s="685"/>
      <c r="PBG39" s="685"/>
      <c r="PBH39" s="685"/>
      <c r="PBI39" s="685"/>
      <c r="PBJ39" s="685"/>
      <c r="PBK39" s="685"/>
      <c r="PBL39" s="685"/>
      <c r="PBM39" s="685"/>
      <c r="PBN39" s="685"/>
      <c r="PBO39" s="685"/>
      <c r="PBP39" s="685"/>
      <c r="PBQ39" s="685"/>
      <c r="PBR39" s="685"/>
      <c r="PBS39" s="685"/>
      <c r="PBT39" s="685"/>
      <c r="PBU39" s="685"/>
      <c r="PBV39" s="685"/>
      <c r="PBW39" s="685"/>
      <c r="PBX39" s="685"/>
      <c r="PBY39" s="685"/>
      <c r="PBZ39" s="685"/>
      <c r="PCA39" s="685"/>
      <c r="PCB39" s="685"/>
      <c r="PCC39" s="685"/>
      <c r="PCD39" s="685"/>
      <c r="PCE39" s="685"/>
      <c r="PCF39" s="685"/>
      <c r="PCG39" s="685"/>
      <c r="PCH39" s="685"/>
      <c r="PCI39" s="685"/>
      <c r="PCJ39" s="685"/>
      <c r="PCK39" s="685"/>
      <c r="PCL39" s="685"/>
      <c r="PCM39" s="685"/>
      <c r="PCN39" s="685"/>
      <c r="PCO39" s="685"/>
      <c r="PCP39" s="685"/>
      <c r="PCQ39" s="685"/>
      <c r="PCR39" s="685"/>
      <c r="PCS39" s="685"/>
      <c r="PCT39" s="685"/>
      <c r="PCU39" s="685"/>
      <c r="PCV39" s="685"/>
      <c r="PCW39" s="685"/>
      <c r="PCX39" s="685"/>
      <c r="PCY39" s="685"/>
      <c r="PCZ39" s="685"/>
      <c r="PDA39" s="685"/>
      <c r="PDB39" s="685"/>
      <c r="PDC39" s="685"/>
      <c r="PDD39" s="685"/>
      <c r="PDE39" s="685"/>
      <c r="PDF39" s="685"/>
      <c r="PDG39" s="685"/>
      <c r="PDH39" s="685"/>
      <c r="PDI39" s="685"/>
      <c r="PDJ39" s="685"/>
      <c r="PDK39" s="685"/>
      <c r="PDL39" s="685"/>
      <c r="PDM39" s="685"/>
      <c r="PDN39" s="685"/>
      <c r="PDO39" s="685"/>
      <c r="PDP39" s="685"/>
      <c r="PDQ39" s="685"/>
      <c r="PDR39" s="685"/>
      <c r="PDS39" s="685"/>
      <c r="PDT39" s="685"/>
      <c r="PDU39" s="685"/>
      <c r="PDV39" s="685"/>
      <c r="PDW39" s="685"/>
      <c r="PDX39" s="685"/>
      <c r="PDY39" s="685"/>
      <c r="PDZ39" s="685"/>
      <c r="PEA39" s="685"/>
      <c r="PEB39" s="685"/>
      <c r="PEC39" s="685"/>
      <c r="PED39" s="685"/>
      <c r="PEE39" s="685"/>
      <c r="PEF39" s="685"/>
      <c r="PEG39" s="685"/>
      <c r="PEH39" s="685"/>
      <c r="PEI39" s="685"/>
      <c r="PEJ39" s="685"/>
      <c r="PEK39" s="685"/>
      <c r="PEL39" s="685"/>
      <c r="PEM39" s="685"/>
      <c r="PEN39" s="685"/>
      <c r="PEO39" s="685"/>
      <c r="PEP39" s="685"/>
      <c r="PEQ39" s="685"/>
      <c r="PER39" s="685"/>
      <c r="PES39" s="685"/>
      <c r="PET39" s="685"/>
      <c r="PEU39" s="685"/>
      <c r="PEV39" s="685"/>
      <c r="PEW39" s="685"/>
      <c r="PEX39" s="685"/>
      <c r="PEY39" s="685"/>
      <c r="PEZ39" s="685"/>
      <c r="PFA39" s="685"/>
      <c r="PFB39" s="685"/>
      <c r="PFC39" s="685"/>
      <c r="PFD39" s="685"/>
      <c r="PFE39" s="685"/>
      <c r="PFF39" s="685"/>
      <c r="PFG39" s="685"/>
      <c r="PFH39" s="685"/>
      <c r="PFI39" s="685"/>
      <c r="PFJ39" s="685"/>
      <c r="PFK39" s="685"/>
      <c r="PFL39" s="685"/>
      <c r="PFM39" s="685"/>
      <c r="PFN39" s="685"/>
      <c r="PFO39" s="685"/>
      <c r="PFP39" s="685"/>
      <c r="PFQ39" s="685"/>
      <c r="PFR39" s="685"/>
      <c r="PFS39" s="685"/>
      <c r="PFT39" s="685"/>
      <c r="PFU39" s="685"/>
      <c r="PFV39" s="685"/>
      <c r="PFW39" s="685"/>
      <c r="PFX39" s="685"/>
      <c r="PFY39" s="685"/>
      <c r="PFZ39" s="685"/>
      <c r="PGA39" s="685"/>
      <c r="PGB39" s="685"/>
      <c r="PGC39" s="685"/>
      <c r="PGD39" s="685"/>
      <c r="PGE39" s="685"/>
      <c r="PGF39" s="685"/>
      <c r="PGG39" s="685"/>
      <c r="PGH39" s="685"/>
      <c r="PGI39" s="685"/>
      <c r="PGJ39" s="685"/>
      <c r="PGK39" s="685"/>
      <c r="PGL39" s="685"/>
      <c r="PGM39" s="685"/>
      <c r="PGN39" s="685"/>
      <c r="PGO39" s="685"/>
      <c r="PGP39" s="685"/>
      <c r="PGQ39" s="685"/>
      <c r="PGR39" s="685"/>
      <c r="PGS39" s="685"/>
      <c r="PGT39" s="685"/>
      <c r="PGU39" s="685"/>
      <c r="PGV39" s="685"/>
      <c r="PGW39" s="685"/>
      <c r="PGX39" s="685"/>
      <c r="PGY39" s="685"/>
      <c r="PGZ39" s="685"/>
      <c r="PHA39" s="685"/>
      <c r="PHB39" s="685"/>
      <c r="PHC39" s="685"/>
      <c r="PHD39" s="685"/>
      <c r="PHE39" s="685"/>
      <c r="PHF39" s="685"/>
      <c r="PHG39" s="685"/>
      <c r="PHH39" s="685"/>
      <c r="PHI39" s="685"/>
      <c r="PHJ39" s="685"/>
      <c r="PHK39" s="685"/>
      <c r="PHL39" s="685"/>
      <c r="PHM39" s="685"/>
      <c r="PHN39" s="685"/>
      <c r="PHO39" s="685"/>
      <c r="PHP39" s="685"/>
      <c r="PHQ39" s="685"/>
      <c r="PHR39" s="685"/>
      <c r="PHS39" s="685"/>
      <c r="PHT39" s="685"/>
      <c r="PHU39" s="685"/>
      <c r="PHV39" s="685"/>
      <c r="PHW39" s="685"/>
      <c r="PHX39" s="685"/>
      <c r="PHY39" s="685"/>
      <c r="PHZ39" s="685"/>
      <c r="PIA39" s="685"/>
      <c r="PIB39" s="685"/>
      <c r="PIC39" s="685"/>
      <c r="PID39" s="685"/>
      <c r="PIE39" s="685"/>
      <c r="PIF39" s="685"/>
      <c r="PIG39" s="685"/>
      <c r="PIH39" s="685"/>
      <c r="PII39" s="685"/>
      <c r="PIJ39" s="685"/>
      <c r="PIK39" s="685"/>
      <c r="PIL39" s="685"/>
      <c r="PIM39" s="685"/>
      <c r="PIN39" s="685"/>
      <c r="PIO39" s="685"/>
      <c r="PIP39" s="685"/>
      <c r="PIQ39" s="685"/>
      <c r="PIR39" s="685"/>
      <c r="PIS39" s="685"/>
      <c r="PIT39" s="685"/>
      <c r="PIU39" s="685"/>
      <c r="PIV39" s="685"/>
      <c r="PIW39" s="685"/>
      <c r="PIX39" s="685"/>
      <c r="PIY39" s="685"/>
      <c r="PIZ39" s="685"/>
      <c r="PJA39" s="685"/>
      <c r="PJB39" s="685"/>
      <c r="PJC39" s="685"/>
      <c r="PJD39" s="685"/>
      <c r="PJE39" s="685"/>
      <c r="PJF39" s="685"/>
      <c r="PJG39" s="685"/>
      <c r="PJH39" s="685"/>
      <c r="PJI39" s="685"/>
      <c r="PJJ39" s="685"/>
      <c r="PJK39" s="685"/>
      <c r="PJL39" s="685"/>
      <c r="PJM39" s="685"/>
      <c r="PJN39" s="685"/>
      <c r="PJO39" s="685"/>
      <c r="PJP39" s="685"/>
      <c r="PJQ39" s="685"/>
      <c r="PJR39" s="685"/>
      <c r="PJS39" s="685"/>
      <c r="PJT39" s="685"/>
      <c r="PJU39" s="685"/>
      <c r="PJV39" s="685"/>
      <c r="PJW39" s="685"/>
      <c r="PJX39" s="685"/>
      <c r="PJY39" s="685"/>
      <c r="PJZ39" s="685"/>
      <c r="PKA39" s="685"/>
      <c r="PKB39" s="685"/>
      <c r="PKC39" s="685"/>
      <c r="PKD39" s="685"/>
      <c r="PKE39" s="685"/>
      <c r="PKF39" s="685"/>
      <c r="PKG39" s="685"/>
      <c r="PKH39" s="685"/>
      <c r="PKI39" s="685"/>
      <c r="PKJ39" s="685"/>
      <c r="PKK39" s="685"/>
      <c r="PKL39" s="685"/>
      <c r="PKM39" s="685"/>
      <c r="PKN39" s="685"/>
      <c r="PKO39" s="685"/>
      <c r="PKP39" s="685"/>
      <c r="PKQ39" s="685"/>
      <c r="PKR39" s="685"/>
      <c r="PKS39" s="685"/>
      <c r="PKT39" s="685"/>
      <c r="PKU39" s="685"/>
      <c r="PKV39" s="685"/>
      <c r="PKW39" s="685"/>
      <c r="PKX39" s="685"/>
      <c r="PKY39" s="685"/>
      <c r="PKZ39" s="685"/>
      <c r="PLA39" s="685"/>
      <c r="PLB39" s="685"/>
      <c r="PLC39" s="685"/>
      <c r="PLD39" s="685"/>
      <c r="PLE39" s="685"/>
      <c r="PLF39" s="685"/>
      <c r="PLG39" s="685"/>
      <c r="PLH39" s="685"/>
      <c r="PLI39" s="685"/>
      <c r="PLJ39" s="685"/>
      <c r="PLK39" s="685"/>
      <c r="PLL39" s="685"/>
      <c r="PLM39" s="685"/>
      <c r="PLN39" s="685"/>
      <c r="PLO39" s="685"/>
      <c r="PLP39" s="685"/>
      <c r="PLQ39" s="685"/>
      <c r="PLR39" s="685"/>
      <c r="PLS39" s="685"/>
      <c r="PLT39" s="685"/>
      <c r="PLU39" s="685"/>
      <c r="PLV39" s="685"/>
      <c r="PLW39" s="685"/>
      <c r="PLX39" s="685"/>
      <c r="PLY39" s="685"/>
      <c r="PLZ39" s="685"/>
      <c r="PMA39" s="685"/>
      <c r="PMB39" s="685"/>
      <c r="PMC39" s="685"/>
      <c r="PMD39" s="685"/>
      <c r="PME39" s="685"/>
      <c r="PMF39" s="685"/>
      <c r="PMG39" s="685"/>
      <c r="PMH39" s="685"/>
      <c r="PMI39" s="685"/>
      <c r="PMJ39" s="685"/>
      <c r="PMK39" s="685"/>
      <c r="PML39" s="685"/>
      <c r="PMM39" s="685"/>
      <c r="PMN39" s="685"/>
      <c r="PMO39" s="685"/>
      <c r="PMP39" s="685"/>
      <c r="PMQ39" s="685"/>
      <c r="PMR39" s="685"/>
      <c r="PMS39" s="685"/>
      <c r="PMT39" s="685"/>
      <c r="PMU39" s="685"/>
      <c r="PMV39" s="685"/>
      <c r="PMW39" s="685"/>
      <c r="PMX39" s="685"/>
      <c r="PMY39" s="685"/>
      <c r="PMZ39" s="685"/>
      <c r="PNA39" s="685"/>
      <c r="PNB39" s="685"/>
      <c r="PNC39" s="685"/>
      <c r="PND39" s="685"/>
      <c r="PNE39" s="685"/>
      <c r="PNF39" s="685"/>
      <c r="PNG39" s="685"/>
      <c r="PNH39" s="685"/>
      <c r="PNI39" s="685"/>
      <c r="PNJ39" s="685"/>
      <c r="PNK39" s="685"/>
      <c r="PNL39" s="685"/>
      <c r="PNM39" s="685"/>
      <c r="PNN39" s="685"/>
      <c r="PNO39" s="685"/>
      <c r="PNP39" s="685"/>
      <c r="PNQ39" s="685"/>
      <c r="PNR39" s="685"/>
      <c r="PNS39" s="685"/>
      <c r="PNT39" s="685"/>
      <c r="PNU39" s="685"/>
      <c r="PNV39" s="685"/>
      <c r="PNW39" s="685"/>
      <c r="PNX39" s="685"/>
      <c r="PNY39" s="685"/>
      <c r="PNZ39" s="685"/>
      <c r="POA39" s="685"/>
      <c r="POB39" s="685"/>
      <c r="POC39" s="685"/>
      <c r="POD39" s="685"/>
      <c r="POE39" s="685"/>
      <c r="POF39" s="685"/>
      <c r="POG39" s="685"/>
      <c r="POH39" s="685"/>
      <c r="POI39" s="685"/>
      <c r="POJ39" s="685"/>
      <c r="POK39" s="685"/>
      <c r="POL39" s="685"/>
      <c r="POM39" s="685"/>
      <c r="PON39" s="685"/>
      <c r="POO39" s="685"/>
      <c r="POP39" s="685"/>
      <c r="POQ39" s="685"/>
      <c r="POR39" s="685"/>
      <c r="POS39" s="685"/>
      <c r="POT39" s="685"/>
      <c r="POU39" s="685"/>
      <c r="POV39" s="685"/>
      <c r="POW39" s="685"/>
      <c r="POX39" s="685"/>
      <c r="POY39" s="685"/>
      <c r="POZ39" s="685"/>
      <c r="PPA39" s="685"/>
      <c r="PPB39" s="685"/>
      <c r="PPC39" s="685"/>
      <c r="PPD39" s="685"/>
      <c r="PPE39" s="685"/>
      <c r="PPF39" s="685"/>
      <c r="PPG39" s="685"/>
      <c r="PPH39" s="685"/>
      <c r="PPI39" s="685"/>
      <c r="PPJ39" s="685"/>
      <c r="PPK39" s="685"/>
      <c r="PPL39" s="685"/>
      <c r="PPM39" s="685"/>
      <c r="PPN39" s="685"/>
      <c r="PPO39" s="685"/>
      <c r="PPP39" s="685"/>
      <c r="PPQ39" s="685"/>
      <c r="PPR39" s="685"/>
      <c r="PPS39" s="685"/>
      <c r="PPT39" s="685"/>
      <c r="PPU39" s="685"/>
      <c r="PPV39" s="685"/>
      <c r="PPW39" s="685"/>
      <c r="PPX39" s="685"/>
      <c r="PPY39" s="685"/>
      <c r="PPZ39" s="685"/>
      <c r="PQA39" s="685"/>
      <c r="PQB39" s="685"/>
      <c r="PQC39" s="685"/>
      <c r="PQD39" s="685"/>
      <c r="PQE39" s="685"/>
      <c r="PQF39" s="685"/>
      <c r="PQG39" s="685"/>
      <c r="PQH39" s="685"/>
      <c r="PQI39" s="685"/>
      <c r="PQJ39" s="685"/>
      <c r="PQK39" s="685"/>
      <c r="PQL39" s="685"/>
      <c r="PQM39" s="685"/>
      <c r="PQN39" s="685"/>
      <c r="PQO39" s="685"/>
      <c r="PQP39" s="685"/>
      <c r="PQQ39" s="685"/>
      <c r="PQR39" s="685"/>
      <c r="PQS39" s="685"/>
      <c r="PQT39" s="685"/>
      <c r="PQU39" s="685"/>
      <c r="PQV39" s="685"/>
      <c r="PQW39" s="685"/>
      <c r="PQX39" s="685"/>
      <c r="PQY39" s="685"/>
      <c r="PQZ39" s="685"/>
      <c r="PRA39" s="685"/>
      <c r="PRB39" s="685"/>
      <c r="PRC39" s="685"/>
      <c r="PRD39" s="685"/>
      <c r="PRE39" s="685"/>
      <c r="PRF39" s="685"/>
      <c r="PRG39" s="685"/>
      <c r="PRH39" s="685"/>
      <c r="PRI39" s="685"/>
      <c r="PRJ39" s="685"/>
      <c r="PRK39" s="685"/>
      <c r="PRL39" s="685"/>
      <c r="PRM39" s="685"/>
      <c r="PRN39" s="685"/>
      <c r="PRO39" s="685"/>
      <c r="PRP39" s="685"/>
      <c r="PRQ39" s="685"/>
      <c r="PRR39" s="685"/>
      <c r="PRS39" s="685"/>
      <c r="PRT39" s="685"/>
      <c r="PRU39" s="685"/>
      <c r="PRV39" s="685"/>
      <c r="PRW39" s="685"/>
      <c r="PRX39" s="685"/>
      <c r="PRY39" s="685"/>
      <c r="PRZ39" s="685"/>
      <c r="PSA39" s="685"/>
      <c r="PSB39" s="685"/>
      <c r="PSC39" s="685"/>
      <c r="PSD39" s="685"/>
      <c r="PSE39" s="685"/>
      <c r="PSF39" s="685"/>
      <c r="PSG39" s="685"/>
      <c r="PSH39" s="685"/>
      <c r="PSI39" s="685"/>
      <c r="PSJ39" s="685"/>
      <c r="PSK39" s="685"/>
      <c r="PSL39" s="685"/>
      <c r="PSM39" s="685"/>
      <c r="PSN39" s="685"/>
      <c r="PSO39" s="685"/>
      <c r="PSP39" s="685"/>
      <c r="PSQ39" s="685"/>
      <c r="PSR39" s="685"/>
      <c r="PSS39" s="685"/>
      <c r="PST39" s="685"/>
      <c r="PSU39" s="685"/>
      <c r="PSV39" s="685"/>
      <c r="PSW39" s="685"/>
      <c r="PSX39" s="685"/>
      <c r="PSY39" s="685"/>
      <c r="PSZ39" s="685"/>
      <c r="PTA39" s="685"/>
      <c r="PTB39" s="685"/>
      <c r="PTC39" s="685"/>
      <c r="PTD39" s="685"/>
      <c r="PTE39" s="685"/>
      <c r="PTF39" s="685"/>
      <c r="PTG39" s="685"/>
      <c r="PTH39" s="685"/>
      <c r="PTI39" s="685"/>
      <c r="PTJ39" s="685"/>
      <c r="PTK39" s="685"/>
      <c r="PTL39" s="685"/>
      <c r="PTM39" s="685"/>
      <c r="PTN39" s="685"/>
      <c r="PTO39" s="685"/>
      <c r="PTP39" s="685"/>
      <c r="PTQ39" s="685"/>
      <c r="PTR39" s="685"/>
      <c r="PTS39" s="685"/>
      <c r="PTT39" s="685"/>
      <c r="PTU39" s="685"/>
      <c r="PTV39" s="685"/>
      <c r="PTW39" s="685"/>
      <c r="PTX39" s="685"/>
      <c r="PTY39" s="685"/>
      <c r="PTZ39" s="685"/>
      <c r="PUA39" s="685"/>
      <c r="PUB39" s="685"/>
      <c r="PUC39" s="685"/>
      <c r="PUD39" s="685"/>
      <c r="PUE39" s="685"/>
      <c r="PUF39" s="685"/>
      <c r="PUG39" s="685"/>
      <c r="PUH39" s="685"/>
      <c r="PUI39" s="685"/>
      <c r="PUJ39" s="685"/>
      <c r="PUK39" s="685"/>
      <c r="PUL39" s="685"/>
      <c r="PUM39" s="685"/>
      <c r="PUN39" s="685"/>
      <c r="PUO39" s="685"/>
      <c r="PUP39" s="685"/>
      <c r="PUQ39" s="685"/>
      <c r="PUR39" s="685"/>
      <c r="PUS39" s="685"/>
      <c r="PUT39" s="685"/>
      <c r="PUU39" s="685"/>
      <c r="PUV39" s="685"/>
      <c r="PUW39" s="685"/>
      <c r="PUX39" s="685"/>
      <c r="PUY39" s="685"/>
      <c r="PUZ39" s="685"/>
      <c r="PVA39" s="685"/>
      <c r="PVB39" s="685"/>
      <c r="PVC39" s="685"/>
      <c r="PVD39" s="685"/>
      <c r="PVE39" s="685"/>
      <c r="PVF39" s="685"/>
      <c r="PVG39" s="685"/>
      <c r="PVH39" s="685"/>
      <c r="PVI39" s="685"/>
      <c r="PVJ39" s="685"/>
      <c r="PVK39" s="685"/>
      <c r="PVL39" s="685"/>
      <c r="PVM39" s="685"/>
      <c r="PVN39" s="685"/>
      <c r="PVO39" s="685"/>
      <c r="PVP39" s="685"/>
      <c r="PVQ39" s="685"/>
      <c r="PVR39" s="685"/>
      <c r="PVS39" s="685"/>
      <c r="PVT39" s="685"/>
      <c r="PVU39" s="685"/>
      <c r="PVV39" s="685"/>
      <c r="PVW39" s="685"/>
      <c r="PVX39" s="685"/>
      <c r="PVY39" s="685"/>
      <c r="PVZ39" s="685"/>
      <c r="PWA39" s="685"/>
      <c r="PWB39" s="685"/>
      <c r="PWC39" s="685"/>
      <c r="PWD39" s="685"/>
      <c r="PWE39" s="685"/>
      <c r="PWF39" s="685"/>
      <c r="PWG39" s="685"/>
      <c r="PWH39" s="685"/>
      <c r="PWI39" s="685"/>
      <c r="PWJ39" s="685"/>
      <c r="PWK39" s="685"/>
      <c r="PWL39" s="685"/>
      <c r="PWM39" s="685"/>
      <c r="PWN39" s="685"/>
      <c r="PWO39" s="685"/>
      <c r="PWP39" s="685"/>
      <c r="PWQ39" s="685"/>
      <c r="PWR39" s="685"/>
      <c r="PWS39" s="685"/>
      <c r="PWT39" s="685"/>
      <c r="PWU39" s="685"/>
      <c r="PWV39" s="685"/>
      <c r="PWW39" s="685"/>
      <c r="PWX39" s="685"/>
      <c r="PWY39" s="685"/>
      <c r="PWZ39" s="685"/>
      <c r="PXA39" s="685"/>
      <c r="PXB39" s="685"/>
      <c r="PXC39" s="685"/>
      <c r="PXD39" s="685"/>
      <c r="PXE39" s="685"/>
      <c r="PXF39" s="685"/>
      <c r="PXG39" s="685"/>
      <c r="PXH39" s="685"/>
      <c r="PXI39" s="685"/>
      <c r="PXJ39" s="685"/>
      <c r="PXK39" s="685"/>
      <c r="PXL39" s="685"/>
      <c r="PXM39" s="685"/>
      <c r="PXN39" s="685"/>
      <c r="PXO39" s="685"/>
      <c r="PXP39" s="685"/>
      <c r="PXQ39" s="685"/>
      <c r="PXR39" s="685"/>
      <c r="PXS39" s="685"/>
      <c r="PXT39" s="685"/>
      <c r="PXU39" s="685"/>
      <c r="PXV39" s="685"/>
      <c r="PXW39" s="685"/>
      <c r="PXX39" s="685"/>
      <c r="PXY39" s="685"/>
      <c r="PXZ39" s="685"/>
      <c r="PYA39" s="685"/>
      <c r="PYB39" s="685"/>
      <c r="PYC39" s="685"/>
      <c r="PYD39" s="685"/>
      <c r="PYE39" s="685"/>
      <c r="PYF39" s="685"/>
      <c r="PYG39" s="685"/>
      <c r="PYH39" s="685"/>
      <c r="PYI39" s="685"/>
      <c r="PYJ39" s="685"/>
      <c r="PYK39" s="685"/>
      <c r="PYL39" s="685"/>
      <c r="PYM39" s="685"/>
      <c r="PYN39" s="685"/>
      <c r="PYO39" s="685"/>
      <c r="PYP39" s="685"/>
      <c r="PYQ39" s="685"/>
      <c r="PYR39" s="685"/>
      <c r="PYS39" s="685"/>
      <c r="PYT39" s="685"/>
      <c r="PYU39" s="685"/>
      <c r="PYV39" s="685"/>
      <c r="PYW39" s="685"/>
      <c r="PYX39" s="685"/>
      <c r="PYY39" s="685"/>
      <c r="PYZ39" s="685"/>
      <c r="PZA39" s="685"/>
      <c r="PZB39" s="685"/>
      <c r="PZC39" s="685"/>
      <c r="PZD39" s="685"/>
      <c r="PZE39" s="685"/>
      <c r="PZF39" s="685"/>
      <c r="PZG39" s="685"/>
      <c r="PZH39" s="685"/>
      <c r="PZI39" s="685"/>
      <c r="PZJ39" s="685"/>
      <c r="PZK39" s="685"/>
      <c r="PZL39" s="685"/>
      <c r="PZM39" s="685"/>
      <c r="PZN39" s="685"/>
      <c r="PZO39" s="685"/>
      <c r="PZP39" s="685"/>
      <c r="PZQ39" s="685"/>
      <c r="PZR39" s="685"/>
      <c r="PZS39" s="685"/>
      <c r="PZT39" s="685"/>
      <c r="PZU39" s="685"/>
      <c r="PZV39" s="685"/>
      <c r="PZW39" s="685"/>
      <c r="PZX39" s="685"/>
      <c r="PZY39" s="685"/>
      <c r="PZZ39" s="685"/>
      <c r="QAA39" s="685"/>
      <c r="QAB39" s="685"/>
      <c r="QAC39" s="685"/>
      <c r="QAD39" s="685"/>
      <c r="QAE39" s="685"/>
      <c r="QAF39" s="685"/>
      <c r="QAG39" s="685"/>
      <c r="QAH39" s="685"/>
      <c r="QAI39" s="685"/>
      <c r="QAJ39" s="685"/>
      <c r="QAK39" s="685"/>
      <c r="QAL39" s="685"/>
      <c r="QAM39" s="685"/>
      <c r="QAN39" s="685"/>
      <c r="QAO39" s="685"/>
      <c r="QAP39" s="685"/>
      <c r="QAQ39" s="685"/>
      <c r="QAR39" s="685"/>
      <c r="QAS39" s="685"/>
      <c r="QAT39" s="685"/>
      <c r="QAU39" s="685"/>
      <c r="QAV39" s="685"/>
      <c r="QAW39" s="685"/>
      <c r="QAX39" s="685"/>
      <c r="QAY39" s="685"/>
      <c r="QAZ39" s="685"/>
      <c r="QBA39" s="685"/>
      <c r="QBB39" s="685"/>
      <c r="QBC39" s="685"/>
      <c r="QBD39" s="685"/>
      <c r="QBE39" s="685"/>
      <c r="QBF39" s="685"/>
      <c r="QBG39" s="685"/>
      <c r="QBH39" s="685"/>
      <c r="QBI39" s="685"/>
      <c r="QBJ39" s="685"/>
      <c r="QBK39" s="685"/>
      <c r="QBL39" s="685"/>
      <c r="QBM39" s="685"/>
      <c r="QBN39" s="685"/>
      <c r="QBO39" s="685"/>
      <c r="QBP39" s="685"/>
      <c r="QBQ39" s="685"/>
      <c r="QBR39" s="685"/>
      <c r="QBS39" s="685"/>
      <c r="QBT39" s="685"/>
      <c r="QBU39" s="685"/>
      <c r="QBV39" s="685"/>
      <c r="QBW39" s="685"/>
      <c r="QBX39" s="685"/>
      <c r="QBY39" s="685"/>
      <c r="QBZ39" s="685"/>
      <c r="QCA39" s="685"/>
      <c r="QCB39" s="685"/>
      <c r="QCC39" s="685"/>
      <c r="QCD39" s="685"/>
      <c r="QCE39" s="685"/>
      <c r="QCF39" s="685"/>
      <c r="QCG39" s="685"/>
      <c r="QCH39" s="685"/>
      <c r="QCI39" s="685"/>
      <c r="QCJ39" s="685"/>
      <c r="QCK39" s="685"/>
      <c r="QCL39" s="685"/>
      <c r="QCM39" s="685"/>
      <c r="QCN39" s="685"/>
      <c r="QCO39" s="685"/>
      <c r="QCP39" s="685"/>
      <c r="QCQ39" s="685"/>
      <c r="QCR39" s="685"/>
      <c r="QCS39" s="685"/>
      <c r="QCT39" s="685"/>
      <c r="QCU39" s="685"/>
      <c r="QCV39" s="685"/>
      <c r="QCW39" s="685"/>
      <c r="QCX39" s="685"/>
      <c r="QCY39" s="685"/>
      <c r="QCZ39" s="685"/>
      <c r="QDA39" s="685"/>
      <c r="QDB39" s="685"/>
      <c r="QDC39" s="685"/>
      <c r="QDD39" s="685"/>
      <c r="QDE39" s="685"/>
      <c r="QDF39" s="685"/>
      <c r="QDG39" s="685"/>
      <c r="QDH39" s="685"/>
      <c r="QDI39" s="685"/>
      <c r="QDJ39" s="685"/>
      <c r="QDK39" s="685"/>
      <c r="QDL39" s="685"/>
      <c r="QDM39" s="685"/>
      <c r="QDN39" s="685"/>
      <c r="QDO39" s="685"/>
      <c r="QDP39" s="685"/>
      <c r="QDQ39" s="685"/>
      <c r="QDR39" s="685"/>
      <c r="QDS39" s="685"/>
      <c r="QDT39" s="685"/>
      <c r="QDU39" s="685"/>
      <c r="QDV39" s="685"/>
      <c r="QDW39" s="685"/>
      <c r="QDX39" s="685"/>
      <c r="QDY39" s="685"/>
      <c r="QDZ39" s="685"/>
      <c r="QEA39" s="685"/>
      <c r="QEB39" s="685"/>
      <c r="QEC39" s="685"/>
      <c r="QED39" s="685"/>
      <c r="QEE39" s="685"/>
      <c r="QEF39" s="685"/>
      <c r="QEG39" s="685"/>
      <c r="QEH39" s="685"/>
      <c r="QEI39" s="685"/>
      <c r="QEJ39" s="685"/>
      <c r="QEK39" s="685"/>
      <c r="QEL39" s="685"/>
      <c r="QEM39" s="685"/>
      <c r="QEN39" s="685"/>
      <c r="QEO39" s="685"/>
      <c r="QEP39" s="685"/>
      <c r="QEQ39" s="685"/>
      <c r="QER39" s="685"/>
      <c r="QES39" s="685"/>
      <c r="QET39" s="685"/>
      <c r="QEU39" s="685"/>
      <c r="QEV39" s="685"/>
      <c r="QEW39" s="685"/>
      <c r="QEX39" s="685"/>
      <c r="QEY39" s="685"/>
      <c r="QEZ39" s="685"/>
      <c r="QFA39" s="685"/>
      <c r="QFB39" s="685"/>
      <c r="QFC39" s="685"/>
      <c r="QFD39" s="685"/>
      <c r="QFE39" s="685"/>
      <c r="QFF39" s="685"/>
      <c r="QFG39" s="685"/>
      <c r="QFH39" s="685"/>
      <c r="QFI39" s="685"/>
      <c r="QFJ39" s="685"/>
      <c r="QFK39" s="685"/>
      <c r="QFL39" s="685"/>
      <c r="QFM39" s="685"/>
      <c r="QFN39" s="685"/>
      <c r="QFO39" s="685"/>
      <c r="QFP39" s="685"/>
      <c r="QFQ39" s="685"/>
      <c r="QFR39" s="685"/>
      <c r="QFS39" s="685"/>
      <c r="QFT39" s="685"/>
      <c r="QFU39" s="685"/>
      <c r="QFV39" s="685"/>
      <c r="QFW39" s="685"/>
      <c r="QFX39" s="685"/>
      <c r="QFY39" s="685"/>
      <c r="QFZ39" s="685"/>
      <c r="QGA39" s="685"/>
      <c r="QGB39" s="685"/>
      <c r="QGC39" s="685"/>
      <c r="QGD39" s="685"/>
      <c r="QGE39" s="685"/>
      <c r="QGF39" s="685"/>
      <c r="QGG39" s="685"/>
      <c r="QGH39" s="685"/>
      <c r="QGI39" s="685"/>
      <c r="QGJ39" s="685"/>
      <c r="QGK39" s="685"/>
      <c r="QGL39" s="685"/>
      <c r="QGM39" s="685"/>
      <c r="QGN39" s="685"/>
      <c r="QGO39" s="685"/>
      <c r="QGP39" s="685"/>
      <c r="QGQ39" s="685"/>
      <c r="QGR39" s="685"/>
      <c r="QGS39" s="685"/>
      <c r="QGT39" s="685"/>
      <c r="QGU39" s="685"/>
      <c r="QGV39" s="685"/>
      <c r="QGW39" s="685"/>
      <c r="QGX39" s="685"/>
      <c r="QGY39" s="685"/>
      <c r="QGZ39" s="685"/>
      <c r="QHA39" s="685"/>
      <c r="QHB39" s="685"/>
      <c r="QHC39" s="685"/>
      <c r="QHD39" s="685"/>
      <c r="QHE39" s="685"/>
      <c r="QHF39" s="685"/>
      <c r="QHG39" s="685"/>
      <c r="QHH39" s="685"/>
      <c r="QHI39" s="685"/>
      <c r="QHJ39" s="685"/>
      <c r="QHK39" s="685"/>
      <c r="QHL39" s="685"/>
      <c r="QHM39" s="685"/>
      <c r="QHN39" s="685"/>
      <c r="QHO39" s="685"/>
      <c r="QHP39" s="685"/>
      <c r="QHQ39" s="685"/>
      <c r="QHR39" s="685"/>
      <c r="QHS39" s="685"/>
      <c r="QHT39" s="685"/>
      <c r="QHU39" s="685"/>
      <c r="QHV39" s="685"/>
      <c r="QHW39" s="685"/>
      <c r="QHX39" s="685"/>
      <c r="QHY39" s="685"/>
      <c r="QHZ39" s="685"/>
      <c r="QIA39" s="685"/>
      <c r="QIB39" s="685"/>
      <c r="QIC39" s="685"/>
      <c r="QID39" s="685"/>
      <c r="QIE39" s="685"/>
      <c r="QIF39" s="685"/>
      <c r="QIG39" s="685"/>
      <c r="QIH39" s="685"/>
      <c r="QII39" s="685"/>
      <c r="QIJ39" s="685"/>
      <c r="QIK39" s="685"/>
      <c r="QIL39" s="685"/>
      <c r="QIM39" s="685"/>
      <c r="QIN39" s="685"/>
      <c r="QIO39" s="685"/>
      <c r="QIP39" s="685"/>
      <c r="QIQ39" s="685"/>
      <c r="QIR39" s="685"/>
      <c r="QIS39" s="685"/>
      <c r="QIT39" s="685"/>
      <c r="QIU39" s="685"/>
      <c r="QIV39" s="685"/>
      <c r="QIW39" s="685"/>
      <c r="QIX39" s="685"/>
      <c r="QIY39" s="685"/>
      <c r="QIZ39" s="685"/>
      <c r="QJA39" s="685"/>
      <c r="QJB39" s="685"/>
      <c r="QJC39" s="685"/>
      <c r="QJD39" s="685"/>
      <c r="QJE39" s="685"/>
      <c r="QJF39" s="685"/>
      <c r="QJG39" s="685"/>
      <c r="QJH39" s="685"/>
      <c r="QJI39" s="685"/>
      <c r="QJJ39" s="685"/>
      <c r="QJK39" s="685"/>
      <c r="QJL39" s="685"/>
      <c r="QJM39" s="685"/>
      <c r="QJN39" s="685"/>
      <c r="QJO39" s="685"/>
      <c r="QJP39" s="685"/>
      <c r="QJQ39" s="685"/>
      <c r="QJR39" s="685"/>
      <c r="QJS39" s="685"/>
      <c r="QJT39" s="685"/>
      <c r="QJU39" s="685"/>
      <c r="QJV39" s="685"/>
      <c r="QJW39" s="685"/>
      <c r="QJX39" s="685"/>
      <c r="QJY39" s="685"/>
      <c r="QJZ39" s="685"/>
      <c r="QKA39" s="685"/>
      <c r="QKB39" s="685"/>
      <c r="QKC39" s="685"/>
      <c r="QKD39" s="685"/>
      <c r="QKE39" s="685"/>
      <c r="QKF39" s="685"/>
      <c r="QKG39" s="685"/>
      <c r="QKH39" s="685"/>
      <c r="QKI39" s="685"/>
      <c r="QKJ39" s="685"/>
      <c r="QKK39" s="685"/>
      <c r="QKL39" s="685"/>
      <c r="QKM39" s="685"/>
      <c r="QKN39" s="685"/>
      <c r="QKO39" s="685"/>
      <c r="QKP39" s="685"/>
      <c r="QKQ39" s="685"/>
      <c r="QKR39" s="685"/>
      <c r="QKS39" s="685"/>
      <c r="QKT39" s="685"/>
      <c r="QKU39" s="685"/>
      <c r="QKV39" s="685"/>
      <c r="QKW39" s="685"/>
      <c r="QKX39" s="685"/>
      <c r="QKY39" s="685"/>
      <c r="QKZ39" s="685"/>
      <c r="QLA39" s="685"/>
      <c r="QLB39" s="685"/>
      <c r="QLC39" s="685"/>
      <c r="QLD39" s="685"/>
      <c r="QLE39" s="685"/>
      <c r="QLF39" s="685"/>
      <c r="QLG39" s="685"/>
      <c r="QLH39" s="685"/>
      <c r="QLI39" s="685"/>
      <c r="QLJ39" s="685"/>
      <c r="QLK39" s="685"/>
      <c r="QLL39" s="685"/>
      <c r="QLM39" s="685"/>
      <c r="QLN39" s="685"/>
      <c r="QLO39" s="685"/>
      <c r="QLP39" s="685"/>
      <c r="QLQ39" s="685"/>
      <c r="QLR39" s="685"/>
      <c r="QLS39" s="685"/>
      <c r="QLT39" s="685"/>
      <c r="QLU39" s="685"/>
      <c r="QLV39" s="685"/>
      <c r="QLW39" s="685"/>
      <c r="QLX39" s="685"/>
      <c r="QLY39" s="685"/>
      <c r="QLZ39" s="685"/>
      <c r="QMA39" s="685"/>
      <c r="QMB39" s="685"/>
      <c r="QMC39" s="685"/>
      <c r="QMD39" s="685"/>
      <c r="QME39" s="685"/>
      <c r="QMF39" s="685"/>
      <c r="QMG39" s="685"/>
      <c r="QMH39" s="685"/>
      <c r="QMI39" s="685"/>
      <c r="QMJ39" s="685"/>
      <c r="QMK39" s="685"/>
      <c r="QML39" s="685"/>
      <c r="QMM39" s="685"/>
      <c r="QMN39" s="685"/>
      <c r="QMO39" s="685"/>
      <c r="QMP39" s="685"/>
      <c r="QMQ39" s="685"/>
      <c r="QMR39" s="685"/>
      <c r="QMS39" s="685"/>
      <c r="QMT39" s="685"/>
      <c r="QMU39" s="685"/>
      <c r="QMV39" s="685"/>
      <c r="QMW39" s="685"/>
      <c r="QMX39" s="685"/>
      <c r="QMY39" s="685"/>
      <c r="QMZ39" s="685"/>
      <c r="QNA39" s="685"/>
      <c r="QNB39" s="685"/>
      <c r="QNC39" s="685"/>
      <c r="QND39" s="685"/>
      <c r="QNE39" s="685"/>
      <c r="QNF39" s="685"/>
      <c r="QNG39" s="685"/>
      <c r="QNH39" s="685"/>
      <c r="QNI39" s="685"/>
      <c r="QNJ39" s="685"/>
      <c r="QNK39" s="685"/>
      <c r="QNL39" s="685"/>
      <c r="QNM39" s="685"/>
      <c r="QNN39" s="685"/>
      <c r="QNO39" s="685"/>
      <c r="QNP39" s="685"/>
      <c r="QNQ39" s="685"/>
      <c r="QNR39" s="685"/>
      <c r="QNS39" s="685"/>
      <c r="QNT39" s="685"/>
      <c r="QNU39" s="685"/>
      <c r="QNV39" s="685"/>
      <c r="QNW39" s="685"/>
      <c r="QNX39" s="685"/>
      <c r="QNY39" s="685"/>
      <c r="QNZ39" s="685"/>
      <c r="QOA39" s="685"/>
      <c r="QOB39" s="685"/>
      <c r="QOC39" s="685"/>
      <c r="QOD39" s="685"/>
      <c r="QOE39" s="685"/>
      <c r="QOF39" s="685"/>
      <c r="QOG39" s="685"/>
      <c r="QOH39" s="685"/>
      <c r="QOI39" s="685"/>
      <c r="QOJ39" s="685"/>
      <c r="QOK39" s="685"/>
      <c r="QOL39" s="685"/>
      <c r="QOM39" s="685"/>
      <c r="QON39" s="685"/>
      <c r="QOO39" s="685"/>
      <c r="QOP39" s="685"/>
      <c r="QOQ39" s="685"/>
      <c r="QOR39" s="685"/>
      <c r="QOS39" s="685"/>
      <c r="QOT39" s="685"/>
      <c r="QOU39" s="685"/>
      <c r="QOV39" s="685"/>
      <c r="QOW39" s="685"/>
      <c r="QOX39" s="685"/>
      <c r="QOY39" s="685"/>
      <c r="QOZ39" s="685"/>
      <c r="QPA39" s="685"/>
      <c r="QPB39" s="685"/>
      <c r="QPC39" s="685"/>
      <c r="QPD39" s="685"/>
      <c r="QPE39" s="685"/>
      <c r="QPF39" s="685"/>
      <c r="QPG39" s="685"/>
      <c r="QPH39" s="685"/>
      <c r="QPI39" s="685"/>
      <c r="QPJ39" s="685"/>
      <c r="QPK39" s="685"/>
      <c r="QPL39" s="685"/>
      <c r="QPM39" s="685"/>
      <c r="QPN39" s="685"/>
      <c r="QPO39" s="685"/>
      <c r="QPP39" s="685"/>
      <c r="QPQ39" s="685"/>
      <c r="QPR39" s="685"/>
      <c r="QPS39" s="685"/>
      <c r="QPT39" s="685"/>
      <c r="QPU39" s="685"/>
      <c r="QPV39" s="685"/>
      <c r="QPW39" s="685"/>
      <c r="QPX39" s="685"/>
      <c r="QPY39" s="685"/>
      <c r="QPZ39" s="685"/>
      <c r="QQA39" s="685"/>
      <c r="QQB39" s="685"/>
      <c r="QQC39" s="685"/>
      <c r="QQD39" s="685"/>
      <c r="QQE39" s="685"/>
      <c r="QQF39" s="685"/>
      <c r="QQG39" s="685"/>
      <c r="QQH39" s="685"/>
      <c r="QQI39" s="685"/>
      <c r="QQJ39" s="685"/>
      <c r="QQK39" s="685"/>
      <c r="QQL39" s="685"/>
      <c r="QQM39" s="685"/>
      <c r="QQN39" s="685"/>
      <c r="QQO39" s="685"/>
      <c r="QQP39" s="685"/>
      <c r="QQQ39" s="685"/>
      <c r="QQR39" s="685"/>
      <c r="QQS39" s="685"/>
      <c r="QQT39" s="685"/>
      <c r="QQU39" s="685"/>
      <c r="QQV39" s="685"/>
      <c r="QQW39" s="685"/>
      <c r="QQX39" s="685"/>
      <c r="QQY39" s="685"/>
      <c r="QQZ39" s="685"/>
      <c r="QRA39" s="685"/>
      <c r="QRB39" s="685"/>
      <c r="QRC39" s="685"/>
      <c r="QRD39" s="685"/>
      <c r="QRE39" s="685"/>
      <c r="QRF39" s="685"/>
      <c r="QRG39" s="685"/>
      <c r="QRH39" s="685"/>
      <c r="QRI39" s="685"/>
      <c r="QRJ39" s="685"/>
      <c r="QRK39" s="685"/>
      <c r="QRL39" s="685"/>
      <c r="QRM39" s="685"/>
      <c r="QRN39" s="685"/>
      <c r="QRO39" s="685"/>
      <c r="QRP39" s="685"/>
      <c r="QRQ39" s="685"/>
      <c r="QRR39" s="685"/>
      <c r="QRS39" s="685"/>
      <c r="QRT39" s="685"/>
      <c r="QRU39" s="685"/>
      <c r="QRV39" s="685"/>
      <c r="QRW39" s="685"/>
      <c r="QRX39" s="685"/>
      <c r="QRY39" s="685"/>
      <c r="QRZ39" s="685"/>
      <c r="QSA39" s="685"/>
      <c r="QSB39" s="685"/>
      <c r="QSC39" s="685"/>
      <c r="QSD39" s="685"/>
      <c r="QSE39" s="685"/>
      <c r="QSF39" s="685"/>
      <c r="QSG39" s="685"/>
      <c r="QSH39" s="685"/>
      <c r="QSI39" s="685"/>
      <c r="QSJ39" s="685"/>
      <c r="QSK39" s="685"/>
      <c r="QSL39" s="685"/>
      <c r="QSM39" s="685"/>
      <c r="QSN39" s="685"/>
      <c r="QSO39" s="685"/>
      <c r="QSP39" s="685"/>
      <c r="QSQ39" s="685"/>
      <c r="QSR39" s="685"/>
      <c r="QSS39" s="685"/>
      <c r="QST39" s="685"/>
      <c r="QSU39" s="685"/>
      <c r="QSV39" s="685"/>
      <c r="QSW39" s="685"/>
      <c r="QSX39" s="685"/>
      <c r="QSY39" s="685"/>
      <c r="QSZ39" s="685"/>
      <c r="QTA39" s="685"/>
      <c r="QTB39" s="685"/>
      <c r="QTC39" s="685"/>
      <c r="QTD39" s="685"/>
      <c r="QTE39" s="685"/>
      <c r="QTF39" s="685"/>
      <c r="QTG39" s="685"/>
      <c r="QTH39" s="685"/>
      <c r="QTI39" s="685"/>
      <c r="QTJ39" s="685"/>
      <c r="QTK39" s="685"/>
      <c r="QTL39" s="685"/>
      <c r="QTM39" s="685"/>
      <c r="QTN39" s="685"/>
      <c r="QTO39" s="685"/>
      <c r="QTP39" s="685"/>
      <c r="QTQ39" s="685"/>
      <c r="QTR39" s="685"/>
      <c r="QTS39" s="685"/>
      <c r="QTT39" s="685"/>
      <c r="QTU39" s="685"/>
      <c r="QTV39" s="685"/>
      <c r="QTW39" s="685"/>
      <c r="QTX39" s="685"/>
      <c r="QTY39" s="685"/>
      <c r="QTZ39" s="685"/>
      <c r="QUA39" s="685"/>
      <c r="QUB39" s="685"/>
      <c r="QUC39" s="685"/>
      <c r="QUD39" s="685"/>
      <c r="QUE39" s="685"/>
      <c r="QUF39" s="685"/>
      <c r="QUG39" s="685"/>
      <c r="QUH39" s="685"/>
      <c r="QUI39" s="685"/>
      <c r="QUJ39" s="685"/>
      <c r="QUK39" s="685"/>
      <c r="QUL39" s="685"/>
      <c r="QUM39" s="685"/>
      <c r="QUN39" s="685"/>
      <c r="QUO39" s="685"/>
      <c r="QUP39" s="685"/>
      <c r="QUQ39" s="685"/>
      <c r="QUR39" s="685"/>
      <c r="QUS39" s="685"/>
      <c r="QUT39" s="685"/>
      <c r="QUU39" s="685"/>
      <c r="QUV39" s="685"/>
      <c r="QUW39" s="685"/>
      <c r="QUX39" s="685"/>
      <c r="QUY39" s="685"/>
      <c r="QUZ39" s="685"/>
      <c r="QVA39" s="685"/>
      <c r="QVB39" s="685"/>
      <c r="QVC39" s="685"/>
      <c r="QVD39" s="685"/>
      <c r="QVE39" s="685"/>
      <c r="QVF39" s="685"/>
      <c r="QVG39" s="685"/>
      <c r="QVH39" s="685"/>
      <c r="QVI39" s="685"/>
      <c r="QVJ39" s="685"/>
      <c r="QVK39" s="685"/>
      <c r="QVL39" s="685"/>
      <c r="QVM39" s="685"/>
      <c r="QVN39" s="685"/>
      <c r="QVO39" s="685"/>
      <c r="QVP39" s="685"/>
      <c r="QVQ39" s="685"/>
      <c r="QVR39" s="685"/>
      <c r="QVS39" s="685"/>
      <c r="QVT39" s="685"/>
      <c r="QVU39" s="685"/>
      <c r="QVV39" s="685"/>
      <c r="QVW39" s="685"/>
      <c r="QVX39" s="685"/>
      <c r="QVY39" s="685"/>
      <c r="QVZ39" s="685"/>
      <c r="QWA39" s="685"/>
      <c r="QWB39" s="685"/>
      <c r="QWC39" s="685"/>
      <c r="QWD39" s="685"/>
      <c r="QWE39" s="685"/>
      <c r="QWF39" s="685"/>
      <c r="QWG39" s="685"/>
      <c r="QWH39" s="685"/>
      <c r="QWI39" s="685"/>
      <c r="QWJ39" s="685"/>
      <c r="QWK39" s="685"/>
      <c r="QWL39" s="685"/>
      <c r="QWM39" s="685"/>
      <c r="QWN39" s="685"/>
      <c r="QWO39" s="685"/>
      <c r="QWP39" s="685"/>
      <c r="QWQ39" s="685"/>
      <c r="QWR39" s="685"/>
      <c r="QWS39" s="685"/>
      <c r="QWT39" s="685"/>
      <c r="QWU39" s="685"/>
      <c r="QWV39" s="685"/>
      <c r="QWW39" s="685"/>
      <c r="QWX39" s="685"/>
      <c r="QWY39" s="685"/>
      <c r="QWZ39" s="685"/>
      <c r="QXA39" s="685"/>
      <c r="QXB39" s="685"/>
      <c r="QXC39" s="685"/>
      <c r="QXD39" s="685"/>
      <c r="QXE39" s="685"/>
      <c r="QXF39" s="685"/>
      <c r="QXG39" s="685"/>
      <c r="QXH39" s="685"/>
      <c r="QXI39" s="685"/>
      <c r="QXJ39" s="685"/>
      <c r="QXK39" s="685"/>
      <c r="QXL39" s="685"/>
      <c r="QXM39" s="685"/>
      <c r="QXN39" s="685"/>
      <c r="QXO39" s="685"/>
      <c r="QXP39" s="685"/>
      <c r="QXQ39" s="685"/>
      <c r="QXR39" s="685"/>
      <c r="QXS39" s="685"/>
      <c r="QXT39" s="685"/>
      <c r="QXU39" s="685"/>
      <c r="QXV39" s="685"/>
      <c r="QXW39" s="685"/>
      <c r="QXX39" s="685"/>
      <c r="QXY39" s="685"/>
      <c r="QXZ39" s="685"/>
      <c r="QYA39" s="685"/>
      <c r="QYB39" s="685"/>
      <c r="QYC39" s="685"/>
      <c r="QYD39" s="685"/>
      <c r="QYE39" s="685"/>
      <c r="QYF39" s="685"/>
      <c r="QYG39" s="685"/>
      <c r="QYH39" s="685"/>
      <c r="QYI39" s="685"/>
      <c r="QYJ39" s="685"/>
      <c r="QYK39" s="685"/>
      <c r="QYL39" s="685"/>
      <c r="QYM39" s="685"/>
      <c r="QYN39" s="685"/>
      <c r="QYO39" s="685"/>
      <c r="QYP39" s="685"/>
      <c r="QYQ39" s="685"/>
      <c r="QYR39" s="685"/>
      <c r="QYS39" s="685"/>
      <c r="QYT39" s="685"/>
      <c r="QYU39" s="685"/>
      <c r="QYV39" s="685"/>
      <c r="QYW39" s="685"/>
      <c r="QYX39" s="685"/>
      <c r="QYY39" s="685"/>
      <c r="QYZ39" s="685"/>
      <c r="QZA39" s="685"/>
      <c r="QZB39" s="685"/>
      <c r="QZC39" s="685"/>
      <c r="QZD39" s="685"/>
      <c r="QZE39" s="685"/>
      <c r="QZF39" s="685"/>
      <c r="QZG39" s="685"/>
      <c r="QZH39" s="685"/>
      <c r="QZI39" s="685"/>
      <c r="QZJ39" s="685"/>
      <c r="QZK39" s="685"/>
      <c r="QZL39" s="685"/>
      <c r="QZM39" s="685"/>
      <c r="QZN39" s="685"/>
      <c r="QZO39" s="685"/>
      <c r="QZP39" s="685"/>
      <c r="QZQ39" s="685"/>
      <c r="QZR39" s="685"/>
      <c r="QZS39" s="685"/>
      <c r="QZT39" s="685"/>
      <c r="QZU39" s="685"/>
      <c r="QZV39" s="685"/>
      <c r="QZW39" s="685"/>
      <c r="QZX39" s="685"/>
      <c r="QZY39" s="685"/>
      <c r="QZZ39" s="685"/>
      <c r="RAA39" s="685"/>
      <c r="RAB39" s="685"/>
      <c r="RAC39" s="685"/>
      <c r="RAD39" s="685"/>
      <c r="RAE39" s="685"/>
      <c r="RAF39" s="685"/>
      <c r="RAG39" s="685"/>
      <c r="RAH39" s="685"/>
      <c r="RAI39" s="685"/>
      <c r="RAJ39" s="685"/>
      <c r="RAK39" s="685"/>
      <c r="RAL39" s="685"/>
      <c r="RAM39" s="685"/>
      <c r="RAN39" s="685"/>
      <c r="RAO39" s="685"/>
      <c r="RAP39" s="685"/>
      <c r="RAQ39" s="685"/>
      <c r="RAR39" s="685"/>
      <c r="RAS39" s="685"/>
      <c r="RAT39" s="685"/>
      <c r="RAU39" s="685"/>
      <c r="RAV39" s="685"/>
      <c r="RAW39" s="685"/>
      <c r="RAX39" s="685"/>
      <c r="RAY39" s="685"/>
      <c r="RAZ39" s="685"/>
      <c r="RBA39" s="685"/>
      <c r="RBB39" s="685"/>
      <c r="RBC39" s="685"/>
      <c r="RBD39" s="685"/>
      <c r="RBE39" s="685"/>
      <c r="RBF39" s="685"/>
      <c r="RBG39" s="685"/>
      <c r="RBH39" s="685"/>
      <c r="RBI39" s="685"/>
      <c r="RBJ39" s="685"/>
      <c r="RBK39" s="685"/>
      <c r="RBL39" s="685"/>
      <c r="RBM39" s="685"/>
      <c r="RBN39" s="685"/>
      <c r="RBO39" s="685"/>
      <c r="RBP39" s="685"/>
      <c r="RBQ39" s="685"/>
      <c r="RBR39" s="685"/>
      <c r="RBS39" s="685"/>
      <c r="RBT39" s="685"/>
      <c r="RBU39" s="685"/>
      <c r="RBV39" s="685"/>
      <c r="RBW39" s="685"/>
      <c r="RBX39" s="685"/>
      <c r="RBY39" s="685"/>
      <c r="RBZ39" s="685"/>
      <c r="RCA39" s="685"/>
      <c r="RCB39" s="685"/>
      <c r="RCC39" s="685"/>
      <c r="RCD39" s="685"/>
      <c r="RCE39" s="685"/>
      <c r="RCF39" s="685"/>
      <c r="RCG39" s="685"/>
      <c r="RCH39" s="685"/>
      <c r="RCI39" s="685"/>
      <c r="RCJ39" s="685"/>
      <c r="RCK39" s="685"/>
      <c r="RCL39" s="685"/>
      <c r="RCM39" s="685"/>
      <c r="RCN39" s="685"/>
      <c r="RCO39" s="685"/>
      <c r="RCP39" s="685"/>
      <c r="RCQ39" s="685"/>
      <c r="RCR39" s="685"/>
      <c r="RCS39" s="685"/>
      <c r="RCT39" s="685"/>
      <c r="RCU39" s="685"/>
      <c r="RCV39" s="685"/>
      <c r="RCW39" s="685"/>
      <c r="RCX39" s="685"/>
      <c r="RCY39" s="685"/>
      <c r="RCZ39" s="685"/>
      <c r="RDA39" s="685"/>
      <c r="RDB39" s="685"/>
      <c r="RDC39" s="685"/>
      <c r="RDD39" s="685"/>
      <c r="RDE39" s="685"/>
      <c r="RDF39" s="685"/>
      <c r="RDG39" s="685"/>
      <c r="RDH39" s="685"/>
      <c r="RDI39" s="685"/>
      <c r="RDJ39" s="685"/>
      <c r="RDK39" s="685"/>
      <c r="RDL39" s="685"/>
      <c r="RDM39" s="685"/>
      <c r="RDN39" s="685"/>
      <c r="RDO39" s="685"/>
      <c r="RDP39" s="685"/>
      <c r="RDQ39" s="685"/>
      <c r="RDR39" s="685"/>
      <c r="RDS39" s="685"/>
      <c r="RDT39" s="685"/>
      <c r="RDU39" s="685"/>
      <c r="RDV39" s="685"/>
      <c r="RDW39" s="685"/>
      <c r="RDX39" s="685"/>
      <c r="RDY39" s="685"/>
      <c r="RDZ39" s="685"/>
      <c r="REA39" s="685"/>
      <c r="REB39" s="685"/>
      <c r="REC39" s="685"/>
      <c r="RED39" s="685"/>
      <c r="REE39" s="685"/>
      <c r="REF39" s="685"/>
      <c r="REG39" s="685"/>
      <c r="REH39" s="685"/>
      <c r="REI39" s="685"/>
      <c r="REJ39" s="685"/>
      <c r="REK39" s="685"/>
      <c r="REL39" s="685"/>
      <c r="REM39" s="685"/>
      <c r="REN39" s="685"/>
      <c r="REO39" s="685"/>
      <c r="REP39" s="685"/>
      <c r="REQ39" s="685"/>
      <c r="RER39" s="685"/>
      <c r="RES39" s="685"/>
      <c r="RET39" s="685"/>
      <c r="REU39" s="685"/>
      <c r="REV39" s="685"/>
      <c r="REW39" s="685"/>
      <c r="REX39" s="685"/>
      <c r="REY39" s="685"/>
      <c r="REZ39" s="685"/>
      <c r="RFA39" s="685"/>
      <c r="RFB39" s="685"/>
      <c r="RFC39" s="685"/>
      <c r="RFD39" s="685"/>
      <c r="RFE39" s="685"/>
      <c r="RFF39" s="685"/>
      <c r="RFG39" s="685"/>
      <c r="RFH39" s="685"/>
      <c r="RFI39" s="685"/>
      <c r="RFJ39" s="685"/>
      <c r="RFK39" s="685"/>
      <c r="RFL39" s="685"/>
      <c r="RFM39" s="685"/>
      <c r="RFN39" s="685"/>
      <c r="RFO39" s="685"/>
      <c r="RFP39" s="685"/>
      <c r="RFQ39" s="685"/>
      <c r="RFR39" s="685"/>
      <c r="RFS39" s="685"/>
      <c r="RFT39" s="685"/>
      <c r="RFU39" s="685"/>
      <c r="RFV39" s="685"/>
      <c r="RFW39" s="685"/>
      <c r="RFX39" s="685"/>
      <c r="RFY39" s="685"/>
      <c r="RFZ39" s="685"/>
      <c r="RGA39" s="685"/>
      <c r="RGB39" s="685"/>
      <c r="RGC39" s="685"/>
      <c r="RGD39" s="685"/>
      <c r="RGE39" s="685"/>
      <c r="RGF39" s="685"/>
      <c r="RGG39" s="685"/>
      <c r="RGH39" s="685"/>
      <c r="RGI39" s="685"/>
      <c r="RGJ39" s="685"/>
      <c r="RGK39" s="685"/>
      <c r="RGL39" s="685"/>
      <c r="RGM39" s="685"/>
      <c r="RGN39" s="685"/>
      <c r="RGO39" s="685"/>
      <c r="RGP39" s="685"/>
      <c r="RGQ39" s="685"/>
      <c r="RGR39" s="685"/>
      <c r="RGS39" s="685"/>
      <c r="RGT39" s="685"/>
      <c r="RGU39" s="685"/>
      <c r="RGV39" s="685"/>
      <c r="RGW39" s="685"/>
      <c r="RGX39" s="685"/>
      <c r="RGY39" s="685"/>
      <c r="RGZ39" s="685"/>
      <c r="RHA39" s="685"/>
      <c r="RHB39" s="685"/>
      <c r="RHC39" s="685"/>
      <c r="RHD39" s="685"/>
      <c r="RHE39" s="685"/>
      <c r="RHF39" s="685"/>
      <c r="RHG39" s="685"/>
      <c r="RHH39" s="685"/>
      <c r="RHI39" s="685"/>
      <c r="RHJ39" s="685"/>
      <c r="RHK39" s="685"/>
      <c r="RHL39" s="685"/>
      <c r="RHM39" s="685"/>
      <c r="RHN39" s="685"/>
      <c r="RHO39" s="685"/>
      <c r="RHP39" s="685"/>
      <c r="RHQ39" s="685"/>
      <c r="RHR39" s="685"/>
      <c r="RHS39" s="685"/>
      <c r="RHT39" s="685"/>
      <c r="RHU39" s="685"/>
      <c r="RHV39" s="685"/>
      <c r="RHW39" s="685"/>
      <c r="RHX39" s="685"/>
      <c r="RHY39" s="685"/>
      <c r="RHZ39" s="685"/>
      <c r="RIA39" s="685"/>
      <c r="RIB39" s="685"/>
      <c r="RIC39" s="685"/>
      <c r="RID39" s="685"/>
      <c r="RIE39" s="685"/>
      <c r="RIF39" s="685"/>
      <c r="RIG39" s="685"/>
      <c r="RIH39" s="685"/>
      <c r="RII39" s="685"/>
      <c r="RIJ39" s="685"/>
      <c r="RIK39" s="685"/>
      <c r="RIL39" s="685"/>
      <c r="RIM39" s="685"/>
      <c r="RIN39" s="685"/>
      <c r="RIO39" s="685"/>
      <c r="RIP39" s="685"/>
      <c r="RIQ39" s="685"/>
      <c r="RIR39" s="685"/>
      <c r="RIS39" s="685"/>
      <c r="RIT39" s="685"/>
      <c r="RIU39" s="685"/>
      <c r="RIV39" s="685"/>
      <c r="RIW39" s="685"/>
      <c r="RIX39" s="685"/>
      <c r="RIY39" s="685"/>
      <c r="RIZ39" s="685"/>
      <c r="RJA39" s="685"/>
      <c r="RJB39" s="685"/>
      <c r="RJC39" s="685"/>
      <c r="RJD39" s="685"/>
      <c r="RJE39" s="685"/>
      <c r="RJF39" s="685"/>
      <c r="RJG39" s="685"/>
      <c r="RJH39" s="685"/>
      <c r="RJI39" s="685"/>
      <c r="RJJ39" s="685"/>
      <c r="RJK39" s="685"/>
      <c r="RJL39" s="685"/>
      <c r="RJM39" s="685"/>
      <c r="RJN39" s="685"/>
      <c r="RJO39" s="685"/>
      <c r="RJP39" s="685"/>
      <c r="RJQ39" s="685"/>
      <c r="RJR39" s="685"/>
      <c r="RJS39" s="685"/>
      <c r="RJT39" s="685"/>
      <c r="RJU39" s="685"/>
      <c r="RJV39" s="685"/>
      <c r="RJW39" s="685"/>
      <c r="RJX39" s="685"/>
      <c r="RJY39" s="685"/>
      <c r="RJZ39" s="685"/>
      <c r="RKA39" s="685"/>
      <c r="RKB39" s="685"/>
      <c r="RKC39" s="685"/>
      <c r="RKD39" s="685"/>
      <c r="RKE39" s="685"/>
      <c r="RKF39" s="685"/>
      <c r="RKG39" s="685"/>
      <c r="RKH39" s="685"/>
      <c r="RKI39" s="685"/>
      <c r="RKJ39" s="685"/>
      <c r="RKK39" s="685"/>
      <c r="RKL39" s="685"/>
      <c r="RKM39" s="685"/>
      <c r="RKN39" s="685"/>
      <c r="RKO39" s="685"/>
      <c r="RKP39" s="685"/>
      <c r="RKQ39" s="685"/>
      <c r="RKR39" s="685"/>
      <c r="RKS39" s="685"/>
      <c r="RKT39" s="685"/>
      <c r="RKU39" s="685"/>
      <c r="RKV39" s="685"/>
      <c r="RKW39" s="685"/>
      <c r="RKX39" s="685"/>
      <c r="RKY39" s="685"/>
      <c r="RKZ39" s="685"/>
      <c r="RLA39" s="685"/>
      <c r="RLB39" s="685"/>
      <c r="RLC39" s="685"/>
      <c r="RLD39" s="685"/>
      <c r="RLE39" s="685"/>
      <c r="RLF39" s="685"/>
      <c r="RLG39" s="685"/>
      <c r="RLH39" s="685"/>
      <c r="RLI39" s="685"/>
      <c r="RLJ39" s="685"/>
      <c r="RLK39" s="685"/>
      <c r="RLL39" s="685"/>
      <c r="RLM39" s="685"/>
      <c r="RLN39" s="685"/>
      <c r="RLO39" s="685"/>
      <c r="RLP39" s="685"/>
      <c r="RLQ39" s="685"/>
      <c r="RLR39" s="685"/>
      <c r="RLS39" s="685"/>
      <c r="RLT39" s="685"/>
      <c r="RLU39" s="685"/>
      <c r="RLV39" s="685"/>
      <c r="RLW39" s="685"/>
      <c r="RLX39" s="685"/>
      <c r="RLY39" s="685"/>
      <c r="RLZ39" s="685"/>
      <c r="RMA39" s="685"/>
      <c r="RMB39" s="685"/>
      <c r="RMC39" s="685"/>
      <c r="RMD39" s="685"/>
      <c r="RME39" s="685"/>
      <c r="RMF39" s="685"/>
      <c r="RMG39" s="685"/>
      <c r="RMH39" s="685"/>
      <c r="RMI39" s="685"/>
      <c r="RMJ39" s="685"/>
      <c r="RMK39" s="685"/>
      <c r="RML39" s="685"/>
      <c r="RMM39" s="685"/>
      <c r="RMN39" s="685"/>
      <c r="RMO39" s="685"/>
      <c r="RMP39" s="685"/>
      <c r="RMQ39" s="685"/>
      <c r="RMR39" s="685"/>
      <c r="RMS39" s="685"/>
      <c r="RMT39" s="685"/>
      <c r="RMU39" s="685"/>
      <c r="RMV39" s="685"/>
      <c r="RMW39" s="685"/>
      <c r="RMX39" s="685"/>
      <c r="RMY39" s="685"/>
      <c r="RMZ39" s="685"/>
      <c r="RNA39" s="685"/>
      <c r="RNB39" s="685"/>
      <c r="RNC39" s="685"/>
      <c r="RND39" s="685"/>
      <c r="RNE39" s="685"/>
      <c r="RNF39" s="685"/>
      <c r="RNG39" s="685"/>
      <c r="RNH39" s="685"/>
      <c r="RNI39" s="685"/>
      <c r="RNJ39" s="685"/>
      <c r="RNK39" s="685"/>
      <c r="RNL39" s="685"/>
      <c r="RNM39" s="685"/>
      <c r="RNN39" s="685"/>
      <c r="RNO39" s="685"/>
      <c r="RNP39" s="685"/>
      <c r="RNQ39" s="685"/>
      <c r="RNR39" s="685"/>
      <c r="RNS39" s="685"/>
      <c r="RNT39" s="685"/>
      <c r="RNU39" s="685"/>
      <c r="RNV39" s="685"/>
      <c r="RNW39" s="685"/>
      <c r="RNX39" s="685"/>
      <c r="RNY39" s="685"/>
      <c r="RNZ39" s="685"/>
      <c r="ROA39" s="685"/>
      <c r="ROB39" s="685"/>
      <c r="ROC39" s="685"/>
      <c r="ROD39" s="685"/>
      <c r="ROE39" s="685"/>
      <c r="ROF39" s="685"/>
      <c r="ROG39" s="685"/>
      <c r="ROH39" s="685"/>
      <c r="ROI39" s="685"/>
      <c r="ROJ39" s="685"/>
      <c r="ROK39" s="685"/>
      <c r="ROL39" s="685"/>
      <c r="ROM39" s="685"/>
      <c r="RON39" s="685"/>
      <c r="ROO39" s="685"/>
      <c r="ROP39" s="685"/>
      <c r="ROQ39" s="685"/>
      <c r="ROR39" s="685"/>
      <c r="ROS39" s="685"/>
      <c r="ROT39" s="685"/>
      <c r="ROU39" s="685"/>
      <c r="ROV39" s="685"/>
      <c r="ROW39" s="685"/>
      <c r="ROX39" s="685"/>
      <c r="ROY39" s="685"/>
      <c r="ROZ39" s="685"/>
      <c r="RPA39" s="685"/>
      <c r="RPB39" s="685"/>
      <c r="RPC39" s="685"/>
      <c r="RPD39" s="685"/>
      <c r="RPE39" s="685"/>
      <c r="RPF39" s="685"/>
      <c r="RPG39" s="685"/>
      <c r="RPH39" s="685"/>
      <c r="RPI39" s="685"/>
      <c r="RPJ39" s="685"/>
      <c r="RPK39" s="685"/>
      <c r="RPL39" s="685"/>
      <c r="RPM39" s="685"/>
      <c r="RPN39" s="685"/>
      <c r="RPO39" s="685"/>
      <c r="RPP39" s="685"/>
      <c r="RPQ39" s="685"/>
      <c r="RPR39" s="685"/>
      <c r="RPS39" s="685"/>
      <c r="RPT39" s="685"/>
      <c r="RPU39" s="685"/>
      <c r="RPV39" s="685"/>
      <c r="RPW39" s="685"/>
      <c r="RPX39" s="685"/>
      <c r="RPY39" s="685"/>
      <c r="RPZ39" s="685"/>
      <c r="RQA39" s="685"/>
      <c r="RQB39" s="685"/>
      <c r="RQC39" s="685"/>
      <c r="RQD39" s="685"/>
      <c r="RQE39" s="685"/>
      <c r="RQF39" s="685"/>
      <c r="RQG39" s="685"/>
      <c r="RQH39" s="685"/>
      <c r="RQI39" s="685"/>
      <c r="RQJ39" s="685"/>
      <c r="RQK39" s="685"/>
      <c r="RQL39" s="685"/>
      <c r="RQM39" s="685"/>
      <c r="RQN39" s="685"/>
      <c r="RQO39" s="685"/>
      <c r="RQP39" s="685"/>
      <c r="RQQ39" s="685"/>
      <c r="RQR39" s="685"/>
      <c r="RQS39" s="685"/>
      <c r="RQT39" s="685"/>
      <c r="RQU39" s="685"/>
      <c r="RQV39" s="685"/>
      <c r="RQW39" s="685"/>
      <c r="RQX39" s="685"/>
      <c r="RQY39" s="685"/>
      <c r="RQZ39" s="685"/>
      <c r="RRA39" s="685"/>
      <c r="RRB39" s="685"/>
      <c r="RRC39" s="685"/>
      <c r="RRD39" s="685"/>
      <c r="RRE39" s="685"/>
      <c r="RRF39" s="685"/>
      <c r="RRG39" s="685"/>
      <c r="RRH39" s="685"/>
      <c r="RRI39" s="685"/>
      <c r="RRJ39" s="685"/>
      <c r="RRK39" s="685"/>
      <c r="RRL39" s="685"/>
      <c r="RRM39" s="685"/>
      <c r="RRN39" s="685"/>
      <c r="RRO39" s="685"/>
      <c r="RRP39" s="685"/>
      <c r="RRQ39" s="685"/>
      <c r="RRR39" s="685"/>
      <c r="RRS39" s="685"/>
      <c r="RRT39" s="685"/>
      <c r="RRU39" s="685"/>
      <c r="RRV39" s="685"/>
      <c r="RRW39" s="685"/>
      <c r="RRX39" s="685"/>
      <c r="RRY39" s="685"/>
      <c r="RRZ39" s="685"/>
      <c r="RSA39" s="685"/>
      <c r="RSB39" s="685"/>
      <c r="RSC39" s="685"/>
      <c r="RSD39" s="685"/>
      <c r="RSE39" s="685"/>
      <c r="RSF39" s="685"/>
      <c r="RSG39" s="685"/>
      <c r="RSH39" s="685"/>
      <c r="RSI39" s="685"/>
      <c r="RSJ39" s="685"/>
      <c r="RSK39" s="685"/>
      <c r="RSL39" s="685"/>
      <c r="RSM39" s="685"/>
      <c r="RSN39" s="685"/>
      <c r="RSO39" s="685"/>
      <c r="RSP39" s="685"/>
      <c r="RSQ39" s="685"/>
      <c r="RSR39" s="685"/>
      <c r="RSS39" s="685"/>
      <c r="RST39" s="685"/>
      <c r="RSU39" s="685"/>
      <c r="RSV39" s="685"/>
      <c r="RSW39" s="685"/>
      <c r="RSX39" s="685"/>
      <c r="RSY39" s="685"/>
      <c r="RSZ39" s="685"/>
      <c r="RTA39" s="685"/>
      <c r="RTB39" s="685"/>
      <c r="RTC39" s="685"/>
      <c r="RTD39" s="685"/>
      <c r="RTE39" s="685"/>
      <c r="RTF39" s="685"/>
      <c r="RTG39" s="685"/>
      <c r="RTH39" s="685"/>
      <c r="RTI39" s="685"/>
      <c r="RTJ39" s="685"/>
      <c r="RTK39" s="685"/>
      <c r="RTL39" s="685"/>
      <c r="RTM39" s="685"/>
      <c r="RTN39" s="685"/>
      <c r="RTO39" s="685"/>
      <c r="RTP39" s="685"/>
      <c r="RTQ39" s="685"/>
      <c r="RTR39" s="685"/>
      <c r="RTS39" s="685"/>
      <c r="RTT39" s="685"/>
      <c r="RTU39" s="685"/>
      <c r="RTV39" s="685"/>
      <c r="RTW39" s="685"/>
      <c r="RTX39" s="685"/>
      <c r="RTY39" s="685"/>
      <c r="RTZ39" s="685"/>
      <c r="RUA39" s="685"/>
      <c r="RUB39" s="685"/>
      <c r="RUC39" s="685"/>
      <c r="RUD39" s="685"/>
      <c r="RUE39" s="685"/>
      <c r="RUF39" s="685"/>
      <c r="RUG39" s="685"/>
      <c r="RUH39" s="685"/>
      <c r="RUI39" s="685"/>
      <c r="RUJ39" s="685"/>
      <c r="RUK39" s="685"/>
      <c r="RUL39" s="685"/>
      <c r="RUM39" s="685"/>
      <c r="RUN39" s="685"/>
      <c r="RUO39" s="685"/>
      <c r="RUP39" s="685"/>
      <c r="RUQ39" s="685"/>
      <c r="RUR39" s="685"/>
      <c r="RUS39" s="685"/>
      <c r="RUT39" s="685"/>
      <c r="RUU39" s="685"/>
      <c r="RUV39" s="685"/>
      <c r="RUW39" s="685"/>
      <c r="RUX39" s="685"/>
      <c r="RUY39" s="685"/>
      <c r="RUZ39" s="685"/>
      <c r="RVA39" s="685"/>
      <c r="RVB39" s="685"/>
      <c r="RVC39" s="685"/>
      <c r="RVD39" s="685"/>
      <c r="RVE39" s="685"/>
      <c r="RVF39" s="685"/>
      <c r="RVG39" s="685"/>
      <c r="RVH39" s="685"/>
      <c r="RVI39" s="685"/>
      <c r="RVJ39" s="685"/>
      <c r="RVK39" s="685"/>
      <c r="RVL39" s="685"/>
      <c r="RVM39" s="685"/>
      <c r="RVN39" s="685"/>
      <c r="RVO39" s="685"/>
      <c r="RVP39" s="685"/>
      <c r="RVQ39" s="685"/>
      <c r="RVR39" s="685"/>
      <c r="RVS39" s="685"/>
      <c r="RVT39" s="685"/>
      <c r="RVU39" s="685"/>
      <c r="RVV39" s="685"/>
      <c r="RVW39" s="685"/>
      <c r="RVX39" s="685"/>
      <c r="RVY39" s="685"/>
      <c r="RVZ39" s="685"/>
      <c r="RWA39" s="685"/>
      <c r="RWB39" s="685"/>
      <c r="RWC39" s="685"/>
      <c r="RWD39" s="685"/>
      <c r="RWE39" s="685"/>
      <c r="RWF39" s="685"/>
      <c r="RWG39" s="685"/>
      <c r="RWH39" s="685"/>
      <c r="RWI39" s="685"/>
      <c r="RWJ39" s="685"/>
      <c r="RWK39" s="685"/>
      <c r="RWL39" s="685"/>
      <c r="RWM39" s="685"/>
      <c r="RWN39" s="685"/>
      <c r="RWO39" s="685"/>
      <c r="RWP39" s="685"/>
      <c r="RWQ39" s="685"/>
      <c r="RWR39" s="685"/>
      <c r="RWS39" s="685"/>
      <c r="RWT39" s="685"/>
      <c r="RWU39" s="685"/>
      <c r="RWV39" s="685"/>
      <c r="RWW39" s="685"/>
      <c r="RWX39" s="685"/>
      <c r="RWY39" s="685"/>
      <c r="RWZ39" s="685"/>
      <c r="RXA39" s="685"/>
      <c r="RXB39" s="685"/>
      <c r="RXC39" s="685"/>
      <c r="RXD39" s="685"/>
      <c r="RXE39" s="685"/>
      <c r="RXF39" s="685"/>
      <c r="RXG39" s="685"/>
      <c r="RXH39" s="685"/>
      <c r="RXI39" s="685"/>
      <c r="RXJ39" s="685"/>
      <c r="RXK39" s="685"/>
      <c r="RXL39" s="685"/>
      <c r="RXM39" s="685"/>
      <c r="RXN39" s="685"/>
      <c r="RXO39" s="685"/>
      <c r="RXP39" s="685"/>
      <c r="RXQ39" s="685"/>
      <c r="RXR39" s="685"/>
      <c r="RXS39" s="685"/>
      <c r="RXT39" s="685"/>
      <c r="RXU39" s="685"/>
      <c r="RXV39" s="685"/>
      <c r="RXW39" s="685"/>
      <c r="RXX39" s="685"/>
      <c r="RXY39" s="685"/>
      <c r="RXZ39" s="685"/>
      <c r="RYA39" s="685"/>
      <c r="RYB39" s="685"/>
      <c r="RYC39" s="685"/>
      <c r="RYD39" s="685"/>
      <c r="RYE39" s="685"/>
      <c r="RYF39" s="685"/>
      <c r="RYG39" s="685"/>
      <c r="RYH39" s="685"/>
      <c r="RYI39" s="685"/>
      <c r="RYJ39" s="685"/>
      <c r="RYK39" s="685"/>
      <c r="RYL39" s="685"/>
      <c r="RYM39" s="685"/>
      <c r="RYN39" s="685"/>
      <c r="RYO39" s="685"/>
      <c r="RYP39" s="685"/>
      <c r="RYQ39" s="685"/>
      <c r="RYR39" s="685"/>
      <c r="RYS39" s="685"/>
      <c r="RYT39" s="685"/>
      <c r="RYU39" s="685"/>
      <c r="RYV39" s="685"/>
      <c r="RYW39" s="685"/>
      <c r="RYX39" s="685"/>
      <c r="RYY39" s="685"/>
      <c r="RYZ39" s="685"/>
      <c r="RZA39" s="685"/>
      <c r="RZB39" s="685"/>
      <c r="RZC39" s="685"/>
      <c r="RZD39" s="685"/>
      <c r="RZE39" s="685"/>
      <c r="RZF39" s="685"/>
      <c r="RZG39" s="685"/>
      <c r="RZH39" s="685"/>
      <c r="RZI39" s="685"/>
      <c r="RZJ39" s="685"/>
      <c r="RZK39" s="685"/>
      <c r="RZL39" s="685"/>
      <c r="RZM39" s="685"/>
      <c r="RZN39" s="685"/>
      <c r="RZO39" s="685"/>
      <c r="RZP39" s="685"/>
      <c r="RZQ39" s="685"/>
      <c r="RZR39" s="685"/>
      <c r="RZS39" s="685"/>
      <c r="RZT39" s="685"/>
      <c r="RZU39" s="685"/>
      <c r="RZV39" s="685"/>
      <c r="RZW39" s="685"/>
      <c r="RZX39" s="685"/>
      <c r="RZY39" s="685"/>
      <c r="RZZ39" s="685"/>
      <c r="SAA39" s="685"/>
      <c r="SAB39" s="685"/>
      <c r="SAC39" s="685"/>
      <c r="SAD39" s="685"/>
      <c r="SAE39" s="685"/>
      <c r="SAF39" s="685"/>
      <c r="SAG39" s="685"/>
      <c r="SAH39" s="685"/>
      <c r="SAI39" s="685"/>
      <c r="SAJ39" s="685"/>
      <c r="SAK39" s="685"/>
      <c r="SAL39" s="685"/>
      <c r="SAM39" s="685"/>
      <c r="SAN39" s="685"/>
      <c r="SAO39" s="685"/>
      <c r="SAP39" s="685"/>
      <c r="SAQ39" s="685"/>
      <c r="SAR39" s="685"/>
      <c r="SAS39" s="685"/>
      <c r="SAT39" s="685"/>
      <c r="SAU39" s="685"/>
      <c r="SAV39" s="685"/>
      <c r="SAW39" s="685"/>
      <c r="SAX39" s="685"/>
      <c r="SAY39" s="685"/>
      <c r="SAZ39" s="685"/>
      <c r="SBA39" s="685"/>
      <c r="SBB39" s="685"/>
      <c r="SBC39" s="685"/>
      <c r="SBD39" s="685"/>
      <c r="SBE39" s="685"/>
      <c r="SBF39" s="685"/>
      <c r="SBG39" s="685"/>
      <c r="SBH39" s="685"/>
      <c r="SBI39" s="685"/>
      <c r="SBJ39" s="685"/>
      <c r="SBK39" s="685"/>
      <c r="SBL39" s="685"/>
      <c r="SBM39" s="685"/>
      <c r="SBN39" s="685"/>
      <c r="SBO39" s="685"/>
      <c r="SBP39" s="685"/>
      <c r="SBQ39" s="685"/>
      <c r="SBR39" s="685"/>
      <c r="SBS39" s="685"/>
      <c r="SBT39" s="685"/>
      <c r="SBU39" s="685"/>
      <c r="SBV39" s="685"/>
      <c r="SBW39" s="685"/>
      <c r="SBX39" s="685"/>
      <c r="SBY39" s="685"/>
      <c r="SBZ39" s="685"/>
      <c r="SCA39" s="685"/>
      <c r="SCB39" s="685"/>
      <c r="SCC39" s="685"/>
      <c r="SCD39" s="685"/>
      <c r="SCE39" s="685"/>
      <c r="SCF39" s="685"/>
      <c r="SCG39" s="685"/>
      <c r="SCH39" s="685"/>
      <c r="SCI39" s="685"/>
      <c r="SCJ39" s="685"/>
      <c r="SCK39" s="685"/>
      <c r="SCL39" s="685"/>
      <c r="SCM39" s="685"/>
      <c r="SCN39" s="685"/>
      <c r="SCO39" s="685"/>
      <c r="SCP39" s="685"/>
      <c r="SCQ39" s="685"/>
      <c r="SCR39" s="685"/>
      <c r="SCS39" s="685"/>
      <c r="SCT39" s="685"/>
      <c r="SCU39" s="685"/>
      <c r="SCV39" s="685"/>
      <c r="SCW39" s="685"/>
      <c r="SCX39" s="685"/>
      <c r="SCY39" s="685"/>
      <c r="SCZ39" s="685"/>
      <c r="SDA39" s="685"/>
      <c r="SDB39" s="685"/>
      <c r="SDC39" s="685"/>
      <c r="SDD39" s="685"/>
      <c r="SDE39" s="685"/>
      <c r="SDF39" s="685"/>
      <c r="SDG39" s="685"/>
      <c r="SDH39" s="685"/>
      <c r="SDI39" s="685"/>
      <c r="SDJ39" s="685"/>
      <c r="SDK39" s="685"/>
      <c r="SDL39" s="685"/>
      <c r="SDM39" s="685"/>
      <c r="SDN39" s="685"/>
      <c r="SDO39" s="685"/>
      <c r="SDP39" s="685"/>
      <c r="SDQ39" s="685"/>
      <c r="SDR39" s="685"/>
      <c r="SDS39" s="685"/>
      <c r="SDT39" s="685"/>
      <c r="SDU39" s="685"/>
      <c r="SDV39" s="685"/>
      <c r="SDW39" s="685"/>
      <c r="SDX39" s="685"/>
      <c r="SDY39" s="685"/>
      <c r="SDZ39" s="685"/>
      <c r="SEA39" s="685"/>
      <c r="SEB39" s="685"/>
      <c r="SEC39" s="685"/>
      <c r="SED39" s="685"/>
      <c r="SEE39" s="685"/>
      <c r="SEF39" s="685"/>
      <c r="SEG39" s="685"/>
      <c r="SEH39" s="685"/>
      <c r="SEI39" s="685"/>
      <c r="SEJ39" s="685"/>
      <c r="SEK39" s="685"/>
      <c r="SEL39" s="685"/>
      <c r="SEM39" s="685"/>
      <c r="SEN39" s="685"/>
      <c r="SEO39" s="685"/>
      <c r="SEP39" s="685"/>
      <c r="SEQ39" s="685"/>
      <c r="SER39" s="685"/>
      <c r="SES39" s="685"/>
      <c r="SET39" s="685"/>
      <c r="SEU39" s="685"/>
      <c r="SEV39" s="685"/>
      <c r="SEW39" s="685"/>
      <c r="SEX39" s="685"/>
      <c r="SEY39" s="685"/>
      <c r="SEZ39" s="685"/>
      <c r="SFA39" s="685"/>
      <c r="SFB39" s="685"/>
      <c r="SFC39" s="685"/>
      <c r="SFD39" s="685"/>
      <c r="SFE39" s="685"/>
      <c r="SFF39" s="685"/>
      <c r="SFG39" s="685"/>
      <c r="SFH39" s="685"/>
      <c r="SFI39" s="685"/>
      <c r="SFJ39" s="685"/>
      <c r="SFK39" s="685"/>
      <c r="SFL39" s="685"/>
      <c r="SFM39" s="685"/>
      <c r="SFN39" s="685"/>
      <c r="SFO39" s="685"/>
      <c r="SFP39" s="685"/>
      <c r="SFQ39" s="685"/>
      <c r="SFR39" s="685"/>
      <c r="SFS39" s="685"/>
      <c r="SFT39" s="685"/>
      <c r="SFU39" s="685"/>
      <c r="SFV39" s="685"/>
      <c r="SFW39" s="685"/>
      <c r="SFX39" s="685"/>
      <c r="SFY39" s="685"/>
      <c r="SFZ39" s="685"/>
      <c r="SGA39" s="685"/>
      <c r="SGB39" s="685"/>
      <c r="SGC39" s="685"/>
      <c r="SGD39" s="685"/>
      <c r="SGE39" s="685"/>
      <c r="SGF39" s="685"/>
      <c r="SGG39" s="685"/>
      <c r="SGH39" s="685"/>
      <c r="SGI39" s="685"/>
      <c r="SGJ39" s="685"/>
      <c r="SGK39" s="685"/>
      <c r="SGL39" s="685"/>
      <c r="SGM39" s="685"/>
      <c r="SGN39" s="685"/>
      <c r="SGO39" s="685"/>
      <c r="SGP39" s="685"/>
      <c r="SGQ39" s="685"/>
      <c r="SGR39" s="685"/>
      <c r="SGS39" s="685"/>
      <c r="SGT39" s="685"/>
      <c r="SGU39" s="685"/>
      <c r="SGV39" s="685"/>
      <c r="SGW39" s="685"/>
      <c r="SGX39" s="685"/>
      <c r="SGY39" s="685"/>
      <c r="SGZ39" s="685"/>
      <c r="SHA39" s="685"/>
      <c r="SHB39" s="685"/>
      <c r="SHC39" s="685"/>
      <c r="SHD39" s="685"/>
      <c r="SHE39" s="685"/>
      <c r="SHF39" s="685"/>
      <c r="SHG39" s="685"/>
      <c r="SHH39" s="685"/>
      <c r="SHI39" s="685"/>
      <c r="SHJ39" s="685"/>
      <c r="SHK39" s="685"/>
      <c r="SHL39" s="685"/>
      <c r="SHM39" s="685"/>
      <c r="SHN39" s="685"/>
      <c r="SHO39" s="685"/>
      <c r="SHP39" s="685"/>
      <c r="SHQ39" s="685"/>
      <c r="SHR39" s="685"/>
      <c r="SHS39" s="685"/>
      <c r="SHT39" s="685"/>
      <c r="SHU39" s="685"/>
      <c r="SHV39" s="685"/>
      <c r="SHW39" s="685"/>
      <c r="SHX39" s="685"/>
      <c r="SHY39" s="685"/>
      <c r="SHZ39" s="685"/>
      <c r="SIA39" s="685"/>
      <c r="SIB39" s="685"/>
      <c r="SIC39" s="685"/>
      <c r="SID39" s="685"/>
      <c r="SIE39" s="685"/>
      <c r="SIF39" s="685"/>
      <c r="SIG39" s="685"/>
      <c r="SIH39" s="685"/>
      <c r="SII39" s="685"/>
      <c r="SIJ39" s="685"/>
      <c r="SIK39" s="685"/>
      <c r="SIL39" s="685"/>
      <c r="SIM39" s="685"/>
      <c r="SIN39" s="685"/>
      <c r="SIO39" s="685"/>
      <c r="SIP39" s="685"/>
      <c r="SIQ39" s="685"/>
      <c r="SIR39" s="685"/>
      <c r="SIS39" s="685"/>
      <c r="SIT39" s="685"/>
      <c r="SIU39" s="685"/>
      <c r="SIV39" s="685"/>
      <c r="SIW39" s="685"/>
      <c r="SIX39" s="685"/>
      <c r="SIY39" s="685"/>
      <c r="SIZ39" s="685"/>
      <c r="SJA39" s="685"/>
      <c r="SJB39" s="685"/>
      <c r="SJC39" s="685"/>
      <c r="SJD39" s="685"/>
      <c r="SJE39" s="685"/>
      <c r="SJF39" s="685"/>
      <c r="SJG39" s="685"/>
      <c r="SJH39" s="685"/>
      <c r="SJI39" s="685"/>
      <c r="SJJ39" s="685"/>
      <c r="SJK39" s="685"/>
      <c r="SJL39" s="685"/>
      <c r="SJM39" s="685"/>
      <c r="SJN39" s="685"/>
      <c r="SJO39" s="685"/>
      <c r="SJP39" s="685"/>
      <c r="SJQ39" s="685"/>
      <c r="SJR39" s="685"/>
      <c r="SJS39" s="685"/>
      <c r="SJT39" s="685"/>
      <c r="SJU39" s="685"/>
      <c r="SJV39" s="685"/>
      <c r="SJW39" s="685"/>
      <c r="SJX39" s="685"/>
      <c r="SJY39" s="685"/>
      <c r="SJZ39" s="685"/>
      <c r="SKA39" s="685"/>
      <c r="SKB39" s="685"/>
      <c r="SKC39" s="685"/>
      <c r="SKD39" s="685"/>
      <c r="SKE39" s="685"/>
      <c r="SKF39" s="685"/>
      <c r="SKG39" s="685"/>
      <c r="SKH39" s="685"/>
      <c r="SKI39" s="685"/>
      <c r="SKJ39" s="685"/>
      <c r="SKK39" s="685"/>
      <c r="SKL39" s="685"/>
      <c r="SKM39" s="685"/>
      <c r="SKN39" s="685"/>
      <c r="SKO39" s="685"/>
      <c r="SKP39" s="685"/>
      <c r="SKQ39" s="685"/>
      <c r="SKR39" s="685"/>
      <c r="SKS39" s="685"/>
      <c r="SKT39" s="685"/>
      <c r="SKU39" s="685"/>
      <c r="SKV39" s="685"/>
      <c r="SKW39" s="685"/>
      <c r="SKX39" s="685"/>
      <c r="SKY39" s="685"/>
      <c r="SKZ39" s="685"/>
      <c r="SLA39" s="685"/>
      <c r="SLB39" s="685"/>
      <c r="SLC39" s="685"/>
      <c r="SLD39" s="685"/>
      <c r="SLE39" s="685"/>
      <c r="SLF39" s="685"/>
      <c r="SLG39" s="685"/>
      <c r="SLH39" s="685"/>
      <c r="SLI39" s="685"/>
      <c r="SLJ39" s="685"/>
      <c r="SLK39" s="685"/>
      <c r="SLL39" s="685"/>
      <c r="SLM39" s="685"/>
      <c r="SLN39" s="685"/>
      <c r="SLO39" s="685"/>
      <c r="SLP39" s="685"/>
      <c r="SLQ39" s="685"/>
      <c r="SLR39" s="685"/>
      <c r="SLS39" s="685"/>
      <c r="SLT39" s="685"/>
      <c r="SLU39" s="685"/>
      <c r="SLV39" s="685"/>
      <c r="SLW39" s="685"/>
      <c r="SLX39" s="685"/>
      <c r="SLY39" s="685"/>
      <c r="SLZ39" s="685"/>
      <c r="SMA39" s="685"/>
      <c r="SMB39" s="685"/>
      <c r="SMC39" s="685"/>
      <c r="SMD39" s="685"/>
      <c r="SME39" s="685"/>
      <c r="SMF39" s="685"/>
      <c r="SMG39" s="685"/>
      <c r="SMH39" s="685"/>
      <c r="SMI39" s="685"/>
      <c r="SMJ39" s="685"/>
      <c r="SMK39" s="685"/>
      <c r="SML39" s="685"/>
      <c r="SMM39" s="685"/>
      <c r="SMN39" s="685"/>
      <c r="SMO39" s="685"/>
      <c r="SMP39" s="685"/>
      <c r="SMQ39" s="685"/>
      <c r="SMR39" s="685"/>
      <c r="SMS39" s="685"/>
      <c r="SMT39" s="685"/>
      <c r="SMU39" s="685"/>
      <c r="SMV39" s="685"/>
      <c r="SMW39" s="685"/>
      <c r="SMX39" s="685"/>
      <c r="SMY39" s="685"/>
      <c r="SMZ39" s="685"/>
      <c r="SNA39" s="685"/>
      <c r="SNB39" s="685"/>
      <c r="SNC39" s="685"/>
      <c r="SND39" s="685"/>
      <c r="SNE39" s="685"/>
      <c r="SNF39" s="685"/>
      <c r="SNG39" s="685"/>
      <c r="SNH39" s="685"/>
      <c r="SNI39" s="685"/>
      <c r="SNJ39" s="685"/>
      <c r="SNK39" s="685"/>
      <c r="SNL39" s="685"/>
      <c r="SNM39" s="685"/>
      <c r="SNN39" s="685"/>
      <c r="SNO39" s="685"/>
      <c r="SNP39" s="685"/>
      <c r="SNQ39" s="685"/>
      <c r="SNR39" s="685"/>
      <c r="SNS39" s="685"/>
      <c r="SNT39" s="685"/>
      <c r="SNU39" s="685"/>
      <c r="SNV39" s="685"/>
      <c r="SNW39" s="685"/>
      <c r="SNX39" s="685"/>
      <c r="SNY39" s="685"/>
      <c r="SNZ39" s="685"/>
      <c r="SOA39" s="685"/>
      <c r="SOB39" s="685"/>
      <c r="SOC39" s="685"/>
      <c r="SOD39" s="685"/>
      <c r="SOE39" s="685"/>
      <c r="SOF39" s="685"/>
      <c r="SOG39" s="685"/>
      <c r="SOH39" s="685"/>
      <c r="SOI39" s="685"/>
      <c r="SOJ39" s="685"/>
      <c r="SOK39" s="685"/>
      <c r="SOL39" s="685"/>
      <c r="SOM39" s="685"/>
      <c r="SON39" s="685"/>
      <c r="SOO39" s="685"/>
      <c r="SOP39" s="685"/>
      <c r="SOQ39" s="685"/>
      <c r="SOR39" s="685"/>
      <c r="SOS39" s="685"/>
      <c r="SOT39" s="685"/>
      <c r="SOU39" s="685"/>
      <c r="SOV39" s="685"/>
      <c r="SOW39" s="685"/>
      <c r="SOX39" s="685"/>
      <c r="SOY39" s="685"/>
      <c r="SOZ39" s="685"/>
      <c r="SPA39" s="685"/>
      <c r="SPB39" s="685"/>
      <c r="SPC39" s="685"/>
      <c r="SPD39" s="685"/>
      <c r="SPE39" s="685"/>
      <c r="SPF39" s="685"/>
      <c r="SPG39" s="685"/>
      <c r="SPH39" s="685"/>
      <c r="SPI39" s="685"/>
      <c r="SPJ39" s="685"/>
      <c r="SPK39" s="685"/>
      <c r="SPL39" s="685"/>
      <c r="SPM39" s="685"/>
      <c r="SPN39" s="685"/>
      <c r="SPO39" s="685"/>
      <c r="SPP39" s="685"/>
      <c r="SPQ39" s="685"/>
      <c r="SPR39" s="685"/>
      <c r="SPS39" s="685"/>
      <c r="SPT39" s="685"/>
      <c r="SPU39" s="685"/>
      <c r="SPV39" s="685"/>
      <c r="SPW39" s="685"/>
      <c r="SPX39" s="685"/>
      <c r="SPY39" s="685"/>
      <c r="SPZ39" s="685"/>
      <c r="SQA39" s="685"/>
      <c r="SQB39" s="685"/>
      <c r="SQC39" s="685"/>
      <c r="SQD39" s="685"/>
      <c r="SQE39" s="685"/>
      <c r="SQF39" s="685"/>
      <c r="SQG39" s="685"/>
      <c r="SQH39" s="685"/>
      <c r="SQI39" s="685"/>
      <c r="SQJ39" s="685"/>
      <c r="SQK39" s="685"/>
      <c r="SQL39" s="685"/>
      <c r="SQM39" s="685"/>
      <c r="SQN39" s="685"/>
      <c r="SQO39" s="685"/>
      <c r="SQP39" s="685"/>
      <c r="SQQ39" s="685"/>
      <c r="SQR39" s="685"/>
      <c r="SQS39" s="685"/>
      <c r="SQT39" s="685"/>
      <c r="SQU39" s="685"/>
      <c r="SQV39" s="685"/>
      <c r="SQW39" s="685"/>
      <c r="SQX39" s="685"/>
      <c r="SQY39" s="685"/>
      <c r="SQZ39" s="685"/>
      <c r="SRA39" s="685"/>
      <c r="SRB39" s="685"/>
      <c r="SRC39" s="685"/>
      <c r="SRD39" s="685"/>
      <c r="SRE39" s="685"/>
      <c r="SRF39" s="685"/>
      <c r="SRG39" s="685"/>
      <c r="SRH39" s="685"/>
      <c r="SRI39" s="685"/>
      <c r="SRJ39" s="685"/>
      <c r="SRK39" s="685"/>
      <c r="SRL39" s="685"/>
      <c r="SRM39" s="685"/>
      <c r="SRN39" s="685"/>
      <c r="SRO39" s="685"/>
      <c r="SRP39" s="685"/>
      <c r="SRQ39" s="685"/>
      <c r="SRR39" s="685"/>
      <c r="SRS39" s="685"/>
      <c r="SRT39" s="685"/>
      <c r="SRU39" s="685"/>
      <c r="SRV39" s="685"/>
      <c r="SRW39" s="685"/>
      <c r="SRX39" s="685"/>
      <c r="SRY39" s="685"/>
      <c r="SRZ39" s="685"/>
      <c r="SSA39" s="685"/>
      <c r="SSB39" s="685"/>
      <c r="SSC39" s="685"/>
      <c r="SSD39" s="685"/>
      <c r="SSE39" s="685"/>
      <c r="SSF39" s="685"/>
      <c r="SSG39" s="685"/>
      <c r="SSH39" s="685"/>
      <c r="SSI39" s="685"/>
      <c r="SSJ39" s="685"/>
      <c r="SSK39" s="685"/>
      <c r="SSL39" s="685"/>
      <c r="SSM39" s="685"/>
      <c r="SSN39" s="685"/>
      <c r="SSO39" s="685"/>
      <c r="SSP39" s="685"/>
      <c r="SSQ39" s="685"/>
      <c r="SSR39" s="685"/>
      <c r="SSS39" s="685"/>
      <c r="SST39" s="685"/>
      <c r="SSU39" s="685"/>
      <c r="SSV39" s="685"/>
      <c r="SSW39" s="685"/>
      <c r="SSX39" s="685"/>
      <c r="SSY39" s="685"/>
      <c r="SSZ39" s="685"/>
      <c r="STA39" s="685"/>
      <c r="STB39" s="685"/>
      <c r="STC39" s="685"/>
      <c r="STD39" s="685"/>
      <c r="STE39" s="685"/>
      <c r="STF39" s="685"/>
      <c r="STG39" s="685"/>
      <c r="STH39" s="685"/>
      <c r="STI39" s="685"/>
      <c r="STJ39" s="685"/>
      <c r="STK39" s="685"/>
      <c r="STL39" s="685"/>
      <c r="STM39" s="685"/>
      <c r="STN39" s="685"/>
      <c r="STO39" s="685"/>
      <c r="STP39" s="685"/>
      <c r="STQ39" s="685"/>
      <c r="STR39" s="685"/>
      <c r="STS39" s="685"/>
      <c r="STT39" s="685"/>
      <c r="STU39" s="685"/>
      <c r="STV39" s="685"/>
      <c r="STW39" s="685"/>
      <c r="STX39" s="685"/>
      <c r="STY39" s="685"/>
      <c r="STZ39" s="685"/>
      <c r="SUA39" s="685"/>
      <c r="SUB39" s="685"/>
      <c r="SUC39" s="685"/>
      <c r="SUD39" s="685"/>
      <c r="SUE39" s="685"/>
      <c r="SUF39" s="685"/>
      <c r="SUG39" s="685"/>
      <c r="SUH39" s="685"/>
      <c r="SUI39" s="685"/>
      <c r="SUJ39" s="685"/>
      <c r="SUK39" s="685"/>
      <c r="SUL39" s="685"/>
      <c r="SUM39" s="685"/>
      <c r="SUN39" s="685"/>
      <c r="SUO39" s="685"/>
      <c r="SUP39" s="685"/>
      <c r="SUQ39" s="685"/>
      <c r="SUR39" s="685"/>
      <c r="SUS39" s="685"/>
      <c r="SUT39" s="685"/>
      <c r="SUU39" s="685"/>
      <c r="SUV39" s="685"/>
      <c r="SUW39" s="685"/>
      <c r="SUX39" s="685"/>
      <c r="SUY39" s="685"/>
      <c r="SUZ39" s="685"/>
      <c r="SVA39" s="685"/>
      <c r="SVB39" s="685"/>
      <c r="SVC39" s="685"/>
      <c r="SVD39" s="685"/>
      <c r="SVE39" s="685"/>
      <c r="SVF39" s="685"/>
      <c r="SVG39" s="685"/>
      <c r="SVH39" s="685"/>
      <c r="SVI39" s="685"/>
      <c r="SVJ39" s="685"/>
      <c r="SVK39" s="685"/>
      <c r="SVL39" s="685"/>
      <c r="SVM39" s="685"/>
      <c r="SVN39" s="685"/>
      <c r="SVO39" s="685"/>
      <c r="SVP39" s="685"/>
      <c r="SVQ39" s="685"/>
      <c r="SVR39" s="685"/>
      <c r="SVS39" s="685"/>
      <c r="SVT39" s="685"/>
      <c r="SVU39" s="685"/>
      <c r="SVV39" s="685"/>
      <c r="SVW39" s="685"/>
      <c r="SVX39" s="685"/>
      <c r="SVY39" s="685"/>
      <c r="SVZ39" s="685"/>
      <c r="SWA39" s="685"/>
      <c r="SWB39" s="685"/>
      <c r="SWC39" s="685"/>
      <c r="SWD39" s="685"/>
      <c r="SWE39" s="685"/>
      <c r="SWF39" s="685"/>
      <c r="SWG39" s="685"/>
      <c r="SWH39" s="685"/>
      <c r="SWI39" s="685"/>
      <c r="SWJ39" s="685"/>
      <c r="SWK39" s="685"/>
      <c r="SWL39" s="685"/>
      <c r="SWM39" s="685"/>
      <c r="SWN39" s="685"/>
      <c r="SWO39" s="685"/>
      <c r="SWP39" s="685"/>
      <c r="SWQ39" s="685"/>
      <c r="SWR39" s="685"/>
      <c r="SWS39" s="685"/>
      <c r="SWT39" s="685"/>
      <c r="SWU39" s="685"/>
      <c r="SWV39" s="685"/>
      <c r="SWW39" s="685"/>
      <c r="SWX39" s="685"/>
      <c r="SWY39" s="685"/>
      <c r="SWZ39" s="685"/>
      <c r="SXA39" s="685"/>
      <c r="SXB39" s="685"/>
      <c r="SXC39" s="685"/>
      <c r="SXD39" s="685"/>
      <c r="SXE39" s="685"/>
      <c r="SXF39" s="685"/>
      <c r="SXG39" s="685"/>
      <c r="SXH39" s="685"/>
      <c r="SXI39" s="685"/>
      <c r="SXJ39" s="685"/>
      <c r="SXK39" s="685"/>
      <c r="SXL39" s="685"/>
      <c r="SXM39" s="685"/>
      <c r="SXN39" s="685"/>
      <c r="SXO39" s="685"/>
      <c r="SXP39" s="685"/>
      <c r="SXQ39" s="685"/>
      <c r="SXR39" s="685"/>
      <c r="SXS39" s="685"/>
      <c r="SXT39" s="685"/>
      <c r="SXU39" s="685"/>
      <c r="SXV39" s="685"/>
      <c r="SXW39" s="685"/>
      <c r="SXX39" s="685"/>
      <c r="SXY39" s="685"/>
      <c r="SXZ39" s="685"/>
      <c r="SYA39" s="685"/>
      <c r="SYB39" s="685"/>
      <c r="SYC39" s="685"/>
      <c r="SYD39" s="685"/>
      <c r="SYE39" s="685"/>
      <c r="SYF39" s="685"/>
      <c r="SYG39" s="685"/>
      <c r="SYH39" s="685"/>
      <c r="SYI39" s="685"/>
      <c r="SYJ39" s="685"/>
      <c r="SYK39" s="685"/>
      <c r="SYL39" s="685"/>
      <c r="SYM39" s="685"/>
      <c r="SYN39" s="685"/>
      <c r="SYO39" s="685"/>
      <c r="SYP39" s="685"/>
      <c r="SYQ39" s="685"/>
      <c r="SYR39" s="685"/>
      <c r="SYS39" s="685"/>
      <c r="SYT39" s="685"/>
      <c r="SYU39" s="685"/>
      <c r="SYV39" s="685"/>
      <c r="SYW39" s="685"/>
      <c r="SYX39" s="685"/>
      <c r="SYY39" s="685"/>
      <c r="SYZ39" s="685"/>
      <c r="SZA39" s="685"/>
      <c r="SZB39" s="685"/>
      <c r="SZC39" s="685"/>
      <c r="SZD39" s="685"/>
      <c r="SZE39" s="685"/>
      <c r="SZF39" s="685"/>
      <c r="SZG39" s="685"/>
      <c r="SZH39" s="685"/>
      <c r="SZI39" s="685"/>
      <c r="SZJ39" s="685"/>
      <c r="SZK39" s="685"/>
      <c r="SZL39" s="685"/>
      <c r="SZM39" s="685"/>
      <c r="SZN39" s="685"/>
      <c r="SZO39" s="685"/>
      <c r="SZP39" s="685"/>
      <c r="SZQ39" s="685"/>
      <c r="SZR39" s="685"/>
      <c r="SZS39" s="685"/>
      <c r="SZT39" s="685"/>
      <c r="SZU39" s="685"/>
      <c r="SZV39" s="685"/>
      <c r="SZW39" s="685"/>
      <c r="SZX39" s="685"/>
      <c r="SZY39" s="685"/>
      <c r="SZZ39" s="685"/>
      <c r="TAA39" s="685"/>
      <c r="TAB39" s="685"/>
      <c r="TAC39" s="685"/>
      <c r="TAD39" s="685"/>
      <c r="TAE39" s="685"/>
      <c r="TAF39" s="685"/>
      <c r="TAG39" s="685"/>
      <c r="TAH39" s="685"/>
      <c r="TAI39" s="685"/>
      <c r="TAJ39" s="685"/>
      <c r="TAK39" s="685"/>
      <c r="TAL39" s="685"/>
      <c r="TAM39" s="685"/>
      <c r="TAN39" s="685"/>
      <c r="TAO39" s="685"/>
      <c r="TAP39" s="685"/>
      <c r="TAQ39" s="685"/>
      <c r="TAR39" s="685"/>
      <c r="TAS39" s="685"/>
      <c r="TAT39" s="685"/>
      <c r="TAU39" s="685"/>
      <c r="TAV39" s="685"/>
      <c r="TAW39" s="685"/>
      <c r="TAX39" s="685"/>
      <c r="TAY39" s="685"/>
      <c r="TAZ39" s="685"/>
      <c r="TBA39" s="685"/>
      <c r="TBB39" s="685"/>
      <c r="TBC39" s="685"/>
      <c r="TBD39" s="685"/>
      <c r="TBE39" s="685"/>
      <c r="TBF39" s="685"/>
      <c r="TBG39" s="685"/>
      <c r="TBH39" s="685"/>
      <c r="TBI39" s="685"/>
      <c r="TBJ39" s="685"/>
      <c r="TBK39" s="685"/>
      <c r="TBL39" s="685"/>
      <c r="TBM39" s="685"/>
      <c r="TBN39" s="685"/>
      <c r="TBO39" s="685"/>
      <c r="TBP39" s="685"/>
      <c r="TBQ39" s="685"/>
      <c r="TBR39" s="685"/>
      <c r="TBS39" s="685"/>
      <c r="TBT39" s="685"/>
      <c r="TBU39" s="685"/>
      <c r="TBV39" s="685"/>
      <c r="TBW39" s="685"/>
      <c r="TBX39" s="685"/>
      <c r="TBY39" s="685"/>
      <c r="TBZ39" s="685"/>
      <c r="TCA39" s="685"/>
      <c r="TCB39" s="685"/>
      <c r="TCC39" s="685"/>
      <c r="TCD39" s="685"/>
      <c r="TCE39" s="685"/>
      <c r="TCF39" s="685"/>
      <c r="TCG39" s="685"/>
      <c r="TCH39" s="685"/>
      <c r="TCI39" s="685"/>
      <c r="TCJ39" s="685"/>
      <c r="TCK39" s="685"/>
      <c r="TCL39" s="685"/>
      <c r="TCM39" s="685"/>
      <c r="TCN39" s="685"/>
      <c r="TCO39" s="685"/>
      <c r="TCP39" s="685"/>
      <c r="TCQ39" s="685"/>
      <c r="TCR39" s="685"/>
      <c r="TCS39" s="685"/>
      <c r="TCT39" s="685"/>
      <c r="TCU39" s="685"/>
      <c r="TCV39" s="685"/>
      <c r="TCW39" s="685"/>
      <c r="TCX39" s="685"/>
      <c r="TCY39" s="685"/>
      <c r="TCZ39" s="685"/>
      <c r="TDA39" s="685"/>
      <c r="TDB39" s="685"/>
      <c r="TDC39" s="685"/>
      <c r="TDD39" s="685"/>
      <c r="TDE39" s="685"/>
      <c r="TDF39" s="685"/>
      <c r="TDG39" s="685"/>
      <c r="TDH39" s="685"/>
      <c r="TDI39" s="685"/>
      <c r="TDJ39" s="685"/>
      <c r="TDK39" s="685"/>
      <c r="TDL39" s="685"/>
      <c r="TDM39" s="685"/>
      <c r="TDN39" s="685"/>
      <c r="TDO39" s="685"/>
      <c r="TDP39" s="685"/>
      <c r="TDQ39" s="685"/>
      <c r="TDR39" s="685"/>
      <c r="TDS39" s="685"/>
      <c r="TDT39" s="685"/>
      <c r="TDU39" s="685"/>
      <c r="TDV39" s="685"/>
      <c r="TDW39" s="685"/>
      <c r="TDX39" s="685"/>
      <c r="TDY39" s="685"/>
      <c r="TDZ39" s="685"/>
      <c r="TEA39" s="685"/>
      <c r="TEB39" s="685"/>
      <c r="TEC39" s="685"/>
      <c r="TED39" s="685"/>
      <c r="TEE39" s="685"/>
      <c r="TEF39" s="685"/>
      <c r="TEG39" s="685"/>
      <c r="TEH39" s="685"/>
      <c r="TEI39" s="685"/>
      <c r="TEJ39" s="685"/>
      <c r="TEK39" s="685"/>
      <c r="TEL39" s="685"/>
      <c r="TEM39" s="685"/>
      <c r="TEN39" s="685"/>
      <c r="TEO39" s="685"/>
      <c r="TEP39" s="685"/>
      <c r="TEQ39" s="685"/>
      <c r="TER39" s="685"/>
      <c r="TES39" s="685"/>
      <c r="TET39" s="685"/>
      <c r="TEU39" s="685"/>
      <c r="TEV39" s="685"/>
      <c r="TEW39" s="685"/>
      <c r="TEX39" s="685"/>
      <c r="TEY39" s="685"/>
      <c r="TEZ39" s="685"/>
      <c r="TFA39" s="685"/>
      <c r="TFB39" s="685"/>
      <c r="TFC39" s="685"/>
      <c r="TFD39" s="685"/>
      <c r="TFE39" s="685"/>
      <c r="TFF39" s="685"/>
      <c r="TFG39" s="685"/>
      <c r="TFH39" s="685"/>
      <c r="TFI39" s="685"/>
      <c r="TFJ39" s="685"/>
      <c r="TFK39" s="685"/>
      <c r="TFL39" s="685"/>
      <c r="TFM39" s="685"/>
      <c r="TFN39" s="685"/>
      <c r="TFO39" s="685"/>
      <c r="TFP39" s="685"/>
      <c r="TFQ39" s="685"/>
      <c r="TFR39" s="685"/>
      <c r="TFS39" s="685"/>
      <c r="TFT39" s="685"/>
      <c r="TFU39" s="685"/>
      <c r="TFV39" s="685"/>
      <c r="TFW39" s="685"/>
      <c r="TFX39" s="685"/>
      <c r="TFY39" s="685"/>
      <c r="TFZ39" s="685"/>
      <c r="TGA39" s="685"/>
      <c r="TGB39" s="685"/>
      <c r="TGC39" s="685"/>
      <c r="TGD39" s="685"/>
      <c r="TGE39" s="685"/>
      <c r="TGF39" s="685"/>
      <c r="TGG39" s="685"/>
      <c r="TGH39" s="685"/>
      <c r="TGI39" s="685"/>
      <c r="TGJ39" s="685"/>
      <c r="TGK39" s="685"/>
      <c r="TGL39" s="685"/>
      <c r="TGM39" s="685"/>
      <c r="TGN39" s="685"/>
      <c r="TGO39" s="685"/>
      <c r="TGP39" s="685"/>
      <c r="TGQ39" s="685"/>
      <c r="TGR39" s="685"/>
      <c r="TGS39" s="685"/>
      <c r="TGT39" s="685"/>
      <c r="TGU39" s="685"/>
      <c r="TGV39" s="685"/>
      <c r="TGW39" s="685"/>
      <c r="TGX39" s="685"/>
      <c r="TGY39" s="685"/>
      <c r="TGZ39" s="685"/>
      <c r="THA39" s="685"/>
      <c r="THB39" s="685"/>
      <c r="THC39" s="685"/>
      <c r="THD39" s="685"/>
      <c r="THE39" s="685"/>
      <c r="THF39" s="685"/>
      <c r="THG39" s="685"/>
      <c r="THH39" s="685"/>
      <c r="THI39" s="685"/>
      <c r="THJ39" s="685"/>
      <c r="THK39" s="685"/>
      <c r="THL39" s="685"/>
      <c r="THM39" s="685"/>
      <c r="THN39" s="685"/>
      <c r="THO39" s="685"/>
      <c r="THP39" s="685"/>
      <c r="THQ39" s="685"/>
      <c r="THR39" s="685"/>
      <c r="THS39" s="685"/>
      <c r="THT39" s="685"/>
      <c r="THU39" s="685"/>
      <c r="THV39" s="685"/>
      <c r="THW39" s="685"/>
      <c r="THX39" s="685"/>
      <c r="THY39" s="685"/>
      <c r="THZ39" s="685"/>
      <c r="TIA39" s="685"/>
      <c r="TIB39" s="685"/>
      <c r="TIC39" s="685"/>
      <c r="TID39" s="685"/>
      <c r="TIE39" s="685"/>
      <c r="TIF39" s="685"/>
      <c r="TIG39" s="685"/>
      <c r="TIH39" s="685"/>
      <c r="TII39" s="685"/>
      <c r="TIJ39" s="685"/>
      <c r="TIK39" s="685"/>
      <c r="TIL39" s="685"/>
      <c r="TIM39" s="685"/>
      <c r="TIN39" s="685"/>
      <c r="TIO39" s="685"/>
      <c r="TIP39" s="685"/>
      <c r="TIQ39" s="685"/>
      <c r="TIR39" s="685"/>
      <c r="TIS39" s="685"/>
      <c r="TIT39" s="685"/>
      <c r="TIU39" s="685"/>
      <c r="TIV39" s="685"/>
      <c r="TIW39" s="685"/>
      <c r="TIX39" s="685"/>
      <c r="TIY39" s="685"/>
      <c r="TIZ39" s="685"/>
      <c r="TJA39" s="685"/>
      <c r="TJB39" s="685"/>
      <c r="TJC39" s="685"/>
      <c r="TJD39" s="685"/>
      <c r="TJE39" s="685"/>
      <c r="TJF39" s="685"/>
      <c r="TJG39" s="685"/>
      <c r="TJH39" s="685"/>
      <c r="TJI39" s="685"/>
      <c r="TJJ39" s="685"/>
      <c r="TJK39" s="685"/>
      <c r="TJL39" s="685"/>
      <c r="TJM39" s="685"/>
      <c r="TJN39" s="685"/>
      <c r="TJO39" s="685"/>
      <c r="TJP39" s="685"/>
      <c r="TJQ39" s="685"/>
      <c r="TJR39" s="685"/>
      <c r="TJS39" s="685"/>
      <c r="TJT39" s="685"/>
      <c r="TJU39" s="685"/>
      <c r="TJV39" s="685"/>
      <c r="TJW39" s="685"/>
      <c r="TJX39" s="685"/>
      <c r="TJY39" s="685"/>
      <c r="TJZ39" s="685"/>
      <c r="TKA39" s="685"/>
      <c r="TKB39" s="685"/>
      <c r="TKC39" s="685"/>
      <c r="TKD39" s="685"/>
      <c r="TKE39" s="685"/>
      <c r="TKF39" s="685"/>
      <c r="TKG39" s="685"/>
      <c r="TKH39" s="685"/>
      <c r="TKI39" s="685"/>
      <c r="TKJ39" s="685"/>
      <c r="TKK39" s="685"/>
      <c r="TKL39" s="685"/>
      <c r="TKM39" s="685"/>
      <c r="TKN39" s="685"/>
      <c r="TKO39" s="685"/>
      <c r="TKP39" s="685"/>
      <c r="TKQ39" s="685"/>
      <c r="TKR39" s="685"/>
      <c r="TKS39" s="685"/>
      <c r="TKT39" s="685"/>
      <c r="TKU39" s="685"/>
      <c r="TKV39" s="685"/>
      <c r="TKW39" s="685"/>
      <c r="TKX39" s="685"/>
      <c r="TKY39" s="685"/>
      <c r="TKZ39" s="685"/>
      <c r="TLA39" s="685"/>
      <c r="TLB39" s="685"/>
      <c r="TLC39" s="685"/>
      <c r="TLD39" s="685"/>
      <c r="TLE39" s="685"/>
      <c r="TLF39" s="685"/>
      <c r="TLG39" s="685"/>
      <c r="TLH39" s="685"/>
      <c r="TLI39" s="685"/>
      <c r="TLJ39" s="685"/>
      <c r="TLK39" s="685"/>
      <c r="TLL39" s="685"/>
      <c r="TLM39" s="685"/>
      <c r="TLN39" s="685"/>
      <c r="TLO39" s="685"/>
      <c r="TLP39" s="685"/>
      <c r="TLQ39" s="685"/>
      <c r="TLR39" s="685"/>
      <c r="TLS39" s="685"/>
      <c r="TLT39" s="685"/>
      <c r="TLU39" s="685"/>
      <c r="TLV39" s="685"/>
      <c r="TLW39" s="685"/>
      <c r="TLX39" s="685"/>
      <c r="TLY39" s="685"/>
      <c r="TLZ39" s="685"/>
      <c r="TMA39" s="685"/>
      <c r="TMB39" s="685"/>
      <c r="TMC39" s="685"/>
      <c r="TMD39" s="685"/>
      <c r="TME39" s="685"/>
      <c r="TMF39" s="685"/>
      <c r="TMG39" s="685"/>
      <c r="TMH39" s="685"/>
      <c r="TMI39" s="685"/>
      <c r="TMJ39" s="685"/>
      <c r="TMK39" s="685"/>
      <c r="TML39" s="685"/>
      <c r="TMM39" s="685"/>
      <c r="TMN39" s="685"/>
      <c r="TMO39" s="685"/>
      <c r="TMP39" s="685"/>
      <c r="TMQ39" s="685"/>
      <c r="TMR39" s="685"/>
      <c r="TMS39" s="685"/>
      <c r="TMT39" s="685"/>
      <c r="TMU39" s="685"/>
      <c r="TMV39" s="685"/>
      <c r="TMW39" s="685"/>
      <c r="TMX39" s="685"/>
      <c r="TMY39" s="685"/>
      <c r="TMZ39" s="685"/>
      <c r="TNA39" s="685"/>
      <c r="TNB39" s="685"/>
      <c r="TNC39" s="685"/>
      <c r="TND39" s="685"/>
      <c r="TNE39" s="685"/>
      <c r="TNF39" s="685"/>
      <c r="TNG39" s="685"/>
      <c r="TNH39" s="685"/>
      <c r="TNI39" s="685"/>
      <c r="TNJ39" s="685"/>
      <c r="TNK39" s="685"/>
      <c r="TNL39" s="685"/>
      <c r="TNM39" s="685"/>
      <c r="TNN39" s="685"/>
      <c r="TNO39" s="685"/>
      <c r="TNP39" s="685"/>
      <c r="TNQ39" s="685"/>
      <c r="TNR39" s="685"/>
      <c r="TNS39" s="685"/>
      <c r="TNT39" s="685"/>
      <c r="TNU39" s="685"/>
      <c r="TNV39" s="685"/>
      <c r="TNW39" s="685"/>
      <c r="TNX39" s="685"/>
      <c r="TNY39" s="685"/>
      <c r="TNZ39" s="685"/>
      <c r="TOA39" s="685"/>
      <c r="TOB39" s="685"/>
      <c r="TOC39" s="685"/>
      <c r="TOD39" s="685"/>
      <c r="TOE39" s="685"/>
      <c r="TOF39" s="685"/>
      <c r="TOG39" s="685"/>
      <c r="TOH39" s="685"/>
      <c r="TOI39" s="685"/>
      <c r="TOJ39" s="685"/>
      <c r="TOK39" s="685"/>
      <c r="TOL39" s="685"/>
      <c r="TOM39" s="685"/>
      <c r="TON39" s="685"/>
      <c r="TOO39" s="685"/>
      <c r="TOP39" s="685"/>
      <c r="TOQ39" s="685"/>
      <c r="TOR39" s="685"/>
      <c r="TOS39" s="685"/>
      <c r="TOT39" s="685"/>
      <c r="TOU39" s="685"/>
      <c r="TOV39" s="685"/>
      <c r="TOW39" s="685"/>
      <c r="TOX39" s="685"/>
      <c r="TOY39" s="685"/>
      <c r="TOZ39" s="685"/>
      <c r="TPA39" s="685"/>
      <c r="TPB39" s="685"/>
      <c r="TPC39" s="685"/>
      <c r="TPD39" s="685"/>
      <c r="TPE39" s="685"/>
      <c r="TPF39" s="685"/>
      <c r="TPG39" s="685"/>
      <c r="TPH39" s="685"/>
      <c r="TPI39" s="685"/>
      <c r="TPJ39" s="685"/>
      <c r="TPK39" s="685"/>
      <c r="TPL39" s="685"/>
      <c r="TPM39" s="685"/>
      <c r="TPN39" s="685"/>
      <c r="TPO39" s="685"/>
      <c r="TPP39" s="685"/>
      <c r="TPQ39" s="685"/>
      <c r="TPR39" s="685"/>
      <c r="TPS39" s="685"/>
      <c r="TPT39" s="685"/>
      <c r="TPU39" s="685"/>
      <c r="TPV39" s="685"/>
      <c r="TPW39" s="685"/>
      <c r="TPX39" s="685"/>
      <c r="TPY39" s="685"/>
      <c r="TPZ39" s="685"/>
      <c r="TQA39" s="685"/>
      <c r="TQB39" s="685"/>
      <c r="TQC39" s="685"/>
      <c r="TQD39" s="685"/>
      <c r="TQE39" s="685"/>
      <c r="TQF39" s="685"/>
      <c r="TQG39" s="685"/>
      <c r="TQH39" s="685"/>
      <c r="TQI39" s="685"/>
      <c r="TQJ39" s="685"/>
      <c r="TQK39" s="685"/>
      <c r="TQL39" s="685"/>
      <c r="TQM39" s="685"/>
      <c r="TQN39" s="685"/>
      <c r="TQO39" s="685"/>
      <c r="TQP39" s="685"/>
      <c r="TQQ39" s="685"/>
      <c r="TQR39" s="685"/>
      <c r="TQS39" s="685"/>
      <c r="TQT39" s="685"/>
      <c r="TQU39" s="685"/>
      <c r="TQV39" s="685"/>
      <c r="TQW39" s="685"/>
      <c r="TQX39" s="685"/>
      <c r="TQY39" s="685"/>
      <c r="TQZ39" s="685"/>
      <c r="TRA39" s="685"/>
      <c r="TRB39" s="685"/>
      <c r="TRC39" s="685"/>
      <c r="TRD39" s="685"/>
      <c r="TRE39" s="685"/>
      <c r="TRF39" s="685"/>
      <c r="TRG39" s="685"/>
      <c r="TRH39" s="685"/>
      <c r="TRI39" s="685"/>
      <c r="TRJ39" s="685"/>
      <c r="TRK39" s="685"/>
      <c r="TRL39" s="685"/>
      <c r="TRM39" s="685"/>
      <c r="TRN39" s="685"/>
      <c r="TRO39" s="685"/>
      <c r="TRP39" s="685"/>
      <c r="TRQ39" s="685"/>
      <c r="TRR39" s="685"/>
      <c r="TRS39" s="685"/>
      <c r="TRT39" s="685"/>
      <c r="TRU39" s="685"/>
      <c r="TRV39" s="685"/>
      <c r="TRW39" s="685"/>
      <c r="TRX39" s="685"/>
      <c r="TRY39" s="685"/>
      <c r="TRZ39" s="685"/>
      <c r="TSA39" s="685"/>
      <c r="TSB39" s="685"/>
      <c r="TSC39" s="685"/>
      <c r="TSD39" s="685"/>
      <c r="TSE39" s="685"/>
      <c r="TSF39" s="685"/>
      <c r="TSG39" s="685"/>
      <c r="TSH39" s="685"/>
      <c r="TSI39" s="685"/>
      <c r="TSJ39" s="685"/>
      <c r="TSK39" s="685"/>
      <c r="TSL39" s="685"/>
      <c r="TSM39" s="685"/>
      <c r="TSN39" s="685"/>
      <c r="TSO39" s="685"/>
      <c r="TSP39" s="685"/>
      <c r="TSQ39" s="685"/>
      <c r="TSR39" s="685"/>
      <c r="TSS39" s="685"/>
      <c r="TST39" s="685"/>
      <c r="TSU39" s="685"/>
      <c r="TSV39" s="685"/>
      <c r="TSW39" s="685"/>
      <c r="TSX39" s="685"/>
      <c r="TSY39" s="685"/>
      <c r="TSZ39" s="685"/>
      <c r="TTA39" s="685"/>
      <c r="TTB39" s="685"/>
      <c r="TTC39" s="685"/>
      <c r="TTD39" s="685"/>
      <c r="TTE39" s="685"/>
      <c r="TTF39" s="685"/>
      <c r="TTG39" s="685"/>
      <c r="TTH39" s="685"/>
      <c r="TTI39" s="685"/>
      <c r="TTJ39" s="685"/>
      <c r="TTK39" s="685"/>
      <c r="TTL39" s="685"/>
      <c r="TTM39" s="685"/>
      <c r="TTN39" s="685"/>
      <c r="TTO39" s="685"/>
      <c r="TTP39" s="685"/>
      <c r="TTQ39" s="685"/>
      <c r="TTR39" s="685"/>
      <c r="TTS39" s="685"/>
      <c r="TTT39" s="685"/>
      <c r="TTU39" s="685"/>
      <c r="TTV39" s="685"/>
      <c r="TTW39" s="685"/>
      <c r="TTX39" s="685"/>
      <c r="TTY39" s="685"/>
      <c r="TTZ39" s="685"/>
      <c r="TUA39" s="685"/>
      <c r="TUB39" s="685"/>
      <c r="TUC39" s="685"/>
      <c r="TUD39" s="685"/>
      <c r="TUE39" s="685"/>
      <c r="TUF39" s="685"/>
      <c r="TUG39" s="685"/>
      <c r="TUH39" s="685"/>
      <c r="TUI39" s="685"/>
      <c r="TUJ39" s="685"/>
      <c r="TUK39" s="685"/>
      <c r="TUL39" s="685"/>
      <c r="TUM39" s="685"/>
      <c r="TUN39" s="685"/>
      <c r="TUO39" s="685"/>
      <c r="TUP39" s="685"/>
      <c r="TUQ39" s="685"/>
      <c r="TUR39" s="685"/>
      <c r="TUS39" s="685"/>
      <c r="TUT39" s="685"/>
      <c r="TUU39" s="685"/>
      <c r="TUV39" s="685"/>
      <c r="TUW39" s="685"/>
      <c r="TUX39" s="685"/>
      <c r="TUY39" s="685"/>
      <c r="TUZ39" s="685"/>
      <c r="TVA39" s="685"/>
      <c r="TVB39" s="685"/>
      <c r="TVC39" s="685"/>
      <c r="TVD39" s="685"/>
      <c r="TVE39" s="685"/>
      <c r="TVF39" s="685"/>
      <c r="TVG39" s="685"/>
      <c r="TVH39" s="685"/>
      <c r="TVI39" s="685"/>
      <c r="TVJ39" s="685"/>
      <c r="TVK39" s="685"/>
      <c r="TVL39" s="685"/>
      <c r="TVM39" s="685"/>
      <c r="TVN39" s="685"/>
      <c r="TVO39" s="685"/>
      <c r="TVP39" s="685"/>
      <c r="TVQ39" s="685"/>
      <c r="TVR39" s="685"/>
      <c r="TVS39" s="685"/>
      <c r="TVT39" s="685"/>
      <c r="TVU39" s="685"/>
      <c r="TVV39" s="685"/>
      <c r="TVW39" s="685"/>
      <c r="TVX39" s="685"/>
      <c r="TVY39" s="685"/>
      <c r="TVZ39" s="685"/>
      <c r="TWA39" s="685"/>
      <c r="TWB39" s="685"/>
      <c r="TWC39" s="685"/>
      <c r="TWD39" s="685"/>
      <c r="TWE39" s="685"/>
      <c r="TWF39" s="685"/>
      <c r="TWG39" s="685"/>
      <c r="TWH39" s="685"/>
      <c r="TWI39" s="685"/>
      <c r="TWJ39" s="685"/>
      <c r="TWK39" s="685"/>
      <c r="TWL39" s="685"/>
      <c r="TWM39" s="685"/>
      <c r="TWN39" s="685"/>
      <c r="TWO39" s="685"/>
      <c r="TWP39" s="685"/>
      <c r="TWQ39" s="685"/>
      <c r="TWR39" s="685"/>
      <c r="TWS39" s="685"/>
      <c r="TWT39" s="685"/>
      <c r="TWU39" s="685"/>
      <c r="TWV39" s="685"/>
      <c r="TWW39" s="685"/>
      <c r="TWX39" s="685"/>
      <c r="TWY39" s="685"/>
      <c r="TWZ39" s="685"/>
      <c r="TXA39" s="685"/>
      <c r="TXB39" s="685"/>
      <c r="TXC39" s="685"/>
      <c r="TXD39" s="685"/>
      <c r="TXE39" s="685"/>
      <c r="TXF39" s="685"/>
      <c r="TXG39" s="685"/>
      <c r="TXH39" s="685"/>
      <c r="TXI39" s="685"/>
      <c r="TXJ39" s="685"/>
      <c r="TXK39" s="685"/>
      <c r="TXL39" s="685"/>
      <c r="TXM39" s="685"/>
      <c r="TXN39" s="685"/>
      <c r="TXO39" s="685"/>
      <c r="TXP39" s="685"/>
      <c r="TXQ39" s="685"/>
      <c r="TXR39" s="685"/>
      <c r="TXS39" s="685"/>
      <c r="TXT39" s="685"/>
      <c r="TXU39" s="685"/>
      <c r="TXV39" s="685"/>
      <c r="TXW39" s="685"/>
      <c r="TXX39" s="685"/>
      <c r="TXY39" s="685"/>
      <c r="TXZ39" s="685"/>
      <c r="TYA39" s="685"/>
      <c r="TYB39" s="685"/>
      <c r="TYC39" s="685"/>
      <c r="TYD39" s="685"/>
      <c r="TYE39" s="685"/>
      <c r="TYF39" s="685"/>
      <c r="TYG39" s="685"/>
      <c r="TYH39" s="685"/>
      <c r="TYI39" s="685"/>
      <c r="TYJ39" s="685"/>
      <c r="TYK39" s="685"/>
      <c r="TYL39" s="685"/>
      <c r="TYM39" s="685"/>
      <c r="TYN39" s="685"/>
      <c r="TYO39" s="685"/>
      <c r="TYP39" s="685"/>
      <c r="TYQ39" s="685"/>
      <c r="TYR39" s="685"/>
      <c r="TYS39" s="685"/>
      <c r="TYT39" s="685"/>
      <c r="TYU39" s="685"/>
      <c r="TYV39" s="685"/>
      <c r="TYW39" s="685"/>
      <c r="TYX39" s="685"/>
      <c r="TYY39" s="685"/>
      <c r="TYZ39" s="685"/>
      <c r="TZA39" s="685"/>
      <c r="TZB39" s="685"/>
      <c r="TZC39" s="685"/>
      <c r="TZD39" s="685"/>
      <c r="TZE39" s="685"/>
      <c r="TZF39" s="685"/>
      <c r="TZG39" s="685"/>
      <c r="TZH39" s="685"/>
      <c r="TZI39" s="685"/>
      <c r="TZJ39" s="685"/>
      <c r="TZK39" s="685"/>
      <c r="TZL39" s="685"/>
      <c r="TZM39" s="685"/>
      <c r="TZN39" s="685"/>
      <c r="TZO39" s="685"/>
      <c r="TZP39" s="685"/>
      <c r="TZQ39" s="685"/>
      <c r="TZR39" s="685"/>
      <c r="TZS39" s="685"/>
      <c r="TZT39" s="685"/>
      <c r="TZU39" s="685"/>
      <c r="TZV39" s="685"/>
      <c r="TZW39" s="685"/>
      <c r="TZX39" s="685"/>
      <c r="TZY39" s="685"/>
      <c r="TZZ39" s="685"/>
      <c r="UAA39" s="685"/>
      <c r="UAB39" s="685"/>
      <c r="UAC39" s="685"/>
      <c r="UAD39" s="685"/>
      <c r="UAE39" s="685"/>
      <c r="UAF39" s="685"/>
      <c r="UAG39" s="685"/>
      <c r="UAH39" s="685"/>
      <c r="UAI39" s="685"/>
      <c r="UAJ39" s="685"/>
      <c r="UAK39" s="685"/>
      <c r="UAL39" s="685"/>
      <c r="UAM39" s="685"/>
      <c r="UAN39" s="685"/>
      <c r="UAO39" s="685"/>
      <c r="UAP39" s="685"/>
      <c r="UAQ39" s="685"/>
      <c r="UAR39" s="685"/>
      <c r="UAS39" s="685"/>
      <c r="UAT39" s="685"/>
      <c r="UAU39" s="685"/>
      <c r="UAV39" s="685"/>
      <c r="UAW39" s="685"/>
      <c r="UAX39" s="685"/>
      <c r="UAY39" s="685"/>
      <c r="UAZ39" s="685"/>
      <c r="UBA39" s="685"/>
      <c r="UBB39" s="685"/>
      <c r="UBC39" s="685"/>
      <c r="UBD39" s="685"/>
      <c r="UBE39" s="685"/>
      <c r="UBF39" s="685"/>
      <c r="UBG39" s="685"/>
      <c r="UBH39" s="685"/>
      <c r="UBI39" s="685"/>
      <c r="UBJ39" s="685"/>
      <c r="UBK39" s="685"/>
      <c r="UBL39" s="685"/>
      <c r="UBM39" s="685"/>
      <c r="UBN39" s="685"/>
      <c r="UBO39" s="685"/>
      <c r="UBP39" s="685"/>
      <c r="UBQ39" s="685"/>
      <c r="UBR39" s="685"/>
      <c r="UBS39" s="685"/>
      <c r="UBT39" s="685"/>
      <c r="UBU39" s="685"/>
      <c r="UBV39" s="685"/>
      <c r="UBW39" s="685"/>
      <c r="UBX39" s="685"/>
      <c r="UBY39" s="685"/>
      <c r="UBZ39" s="685"/>
      <c r="UCA39" s="685"/>
      <c r="UCB39" s="685"/>
      <c r="UCC39" s="685"/>
      <c r="UCD39" s="685"/>
      <c r="UCE39" s="685"/>
      <c r="UCF39" s="685"/>
      <c r="UCG39" s="685"/>
      <c r="UCH39" s="685"/>
      <c r="UCI39" s="685"/>
      <c r="UCJ39" s="685"/>
      <c r="UCK39" s="685"/>
      <c r="UCL39" s="685"/>
      <c r="UCM39" s="685"/>
      <c r="UCN39" s="685"/>
      <c r="UCO39" s="685"/>
      <c r="UCP39" s="685"/>
      <c r="UCQ39" s="685"/>
      <c r="UCR39" s="685"/>
      <c r="UCS39" s="685"/>
      <c r="UCT39" s="685"/>
      <c r="UCU39" s="685"/>
      <c r="UCV39" s="685"/>
      <c r="UCW39" s="685"/>
      <c r="UCX39" s="685"/>
      <c r="UCY39" s="685"/>
      <c r="UCZ39" s="685"/>
      <c r="UDA39" s="685"/>
      <c r="UDB39" s="685"/>
      <c r="UDC39" s="685"/>
      <c r="UDD39" s="685"/>
      <c r="UDE39" s="685"/>
      <c r="UDF39" s="685"/>
      <c r="UDG39" s="685"/>
      <c r="UDH39" s="685"/>
      <c r="UDI39" s="685"/>
      <c r="UDJ39" s="685"/>
      <c r="UDK39" s="685"/>
      <c r="UDL39" s="685"/>
      <c r="UDM39" s="685"/>
      <c r="UDN39" s="685"/>
      <c r="UDO39" s="685"/>
      <c r="UDP39" s="685"/>
      <c r="UDQ39" s="685"/>
      <c r="UDR39" s="685"/>
      <c r="UDS39" s="685"/>
      <c r="UDT39" s="685"/>
      <c r="UDU39" s="685"/>
      <c r="UDV39" s="685"/>
      <c r="UDW39" s="685"/>
      <c r="UDX39" s="685"/>
      <c r="UDY39" s="685"/>
      <c r="UDZ39" s="685"/>
      <c r="UEA39" s="685"/>
      <c r="UEB39" s="685"/>
      <c r="UEC39" s="685"/>
      <c r="UED39" s="685"/>
      <c r="UEE39" s="685"/>
      <c r="UEF39" s="685"/>
      <c r="UEG39" s="685"/>
      <c r="UEH39" s="685"/>
      <c r="UEI39" s="685"/>
      <c r="UEJ39" s="685"/>
      <c r="UEK39" s="685"/>
      <c r="UEL39" s="685"/>
      <c r="UEM39" s="685"/>
      <c r="UEN39" s="685"/>
      <c r="UEO39" s="685"/>
      <c r="UEP39" s="685"/>
      <c r="UEQ39" s="685"/>
      <c r="UER39" s="685"/>
      <c r="UES39" s="685"/>
      <c r="UET39" s="685"/>
      <c r="UEU39" s="685"/>
      <c r="UEV39" s="685"/>
      <c r="UEW39" s="685"/>
      <c r="UEX39" s="685"/>
      <c r="UEY39" s="685"/>
      <c r="UEZ39" s="685"/>
      <c r="UFA39" s="685"/>
      <c r="UFB39" s="685"/>
      <c r="UFC39" s="685"/>
      <c r="UFD39" s="685"/>
      <c r="UFE39" s="685"/>
      <c r="UFF39" s="685"/>
      <c r="UFG39" s="685"/>
      <c r="UFH39" s="685"/>
      <c r="UFI39" s="685"/>
      <c r="UFJ39" s="685"/>
      <c r="UFK39" s="685"/>
      <c r="UFL39" s="685"/>
      <c r="UFM39" s="685"/>
      <c r="UFN39" s="685"/>
      <c r="UFO39" s="685"/>
      <c r="UFP39" s="685"/>
      <c r="UFQ39" s="685"/>
      <c r="UFR39" s="685"/>
      <c r="UFS39" s="685"/>
      <c r="UFT39" s="685"/>
      <c r="UFU39" s="685"/>
      <c r="UFV39" s="685"/>
      <c r="UFW39" s="685"/>
      <c r="UFX39" s="685"/>
      <c r="UFY39" s="685"/>
      <c r="UFZ39" s="685"/>
      <c r="UGA39" s="685"/>
      <c r="UGB39" s="685"/>
      <c r="UGC39" s="685"/>
      <c r="UGD39" s="685"/>
      <c r="UGE39" s="685"/>
      <c r="UGF39" s="685"/>
      <c r="UGG39" s="685"/>
      <c r="UGH39" s="685"/>
      <c r="UGI39" s="685"/>
      <c r="UGJ39" s="685"/>
      <c r="UGK39" s="685"/>
      <c r="UGL39" s="685"/>
      <c r="UGM39" s="685"/>
      <c r="UGN39" s="685"/>
      <c r="UGO39" s="685"/>
      <c r="UGP39" s="685"/>
      <c r="UGQ39" s="685"/>
      <c r="UGR39" s="685"/>
      <c r="UGS39" s="685"/>
      <c r="UGT39" s="685"/>
      <c r="UGU39" s="685"/>
      <c r="UGV39" s="685"/>
      <c r="UGW39" s="685"/>
      <c r="UGX39" s="685"/>
      <c r="UGY39" s="685"/>
      <c r="UGZ39" s="685"/>
      <c r="UHA39" s="685"/>
      <c r="UHB39" s="685"/>
      <c r="UHC39" s="685"/>
      <c r="UHD39" s="685"/>
      <c r="UHE39" s="685"/>
      <c r="UHF39" s="685"/>
      <c r="UHG39" s="685"/>
      <c r="UHH39" s="685"/>
      <c r="UHI39" s="685"/>
      <c r="UHJ39" s="685"/>
      <c r="UHK39" s="685"/>
      <c r="UHL39" s="685"/>
      <c r="UHM39" s="685"/>
      <c r="UHN39" s="685"/>
      <c r="UHO39" s="685"/>
      <c r="UHP39" s="685"/>
      <c r="UHQ39" s="685"/>
      <c r="UHR39" s="685"/>
      <c r="UHS39" s="685"/>
      <c r="UHT39" s="685"/>
      <c r="UHU39" s="685"/>
      <c r="UHV39" s="685"/>
      <c r="UHW39" s="685"/>
      <c r="UHX39" s="685"/>
      <c r="UHY39" s="685"/>
      <c r="UHZ39" s="685"/>
      <c r="UIA39" s="685"/>
      <c r="UIB39" s="685"/>
      <c r="UIC39" s="685"/>
      <c r="UID39" s="685"/>
      <c r="UIE39" s="685"/>
      <c r="UIF39" s="685"/>
      <c r="UIG39" s="685"/>
      <c r="UIH39" s="685"/>
      <c r="UII39" s="685"/>
      <c r="UIJ39" s="685"/>
      <c r="UIK39" s="685"/>
      <c r="UIL39" s="685"/>
      <c r="UIM39" s="685"/>
      <c r="UIN39" s="685"/>
      <c r="UIO39" s="685"/>
      <c r="UIP39" s="685"/>
      <c r="UIQ39" s="685"/>
      <c r="UIR39" s="685"/>
      <c r="UIS39" s="685"/>
      <c r="UIT39" s="685"/>
      <c r="UIU39" s="685"/>
      <c r="UIV39" s="685"/>
      <c r="UIW39" s="685"/>
      <c r="UIX39" s="685"/>
      <c r="UIY39" s="685"/>
      <c r="UIZ39" s="685"/>
      <c r="UJA39" s="685"/>
      <c r="UJB39" s="685"/>
      <c r="UJC39" s="685"/>
      <c r="UJD39" s="685"/>
      <c r="UJE39" s="685"/>
      <c r="UJF39" s="685"/>
      <c r="UJG39" s="685"/>
      <c r="UJH39" s="685"/>
      <c r="UJI39" s="685"/>
      <c r="UJJ39" s="685"/>
      <c r="UJK39" s="685"/>
      <c r="UJL39" s="685"/>
      <c r="UJM39" s="685"/>
      <c r="UJN39" s="685"/>
      <c r="UJO39" s="685"/>
      <c r="UJP39" s="685"/>
      <c r="UJQ39" s="685"/>
      <c r="UJR39" s="685"/>
      <c r="UJS39" s="685"/>
      <c r="UJT39" s="685"/>
      <c r="UJU39" s="685"/>
      <c r="UJV39" s="685"/>
      <c r="UJW39" s="685"/>
      <c r="UJX39" s="685"/>
      <c r="UJY39" s="685"/>
      <c r="UJZ39" s="685"/>
      <c r="UKA39" s="685"/>
      <c r="UKB39" s="685"/>
      <c r="UKC39" s="685"/>
      <c r="UKD39" s="685"/>
      <c r="UKE39" s="685"/>
      <c r="UKF39" s="685"/>
      <c r="UKG39" s="685"/>
      <c r="UKH39" s="685"/>
      <c r="UKI39" s="685"/>
      <c r="UKJ39" s="685"/>
      <c r="UKK39" s="685"/>
      <c r="UKL39" s="685"/>
      <c r="UKM39" s="685"/>
      <c r="UKN39" s="685"/>
      <c r="UKO39" s="685"/>
      <c r="UKP39" s="685"/>
      <c r="UKQ39" s="685"/>
      <c r="UKR39" s="685"/>
      <c r="UKS39" s="685"/>
      <c r="UKT39" s="685"/>
      <c r="UKU39" s="685"/>
      <c r="UKV39" s="685"/>
      <c r="UKW39" s="685"/>
      <c r="UKX39" s="685"/>
      <c r="UKY39" s="685"/>
      <c r="UKZ39" s="685"/>
      <c r="ULA39" s="685"/>
      <c r="ULB39" s="685"/>
      <c r="ULC39" s="685"/>
      <c r="ULD39" s="685"/>
      <c r="ULE39" s="685"/>
      <c r="ULF39" s="685"/>
      <c r="ULG39" s="685"/>
      <c r="ULH39" s="685"/>
      <c r="ULI39" s="685"/>
      <c r="ULJ39" s="685"/>
      <c r="ULK39" s="685"/>
      <c r="ULL39" s="685"/>
      <c r="ULM39" s="685"/>
      <c r="ULN39" s="685"/>
      <c r="ULO39" s="685"/>
      <c r="ULP39" s="685"/>
      <c r="ULQ39" s="685"/>
      <c r="ULR39" s="685"/>
      <c r="ULS39" s="685"/>
      <c r="ULT39" s="685"/>
      <c r="ULU39" s="685"/>
      <c r="ULV39" s="685"/>
      <c r="ULW39" s="685"/>
      <c r="ULX39" s="685"/>
      <c r="ULY39" s="685"/>
      <c r="ULZ39" s="685"/>
      <c r="UMA39" s="685"/>
      <c r="UMB39" s="685"/>
      <c r="UMC39" s="685"/>
      <c r="UMD39" s="685"/>
      <c r="UME39" s="685"/>
      <c r="UMF39" s="685"/>
      <c r="UMG39" s="685"/>
      <c r="UMH39" s="685"/>
      <c r="UMI39" s="685"/>
      <c r="UMJ39" s="685"/>
      <c r="UMK39" s="685"/>
      <c r="UML39" s="685"/>
      <c r="UMM39" s="685"/>
      <c r="UMN39" s="685"/>
      <c r="UMO39" s="685"/>
      <c r="UMP39" s="685"/>
      <c r="UMQ39" s="685"/>
      <c r="UMR39" s="685"/>
      <c r="UMS39" s="685"/>
      <c r="UMT39" s="685"/>
      <c r="UMU39" s="685"/>
      <c r="UMV39" s="685"/>
      <c r="UMW39" s="685"/>
      <c r="UMX39" s="685"/>
      <c r="UMY39" s="685"/>
      <c r="UMZ39" s="685"/>
      <c r="UNA39" s="685"/>
      <c r="UNB39" s="685"/>
      <c r="UNC39" s="685"/>
      <c r="UND39" s="685"/>
      <c r="UNE39" s="685"/>
      <c r="UNF39" s="685"/>
      <c r="UNG39" s="685"/>
      <c r="UNH39" s="685"/>
      <c r="UNI39" s="685"/>
      <c r="UNJ39" s="685"/>
      <c r="UNK39" s="685"/>
      <c r="UNL39" s="685"/>
      <c r="UNM39" s="685"/>
      <c r="UNN39" s="685"/>
      <c r="UNO39" s="685"/>
      <c r="UNP39" s="685"/>
      <c r="UNQ39" s="685"/>
      <c r="UNR39" s="685"/>
      <c r="UNS39" s="685"/>
      <c r="UNT39" s="685"/>
      <c r="UNU39" s="685"/>
      <c r="UNV39" s="685"/>
      <c r="UNW39" s="685"/>
      <c r="UNX39" s="685"/>
      <c r="UNY39" s="685"/>
      <c r="UNZ39" s="685"/>
      <c r="UOA39" s="685"/>
      <c r="UOB39" s="685"/>
      <c r="UOC39" s="685"/>
      <c r="UOD39" s="685"/>
      <c r="UOE39" s="685"/>
      <c r="UOF39" s="685"/>
      <c r="UOG39" s="685"/>
      <c r="UOH39" s="685"/>
      <c r="UOI39" s="685"/>
      <c r="UOJ39" s="685"/>
      <c r="UOK39" s="685"/>
      <c r="UOL39" s="685"/>
      <c r="UOM39" s="685"/>
      <c r="UON39" s="685"/>
      <c r="UOO39" s="685"/>
      <c r="UOP39" s="685"/>
      <c r="UOQ39" s="685"/>
      <c r="UOR39" s="685"/>
      <c r="UOS39" s="685"/>
      <c r="UOT39" s="685"/>
      <c r="UOU39" s="685"/>
      <c r="UOV39" s="685"/>
      <c r="UOW39" s="685"/>
      <c r="UOX39" s="685"/>
      <c r="UOY39" s="685"/>
      <c r="UOZ39" s="685"/>
      <c r="UPA39" s="685"/>
      <c r="UPB39" s="685"/>
      <c r="UPC39" s="685"/>
      <c r="UPD39" s="685"/>
      <c r="UPE39" s="685"/>
      <c r="UPF39" s="685"/>
      <c r="UPG39" s="685"/>
      <c r="UPH39" s="685"/>
      <c r="UPI39" s="685"/>
      <c r="UPJ39" s="685"/>
      <c r="UPK39" s="685"/>
      <c r="UPL39" s="685"/>
      <c r="UPM39" s="685"/>
      <c r="UPN39" s="685"/>
      <c r="UPO39" s="685"/>
      <c r="UPP39" s="685"/>
      <c r="UPQ39" s="685"/>
      <c r="UPR39" s="685"/>
      <c r="UPS39" s="685"/>
      <c r="UPT39" s="685"/>
      <c r="UPU39" s="685"/>
      <c r="UPV39" s="685"/>
      <c r="UPW39" s="685"/>
      <c r="UPX39" s="685"/>
      <c r="UPY39" s="685"/>
      <c r="UPZ39" s="685"/>
      <c r="UQA39" s="685"/>
      <c r="UQB39" s="685"/>
      <c r="UQC39" s="685"/>
      <c r="UQD39" s="685"/>
      <c r="UQE39" s="685"/>
      <c r="UQF39" s="685"/>
      <c r="UQG39" s="685"/>
      <c r="UQH39" s="685"/>
      <c r="UQI39" s="685"/>
      <c r="UQJ39" s="685"/>
      <c r="UQK39" s="685"/>
      <c r="UQL39" s="685"/>
      <c r="UQM39" s="685"/>
      <c r="UQN39" s="685"/>
      <c r="UQO39" s="685"/>
      <c r="UQP39" s="685"/>
      <c r="UQQ39" s="685"/>
      <c r="UQR39" s="685"/>
      <c r="UQS39" s="685"/>
      <c r="UQT39" s="685"/>
      <c r="UQU39" s="685"/>
      <c r="UQV39" s="685"/>
      <c r="UQW39" s="685"/>
      <c r="UQX39" s="685"/>
      <c r="UQY39" s="685"/>
      <c r="UQZ39" s="685"/>
      <c r="URA39" s="685"/>
      <c r="URB39" s="685"/>
      <c r="URC39" s="685"/>
      <c r="URD39" s="685"/>
      <c r="URE39" s="685"/>
      <c r="URF39" s="685"/>
      <c r="URG39" s="685"/>
      <c r="URH39" s="685"/>
      <c r="URI39" s="685"/>
      <c r="URJ39" s="685"/>
      <c r="URK39" s="685"/>
      <c r="URL39" s="685"/>
      <c r="URM39" s="685"/>
      <c r="URN39" s="685"/>
      <c r="URO39" s="685"/>
      <c r="URP39" s="685"/>
      <c r="URQ39" s="685"/>
      <c r="URR39" s="685"/>
      <c r="URS39" s="685"/>
      <c r="URT39" s="685"/>
      <c r="URU39" s="685"/>
      <c r="URV39" s="685"/>
      <c r="URW39" s="685"/>
      <c r="URX39" s="685"/>
      <c r="URY39" s="685"/>
      <c r="URZ39" s="685"/>
      <c r="USA39" s="685"/>
      <c r="USB39" s="685"/>
      <c r="USC39" s="685"/>
      <c r="USD39" s="685"/>
      <c r="USE39" s="685"/>
      <c r="USF39" s="685"/>
      <c r="USG39" s="685"/>
      <c r="USH39" s="685"/>
      <c r="USI39" s="685"/>
      <c r="USJ39" s="685"/>
      <c r="USK39" s="685"/>
      <c r="USL39" s="685"/>
      <c r="USM39" s="685"/>
      <c r="USN39" s="685"/>
      <c r="USO39" s="685"/>
      <c r="USP39" s="685"/>
      <c r="USQ39" s="685"/>
      <c r="USR39" s="685"/>
      <c r="USS39" s="685"/>
      <c r="UST39" s="685"/>
      <c r="USU39" s="685"/>
      <c r="USV39" s="685"/>
      <c r="USW39" s="685"/>
      <c r="USX39" s="685"/>
      <c r="USY39" s="685"/>
      <c r="USZ39" s="685"/>
      <c r="UTA39" s="685"/>
      <c r="UTB39" s="685"/>
      <c r="UTC39" s="685"/>
      <c r="UTD39" s="685"/>
      <c r="UTE39" s="685"/>
      <c r="UTF39" s="685"/>
      <c r="UTG39" s="685"/>
      <c r="UTH39" s="685"/>
      <c r="UTI39" s="685"/>
      <c r="UTJ39" s="685"/>
      <c r="UTK39" s="685"/>
      <c r="UTL39" s="685"/>
      <c r="UTM39" s="685"/>
      <c r="UTN39" s="685"/>
      <c r="UTO39" s="685"/>
      <c r="UTP39" s="685"/>
      <c r="UTQ39" s="685"/>
      <c r="UTR39" s="685"/>
      <c r="UTS39" s="685"/>
      <c r="UTT39" s="685"/>
      <c r="UTU39" s="685"/>
      <c r="UTV39" s="685"/>
      <c r="UTW39" s="685"/>
      <c r="UTX39" s="685"/>
      <c r="UTY39" s="685"/>
      <c r="UTZ39" s="685"/>
      <c r="UUA39" s="685"/>
      <c r="UUB39" s="685"/>
      <c r="UUC39" s="685"/>
      <c r="UUD39" s="685"/>
      <c r="UUE39" s="685"/>
      <c r="UUF39" s="685"/>
      <c r="UUG39" s="685"/>
      <c r="UUH39" s="685"/>
      <c r="UUI39" s="685"/>
      <c r="UUJ39" s="685"/>
      <c r="UUK39" s="685"/>
      <c r="UUL39" s="685"/>
      <c r="UUM39" s="685"/>
      <c r="UUN39" s="685"/>
      <c r="UUO39" s="685"/>
      <c r="UUP39" s="685"/>
      <c r="UUQ39" s="685"/>
      <c r="UUR39" s="685"/>
      <c r="UUS39" s="685"/>
      <c r="UUT39" s="685"/>
      <c r="UUU39" s="685"/>
      <c r="UUV39" s="685"/>
      <c r="UUW39" s="685"/>
      <c r="UUX39" s="685"/>
      <c r="UUY39" s="685"/>
      <c r="UUZ39" s="685"/>
      <c r="UVA39" s="685"/>
      <c r="UVB39" s="685"/>
      <c r="UVC39" s="685"/>
      <c r="UVD39" s="685"/>
      <c r="UVE39" s="685"/>
      <c r="UVF39" s="685"/>
      <c r="UVG39" s="685"/>
      <c r="UVH39" s="685"/>
      <c r="UVI39" s="685"/>
      <c r="UVJ39" s="685"/>
      <c r="UVK39" s="685"/>
      <c r="UVL39" s="685"/>
      <c r="UVM39" s="685"/>
      <c r="UVN39" s="685"/>
      <c r="UVO39" s="685"/>
      <c r="UVP39" s="685"/>
      <c r="UVQ39" s="685"/>
      <c r="UVR39" s="685"/>
      <c r="UVS39" s="685"/>
      <c r="UVT39" s="685"/>
      <c r="UVU39" s="685"/>
      <c r="UVV39" s="685"/>
      <c r="UVW39" s="685"/>
      <c r="UVX39" s="685"/>
      <c r="UVY39" s="685"/>
      <c r="UVZ39" s="685"/>
      <c r="UWA39" s="685"/>
      <c r="UWB39" s="685"/>
      <c r="UWC39" s="685"/>
      <c r="UWD39" s="685"/>
      <c r="UWE39" s="685"/>
      <c r="UWF39" s="685"/>
      <c r="UWG39" s="685"/>
      <c r="UWH39" s="685"/>
      <c r="UWI39" s="685"/>
      <c r="UWJ39" s="685"/>
      <c r="UWK39" s="685"/>
      <c r="UWL39" s="685"/>
      <c r="UWM39" s="685"/>
      <c r="UWN39" s="685"/>
      <c r="UWO39" s="685"/>
      <c r="UWP39" s="685"/>
      <c r="UWQ39" s="685"/>
      <c r="UWR39" s="685"/>
      <c r="UWS39" s="685"/>
      <c r="UWT39" s="685"/>
      <c r="UWU39" s="685"/>
      <c r="UWV39" s="685"/>
      <c r="UWW39" s="685"/>
      <c r="UWX39" s="685"/>
      <c r="UWY39" s="685"/>
      <c r="UWZ39" s="685"/>
      <c r="UXA39" s="685"/>
      <c r="UXB39" s="685"/>
      <c r="UXC39" s="685"/>
      <c r="UXD39" s="685"/>
      <c r="UXE39" s="685"/>
      <c r="UXF39" s="685"/>
      <c r="UXG39" s="685"/>
      <c r="UXH39" s="685"/>
      <c r="UXI39" s="685"/>
      <c r="UXJ39" s="685"/>
      <c r="UXK39" s="685"/>
      <c r="UXL39" s="685"/>
      <c r="UXM39" s="685"/>
      <c r="UXN39" s="685"/>
      <c r="UXO39" s="685"/>
      <c r="UXP39" s="685"/>
      <c r="UXQ39" s="685"/>
      <c r="UXR39" s="685"/>
      <c r="UXS39" s="685"/>
      <c r="UXT39" s="685"/>
      <c r="UXU39" s="685"/>
      <c r="UXV39" s="685"/>
      <c r="UXW39" s="685"/>
      <c r="UXX39" s="685"/>
      <c r="UXY39" s="685"/>
      <c r="UXZ39" s="685"/>
      <c r="UYA39" s="685"/>
      <c r="UYB39" s="685"/>
      <c r="UYC39" s="685"/>
      <c r="UYD39" s="685"/>
      <c r="UYE39" s="685"/>
      <c r="UYF39" s="685"/>
      <c r="UYG39" s="685"/>
      <c r="UYH39" s="685"/>
      <c r="UYI39" s="685"/>
      <c r="UYJ39" s="685"/>
      <c r="UYK39" s="685"/>
      <c r="UYL39" s="685"/>
      <c r="UYM39" s="685"/>
      <c r="UYN39" s="685"/>
      <c r="UYO39" s="685"/>
      <c r="UYP39" s="685"/>
      <c r="UYQ39" s="685"/>
      <c r="UYR39" s="685"/>
      <c r="UYS39" s="685"/>
      <c r="UYT39" s="685"/>
      <c r="UYU39" s="685"/>
      <c r="UYV39" s="685"/>
      <c r="UYW39" s="685"/>
      <c r="UYX39" s="685"/>
      <c r="UYY39" s="685"/>
      <c r="UYZ39" s="685"/>
      <c r="UZA39" s="685"/>
      <c r="UZB39" s="685"/>
      <c r="UZC39" s="685"/>
      <c r="UZD39" s="685"/>
      <c r="UZE39" s="685"/>
      <c r="UZF39" s="685"/>
      <c r="UZG39" s="685"/>
      <c r="UZH39" s="685"/>
      <c r="UZI39" s="685"/>
      <c r="UZJ39" s="685"/>
      <c r="UZK39" s="685"/>
      <c r="UZL39" s="685"/>
      <c r="UZM39" s="685"/>
      <c r="UZN39" s="685"/>
      <c r="UZO39" s="685"/>
      <c r="UZP39" s="685"/>
      <c r="UZQ39" s="685"/>
      <c r="UZR39" s="685"/>
      <c r="UZS39" s="685"/>
      <c r="UZT39" s="685"/>
      <c r="UZU39" s="685"/>
      <c r="UZV39" s="685"/>
      <c r="UZW39" s="685"/>
      <c r="UZX39" s="685"/>
      <c r="UZY39" s="685"/>
      <c r="UZZ39" s="685"/>
      <c r="VAA39" s="685"/>
      <c r="VAB39" s="685"/>
      <c r="VAC39" s="685"/>
      <c r="VAD39" s="685"/>
      <c r="VAE39" s="685"/>
      <c r="VAF39" s="685"/>
      <c r="VAG39" s="685"/>
      <c r="VAH39" s="685"/>
      <c r="VAI39" s="685"/>
      <c r="VAJ39" s="685"/>
      <c r="VAK39" s="685"/>
      <c r="VAL39" s="685"/>
      <c r="VAM39" s="685"/>
      <c r="VAN39" s="685"/>
      <c r="VAO39" s="685"/>
      <c r="VAP39" s="685"/>
      <c r="VAQ39" s="685"/>
      <c r="VAR39" s="685"/>
      <c r="VAS39" s="685"/>
      <c r="VAT39" s="685"/>
      <c r="VAU39" s="685"/>
      <c r="VAV39" s="685"/>
      <c r="VAW39" s="685"/>
      <c r="VAX39" s="685"/>
      <c r="VAY39" s="685"/>
      <c r="VAZ39" s="685"/>
      <c r="VBA39" s="685"/>
      <c r="VBB39" s="685"/>
      <c r="VBC39" s="685"/>
      <c r="VBD39" s="685"/>
      <c r="VBE39" s="685"/>
      <c r="VBF39" s="685"/>
      <c r="VBG39" s="685"/>
      <c r="VBH39" s="685"/>
      <c r="VBI39" s="685"/>
      <c r="VBJ39" s="685"/>
      <c r="VBK39" s="685"/>
      <c r="VBL39" s="685"/>
      <c r="VBM39" s="685"/>
      <c r="VBN39" s="685"/>
      <c r="VBO39" s="685"/>
      <c r="VBP39" s="685"/>
      <c r="VBQ39" s="685"/>
      <c r="VBR39" s="685"/>
      <c r="VBS39" s="685"/>
      <c r="VBT39" s="685"/>
      <c r="VBU39" s="685"/>
      <c r="VBV39" s="685"/>
      <c r="VBW39" s="685"/>
      <c r="VBX39" s="685"/>
      <c r="VBY39" s="685"/>
      <c r="VBZ39" s="685"/>
      <c r="VCA39" s="685"/>
      <c r="VCB39" s="685"/>
      <c r="VCC39" s="685"/>
      <c r="VCD39" s="685"/>
      <c r="VCE39" s="685"/>
      <c r="VCF39" s="685"/>
      <c r="VCG39" s="685"/>
      <c r="VCH39" s="685"/>
      <c r="VCI39" s="685"/>
      <c r="VCJ39" s="685"/>
      <c r="VCK39" s="685"/>
      <c r="VCL39" s="685"/>
      <c r="VCM39" s="685"/>
      <c r="VCN39" s="685"/>
      <c r="VCO39" s="685"/>
      <c r="VCP39" s="685"/>
      <c r="VCQ39" s="685"/>
      <c r="VCR39" s="685"/>
      <c r="VCS39" s="685"/>
      <c r="VCT39" s="685"/>
      <c r="VCU39" s="685"/>
      <c r="VCV39" s="685"/>
      <c r="VCW39" s="685"/>
      <c r="VCX39" s="685"/>
      <c r="VCY39" s="685"/>
      <c r="VCZ39" s="685"/>
      <c r="VDA39" s="685"/>
      <c r="VDB39" s="685"/>
      <c r="VDC39" s="685"/>
      <c r="VDD39" s="685"/>
      <c r="VDE39" s="685"/>
      <c r="VDF39" s="685"/>
      <c r="VDG39" s="685"/>
      <c r="VDH39" s="685"/>
      <c r="VDI39" s="685"/>
      <c r="VDJ39" s="685"/>
      <c r="VDK39" s="685"/>
      <c r="VDL39" s="685"/>
      <c r="VDM39" s="685"/>
      <c r="VDN39" s="685"/>
      <c r="VDO39" s="685"/>
      <c r="VDP39" s="685"/>
      <c r="VDQ39" s="685"/>
      <c r="VDR39" s="685"/>
      <c r="VDS39" s="685"/>
      <c r="VDT39" s="685"/>
      <c r="VDU39" s="685"/>
      <c r="VDV39" s="685"/>
      <c r="VDW39" s="685"/>
      <c r="VDX39" s="685"/>
      <c r="VDY39" s="685"/>
      <c r="VDZ39" s="685"/>
      <c r="VEA39" s="685"/>
      <c r="VEB39" s="685"/>
      <c r="VEC39" s="685"/>
      <c r="VED39" s="685"/>
      <c r="VEE39" s="685"/>
      <c r="VEF39" s="685"/>
      <c r="VEG39" s="685"/>
      <c r="VEH39" s="685"/>
      <c r="VEI39" s="685"/>
      <c r="VEJ39" s="685"/>
      <c r="VEK39" s="685"/>
      <c r="VEL39" s="685"/>
      <c r="VEM39" s="685"/>
      <c r="VEN39" s="685"/>
      <c r="VEO39" s="685"/>
      <c r="VEP39" s="685"/>
      <c r="VEQ39" s="685"/>
      <c r="VER39" s="685"/>
      <c r="VES39" s="685"/>
      <c r="VET39" s="685"/>
      <c r="VEU39" s="685"/>
      <c r="VEV39" s="685"/>
      <c r="VEW39" s="685"/>
      <c r="VEX39" s="685"/>
      <c r="VEY39" s="685"/>
      <c r="VEZ39" s="685"/>
      <c r="VFA39" s="685"/>
      <c r="VFB39" s="685"/>
      <c r="VFC39" s="685"/>
      <c r="VFD39" s="685"/>
      <c r="VFE39" s="685"/>
      <c r="VFF39" s="685"/>
      <c r="VFG39" s="685"/>
      <c r="VFH39" s="685"/>
      <c r="VFI39" s="685"/>
      <c r="VFJ39" s="685"/>
      <c r="VFK39" s="685"/>
      <c r="VFL39" s="685"/>
      <c r="VFM39" s="685"/>
      <c r="VFN39" s="685"/>
      <c r="VFO39" s="685"/>
      <c r="VFP39" s="685"/>
      <c r="VFQ39" s="685"/>
      <c r="VFR39" s="685"/>
      <c r="VFS39" s="685"/>
      <c r="VFT39" s="685"/>
      <c r="VFU39" s="685"/>
      <c r="VFV39" s="685"/>
      <c r="VFW39" s="685"/>
      <c r="VFX39" s="685"/>
      <c r="VFY39" s="685"/>
      <c r="VFZ39" s="685"/>
      <c r="VGA39" s="685"/>
      <c r="VGB39" s="685"/>
      <c r="VGC39" s="685"/>
      <c r="VGD39" s="685"/>
      <c r="VGE39" s="685"/>
      <c r="VGF39" s="685"/>
      <c r="VGG39" s="685"/>
      <c r="VGH39" s="685"/>
      <c r="VGI39" s="685"/>
      <c r="VGJ39" s="685"/>
      <c r="VGK39" s="685"/>
      <c r="VGL39" s="685"/>
      <c r="VGM39" s="685"/>
      <c r="VGN39" s="685"/>
      <c r="VGO39" s="685"/>
      <c r="VGP39" s="685"/>
      <c r="VGQ39" s="685"/>
      <c r="VGR39" s="685"/>
      <c r="VGS39" s="685"/>
      <c r="VGT39" s="685"/>
      <c r="VGU39" s="685"/>
      <c r="VGV39" s="685"/>
      <c r="VGW39" s="685"/>
      <c r="VGX39" s="685"/>
      <c r="VGY39" s="685"/>
      <c r="VGZ39" s="685"/>
      <c r="VHA39" s="685"/>
      <c r="VHB39" s="685"/>
      <c r="VHC39" s="685"/>
      <c r="VHD39" s="685"/>
      <c r="VHE39" s="685"/>
      <c r="VHF39" s="685"/>
      <c r="VHG39" s="685"/>
      <c r="VHH39" s="685"/>
      <c r="VHI39" s="685"/>
      <c r="VHJ39" s="685"/>
      <c r="VHK39" s="685"/>
      <c r="VHL39" s="685"/>
      <c r="VHM39" s="685"/>
      <c r="VHN39" s="685"/>
      <c r="VHO39" s="685"/>
      <c r="VHP39" s="685"/>
      <c r="VHQ39" s="685"/>
      <c r="VHR39" s="685"/>
      <c r="VHS39" s="685"/>
      <c r="VHT39" s="685"/>
      <c r="VHU39" s="685"/>
      <c r="VHV39" s="685"/>
      <c r="VHW39" s="685"/>
      <c r="VHX39" s="685"/>
      <c r="VHY39" s="685"/>
      <c r="VHZ39" s="685"/>
      <c r="VIA39" s="685"/>
      <c r="VIB39" s="685"/>
      <c r="VIC39" s="685"/>
      <c r="VID39" s="685"/>
      <c r="VIE39" s="685"/>
      <c r="VIF39" s="685"/>
      <c r="VIG39" s="685"/>
      <c r="VIH39" s="685"/>
      <c r="VII39" s="685"/>
      <c r="VIJ39" s="685"/>
      <c r="VIK39" s="685"/>
      <c r="VIL39" s="685"/>
      <c r="VIM39" s="685"/>
      <c r="VIN39" s="685"/>
      <c r="VIO39" s="685"/>
      <c r="VIP39" s="685"/>
      <c r="VIQ39" s="685"/>
      <c r="VIR39" s="685"/>
      <c r="VIS39" s="685"/>
      <c r="VIT39" s="685"/>
      <c r="VIU39" s="685"/>
      <c r="VIV39" s="685"/>
      <c r="VIW39" s="685"/>
      <c r="VIX39" s="685"/>
      <c r="VIY39" s="685"/>
      <c r="VIZ39" s="685"/>
      <c r="VJA39" s="685"/>
      <c r="VJB39" s="685"/>
      <c r="VJC39" s="685"/>
      <c r="VJD39" s="685"/>
      <c r="VJE39" s="685"/>
      <c r="VJF39" s="685"/>
      <c r="VJG39" s="685"/>
      <c r="VJH39" s="685"/>
      <c r="VJI39" s="685"/>
      <c r="VJJ39" s="685"/>
      <c r="VJK39" s="685"/>
      <c r="VJL39" s="685"/>
      <c r="VJM39" s="685"/>
      <c r="VJN39" s="685"/>
      <c r="VJO39" s="685"/>
      <c r="VJP39" s="685"/>
      <c r="VJQ39" s="685"/>
      <c r="VJR39" s="685"/>
      <c r="VJS39" s="685"/>
      <c r="VJT39" s="685"/>
      <c r="VJU39" s="685"/>
      <c r="VJV39" s="685"/>
      <c r="VJW39" s="685"/>
      <c r="VJX39" s="685"/>
      <c r="VJY39" s="685"/>
      <c r="VJZ39" s="685"/>
      <c r="VKA39" s="685"/>
      <c r="VKB39" s="685"/>
      <c r="VKC39" s="685"/>
      <c r="VKD39" s="685"/>
      <c r="VKE39" s="685"/>
      <c r="VKF39" s="685"/>
      <c r="VKG39" s="685"/>
      <c r="VKH39" s="685"/>
      <c r="VKI39" s="685"/>
      <c r="VKJ39" s="685"/>
      <c r="VKK39" s="685"/>
      <c r="VKL39" s="685"/>
      <c r="VKM39" s="685"/>
      <c r="VKN39" s="685"/>
      <c r="VKO39" s="685"/>
      <c r="VKP39" s="685"/>
      <c r="VKQ39" s="685"/>
      <c r="VKR39" s="685"/>
      <c r="VKS39" s="685"/>
      <c r="VKT39" s="685"/>
      <c r="VKU39" s="685"/>
      <c r="VKV39" s="685"/>
      <c r="VKW39" s="685"/>
      <c r="VKX39" s="685"/>
      <c r="VKY39" s="685"/>
      <c r="VKZ39" s="685"/>
      <c r="VLA39" s="685"/>
      <c r="VLB39" s="685"/>
      <c r="VLC39" s="685"/>
      <c r="VLD39" s="685"/>
      <c r="VLE39" s="685"/>
      <c r="VLF39" s="685"/>
      <c r="VLG39" s="685"/>
      <c r="VLH39" s="685"/>
      <c r="VLI39" s="685"/>
      <c r="VLJ39" s="685"/>
      <c r="VLK39" s="685"/>
      <c r="VLL39" s="685"/>
      <c r="VLM39" s="685"/>
      <c r="VLN39" s="685"/>
      <c r="VLO39" s="685"/>
      <c r="VLP39" s="685"/>
      <c r="VLQ39" s="685"/>
      <c r="VLR39" s="685"/>
      <c r="VLS39" s="685"/>
      <c r="VLT39" s="685"/>
      <c r="VLU39" s="685"/>
      <c r="VLV39" s="685"/>
      <c r="VLW39" s="685"/>
      <c r="VLX39" s="685"/>
      <c r="VLY39" s="685"/>
      <c r="VLZ39" s="685"/>
      <c r="VMA39" s="685"/>
      <c r="VMB39" s="685"/>
      <c r="VMC39" s="685"/>
      <c r="VMD39" s="685"/>
      <c r="VME39" s="685"/>
      <c r="VMF39" s="685"/>
      <c r="VMG39" s="685"/>
      <c r="VMH39" s="685"/>
      <c r="VMI39" s="685"/>
      <c r="VMJ39" s="685"/>
      <c r="VMK39" s="685"/>
      <c r="VML39" s="685"/>
      <c r="VMM39" s="685"/>
      <c r="VMN39" s="685"/>
      <c r="VMO39" s="685"/>
      <c r="VMP39" s="685"/>
      <c r="VMQ39" s="685"/>
      <c r="VMR39" s="685"/>
      <c r="VMS39" s="685"/>
      <c r="VMT39" s="685"/>
      <c r="VMU39" s="685"/>
      <c r="VMV39" s="685"/>
      <c r="VMW39" s="685"/>
      <c r="VMX39" s="685"/>
      <c r="VMY39" s="685"/>
      <c r="VMZ39" s="685"/>
      <c r="VNA39" s="685"/>
      <c r="VNB39" s="685"/>
      <c r="VNC39" s="685"/>
      <c r="VND39" s="685"/>
      <c r="VNE39" s="685"/>
      <c r="VNF39" s="685"/>
      <c r="VNG39" s="685"/>
      <c r="VNH39" s="685"/>
      <c r="VNI39" s="685"/>
      <c r="VNJ39" s="685"/>
      <c r="VNK39" s="685"/>
      <c r="VNL39" s="685"/>
      <c r="VNM39" s="685"/>
      <c r="VNN39" s="685"/>
      <c r="VNO39" s="685"/>
      <c r="VNP39" s="685"/>
      <c r="VNQ39" s="685"/>
      <c r="VNR39" s="685"/>
      <c r="VNS39" s="685"/>
      <c r="VNT39" s="685"/>
      <c r="VNU39" s="685"/>
      <c r="VNV39" s="685"/>
      <c r="VNW39" s="685"/>
      <c r="VNX39" s="685"/>
      <c r="VNY39" s="685"/>
      <c r="VNZ39" s="685"/>
      <c r="VOA39" s="685"/>
      <c r="VOB39" s="685"/>
      <c r="VOC39" s="685"/>
      <c r="VOD39" s="685"/>
      <c r="VOE39" s="685"/>
      <c r="VOF39" s="685"/>
      <c r="VOG39" s="685"/>
      <c r="VOH39" s="685"/>
      <c r="VOI39" s="685"/>
      <c r="VOJ39" s="685"/>
      <c r="VOK39" s="685"/>
      <c r="VOL39" s="685"/>
      <c r="VOM39" s="685"/>
      <c r="VON39" s="685"/>
      <c r="VOO39" s="685"/>
      <c r="VOP39" s="685"/>
      <c r="VOQ39" s="685"/>
      <c r="VOR39" s="685"/>
      <c r="VOS39" s="685"/>
      <c r="VOT39" s="685"/>
      <c r="VOU39" s="685"/>
      <c r="VOV39" s="685"/>
      <c r="VOW39" s="685"/>
      <c r="VOX39" s="685"/>
      <c r="VOY39" s="685"/>
      <c r="VOZ39" s="685"/>
      <c r="VPA39" s="685"/>
      <c r="VPB39" s="685"/>
      <c r="VPC39" s="685"/>
      <c r="VPD39" s="685"/>
      <c r="VPE39" s="685"/>
      <c r="VPF39" s="685"/>
      <c r="VPG39" s="685"/>
      <c r="VPH39" s="685"/>
      <c r="VPI39" s="685"/>
      <c r="VPJ39" s="685"/>
      <c r="VPK39" s="685"/>
      <c r="VPL39" s="685"/>
      <c r="VPM39" s="685"/>
      <c r="VPN39" s="685"/>
      <c r="VPO39" s="685"/>
      <c r="VPP39" s="685"/>
      <c r="VPQ39" s="685"/>
      <c r="VPR39" s="685"/>
      <c r="VPS39" s="685"/>
      <c r="VPT39" s="685"/>
      <c r="VPU39" s="685"/>
      <c r="VPV39" s="685"/>
      <c r="VPW39" s="685"/>
      <c r="VPX39" s="685"/>
      <c r="VPY39" s="685"/>
      <c r="VPZ39" s="685"/>
      <c r="VQA39" s="685"/>
      <c r="VQB39" s="685"/>
      <c r="VQC39" s="685"/>
      <c r="VQD39" s="685"/>
      <c r="VQE39" s="685"/>
      <c r="VQF39" s="685"/>
      <c r="VQG39" s="685"/>
      <c r="VQH39" s="685"/>
      <c r="VQI39" s="685"/>
      <c r="VQJ39" s="685"/>
      <c r="VQK39" s="685"/>
      <c r="VQL39" s="685"/>
      <c r="VQM39" s="685"/>
      <c r="VQN39" s="685"/>
      <c r="VQO39" s="685"/>
      <c r="VQP39" s="685"/>
      <c r="VQQ39" s="685"/>
      <c r="VQR39" s="685"/>
      <c r="VQS39" s="685"/>
      <c r="VQT39" s="685"/>
      <c r="VQU39" s="685"/>
      <c r="VQV39" s="685"/>
      <c r="VQW39" s="685"/>
      <c r="VQX39" s="685"/>
      <c r="VQY39" s="685"/>
      <c r="VQZ39" s="685"/>
      <c r="VRA39" s="685"/>
      <c r="VRB39" s="685"/>
      <c r="VRC39" s="685"/>
      <c r="VRD39" s="685"/>
      <c r="VRE39" s="685"/>
      <c r="VRF39" s="685"/>
      <c r="VRG39" s="685"/>
      <c r="VRH39" s="685"/>
      <c r="VRI39" s="685"/>
      <c r="VRJ39" s="685"/>
      <c r="VRK39" s="685"/>
      <c r="VRL39" s="685"/>
      <c r="VRM39" s="685"/>
      <c r="VRN39" s="685"/>
      <c r="VRO39" s="685"/>
      <c r="VRP39" s="685"/>
      <c r="VRQ39" s="685"/>
      <c r="VRR39" s="685"/>
      <c r="VRS39" s="685"/>
      <c r="VRT39" s="685"/>
      <c r="VRU39" s="685"/>
      <c r="VRV39" s="685"/>
      <c r="VRW39" s="685"/>
      <c r="VRX39" s="685"/>
      <c r="VRY39" s="685"/>
      <c r="VRZ39" s="685"/>
      <c r="VSA39" s="685"/>
      <c r="VSB39" s="685"/>
      <c r="VSC39" s="685"/>
      <c r="VSD39" s="685"/>
      <c r="VSE39" s="685"/>
      <c r="VSF39" s="685"/>
      <c r="VSG39" s="685"/>
      <c r="VSH39" s="685"/>
      <c r="VSI39" s="685"/>
      <c r="VSJ39" s="685"/>
      <c r="VSK39" s="685"/>
      <c r="VSL39" s="685"/>
      <c r="VSM39" s="685"/>
      <c r="VSN39" s="685"/>
      <c r="VSO39" s="685"/>
      <c r="VSP39" s="685"/>
      <c r="VSQ39" s="685"/>
      <c r="VSR39" s="685"/>
      <c r="VSS39" s="685"/>
      <c r="VST39" s="685"/>
      <c r="VSU39" s="685"/>
      <c r="VSV39" s="685"/>
      <c r="VSW39" s="685"/>
      <c r="VSX39" s="685"/>
      <c r="VSY39" s="685"/>
      <c r="VSZ39" s="685"/>
      <c r="VTA39" s="685"/>
      <c r="VTB39" s="685"/>
      <c r="VTC39" s="685"/>
      <c r="VTD39" s="685"/>
      <c r="VTE39" s="685"/>
      <c r="VTF39" s="685"/>
      <c r="VTG39" s="685"/>
      <c r="VTH39" s="685"/>
      <c r="VTI39" s="685"/>
      <c r="VTJ39" s="685"/>
      <c r="VTK39" s="685"/>
      <c r="VTL39" s="685"/>
      <c r="VTM39" s="685"/>
      <c r="VTN39" s="685"/>
      <c r="VTO39" s="685"/>
      <c r="VTP39" s="685"/>
      <c r="VTQ39" s="685"/>
      <c r="VTR39" s="685"/>
      <c r="VTS39" s="685"/>
      <c r="VTT39" s="685"/>
      <c r="VTU39" s="685"/>
      <c r="VTV39" s="685"/>
      <c r="VTW39" s="685"/>
      <c r="VTX39" s="685"/>
      <c r="VTY39" s="685"/>
      <c r="VTZ39" s="685"/>
      <c r="VUA39" s="685"/>
      <c r="VUB39" s="685"/>
      <c r="VUC39" s="685"/>
      <c r="VUD39" s="685"/>
      <c r="VUE39" s="685"/>
      <c r="VUF39" s="685"/>
      <c r="VUG39" s="685"/>
      <c r="VUH39" s="685"/>
      <c r="VUI39" s="685"/>
      <c r="VUJ39" s="685"/>
      <c r="VUK39" s="685"/>
      <c r="VUL39" s="685"/>
      <c r="VUM39" s="685"/>
      <c r="VUN39" s="685"/>
      <c r="VUO39" s="685"/>
      <c r="VUP39" s="685"/>
      <c r="VUQ39" s="685"/>
      <c r="VUR39" s="685"/>
      <c r="VUS39" s="685"/>
      <c r="VUT39" s="685"/>
      <c r="VUU39" s="685"/>
      <c r="VUV39" s="685"/>
      <c r="VUW39" s="685"/>
      <c r="VUX39" s="685"/>
      <c r="VUY39" s="685"/>
      <c r="VUZ39" s="685"/>
      <c r="VVA39" s="685"/>
      <c r="VVB39" s="685"/>
      <c r="VVC39" s="685"/>
      <c r="VVD39" s="685"/>
      <c r="VVE39" s="685"/>
      <c r="VVF39" s="685"/>
      <c r="VVG39" s="685"/>
      <c r="VVH39" s="685"/>
      <c r="VVI39" s="685"/>
      <c r="VVJ39" s="685"/>
      <c r="VVK39" s="685"/>
      <c r="VVL39" s="685"/>
      <c r="VVM39" s="685"/>
      <c r="VVN39" s="685"/>
      <c r="VVO39" s="685"/>
      <c r="VVP39" s="685"/>
      <c r="VVQ39" s="685"/>
      <c r="VVR39" s="685"/>
      <c r="VVS39" s="685"/>
      <c r="VVT39" s="685"/>
      <c r="VVU39" s="685"/>
      <c r="VVV39" s="685"/>
      <c r="VVW39" s="685"/>
      <c r="VVX39" s="685"/>
      <c r="VVY39" s="685"/>
      <c r="VVZ39" s="685"/>
      <c r="VWA39" s="685"/>
      <c r="VWB39" s="685"/>
      <c r="VWC39" s="685"/>
      <c r="VWD39" s="685"/>
      <c r="VWE39" s="685"/>
      <c r="VWF39" s="685"/>
      <c r="VWG39" s="685"/>
      <c r="VWH39" s="685"/>
      <c r="VWI39" s="685"/>
      <c r="VWJ39" s="685"/>
      <c r="VWK39" s="685"/>
      <c r="VWL39" s="685"/>
      <c r="VWM39" s="685"/>
      <c r="VWN39" s="685"/>
      <c r="VWO39" s="685"/>
      <c r="VWP39" s="685"/>
      <c r="VWQ39" s="685"/>
      <c r="VWR39" s="685"/>
      <c r="VWS39" s="685"/>
      <c r="VWT39" s="685"/>
      <c r="VWU39" s="685"/>
      <c r="VWV39" s="685"/>
      <c r="VWW39" s="685"/>
      <c r="VWX39" s="685"/>
      <c r="VWY39" s="685"/>
      <c r="VWZ39" s="685"/>
      <c r="VXA39" s="685"/>
      <c r="VXB39" s="685"/>
      <c r="VXC39" s="685"/>
      <c r="VXD39" s="685"/>
      <c r="VXE39" s="685"/>
      <c r="VXF39" s="685"/>
      <c r="VXG39" s="685"/>
      <c r="VXH39" s="685"/>
      <c r="VXI39" s="685"/>
      <c r="VXJ39" s="685"/>
      <c r="VXK39" s="685"/>
      <c r="VXL39" s="685"/>
      <c r="VXM39" s="685"/>
      <c r="VXN39" s="685"/>
      <c r="VXO39" s="685"/>
      <c r="VXP39" s="685"/>
      <c r="VXQ39" s="685"/>
      <c r="VXR39" s="685"/>
      <c r="VXS39" s="685"/>
      <c r="VXT39" s="685"/>
      <c r="VXU39" s="685"/>
      <c r="VXV39" s="685"/>
      <c r="VXW39" s="685"/>
      <c r="VXX39" s="685"/>
      <c r="VXY39" s="685"/>
      <c r="VXZ39" s="685"/>
      <c r="VYA39" s="685"/>
      <c r="VYB39" s="685"/>
      <c r="VYC39" s="685"/>
      <c r="VYD39" s="685"/>
      <c r="VYE39" s="685"/>
      <c r="VYF39" s="685"/>
      <c r="VYG39" s="685"/>
      <c r="VYH39" s="685"/>
      <c r="VYI39" s="685"/>
      <c r="VYJ39" s="685"/>
      <c r="VYK39" s="685"/>
      <c r="VYL39" s="685"/>
      <c r="VYM39" s="685"/>
      <c r="VYN39" s="685"/>
      <c r="VYO39" s="685"/>
      <c r="VYP39" s="685"/>
      <c r="VYQ39" s="685"/>
      <c r="VYR39" s="685"/>
      <c r="VYS39" s="685"/>
      <c r="VYT39" s="685"/>
      <c r="VYU39" s="685"/>
      <c r="VYV39" s="685"/>
      <c r="VYW39" s="685"/>
      <c r="VYX39" s="685"/>
      <c r="VYY39" s="685"/>
      <c r="VYZ39" s="685"/>
      <c r="VZA39" s="685"/>
      <c r="VZB39" s="685"/>
      <c r="VZC39" s="685"/>
      <c r="VZD39" s="685"/>
      <c r="VZE39" s="685"/>
      <c r="VZF39" s="685"/>
      <c r="VZG39" s="685"/>
      <c r="VZH39" s="685"/>
      <c r="VZI39" s="685"/>
      <c r="VZJ39" s="685"/>
      <c r="VZK39" s="685"/>
      <c r="VZL39" s="685"/>
      <c r="VZM39" s="685"/>
      <c r="VZN39" s="685"/>
      <c r="VZO39" s="685"/>
      <c r="VZP39" s="685"/>
      <c r="VZQ39" s="685"/>
      <c r="VZR39" s="685"/>
      <c r="VZS39" s="685"/>
      <c r="VZT39" s="685"/>
      <c r="VZU39" s="685"/>
      <c r="VZV39" s="685"/>
      <c r="VZW39" s="685"/>
      <c r="VZX39" s="685"/>
      <c r="VZY39" s="685"/>
      <c r="VZZ39" s="685"/>
      <c r="WAA39" s="685"/>
      <c r="WAB39" s="685"/>
      <c r="WAC39" s="685"/>
      <c r="WAD39" s="685"/>
      <c r="WAE39" s="685"/>
      <c r="WAF39" s="685"/>
      <c r="WAG39" s="685"/>
      <c r="WAH39" s="685"/>
      <c r="WAI39" s="685"/>
      <c r="WAJ39" s="685"/>
      <c r="WAK39" s="685"/>
      <c r="WAL39" s="685"/>
      <c r="WAM39" s="685"/>
      <c r="WAN39" s="685"/>
      <c r="WAO39" s="685"/>
      <c r="WAP39" s="685"/>
      <c r="WAQ39" s="685"/>
      <c r="WAR39" s="685"/>
      <c r="WAS39" s="685"/>
      <c r="WAT39" s="685"/>
      <c r="WAU39" s="685"/>
      <c r="WAV39" s="685"/>
      <c r="WAW39" s="685"/>
      <c r="WAX39" s="685"/>
      <c r="WAY39" s="685"/>
      <c r="WAZ39" s="685"/>
      <c r="WBA39" s="685"/>
      <c r="WBB39" s="685"/>
      <c r="WBC39" s="685"/>
      <c r="WBD39" s="685"/>
      <c r="WBE39" s="685"/>
      <c r="WBF39" s="685"/>
      <c r="WBG39" s="685"/>
      <c r="WBH39" s="685"/>
      <c r="WBI39" s="685"/>
      <c r="WBJ39" s="685"/>
      <c r="WBK39" s="685"/>
      <c r="WBL39" s="685"/>
      <c r="WBM39" s="685"/>
      <c r="WBN39" s="685"/>
      <c r="WBO39" s="685"/>
      <c r="WBP39" s="685"/>
      <c r="WBQ39" s="685"/>
      <c r="WBR39" s="685"/>
      <c r="WBS39" s="685"/>
      <c r="WBT39" s="685"/>
      <c r="WBU39" s="685"/>
      <c r="WBV39" s="685"/>
      <c r="WBW39" s="685"/>
      <c r="WBX39" s="685"/>
      <c r="WBY39" s="685"/>
      <c r="WBZ39" s="685"/>
      <c r="WCA39" s="685"/>
      <c r="WCB39" s="685"/>
      <c r="WCC39" s="685"/>
      <c r="WCD39" s="685"/>
      <c r="WCE39" s="685"/>
      <c r="WCF39" s="685"/>
      <c r="WCG39" s="685"/>
      <c r="WCH39" s="685"/>
      <c r="WCI39" s="685"/>
      <c r="WCJ39" s="685"/>
      <c r="WCK39" s="685"/>
      <c r="WCL39" s="685"/>
      <c r="WCM39" s="685"/>
      <c r="WCN39" s="685"/>
      <c r="WCO39" s="685"/>
      <c r="WCP39" s="685"/>
      <c r="WCQ39" s="685"/>
      <c r="WCR39" s="685"/>
      <c r="WCS39" s="685"/>
      <c r="WCT39" s="685"/>
      <c r="WCU39" s="685"/>
      <c r="WCV39" s="685"/>
      <c r="WCW39" s="685"/>
      <c r="WCX39" s="685"/>
      <c r="WCY39" s="685"/>
      <c r="WCZ39" s="685"/>
      <c r="WDA39" s="685"/>
      <c r="WDB39" s="685"/>
      <c r="WDC39" s="685"/>
      <c r="WDD39" s="685"/>
      <c r="WDE39" s="685"/>
      <c r="WDF39" s="685"/>
      <c r="WDG39" s="685"/>
      <c r="WDH39" s="685"/>
      <c r="WDI39" s="685"/>
      <c r="WDJ39" s="685"/>
      <c r="WDK39" s="685"/>
      <c r="WDL39" s="685"/>
      <c r="WDM39" s="685"/>
      <c r="WDN39" s="685"/>
      <c r="WDO39" s="685"/>
      <c r="WDP39" s="685"/>
      <c r="WDQ39" s="685"/>
      <c r="WDR39" s="685"/>
      <c r="WDS39" s="685"/>
      <c r="WDT39" s="685"/>
      <c r="WDU39" s="685"/>
      <c r="WDV39" s="685"/>
      <c r="WDW39" s="685"/>
      <c r="WDX39" s="685"/>
      <c r="WDY39" s="685"/>
      <c r="WDZ39" s="685"/>
      <c r="WEA39" s="685"/>
      <c r="WEB39" s="685"/>
      <c r="WEC39" s="685"/>
      <c r="WED39" s="685"/>
      <c r="WEE39" s="685"/>
      <c r="WEF39" s="685"/>
      <c r="WEG39" s="685"/>
      <c r="WEH39" s="685"/>
      <c r="WEI39" s="685"/>
      <c r="WEJ39" s="685"/>
      <c r="WEK39" s="685"/>
      <c r="WEL39" s="685"/>
      <c r="WEM39" s="685"/>
      <c r="WEN39" s="685"/>
      <c r="WEO39" s="685"/>
      <c r="WEP39" s="685"/>
      <c r="WEQ39" s="685"/>
      <c r="WER39" s="685"/>
      <c r="WES39" s="685"/>
      <c r="WET39" s="685"/>
      <c r="WEU39" s="685"/>
      <c r="WEV39" s="685"/>
      <c r="WEW39" s="685"/>
      <c r="WEX39" s="685"/>
      <c r="WEY39" s="685"/>
      <c r="WEZ39" s="685"/>
      <c r="WFA39" s="685"/>
      <c r="WFB39" s="685"/>
      <c r="WFC39" s="685"/>
      <c r="WFD39" s="685"/>
      <c r="WFE39" s="685"/>
      <c r="WFF39" s="685"/>
      <c r="WFG39" s="685"/>
      <c r="WFH39" s="685"/>
      <c r="WFI39" s="685"/>
      <c r="WFJ39" s="685"/>
      <c r="WFK39" s="685"/>
      <c r="WFL39" s="685"/>
      <c r="WFM39" s="685"/>
      <c r="WFN39" s="685"/>
      <c r="WFO39" s="685"/>
      <c r="WFP39" s="685"/>
      <c r="WFQ39" s="685"/>
      <c r="WFR39" s="685"/>
      <c r="WFS39" s="685"/>
      <c r="WFT39" s="685"/>
      <c r="WFU39" s="685"/>
      <c r="WFV39" s="685"/>
      <c r="WFW39" s="685"/>
      <c r="WFX39" s="685"/>
      <c r="WFY39" s="685"/>
      <c r="WFZ39" s="685"/>
      <c r="WGA39" s="685"/>
      <c r="WGB39" s="685"/>
      <c r="WGC39" s="685"/>
      <c r="WGD39" s="685"/>
      <c r="WGE39" s="685"/>
      <c r="WGF39" s="685"/>
      <c r="WGG39" s="685"/>
      <c r="WGH39" s="685"/>
      <c r="WGI39" s="685"/>
      <c r="WGJ39" s="685"/>
      <c r="WGK39" s="685"/>
      <c r="WGL39" s="685"/>
      <c r="WGM39" s="685"/>
      <c r="WGN39" s="685"/>
      <c r="WGO39" s="685"/>
      <c r="WGP39" s="685"/>
      <c r="WGQ39" s="685"/>
      <c r="WGR39" s="685"/>
      <c r="WGS39" s="685"/>
      <c r="WGT39" s="685"/>
      <c r="WGU39" s="685"/>
      <c r="WGV39" s="685"/>
      <c r="WGW39" s="685"/>
      <c r="WGX39" s="685"/>
      <c r="WGY39" s="685"/>
      <c r="WGZ39" s="685"/>
      <c r="WHA39" s="685"/>
      <c r="WHB39" s="685"/>
      <c r="WHC39" s="685"/>
      <c r="WHD39" s="685"/>
      <c r="WHE39" s="685"/>
      <c r="WHF39" s="685"/>
      <c r="WHG39" s="685"/>
      <c r="WHH39" s="685"/>
      <c r="WHI39" s="685"/>
      <c r="WHJ39" s="685"/>
      <c r="WHK39" s="685"/>
      <c r="WHL39" s="685"/>
      <c r="WHM39" s="685"/>
      <c r="WHN39" s="685"/>
      <c r="WHO39" s="685"/>
      <c r="WHP39" s="685"/>
      <c r="WHQ39" s="685"/>
      <c r="WHR39" s="685"/>
      <c r="WHS39" s="685"/>
      <c r="WHT39" s="685"/>
      <c r="WHU39" s="685"/>
      <c r="WHV39" s="685"/>
      <c r="WHW39" s="685"/>
      <c r="WHX39" s="685"/>
      <c r="WHY39" s="685"/>
      <c r="WHZ39" s="685"/>
      <c r="WIA39" s="685"/>
      <c r="WIB39" s="685"/>
      <c r="WIC39" s="685"/>
      <c r="WID39" s="685"/>
      <c r="WIE39" s="685"/>
      <c r="WIF39" s="685"/>
      <c r="WIG39" s="685"/>
      <c r="WIH39" s="685"/>
      <c r="WII39" s="685"/>
      <c r="WIJ39" s="685"/>
      <c r="WIK39" s="685"/>
      <c r="WIL39" s="685"/>
      <c r="WIM39" s="685"/>
      <c r="WIN39" s="685"/>
      <c r="WIO39" s="685"/>
      <c r="WIP39" s="685"/>
      <c r="WIQ39" s="685"/>
      <c r="WIR39" s="685"/>
      <c r="WIS39" s="685"/>
      <c r="WIT39" s="685"/>
      <c r="WIU39" s="685"/>
      <c r="WIV39" s="685"/>
      <c r="WIW39" s="685"/>
      <c r="WIX39" s="685"/>
      <c r="WIY39" s="685"/>
      <c r="WIZ39" s="685"/>
      <c r="WJA39" s="685"/>
      <c r="WJB39" s="685"/>
      <c r="WJC39" s="685"/>
      <c r="WJD39" s="685"/>
      <c r="WJE39" s="685"/>
      <c r="WJF39" s="685"/>
      <c r="WJG39" s="685"/>
      <c r="WJH39" s="685"/>
      <c r="WJI39" s="685"/>
      <c r="WJJ39" s="685"/>
      <c r="WJK39" s="685"/>
      <c r="WJL39" s="685"/>
      <c r="WJM39" s="685"/>
      <c r="WJN39" s="685"/>
      <c r="WJO39" s="685"/>
      <c r="WJP39" s="685"/>
      <c r="WJQ39" s="685"/>
      <c r="WJR39" s="685"/>
      <c r="WJS39" s="685"/>
      <c r="WJT39" s="685"/>
      <c r="WJU39" s="685"/>
      <c r="WJV39" s="685"/>
      <c r="WJW39" s="685"/>
      <c r="WJX39" s="685"/>
      <c r="WJY39" s="685"/>
      <c r="WJZ39" s="685"/>
      <c r="WKA39" s="685"/>
      <c r="WKB39" s="685"/>
      <c r="WKC39" s="685"/>
      <c r="WKD39" s="685"/>
      <c r="WKE39" s="685"/>
      <c r="WKF39" s="685"/>
      <c r="WKG39" s="685"/>
      <c r="WKH39" s="685"/>
      <c r="WKI39" s="685"/>
      <c r="WKJ39" s="685"/>
      <c r="WKK39" s="685"/>
      <c r="WKL39" s="685"/>
      <c r="WKM39" s="685"/>
      <c r="WKN39" s="685"/>
      <c r="WKO39" s="685"/>
      <c r="WKP39" s="685"/>
      <c r="WKQ39" s="685"/>
      <c r="WKR39" s="685"/>
      <c r="WKS39" s="685"/>
      <c r="WKT39" s="685"/>
      <c r="WKU39" s="685"/>
      <c r="WKV39" s="685"/>
      <c r="WKW39" s="685"/>
      <c r="WKX39" s="685"/>
      <c r="WKY39" s="685"/>
      <c r="WKZ39" s="685"/>
      <c r="WLA39" s="685"/>
      <c r="WLB39" s="685"/>
      <c r="WLC39" s="685"/>
      <c r="WLD39" s="685"/>
      <c r="WLE39" s="685"/>
      <c r="WLF39" s="685"/>
      <c r="WLG39" s="685"/>
      <c r="WLH39" s="685"/>
      <c r="WLI39" s="685"/>
      <c r="WLJ39" s="685"/>
      <c r="WLK39" s="685"/>
      <c r="WLL39" s="685"/>
      <c r="WLM39" s="685"/>
      <c r="WLN39" s="685"/>
      <c r="WLO39" s="685"/>
      <c r="WLP39" s="685"/>
      <c r="WLQ39" s="685"/>
      <c r="WLR39" s="685"/>
      <c r="WLS39" s="685"/>
      <c r="WLT39" s="685"/>
      <c r="WLU39" s="685"/>
      <c r="WLV39" s="685"/>
      <c r="WLW39" s="685"/>
      <c r="WLX39" s="685"/>
      <c r="WLY39" s="685"/>
      <c r="WLZ39" s="685"/>
      <c r="WMA39" s="685"/>
      <c r="WMB39" s="685"/>
      <c r="WMC39" s="685"/>
      <c r="WMD39" s="685"/>
      <c r="WME39" s="685"/>
      <c r="WMF39" s="685"/>
      <c r="WMG39" s="685"/>
      <c r="WMH39" s="685"/>
      <c r="WMI39" s="685"/>
      <c r="WMJ39" s="685"/>
      <c r="WMK39" s="685"/>
      <c r="WML39" s="685"/>
      <c r="WMM39" s="685"/>
      <c r="WMN39" s="685"/>
      <c r="WMO39" s="685"/>
      <c r="WMP39" s="685"/>
      <c r="WMQ39" s="685"/>
      <c r="WMR39" s="685"/>
      <c r="WMS39" s="685"/>
      <c r="WMT39" s="685"/>
      <c r="WMU39" s="685"/>
      <c r="WMV39" s="685"/>
      <c r="WMW39" s="685"/>
      <c r="WMX39" s="685"/>
      <c r="WMY39" s="685"/>
      <c r="WMZ39" s="685"/>
      <c r="WNA39" s="685"/>
      <c r="WNB39" s="685"/>
      <c r="WNC39" s="685"/>
      <c r="WND39" s="685"/>
      <c r="WNE39" s="685"/>
      <c r="WNF39" s="685"/>
      <c r="WNG39" s="685"/>
      <c r="WNH39" s="685"/>
      <c r="WNI39" s="685"/>
      <c r="WNJ39" s="685"/>
      <c r="WNK39" s="685"/>
      <c r="WNL39" s="685"/>
      <c r="WNM39" s="685"/>
      <c r="WNN39" s="685"/>
      <c r="WNO39" s="685"/>
      <c r="WNP39" s="685"/>
      <c r="WNQ39" s="685"/>
      <c r="WNR39" s="685"/>
      <c r="WNS39" s="685"/>
      <c r="WNT39" s="685"/>
      <c r="WNU39" s="685"/>
      <c r="WNV39" s="685"/>
      <c r="WNW39" s="685"/>
      <c r="WNX39" s="685"/>
      <c r="WNY39" s="685"/>
      <c r="WNZ39" s="685"/>
      <c r="WOA39" s="685"/>
      <c r="WOB39" s="685"/>
      <c r="WOC39" s="685"/>
      <c r="WOD39" s="685"/>
      <c r="WOE39" s="685"/>
      <c r="WOF39" s="685"/>
      <c r="WOG39" s="685"/>
      <c r="WOH39" s="685"/>
      <c r="WOI39" s="685"/>
      <c r="WOJ39" s="685"/>
      <c r="WOK39" s="685"/>
      <c r="WOL39" s="685"/>
      <c r="WOM39" s="685"/>
      <c r="WON39" s="685"/>
      <c r="WOO39" s="685"/>
      <c r="WOP39" s="685"/>
      <c r="WOQ39" s="685"/>
      <c r="WOR39" s="685"/>
      <c r="WOS39" s="685"/>
      <c r="WOT39" s="685"/>
      <c r="WOU39" s="685"/>
      <c r="WOV39" s="685"/>
      <c r="WOW39" s="685"/>
      <c r="WOX39" s="685"/>
      <c r="WOY39" s="685"/>
      <c r="WOZ39" s="685"/>
      <c r="WPA39" s="685"/>
      <c r="WPB39" s="685"/>
      <c r="WPC39" s="685"/>
      <c r="WPD39" s="685"/>
      <c r="WPE39" s="685"/>
      <c r="WPF39" s="685"/>
      <c r="WPG39" s="685"/>
      <c r="WPH39" s="685"/>
      <c r="WPI39" s="685"/>
      <c r="WPJ39" s="685"/>
      <c r="WPK39" s="685"/>
      <c r="WPL39" s="685"/>
      <c r="WPM39" s="685"/>
      <c r="WPN39" s="685"/>
      <c r="WPO39" s="685"/>
      <c r="WPP39" s="685"/>
      <c r="WPQ39" s="685"/>
      <c r="WPR39" s="685"/>
      <c r="WPS39" s="685"/>
      <c r="WPT39" s="685"/>
      <c r="WPU39" s="685"/>
      <c r="WPV39" s="685"/>
      <c r="WPW39" s="685"/>
      <c r="WPX39" s="685"/>
      <c r="WPY39" s="685"/>
      <c r="WPZ39" s="685"/>
      <c r="WQA39" s="685"/>
      <c r="WQB39" s="685"/>
      <c r="WQC39" s="685"/>
      <c r="WQD39" s="685"/>
      <c r="WQE39" s="685"/>
      <c r="WQF39" s="685"/>
      <c r="WQG39" s="685"/>
      <c r="WQH39" s="685"/>
      <c r="WQI39" s="685"/>
      <c r="WQJ39" s="685"/>
      <c r="WQK39" s="685"/>
      <c r="WQL39" s="685"/>
      <c r="WQM39" s="685"/>
      <c r="WQN39" s="685"/>
      <c r="WQO39" s="685"/>
      <c r="WQP39" s="685"/>
      <c r="WQQ39" s="685"/>
      <c r="WQR39" s="685"/>
      <c r="WQS39" s="685"/>
      <c r="WQT39" s="685"/>
      <c r="WQU39" s="685"/>
      <c r="WQV39" s="685"/>
      <c r="WQW39" s="685"/>
      <c r="WQX39" s="685"/>
      <c r="WQY39" s="685"/>
      <c r="WQZ39" s="685"/>
      <c r="WRA39" s="685"/>
      <c r="WRB39" s="685"/>
      <c r="WRC39" s="685"/>
      <c r="WRD39" s="685"/>
      <c r="WRE39" s="685"/>
      <c r="WRF39" s="685"/>
      <c r="WRG39" s="685"/>
      <c r="WRH39" s="685"/>
      <c r="WRI39" s="685"/>
      <c r="WRJ39" s="685"/>
      <c r="WRK39" s="685"/>
      <c r="WRL39" s="685"/>
      <c r="WRM39" s="685"/>
      <c r="WRN39" s="685"/>
      <c r="WRO39" s="685"/>
      <c r="WRP39" s="685"/>
      <c r="WRQ39" s="685"/>
      <c r="WRR39" s="685"/>
      <c r="WRS39" s="685"/>
      <c r="WRT39" s="685"/>
      <c r="WRU39" s="685"/>
      <c r="WRV39" s="685"/>
      <c r="WRW39" s="685"/>
      <c r="WRX39" s="685"/>
      <c r="WRY39" s="685"/>
      <c r="WRZ39" s="685"/>
      <c r="WSA39" s="685"/>
      <c r="WSB39" s="685"/>
      <c r="WSC39" s="685"/>
      <c r="WSD39" s="685"/>
      <c r="WSE39" s="685"/>
      <c r="WSF39" s="685"/>
      <c r="WSG39" s="685"/>
      <c r="WSH39" s="685"/>
      <c r="WSI39" s="685"/>
      <c r="WSJ39" s="685"/>
      <c r="WSK39" s="685"/>
      <c r="WSL39" s="685"/>
      <c r="WSM39" s="685"/>
      <c r="WSN39" s="685"/>
      <c r="WSO39" s="685"/>
      <c r="WSP39" s="685"/>
      <c r="WSQ39" s="685"/>
      <c r="WSR39" s="685"/>
      <c r="WSS39" s="685"/>
      <c r="WST39" s="685"/>
      <c r="WSU39" s="685"/>
      <c r="WSV39" s="685"/>
      <c r="WSW39" s="685"/>
      <c r="WSX39" s="685"/>
      <c r="WSY39" s="685"/>
      <c r="WSZ39" s="685"/>
      <c r="WTA39" s="685"/>
      <c r="WTB39" s="685"/>
      <c r="WTC39" s="685"/>
      <c r="WTD39" s="685"/>
      <c r="WTE39" s="685"/>
      <c r="WTF39" s="685"/>
      <c r="WTG39" s="685"/>
      <c r="WTH39" s="685"/>
      <c r="WTI39" s="685"/>
      <c r="WTJ39" s="685"/>
      <c r="WTK39" s="685"/>
      <c r="WTL39" s="685"/>
      <c r="WTM39" s="685"/>
      <c r="WTN39" s="685"/>
      <c r="WTO39" s="685"/>
      <c r="WTP39" s="685"/>
      <c r="WTQ39" s="685"/>
      <c r="WTR39" s="685"/>
      <c r="WTS39" s="685"/>
      <c r="WTT39" s="685"/>
      <c r="WTU39" s="685"/>
      <c r="WTV39" s="685"/>
      <c r="WTW39" s="685"/>
      <c r="WTX39" s="685"/>
      <c r="WTY39" s="685"/>
      <c r="WTZ39" s="685"/>
      <c r="WUA39" s="685"/>
      <c r="WUB39" s="685"/>
      <c r="WUC39" s="685"/>
      <c r="WUD39" s="685"/>
      <c r="WUE39" s="685"/>
      <c r="WUF39" s="685"/>
      <c r="WUG39" s="685"/>
      <c r="WUH39" s="685"/>
      <c r="WUI39" s="685"/>
      <c r="WUJ39" s="685"/>
      <c r="WUK39" s="685"/>
      <c r="WUL39" s="685"/>
      <c r="WUM39" s="685"/>
      <c r="WUN39" s="685"/>
      <c r="WUO39" s="685"/>
      <c r="WUP39" s="685"/>
      <c r="WUQ39" s="685"/>
      <c r="WUR39" s="685"/>
      <c r="WUS39" s="685"/>
      <c r="WUT39" s="685"/>
      <c r="WUU39" s="685"/>
      <c r="WUV39" s="685"/>
      <c r="WUW39" s="685"/>
      <c r="WUX39" s="685"/>
      <c r="WUY39" s="685"/>
      <c r="WUZ39" s="685"/>
      <c r="WVA39" s="685"/>
      <c r="WVB39" s="685"/>
      <c r="WVC39" s="685"/>
      <c r="WVD39" s="685"/>
      <c r="WVE39" s="685"/>
    </row>
    <row r="40" spans="1:16125" s="702" customFormat="1">
      <c r="A40" s="685"/>
      <c r="B40" s="685"/>
      <c r="C40" s="685"/>
      <c r="D40" s="685"/>
      <c r="E40" s="685"/>
      <c r="F40" s="685"/>
      <c r="G40" s="685"/>
      <c r="H40" s="685"/>
      <c r="I40" s="685"/>
      <c r="J40" s="685"/>
      <c r="K40" s="685"/>
      <c r="L40" s="685"/>
      <c r="M40" s="685"/>
      <c r="N40" s="685"/>
      <c r="O40" s="685"/>
      <c r="P40" s="685"/>
      <c r="Q40" s="685"/>
      <c r="R40" s="685"/>
      <c r="S40" s="685"/>
      <c r="T40" s="685"/>
      <c r="U40" s="685"/>
      <c r="V40" s="685"/>
      <c r="W40" s="685"/>
      <c r="X40" s="685"/>
      <c r="Y40" s="685"/>
      <c r="Z40" s="685"/>
      <c r="AA40" s="685"/>
      <c r="AB40" s="685"/>
      <c r="AC40" s="685"/>
      <c r="AD40" s="685"/>
      <c r="AE40" s="685"/>
      <c r="AF40" s="685"/>
      <c r="AG40" s="685"/>
      <c r="AH40" s="685"/>
      <c r="AI40" s="685"/>
      <c r="AJ40" s="685"/>
      <c r="AK40" s="685"/>
      <c r="AL40" s="685"/>
      <c r="AM40" s="685"/>
      <c r="AN40" s="685"/>
      <c r="AO40" s="685"/>
      <c r="AP40" s="685"/>
      <c r="AQ40" s="685"/>
      <c r="AR40" s="685"/>
      <c r="AS40" s="685"/>
      <c r="AT40" s="685"/>
      <c r="AU40" s="685"/>
      <c r="AV40" s="685"/>
      <c r="AW40" s="685"/>
      <c r="AX40" s="685"/>
      <c r="AY40" s="685"/>
      <c r="AZ40" s="685"/>
      <c r="BA40" s="685"/>
      <c r="BB40" s="685"/>
      <c r="BC40" s="685"/>
      <c r="BD40" s="685"/>
      <c r="BE40" s="685"/>
      <c r="BF40" s="685"/>
      <c r="BG40" s="685"/>
      <c r="BH40" s="685"/>
      <c r="BI40" s="685"/>
      <c r="BJ40" s="685"/>
      <c r="BK40" s="685"/>
      <c r="BL40" s="685"/>
      <c r="BM40" s="685"/>
      <c r="BN40" s="685"/>
      <c r="BO40" s="685"/>
      <c r="BP40" s="685"/>
      <c r="BQ40" s="685"/>
      <c r="BR40" s="685"/>
      <c r="BS40" s="685"/>
      <c r="BT40" s="685"/>
      <c r="BU40" s="685"/>
      <c r="BV40" s="685"/>
      <c r="BW40" s="685"/>
      <c r="BX40" s="685"/>
      <c r="BY40" s="685"/>
      <c r="BZ40" s="685"/>
      <c r="CA40" s="685"/>
      <c r="CB40" s="685"/>
      <c r="CC40" s="685"/>
      <c r="CD40" s="685"/>
      <c r="CE40" s="685"/>
      <c r="CF40" s="685"/>
      <c r="CG40" s="685"/>
      <c r="CH40" s="685"/>
      <c r="CI40" s="685"/>
      <c r="CJ40" s="685"/>
      <c r="CK40" s="685"/>
      <c r="CL40" s="685"/>
      <c r="CM40" s="685"/>
      <c r="CN40" s="685"/>
      <c r="CO40" s="685"/>
      <c r="CP40" s="685"/>
      <c r="CQ40" s="685"/>
      <c r="CR40" s="685"/>
      <c r="CS40" s="685"/>
      <c r="CT40" s="685"/>
      <c r="CU40" s="685"/>
      <c r="CV40" s="685"/>
      <c r="CW40" s="685"/>
      <c r="CX40" s="685"/>
      <c r="CY40" s="685"/>
      <c r="CZ40" s="685"/>
      <c r="DA40" s="685"/>
      <c r="DB40" s="685"/>
      <c r="DC40" s="685"/>
      <c r="DD40" s="685"/>
      <c r="DE40" s="685"/>
      <c r="DF40" s="685"/>
      <c r="DG40" s="685"/>
      <c r="DH40" s="685"/>
      <c r="DI40" s="685"/>
      <c r="DJ40" s="685"/>
      <c r="DK40" s="685"/>
      <c r="DL40" s="685"/>
      <c r="DM40" s="685"/>
      <c r="DN40" s="685"/>
      <c r="DO40" s="685"/>
      <c r="DP40" s="685"/>
      <c r="DQ40" s="685"/>
      <c r="DR40" s="685"/>
      <c r="DS40" s="685"/>
      <c r="DT40" s="685"/>
      <c r="DU40" s="685"/>
      <c r="DV40" s="685"/>
      <c r="DW40" s="685"/>
      <c r="DX40" s="685"/>
      <c r="DY40" s="685"/>
      <c r="DZ40" s="685"/>
      <c r="EA40" s="685"/>
      <c r="EB40" s="685"/>
      <c r="EC40" s="685"/>
      <c r="ED40" s="685"/>
      <c r="EE40" s="685"/>
      <c r="EF40" s="685"/>
      <c r="EG40" s="685"/>
      <c r="EH40" s="685"/>
      <c r="EI40" s="685"/>
      <c r="EJ40" s="685"/>
      <c r="EK40" s="685"/>
      <c r="EL40" s="685"/>
      <c r="EM40" s="685"/>
      <c r="EN40" s="685"/>
      <c r="EO40" s="685"/>
      <c r="EP40" s="685"/>
      <c r="EQ40" s="685"/>
      <c r="ER40" s="685"/>
      <c r="ES40" s="685"/>
      <c r="ET40" s="685"/>
      <c r="EU40" s="685"/>
      <c r="EV40" s="685"/>
      <c r="EW40" s="685"/>
      <c r="EX40" s="685"/>
      <c r="EY40" s="685"/>
      <c r="EZ40" s="685"/>
      <c r="FA40" s="685"/>
      <c r="FB40" s="685"/>
      <c r="FC40" s="685"/>
      <c r="FD40" s="685"/>
      <c r="FE40" s="685"/>
      <c r="FF40" s="685"/>
      <c r="FG40" s="685"/>
      <c r="FH40" s="685"/>
      <c r="FI40" s="685"/>
      <c r="FJ40" s="685"/>
      <c r="FK40" s="685"/>
      <c r="FL40" s="685"/>
      <c r="FM40" s="685"/>
      <c r="FN40" s="685"/>
      <c r="FO40" s="685"/>
      <c r="FP40" s="685"/>
      <c r="FQ40" s="685"/>
      <c r="FR40" s="685"/>
      <c r="FS40" s="685"/>
      <c r="FT40" s="685"/>
      <c r="FU40" s="685"/>
      <c r="FV40" s="685"/>
      <c r="FW40" s="685"/>
      <c r="FX40" s="685"/>
      <c r="FY40" s="685"/>
      <c r="FZ40" s="685"/>
      <c r="GA40" s="685"/>
      <c r="GB40" s="685"/>
      <c r="GC40" s="685"/>
      <c r="GD40" s="685"/>
      <c r="GE40" s="685"/>
      <c r="GF40" s="685"/>
      <c r="GG40" s="685"/>
      <c r="GH40" s="685"/>
      <c r="GI40" s="685"/>
      <c r="GJ40" s="685"/>
      <c r="GK40" s="685"/>
      <c r="GL40" s="685"/>
      <c r="GM40" s="685"/>
      <c r="GN40" s="685"/>
      <c r="GO40" s="685"/>
      <c r="GP40" s="685"/>
      <c r="GQ40" s="685"/>
      <c r="GR40" s="685"/>
      <c r="GS40" s="685"/>
      <c r="GT40" s="685"/>
      <c r="GU40" s="685"/>
      <c r="GV40" s="685"/>
      <c r="GW40" s="685"/>
      <c r="GX40" s="685"/>
      <c r="GY40" s="685"/>
      <c r="GZ40" s="685"/>
      <c r="HA40" s="685"/>
      <c r="HB40" s="685"/>
      <c r="HC40" s="685"/>
      <c r="HD40" s="685"/>
      <c r="HE40" s="685"/>
      <c r="HF40" s="685"/>
      <c r="HG40" s="685"/>
      <c r="HH40" s="685"/>
      <c r="HI40" s="685"/>
      <c r="HJ40" s="685"/>
      <c r="HK40" s="685"/>
      <c r="HL40" s="685"/>
      <c r="HM40" s="685"/>
      <c r="HN40" s="685"/>
      <c r="HO40" s="685"/>
      <c r="HP40" s="685"/>
      <c r="HQ40" s="685"/>
      <c r="HR40" s="685"/>
      <c r="HS40" s="685"/>
      <c r="HT40" s="685"/>
      <c r="HU40" s="685"/>
      <c r="HV40" s="685"/>
      <c r="HW40" s="685"/>
      <c r="HX40" s="685"/>
      <c r="HY40" s="685"/>
      <c r="HZ40" s="685"/>
      <c r="IA40" s="685"/>
      <c r="IB40" s="685"/>
      <c r="IC40" s="685"/>
      <c r="ID40" s="685"/>
      <c r="IE40" s="685"/>
      <c r="IF40" s="685"/>
      <c r="IG40" s="685"/>
      <c r="IH40" s="685"/>
      <c r="II40" s="685"/>
      <c r="IJ40" s="685"/>
      <c r="IK40" s="685"/>
      <c r="IL40" s="685"/>
      <c r="IM40" s="685"/>
      <c r="IN40" s="685"/>
      <c r="IO40" s="685"/>
      <c r="IP40" s="685"/>
      <c r="IQ40" s="685"/>
      <c r="IR40" s="685"/>
      <c r="IS40" s="685"/>
      <c r="IT40" s="685"/>
      <c r="IU40" s="685"/>
      <c r="IV40" s="685"/>
      <c r="IW40" s="685"/>
      <c r="IX40" s="685"/>
      <c r="IY40" s="685"/>
      <c r="IZ40" s="685"/>
      <c r="JA40" s="685"/>
      <c r="JB40" s="685"/>
      <c r="JC40" s="685"/>
      <c r="JD40" s="685"/>
      <c r="JE40" s="685"/>
      <c r="JF40" s="685"/>
      <c r="JG40" s="685"/>
      <c r="JH40" s="685"/>
      <c r="JI40" s="685"/>
      <c r="JJ40" s="685"/>
      <c r="JK40" s="685"/>
      <c r="JL40" s="685"/>
      <c r="JM40" s="685"/>
      <c r="JN40" s="685"/>
      <c r="JO40" s="685"/>
      <c r="JP40" s="685"/>
      <c r="JQ40" s="685"/>
      <c r="JR40" s="685"/>
      <c r="JS40" s="685"/>
      <c r="JT40" s="685"/>
      <c r="JU40" s="685"/>
      <c r="JV40" s="685"/>
      <c r="JW40" s="685"/>
      <c r="JX40" s="685"/>
      <c r="JY40" s="685"/>
      <c r="JZ40" s="685"/>
      <c r="KA40" s="685"/>
      <c r="KB40" s="685"/>
      <c r="KC40" s="685"/>
      <c r="KD40" s="685"/>
      <c r="KE40" s="685"/>
      <c r="KF40" s="685"/>
      <c r="KG40" s="685"/>
      <c r="KH40" s="685"/>
      <c r="KI40" s="685"/>
      <c r="KJ40" s="685"/>
      <c r="KK40" s="685"/>
      <c r="KL40" s="685"/>
      <c r="KM40" s="685"/>
      <c r="KN40" s="685"/>
      <c r="KO40" s="685"/>
      <c r="KP40" s="685"/>
      <c r="KQ40" s="685"/>
      <c r="KR40" s="685"/>
      <c r="KS40" s="685"/>
      <c r="KT40" s="685"/>
      <c r="KU40" s="685"/>
      <c r="KV40" s="685"/>
      <c r="KW40" s="685"/>
      <c r="KX40" s="685"/>
      <c r="KY40" s="685"/>
      <c r="KZ40" s="685"/>
      <c r="LA40" s="685"/>
      <c r="LB40" s="685"/>
      <c r="LC40" s="685"/>
      <c r="LD40" s="685"/>
      <c r="LE40" s="685"/>
      <c r="LF40" s="685"/>
      <c r="LG40" s="685"/>
      <c r="LH40" s="685"/>
      <c r="LI40" s="685"/>
      <c r="LJ40" s="685"/>
      <c r="LK40" s="685"/>
      <c r="LL40" s="685"/>
      <c r="LM40" s="685"/>
      <c r="LN40" s="685"/>
      <c r="LO40" s="685"/>
      <c r="LP40" s="685"/>
      <c r="LQ40" s="685"/>
      <c r="LR40" s="685"/>
      <c r="LS40" s="685"/>
      <c r="LT40" s="685"/>
      <c r="LU40" s="685"/>
      <c r="LV40" s="685"/>
      <c r="LW40" s="685"/>
      <c r="LX40" s="685"/>
      <c r="LY40" s="685"/>
      <c r="LZ40" s="685"/>
      <c r="MA40" s="685"/>
      <c r="MB40" s="685"/>
      <c r="MC40" s="685"/>
      <c r="MD40" s="685"/>
      <c r="ME40" s="685"/>
      <c r="MF40" s="685"/>
      <c r="MG40" s="685"/>
      <c r="MH40" s="685"/>
      <c r="MI40" s="685"/>
      <c r="MJ40" s="685"/>
      <c r="MK40" s="685"/>
      <c r="ML40" s="685"/>
      <c r="MM40" s="685"/>
      <c r="MN40" s="685"/>
      <c r="MO40" s="685"/>
      <c r="MP40" s="685"/>
      <c r="MQ40" s="685"/>
      <c r="MR40" s="685"/>
      <c r="MS40" s="685"/>
      <c r="MT40" s="685"/>
      <c r="MU40" s="685"/>
      <c r="MV40" s="685"/>
      <c r="MW40" s="685"/>
      <c r="MX40" s="685"/>
      <c r="MY40" s="685"/>
      <c r="MZ40" s="685"/>
      <c r="NA40" s="685"/>
      <c r="NB40" s="685"/>
      <c r="NC40" s="685"/>
      <c r="ND40" s="685"/>
      <c r="NE40" s="685"/>
      <c r="NF40" s="685"/>
      <c r="NG40" s="685"/>
      <c r="NH40" s="685"/>
      <c r="NI40" s="685"/>
      <c r="NJ40" s="685"/>
      <c r="NK40" s="685"/>
      <c r="NL40" s="685"/>
      <c r="NM40" s="685"/>
      <c r="NN40" s="685"/>
      <c r="NO40" s="685"/>
      <c r="NP40" s="685"/>
      <c r="NQ40" s="685"/>
      <c r="NR40" s="685"/>
      <c r="NS40" s="685"/>
      <c r="NT40" s="685"/>
      <c r="NU40" s="685"/>
      <c r="NV40" s="685"/>
      <c r="NW40" s="685"/>
      <c r="NX40" s="685"/>
      <c r="NY40" s="685"/>
      <c r="NZ40" s="685"/>
      <c r="OA40" s="685"/>
      <c r="OB40" s="685"/>
      <c r="OC40" s="685"/>
      <c r="OD40" s="685"/>
      <c r="OE40" s="685"/>
      <c r="OF40" s="685"/>
      <c r="OG40" s="685"/>
      <c r="OH40" s="685"/>
      <c r="OI40" s="685"/>
      <c r="OJ40" s="685"/>
      <c r="OK40" s="685"/>
      <c r="OL40" s="685"/>
      <c r="OM40" s="685"/>
      <c r="ON40" s="685"/>
      <c r="OO40" s="685"/>
      <c r="OP40" s="685"/>
      <c r="OQ40" s="685"/>
      <c r="OR40" s="685"/>
      <c r="OS40" s="685"/>
      <c r="OT40" s="685"/>
      <c r="OU40" s="685"/>
      <c r="OV40" s="685"/>
      <c r="OW40" s="685"/>
      <c r="OX40" s="685"/>
      <c r="OY40" s="685"/>
      <c r="OZ40" s="685"/>
      <c r="PA40" s="685"/>
      <c r="PB40" s="685"/>
      <c r="PC40" s="685"/>
      <c r="PD40" s="685"/>
      <c r="PE40" s="685"/>
      <c r="PF40" s="685"/>
      <c r="PG40" s="685"/>
      <c r="PH40" s="685"/>
      <c r="PI40" s="685"/>
      <c r="PJ40" s="685"/>
      <c r="PK40" s="685"/>
      <c r="PL40" s="685"/>
      <c r="PM40" s="685"/>
      <c r="PN40" s="685"/>
      <c r="PO40" s="685"/>
      <c r="PP40" s="685"/>
      <c r="PQ40" s="685"/>
      <c r="PR40" s="685"/>
      <c r="PS40" s="685"/>
      <c r="PT40" s="685"/>
      <c r="PU40" s="685"/>
      <c r="PV40" s="685"/>
      <c r="PW40" s="685"/>
      <c r="PX40" s="685"/>
      <c r="PY40" s="685"/>
      <c r="PZ40" s="685"/>
      <c r="QA40" s="685"/>
      <c r="QB40" s="685"/>
      <c r="QC40" s="685"/>
      <c r="QD40" s="685"/>
      <c r="QE40" s="685"/>
      <c r="QF40" s="685"/>
      <c r="QG40" s="685"/>
      <c r="QH40" s="685"/>
      <c r="QI40" s="685"/>
      <c r="QJ40" s="685"/>
      <c r="QK40" s="685"/>
      <c r="QL40" s="685"/>
      <c r="QM40" s="685"/>
      <c r="QN40" s="685"/>
      <c r="QO40" s="685"/>
      <c r="QP40" s="685"/>
      <c r="QQ40" s="685"/>
      <c r="QR40" s="685"/>
      <c r="QS40" s="685"/>
      <c r="QT40" s="685"/>
      <c r="QU40" s="685"/>
      <c r="QV40" s="685"/>
      <c r="QW40" s="685"/>
      <c r="QX40" s="685"/>
      <c r="QY40" s="685"/>
      <c r="QZ40" s="685"/>
      <c r="RA40" s="685"/>
      <c r="RB40" s="685"/>
      <c r="RC40" s="685"/>
      <c r="RD40" s="685"/>
      <c r="RE40" s="685"/>
      <c r="RF40" s="685"/>
      <c r="RG40" s="685"/>
      <c r="RH40" s="685"/>
      <c r="RI40" s="685"/>
      <c r="RJ40" s="685"/>
      <c r="RK40" s="685"/>
      <c r="RL40" s="685"/>
      <c r="RM40" s="685"/>
      <c r="RN40" s="685"/>
      <c r="RO40" s="685"/>
      <c r="RP40" s="685"/>
      <c r="RQ40" s="685"/>
      <c r="RR40" s="685"/>
      <c r="RS40" s="685"/>
      <c r="RT40" s="685"/>
      <c r="RU40" s="685"/>
      <c r="RV40" s="685"/>
      <c r="RW40" s="685"/>
      <c r="RX40" s="685"/>
      <c r="RY40" s="685"/>
      <c r="RZ40" s="685"/>
      <c r="SA40" s="685"/>
      <c r="SB40" s="685"/>
      <c r="SC40" s="685"/>
      <c r="SD40" s="685"/>
      <c r="SE40" s="685"/>
      <c r="SF40" s="685"/>
      <c r="SG40" s="685"/>
      <c r="SH40" s="685"/>
      <c r="SI40" s="685"/>
      <c r="SJ40" s="685"/>
      <c r="SK40" s="685"/>
      <c r="SL40" s="685"/>
      <c r="SM40" s="685"/>
      <c r="SN40" s="685"/>
      <c r="SO40" s="685"/>
      <c r="SP40" s="685"/>
      <c r="SQ40" s="685"/>
      <c r="SR40" s="685"/>
      <c r="SS40" s="685"/>
      <c r="ST40" s="685"/>
      <c r="SU40" s="685"/>
      <c r="SV40" s="685"/>
      <c r="SW40" s="685"/>
      <c r="SX40" s="685"/>
      <c r="SY40" s="685"/>
      <c r="SZ40" s="685"/>
      <c r="TA40" s="685"/>
      <c r="TB40" s="685"/>
      <c r="TC40" s="685"/>
      <c r="TD40" s="685"/>
      <c r="TE40" s="685"/>
      <c r="TF40" s="685"/>
      <c r="TG40" s="685"/>
      <c r="TH40" s="685"/>
      <c r="TI40" s="685"/>
      <c r="TJ40" s="685"/>
      <c r="TK40" s="685"/>
      <c r="TL40" s="685"/>
      <c r="TM40" s="685"/>
      <c r="TN40" s="685"/>
      <c r="TO40" s="685"/>
      <c r="TP40" s="685"/>
      <c r="TQ40" s="685"/>
      <c r="TR40" s="685"/>
      <c r="TS40" s="685"/>
      <c r="TT40" s="685"/>
      <c r="TU40" s="685"/>
      <c r="TV40" s="685"/>
      <c r="TW40" s="685"/>
      <c r="TX40" s="685"/>
      <c r="TY40" s="685"/>
      <c r="TZ40" s="685"/>
      <c r="UA40" s="685"/>
      <c r="UB40" s="685"/>
      <c r="UC40" s="685"/>
      <c r="UD40" s="685"/>
      <c r="UE40" s="685"/>
      <c r="UF40" s="685"/>
      <c r="UG40" s="685"/>
      <c r="UH40" s="685"/>
      <c r="UI40" s="685"/>
      <c r="UJ40" s="685"/>
      <c r="UK40" s="685"/>
      <c r="UL40" s="685"/>
      <c r="UM40" s="685"/>
      <c r="UN40" s="685"/>
      <c r="UO40" s="685"/>
      <c r="UP40" s="685"/>
      <c r="UQ40" s="685"/>
      <c r="UR40" s="685"/>
      <c r="US40" s="685"/>
      <c r="UT40" s="685"/>
      <c r="UU40" s="685"/>
      <c r="UV40" s="685"/>
      <c r="UW40" s="685"/>
      <c r="UX40" s="685"/>
      <c r="UY40" s="685"/>
      <c r="UZ40" s="685"/>
      <c r="VA40" s="685"/>
      <c r="VB40" s="685"/>
      <c r="VC40" s="685"/>
      <c r="VD40" s="685"/>
      <c r="VE40" s="685"/>
      <c r="VF40" s="685"/>
      <c r="VG40" s="685"/>
      <c r="VH40" s="685"/>
      <c r="VI40" s="685"/>
      <c r="VJ40" s="685"/>
      <c r="VK40" s="685"/>
      <c r="VL40" s="685"/>
      <c r="VM40" s="685"/>
      <c r="VN40" s="685"/>
      <c r="VO40" s="685"/>
      <c r="VP40" s="685"/>
      <c r="VQ40" s="685"/>
      <c r="VR40" s="685"/>
      <c r="VS40" s="685"/>
      <c r="VT40" s="685"/>
      <c r="VU40" s="685"/>
      <c r="VV40" s="685"/>
      <c r="VW40" s="685"/>
      <c r="VX40" s="685"/>
      <c r="VY40" s="685"/>
      <c r="VZ40" s="685"/>
      <c r="WA40" s="685"/>
      <c r="WB40" s="685"/>
      <c r="WC40" s="685"/>
      <c r="WD40" s="685"/>
      <c r="WE40" s="685"/>
      <c r="WF40" s="685"/>
      <c r="WG40" s="685"/>
      <c r="WH40" s="685"/>
      <c r="WI40" s="685"/>
      <c r="WJ40" s="685"/>
      <c r="WK40" s="685"/>
      <c r="WL40" s="685"/>
      <c r="WM40" s="685"/>
      <c r="WN40" s="685"/>
      <c r="WO40" s="685"/>
      <c r="WP40" s="685"/>
      <c r="WQ40" s="685"/>
      <c r="WR40" s="685"/>
      <c r="WS40" s="685"/>
      <c r="WT40" s="685"/>
      <c r="WU40" s="685"/>
      <c r="WV40" s="685"/>
      <c r="WW40" s="685"/>
      <c r="WX40" s="685"/>
      <c r="WY40" s="685"/>
      <c r="WZ40" s="685"/>
      <c r="XA40" s="685"/>
      <c r="XB40" s="685"/>
      <c r="XC40" s="685"/>
      <c r="XD40" s="685"/>
      <c r="XE40" s="685"/>
      <c r="XF40" s="685"/>
      <c r="XG40" s="685"/>
      <c r="XH40" s="685"/>
      <c r="XI40" s="685"/>
      <c r="XJ40" s="685"/>
      <c r="XK40" s="685"/>
      <c r="XL40" s="685"/>
      <c r="XM40" s="685"/>
      <c r="XN40" s="685"/>
      <c r="XO40" s="685"/>
      <c r="XP40" s="685"/>
      <c r="XQ40" s="685"/>
      <c r="XR40" s="685"/>
      <c r="XS40" s="685"/>
      <c r="XT40" s="685"/>
      <c r="XU40" s="685"/>
      <c r="XV40" s="685"/>
      <c r="XW40" s="685"/>
      <c r="XX40" s="685"/>
      <c r="XY40" s="685"/>
      <c r="XZ40" s="685"/>
      <c r="YA40" s="685"/>
      <c r="YB40" s="685"/>
      <c r="YC40" s="685"/>
      <c r="YD40" s="685"/>
      <c r="YE40" s="685"/>
      <c r="YF40" s="685"/>
      <c r="YG40" s="685"/>
      <c r="YH40" s="685"/>
      <c r="YI40" s="685"/>
      <c r="YJ40" s="685"/>
      <c r="YK40" s="685"/>
      <c r="YL40" s="685"/>
      <c r="YM40" s="685"/>
      <c r="YN40" s="685"/>
      <c r="YO40" s="685"/>
      <c r="YP40" s="685"/>
      <c r="YQ40" s="685"/>
      <c r="YR40" s="685"/>
      <c r="YS40" s="685"/>
      <c r="YT40" s="685"/>
      <c r="YU40" s="685"/>
      <c r="YV40" s="685"/>
      <c r="YW40" s="685"/>
      <c r="YX40" s="685"/>
      <c r="YY40" s="685"/>
      <c r="YZ40" s="685"/>
      <c r="ZA40" s="685"/>
      <c r="ZB40" s="685"/>
      <c r="ZC40" s="685"/>
      <c r="ZD40" s="685"/>
      <c r="ZE40" s="685"/>
      <c r="ZF40" s="685"/>
      <c r="ZG40" s="685"/>
      <c r="ZH40" s="685"/>
      <c r="ZI40" s="685"/>
      <c r="ZJ40" s="685"/>
      <c r="ZK40" s="685"/>
      <c r="ZL40" s="685"/>
      <c r="ZM40" s="685"/>
      <c r="ZN40" s="685"/>
      <c r="ZO40" s="685"/>
      <c r="ZP40" s="685"/>
      <c r="ZQ40" s="685"/>
      <c r="ZR40" s="685"/>
      <c r="ZS40" s="685"/>
      <c r="ZT40" s="685"/>
      <c r="ZU40" s="685"/>
      <c r="ZV40" s="685"/>
      <c r="ZW40" s="685"/>
      <c r="ZX40" s="685"/>
      <c r="ZY40" s="685"/>
      <c r="ZZ40" s="685"/>
      <c r="AAA40" s="685"/>
      <c r="AAB40" s="685"/>
      <c r="AAC40" s="685"/>
      <c r="AAD40" s="685"/>
      <c r="AAE40" s="685"/>
      <c r="AAF40" s="685"/>
      <c r="AAG40" s="685"/>
      <c r="AAH40" s="685"/>
      <c r="AAI40" s="685"/>
      <c r="AAJ40" s="685"/>
      <c r="AAK40" s="685"/>
      <c r="AAL40" s="685"/>
      <c r="AAM40" s="685"/>
      <c r="AAN40" s="685"/>
      <c r="AAO40" s="685"/>
      <c r="AAP40" s="685"/>
      <c r="AAQ40" s="685"/>
      <c r="AAR40" s="685"/>
      <c r="AAS40" s="685"/>
      <c r="AAT40" s="685"/>
      <c r="AAU40" s="685"/>
      <c r="AAV40" s="685"/>
      <c r="AAW40" s="685"/>
      <c r="AAX40" s="685"/>
      <c r="AAY40" s="685"/>
      <c r="AAZ40" s="685"/>
      <c r="ABA40" s="685"/>
      <c r="ABB40" s="685"/>
      <c r="ABC40" s="685"/>
      <c r="ABD40" s="685"/>
      <c r="ABE40" s="685"/>
      <c r="ABF40" s="685"/>
      <c r="ABG40" s="685"/>
      <c r="ABH40" s="685"/>
      <c r="ABI40" s="685"/>
      <c r="ABJ40" s="685"/>
      <c r="ABK40" s="685"/>
      <c r="ABL40" s="685"/>
      <c r="ABM40" s="685"/>
      <c r="ABN40" s="685"/>
      <c r="ABO40" s="685"/>
      <c r="ABP40" s="685"/>
      <c r="ABQ40" s="685"/>
      <c r="ABR40" s="685"/>
      <c r="ABS40" s="685"/>
      <c r="ABT40" s="685"/>
      <c r="ABU40" s="685"/>
      <c r="ABV40" s="685"/>
      <c r="ABW40" s="685"/>
      <c r="ABX40" s="685"/>
      <c r="ABY40" s="685"/>
      <c r="ABZ40" s="685"/>
      <c r="ACA40" s="685"/>
      <c r="ACB40" s="685"/>
      <c r="ACC40" s="685"/>
      <c r="ACD40" s="685"/>
      <c r="ACE40" s="685"/>
      <c r="ACF40" s="685"/>
      <c r="ACG40" s="685"/>
      <c r="ACH40" s="685"/>
      <c r="ACI40" s="685"/>
      <c r="ACJ40" s="685"/>
      <c r="ACK40" s="685"/>
      <c r="ACL40" s="685"/>
      <c r="ACM40" s="685"/>
      <c r="ACN40" s="685"/>
      <c r="ACO40" s="685"/>
      <c r="ACP40" s="685"/>
      <c r="ACQ40" s="685"/>
      <c r="ACR40" s="685"/>
      <c r="ACS40" s="685"/>
      <c r="ACT40" s="685"/>
      <c r="ACU40" s="685"/>
      <c r="ACV40" s="685"/>
      <c r="ACW40" s="685"/>
      <c r="ACX40" s="685"/>
      <c r="ACY40" s="685"/>
      <c r="ACZ40" s="685"/>
      <c r="ADA40" s="685"/>
      <c r="ADB40" s="685"/>
      <c r="ADC40" s="685"/>
      <c r="ADD40" s="685"/>
      <c r="ADE40" s="685"/>
      <c r="ADF40" s="685"/>
      <c r="ADG40" s="685"/>
      <c r="ADH40" s="685"/>
      <c r="ADI40" s="685"/>
      <c r="ADJ40" s="685"/>
      <c r="ADK40" s="685"/>
      <c r="ADL40" s="685"/>
      <c r="ADM40" s="685"/>
      <c r="ADN40" s="685"/>
      <c r="ADO40" s="685"/>
      <c r="ADP40" s="685"/>
      <c r="ADQ40" s="685"/>
      <c r="ADR40" s="685"/>
      <c r="ADS40" s="685"/>
      <c r="ADT40" s="685"/>
      <c r="ADU40" s="685"/>
      <c r="ADV40" s="685"/>
      <c r="ADW40" s="685"/>
      <c r="ADX40" s="685"/>
      <c r="ADY40" s="685"/>
      <c r="ADZ40" s="685"/>
      <c r="AEA40" s="685"/>
      <c r="AEB40" s="685"/>
      <c r="AEC40" s="685"/>
      <c r="AED40" s="685"/>
      <c r="AEE40" s="685"/>
      <c r="AEF40" s="685"/>
      <c r="AEG40" s="685"/>
      <c r="AEH40" s="685"/>
      <c r="AEI40" s="685"/>
      <c r="AEJ40" s="685"/>
      <c r="AEK40" s="685"/>
      <c r="AEL40" s="685"/>
      <c r="AEM40" s="685"/>
      <c r="AEN40" s="685"/>
      <c r="AEO40" s="685"/>
      <c r="AEP40" s="685"/>
      <c r="AEQ40" s="685"/>
      <c r="AER40" s="685"/>
      <c r="AES40" s="685"/>
      <c r="AET40" s="685"/>
      <c r="AEU40" s="685"/>
      <c r="AEV40" s="685"/>
      <c r="AEW40" s="685"/>
      <c r="AEX40" s="685"/>
      <c r="AEY40" s="685"/>
      <c r="AEZ40" s="685"/>
      <c r="AFA40" s="685"/>
      <c r="AFB40" s="685"/>
      <c r="AFC40" s="685"/>
      <c r="AFD40" s="685"/>
      <c r="AFE40" s="685"/>
      <c r="AFF40" s="685"/>
      <c r="AFG40" s="685"/>
      <c r="AFH40" s="685"/>
      <c r="AFI40" s="685"/>
      <c r="AFJ40" s="685"/>
      <c r="AFK40" s="685"/>
      <c r="AFL40" s="685"/>
      <c r="AFM40" s="685"/>
      <c r="AFN40" s="685"/>
      <c r="AFO40" s="685"/>
      <c r="AFP40" s="685"/>
      <c r="AFQ40" s="685"/>
      <c r="AFR40" s="685"/>
      <c r="AFS40" s="685"/>
      <c r="AFT40" s="685"/>
      <c r="AFU40" s="685"/>
      <c r="AFV40" s="685"/>
      <c r="AFW40" s="685"/>
      <c r="AFX40" s="685"/>
      <c r="AFY40" s="685"/>
      <c r="AFZ40" s="685"/>
      <c r="AGA40" s="685"/>
      <c r="AGB40" s="685"/>
      <c r="AGC40" s="685"/>
      <c r="AGD40" s="685"/>
      <c r="AGE40" s="685"/>
      <c r="AGF40" s="685"/>
      <c r="AGG40" s="685"/>
      <c r="AGH40" s="685"/>
      <c r="AGI40" s="685"/>
      <c r="AGJ40" s="685"/>
      <c r="AGK40" s="685"/>
      <c r="AGL40" s="685"/>
      <c r="AGM40" s="685"/>
      <c r="AGN40" s="685"/>
      <c r="AGO40" s="685"/>
      <c r="AGP40" s="685"/>
      <c r="AGQ40" s="685"/>
      <c r="AGR40" s="685"/>
      <c r="AGS40" s="685"/>
      <c r="AGT40" s="685"/>
      <c r="AGU40" s="685"/>
      <c r="AGV40" s="685"/>
      <c r="AGW40" s="685"/>
      <c r="AGX40" s="685"/>
      <c r="AGY40" s="685"/>
      <c r="AGZ40" s="685"/>
      <c r="AHA40" s="685"/>
      <c r="AHB40" s="685"/>
      <c r="AHC40" s="685"/>
      <c r="AHD40" s="685"/>
      <c r="AHE40" s="685"/>
      <c r="AHF40" s="685"/>
      <c r="AHG40" s="685"/>
      <c r="AHH40" s="685"/>
      <c r="AHI40" s="685"/>
      <c r="AHJ40" s="685"/>
      <c r="AHK40" s="685"/>
      <c r="AHL40" s="685"/>
      <c r="AHM40" s="685"/>
      <c r="AHN40" s="685"/>
      <c r="AHO40" s="685"/>
      <c r="AHP40" s="685"/>
      <c r="AHQ40" s="685"/>
      <c r="AHR40" s="685"/>
      <c r="AHS40" s="685"/>
      <c r="AHT40" s="685"/>
      <c r="AHU40" s="685"/>
      <c r="AHV40" s="685"/>
      <c r="AHW40" s="685"/>
      <c r="AHX40" s="685"/>
      <c r="AHY40" s="685"/>
      <c r="AHZ40" s="685"/>
      <c r="AIA40" s="685"/>
      <c r="AIB40" s="685"/>
      <c r="AIC40" s="685"/>
      <c r="AID40" s="685"/>
      <c r="AIE40" s="685"/>
      <c r="AIF40" s="685"/>
      <c r="AIG40" s="685"/>
      <c r="AIH40" s="685"/>
      <c r="AII40" s="685"/>
      <c r="AIJ40" s="685"/>
      <c r="AIK40" s="685"/>
      <c r="AIL40" s="685"/>
      <c r="AIM40" s="685"/>
      <c r="AIN40" s="685"/>
      <c r="AIO40" s="685"/>
      <c r="AIP40" s="685"/>
      <c r="AIQ40" s="685"/>
      <c r="AIR40" s="685"/>
      <c r="AIS40" s="685"/>
      <c r="AIT40" s="685"/>
      <c r="AIU40" s="685"/>
      <c r="AIV40" s="685"/>
      <c r="AIW40" s="685"/>
      <c r="AIX40" s="685"/>
      <c r="AIY40" s="685"/>
      <c r="AIZ40" s="685"/>
      <c r="AJA40" s="685"/>
      <c r="AJB40" s="685"/>
      <c r="AJC40" s="685"/>
      <c r="AJD40" s="685"/>
      <c r="AJE40" s="685"/>
      <c r="AJF40" s="685"/>
      <c r="AJG40" s="685"/>
      <c r="AJH40" s="685"/>
      <c r="AJI40" s="685"/>
      <c r="AJJ40" s="685"/>
      <c r="AJK40" s="685"/>
      <c r="AJL40" s="685"/>
      <c r="AJM40" s="685"/>
      <c r="AJN40" s="685"/>
      <c r="AJO40" s="685"/>
      <c r="AJP40" s="685"/>
      <c r="AJQ40" s="685"/>
      <c r="AJR40" s="685"/>
      <c r="AJS40" s="685"/>
      <c r="AJT40" s="685"/>
      <c r="AJU40" s="685"/>
      <c r="AJV40" s="685"/>
      <c r="AJW40" s="685"/>
      <c r="AJX40" s="685"/>
      <c r="AJY40" s="685"/>
      <c r="AJZ40" s="685"/>
      <c r="AKA40" s="685"/>
      <c r="AKB40" s="685"/>
      <c r="AKC40" s="685"/>
      <c r="AKD40" s="685"/>
      <c r="AKE40" s="685"/>
      <c r="AKF40" s="685"/>
      <c r="AKG40" s="685"/>
      <c r="AKH40" s="685"/>
      <c r="AKI40" s="685"/>
      <c r="AKJ40" s="685"/>
      <c r="AKK40" s="685"/>
      <c r="AKL40" s="685"/>
      <c r="AKM40" s="685"/>
      <c r="AKN40" s="685"/>
      <c r="AKO40" s="685"/>
      <c r="AKP40" s="685"/>
      <c r="AKQ40" s="685"/>
      <c r="AKR40" s="685"/>
      <c r="AKS40" s="685"/>
      <c r="AKT40" s="685"/>
      <c r="AKU40" s="685"/>
      <c r="AKV40" s="685"/>
      <c r="AKW40" s="685"/>
      <c r="AKX40" s="685"/>
      <c r="AKY40" s="685"/>
      <c r="AKZ40" s="685"/>
      <c r="ALA40" s="685"/>
      <c r="ALB40" s="685"/>
      <c r="ALC40" s="685"/>
      <c r="ALD40" s="685"/>
      <c r="ALE40" s="685"/>
      <c r="ALF40" s="685"/>
      <c r="ALG40" s="685"/>
      <c r="ALH40" s="685"/>
      <c r="ALI40" s="685"/>
      <c r="ALJ40" s="685"/>
      <c r="ALK40" s="685"/>
      <c r="ALL40" s="685"/>
      <c r="ALM40" s="685"/>
      <c r="ALN40" s="685"/>
      <c r="ALO40" s="685"/>
      <c r="ALP40" s="685"/>
      <c r="ALQ40" s="685"/>
      <c r="ALR40" s="685"/>
      <c r="ALS40" s="685"/>
      <c r="ALT40" s="685"/>
      <c r="ALU40" s="685"/>
      <c r="ALV40" s="685"/>
      <c r="ALW40" s="685"/>
      <c r="ALX40" s="685"/>
      <c r="ALY40" s="685"/>
      <c r="ALZ40" s="685"/>
      <c r="AMA40" s="685"/>
      <c r="AMB40" s="685"/>
      <c r="AMC40" s="685"/>
      <c r="AMD40" s="685"/>
      <c r="AME40" s="685"/>
      <c r="AMF40" s="685"/>
      <c r="AMG40" s="685"/>
      <c r="AMH40" s="685"/>
      <c r="AMI40" s="685"/>
      <c r="AMJ40" s="685"/>
      <c r="AMK40" s="685"/>
      <c r="AML40" s="685"/>
      <c r="AMM40" s="685"/>
      <c r="AMN40" s="685"/>
      <c r="AMO40" s="685"/>
      <c r="AMP40" s="685"/>
      <c r="AMQ40" s="685"/>
      <c r="AMR40" s="685"/>
      <c r="AMS40" s="685"/>
      <c r="AMT40" s="685"/>
      <c r="AMU40" s="685"/>
      <c r="AMV40" s="685"/>
      <c r="AMW40" s="685"/>
      <c r="AMX40" s="685"/>
      <c r="AMY40" s="685"/>
      <c r="AMZ40" s="685"/>
      <c r="ANA40" s="685"/>
      <c r="ANB40" s="685"/>
      <c r="ANC40" s="685"/>
      <c r="AND40" s="685"/>
      <c r="ANE40" s="685"/>
      <c r="ANF40" s="685"/>
      <c r="ANG40" s="685"/>
      <c r="ANH40" s="685"/>
      <c r="ANI40" s="685"/>
      <c r="ANJ40" s="685"/>
      <c r="ANK40" s="685"/>
      <c r="ANL40" s="685"/>
      <c r="ANM40" s="685"/>
      <c r="ANN40" s="685"/>
      <c r="ANO40" s="685"/>
      <c r="ANP40" s="685"/>
      <c r="ANQ40" s="685"/>
      <c r="ANR40" s="685"/>
      <c r="ANS40" s="685"/>
      <c r="ANT40" s="685"/>
      <c r="ANU40" s="685"/>
      <c r="ANV40" s="685"/>
      <c r="ANW40" s="685"/>
      <c r="ANX40" s="685"/>
      <c r="ANY40" s="685"/>
      <c r="ANZ40" s="685"/>
      <c r="AOA40" s="685"/>
      <c r="AOB40" s="685"/>
      <c r="AOC40" s="685"/>
      <c r="AOD40" s="685"/>
      <c r="AOE40" s="685"/>
      <c r="AOF40" s="685"/>
      <c r="AOG40" s="685"/>
      <c r="AOH40" s="685"/>
      <c r="AOI40" s="685"/>
      <c r="AOJ40" s="685"/>
      <c r="AOK40" s="685"/>
      <c r="AOL40" s="685"/>
      <c r="AOM40" s="685"/>
      <c r="AON40" s="685"/>
      <c r="AOO40" s="685"/>
      <c r="AOP40" s="685"/>
      <c r="AOQ40" s="685"/>
      <c r="AOR40" s="685"/>
      <c r="AOS40" s="685"/>
      <c r="AOT40" s="685"/>
      <c r="AOU40" s="685"/>
      <c r="AOV40" s="685"/>
      <c r="AOW40" s="685"/>
      <c r="AOX40" s="685"/>
      <c r="AOY40" s="685"/>
      <c r="AOZ40" s="685"/>
      <c r="APA40" s="685"/>
      <c r="APB40" s="685"/>
      <c r="APC40" s="685"/>
      <c r="APD40" s="685"/>
      <c r="APE40" s="685"/>
      <c r="APF40" s="685"/>
      <c r="APG40" s="685"/>
      <c r="APH40" s="685"/>
      <c r="API40" s="685"/>
      <c r="APJ40" s="685"/>
      <c r="APK40" s="685"/>
      <c r="APL40" s="685"/>
      <c r="APM40" s="685"/>
      <c r="APN40" s="685"/>
      <c r="APO40" s="685"/>
      <c r="APP40" s="685"/>
      <c r="APQ40" s="685"/>
      <c r="APR40" s="685"/>
      <c r="APS40" s="685"/>
      <c r="APT40" s="685"/>
      <c r="APU40" s="685"/>
      <c r="APV40" s="685"/>
      <c r="APW40" s="685"/>
      <c r="APX40" s="685"/>
      <c r="APY40" s="685"/>
      <c r="APZ40" s="685"/>
      <c r="AQA40" s="685"/>
      <c r="AQB40" s="685"/>
      <c r="AQC40" s="685"/>
      <c r="AQD40" s="685"/>
      <c r="AQE40" s="685"/>
      <c r="AQF40" s="685"/>
      <c r="AQG40" s="685"/>
      <c r="AQH40" s="685"/>
      <c r="AQI40" s="685"/>
      <c r="AQJ40" s="685"/>
      <c r="AQK40" s="685"/>
      <c r="AQL40" s="685"/>
      <c r="AQM40" s="685"/>
      <c r="AQN40" s="685"/>
      <c r="AQO40" s="685"/>
      <c r="AQP40" s="685"/>
      <c r="AQQ40" s="685"/>
      <c r="AQR40" s="685"/>
      <c r="AQS40" s="685"/>
      <c r="AQT40" s="685"/>
      <c r="AQU40" s="685"/>
      <c r="AQV40" s="685"/>
      <c r="AQW40" s="685"/>
      <c r="AQX40" s="685"/>
      <c r="AQY40" s="685"/>
      <c r="AQZ40" s="685"/>
      <c r="ARA40" s="685"/>
      <c r="ARB40" s="685"/>
      <c r="ARC40" s="685"/>
      <c r="ARD40" s="685"/>
      <c r="ARE40" s="685"/>
      <c r="ARF40" s="685"/>
      <c r="ARG40" s="685"/>
      <c r="ARH40" s="685"/>
      <c r="ARI40" s="685"/>
      <c r="ARJ40" s="685"/>
      <c r="ARK40" s="685"/>
      <c r="ARL40" s="685"/>
      <c r="ARM40" s="685"/>
      <c r="ARN40" s="685"/>
      <c r="ARO40" s="685"/>
      <c r="ARP40" s="685"/>
      <c r="ARQ40" s="685"/>
      <c r="ARR40" s="685"/>
      <c r="ARS40" s="685"/>
      <c r="ART40" s="685"/>
      <c r="ARU40" s="685"/>
      <c r="ARV40" s="685"/>
      <c r="ARW40" s="685"/>
      <c r="ARX40" s="685"/>
      <c r="ARY40" s="685"/>
      <c r="ARZ40" s="685"/>
      <c r="ASA40" s="685"/>
      <c r="ASB40" s="685"/>
      <c r="ASC40" s="685"/>
      <c r="ASD40" s="685"/>
      <c r="ASE40" s="685"/>
      <c r="ASF40" s="685"/>
      <c r="ASG40" s="685"/>
      <c r="ASH40" s="685"/>
      <c r="ASI40" s="685"/>
      <c r="ASJ40" s="685"/>
      <c r="ASK40" s="685"/>
      <c r="ASL40" s="685"/>
      <c r="ASM40" s="685"/>
      <c r="ASN40" s="685"/>
      <c r="ASO40" s="685"/>
      <c r="ASP40" s="685"/>
      <c r="ASQ40" s="685"/>
      <c r="ASR40" s="685"/>
      <c r="ASS40" s="685"/>
      <c r="AST40" s="685"/>
      <c r="ASU40" s="685"/>
      <c r="ASV40" s="685"/>
      <c r="ASW40" s="685"/>
      <c r="ASX40" s="685"/>
      <c r="ASY40" s="685"/>
      <c r="ASZ40" s="685"/>
      <c r="ATA40" s="685"/>
      <c r="ATB40" s="685"/>
      <c r="ATC40" s="685"/>
      <c r="ATD40" s="685"/>
      <c r="ATE40" s="685"/>
      <c r="ATF40" s="685"/>
      <c r="ATG40" s="685"/>
      <c r="ATH40" s="685"/>
      <c r="ATI40" s="685"/>
      <c r="ATJ40" s="685"/>
      <c r="ATK40" s="685"/>
      <c r="ATL40" s="685"/>
      <c r="ATM40" s="685"/>
      <c r="ATN40" s="685"/>
      <c r="ATO40" s="685"/>
      <c r="ATP40" s="685"/>
      <c r="ATQ40" s="685"/>
      <c r="ATR40" s="685"/>
      <c r="ATS40" s="685"/>
      <c r="ATT40" s="685"/>
      <c r="ATU40" s="685"/>
      <c r="ATV40" s="685"/>
      <c r="ATW40" s="685"/>
      <c r="ATX40" s="685"/>
      <c r="ATY40" s="685"/>
      <c r="ATZ40" s="685"/>
      <c r="AUA40" s="685"/>
      <c r="AUB40" s="685"/>
      <c r="AUC40" s="685"/>
      <c r="AUD40" s="685"/>
      <c r="AUE40" s="685"/>
      <c r="AUF40" s="685"/>
      <c r="AUG40" s="685"/>
      <c r="AUH40" s="685"/>
      <c r="AUI40" s="685"/>
      <c r="AUJ40" s="685"/>
      <c r="AUK40" s="685"/>
      <c r="AUL40" s="685"/>
      <c r="AUM40" s="685"/>
      <c r="AUN40" s="685"/>
      <c r="AUO40" s="685"/>
      <c r="AUP40" s="685"/>
      <c r="AUQ40" s="685"/>
      <c r="AUR40" s="685"/>
      <c r="AUS40" s="685"/>
      <c r="AUT40" s="685"/>
      <c r="AUU40" s="685"/>
      <c r="AUV40" s="685"/>
      <c r="AUW40" s="685"/>
      <c r="AUX40" s="685"/>
      <c r="AUY40" s="685"/>
      <c r="AUZ40" s="685"/>
      <c r="AVA40" s="685"/>
      <c r="AVB40" s="685"/>
      <c r="AVC40" s="685"/>
      <c r="AVD40" s="685"/>
      <c r="AVE40" s="685"/>
      <c r="AVF40" s="685"/>
      <c r="AVG40" s="685"/>
      <c r="AVH40" s="685"/>
      <c r="AVI40" s="685"/>
      <c r="AVJ40" s="685"/>
      <c r="AVK40" s="685"/>
      <c r="AVL40" s="685"/>
      <c r="AVM40" s="685"/>
      <c r="AVN40" s="685"/>
      <c r="AVO40" s="685"/>
      <c r="AVP40" s="685"/>
      <c r="AVQ40" s="685"/>
      <c r="AVR40" s="685"/>
      <c r="AVS40" s="685"/>
      <c r="AVT40" s="685"/>
      <c r="AVU40" s="685"/>
      <c r="AVV40" s="685"/>
      <c r="AVW40" s="685"/>
      <c r="AVX40" s="685"/>
      <c r="AVY40" s="685"/>
      <c r="AVZ40" s="685"/>
      <c r="AWA40" s="685"/>
      <c r="AWB40" s="685"/>
      <c r="AWC40" s="685"/>
      <c r="AWD40" s="685"/>
      <c r="AWE40" s="685"/>
      <c r="AWF40" s="685"/>
      <c r="AWG40" s="685"/>
      <c r="AWH40" s="685"/>
      <c r="AWI40" s="685"/>
      <c r="AWJ40" s="685"/>
      <c r="AWK40" s="685"/>
      <c r="AWL40" s="685"/>
      <c r="AWM40" s="685"/>
      <c r="AWN40" s="685"/>
      <c r="AWO40" s="685"/>
      <c r="AWP40" s="685"/>
      <c r="AWQ40" s="685"/>
      <c r="AWR40" s="685"/>
      <c r="AWS40" s="685"/>
      <c r="AWT40" s="685"/>
      <c r="AWU40" s="685"/>
      <c r="AWV40" s="685"/>
      <c r="AWW40" s="685"/>
      <c r="AWX40" s="685"/>
      <c r="AWY40" s="685"/>
      <c r="AWZ40" s="685"/>
      <c r="AXA40" s="685"/>
      <c r="AXB40" s="685"/>
      <c r="AXC40" s="685"/>
      <c r="AXD40" s="685"/>
      <c r="AXE40" s="685"/>
      <c r="AXF40" s="685"/>
      <c r="AXG40" s="685"/>
      <c r="AXH40" s="685"/>
      <c r="AXI40" s="685"/>
      <c r="AXJ40" s="685"/>
      <c r="AXK40" s="685"/>
      <c r="AXL40" s="685"/>
      <c r="AXM40" s="685"/>
      <c r="AXN40" s="685"/>
      <c r="AXO40" s="685"/>
      <c r="AXP40" s="685"/>
      <c r="AXQ40" s="685"/>
      <c r="AXR40" s="685"/>
      <c r="AXS40" s="685"/>
      <c r="AXT40" s="685"/>
      <c r="AXU40" s="685"/>
      <c r="AXV40" s="685"/>
      <c r="AXW40" s="685"/>
      <c r="AXX40" s="685"/>
      <c r="AXY40" s="685"/>
      <c r="AXZ40" s="685"/>
      <c r="AYA40" s="685"/>
      <c r="AYB40" s="685"/>
      <c r="AYC40" s="685"/>
      <c r="AYD40" s="685"/>
      <c r="AYE40" s="685"/>
      <c r="AYF40" s="685"/>
      <c r="AYG40" s="685"/>
      <c r="AYH40" s="685"/>
      <c r="AYI40" s="685"/>
      <c r="AYJ40" s="685"/>
      <c r="AYK40" s="685"/>
      <c r="AYL40" s="685"/>
      <c r="AYM40" s="685"/>
      <c r="AYN40" s="685"/>
      <c r="AYO40" s="685"/>
      <c r="AYP40" s="685"/>
      <c r="AYQ40" s="685"/>
      <c r="AYR40" s="685"/>
      <c r="AYS40" s="685"/>
      <c r="AYT40" s="685"/>
      <c r="AYU40" s="685"/>
      <c r="AYV40" s="685"/>
      <c r="AYW40" s="685"/>
      <c r="AYX40" s="685"/>
      <c r="AYY40" s="685"/>
      <c r="AYZ40" s="685"/>
      <c r="AZA40" s="685"/>
      <c r="AZB40" s="685"/>
      <c r="AZC40" s="685"/>
      <c r="AZD40" s="685"/>
      <c r="AZE40" s="685"/>
      <c r="AZF40" s="685"/>
      <c r="AZG40" s="685"/>
      <c r="AZH40" s="685"/>
      <c r="AZI40" s="685"/>
      <c r="AZJ40" s="685"/>
      <c r="AZK40" s="685"/>
      <c r="AZL40" s="685"/>
      <c r="AZM40" s="685"/>
      <c r="AZN40" s="685"/>
      <c r="AZO40" s="685"/>
      <c r="AZP40" s="685"/>
      <c r="AZQ40" s="685"/>
      <c r="AZR40" s="685"/>
      <c r="AZS40" s="685"/>
      <c r="AZT40" s="685"/>
      <c r="AZU40" s="685"/>
      <c r="AZV40" s="685"/>
      <c r="AZW40" s="685"/>
      <c r="AZX40" s="685"/>
      <c r="AZY40" s="685"/>
      <c r="AZZ40" s="685"/>
      <c r="BAA40" s="685"/>
      <c r="BAB40" s="685"/>
      <c r="BAC40" s="685"/>
      <c r="BAD40" s="685"/>
      <c r="BAE40" s="685"/>
      <c r="BAF40" s="685"/>
      <c r="BAG40" s="685"/>
      <c r="BAH40" s="685"/>
      <c r="BAI40" s="685"/>
      <c r="BAJ40" s="685"/>
      <c r="BAK40" s="685"/>
      <c r="BAL40" s="685"/>
      <c r="BAM40" s="685"/>
      <c r="BAN40" s="685"/>
      <c r="BAO40" s="685"/>
      <c r="BAP40" s="685"/>
      <c r="BAQ40" s="685"/>
      <c r="BAR40" s="685"/>
      <c r="BAS40" s="685"/>
      <c r="BAT40" s="685"/>
      <c r="BAU40" s="685"/>
      <c r="BAV40" s="685"/>
      <c r="BAW40" s="685"/>
      <c r="BAX40" s="685"/>
      <c r="BAY40" s="685"/>
      <c r="BAZ40" s="685"/>
      <c r="BBA40" s="685"/>
      <c r="BBB40" s="685"/>
      <c r="BBC40" s="685"/>
      <c r="BBD40" s="685"/>
      <c r="BBE40" s="685"/>
      <c r="BBF40" s="685"/>
      <c r="BBG40" s="685"/>
      <c r="BBH40" s="685"/>
      <c r="BBI40" s="685"/>
      <c r="BBJ40" s="685"/>
      <c r="BBK40" s="685"/>
      <c r="BBL40" s="685"/>
      <c r="BBM40" s="685"/>
      <c r="BBN40" s="685"/>
      <c r="BBO40" s="685"/>
      <c r="BBP40" s="685"/>
      <c r="BBQ40" s="685"/>
      <c r="BBR40" s="685"/>
      <c r="BBS40" s="685"/>
      <c r="BBT40" s="685"/>
      <c r="BBU40" s="685"/>
      <c r="BBV40" s="685"/>
      <c r="BBW40" s="685"/>
      <c r="BBX40" s="685"/>
      <c r="BBY40" s="685"/>
      <c r="BBZ40" s="685"/>
      <c r="BCA40" s="685"/>
      <c r="BCB40" s="685"/>
      <c r="BCC40" s="685"/>
      <c r="BCD40" s="685"/>
      <c r="BCE40" s="685"/>
      <c r="BCF40" s="685"/>
      <c r="BCG40" s="685"/>
      <c r="BCH40" s="685"/>
      <c r="BCI40" s="685"/>
      <c r="BCJ40" s="685"/>
      <c r="BCK40" s="685"/>
      <c r="BCL40" s="685"/>
      <c r="BCM40" s="685"/>
      <c r="BCN40" s="685"/>
      <c r="BCO40" s="685"/>
      <c r="BCP40" s="685"/>
      <c r="BCQ40" s="685"/>
      <c r="BCR40" s="685"/>
      <c r="BCS40" s="685"/>
      <c r="BCT40" s="685"/>
      <c r="BCU40" s="685"/>
      <c r="BCV40" s="685"/>
      <c r="BCW40" s="685"/>
      <c r="BCX40" s="685"/>
      <c r="BCY40" s="685"/>
      <c r="BCZ40" s="685"/>
      <c r="BDA40" s="685"/>
      <c r="BDB40" s="685"/>
      <c r="BDC40" s="685"/>
      <c r="BDD40" s="685"/>
      <c r="BDE40" s="685"/>
      <c r="BDF40" s="685"/>
      <c r="BDG40" s="685"/>
      <c r="BDH40" s="685"/>
      <c r="BDI40" s="685"/>
      <c r="BDJ40" s="685"/>
      <c r="BDK40" s="685"/>
      <c r="BDL40" s="685"/>
      <c r="BDM40" s="685"/>
      <c r="BDN40" s="685"/>
      <c r="BDO40" s="685"/>
      <c r="BDP40" s="685"/>
      <c r="BDQ40" s="685"/>
      <c r="BDR40" s="685"/>
      <c r="BDS40" s="685"/>
      <c r="BDT40" s="685"/>
      <c r="BDU40" s="685"/>
      <c r="BDV40" s="685"/>
      <c r="BDW40" s="685"/>
      <c r="BDX40" s="685"/>
      <c r="BDY40" s="685"/>
      <c r="BDZ40" s="685"/>
      <c r="BEA40" s="685"/>
      <c r="BEB40" s="685"/>
      <c r="BEC40" s="685"/>
      <c r="BED40" s="685"/>
      <c r="BEE40" s="685"/>
      <c r="BEF40" s="685"/>
      <c r="BEG40" s="685"/>
      <c r="BEH40" s="685"/>
      <c r="BEI40" s="685"/>
      <c r="BEJ40" s="685"/>
      <c r="BEK40" s="685"/>
      <c r="BEL40" s="685"/>
      <c r="BEM40" s="685"/>
      <c r="BEN40" s="685"/>
      <c r="BEO40" s="685"/>
      <c r="BEP40" s="685"/>
      <c r="BEQ40" s="685"/>
      <c r="BER40" s="685"/>
      <c r="BES40" s="685"/>
      <c r="BET40" s="685"/>
      <c r="BEU40" s="685"/>
      <c r="BEV40" s="685"/>
      <c r="BEW40" s="685"/>
      <c r="BEX40" s="685"/>
      <c r="BEY40" s="685"/>
      <c r="BEZ40" s="685"/>
      <c r="BFA40" s="685"/>
      <c r="BFB40" s="685"/>
      <c r="BFC40" s="685"/>
      <c r="BFD40" s="685"/>
      <c r="BFE40" s="685"/>
      <c r="BFF40" s="685"/>
      <c r="BFG40" s="685"/>
      <c r="BFH40" s="685"/>
      <c r="BFI40" s="685"/>
      <c r="BFJ40" s="685"/>
      <c r="BFK40" s="685"/>
      <c r="BFL40" s="685"/>
      <c r="BFM40" s="685"/>
      <c r="BFN40" s="685"/>
      <c r="BFO40" s="685"/>
      <c r="BFP40" s="685"/>
      <c r="BFQ40" s="685"/>
      <c r="BFR40" s="685"/>
      <c r="BFS40" s="685"/>
      <c r="BFT40" s="685"/>
      <c r="BFU40" s="685"/>
      <c r="BFV40" s="685"/>
      <c r="BFW40" s="685"/>
      <c r="BFX40" s="685"/>
      <c r="BFY40" s="685"/>
      <c r="BFZ40" s="685"/>
      <c r="BGA40" s="685"/>
      <c r="BGB40" s="685"/>
      <c r="BGC40" s="685"/>
      <c r="BGD40" s="685"/>
      <c r="BGE40" s="685"/>
      <c r="BGF40" s="685"/>
      <c r="BGG40" s="685"/>
      <c r="BGH40" s="685"/>
      <c r="BGI40" s="685"/>
      <c r="BGJ40" s="685"/>
      <c r="BGK40" s="685"/>
      <c r="BGL40" s="685"/>
      <c r="BGM40" s="685"/>
      <c r="BGN40" s="685"/>
      <c r="BGO40" s="685"/>
      <c r="BGP40" s="685"/>
      <c r="BGQ40" s="685"/>
      <c r="BGR40" s="685"/>
      <c r="BGS40" s="685"/>
      <c r="BGT40" s="685"/>
      <c r="BGU40" s="685"/>
      <c r="BGV40" s="685"/>
      <c r="BGW40" s="685"/>
      <c r="BGX40" s="685"/>
      <c r="BGY40" s="685"/>
      <c r="BGZ40" s="685"/>
      <c r="BHA40" s="685"/>
      <c r="BHB40" s="685"/>
      <c r="BHC40" s="685"/>
      <c r="BHD40" s="685"/>
      <c r="BHE40" s="685"/>
      <c r="BHF40" s="685"/>
      <c r="BHG40" s="685"/>
      <c r="BHH40" s="685"/>
      <c r="BHI40" s="685"/>
      <c r="BHJ40" s="685"/>
      <c r="BHK40" s="685"/>
      <c r="BHL40" s="685"/>
      <c r="BHM40" s="685"/>
      <c r="BHN40" s="685"/>
      <c r="BHO40" s="685"/>
      <c r="BHP40" s="685"/>
      <c r="BHQ40" s="685"/>
      <c r="BHR40" s="685"/>
      <c r="BHS40" s="685"/>
      <c r="BHT40" s="685"/>
      <c r="BHU40" s="685"/>
      <c r="BHV40" s="685"/>
      <c r="BHW40" s="685"/>
      <c r="BHX40" s="685"/>
      <c r="BHY40" s="685"/>
      <c r="BHZ40" s="685"/>
      <c r="BIA40" s="685"/>
      <c r="BIB40" s="685"/>
      <c r="BIC40" s="685"/>
      <c r="BID40" s="685"/>
      <c r="BIE40" s="685"/>
      <c r="BIF40" s="685"/>
      <c r="BIG40" s="685"/>
      <c r="BIH40" s="685"/>
      <c r="BII40" s="685"/>
      <c r="BIJ40" s="685"/>
      <c r="BIK40" s="685"/>
      <c r="BIL40" s="685"/>
      <c r="BIM40" s="685"/>
      <c r="BIN40" s="685"/>
      <c r="BIO40" s="685"/>
      <c r="BIP40" s="685"/>
      <c r="BIQ40" s="685"/>
      <c r="BIR40" s="685"/>
      <c r="BIS40" s="685"/>
      <c r="BIT40" s="685"/>
      <c r="BIU40" s="685"/>
      <c r="BIV40" s="685"/>
      <c r="BIW40" s="685"/>
      <c r="BIX40" s="685"/>
      <c r="BIY40" s="685"/>
      <c r="BIZ40" s="685"/>
      <c r="BJA40" s="685"/>
      <c r="BJB40" s="685"/>
      <c r="BJC40" s="685"/>
      <c r="BJD40" s="685"/>
      <c r="BJE40" s="685"/>
      <c r="BJF40" s="685"/>
      <c r="BJG40" s="685"/>
      <c r="BJH40" s="685"/>
      <c r="BJI40" s="685"/>
      <c r="BJJ40" s="685"/>
      <c r="BJK40" s="685"/>
      <c r="BJL40" s="685"/>
      <c r="BJM40" s="685"/>
      <c r="BJN40" s="685"/>
      <c r="BJO40" s="685"/>
      <c r="BJP40" s="685"/>
      <c r="BJQ40" s="685"/>
      <c r="BJR40" s="685"/>
      <c r="BJS40" s="685"/>
      <c r="BJT40" s="685"/>
      <c r="BJU40" s="685"/>
      <c r="BJV40" s="685"/>
      <c r="BJW40" s="685"/>
      <c r="BJX40" s="685"/>
      <c r="BJY40" s="685"/>
      <c r="BJZ40" s="685"/>
      <c r="BKA40" s="685"/>
      <c r="BKB40" s="685"/>
      <c r="BKC40" s="685"/>
      <c r="BKD40" s="685"/>
      <c r="BKE40" s="685"/>
      <c r="BKF40" s="685"/>
      <c r="BKG40" s="685"/>
      <c r="BKH40" s="685"/>
      <c r="BKI40" s="685"/>
      <c r="BKJ40" s="685"/>
      <c r="BKK40" s="685"/>
      <c r="BKL40" s="685"/>
      <c r="BKM40" s="685"/>
      <c r="BKN40" s="685"/>
      <c r="BKO40" s="685"/>
      <c r="BKP40" s="685"/>
      <c r="BKQ40" s="685"/>
      <c r="BKR40" s="685"/>
      <c r="BKS40" s="685"/>
      <c r="BKT40" s="685"/>
      <c r="BKU40" s="685"/>
      <c r="BKV40" s="685"/>
      <c r="BKW40" s="685"/>
      <c r="BKX40" s="685"/>
      <c r="BKY40" s="685"/>
      <c r="BKZ40" s="685"/>
      <c r="BLA40" s="685"/>
      <c r="BLB40" s="685"/>
      <c r="BLC40" s="685"/>
      <c r="BLD40" s="685"/>
      <c r="BLE40" s="685"/>
      <c r="BLF40" s="685"/>
      <c r="BLG40" s="685"/>
      <c r="BLH40" s="685"/>
      <c r="BLI40" s="685"/>
      <c r="BLJ40" s="685"/>
      <c r="BLK40" s="685"/>
      <c r="BLL40" s="685"/>
      <c r="BLM40" s="685"/>
      <c r="BLN40" s="685"/>
      <c r="BLO40" s="685"/>
      <c r="BLP40" s="685"/>
      <c r="BLQ40" s="685"/>
      <c r="BLR40" s="685"/>
      <c r="BLS40" s="685"/>
      <c r="BLT40" s="685"/>
      <c r="BLU40" s="685"/>
      <c r="BLV40" s="685"/>
      <c r="BLW40" s="685"/>
      <c r="BLX40" s="685"/>
      <c r="BLY40" s="685"/>
      <c r="BLZ40" s="685"/>
      <c r="BMA40" s="685"/>
      <c r="BMB40" s="685"/>
      <c r="BMC40" s="685"/>
      <c r="BMD40" s="685"/>
      <c r="BME40" s="685"/>
      <c r="BMF40" s="685"/>
      <c r="BMG40" s="685"/>
      <c r="BMH40" s="685"/>
      <c r="BMI40" s="685"/>
      <c r="BMJ40" s="685"/>
      <c r="BMK40" s="685"/>
      <c r="BML40" s="685"/>
      <c r="BMM40" s="685"/>
      <c r="BMN40" s="685"/>
      <c r="BMO40" s="685"/>
      <c r="BMP40" s="685"/>
      <c r="BMQ40" s="685"/>
      <c r="BMR40" s="685"/>
      <c r="BMS40" s="685"/>
      <c r="BMT40" s="685"/>
      <c r="BMU40" s="685"/>
      <c r="BMV40" s="685"/>
      <c r="BMW40" s="685"/>
      <c r="BMX40" s="685"/>
      <c r="BMY40" s="685"/>
      <c r="BMZ40" s="685"/>
      <c r="BNA40" s="685"/>
      <c r="BNB40" s="685"/>
      <c r="BNC40" s="685"/>
      <c r="BND40" s="685"/>
      <c r="BNE40" s="685"/>
      <c r="BNF40" s="685"/>
      <c r="BNG40" s="685"/>
      <c r="BNH40" s="685"/>
      <c r="BNI40" s="685"/>
      <c r="BNJ40" s="685"/>
      <c r="BNK40" s="685"/>
      <c r="BNL40" s="685"/>
      <c r="BNM40" s="685"/>
      <c r="BNN40" s="685"/>
      <c r="BNO40" s="685"/>
      <c r="BNP40" s="685"/>
      <c r="BNQ40" s="685"/>
      <c r="BNR40" s="685"/>
      <c r="BNS40" s="685"/>
      <c r="BNT40" s="685"/>
      <c r="BNU40" s="685"/>
      <c r="BNV40" s="685"/>
      <c r="BNW40" s="685"/>
      <c r="BNX40" s="685"/>
      <c r="BNY40" s="685"/>
      <c r="BNZ40" s="685"/>
      <c r="BOA40" s="685"/>
      <c r="BOB40" s="685"/>
      <c r="BOC40" s="685"/>
      <c r="BOD40" s="685"/>
      <c r="BOE40" s="685"/>
      <c r="BOF40" s="685"/>
      <c r="BOG40" s="685"/>
      <c r="BOH40" s="685"/>
      <c r="BOI40" s="685"/>
      <c r="BOJ40" s="685"/>
      <c r="BOK40" s="685"/>
      <c r="BOL40" s="685"/>
      <c r="BOM40" s="685"/>
      <c r="BON40" s="685"/>
      <c r="BOO40" s="685"/>
      <c r="BOP40" s="685"/>
      <c r="BOQ40" s="685"/>
      <c r="BOR40" s="685"/>
      <c r="BOS40" s="685"/>
      <c r="BOT40" s="685"/>
      <c r="BOU40" s="685"/>
      <c r="BOV40" s="685"/>
      <c r="BOW40" s="685"/>
      <c r="BOX40" s="685"/>
      <c r="BOY40" s="685"/>
      <c r="BOZ40" s="685"/>
      <c r="BPA40" s="685"/>
      <c r="BPB40" s="685"/>
      <c r="BPC40" s="685"/>
      <c r="BPD40" s="685"/>
      <c r="BPE40" s="685"/>
      <c r="BPF40" s="685"/>
      <c r="BPG40" s="685"/>
      <c r="BPH40" s="685"/>
      <c r="BPI40" s="685"/>
      <c r="BPJ40" s="685"/>
      <c r="BPK40" s="685"/>
      <c r="BPL40" s="685"/>
      <c r="BPM40" s="685"/>
      <c r="BPN40" s="685"/>
      <c r="BPO40" s="685"/>
      <c r="BPP40" s="685"/>
      <c r="BPQ40" s="685"/>
      <c r="BPR40" s="685"/>
      <c r="BPS40" s="685"/>
      <c r="BPT40" s="685"/>
      <c r="BPU40" s="685"/>
      <c r="BPV40" s="685"/>
      <c r="BPW40" s="685"/>
      <c r="BPX40" s="685"/>
      <c r="BPY40" s="685"/>
      <c r="BPZ40" s="685"/>
      <c r="BQA40" s="685"/>
      <c r="BQB40" s="685"/>
      <c r="BQC40" s="685"/>
      <c r="BQD40" s="685"/>
      <c r="BQE40" s="685"/>
      <c r="BQF40" s="685"/>
      <c r="BQG40" s="685"/>
      <c r="BQH40" s="685"/>
      <c r="BQI40" s="685"/>
      <c r="BQJ40" s="685"/>
      <c r="BQK40" s="685"/>
      <c r="BQL40" s="685"/>
      <c r="BQM40" s="685"/>
      <c r="BQN40" s="685"/>
      <c r="BQO40" s="685"/>
      <c r="BQP40" s="685"/>
      <c r="BQQ40" s="685"/>
      <c r="BQR40" s="685"/>
      <c r="BQS40" s="685"/>
      <c r="BQT40" s="685"/>
      <c r="BQU40" s="685"/>
      <c r="BQV40" s="685"/>
      <c r="BQW40" s="685"/>
      <c r="BQX40" s="685"/>
      <c r="BQY40" s="685"/>
      <c r="BQZ40" s="685"/>
      <c r="BRA40" s="685"/>
      <c r="BRB40" s="685"/>
      <c r="BRC40" s="685"/>
      <c r="BRD40" s="685"/>
      <c r="BRE40" s="685"/>
      <c r="BRF40" s="685"/>
      <c r="BRG40" s="685"/>
      <c r="BRH40" s="685"/>
      <c r="BRI40" s="685"/>
      <c r="BRJ40" s="685"/>
      <c r="BRK40" s="685"/>
      <c r="BRL40" s="685"/>
      <c r="BRM40" s="685"/>
      <c r="BRN40" s="685"/>
      <c r="BRO40" s="685"/>
      <c r="BRP40" s="685"/>
      <c r="BRQ40" s="685"/>
      <c r="BRR40" s="685"/>
      <c r="BRS40" s="685"/>
      <c r="BRT40" s="685"/>
      <c r="BRU40" s="685"/>
      <c r="BRV40" s="685"/>
      <c r="BRW40" s="685"/>
      <c r="BRX40" s="685"/>
      <c r="BRY40" s="685"/>
      <c r="BRZ40" s="685"/>
      <c r="BSA40" s="685"/>
      <c r="BSB40" s="685"/>
      <c r="BSC40" s="685"/>
      <c r="BSD40" s="685"/>
      <c r="BSE40" s="685"/>
      <c r="BSF40" s="685"/>
      <c r="BSG40" s="685"/>
      <c r="BSH40" s="685"/>
      <c r="BSI40" s="685"/>
      <c r="BSJ40" s="685"/>
      <c r="BSK40" s="685"/>
      <c r="BSL40" s="685"/>
      <c r="BSM40" s="685"/>
      <c r="BSN40" s="685"/>
      <c r="BSO40" s="685"/>
      <c r="BSP40" s="685"/>
      <c r="BSQ40" s="685"/>
      <c r="BSR40" s="685"/>
      <c r="BSS40" s="685"/>
      <c r="BST40" s="685"/>
      <c r="BSU40" s="685"/>
      <c r="BSV40" s="685"/>
      <c r="BSW40" s="685"/>
      <c r="BSX40" s="685"/>
      <c r="BSY40" s="685"/>
      <c r="BSZ40" s="685"/>
      <c r="BTA40" s="685"/>
      <c r="BTB40" s="685"/>
      <c r="BTC40" s="685"/>
      <c r="BTD40" s="685"/>
      <c r="BTE40" s="685"/>
      <c r="BTF40" s="685"/>
      <c r="BTG40" s="685"/>
      <c r="BTH40" s="685"/>
      <c r="BTI40" s="685"/>
      <c r="BTJ40" s="685"/>
      <c r="BTK40" s="685"/>
      <c r="BTL40" s="685"/>
      <c r="BTM40" s="685"/>
      <c r="BTN40" s="685"/>
      <c r="BTO40" s="685"/>
      <c r="BTP40" s="685"/>
      <c r="BTQ40" s="685"/>
      <c r="BTR40" s="685"/>
      <c r="BTS40" s="685"/>
      <c r="BTT40" s="685"/>
      <c r="BTU40" s="685"/>
      <c r="BTV40" s="685"/>
      <c r="BTW40" s="685"/>
      <c r="BTX40" s="685"/>
      <c r="BTY40" s="685"/>
      <c r="BTZ40" s="685"/>
      <c r="BUA40" s="685"/>
      <c r="BUB40" s="685"/>
      <c r="BUC40" s="685"/>
      <c r="BUD40" s="685"/>
      <c r="BUE40" s="685"/>
      <c r="BUF40" s="685"/>
      <c r="BUG40" s="685"/>
      <c r="BUH40" s="685"/>
      <c r="BUI40" s="685"/>
      <c r="BUJ40" s="685"/>
      <c r="BUK40" s="685"/>
      <c r="BUL40" s="685"/>
      <c r="BUM40" s="685"/>
      <c r="BUN40" s="685"/>
      <c r="BUO40" s="685"/>
      <c r="BUP40" s="685"/>
      <c r="BUQ40" s="685"/>
      <c r="BUR40" s="685"/>
      <c r="BUS40" s="685"/>
      <c r="BUT40" s="685"/>
      <c r="BUU40" s="685"/>
      <c r="BUV40" s="685"/>
      <c r="BUW40" s="685"/>
      <c r="BUX40" s="685"/>
      <c r="BUY40" s="685"/>
      <c r="BUZ40" s="685"/>
      <c r="BVA40" s="685"/>
      <c r="BVB40" s="685"/>
      <c r="BVC40" s="685"/>
      <c r="BVD40" s="685"/>
      <c r="BVE40" s="685"/>
      <c r="BVF40" s="685"/>
      <c r="BVG40" s="685"/>
      <c r="BVH40" s="685"/>
      <c r="BVI40" s="685"/>
      <c r="BVJ40" s="685"/>
      <c r="BVK40" s="685"/>
      <c r="BVL40" s="685"/>
      <c r="BVM40" s="685"/>
      <c r="BVN40" s="685"/>
      <c r="BVO40" s="685"/>
      <c r="BVP40" s="685"/>
      <c r="BVQ40" s="685"/>
      <c r="BVR40" s="685"/>
      <c r="BVS40" s="685"/>
      <c r="BVT40" s="685"/>
      <c r="BVU40" s="685"/>
      <c r="BVV40" s="685"/>
      <c r="BVW40" s="685"/>
      <c r="BVX40" s="685"/>
      <c r="BVY40" s="685"/>
      <c r="BVZ40" s="685"/>
      <c r="BWA40" s="685"/>
      <c r="BWB40" s="685"/>
      <c r="BWC40" s="685"/>
      <c r="BWD40" s="685"/>
      <c r="BWE40" s="685"/>
      <c r="BWF40" s="685"/>
      <c r="BWG40" s="685"/>
      <c r="BWH40" s="685"/>
      <c r="BWI40" s="685"/>
      <c r="BWJ40" s="685"/>
      <c r="BWK40" s="685"/>
      <c r="BWL40" s="685"/>
      <c r="BWM40" s="685"/>
      <c r="BWN40" s="685"/>
      <c r="BWO40" s="685"/>
      <c r="BWP40" s="685"/>
      <c r="BWQ40" s="685"/>
      <c r="BWR40" s="685"/>
      <c r="BWS40" s="685"/>
      <c r="BWT40" s="685"/>
      <c r="BWU40" s="685"/>
      <c r="BWV40" s="685"/>
      <c r="BWW40" s="685"/>
      <c r="BWX40" s="685"/>
      <c r="BWY40" s="685"/>
      <c r="BWZ40" s="685"/>
      <c r="BXA40" s="685"/>
      <c r="BXB40" s="685"/>
      <c r="BXC40" s="685"/>
      <c r="BXD40" s="685"/>
      <c r="BXE40" s="685"/>
      <c r="BXF40" s="685"/>
      <c r="BXG40" s="685"/>
      <c r="BXH40" s="685"/>
      <c r="BXI40" s="685"/>
      <c r="BXJ40" s="685"/>
      <c r="BXK40" s="685"/>
      <c r="BXL40" s="685"/>
      <c r="BXM40" s="685"/>
      <c r="BXN40" s="685"/>
      <c r="BXO40" s="685"/>
      <c r="BXP40" s="685"/>
      <c r="BXQ40" s="685"/>
      <c r="BXR40" s="685"/>
      <c r="BXS40" s="685"/>
      <c r="BXT40" s="685"/>
      <c r="BXU40" s="685"/>
      <c r="BXV40" s="685"/>
      <c r="BXW40" s="685"/>
      <c r="BXX40" s="685"/>
      <c r="BXY40" s="685"/>
      <c r="BXZ40" s="685"/>
      <c r="BYA40" s="685"/>
      <c r="BYB40" s="685"/>
      <c r="BYC40" s="685"/>
      <c r="BYD40" s="685"/>
      <c r="BYE40" s="685"/>
      <c r="BYF40" s="685"/>
      <c r="BYG40" s="685"/>
      <c r="BYH40" s="685"/>
      <c r="BYI40" s="685"/>
      <c r="BYJ40" s="685"/>
      <c r="BYK40" s="685"/>
      <c r="BYL40" s="685"/>
      <c r="BYM40" s="685"/>
      <c r="BYN40" s="685"/>
      <c r="BYO40" s="685"/>
      <c r="BYP40" s="685"/>
      <c r="BYQ40" s="685"/>
      <c r="BYR40" s="685"/>
      <c r="BYS40" s="685"/>
      <c r="BYT40" s="685"/>
      <c r="BYU40" s="685"/>
      <c r="BYV40" s="685"/>
      <c r="BYW40" s="685"/>
      <c r="BYX40" s="685"/>
      <c r="BYY40" s="685"/>
      <c r="BYZ40" s="685"/>
      <c r="BZA40" s="685"/>
      <c r="BZB40" s="685"/>
      <c r="BZC40" s="685"/>
      <c r="BZD40" s="685"/>
      <c r="BZE40" s="685"/>
      <c r="BZF40" s="685"/>
      <c r="BZG40" s="685"/>
      <c r="BZH40" s="685"/>
      <c r="BZI40" s="685"/>
      <c r="BZJ40" s="685"/>
      <c r="BZK40" s="685"/>
      <c r="BZL40" s="685"/>
      <c r="BZM40" s="685"/>
      <c r="BZN40" s="685"/>
      <c r="BZO40" s="685"/>
      <c r="BZP40" s="685"/>
      <c r="BZQ40" s="685"/>
      <c r="BZR40" s="685"/>
      <c r="BZS40" s="685"/>
      <c r="BZT40" s="685"/>
      <c r="BZU40" s="685"/>
      <c r="BZV40" s="685"/>
      <c r="BZW40" s="685"/>
      <c r="BZX40" s="685"/>
      <c r="BZY40" s="685"/>
      <c r="BZZ40" s="685"/>
      <c r="CAA40" s="685"/>
      <c r="CAB40" s="685"/>
      <c r="CAC40" s="685"/>
      <c r="CAD40" s="685"/>
      <c r="CAE40" s="685"/>
      <c r="CAF40" s="685"/>
      <c r="CAG40" s="685"/>
      <c r="CAH40" s="685"/>
      <c r="CAI40" s="685"/>
      <c r="CAJ40" s="685"/>
      <c r="CAK40" s="685"/>
      <c r="CAL40" s="685"/>
      <c r="CAM40" s="685"/>
      <c r="CAN40" s="685"/>
      <c r="CAO40" s="685"/>
      <c r="CAP40" s="685"/>
      <c r="CAQ40" s="685"/>
      <c r="CAR40" s="685"/>
      <c r="CAS40" s="685"/>
      <c r="CAT40" s="685"/>
      <c r="CAU40" s="685"/>
      <c r="CAV40" s="685"/>
      <c r="CAW40" s="685"/>
      <c r="CAX40" s="685"/>
      <c r="CAY40" s="685"/>
      <c r="CAZ40" s="685"/>
      <c r="CBA40" s="685"/>
      <c r="CBB40" s="685"/>
      <c r="CBC40" s="685"/>
      <c r="CBD40" s="685"/>
      <c r="CBE40" s="685"/>
      <c r="CBF40" s="685"/>
      <c r="CBG40" s="685"/>
      <c r="CBH40" s="685"/>
      <c r="CBI40" s="685"/>
      <c r="CBJ40" s="685"/>
      <c r="CBK40" s="685"/>
      <c r="CBL40" s="685"/>
      <c r="CBM40" s="685"/>
      <c r="CBN40" s="685"/>
      <c r="CBO40" s="685"/>
      <c r="CBP40" s="685"/>
      <c r="CBQ40" s="685"/>
      <c r="CBR40" s="685"/>
      <c r="CBS40" s="685"/>
      <c r="CBT40" s="685"/>
      <c r="CBU40" s="685"/>
      <c r="CBV40" s="685"/>
      <c r="CBW40" s="685"/>
      <c r="CBX40" s="685"/>
      <c r="CBY40" s="685"/>
      <c r="CBZ40" s="685"/>
      <c r="CCA40" s="685"/>
      <c r="CCB40" s="685"/>
      <c r="CCC40" s="685"/>
      <c r="CCD40" s="685"/>
      <c r="CCE40" s="685"/>
      <c r="CCF40" s="685"/>
      <c r="CCG40" s="685"/>
      <c r="CCH40" s="685"/>
      <c r="CCI40" s="685"/>
      <c r="CCJ40" s="685"/>
      <c r="CCK40" s="685"/>
      <c r="CCL40" s="685"/>
      <c r="CCM40" s="685"/>
      <c r="CCN40" s="685"/>
      <c r="CCO40" s="685"/>
      <c r="CCP40" s="685"/>
      <c r="CCQ40" s="685"/>
      <c r="CCR40" s="685"/>
      <c r="CCS40" s="685"/>
      <c r="CCT40" s="685"/>
      <c r="CCU40" s="685"/>
      <c r="CCV40" s="685"/>
      <c r="CCW40" s="685"/>
      <c r="CCX40" s="685"/>
      <c r="CCY40" s="685"/>
      <c r="CCZ40" s="685"/>
      <c r="CDA40" s="685"/>
      <c r="CDB40" s="685"/>
      <c r="CDC40" s="685"/>
      <c r="CDD40" s="685"/>
      <c r="CDE40" s="685"/>
      <c r="CDF40" s="685"/>
      <c r="CDG40" s="685"/>
      <c r="CDH40" s="685"/>
      <c r="CDI40" s="685"/>
      <c r="CDJ40" s="685"/>
      <c r="CDK40" s="685"/>
      <c r="CDL40" s="685"/>
      <c r="CDM40" s="685"/>
      <c r="CDN40" s="685"/>
      <c r="CDO40" s="685"/>
      <c r="CDP40" s="685"/>
      <c r="CDQ40" s="685"/>
      <c r="CDR40" s="685"/>
      <c r="CDS40" s="685"/>
      <c r="CDT40" s="685"/>
      <c r="CDU40" s="685"/>
      <c r="CDV40" s="685"/>
      <c r="CDW40" s="685"/>
      <c r="CDX40" s="685"/>
      <c r="CDY40" s="685"/>
      <c r="CDZ40" s="685"/>
      <c r="CEA40" s="685"/>
      <c r="CEB40" s="685"/>
      <c r="CEC40" s="685"/>
      <c r="CED40" s="685"/>
      <c r="CEE40" s="685"/>
      <c r="CEF40" s="685"/>
      <c r="CEG40" s="685"/>
      <c r="CEH40" s="685"/>
      <c r="CEI40" s="685"/>
      <c r="CEJ40" s="685"/>
      <c r="CEK40" s="685"/>
      <c r="CEL40" s="685"/>
      <c r="CEM40" s="685"/>
      <c r="CEN40" s="685"/>
      <c r="CEO40" s="685"/>
      <c r="CEP40" s="685"/>
      <c r="CEQ40" s="685"/>
      <c r="CER40" s="685"/>
      <c r="CES40" s="685"/>
      <c r="CET40" s="685"/>
      <c r="CEU40" s="685"/>
      <c r="CEV40" s="685"/>
      <c r="CEW40" s="685"/>
      <c r="CEX40" s="685"/>
      <c r="CEY40" s="685"/>
      <c r="CEZ40" s="685"/>
      <c r="CFA40" s="685"/>
      <c r="CFB40" s="685"/>
      <c r="CFC40" s="685"/>
      <c r="CFD40" s="685"/>
      <c r="CFE40" s="685"/>
      <c r="CFF40" s="685"/>
      <c r="CFG40" s="685"/>
      <c r="CFH40" s="685"/>
      <c r="CFI40" s="685"/>
      <c r="CFJ40" s="685"/>
      <c r="CFK40" s="685"/>
      <c r="CFL40" s="685"/>
      <c r="CFM40" s="685"/>
      <c r="CFN40" s="685"/>
      <c r="CFO40" s="685"/>
      <c r="CFP40" s="685"/>
      <c r="CFQ40" s="685"/>
      <c r="CFR40" s="685"/>
      <c r="CFS40" s="685"/>
      <c r="CFT40" s="685"/>
      <c r="CFU40" s="685"/>
      <c r="CFV40" s="685"/>
      <c r="CFW40" s="685"/>
      <c r="CFX40" s="685"/>
      <c r="CFY40" s="685"/>
      <c r="CFZ40" s="685"/>
      <c r="CGA40" s="685"/>
      <c r="CGB40" s="685"/>
      <c r="CGC40" s="685"/>
      <c r="CGD40" s="685"/>
      <c r="CGE40" s="685"/>
      <c r="CGF40" s="685"/>
      <c r="CGG40" s="685"/>
      <c r="CGH40" s="685"/>
      <c r="CGI40" s="685"/>
      <c r="CGJ40" s="685"/>
      <c r="CGK40" s="685"/>
      <c r="CGL40" s="685"/>
      <c r="CGM40" s="685"/>
      <c r="CGN40" s="685"/>
      <c r="CGO40" s="685"/>
      <c r="CGP40" s="685"/>
      <c r="CGQ40" s="685"/>
      <c r="CGR40" s="685"/>
      <c r="CGS40" s="685"/>
      <c r="CGT40" s="685"/>
      <c r="CGU40" s="685"/>
      <c r="CGV40" s="685"/>
      <c r="CGW40" s="685"/>
      <c r="CGX40" s="685"/>
      <c r="CGY40" s="685"/>
      <c r="CGZ40" s="685"/>
      <c r="CHA40" s="685"/>
      <c r="CHB40" s="685"/>
      <c r="CHC40" s="685"/>
      <c r="CHD40" s="685"/>
      <c r="CHE40" s="685"/>
      <c r="CHF40" s="685"/>
      <c r="CHG40" s="685"/>
      <c r="CHH40" s="685"/>
      <c r="CHI40" s="685"/>
      <c r="CHJ40" s="685"/>
      <c r="CHK40" s="685"/>
      <c r="CHL40" s="685"/>
      <c r="CHM40" s="685"/>
      <c r="CHN40" s="685"/>
      <c r="CHO40" s="685"/>
      <c r="CHP40" s="685"/>
      <c r="CHQ40" s="685"/>
      <c r="CHR40" s="685"/>
      <c r="CHS40" s="685"/>
      <c r="CHT40" s="685"/>
      <c r="CHU40" s="685"/>
      <c r="CHV40" s="685"/>
      <c r="CHW40" s="685"/>
      <c r="CHX40" s="685"/>
      <c r="CHY40" s="685"/>
      <c r="CHZ40" s="685"/>
      <c r="CIA40" s="685"/>
      <c r="CIB40" s="685"/>
      <c r="CIC40" s="685"/>
      <c r="CID40" s="685"/>
      <c r="CIE40" s="685"/>
      <c r="CIF40" s="685"/>
      <c r="CIG40" s="685"/>
      <c r="CIH40" s="685"/>
      <c r="CII40" s="685"/>
      <c r="CIJ40" s="685"/>
      <c r="CIK40" s="685"/>
      <c r="CIL40" s="685"/>
      <c r="CIM40" s="685"/>
      <c r="CIN40" s="685"/>
      <c r="CIO40" s="685"/>
      <c r="CIP40" s="685"/>
      <c r="CIQ40" s="685"/>
      <c r="CIR40" s="685"/>
      <c r="CIS40" s="685"/>
      <c r="CIT40" s="685"/>
      <c r="CIU40" s="685"/>
      <c r="CIV40" s="685"/>
      <c r="CIW40" s="685"/>
      <c r="CIX40" s="685"/>
      <c r="CIY40" s="685"/>
      <c r="CIZ40" s="685"/>
      <c r="CJA40" s="685"/>
      <c r="CJB40" s="685"/>
      <c r="CJC40" s="685"/>
      <c r="CJD40" s="685"/>
      <c r="CJE40" s="685"/>
      <c r="CJF40" s="685"/>
      <c r="CJG40" s="685"/>
      <c r="CJH40" s="685"/>
      <c r="CJI40" s="685"/>
      <c r="CJJ40" s="685"/>
      <c r="CJK40" s="685"/>
      <c r="CJL40" s="685"/>
      <c r="CJM40" s="685"/>
      <c r="CJN40" s="685"/>
      <c r="CJO40" s="685"/>
      <c r="CJP40" s="685"/>
      <c r="CJQ40" s="685"/>
      <c r="CJR40" s="685"/>
      <c r="CJS40" s="685"/>
      <c r="CJT40" s="685"/>
      <c r="CJU40" s="685"/>
      <c r="CJV40" s="685"/>
      <c r="CJW40" s="685"/>
      <c r="CJX40" s="685"/>
      <c r="CJY40" s="685"/>
      <c r="CJZ40" s="685"/>
      <c r="CKA40" s="685"/>
      <c r="CKB40" s="685"/>
      <c r="CKC40" s="685"/>
      <c r="CKD40" s="685"/>
      <c r="CKE40" s="685"/>
      <c r="CKF40" s="685"/>
      <c r="CKG40" s="685"/>
      <c r="CKH40" s="685"/>
      <c r="CKI40" s="685"/>
      <c r="CKJ40" s="685"/>
      <c r="CKK40" s="685"/>
      <c r="CKL40" s="685"/>
      <c r="CKM40" s="685"/>
      <c r="CKN40" s="685"/>
      <c r="CKO40" s="685"/>
      <c r="CKP40" s="685"/>
      <c r="CKQ40" s="685"/>
      <c r="CKR40" s="685"/>
      <c r="CKS40" s="685"/>
      <c r="CKT40" s="685"/>
      <c r="CKU40" s="685"/>
      <c r="CKV40" s="685"/>
      <c r="CKW40" s="685"/>
      <c r="CKX40" s="685"/>
      <c r="CKY40" s="685"/>
      <c r="CKZ40" s="685"/>
      <c r="CLA40" s="685"/>
      <c r="CLB40" s="685"/>
      <c r="CLC40" s="685"/>
      <c r="CLD40" s="685"/>
      <c r="CLE40" s="685"/>
      <c r="CLF40" s="685"/>
      <c r="CLG40" s="685"/>
      <c r="CLH40" s="685"/>
      <c r="CLI40" s="685"/>
      <c r="CLJ40" s="685"/>
      <c r="CLK40" s="685"/>
      <c r="CLL40" s="685"/>
      <c r="CLM40" s="685"/>
      <c r="CLN40" s="685"/>
      <c r="CLO40" s="685"/>
      <c r="CLP40" s="685"/>
      <c r="CLQ40" s="685"/>
      <c r="CLR40" s="685"/>
      <c r="CLS40" s="685"/>
      <c r="CLT40" s="685"/>
      <c r="CLU40" s="685"/>
      <c r="CLV40" s="685"/>
      <c r="CLW40" s="685"/>
      <c r="CLX40" s="685"/>
      <c r="CLY40" s="685"/>
      <c r="CLZ40" s="685"/>
      <c r="CMA40" s="685"/>
      <c r="CMB40" s="685"/>
      <c r="CMC40" s="685"/>
      <c r="CMD40" s="685"/>
      <c r="CME40" s="685"/>
      <c r="CMF40" s="685"/>
      <c r="CMG40" s="685"/>
      <c r="CMH40" s="685"/>
      <c r="CMI40" s="685"/>
      <c r="CMJ40" s="685"/>
      <c r="CMK40" s="685"/>
      <c r="CML40" s="685"/>
      <c r="CMM40" s="685"/>
      <c r="CMN40" s="685"/>
      <c r="CMO40" s="685"/>
      <c r="CMP40" s="685"/>
      <c r="CMQ40" s="685"/>
      <c r="CMR40" s="685"/>
      <c r="CMS40" s="685"/>
      <c r="CMT40" s="685"/>
      <c r="CMU40" s="685"/>
      <c r="CMV40" s="685"/>
      <c r="CMW40" s="685"/>
      <c r="CMX40" s="685"/>
      <c r="CMY40" s="685"/>
      <c r="CMZ40" s="685"/>
      <c r="CNA40" s="685"/>
      <c r="CNB40" s="685"/>
      <c r="CNC40" s="685"/>
      <c r="CND40" s="685"/>
      <c r="CNE40" s="685"/>
      <c r="CNF40" s="685"/>
      <c r="CNG40" s="685"/>
      <c r="CNH40" s="685"/>
      <c r="CNI40" s="685"/>
      <c r="CNJ40" s="685"/>
      <c r="CNK40" s="685"/>
      <c r="CNL40" s="685"/>
      <c r="CNM40" s="685"/>
      <c r="CNN40" s="685"/>
      <c r="CNO40" s="685"/>
      <c r="CNP40" s="685"/>
      <c r="CNQ40" s="685"/>
      <c r="CNR40" s="685"/>
      <c r="CNS40" s="685"/>
      <c r="CNT40" s="685"/>
      <c r="CNU40" s="685"/>
      <c r="CNV40" s="685"/>
      <c r="CNW40" s="685"/>
      <c r="CNX40" s="685"/>
      <c r="CNY40" s="685"/>
      <c r="CNZ40" s="685"/>
      <c r="COA40" s="685"/>
      <c r="COB40" s="685"/>
      <c r="COC40" s="685"/>
      <c r="COD40" s="685"/>
      <c r="COE40" s="685"/>
      <c r="COF40" s="685"/>
      <c r="COG40" s="685"/>
      <c r="COH40" s="685"/>
      <c r="COI40" s="685"/>
      <c r="COJ40" s="685"/>
      <c r="COK40" s="685"/>
      <c r="COL40" s="685"/>
      <c r="COM40" s="685"/>
      <c r="CON40" s="685"/>
      <c r="COO40" s="685"/>
      <c r="COP40" s="685"/>
      <c r="COQ40" s="685"/>
      <c r="COR40" s="685"/>
      <c r="COS40" s="685"/>
      <c r="COT40" s="685"/>
      <c r="COU40" s="685"/>
      <c r="COV40" s="685"/>
      <c r="COW40" s="685"/>
      <c r="COX40" s="685"/>
      <c r="COY40" s="685"/>
      <c r="COZ40" s="685"/>
      <c r="CPA40" s="685"/>
      <c r="CPB40" s="685"/>
      <c r="CPC40" s="685"/>
      <c r="CPD40" s="685"/>
      <c r="CPE40" s="685"/>
      <c r="CPF40" s="685"/>
      <c r="CPG40" s="685"/>
      <c r="CPH40" s="685"/>
      <c r="CPI40" s="685"/>
      <c r="CPJ40" s="685"/>
      <c r="CPK40" s="685"/>
      <c r="CPL40" s="685"/>
      <c r="CPM40" s="685"/>
      <c r="CPN40" s="685"/>
      <c r="CPO40" s="685"/>
      <c r="CPP40" s="685"/>
      <c r="CPQ40" s="685"/>
      <c r="CPR40" s="685"/>
      <c r="CPS40" s="685"/>
      <c r="CPT40" s="685"/>
      <c r="CPU40" s="685"/>
      <c r="CPV40" s="685"/>
      <c r="CPW40" s="685"/>
      <c r="CPX40" s="685"/>
      <c r="CPY40" s="685"/>
      <c r="CPZ40" s="685"/>
      <c r="CQA40" s="685"/>
      <c r="CQB40" s="685"/>
      <c r="CQC40" s="685"/>
      <c r="CQD40" s="685"/>
      <c r="CQE40" s="685"/>
      <c r="CQF40" s="685"/>
      <c r="CQG40" s="685"/>
      <c r="CQH40" s="685"/>
      <c r="CQI40" s="685"/>
      <c r="CQJ40" s="685"/>
      <c r="CQK40" s="685"/>
      <c r="CQL40" s="685"/>
      <c r="CQM40" s="685"/>
      <c r="CQN40" s="685"/>
      <c r="CQO40" s="685"/>
      <c r="CQP40" s="685"/>
      <c r="CQQ40" s="685"/>
      <c r="CQR40" s="685"/>
      <c r="CQS40" s="685"/>
      <c r="CQT40" s="685"/>
      <c r="CQU40" s="685"/>
      <c r="CQV40" s="685"/>
      <c r="CQW40" s="685"/>
      <c r="CQX40" s="685"/>
      <c r="CQY40" s="685"/>
      <c r="CQZ40" s="685"/>
      <c r="CRA40" s="685"/>
      <c r="CRB40" s="685"/>
      <c r="CRC40" s="685"/>
      <c r="CRD40" s="685"/>
      <c r="CRE40" s="685"/>
      <c r="CRF40" s="685"/>
      <c r="CRG40" s="685"/>
      <c r="CRH40" s="685"/>
      <c r="CRI40" s="685"/>
      <c r="CRJ40" s="685"/>
      <c r="CRK40" s="685"/>
      <c r="CRL40" s="685"/>
      <c r="CRM40" s="685"/>
      <c r="CRN40" s="685"/>
      <c r="CRO40" s="685"/>
      <c r="CRP40" s="685"/>
      <c r="CRQ40" s="685"/>
      <c r="CRR40" s="685"/>
      <c r="CRS40" s="685"/>
      <c r="CRT40" s="685"/>
      <c r="CRU40" s="685"/>
      <c r="CRV40" s="685"/>
      <c r="CRW40" s="685"/>
      <c r="CRX40" s="685"/>
      <c r="CRY40" s="685"/>
      <c r="CRZ40" s="685"/>
      <c r="CSA40" s="685"/>
      <c r="CSB40" s="685"/>
      <c r="CSC40" s="685"/>
      <c r="CSD40" s="685"/>
      <c r="CSE40" s="685"/>
      <c r="CSF40" s="685"/>
      <c r="CSG40" s="685"/>
      <c r="CSH40" s="685"/>
      <c r="CSI40" s="685"/>
      <c r="CSJ40" s="685"/>
      <c r="CSK40" s="685"/>
      <c r="CSL40" s="685"/>
      <c r="CSM40" s="685"/>
      <c r="CSN40" s="685"/>
      <c r="CSO40" s="685"/>
      <c r="CSP40" s="685"/>
      <c r="CSQ40" s="685"/>
      <c r="CSR40" s="685"/>
      <c r="CSS40" s="685"/>
      <c r="CST40" s="685"/>
      <c r="CSU40" s="685"/>
      <c r="CSV40" s="685"/>
      <c r="CSW40" s="685"/>
      <c r="CSX40" s="685"/>
      <c r="CSY40" s="685"/>
      <c r="CSZ40" s="685"/>
      <c r="CTA40" s="685"/>
      <c r="CTB40" s="685"/>
      <c r="CTC40" s="685"/>
      <c r="CTD40" s="685"/>
      <c r="CTE40" s="685"/>
      <c r="CTF40" s="685"/>
      <c r="CTG40" s="685"/>
      <c r="CTH40" s="685"/>
      <c r="CTI40" s="685"/>
      <c r="CTJ40" s="685"/>
      <c r="CTK40" s="685"/>
      <c r="CTL40" s="685"/>
      <c r="CTM40" s="685"/>
      <c r="CTN40" s="685"/>
      <c r="CTO40" s="685"/>
      <c r="CTP40" s="685"/>
      <c r="CTQ40" s="685"/>
      <c r="CTR40" s="685"/>
      <c r="CTS40" s="685"/>
      <c r="CTT40" s="685"/>
      <c r="CTU40" s="685"/>
      <c r="CTV40" s="685"/>
      <c r="CTW40" s="685"/>
      <c r="CTX40" s="685"/>
      <c r="CTY40" s="685"/>
      <c r="CTZ40" s="685"/>
      <c r="CUA40" s="685"/>
      <c r="CUB40" s="685"/>
      <c r="CUC40" s="685"/>
      <c r="CUD40" s="685"/>
      <c r="CUE40" s="685"/>
      <c r="CUF40" s="685"/>
      <c r="CUG40" s="685"/>
      <c r="CUH40" s="685"/>
      <c r="CUI40" s="685"/>
      <c r="CUJ40" s="685"/>
      <c r="CUK40" s="685"/>
      <c r="CUL40" s="685"/>
      <c r="CUM40" s="685"/>
      <c r="CUN40" s="685"/>
      <c r="CUO40" s="685"/>
      <c r="CUP40" s="685"/>
      <c r="CUQ40" s="685"/>
      <c r="CUR40" s="685"/>
      <c r="CUS40" s="685"/>
      <c r="CUT40" s="685"/>
      <c r="CUU40" s="685"/>
      <c r="CUV40" s="685"/>
      <c r="CUW40" s="685"/>
      <c r="CUX40" s="685"/>
      <c r="CUY40" s="685"/>
      <c r="CUZ40" s="685"/>
      <c r="CVA40" s="685"/>
      <c r="CVB40" s="685"/>
      <c r="CVC40" s="685"/>
      <c r="CVD40" s="685"/>
      <c r="CVE40" s="685"/>
      <c r="CVF40" s="685"/>
      <c r="CVG40" s="685"/>
      <c r="CVH40" s="685"/>
      <c r="CVI40" s="685"/>
      <c r="CVJ40" s="685"/>
      <c r="CVK40" s="685"/>
      <c r="CVL40" s="685"/>
      <c r="CVM40" s="685"/>
      <c r="CVN40" s="685"/>
      <c r="CVO40" s="685"/>
      <c r="CVP40" s="685"/>
      <c r="CVQ40" s="685"/>
      <c r="CVR40" s="685"/>
      <c r="CVS40" s="685"/>
      <c r="CVT40" s="685"/>
      <c r="CVU40" s="685"/>
      <c r="CVV40" s="685"/>
      <c r="CVW40" s="685"/>
      <c r="CVX40" s="685"/>
      <c r="CVY40" s="685"/>
      <c r="CVZ40" s="685"/>
      <c r="CWA40" s="685"/>
      <c r="CWB40" s="685"/>
      <c r="CWC40" s="685"/>
      <c r="CWD40" s="685"/>
      <c r="CWE40" s="685"/>
      <c r="CWF40" s="685"/>
      <c r="CWG40" s="685"/>
      <c r="CWH40" s="685"/>
      <c r="CWI40" s="685"/>
      <c r="CWJ40" s="685"/>
      <c r="CWK40" s="685"/>
      <c r="CWL40" s="685"/>
      <c r="CWM40" s="685"/>
      <c r="CWN40" s="685"/>
      <c r="CWO40" s="685"/>
      <c r="CWP40" s="685"/>
      <c r="CWQ40" s="685"/>
      <c r="CWR40" s="685"/>
      <c r="CWS40" s="685"/>
      <c r="CWT40" s="685"/>
      <c r="CWU40" s="685"/>
      <c r="CWV40" s="685"/>
      <c r="CWW40" s="685"/>
      <c r="CWX40" s="685"/>
      <c r="CWY40" s="685"/>
      <c r="CWZ40" s="685"/>
      <c r="CXA40" s="685"/>
      <c r="CXB40" s="685"/>
      <c r="CXC40" s="685"/>
      <c r="CXD40" s="685"/>
      <c r="CXE40" s="685"/>
      <c r="CXF40" s="685"/>
      <c r="CXG40" s="685"/>
      <c r="CXH40" s="685"/>
      <c r="CXI40" s="685"/>
      <c r="CXJ40" s="685"/>
      <c r="CXK40" s="685"/>
      <c r="CXL40" s="685"/>
      <c r="CXM40" s="685"/>
      <c r="CXN40" s="685"/>
      <c r="CXO40" s="685"/>
      <c r="CXP40" s="685"/>
      <c r="CXQ40" s="685"/>
      <c r="CXR40" s="685"/>
      <c r="CXS40" s="685"/>
      <c r="CXT40" s="685"/>
      <c r="CXU40" s="685"/>
      <c r="CXV40" s="685"/>
      <c r="CXW40" s="685"/>
      <c r="CXX40" s="685"/>
      <c r="CXY40" s="685"/>
      <c r="CXZ40" s="685"/>
      <c r="CYA40" s="685"/>
      <c r="CYB40" s="685"/>
      <c r="CYC40" s="685"/>
      <c r="CYD40" s="685"/>
      <c r="CYE40" s="685"/>
      <c r="CYF40" s="685"/>
      <c r="CYG40" s="685"/>
      <c r="CYH40" s="685"/>
      <c r="CYI40" s="685"/>
      <c r="CYJ40" s="685"/>
      <c r="CYK40" s="685"/>
      <c r="CYL40" s="685"/>
      <c r="CYM40" s="685"/>
      <c r="CYN40" s="685"/>
      <c r="CYO40" s="685"/>
      <c r="CYP40" s="685"/>
      <c r="CYQ40" s="685"/>
      <c r="CYR40" s="685"/>
      <c r="CYS40" s="685"/>
      <c r="CYT40" s="685"/>
      <c r="CYU40" s="685"/>
      <c r="CYV40" s="685"/>
      <c r="CYW40" s="685"/>
      <c r="CYX40" s="685"/>
      <c r="CYY40" s="685"/>
      <c r="CYZ40" s="685"/>
      <c r="CZA40" s="685"/>
      <c r="CZB40" s="685"/>
      <c r="CZC40" s="685"/>
      <c r="CZD40" s="685"/>
      <c r="CZE40" s="685"/>
      <c r="CZF40" s="685"/>
      <c r="CZG40" s="685"/>
      <c r="CZH40" s="685"/>
      <c r="CZI40" s="685"/>
      <c r="CZJ40" s="685"/>
      <c r="CZK40" s="685"/>
      <c r="CZL40" s="685"/>
      <c r="CZM40" s="685"/>
      <c r="CZN40" s="685"/>
      <c r="CZO40" s="685"/>
      <c r="CZP40" s="685"/>
      <c r="CZQ40" s="685"/>
      <c r="CZR40" s="685"/>
      <c r="CZS40" s="685"/>
      <c r="CZT40" s="685"/>
      <c r="CZU40" s="685"/>
      <c r="CZV40" s="685"/>
      <c r="CZW40" s="685"/>
      <c r="CZX40" s="685"/>
      <c r="CZY40" s="685"/>
      <c r="CZZ40" s="685"/>
      <c r="DAA40" s="685"/>
      <c r="DAB40" s="685"/>
      <c r="DAC40" s="685"/>
      <c r="DAD40" s="685"/>
      <c r="DAE40" s="685"/>
      <c r="DAF40" s="685"/>
      <c r="DAG40" s="685"/>
      <c r="DAH40" s="685"/>
      <c r="DAI40" s="685"/>
      <c r="DAJ40" s="685"/>
      <c r="DAK40" s="685"/>
      <c r="DAL40" s="685"/>
      <c r="DAM40" s="685"/>
      <c r="DAN40" s="685"/>
      <c r="DAO40" s="685"/>
      <c r="DAP40" s="685"/>
      <c r="DAQ40" s="685"/>
      <c r="DAR40" s="685"/>
      <c r="DAS40" s="685"/>
      <c r="DAT40" s="685"/>
      <c r="DAU40" s="685"/>
      <c r="DAV40" s="685"/>
      <c r="DAW40" s="685"/>
      <c r="DAX40" s="685"/>
      <c r="DAY40" s="685"/>
      <c r="DAZ40" s="685"/>
      <c r="DBA40" s="685"/>
      <c r="DBB40" s="685"/>
      <c r="DBC40" s="685"/>
      <c r="DBD40" s="685"/>
      <c r="DBE40" s="685"/>
      <c r="DBF40" s="685"/>
      <c r="DBG40" s="685"/>
      <c r="DBH40" s="685"/>
      <c r="DBI40" s="685"/>
      <c r="DBJ40" s="685"/>
      <c r="DBK40" s="685"/>
      <c r="DBL40" s="685"/>
      <c r="DBM40" s="685"/>
      <c r="DBN40" s="685"/>
      <c r="DBO40" s="685"/>
      <c r="DBP40" s="685"/>
      <c r="DBQ40" s="685"/>
      <c r="DBR40" s="685"/>
      <c r="DBS40" s="685"/>
      <c r="DBT40" s="685"/>
      <c r="DBU40" s="685"/>
      <c r="DBV40" s="685"/>
      <c r="DBW40" s="685"/>
      <c r="DBX40" s="685"/>
      <c r="DBY40" s="685"/>
      <c r="DBZ40" s="685"/>
      <c r="DCA40" s="685"/>
      <c r="DCB40" s="685"/>
      <c r="DCC40" s="685"/>
      <c r="DCD40" s="685"/>
      <c r="DCE40" s="685"/>
      <c r="DCF40" s="685"/>
      <c r="DCG40" s="685"/>
      <c r="DCH40" s="685"/>
      <c r="DCI40" s="685"/>
      <c r="DCJ40" s="685"/>
      <c r="DCK40" s="685"/>
      <c r="DCL40" s="685"/>
      <c r="DCM40" s="685"/>
      <c r="DCN40" s="685"/>
      <c r="DCO40" s="685"/>
      <c r="DCP40" s="685"/>
      <c r="DCQ40" s="685"/>
      <c r="DCR40" s="685"/>
      <c r="DCS40" s="685"/>
      <c r="DCT40" s="685"/>
      <c r="DCU40" s="685"/>
      <c r="DCV40" s="685"/>
      <c r="DCW40" s="685"/>
      <c r="DCX40" s="685"/>
      <c r="DCY40" s="685"/>
      <c r="DCZ40" s="685"/>
      <c r="DDA40" s="685"/>
      <c r="DDB40" s="685"/>
      <c r="DDC40" s="685"/>
      <c r="DDD40" s="685"/>
      <c r="DDE40" s="685"/>
      <c r="DDF40" s="685"/>
      <c r="DDG40" s="685"/>
      <c r="DDH40" s="685"/>
      <c r="DDI40" s="685"/>
      <c r="DDJ40" s="685"/>
      <c r="DDK40" s="685"/>
      <c r="DDL40" s="685"/>
      <c r="DDM40" s="685"/>
      <c r="DDN40" s="685"/>
      <c r="DDO40" s="685"/>
      <c r="DDP40" s="685"/>
      <c r="DDQ40" s="685"/>
      <c r="DDR40" s="685"/>
      <c r="DDS40" s="685"/>
      <c r="DDT40" s="685"/>
      <c r="DDU40" s="685"/>
      <c r="DDV40" s="685"/>
      <c r="DDW40" s="685"/>
      <c r="DDX40" s="685"/>
      <c r="DDY40" s="685"/>
      <c r="DDZ40" s="685"/>
      <c r="DEA40" s="685"/>
      <c r="DEB40" s="685"/>
      <c r="DEC40" s="685"/>
      <c r="DED40" s="685"/>
      <c r="DEE40" s="685"/>
      <c r="DEF40" s="685"/>
      <c r="DEG40" s="685"/>
      <c r="DEH40" s="685"/>
      <c r="DEI40" s="685"/>
      <c r="DEJ40" s="685"/>
      <c r="DEK40" s="685"/>
      <c r="DEL40" s="685"/>
      <c r="DEM40" s="685"/>
      <c r="DEN40" s="685"/>
      <c r="DEO40" s="685"/>
      <c r="DEP40" s="685"/>
      <c r="DEQ40" s="685"/>
      <c r="DER40" s="685"/>
      <c r="DES40" s="685"/>
      <c r="DET40" s="685"/>
      <c r="DEU40" s="685"/>
      <c r="DEV40" s="685"/>
      <c r="DEW40" s="685"/>
      <c r="DEX40" s="685"/>
      <c r="DEY40" s="685"/>
      <c r="DEZ40" s="685"/>
      <c r="DFA40" s="685"/>
      <c r="DFB40" s="685"/>
      <c r="DFC40" s="685"/>
      <c r="DFD40" s="685"/>
      <c r="DFE40" s="685"/>
      <c r="DFF40" s="685"/>
      <c r="DFG40" s="685"/>
      <c r="DFH40" s="685"/>
      <c r="DFI40" s="685"/>
      <c r="DFJ40" s="685"/>
      <c r="DFK40" s="685"/>
      <c r="DFL40" s="685"/>
      <c r="DFM40" s="685"/>
      <c r="DFN40" s="685"/>
      <c r="DFO40" s="685"/>
      <c r="DFP40" s="685"/>
      <c r="DFQ40" s="685"/>
      <c r="DFR40" s="685"/>
      <c r="DFS40" s="685"/>
      <c r="DFT40" s="685"/>
      <c r="DFU40" s="685"/>
      <c r="DFV40" s="685"/>
      <c r="DFW40" s="685"/>
      <c r="DFX40" s="685"/>
      <c r="DFY40" s="685"/>
      <c r="DFZ40" s="685"/>
      <c r="DGA40" s="685"/>
      <c r="DGB40" s="685"/>
      <c r="DGC40" s="685"/>
      <c r="DGD40" s="685"/>
      <c r="DGE40" s="685"/>
      <c r="DGF40" s="685"/>
      <c r="DGG40" s="685"/>
      <c r="DGH40" s="685"/>
      <c r="DGI40" s="685"/>
      <c r="DGJ40" s="685"/>
      <c r="DGK40" s="685"/>
      <c r="DGL40" s="685"/>
      <c r="DGM40" s="685"/>
      <c r="DGN40" s="685"/>
      <c r="DGO40" s="685"/>
      <c r="DGP40" s="685"/>
      <c r="DGQ40" s="685"/>
      <c r="DGR40" s="685"/>
      <c r="DGS40" s="685"/>
      <c r="DGT40" s="685"/>
      <c r="DGU40" s="685"/>
      <c r="DGV40" s="685"/>
      <c r="DGW40" s="685"/>
      <c r="DGX40" s="685"/>
      <c r="DGY40" s="685"/>
      <c r="DGZ40" s="685"/>
      <c r="DHA40" s="685"/>
      <c r="DHB40" s="685"/>
      <c r="DHC40" s="685"/>
      <c r="DHD40" s="685"/>
      <c r="DHE40" s="685"/>
      <c r="DHF40" s="685"/>
      <c r="DHG40" s="685"/>
      <c r="DHH40" s="685"/>
      <c r="DHI40" s="685"/>
      <c r="DHJ40" s="685"/>
      <c r="DHK40" s="685"/>
      <c r="DHL40" s="685"/>
      <c r="DHM40" s="685"/>
      <c r="DHN40" s="685"/>
      <c r="DHO40" s="685"/>
      <c r="DHP40" s="685"/>
      <c r="DHQ40" s="685"/>
      <c r="DHR40" s="685"/>
      <c r="DHS40" s="685"/>
      <c r="DHT40" s="685"/>
      <c r="DHU40" s="685"/>
      <c r="DHV40" s="685"/>
      <c r="DHW40" s="685"/>
      <c r="DHX40" s="685"/>
      <c r="DHY40" s="685"/>
      <c r="DHZ40" s="685"/>
      <c r="DIA40" s="685"/>
      <c r="DIB40" s="685"/>
      <c r="DIC40" s="685"/>
      <c r="DID40" s="685"/>
      <c r="DIE40" s="685"/>
      <c r="DIF40" s="685"/>
      <c r="DIG40" s="685"/>
      <c r="DIH40" s="685"/>
      <c r="DII40" s="685"/>
      <c r="DIJ40" s="685"/>
      <c r="DIK40" s="685"/>
      <c r="DIL40" s="685"/>
      <c r="DIM40" s="685"/>
      <c r="DIN40" s="685"/>
      <c r="DIO40" s="685"/>
      <c r="DIP40" s="685"/>
      <c r="DIQ40" s="685"/>
      <c r="DIR40" s="685"/>
      <c r="DIS40" s="685"/>
      <c r="DIT40" s="685"/>
      <c r="DIU40" s="685"/>
      <c r="DIV40" s="685"/>
      <c r="DIW40" s="685"/>
      <c r="DIX40" s="685"/>
      <c r="DIY40" s="685"/>
      <c r="DIZ40" s="685"/>
      <c r="DJA40" s="685"/>
      <c r="DJB40" s="685"/>
      <c r="DJC40" s="685"/>
      <c r="DJD40" s="685"/>
      <c r="DJE40" s="685"/>
      <c r="DJF40" s="685"/>
      <c r="DJG40" s="685"/>
      <c r="DJH40" s="685"/>
      <c r="DJI40" s="685"/>
      <c r="DJJ40" s="685"/>
      <c r="DJK40" s="685"/>
      <c r="DJL40" s="685"/>
      <c r="DJM40" s="685"/>
      <c r="DJN40" s="685"/>
      <c r="DJO40" s="685"/>
      <c r="DJP40" s="685"/>
      <c r="DJQ40" s="685"/>
      <c r="DJR40" s="685"/>
      <c r="DJS40" s="685"/>
      <c r="DJT40" s="685"/>
      <c r="DJU40" s="685"/>
      <c r="DJV40" s="685"/>
      <c r="DJW40" s="685"/>
      <c r="DJX40" s="685"/>
      <c r="DJY40" s="685"/>
      <c r="DJZ40" s="685"/>
      <c r="DKA40" s="685"/>
      <c r="DKB40" s="685"/>
      <c r="DKC40" s="685"/>
      <c r="DKD40" s="685"/>
      <c r="DKE40" s="685"/>
      <c r="DKF40" s="685"/>
      <c r="DKG40" s="685"/>
      <c r="DKH40" s="685"/>
      <c r="DKI40" s="685"/>
      <c r="DKJ40" s="685"/>
      <c r="DKK40" s="685"/>
      <c r="DKL40" s="685"/>
      <c r="DKM40" s="685"/>
      <c r="DKN40" s="685"/>
      <c r="DKO40" s="685"/>
      <c r="DKP40" s="685"/>
      <c r="DKQ40" s="685"/>
      <c r="DKR40" s="685"/>
      <c r="DKS40" s="685"/>
      <c r="DKT40" s="685"/>
      <c r="DKU40" s="685"/>
      <c r="DKV40" s="685"/>
      <c r="DKW40" s="685"/>
      <c r="DKX40" s="685"/>
      <c r="DKY40" s="685"/>
      <c r="DKZ40" s="685"/>
      <c r="DLA40" s="685"/>
      <c r="DLB40" s="685"/>
      <c r="DLC40" s="685"/>
      <c r="DLD40" s="685"/>
      <c r="DLE40" s="685"/>
      <c r="DLF40" s="685"/>
      <c r="DLG40" s="685"/>
      <c r="DLH40" s="685"/>
      <c r="DLI40" s="685"/>
      <c r="DLJ40" s="685"/>
      <c r="DLK40" s="685"/>
      <c r="DLL40" s="685"/>
      <c r="DLM40" s="685"/>
      <c r="DLN40" s="685"/>
      <c r="DLO40" s="685"/>
      <c r="DLP40" s="685"/>
      <c r="DLQ40" s="685"/>
      <c r="DLR40" s="685"/>
      <c r="DLS40" s="685"/>
      <c r="DLT40" s="685"/>
      <c r="DLU40" s="685"/>
      <c r="DLV40" s="685"/>
      <c r="DLW40" s="685"/>
      <c r="DLX40" s="685"/>
      <c r="DLY40" s="685"/>
      <c r="DLZ40" s="685"/>
      <c r="DMA40" s="685"/>
      <c r="DMB40" s="685"/>
      <c r="DMC40" s="685"/>
      <c r="DMD40" s="685"/>
      <c r="DME40" s="685"/>
      <c r="DMF40" s="685"/>
      <c r="DMG40" s="685"/>
      <c r="DMH40" s="685"/>
      <c r="DMI40" s="685"/>
      <c r="DMJ40" s="685"/>
      <c r="DMK40" s="685"/>
      <c r="DML40" s="685"/>
      <c r="DMM40" s="685"/>
      <c r="DMN40" s="685"/>
      <c r="DMO40" s="685"/>
      <c r="DMP40" s="685"/>
      <c r="DMQ40" s="685"/>
      <c r="DMR40" s="685"/>
      <c r="DMS40" s="685"/>
      <c r="DMT40" s="685"/>
      <c r="DMU40" s="685"/>
      <c r="DMV40" s="685"/>
      <c r="DMW40" s="685"/>
      <c r="DMX40" s="685"/>
      <c r="DMY40" s="685"/>
      <c r="DMZ40" s="685"/>
      <c r="DNA40" s="685"/>
      <c r="DNB40" s="685"/>
      <c r="DNC40" s="685"/>
      <c r="DND40" s="685"/>
      <c r="DNE40" s="685"/>
      <c r="DNF40" s="685"/>
      <c r="DNG40" s="685"/>
      <c r="DNH40" s="685"/>
      <c r="DNI40" s="685"/>
      <c r="DNJ40" s="685"/>
      <c r="DNK40" s="685"/>
      <c r="DNL40" s="685"/>
      <c r="DNM40" s="685"/>
      <c r="DNN40" s="685"/>
      <c r="DNO40" s="685"/>
      <c r="DNP40" s="685"/>
      <c r="DNQ40" s="685"/>
      <c r="DNR40" s="685"/>
      <c r="DNS40" s="685"/>
      <c r="DNT40" s="685"/>
      <c r="DNU40" s="685"/>
      <c r="DNV40" s="685"/>
      <c r="DNW40" s="685"/>
      <c r="DNX40" s="685"/>
      <c r="DNY40" s="685"/>
      <c r="DNZ40" s="685"/>
      <c r="DOA40" s="685"/>
      <c r="DOB40" s="685"/>
      <c r="DOC40" s="685"/>
      <c r="DOD40" s="685"/>
      <c r="DOE40" s="685"/>
      <c r="DOF40" s="685"/>
      <c r="DOG40" s="685"/>
      <c r="DOH40" s="685"/>
      <c r="DOI40" s="685"/>
      <c r="DOJ40" s="685"/>
      <c r="DOK40" s="685"/>
      <c r="DOL40" s="685"/>
      <c r="DOM40" s="685"/>
      <c r="DON40" s="685"/>
      <c r="DOO40" s="685"/>
      <c r="DOP40" s="685"/>
      <c r="DOQ40" s="685"/>
      <c r="DOR40" s="685"/>
      <c r="DOS40" s="685"/>
      <c r="DOT40" s="685"/>
      <c r="DOU40" s="685"/>
      <c r="DOV40" s="685"/>
      <c r="DOW40" s="685"/>
      <c r="DOX40" s="685"/>
      <c r="DOY40" s="685"/>
      <c r="DOZ40" s="685"/>
      <c r="DPA40" s="685"/>
      <c r="DPB40" s="685"/>
      <c r="DPC40" s="685"/>
      <c r="DPD40" s="685"/>
      <c r="DPE40" s="685"/>
      <c r="DPF40" s="685"/>
      <c r="DPG40" s="685"/>
      <c r="DPH40" s="685"/>
      <c r="DPI40" s="685"/>
      <c r="DPJ40" s="685"/>
      <c r="DPK40" s="685"/>
      <c r="DPL40" s="685"/>
      <c r="DPM40" s="685"/>
      <c r="DPN40" s="685"/>
      <c r="DPO40" s="685"/>
      <c r="DPP40" s="685"/>
      <c r="DPQ40" s="685"/>
      <c r="DPR40" s="685"/>
      <c r="DPS40" s="685"/>
      <c r="DPT40" s="685"/>
      <c r="DPU40" s="685"/>
      <c r="DPV40" s="685"/>
      <c r="DPW40" s="685"/>
      <c r="DPX40" s="685"/>
      <c r="DPY40" s="685"/>
      <c r="DPZ40" s="685"/>
      <c r="DQA40" s="685"/>
      <c r="DQB40" s="685"/>
      <c r="DQC40" s="685"/>
      <c r="DQD40" s="685"/>
      <c r="DQE40" s="685"/>
      <c r="DQF40" s="685"/>
      <c r="DQG40" s="685"/>
      <c r="DQH40" s="685"/>
      <c r="DQI40" s="685"/>
      <c r="DQJ40" s="685"/>
      <c r="DQK40" s="685"/>
      <c r="DQL40" s="685"/>
      <c r="DQM40" s="685"/>
      <c r="DQN40" s="685"/>
      <c r="DQO40" s="685"/>
      <c r="DQP40" s="685"/>
      <c r="DQQ40" s="685"/>
      <c r="DQR40" s="685"/>
      <c r="DQS40" s="685"/>
      <c r="DQT40" s="685"/>
      <c r="DQU40" s="685"/>
      <c r="DQV40" s="685"/>
      <c r="DQW40" s="685"/>
      <c r="DQX40" s="685"/>
      <c r="DQY40" s="685"/>
      <c r="DQZ40" s="685"/>
      <c r="DRA40" s="685"/>
      <c r="DRB40" s="685"/>
      <c r="DRC40" s="685"/>
      <c r="DRD40" s="685"/>
      <c r="DRE40" s="685"/>
      <c r="DRF40" s="685"/>
      <c r="DRG40" s="685"/>
      <c r="DRH40" s="685"/>
      <c r="DRI40" s="685"/>
      <c r="DRJ40" s="685"/>
      <c r="DRK40" s="685"/>
      <c r="DRL40" s="685"/>
      <c r="DRM40" s="685"/>
      <c r="DRN40" s="685"/>
      <c r="DRO40" s="685"/>
      <c r="DRP40" s="685"/>
      <c r="DRQ40" s="685"/>
      <c r="DRR40" s="685"/>
      <c r="DRS40" s="685"/>
      <c r="DRT40" s="685"/>
      <c r="DRU40" s="685"/>
      <c r="DRV40" s="685"/>
      <c r="DRW40" s="685"/>
      <c r="DRX40" s="685"/>
      <c r="DRY40" s="685"/>
      <c r="DRZ40" s="685"/>
      <c r="DSA40" s="685"/>
      <c r="DSB40" s="685"/>
      <c r="DSC40" s="685"/>
      <c r="DSD40" s="685"/>
      <c r="DSE40" s="685"/>
      <c r="DSF40" s="685"/>
      <c r="DSG40" s="685"/>
      <c r="DSH40" s="685"/>
      <c r="DSI40" s="685"/>
      <c r="DSJ40" s="685"/>
      <c r="DSK40" s="685"/>
      <c r="DSL40" s="685"/>
      <c r="DSM40" s="685"/>
      <c r="DSN40" s="685"/>
      <c r="DSO40" s="685"/>
      <c r="DSP40" s="685"/>
      <c r="DSQ40" s="685"/>
      <c r="DSR40" s="685"/>
      <c r="DSS40" s="685"/>
      <c r="DST40" s="685"/>
      <c r="DSU40" s="685"/>
      <c r="DSV40" s="685"/>
      <c r="DSW40" s="685"/>
      <c r="DSX40" s="685"/>
      <c r="DSY40" s="685"/>
      <c r="DSZ40" s="685"/>
      <c r="DTA40" s="685"/>
      <c r="DTB40" s="685"/>
      <c r="DTC40" s="685"/>
      <c r="DTD40" s="685"/>
      <c r="DTE40" s="685"/>
      <c r="DTF40" s="685"/>
      <c r="DTG40" s="685"/>
      <c r="DTH40" s="685"/>
      <c r="DTI40" s="685"/>
      <c r="DTJ40" s="685"/>
      <c r="DTK40" s="685"/>
      <c r="DTL40" s="685"/>
      <c r="DTM40" s="685"/>
      <c r="DTN40" s="685"/>
      <c r="DTO40" s="685"/>
      <c r="DTP40" s="685"/>
      <c r="DTQ40" s="685"/>
      <c r="DTR40" s="685"/>
      <c r="DTS40" s="685"/>
      <c r="DTT40" s="685"/>
      <c r="DTU40" s="685"/>
      <c r="DTV40" s="685"/>
      <c r="DTW40" s="685"/>
      <c r="DTX40" s="685"/>
      <c r="DTY40" s="685"/>
      <c r="DTZ40" s="685"/>
      <c r="DUA40" s="685"/>
      <c r="DUB40" s="685"/>
      <c r="DUC40" s="685"/>
      <c r="DUD40" s="685"/>
      <c r="DUE40" s="685"/>
      <c r="DUF40" s="685"/>
      <c r="DUG40" s="685"/>
      <c r="DUH40" s="685"/>
      <c r="DUI40" s="685"/>
      <c r="DUJ40" s="685"/>
      <c r="DUK40" s="685"/>
      <c r="DUL40" s="685"/>
      <c r="DUM40" s="685"/>
      <c r="DUN40" s="685"/>
      <c r="DUO40" s="685"/>
      <c r="DUP40" s="685"/>
      <c r="DUQ40" s="685"/>
      <c r="DUR40" s="685"/>
      <c r="DUS40" s="685"/>
      <c r="DUT40" s="685"/>
      <c r="DUU40" s="685"/>
      <c r="DUV40" s="685"/>
      <c r="DUW40" s="685"/>
      <c r="DUX40" s="685"/>
      <c r="DUY40" s="685"/>
      <c r="DUZ40" s="685"/>
      <c r="DVA40" s="685"/>
      <c r="DVB40" s="685"/>
      <c r="DVC40" s="685"/>
      <c r="DVD40" s="685"/>
      <c r="DVE40" s="685"/>
      <c r="DVF40" s="685"/>
      <c r="DVG40" s="685"/>
      <c r="DVH40" s="685"/>
      <c r="DVI40" s="685"/>
      <c r="DVJ40" s="685"/>
      <c r="DVK40" s="685"/>
      <c r="DVL40" s="685"/>
      <c r="DVM40" s="685"/>
      <c r="DVN40" s="685"/>
      <c r="DVO40" s="685"/>
      <c r="DVP40" s="685"/>
      <c r="DVQ40" s="685"/>
      <c r="DVR40" s="685"/>
      <c r="DVS40" s="685"/>
      <c r="DVT40" s="685"/>
      <c r="DVU40" s="685"/>
      <c r="DVV40" s="685"/>
      <c r="DVW40" s="685"/>
      <c r="DVX40" s="685"/>
      <c r="DVY40" s="685"/>
      <c r="DVZ40" s="685"/>
      <c r="DWA40" s="685"/>
      <c r="DWB40" s="685"/>
      <c r="DWC40" s="685"/>
      <c r="DWD40" s="685"/>
      <c r="DWE40" s="685"/>
      <c r="DWF40" s="685"/>
      <c r="DWG40" s="685"/>
      <c r="DWH40" s="685"/>
      <c r="DWI40" s="685"/>
      <c r="DWJ40" s="685"/>
      <c r="DWK40" s="685"/>
      <c r="DWL40" s="685"/>
      <c r="DWM40" s="685"/>
      <c r="DWN40" s="685"/>
      <c r="DWO40" s="685"/>
      <c r="DWP40" s="685"/>
      <c r="DWQ40" s="685"/>
      <c r="DWR40" s="685"/>
      <c r="DWS40" s="685"/>
      <c r="DWT40" s="685"/>
      <c r="DWU40" s="685"/>
      <c r="DWV40" s="685"/>
      <c r="DWW40" s="685"/>
      <c r="DWX40" s="685"/>
      <c r="DWY40" s="685"/>
      <c r="DWZ40" s="685"/>
      <c r="DXA40" s="685"/>
      <c r="DXB40" s="685"/>
      <c r="DXC40" s="685"/>
      <c r="DXD40" s="685"/>
      <c r="DXE40" s="685"/>
      <c r="DXF40" s="685"/>
      <c r="DXG40" s="685"/>
      <c r="DXH40" s="685"/>
      <c r="DXI40" s="685"/>
      <c r="DXJ40" s="685"/>
      <c r="DXK40" s="685"/>
      <c r="DXL40" s="685"/>
      <c r="DXM40" s="685"/>
      <c r="DXN40" s="685"/>
      <c r="DXO40" s="685"/>
      <c r="DXP40" s="685"/>
      <c r="DXQ40" s="685"/>
      <c r="DXR40" s="685"/>
      <c r="DXS40" s="685"/>
      <c r="DXT40" s="685"/>
      <c r="DXU40" s="685"/>
      <c r="DXV40" s="685"/>
      <c r="DXW40" s="685"/>
      <c r="DXX40" s="685"/>
      <c r="DXY40" s="685"/>
      <c r="DXZ40" s="685"/>
      <c r="DYA40" s="685"/>
      <c r="DYB40" s="685"/>
      <c r="DYC40" s="685"/>
      <c r="DYD40" s="685"/>
      <c r="DYE40" s="685"/>
      <c r="DYF40" s="685"/>
      <c r="DYG40" s="685"/>
      <c r="DYH40" s="685"/>
      <c r="DYI40" s="685"/>
      <c r="DYJ40" s="685"/>
      <c r="DYK40" s="685"/>
      <c r="DYL40" s="685"/>
      <c r="DYM40" s="685"/>
      <c r="DYN40" s="685"/>
      <c r="DYO40" s="685"/>
      <c r="DYP40" s="685"/>
      <c r="DYQ40" s="685"/>
      <c r="DYR40" s="685"/>
      <c r="DYS40" s="685"/>
      <c r="DYT40" s="685"/>
      <c r="DYU40" s="685"/>
      <c r="DYV40" s="685"/>
      <c r="DYW40" s="685"/>
      <c r="DYX40" s="685"/>
      <c r="DYY40" s="685"/>
      <c r="DYZ40" s="685"/>
      <c r="DZA40" s="685"/>
      <c r="DZB40" s="685"/>
      <c r="DZC40" s="685"/>
      <c r="DZD40" s="685"/>
      <c r="DZE40" s="685"/>
      <c r="DZF40" s="685"/>
      <c r="DZG40" s="685"/>
      <c r="DZH40" s="685"/>
      <c r="DZI40" s="685"/>
      <c r="DZJ40" s="685"/>
      <c r="DZK40" s="685"/>
      <c r="DZL40" s="685"/>
      <c r="DZM40" s="685"/>
      <c r="DZN40" s="685"/>
      <c r="DZO40" s="685"/>
      <c r="DZP40" s="685"/>
      <c r="DZQ40" s="685"/>
      <c r="DZR40" s="685"/>
      <c r="DZS40" s="685"/>
      <c r="DZT40" s="685"/>
      <c r="DZU40" s="685"/>
      <c r="DZV40" s="685"/>
      <c r="DZW40" s="685"/>
      <c r="DZX40" s="685"/>
      <c r="DZY40" s="685"/>
      <c r="DZZ40" s="685"/>
      <c r="EAA40" s="685"/>
      <c r="EAB40" s="685"/>
      <c r="EAC40" s="685"/>
      <c r="EAD40" s="685"/>
      <c r="EAE40" s="685"/>
      <c r="EAF40" s="685"/>
      <c r="EAG40" s="685"/>
      <c r="EAH40" s="685"/>
      <c r="EAI40" s="685"/>
      <c r="EAJ40" s="685"/>
      <c r="EAK40" s="685"/>
      <c r="EAL40" s="685"/>
      <c r="EAM40" s="685"/>
      <c r="EAN40" s="685"/>
      <c r="EAO40" s="685"/>
      <c r="EAP40" s="685"/>
      <c r="EAQ40" s="685"/>
      <c r="EAR40" s="685"/>
      <c r="EAS40" s="685"/>
      <c r="EAT40" s="685"/>
      <c r="EAU40" s="685"/>
      <c r="EAV40" s="685"/>
      <c r="EAW40" s="685"/>
      <c r="EAX40" s="685"/>
      <c r="EAY40" s="685"/>
      <c r="EAZ40" s="685"/>
      <c r="EBA40" s="685"/>
      <c r="EBB40" s="685"/>
      <c r="EBC40" s="685"/>
      <c r="EBD40" s="685"/>
      <c r="EBE40" s="685"/>
      <c r="EBF40" s="685"/>
      <c r="EBG40" s="685"/>
      <c r="EBH40" s="685"/>
      <c r="EBI40" s="685"/>
      <c r="EBJ40" s="685"/>
      <c r="EBK40" s="685"/>
      <c r="EBL40" s="685"/>
      <c r="EBM40" s="685"/>
      <c r="EBN40" s="685"/>
      <c r="EBO40" s="685"/>
      <c r="EBP40" s="685"/>
      <c r="EBQ40" s="685"/>
      <c r="EBR40" s="685"/>
      <c r="EBS40" s="685"/>
      <c r="EBT40" s="685"/>
      <c r="EBU40" s="685"/>
      <c r="EBV40" s="685"/>
      <c r="EBW40" s="685"/>
      <c r="EBX40" s="685"/>
      <c r="EBY40" s="685"/>
      <c r="EBZ40" s="685"/>
      <c r="ECA40" s="685"/>
      <c r="ECB40" s="685"/>
      <c r="ECC40" s="685"/>
      <c r="ECD40" s="685"/>
      <c r="ECE40" s="685"/>
      <c r="ECF40" s="685"/>
      <c r="ECG40" s="685"/>
      <c r="ECH40" s="685"/>
      <c r="ECI40" s="685"/>
      <c r="ECJ40" s="685"/>
      <c r="ECK40" s="685"/>
      <c r="ECL40" s="685"/>
      <c r="ECM40" s="685"/>
      <c r="ECN40" s="685"/>
      <c r="ECO40" s="685"/>
      <c r="ECP40" s="685"/>
      <c r="ECQ40" s="685"/>
      <c r="ECR40" s="685"/>
      <c r="ECS40" s="685"/>
      <c r="ECT40" s="685"/>
      <c r="ECU40" s="685"/>
      <c r="ECV40" s="685"/>
      <c r="ECW40" s="685"/>
      <c r="ECX40" s="685"/>
      <c r="ECY40" s="685"/>
      <c r="ECZ40" s="685"/>
      <c r="EDA40" s="685"/>
      <c r="EDB40" s="685"/>
      <c r="EDC40" s="685"/>
      <c r="EDD40" s="685"/>
      <c r="EDE40" s="685"/>
      <c r="EDF40" s="685"/>
      <c r="EDG40" s="685"/>
      <c r="EDH40" s="685"/>
      <c r="EDI40" s="685"/>
      <c r="EDJ40" s="685"/>
      <c r="EDK40" s="685"/>
      <c r="EDL40" s="685"/>
      <c r="EDM40" s="685"/>
      <c r="EDN40" s="685"/>
      <c r="EDO40" s="685"/>
      <c r="EDP40" s="685"/>
      <c r="EDQ40" s="685"/>
      <c r="EDR40" s="685"/>
      <c r="EDS40" s="685"/>
      <c r="EDT40" s="685"/>
      <c r="EDU40" s="685"/>
      <c r="EDV40" s="685"/>
      <c r="EDW40" s="685"/>
      <c r="EDX40" s="685"/>
      <c r="EDY40" s="685"/>
      <c r="EDZ40" s="685"/>
      <c r="EEA40" s="685"/>
      <c r="EEB40" s="685"/>
      <c r="EEC40" s="685"/>
      <c r="EED40" s="685"/>
      <c r="EEE40" s="685"/>
      <c r="EEF40" s="685"/>
      <c r="EEG40" s="685"/>
      <c r="EEH40" s="685"/>
      <c r="EEI40" s="685"/>
      <c r="EEJ40" s="685"/>
      <c r="EEK40" s="685"/>
      <c r="EEL40" s="685"/>
      <c r="EEM40" s="685"/>
      <c r="EEN40" s="685"/>
      <c r="EEO40" s="685"/>
      <c r="EEP40" s="685"/>
      <c r="EEQ40" s="685"/>
      <c r="EER40" s="685"/>
      <c r="EES40" s="685"/>
      <c r="EET40" s="685"/>
      <c r="EEU40" s="685"/>
      <c r="EEV40" s="685"/>
      <c r="EEW40" s="685"/>
      <c r="EEX40" s="685"/>
      <c r="EEY40" s="685"/>
      <c r="EEZ40" s="685"/>
      <c r="EFA40" s="685"/>
      <c r="EFB40" s="685"/>
      <c r="EFC40" s="685"/>
      <c r="EFD40" s="685"/>
      <c r="EFE40" s="685"/>
      <c r="EFF40" s="685"/>
      <c r="EFG40" s="685"/>
      <c r="EFH40" s="685"/>
      <c r="EFI40" s="685"/>
      <c r="EFJ40" s="685"/>
      <c r="EFK40" s="685"/>
      <c r="EFL40" s="685"/>
      <c r="EFM40" s="685"/>
      <c r="EFN40" s="685"/>
      <c r="EFO40" s="685"/>
      <c r="EFP40" s="685"/>
      <c r="EFQ40" s="685"/>
      <c r="EFR40" s="685"/>
      <c r="EFS40" s="685"/>
      <c r="EFT40" s="685"/>
      <c r="EFU40" s="685"/>
      <c r="EFV40" s="685"/>
      <c r="EFW40" s="685"/>
      <c r="EFX40" s="685"/>
      <c r="EFY40" s="685"/>
      <c r="EFZ40" s="685"/>
      <c r="EGA40" s="685"/>
      <c r="EGB40" s="685"/>
      <c r="EGC40" s="685"/>
      <c r="EGD40" s="685"/>
      <c r="EGE40" s="685"/>
      <c r="EGF40" s="685"/>
      <c r="EGG40" s="685"/>
      <c r="EGH40" s="685"/>
      <c r="EGI40" s="685"/>
      <c r="EGJ40" s="685"/>
      <c r="EGK40" s="685"/>
      <c r="EGL40" s="685"/>
      <c r="EGM40" s="685"/>
      <c r="EGN40" s="685"/>
      <c r="EGO40" s="685"/>
      <c r="EGP40" s="685"/>
      <c r="EGQ40" s="685"/>
      <c r="EGR40" s="685"/>
      <c r="EGS40" s="685"/>
      <c r="EGT40" s="685"/>
      <c r="EGU40" s="685"/>
      <c r="EGV40" s="685"/>
      <c r="EGW40" s="685"/>
      <c r="EGX40" s="685"/>
      <c r="EGY40" s="685"/>
      <c r="EGZ40" s="685"/>
      <c r="EHA40" s="685"/>
      <c r="EHB40" s="685"/>
      <c r="EHC40" s="685"/>
      <c r="EHD40" s="685"/>
      <c r="EHE40" s="685"/>
      <c r="EHF40" s="685"/>
      <c r="EHG40" s="685"/>
      <c r="EHH40" s="685"/>
      <c r="EHI40" s="685"/>
      <c r="EHJ40" s="685"/>
      <c r="EHK40" s="685"/>
      <c r="EHL40" s="685"/>
      <c r="EHM40" s="685"/>
      <c r="EHN40" s="685"/>
      <c r="EHO40" s="685"/>
      <c r="EHP40" s="685"/>
      <c r="EHQ40" s="685"/>
      <c r="EHR40" s="685"/>
      <c r="EHS40" s="685"/>
      <c r="EHT40" s="685"/>
      <c r="EHU40" s="685"/>
      <c r="EHV40" s="685"/>
      <c r="EHW40" s="685"/>
      <c r="EHX40" s="685"/>
      <c r="EHY40" s="685"/>
      <c r="EHZ40" s="685"/>
      <c r="EIA40" s="685"/>
      <c r="EIB40" s="685"/>
      <c r="EIC40" s="685"/>
      <c r="EID40" s="685"/>
      <c r="EIE40" s="685"/>
      <c r="EIF40" s="685"/>
      <c r="EIG40" s="685"/>
      <c r="EIH40" s="685"/>
      <c r="EII40" s="685"/>
      <c r="EIJ40" s="685"/>
      <c r="EIK40" s="685"/>
      <c r="EIL40" s="685"/>
      <c r="EIM40" s="685"/>
      <c r="EIN40" s="685"/>
      <c r="EIO40" s="685"/>
      <c r="EIP40" s="685"/>
      <c r="EIQ40" s="685"/>
      <c r="EIR40" s="685"/>
      <c r="EIS40" s="685"/>
      <c r="EIT40" s="685"/>
      <c r="EIU40" s="685"/>
      <c r="EIV40" s="685"/>
      <c r="EIW40" s="685"/>
      <c r="EIX40" s="685"/>
      <c r="EIY40" s="685"/>
      <c r="EIZ40" s="685"/>
      <c r="EJA40" s="685"/>
      <c r="EJB40" s="685"/>
      <c r="EJC40" s="685"/>
      <c r="EJD40" s="685"/>
      <c r="EJE40" s="685"/>
      <c r="EJF40" s="685"/>
      <c r="EJG40" s="685"/>
      <c r="EJH40" s="685"/>
      <c r="EJI40" s="685"/>
      <c r="EJJ40" s="685"/>
      <c r="EJK40" s="685"/>
      <c r="EJL40" s="685"/>
      <c r="EJM40" s="685"/>
      <c r="EJN40" s="685"/>
      <c r="EJO40" s="685"/>
      <c r="EJP40" s="685"/>
      <c r="EJQ40" s="685"/>
      <c r="EJR40" s="685"/>
      <c r="EJS40" s="685"/>
      <c r="EJT40" s="685"/>
      <c r="EJU40" s="685"/>
      <c r="EJV40" s="685"/>
      <c r="EJW40" s="685"/>
      <c r="EJX40" s="685"/>
      <c r="EJY40" s="685"/>
      <c r="EJZ40" s="685"/>
      <c r="EKA40" s="685"/>
      <c r="EKB40" s="685"/>
      <c r="EKC40" s="685"/>
      <c r="EKD40" s="685"/>
      <c r="EKE40" s="685"/>
      <c r="EKF40" s="685"/>
      <c r="EKG40" s="685"/>
      <c r="EKH40" s="685"/>
      <c r="EKI40" s="685"/>
      <c r="EKJ40" s="685"/>
      <c r="EKK40" s="685"/>
      <c r="EKL40" s="685"/>
      <c r="EKM40" s="685"/>
      <c r="EKN40" s="685"/>
      <c r="EKO40" s="685"/>
      <c r="EKP40" s="685"/>
      <c r="EKQ40" s="685"/>
      <c r="EKR40" s="685"/>
      <c r="EKS40" s="685"/>
      <c r="EKT40" s="685"/>
      <c r="EKU40" s="685"/>
      <c r="EKV40" s="685"/>
      <c r="EKW40" s="685"/>
      <c r="EKX40" s="685"/>
      <c r="EKY40" s="685"/>
      <c r="EKZ40" s="685"/>
      <c r="ELA40" s="685"/>
      <c r="ELB40" s="685"/>
      <c r="ELC40" s="685"/>
      <c r="ELD40" s="685"/>
      <c r="ELE40" s="685"/>
      <c r="ELF40" s="685"/>
      <c r="ELG40" s="685"/>
      <c r="ELH40" s="685"/>
      <c r="ELI40" s="685"/>
      <c r="ELJ40" s="685"/>
      <c r="ELK40" s="685"/>
      <c r="ELL40" s="685"/>
      <c r="ELM40" s="685"/>
      <c r="ELN40" s="685"/>
      <c r="ELO40" s="685"/>
      <c r="ELP40" s="685"/>
      <c r="ELQ40" s="685"/>
      <c r="ELR40" s="685"/>
      <c r="ELS40" s="685"/>
      <c r="ELT40" s="685"/>
      <c r="ELU40" s="685"/>
      <c r="ELV40" s="685"/>
      <c r="ELW40" s="685"/>
      <c r="ELX40" s="685"/>
      <c r="ELY40" s="685"/>
      <c r="ELZ40" s="685"/>
      <c r="EMA40" s="685"/>
      <c r="EMB40" s="685"/>
      <c r="EMC40" s="685"/>
      <c r="EMD40" s="685"/>
      <c r="EME40" s="685"/>
      <c r="EMF40" s="685"/>
      <c r="EMG40" s="685"/>
      <c r="EMH40" s="685"/>
      <c r="EMI40" s="685"/>
      <c r="EMJ40" s="685"/>
      <c r="EMK40" s="685"/>
      <c r="EML40" s="685"/>
      <c r="EMM40" s="685"/>
      <c r="EMN40" s="685"/>
      <c r="EMO40" s="685"/>
      <c r="EMP40" s="685"/>
      <c r="EMQ40" s="685"/>
      <c r="EMR40" s="685"/>
      <c r="EMS40" s="685"/>
      <c r="EMT40" s="685"/>
      <c r="EMU40" s="685"/>
      <c r="EMV40" s="685"/>
      <c r="EMW40" s="685"/>
      <c r="EMX40" s="685"/>
      <c r="EMY40" s="685"/>
      <c r="EMZ40" s="685"/>
      <c r="ENA40" s="685"/>
      <c r="ENB40" s="685"/>
      <c r="ENC40" s="685"/>
      <c r="END40" s="685"/>
      <c r="ENE40" s="685"/>
      <c r="ENF40" s="685"/>
      <c r="ENG40" s="685"/>
      <c r="ENH40" s="685"/>
      <c r="ENI40" s="685"/>
      <c r="ENJ40" s="685"/>
      <c r="ENK40" s="685"/>
      <c r="ENL40" s="685"/>
      <c r="ENM40" s="685"/>
      <c r="ENN40" s="685"/>
      <c r="ENO40" s="685"/>
      <c r="ENP40" s="685"/>
      <c r="ENQ40" s="685"/>
      <c r="ENR40" s="685"/>
      <c r="ENS40" s="685"/>
      <c r="ENT40" s="685"/>
      <c r="ENU40" s="685"/>
      <c r="ENV40" s="685"/>
      <c r="ENW40" s="685"/>
      <c r="ENX40" s="685"/>
      <c r="ENY40" s="685"/>
      <c r="ENZ40" s="685"/>
      <c r="EOA40" s="685"/>
      <c r="EOB40" s="685"/>
      <c r="EOC40" s="685"/>
      <c r="EOD40" s="685"/>
      <c r="EOE40" s="685"/>
      <c r="EOF40" s="685"/>
      <c r="EOG40" s="685"/>
      <c r="EOH40" s="685"/>
      <c r="EOI40" s="685"/>
      <c r="EOJ40" s="685"/>
      <c r="EOK40" s="685"/>
      <c r="EOL40" s="685"/>
      <c r="EOM40" s="685"/>
      <c r="EON40" s="685"/>
      <c r="EOO40" s="685"/>
      <c r="EOP40" s="685"/>
      <c r="EOQ40" s="685"/>
      <c r="EOR40" s="685"/>
      <c r="EOS40" s="685"/>
      <c r="EOT40" s="685"/>
      <c r="EOU40" s="685"/>
      <c r="EOV40" s="685"/>
      <c r="EOW40" s="685"/>
      <c r="EOX40" s="685"/>
      <c r="EOY40" s="685"/>
      <c r="EOZ40" s="685"/>
      <c r="EPA40" s="685"/>
      <c r="EPB40" s="685"/>
      <c r="EPC40" s="685"/>
      <c r="EPD40" s="685"/>
      <c r="EPE40" s="685"/>
      <c r="EPF40" s="685"/>
      <c r="EPG40" s="685"/>
      <c r="EPH40" s="685"/>
      <c r="EPI40" s="685"/>
      <c r="EPJ40" s="685"/>
      <c r="EPK40" s="685"/>
      <c r="EPL40" s="685"/>
      <c r="EPM40" s="685"/>
      <c r="EPN40" s="685"/>
      <c r="EPO40" s="685"/>
      <c r="EPP40" s="685"/>
      <c r="EPQ40" s="685"/>
      <c r="EPR40" s="685"/>
      <c r="EPS40" s="685"/>
      <c r="EPT40" s="685"/>
      <c r="EPU40" s="685"/>
      <c r="EPV40" s="685"/>
      <c r="EPW40" s="685"/>
      <c r="EPX40" s="685"/>
      <c r="EPY40" s="685"/>
      <c r="EPZ40" s="685"/>
      <c r="EQA40" s="685"/>
      <c r="EQB40" s="685"/>
      <c r="EQC40" s="685"/>
      <c r="EQD40" s="685"/>
      <c r="EQE40" s="685"/>
      <c r="EQF40" s="685"/>
      <c r="EQG40" s="685"/>
      <c r="EQH40" s="685"/>
      <c r="EQI40" s="685"/>
      <c r="EQJ40" s="685"/>
      <c r="EQK40" s="685"/>
      <c r="EQL40" s="685"/>
      <c r="EQM40" s="685"/>
      <c r="EQN40" s="685"/>
      <c r="EQO40" s="685"/>
      <c r="EQP40" s="685"/>
      <c r="EQQ40" s="685"/>
      <c r="EQR40" s="685"/>
      <c r="EQS40" s="685"/>
      <c r="EQT40" s="685"/>
      <c r="EQU40" s="685"/>
      <c r="EQV40" s="685"/>
      <c r="EQW40" s="685"/>
      <c r="EQX40" s="685"/>
      <c r="EQY40" s="685"/>
      <c r="EQZ40" s="685"/>
      <c r="ERA40" s="685"/>
      <c r="ERB40" s="685"/>
      <c r="ERC40" s="685"/>
      <c r="ERD40" s="685"/>
      <c r="ERE40" s="685"/>
      <c r="ERF40" s="685"/>
      <c r="ERG40" s="685"/>
      <c r="ERH40" s="685"/>
      <c r="ERI40" s="685"/>
      <c r="ERJ40" s="685"/>
      <c r="ERK40" s="685"/>
      <c r="ERL40" s="685"/>
      <c r="ERM40" s="685"/>
      <c r="ERN40" s="685"/>
      <c r="ERO40" s="685"/>
      <c r="ERP40" s="685"/>
      <c r="ERQ40" s="685"/>
      <c r="ERR40" s="685"/>
      <c r="ERS40" s="685"/>
      <c r="ERT40" s="685"/>
      <c r="ERU40" s="685"/>
      <c r="ERV40" s="685"/>
      <c r="ERW40" s="685"/>
      <c r="ERX40" s="685"/>
      <c r="ERY40" s="685"/>
      <c r="ERZ40" s="685"/>
      <c r="ESA40" s="685"/>
      <c r="ESB40" s="685"/>
      <c r="ESC40" s="685"/>
      <c r="ESD40" s="685"/>
      <c r="ESE40" s="685"/>
      <c r="ESF40" s="685"/>
      <c r="ESG40" s="685"/>
      <c r="ESH40" s="685"/>
      <c r="ESI40" s="685"/>
      <c r="ESJ40" s="685"/>
      <c r="ESK40" s="685"/>
      <c r="ESL40" s="685"/>
      <c r="ESM40" s="685"/>
      <c r="ESN40" s="685"/>
      <c r="ESO40" s="685"/>
      <c r="ESP40" s="685"/>
      <c r="ESQ40" s="685"/>
      <c r="ESR40" s="685"/>
      <c r="ESS40" s="685"/>
      <c r="EST40" s="685"/>
      <c r="ESU40" s="685"/>
      <c r="ESV40" s="685"/>
      <c r="ESW40" s="685"/>
      <c r="ESX40" s="685"/>
      <c r="ESY40" s="685"/>
      <c r="ESZ40" s="685"/>
      <c r="ETA40" s="685"/>
      <c r="ETB40" s="685"/>
      <c r="ETC40" s="685"/>
      <c r="ETD40" s="685"/>
      <c r="ETE40" s="685"/>
      <c r="ETF40" s="685"/>
      <c r="ETG40" s="685"/>
      <c r="ETH40" s="685"/>
      <c r="ETI40" s="685"/>
      <c r="ETJ40" s="685"/>
      <c r="ETK40" s="685"/>
      <c r="ETL40" s="685"/>
      <c r="ETM40" s="685"/>
      <c r="ETN40" s="685"/>
      <c r="ETO40" s="685"/>
      <c r="ETP40" s="685"/>
      <c r="ETQ40" s="685"/>
      <c r="ETR40" s="685"/>
      <c r="ETS40" s="685"/>
      <c r="ETT40" s="685"/>
      <c r="ETU40" s="685"/>
      <c r="ETV40" s="685"/>
      <c r="ETW40" s="685"/>
      <c r="ETX40" s="685"/>
      <c r="ETY40" s="685"/>
      <c r="ETZ40" s="685"/>
      <c r="EUA40" s="685"/>
      <c r="EUB40" s="685"/>
      <c r="EUC40" s="685"/>
      <c r="EUD40" s="685"/>
      <c r="EUE40" s="685"/>
      <c r="EUF40" s="685"/>
      <c r="EUG40" s="685"/>
      <c r="EUH40" s="685"/>
      <c r="EUI40" s="685"/>
      <c r="EUJ40" s="685"/>
      <c r="EUK40" s="685"/>
      <c r="EUL40" s="685"/>
      <c r="EUM40" s="685"/>
      <c r="EUN40" s="685"/>
      <c r="EUO40" s="685"/>
      <c r="EUP40" s="685"/>
      <c r="EUQ40" s="685"/>
      <c r="EUR40" s="685"/>
      <c r="EUS40" s="685"/>
      <c r="EUT40" s="685"/>
      <c r="EUU40" s="685"/>
      <c r="EUV40" s="685"/>
      <c r="EUW40" s="685"/>
      <c r="EUX40" s="685"/>
      <c r="EUY40" s="685"/>
      <c r="EUZ40" s="685"/>
      <c r="EVA40" s="685"/>
      <c r="EVB40" s="685"/>
      <c r="EVC40" s="685"/>
      <c r="EVD40" s="685"/>
      <c r="EVE40" s="685"/>
      <c r="EVF40" s="685"/>
      <c r="EVG40" s="685"/>
      <c r="EVH40" s="685"/>
      <c r="EVI40" s="685"/>
      <c r="EVJ40" s="685"/>
      <c r="EVK40" s="685"/>
      <c r="EVL40" s="685"/>
      <c r="EVM40" s="685"/>
      <c r="EVN40" s="685"/>
      <c r="EVO40" s="685"/>
      <c r="EVP40" s="685"/>
      <c r="EVQ40" s="685"/>
      <c r="EVR40" s="685"/>
      <c r="EVS40" s="685"/>
      <c r="EVT40" s="685"/>
      <c r="EVU40" s="685"/>
      <c r="EVV40" s="685"/>
      <c r="EVW40" s="685"/>
      <c r="EVX40" s="685"/>
      <c r="EVY40" s="685"/>
      <c r="EVZ40" s="685"/>
      <c r="EWA40" s="685"/>
      <c r="EWB40" s="685"/>
      <c r="EWC40" s="685"/>
      <c r="EWD40" s="685"/>
      <c r="EWE40" s="685"/>
      <c r="EWF40" s="685"/>
      <c r="EWG40" s="685"/>
      <c r="EWH40" s="685"/>
      <c r="EWI40" s="685"/>
      <c r="EWJ40" s="685"/>
      <c r="EWK40" s="685"/>
      <c r="EWL40" s="685"/>
      <c r="EWM40" s="685"/>
      <c r="EWN40" s="685"/>
      <c r="EWO40" s="685"/>
      <c r="EWP40" s="685"/>
      <c r="EWQ40" s="685"/>
      <c r="EWR40" s="685"/>
      <c r="EWS40" s="685"/>
      <c r="EWT40" s="685"/>
      <c r="EWU40" s="685"/>
      <c r="EWV40" s="685"/>
      <c r="EWW40" s="685"/>
      <c r="EWX40" s="685"/>
      <c r="EWY40" s="685"/>
      <c r="EWZ40" s="685"/>
      <c r="EXA40" s="685"/>
      <c r="EXB40" s="685"/>
      <c r="EXC40" s="685"/>
      <c r="EXD40" s="685"/>
      <c r="EXE40" s="685"/>
      <c r="EXF40" s="685"/>
      <c r="EXG40" s="685"/>
      <c r="EXH40" s="685"/>
      <c r="EXI40" s="685"/>
      <c r="EXJ40" s="685"/>
      <c r="EXK40" s="685"/>
      <c r="EXL40" s="685"/>
      <c r="EXM40" s="685"/>
      <c r="EXN40" s="685"/>
      <c r="EXO40" s="685"/>
      <c r="EXP40" s="685"/>
      <c r="EXQ40" s="685"/>
      <c r="EXR40" s="685"/>
      <c r="EXS40" s="685"/>
      <c r="EXT40" s="685"/>
      <c r="EXU40" s="685"/>
      <c r="EXV40" s="685"/>
      <c r="EXW40" s="685"/>
      <c r="EXX40" s="685"/>
      <c r="EXY40" s="685"/>
      <c r="EXZ40" s="685"/>
      <c r="EYA40" s="685"/>
      <c r="EYB40" s="685"/>
      <c r="EYC40" s="685"/>
      <c r="EYD40" s="685"/>
      <c r="EYE40" s="685"/>
      <c r="EYF40" s="685"/>
      <c r="EYG40" s="685"/>
      <c r="EYH40" s="685"/>
      <c r="EYI40" s="685"/>
      <c r="EYJ40" s="685"/>
      <c r="EYK40" s="685"/>
      <c r="EYL40" s="685"/>
      <c r="EYM40" s="685"/>
      <c r="EYN40" s="685"/>
      <c r="EYO40" s="685"/>
      <c r="EYP40" s="685"/>
      <c r="EYQ40" s="685"/>
      <c r="EYR40" s="685"/>
      <c r="EYS40" s="685"/>
      <c r="EYT40" s="685"/>
      <c r="EYU40" s="685"/>
      <c r="EYV40" s="685"/>
      <c r="EYW40" s="685"/>
      <c r="EYX40" s="685"/>
      <c r="EYY40" s="685"/>
      <c r="EYZ40" s="685"/>
      <c r="EZA40" s="685"/>
      <c r="EZB40" s="685"/>
      <c r="EZC40" s="685"/>
      <c r="EZD40" s="685"/>
      <c r="EZE40" s="685"/>
      <c r="EZF40" s="685"/>
      <c r="EZG40" s="685"/>
      <c r="EZH40" s="685"/>
      <c r="EZI40" s="685"/>
      <c r="EZJ40" s="685"/>
      <c r="EZK40" s="685"/>
      <c r="EZL40" s="685"/>
      <c r="EZM40" s="685"/>
      <c r="EZN40" s="685"/>
      <c r="EZO40" s="685"/>
      <c r="EZP40" s="685"/>
      <c r="EZQ40" s="685"/>
      <c r="EZR40" s="685"/>
      <c r="EZS40" s="685"/>
      <c r="EZT40" s="685"/>
      <c r="EZU40" s="685"/>
      <c r="EZV40" s="685"/>
      <c r="EZW40" s="685"/>
      <c r="EZX40" s="685"/>
      <c r="EZY40" s="685"/>
      <c r="EZZ40" s="685"/>
      <c r="FAA40" s="685"/>
      <c r="FAB40" s="685"/>
      <c r="FAC40" s="685"/>
      <c r="FAD40" s="685"/>
      <c r="FAE40" s="685"/>
      <c r="FAF40" s="685"/>
      <c r="FAG40" s="685"/>
      <c r="FAH40" s="685"/>
      <c r="FAI40" s="685"/>
      <c r="FAJ40" s="685"/>
      <c r="FAK40" s="685"/>
      <c r="FAL40" s="685"/>
      <c r="FAM40" s="685"/>
      <c r="FAN40" s="685"/>
      <c r="FAO40" s="685"/>
      <c r="FAP40" s="685"/>
      <c r="FAQ40" s="685"/>
      <c r="FAR40" s="685"/>
      <c r="FAS40" s="685"/>
      <c r="FAT40" s="685"/>
      <c r="FAU40" s="685"/>
      <c r="FAV40" s="685"/>
      <c r="FAW40" s="685"/>
      <c r="FAX40" s="685"/>
      <c r="FAY40" s="685"/>
      <c r="FAZ40" s="685"/>
      <c r="FBA40" s="685"/>
      <c r="FBB40" s="685"/>
      <c r="FBC40" s="685"/>
      <c r="FBD40" s="685"/>
      <c r="FBE40" s="685"/>
      <c r="FBF40" s="685"/>
      <c r="FBG40" s="685"/>
      <c r="FBH40" s="685"/>
      <c r="FBI40" s="685"/>
      <c r="FBJ40" s="685"/>
      <c r="FBK40" s="685"/>
      <c r="FBL40" s="685"/>
      <c r="FBM40" s="685"/>
      <c r="FBN40" s="685"/>
      <c r="FBO40" s="685"/>
      <c r="FBP40" s="685"/>
      <c r="FBQ40" s="685"/>
      <c r="FBR40" s="685"/>
      <c r="FBS40" s="685"/>
      <c r="FBT40" s="685"/>
      <c r="FBU40" s="685"/>
      <c r="FBV40" s="685"/>
      <c r="FBW40" s="685"/>
      <c r="FBX40" s="685"/>
      <c r="FBY40" s="685"/>
      <c r="FBZ40" s="685"/>
      <c r="FCA40" s="685"/>
      <c r="FCB40" s="685"/>
      <c r="FCC40" s="685"/>
      <c r="FCD40" s="685"/>
      <c r="FCE40" s="685"/>
      <c r="FCF40" s="685"/>
      <c r="FCG40" s="685"/>
      <c r="FCH40" s="685"/>
      <c r="FCI40" s="685"/>
      <c r="FCJ40" s="685"/>
      <c r="FCK40" s="685"/>
      <c r="FCL40" s="685"/>
      <c r="FCM40" s="685"/>
      <c r="FCN40" s="685"/>
      <c r="FCO40" s="685"/>
      <c r="FCP40" s="685"/>
      <c r="FCQ40" s="685"/>
      <c r="FCR40" s="685"/>
      <c r="FCS40" s="685"/>
      <c r="FCT40" s="685"/>
      <c r="FCU40" s="685"/>
      <c r="FCV40" s="685"/>
      <c r="FCW40" s="685"/>
      <c r="FCX40" s="685"/>
      <c r="FCY40" s="685"/>
      <c r="FCZ40" s="685"/>
      <c r="FDA40" s="685"/>
      <c r="FDB40" s="685"/>
      <c r="FDC40" s="685"/>
      <c r="FDD40" s="685"/>
      <c r="FDE40" s="685"/>
      <c r="FDF40" s="685"/>
      <c r="FDG40" s="685"/>
      <c r="FDH40" s="685"/>
      <c r="FDI40" s="685"/>
      <c r="FDJ40" s="685"/>
      <c r="FDK40" s="685"/>
      <c r="FDL40" s="685"/>
      <c r="FDM40" s="685"/>
      <c r="FDN40" s="685"/>
      <c r="FDO40" s="685"/>
      <c r="FDP40" s="685"/>
      <c r="FDQ40" s="685"/>
      <c r="FDR40" s="685"/>
      <c r="FDS40" s="685"/>
      <c r="FDT40" s="685"/>
      <c r="FDU40" s="685"/>
      <c r="FDV40" s="685"/>
      <c r="FDW40" s="685"/>
      <c r="FDX40" s="685"/>
      <c r="FDY40" s="685"/>
      <c r="FDZ40" s="685"/>
      <c r="FEA40" s="685"/>
      <c r="FEB40" s="685"/>
      <c r="FEC40" s="685"/>
      <c r="FED40" s="685"/>
      <c r="FEE40" s="685"/>
      <c r="FEF40" s="685"/>
      <c r="FEG40" s="685"/>
      <c r="FEH40" s="685"/>
      <c r="FEI40" s="685"/>
      <c r="FEJ40" s="685"/>
      <c r="FEK40" s="685"/>
      <c r="FEL40" s="685"/>
      <c r="FEM40" s="685"/>
      <c r="FEN40" s="685"/>
      <c r="FEO40" s="685"/>
      <c r="FEP40" s="685"/>
      <c r="FEQ40" s="685"/>
      <c r="FER40" s="685"/>
      <c r="FES40" s="685"/>
      <c r="FET40" s="685"/>
      <c r="FEU40" s="685"/>
      <c r="FEV40" s="685"/>
      <c r="FEW40" s="685"/>
      <c r="FEX40" s="685"/>
      <c r="FEY40" s="685"/>
      <c r="FEZ40" s="685"/>
      <c r="FFA40" s="685"/>
      <c r="FFB40" s="685"/>
      <c r="FFC40" s="685"/>
      <c r="FFD40" s="685"/>
      <c r="FFE40" s="685"/>
      <c r="FFF40" s="685"/>
      <c r="FFG40" s="685"/>
      <c r="FFH40" s="685"/>
      <c r="FFI40" s="685"/>
      <c r="FFJ40" s="685"/>
      <c r="FFK40" s="685"/>
      <c r="FFL40" s="685"/>
      <c r="FFM40" s="685"/>
      <c r="FFN40" s="685"/>
      <c r="FFO40" s="685"/>
      <c r="FFP40" s="685"/>
      <c r="FFQ40" s="685"/>
      <c r="FFR40" s="685"/>
      <c r="FFS40" s="685"/>
      <c r="FFT40" s="685"/>
      <c r="FFU40" s="685"/>
      <c r="FFV40" s="685"/>
      <c r="FFW40" s="685"/>
      <c r="FFX40" s="685"/>
      <c r="FFY40" s="685"/>
      <c r="FFZ40" s="685"/>
      <c r="FGA40" s="685"/>
      <c r="FGB40" s="685"/>
      <c r="FGC40" s="685"/>
      <c r="FGD40" s="685"/>
      <c r="FGE40" s="685"/>
      <c r="FGF40" s="685"/>
      <c r="FGG40" s="685"/>
      <c r="FGH40" s="685"/>
      <c r="FGI40" s="685"/>
      <c r="FGJ40" s="685"/>
      <c r="FGK40" s="685"/>
      <c r="FGL40" s="685"/>
      <c r="FGM40" s="685"/>
      <c r="FGN40" s="685"/>
      <c r="FGO40" s="685"/>
      <c r="FGP40" s="685"/>
      <c r="FGQ40" s="685"/>
      <c r="FGR40" s="685"/>
      <c r="FGS40" s="685"/>
      <c r="FGT40" s="685"/>
      <c r="FGU40" s="685"/>
      <c r="FGV40" s="685"/>
      <c r="FGW40" s="685"/>
      <c r="FGX40" s="685"/>
      <c r="FGY40" s="685"/>
      <c r="FGZ40" s="685"/>
      <c r="FHA40" s="685"/>
      <c r="FHB40" s="685"/>
      <c r="FHC40" s="685"/>
      <c r="FHD40" s="685"/>
      <c r="FHE40" s="685"/>
      <c r="FHF40" s="685"/>
      <c r="FHG40" s="685"/>
      <c r="FHH40" s="685"/>
      <c r="FHI40" s="685"/>
      <c r="FHJ40" s="685"/>
      <c r="FHK40" s="685"/>
      <c r="FHL40" s="685"/>
      <c r="FHM40" s="685"/>
      <c r="FHN40" s="685"/>
      <c r="FHO40" s="685"/>
      <c r="FHP40" s="685"/>
      <c r="FHQ40" s="685"/>
      <c r="FHR40" s="685"/>
      <c r="FHS40" s="685"/>
      <c r="FHT40" s="685"/>
      <c r="FHU40" s="685"/>
      <c r="FHV40" s="685"/>
      <c r="FHW40" s="685"/>
      <c r="FHX40" s="685"/>
      <c r="FHY40" s="685"/>
      <c r="FHZ40" s="685"/>
      <c r="FIA40" s="685"/>
      <c r="FIB40" s="685"/>
      <c r="FIC40" s="685"/>
      <c r="FID40" s="685"/>
      <c r="FIE40" s="685"/>
      <c r="FIF40" s="685"/>
      <c r="FIG40" s="685"/>
      <c r="FIH40" s="685"/>
      <c r="FII40" s="685"/>
      <c r="FIJ40" s="685"/>
      <c r="FIK40" s="685"/>
      <c r="FIL40" s="685"/>
      <c r="FIM40" s="685"/>
      <c r="FIN40" s="685"/>
      <c r="FIO40" s="685"/>
      <c r="FIP40" s="685"/>
      <c r="FIQ40" s="685"/>
      <c r="FIR40" s="685"/>
      <c r="FIS40" s="685"/>
      <c r="FIT40" s="685"/>
      <c r="FIU40" s="685"/>
      <c r="FIV40" s="685"/>
      <c r="FIW40" s="685"/>
      <c r="FIX40" s="685"/>
      <c r="FIY40" s="685"/>
      <c r="FIZ40" s="685"/>
      <c r="FJA40" s="685"/>
      <c r="FJB40" s="685"/>
      <c r="FJC40" s="685"/>
      <c r="FJD40" s="685"/>
      <c r="FJE40" s="685"/>
      <c r="FJF40" s="685"/>
      <c r="FJG40" s="685"/>
      <c r="FJH40" s="685"/>
      <c r="FJI40" s="685"/>
      <c r="FJJ40" s="685"/>
      <c r="FJK40" s="685"/>
      <c r="FJL40" s="685"/>
      <c r="FJM40" s="685"/>
      <c r="FJN40" s="685"/>
      <c r="FJO40" s="685"/>
      <c r="FJP40" s="685"/>
      <c r="FJQ40" s="685"/>
      <c r="FJR40" s="685"/>
      <c r="FJS40" s="685"/>
      <c r="FJT40" s="685"/>
      <c r="FJU40" s="685"/>
      <c r="FJV40" s="685"/>
      <c r="FJW40" s="685"/>
      <c r="FJX40" s="685"/>
      <c r="FJY40" s="685"/>
      <c r="FJZ40" s="685"/>
      <c r="FKA40" s="685"/>
      <c r="FKB40" s="685"/>
      <c r="FKC40" s="685"/>
      <c r="FKD40" s="685"/>
      <c r="FKE40" s="685"/>
      <c r="FKF40" s="685"/>
      <c r="FKG40" s="685"/>
      <c r="FKH40" s="685"/>
      <c r="FKI40" s="685"/>
      <c r="FKJ40" s="685"/>
      <c r="FKK40" s="685"/>
      <c r="FKL40" s="685"/>
      <c r="FKM40" s="685"/>
      <c r="FKN40" s="685"/>
      <c r="FKO40" s="685"/>
      <c r="FKP40" s="685"/>
      <c r="FKQ40" s="685"/>
      <c r="FKR40" s="685"/>
      <c r="FKS40" s="685"/>
      <c r="FKT40" s="685"/>
      <c r="FKU40" s="685"/>
      <c r="FKV40" s="685"/>
      <c r="FKW40" s="685"/>
      <c r="FKX40" s="685"/>
      <c r="FKY40" s="685"/>
      <c r="FKZ40" s="685"/>
      <c r="FLA40" s="685"/>
      <c r="FLB40" s="685"/>
      <c r="FLC40" s="685"/>
      <c r="FLD40" s="685"/>
      <c r="FLE40" s="685"/>
      <c r="FLF40" s="685"/>
      <c r="FLG40" s="685"/>
      <c r="FLH40" s="685"/>
      <c r="FLI40" s="685"/>
      <c r="FLJ40" s="685"/>
      <c r="FLK40" s="685"/>
      <c r="FLL40" s="685"/>
      <c r="FLM40" s="685"/>
      <c r="FLN40" s="685"/>
      <c r="FLO40" s="685"/>
      <c r="FLP40" s="685"/>
      <c r="FLQ40" s="685"/>
      <c r="FLR40" s="685"/>
      <c r="FLS40" s="685"/>
      <c r="FLT40" s="685"/>
      <c r="FLU40" s="685"/>
      <c r="FLV40" s="685"/>
      <c r="FLW40" s="685"/>
      <c r="FLX40" s="685"/>
      <c r="FLY40" s="685"/>
      <c r="FLZ40" s="685"/>
      <c r="FMA40" s="685"/>
      <c r="FMB40" s="685"/>
      <c r="FMC40" s="685"/>
      <c r="FMD40" s="685"/>
      <c r="FME40" s="685"/>
      <c r="FMF40" s="685"/>
      <c r="FMG40" s="685"/>
      <c r="FMH40" s="685"/>
      <c r="FMI40" s="685"/>
      <c r="FMJ40" s="685"/>
      <c r="FMK40" s="685"/>
      <c r="FML40" s="685"/>
      <c r="FMM40" s="685"/>
      <c r="FMN40" s="685"/>
      <c r="FMO40" s="685"/>
      <c r="FMP40" s="685"/>
      <c r="FMQ40" s="685"/>
      <c r="FMR40" s="685"/>
      <c r="FMS40" s="685"/>
      <c r="FMT40" s="685"/>
      <c r="FMU40" s="685"/>
      <c r="FMV40" s="685"/>
      <c r="FMW40" s="685"/>
      <c r="FMX40" s="685"/>
      <c r="FMY40" s="685"/>
      <c r="FMZ40" s="685"/>
      <c r="FNA40" s="685"/>
      <c r="FNB40" s="685"/>
      <c r="FNC40" s="685"/>
      <c r="FND40" s="685"/>
      <c r="FNE40" s="685"/>
      <c r="FNF40" s="685"/>
      <c r="FNG40" s="685"/>
      <c r="FNH40" s="685"/>
      <c r="FNI40" s="685"/>
      <c r="FNJ40" s="685"/>
      <c r="FNK40" s="685"/>
      <c r="FNL40" s="685"/>
      <c r="FNM40" s="685"/>
      <c r="FNN40" s="685"/>
      <c r="FNO40" s="685"/>
      <c r="FNP40" s="685"/>
      <c r="FNQ40" s="685"/>
      <c r="FNR40" s="685"/>
      <c r="FNS40" s="685"/>
      <c r="FNT40" s="685"/>
      <c r="FNU40" s="685"/>
      <c r="FNV40" s="685"/>
      <c r="FNW40" s="685"/>
      <c r="FNX40" s="685"/>
      <c r="FNY40" s="685"/>
      <c r="FNZ40" s="685"/>
      <c r="FOA40" s="685"/>
      <c r="FOB40" s="685"/>
      <c r="FOC40" s="685"/>
      <c r="FOD40" s="685"/>
      <c r="FOE40" s="685"/>
      <c r="FOF40" s="685"/>
      <c r="FOG40" s="685"/>
      <c r="FOH40" s="685"/>
      <c r="FOI40" s="685"/>
      <c r="FOJ40" s="685"/>
      <c r="FOK40" s="685"/>
      <c r="FOL40" s="685"/>
      <c r="FOM40" s="685"/>
      <c r="FON40" s="685"/>
      <c r="FOO40" s="685"/>
      <c r="FOP40" s="685"/>
      <c r="FOQ40" s="685"/>
      <c r="FOR40" s="685"/>
      <c r="FOS40" s="685"/>
      <c r="FOT40" s="685"/>
      <c r="FOU40" s="685"/>
      <c r="FOV40" s="685"/>
      <c r="FOW40" s="685"/>
      <c r="FOX40" s="685"/>
      <c r="FOY40" s="685"/>
      <c r="FOZ40" s="685"/>
      <c r="FPA40" s="685"/>
      <c r="FPB40" s="685"/>
      <c r="FPC40" s="685"/>
      <c r="FPD40" s="685"/>
      <c r="FPE40" s="685"/>
      <c r="FPF40" s="685"/>
      <c r="FPG40" s="685"/>
      <c r="FPH40" s="685"/>
      <c r="FPI40" s="685"/>
      <c r="FPJ40" s="685"/>
      <c r="FPK40" s="685"/>
      <c r="FPL40" s="685"/>
      <c r="FPM40" s="685"/>
      <c r="FPN40" s="685"/>
      <c r="FPO40" s="685"/>
      <c r="FPP40" s="685"/>
      <c r="FPQ40" s="685"/>
      <c r="FPR40" s="685"/>
      <c r="FPS40" s="685"/>
      <c r="FPT40" s="685"/>
      <c r="FPU40" s="685"/>
      <c r="FPV40" s="685"/>
      <c r="FPW40" s="685"/>
      <c r="FPX40" s="685"/>
      <c r="FPY40" s="685"/>
      <c r="FPZ40" s="685"/>
      <c r="FQA40" s="685"/>
      <c r="FQB40" s="685"/>
      <c r="FQC40" s="685"/>
      <c r="FQD40" s="685"/>
      <c r="FQE40" s="685"/>
      <c r="FQF40" s="685"/>
      <c r="FQG40" s="685"/>
      <c r="FQH40" s="685"/>
      <c r="FQI40" s="685"/>
      <c r="FQJ40" s="685"/>
      <c r="FQK40" s="685"/>
      <c r="FQL40" s="685"/>
      <c r="FQM40" s="685"/>
      <c r="FQN40" s="685"/>
      <c r="FQO40" s="685"/>
      <c r="FQP40" s="685"/>
      <c r="FQQ40" s="685"/>
      <c r="FQR40" s="685"/>
      <c r="FQS40" s="685"/>
      <c r="FQT40" s="685"/>
      <c r="FQU40" s="685"/>
      <c r="FQV40" s="685"/>
      <c r="FQW40" s="685"/>
      <c r="FQX40" s="685"/>
      <c r="FQY40" s="685"/>
      <c r="FQZ40" s="685"/>
      <c r="FRA40" s="685"/>
      <c r="FRB40" s="685"/>
      <c r="FRC40" s="685"/>
      <c r="FRD40" s="685"/>
      <c r="FRE40" s="685"/>
      <c r="FRF40" s="685"/>
      <c r="FRG40" s="685"/>
      <c r="FRH40" s="685"/>
      <c r="FRI40" s="685"/>
      <c r="FRJ40" s="685"/>
      <c r="FRK40" s="685"/>
      <c r="FRL40" s="685"/>
      <c r="FRM40" s="685"/>
      <c r="FRN40" s="685"/>
      <c r="FRO40" s="685"/>
      <c r="FRP40" s="685"/>
      <c r="FRQ40" s="685"/>
      <c r="FRR40" s="685"/>
      <c r="FRS40" s="685"/>
      <c r="FRT40" s="685"/>
      <c r="FRU40" s="685"/>
      <c r="FRV40" s="685"/>
      <c r="FRW40" s="685"/>
      <c r="FRX40" s="685"/>
      <c r="FRY40" s="685"/>
      <c r="FRZ40" s="685"/>
      <c r="FSA40" s="685"/>
      <c r="FSB40" s="685"/>
      <c r="FSC40" s="685"/>
      <c r="FSD40" s="685"/>
      <c r="FSE40" s="685"/>
      <c r="FSF40" s="685"/>
      <c r="FSG40" s="685"/>
      <c r="FSH40" s="685"/>
      <c r="FSI40" s="685"/>
      <c r="FSJ40" s="685"/>
      <c r="FSK40" s="685"/>
      <c r="FSL40" s="685"/>
      <c r="FSM40" s="685"/>
      <c r="FSN40" s="685"/>
      <c r="FSO40" s="685"/>
      <c r="FSP40" s="685"/>
      <c r="FSQ40" s="685"/>
      <c r="FSR40" s="685"/>
      <c r="FSS40" s="685"/>
      <c r="FST40" s="685"/>
      <c r="FSU40" s="685"/>
      <c r="FSV40" s="685"/>
      <c r="FSW40" s="685"/>
      <c r="FSX40" s="685"/>
      <c r="FSY40" s="685"/>
      <c r="FSZ40" s="685"/>
      <c r="FTA40" s="685"/>
      <c r="FTB40" s="685"/>
      <c r="FTC40" s="685"/>
      <c r="FTD40" s="685"/>
      <c r="FTE40" s="685"/>
      <c r="FTF40" s="685"/>
      <c r="FTG40" s="685"/>
      <c r="FTH40" s="685"/>
      <c r="FTI40" s="685"/>
      <c r="FTJ40" s="685"/>
      <c r="FTK40" s="685"/>
      <c r="FTL40" s="685"/>
      <c r="FTM40" s="685"/>
      <c r="FTN40" s="685"/>
      <c r="FTO40" s="685"/>
      <c r="FTP40" s="685"/>
      <c r="FTQ40" s="685"/>
      <c r="FTR40" s="685"/>
      <c r="FTS40" s="685"/>
      <c r="FTT40" s="685"/>
      <c r="FTU40" s="685"/>
      <c r="FTV40" s="685"/>
      <c r="FTW40" s="685"/>
      <c r="FTX40" s="685"/>
      <c r="FTY40" s="685"/>
      <c r="FTZ40" s="685"/>
      <c r="FUA40" s="685"/>
      <c r="FUB40" s="685"/>
      <c r="FUC40" s="685"/>
      <c r="FUD40" s="685"/>
      <c r="FUE40" s="685"/>
      <c r="FUF40" s="685"/>
      <c r="FUG40" s="685"/>
      <c r="FUH40" s="685"/>
      <c r="FUI40" s="685"/>
      <c r="FUJ40" s="685"/>
      <c r="FUK40" s="685"/>
      <c r="FUL40" s="685"/>
      <c r="FUM40" s="685"/>
      <c r="FUN40" s="685"/>
      <c r="FUO40" s="685"/>
      <c r="FUP40" s="685"/>
      <c r="FUQ40" s="685"/>
      <c r="FUR40" s="685"/>
      <c r="FUS40" s="685"/>
      <c r="FUT40" s="685"/>
      <c r="FUU40" s="685"/>
      <c r="FUV40" s="685"/>
      <c r="FUW40" s="685"/>
      <c r="FUX40" s="685"/>
      <c r="FUY40" s="685"/>
      <c r="FUZ40" s="685"/>
      <c r="FVA40" s="685"/>
      <c r="FVB40" s="685"/>
      <c r="FVC40" s="685"/>
      <c r="FVD40" s="685"/>
      <c r="FVE40" s="685"/>
      <c r="FVF40" s="685"/>
      <c r="FVG40" s="685"/>
      <c r="FVH40" s="685"/>
      <c r="FVI40" s="685"/>
      <c r="FVJ40" s="685"/>
      <c r="FVK40" s="685"/>
      <c r="FVL40" s="685"/>
      <c r="FVM40" s="685"/>
      <c r="FVN40" s="685"/>
      <c r="FVO40" s="685"/>
      <c r="FVP40" s="685"/>
      <c r="FVQ40" s="685"/>
      <c r="FVR40" s="685"/>
      <c r="FVS40" s="685"/>
      <c r="FVT40" s="685"/>
      <c r="FVU40" s="685"/>
      <c r="FVV40" s="685"/>
      <c r="FVW40" s="685"/>
      <c r="FVX40" s="685"/>
      <c r="FVY40" s="685"/>
      <c r="FVZ40" s="685"/>
      <c r="FWA40" s="685"/>
      <c r="FWB40" s="685"/>
      <c r="FWC40" s="685"/>
      <c r="FWD40" s="685"/>
      <c r="FWE40" s="685"/>
      <c r="FWF40" s="685"/>
      <c r="FWG40" s="685"/>
      <c r="FWH40" s="685"/>
      <c r="FWI40" s="685"/>
      <c r="FWJ40" s="685"/>
      <c r="FWK40" s="685"/>
      <c r="FWL40" s="685"/>
      <c r="FWM40" s="685"/>
      <c r="FWN40" s="685"/>
      <c r="FWO40" s="685"/>
      <c r="FWP40" s="685"/>
      <c r="FWQ40" s="685"/>
      <c r="FWR40" s="685"/>
      <c r="FWS40" s="685"/>
      <c r="FWT40" s="685"/>
      <c r="FWU40" s="685"/>
      <c r="FWV40" s="685"/>
      <c r="FWW40" s="685"/>
      <c r="FWX40" s="685"/>
      <c r="FWY40" s="685"/>
      <c r="FWZ40" s="685"/>
      <c r="FXA40" s="685"/>
      <c r="FXB40" s="685"/>
      <c r="FXC40" s="685"/>
      <c r="FXD40" s="685"/>
      <c r="FXE40" s="685"/>
      <c r="FXF40" s="685"/>
      <c r="FXG40" s="685"/>
      <c r="FXH40" s="685"/>
      <c r="FXI40" s="685"/>
      <c r="FXJ40" s="685"/>
      <c r="FXK40" s="685"/>
      <c r="FXL40" s="685"/>
      <c r="FXM40" s="685"/>
      <c r="FXN40" s="685"/>
      <c r="FXO40" s="685"/>
      <c r="FXP40" s="685"/>
      <c r="FXQ40" s="685"/>
      <c r="FXR40" s="685"/>
      <c r="FXS40" s="685"/>
      <c r="FXT40" s="685"/>
      <c r="FXU40" s="685"/>
      <c r="FXV40" s="685"/>
      <c r="FXW40" s="685"/>
      <c r="FXX40" s="685"/>
      <c r="FXY40" s="685"/>
      <c r="FXZ40" s="685"/>
      <c r="FYA40" s="685"/>
      <c r="FYB40" s="685"/>
      <c r="FYC40" s="685"/>
      <c r="FYD40" s="685"/>
      <c r="FYE40" s="685"/>
      <c r="FYF40" s="685"/>
      <c r="FYG40" s="685"/>
      <c r="FYH40" s="685"/>
      <c r="FYI40" s="685"/>
      <c r="FYJ40" s="685"/>
      <c r="FYK40" s="685"/>
      <c r="FYL40" s="685"/>
      <c r="FYM40" s="685"/>
      <c r="FYN40" s="685"/>
      <c r="FYO40" s="685"/>
      <c r="FYP40" s="685"/>
      <c r="FYQ40" s="685"/>
      <c r="FYR40" s="685"/>
      <c r="FYS40" s="685"/>
      <c r="FYT40" s="685"/>
      <c r="FYU40" s="685"/>
      <c r="FYV40" s="685"/>
      <c r="FYW40" s="685"/>
      <c r="FYX40" s="685"/>
      <c r="FYY40" s="685"/>
      <c r="FYZ40" s="685"/>
      <c r="FZA40" s="685"/>
      <c r="FZB40" s="685"/>
      <c r="FZC40" s="685"/>
      <c r="FZD40" s="685"/>
      <c r="FZE40" s="685"/>
      <c r="FZF40" s="685"/>
      <c r="FZG40" s="685"/>
      <c r="FZH40" s="685"/>
      <c r="FZI40" s="685"/>
      <c r="FZJ40" s="685"/>
      <c r="FZK40" s="685"/>
      <c r="FZL40" s="685"/>
      <c r="FZM40" s="685"/>
      <c r="FZN40" s="685"/>
      <c r="FZO40" s="685"/>
      <c r="FZP40" s="685"/>
      <c r="FZQ40" s="685"/>
      <c r="FZR40" s="685"/>
      <c r="FZS40" s="685"/>
      <c r="FZT40" s="685"/>
      <c r="FZU40" s="685"/>
      <c r="FZV40" s="685"/>
      <c r="FZW40" s="685"/>
      <c r="FZX40" s="685"/>
      <c r="FZY40" s="685"/>
      <c r="FZZ40" s="685"/>
      <c r="GAA40" s="685"/>
      <c r="GAB40" s="685"/>
      <c r="GAC40" s="685"/>
      <c r="GAD40" s="685"/>
      <c r="GAE40" s="685"/>
      <c r="GAF40" s="685"/>
      <c r="GAG40" s="685"/>
      <c r="GAH40" s="685"/>
      <c r="GAI40" s="685"/>
      <c r="GAJ40" s="685"/>
      <c r="GAK40" s="685"/>
      <c r="GAL40" s="685"/>
      <c r="GAM40" s="685"/>
      <c r="GAN40" s="685"/>
      <c r="GAO40" s="685"/>
      <c r="GAP40" s="685"/>
      <c r="GAQ40" s="685"/>
      <c r="GAR40" s="685"/>
      <c r="GAS40" s="685"/>
      <c r="GAT40" s="685"/>
      <c r="GAU40" s="685"/>
      <c r="GAV40" s="685"/>
      <c r="GAW40" s="685"/>
      <c r="GAX40" s="685"/>
      <c r="GAY40" s="685"/>
      <c r="GAZ40" s="685"/>
      <c r="GBA40" s="685"/>
      <c r="GBB40" s="685"/>
      <c r="GBC40" s="685"/>
      <c r="GBD40" s="685"/>
      <c r="GBE40" s="685"/>
      <c r="GBF40" s="685"/>
      <c r="GBG40" s="685"/>
      <c r="GBH40" s="685"/>
      <c r="GBI40" s="685"/>
      <c r="GBJ40" s="685"/>
      <c r="GBK40" s="685"/>
      <c r="GBL40" s="685"/>
      <c r="GBM40" s="685"/>
      <c r="GBN40" s="685"/>
      <c r="GBO40" s="685"/>
      <c r="GBP40" s="685"/>
      <c r="GBQ40" s="685"/>
      <c r="GBR40" s="685"/>
      <c r="GBS40" s="685"/>
      <c r="GBT40" s="685"/>
      <c r="GBU40" s="685"/>
      <c r="GBV40" s="685"/>
      <c r="GBW40" s="685"/>
      <c r="GBX40" s="685"/>
      <c r="GBY40" s="685"/>
      <c r="GBZ40" s="685"/>
      <c r="GCA40" s="685"/>
      <c r="GCB40" s="685"/>
      <c r="GCC40" s="685"/>
      <c r="GCD40" s="685"/>
      <c r="GCE40" s="685"/>
      <c r="GCF40" s="685"/>
      <c r="GCG40" s="685"/>
      <c r="GCH40" s="685"/>
      <c r="GCI40" s="685"/>
      <c r="GCJ40" s="685"/>
      <c r="GCK40" s="685"/>
      <c r="GCL40" s="685"/>
      <c r="GCM40" s="685"/>
      <c r="GCN40" s="685"/>
      <c r="GCO40" s="685"/>
      <c r="GCP40" s="685"/>
      <c r="GCQ40" s="685"/>
      <c r="GCR40" s="685"/>
      <c r="GCS40" s="685"/>
      <c r="GCT40" s="685"/>
      <c r="GCU40" s="685"/>
      <c r="GCV40" s="685"/>
      <c r="GCW40" s="685"/>
      <c r="GCX40" s="685"/>
      <c r="GCY40" s="685"/>
      <c r="GCZ40" s="685"/>
      <c r="GDA40" s="685"/>
      <c r="GDB40" s="685"/>
      <c r="GDC40" s="685"/>
      <c r="GDD40" s="685"/>
      <c r="GDE40" s="685"/>
      <c r="GDF40" s="685"/>
      <c r="GDG40" s="685"/>
      <c r="GDH40" s="685"/>
      <c r="GDI40" s="685"/>
      <c r="GDJ40" s="685"/>
      <c r="GDK40" s="685"/>
      <c r="GDL40" s="685"/>
      <c r="GDM40" s="685"/>
      <c r="GDN40" s="685"/>
      <c r="GDO40" s="685"/>
      <c r="GDP40" s="685"/>
      <c r="GDQ40" s="685"/>
      <c r="GDR40" s="685"/>
      <c r="GDS40" s="685"/>
      <c r="GDT40" s="685"/>
      <c r="GDU40" s="685"/>
      <c r="GDV40" s="685"/>
      <c r="GDW40" s="685"/>
      <c r="GDX40" s="685"/>
      <c r="GDY40" s="685"/>
      <c r="GDZ40" s="685"/>
      <c r="GEA40" s="685"/>
      <c r="GEB40" s="685"/>
      <c r="GEC40" s="685"/>
      <c r="GED40" s="685"/>
      <c r="GEE40" s="685"/>
      <c r="GEF40" s="685"/>
      <c r="GEG40" s="685"/>
      <c r="GEH40" s="685"/>
      <c r="GEI40" s="685"/>
      <c r="GEJ40" s="685"/>
      <c r="GEK40" s="685"/>
      <c r="GEL40" s="685"/>
      <c r="GEM40" s="685"/>
      <c r="GEN40" s="685"/>
      <c r="GEO40" s="685"/>
      <c r="GEP40" s="685"/>
      <c r="GEQ40" s="685"/>
      <c r="GER40" s="685"/>
      <c r="GES40" s="685"/>
      <c r="GET40" s="685"/>
      <c r="GEU40" s="685"/>
      <c r="GEV40" s="685"/>
      <c r="GEW40" s="685"/>
      <c r="GEX40" s="685"/>
      <c r="GEY40" s="685"/>
      <c r="GEZ40" s="685"/>
      <c r="GFA40" s="685"/>
      <c r="GFB40" s="685"/>
      <c r="GFC40" s="685"/>
      <c r="GFD40" s="685"/>
      <c r="GFE40" s="685"/>
      <c r="GFF40" s="685"/>
      <c r="GFG40" s="685"/>
      <c r="GFH40" s="685"/>
      <c r="GFI40" s="685"/>
      <c r="GFJ40" s="685"/>
      <c r="GFK40" s="685"/>
      <c r="GFL40" s="685"/>
      <c r="GFM40" s="685"/>
      <c r="GFN40" s="685"/>
      <c r="GFO40" s="685"/>
      <c r="GFP40" s="685"/>
      <c r="GFQ40" s="685"/>
      <c r="GFR40" s="685"/>
      <c r="GFS40" s="685"/>
      <c r="GFT40" s="685"/>
      <c r="GFU40" s="685"/>
      <c r="GFV40" s="685"/>
      <c r="GFW40" s="685"/>
      <c r="GFX40" s="685"/>
      <c r="GFY40" s="685"/>
      <c r="GFZ40" s="685"/>
      <c r="GGA40" s="685"/>
      <c r="GGB40" s="685"/>
      <c r="GGC40" s="685"/>
      <c r="GGD40" s="685"/>
      <c r="GGE40" s="685"/>
      <c r="GGF40" s="685"/>
      <c r="GGG40" s="685"/>
      <c r="GGH40" s="685"/>
      <c r="GGI40" s="685"/>
      <c r="GGJ40" s="685"/>
      <c r="GGK40" s="685"/>
      <c r="GGL40" s="685"/>
      <c r="GGM40" s="685"/>
      <c r="GGN40" s="685"/>
      <c r="GGO40" s="685"/>
      <c r="GGP40" s="685"/>
      <c r="GGQ40" s="685"/>
      <c r="GGR40" s="685"/>
      <c r="GGS40" s="685"/>
      <c r="GGT40" s="685"/>
      <c r="GGU40" s="685"/>
      <c r="GGV40" s="685"/>
      <c r="GGW40" s="685"/>
      <c r="GGX40" s="685"/>
      <c r="GGY40" s="685"/>
      <c r="GGZ40" s="685"/>
      <c r="GHA40" s="685"/>
      <c r="GHB40" s="685"/>
      <c r="GHC40" s="685"/>
      <c r="GHD40" s="685"/>
      <c r="GHE40" s="685"/>
      <c r="GHF40" s="685"/>
      <c r="GHG40" s="685"/>
      <c r="GHH40" s="685"/>
      <c r="GHI40" s="685"/>
      <c r="GHJ40" s="685"/>
      <c r="GHK40" s="685"/>
      <c r="GHL40" s="685"/>
      <c r="GHM40" s="685"/>
      <c r="GHN40" s="685"/>
      <c r="GHO40" s="685"/>
      <c r="GHP40" s="685"/>
      <c r="GHQ40" s="685"/>
      <c r="GHR40" s="685"/>
      <c r="GHS40" s="685"/>
      <c r="GHT40" s="685"/>
      <c r="GHU40" s="685"/>
      <c r="GHV40" s="685"/>
      <c r="GHW40" s="685"/>
      <c r="GHX40" s="685"/>
      <c r="GHY40" s="685"/>
      <c r="GHZ40" s="685"/>
      <c r="GIA40" s="685"/>
      <c r="GIB40" s="685"/>
      <c r="GIC40" s="685"/>
      <c r="GID40" s="685"/>
      <c r="GIE40" s="685"/>
      <c r="GIF40" s="685"/>
      <c r="GIG40" s="685"/>
      <c r="GIH40" s="685"/>
      <c r="GII40" s="685"/>
      <c r="GIJ40" s="685"/>
      <c r="GIK40" s="685"/>
      <c r="GIL40" s="685"/>
      <c r="GIM40" s="685"/>
      <c r="GIN40" s="685"/>
      <c r="GIO40" s="685"/>
      <c r="GIP40" s="685"/>
      <c r="GIQ40" s="685"/>
      <c r="GIR40" s="685"/>
      <c r="GIS40" s="685"/>
      <c r="GIT40" s="685"/>
      <c r="GIU40" s="685"/>
      <c r="GIV40" s="685"/>
      <c r="GIW40" s="685"/>
      <c r="GIX40" s="685"/>
      <c r="GIY40" s="685"/>
      <c r="GIZ40" s="685"/>
      <c r="GJA40" s="685"/>
      <c r="GJB40" s="685"/>
      <c r="GJC40" s="685"/>
      <c r="GJD40" s="685"/>
      <c r="GJE40" s="685"/>
      <c r="GJF40" s="685"/>
      <c r="GJG40" s="685"/>
      <c r="GJH40" s="685"/>
      <c r="GJI40" s="685"/>
      <c r="GJJ40" s="685"/>
      <c r="GJK40" s="685"/>
      <c r="GJL40" s="685"/>
      <c r="GJM40" s="685"/>
      <c r="GJN40" s="685"/>
      <c r="GJO40" s="685"/>
      <c r="GJP40" s="685"/>
      <c r="GJQ40" s="685"/>
      <c r="GJR40" s="685"/>
      <c r="GJS40" s="685"/>
      <c r="GJT40" s="685"/>
      <c r="GJU40" s="685"/>
      <c r="GJV40" s="685"/>
      <c r="GJW40" s="685"/>
      <c r="GJX40" s="685"/>
      <c r="GJY40" s="685"/>
      <c r="GJZ40" s="685"/>
      <c r="GKA40" s="685"/>
      <c r="GKB40" s="685"/>
      <c r="GKC40" s="685"/>
      <c r="GKD40" s="685"/>
      <c r="GKE40" s="685"/>
      <c r="GKF40" s="685"/>
      <c r="GKG40" s="685"/>
      <c r="GKH40" s="685"/>
      <c r="GKI40" s="685"/>
      <c r="GKJ40" s="685"/>
      <c r="GKK40" s="685"/>
      <c r="GKL40" s="685"/>
      <c r="GKM40" s="685"/>
      <c r="GKN40" s="685"/>
      <c r="GKO40" s="685"/>
      <c r="GKP40" s="685"/>
      <c r="GKQ40" s="685"/>
      <c r="GKR40" s="685"/>
      <c r="GKS40" s="685"/>
      <c r="GKT40" s="685"/>
      <c r="GKU40" s="685"/>
      <c r="GKV40" s="685"/>
      <c r="GKW40" s="685"/>
      <c r="GKX40" s="685"/>
      <c r="GKY40" s="685"/>
      <c r="GKZ40" s="685"/>
      <c r="GLA40" s="685"/>
      <c r="GLB40" s="685"/>
      <c r="GLC40" s="685"/>
      <c r="GLD40" s="685"/>
      <c r="GLE40" s="685"/>
      <c r="GLF40" s="685"/>
      <c r="GLG40" s="685"/>
      <c r="GLH40" s="685"/>
      <c r="GLI40" s="685"/>
      <c r="GLJ40" s="685"/>
      <c r="GLK40" s="685"/>
      <c r="GLL40" s="685"/>
      <c r="GLM40" s="685"/>
      <c r="GLN40" s="685"/>
      <c r="GLO40" s="685"/>
      <c r="GLP40" s="685"/>
      <c r="GLQ40" s="685"/>
      <c r="GLR40" s="685"/>
      <c r="GLS40" s="685"/>
      <c r="GLT40" s="685"/>
      <c r="GLU40" s="685"/>
      <c r="GLV40" s="685"/>
      <c r="GLW40" s="685"/>
      <c r="GLX40" s="685"/>
      <c r="GLY40" s="685"/>
      <c r="GLZ40" s="685"/>
      <c r="GMA40" s="685"/>
      <c r="GMB40" s="685"/>
      <c r="GMC40" s="685"/>
      <c r="GMD40" s="685"/>
      <c r="GME40" s="685"/>
      <c r="GMF40" s="685"/>
      <c r="GMG40" s="685"/>
      <c r="GMH40" s="685"/>
      <c r="GMI40" s="685"/>
      <c r="GMJ40" s="685"/>
      <c r="GMK40" s="685"/>
      <c r="GML40" s="685"/>
      <c r="GMM40" s="685"/>
      <c r="GMN40" s="685"/>
      <c r="GMO40" s="685"/>
      <c r="GMP40" s="685"/>
      <c r="GMQ40" s="685"/>
      <c r="GMR40" s="685"/>
      <c r="GMS40" s="685"/>
      <c r="GMT40" s="685"/>
      <c r="GMU40" s="685"/>
      <c r="GMV40" s="685"/>
      <c r="GMW40" s="685"/>
      <c r="GMX40" s="685"/>
      <c r="GMY40" s="685"/>
      <c r="GMZ40" s="685"/>
      <c r="GNA40" s="685"/>
      <c r="GNB40" s="685"/>
      <c r="GNC40" s="685"/>
      <c r="GND40" s="685"/>
      <c r="GNE40" s="685"/>
      <c r="GNF40" s="685"/>
      <c r="GNG40" s="685"/>
      <c r="GNH40" s="685"/>
      <c r="GNI40" s="685"/>
      <c r="GNJ40" s="685"/>
      <c r="GNK40" s="685"/>
      <c r="GNL40" s="685"/>
      <c r="GNM40" s="685"/>
      <c r="GNN40" s="685"/>
      <c r="GNO40" s="685"/>
      <c r="GNP40" s="685"/>
      <c r="GNQ40" s="685"/>
      <c r="GNR40" s="685"/>
      <c r="GNS40" s="685"/>
      <c r="GNT40" s="685"/>
      <c r="GNU40" s="685"/>
      <c r="GNV40" s="685"/>
      <c r="GNW40" s="685"/>
      <c r="GNX40" s="685"/>
      <c r="GNY40" s="685"/>
      <c r="GNZ40" s="685"/>
      <c r="GOA40" s="685"/>
      <c r="GOB40" s="685"/>
      <c r="GOC40" s="685"/>
      <c r="GOD40" s="685"/>
      <c r="GOE40" s="685"/>
      <c r="GOF40" s="685"/>
      <c r="GOG40" s="685"/>
      <c r="GOH40" s="685"/>
      <c r="GOI40" s="685"/>
      <c r="GOJ40" s="685"/>
      <c r="GOK40" s="685"/>
      <c r="GOL40" s="685"/>
      <c r="GOM40" s="685"/>
      <c r="GON40" s="685"/>
      <c r="GOO40" s="685"/>
      <c r="GOP40" s="685"/>
      <c r="GOQ40" s="685"/>
      <c r="GOR40" s="685"/>
      <c r="GOS40" s="685"/>
      <c r="GOT40" s="685"/>
      <c r="GOU40" s="685"/>
      <c r="GOV40" s="685"/>
      <c r="GOW40" s="685"/>
      <c r="GOX40" s="685"/>
      <c r="GOY40" s="685"/>
      <c r="GOZ40" s="685"/>
      <c r="GPA40" s="685"/>
      <c r="GPB40" s="685"/>
      <c r="GPC40" s="685"/>
      <c r="GPD40" s="685"/>
      <c r="GPE40" s="685"/>
      <c r="GPF40" s="685"/>
      <c r="GPG40" s="685"/>
      <c r="GPH40" s="685"/>
      <c r="GPI40" s="685"/>
      <c r="GPJ40" s="685"/>
      <c r="GPK40" s="685"/>
      <c r="GPL40" s="685"/>
      <c r="GPM40" s="685"/>
      <c r="GPN40" s="685"/>
      <c r="GPO40" s="685"/>
      <c r="GPP40" s="685"/>
      <c r="GPQ40" s="685"/>
      <c r="GPR40" s="685"/>
      <c r="GPS40" s="685"/>
      <c r="GPT40" s="685"/>
      <c r="GPU40" s="685"/>
      <c r="GPV40" s="685"/>
      <c r="GPW40" s="685"/>
      <c r="GPX40" s="685"/>
      <c r="GPY40" s="685"/>
      <c r="GPZ40" s="685"/>
      <c r="GQA40" s="685"/>
      <c r="GQB40" s="685"/>
      <c r="GQC40" s="685"/>
      <c r="GQD40" s="685"/>
      <c r="GQE40" s="685"/>
      <c r="GQF40" s="685"/>
      <c r="GQG40" s="685"/>
      <c r="GQH40" s="685"/>
      <c r="GQI40" s="685"/>
      <c r="GQJ40" s="685"/>
      <c r="GQK40" s="685"/>
      <c r="GQL40" s="685"/>
      <c r="GQM40" s="685"/>
      <c r="GQN40" s="685"/>
      <c r="GQO40" s="685"/>
      <c r="GQP40" s="685"/>
      <c r="GQQ40" s="685"/>
      <c r="GQR40" s="685"/>
      <c r="GQS40" s="685"/>
      <c r="GQT40" s="685"/>
      <c r="GQU40" s="685"/>
      <c r="GQV40" s="685"/>
      <c r="GQW40" s="685"/>
      <c r="GQX40" s="685"/>
      <c r="GQY40" s="685"/>
      <c r="GQZ40" s="685"/>
      <c r="GRA40" s="685"/>
      <c r="GRB40" s="685"/>
      <c r="GRC40" s="685"/>
      <c r="GRD40" s="685"/>
      <c r="GRE40" s="685"/>
      <c r="GRF40" s="685"/>
      <c r="GRG40" s="685"/>
      <c r="GRH40" s="685"/>
      <c r="GRI40" s="685"/>
      <c r="GRJ40" s="685"/>
      <c r="GRK40" s="685"/>
      <c r="GRL40" s="685"/>
      <c r="GRM40" s="685"/>
      <c r="GRN40" s="685"/>
      <c r="GRO40" s="685"/>
      <c r="GRP40" s="685"/>
      <c r="GRQ40" s="685"/>
      <c r="GRR40" s="685"/>
      <c r="GRS40" s="685"/>
      <c r="GRT40" s="685"/>
      <c r="GRU40" s="685"/>
      <c r="GRV40" s="685"/>
      <c r="GRW40" s="685"/>
      <c r="GRX40" s="685"/>
      <c r="GRY40" s="685"/>
      <c r="GRZ40" s="685"/>
      <c r="GSA40" s="685"/>
      <c r="GSB40" s="685"/>
      <c r="GSC40" s="685"/>
      <c r="GSD40" s="685"/>
      <c r="GSE40" s="685"/>
      <c r="GSF40" s="685"/>
      <c r="GSG40" s="685"/>
      <c r="GSH40" s="685"/>
      <c r="GSI40" s="685"/>
      <c r="GSJ40" s="685"/>
      <c r="GSK40" s="685"/>
      <c r="GSL40" s="685"/>
      <c r="GSM40" s="685"/>
      <c r="GSN40" s="685"/>
      <c r="GSO40" s="685"/>
      <c r="GSP40" s="685"/>
      <c r="GSQ40" s="685"/>
      <c r="GSR40" s="685"/>
      <c r="GSS40" s="685"/>
      <c r="GST40" s="685"/>
      <c r="GSU40" s="685"/>
      <c r="GSV40" s="685"/>
      <c r="GSW40" s="685"/>
      <c r="GSX40" s="685"/>
      <c r="GSY40" s="685"/>
      <c r="GSZ40" s="685"/>
      <c r="GTA40" s="685"/>
      <c r="GTB40" s="685"/>
      <c r="GTC40" s="685"/>
      <c r="GTD40" s="685"/>
      <c r="GTE40" s="685"/>
      <c r="GTF40" s="685"/>
      <c r="GTG40" s="685"/>
      <c r="GTH40" s="685"/>
      <c r="GTI40" s="685"/>
      <c r="GTJ40" s="685"/>
      <c r="GTK40" s="685"/>
      <c r="GTL40" s="685"/>
      <c r="GTM40" s="685"/>
      <c r="GTN40" s="685"/>
      <c r="GTO40" s="685"/>
      <c r="GTP40" s="685"/>
      <c r="GTQ40" s="685"/>
      <c r="GTR40" s="685"/>
      <c r="GTS40" s="685"/>
      <c r="GTT40" s="685"/>
      <c r="GTU40" s="685"/>
      <c r="GTV40" s="685"/>
      <c r="GTW40" s="685"/>
      <c r="GTX40" s="685"/>
      <c r="GTY40" s="685"/>
      <c r="GTZ40" s="685"/>
      <c r="GUA40" s="685"/>
      <c r="GUB40" s="685"/>
      <c r="GUC40" s="685"/>
      <c r="GUD40" s="685"/>
      <c r="GUE40" s="685"/>
      <c r="GUF40" s="685"/>
      <c r="GUG40" s="685"/>
      <c r="GUH40" s="685"/>
      <c r="GUI40" s="685"/>
      <c r="GUJ40" s="685"/>
      <c r="GUK40" s="685"/>
      <c r="GUL40" s="685"/>
      <c r="GUM40" s="685"/>
      <c r="GUN40" s="685"/>
      <c r="GUO40" s="685"/>
      <c r="GUP40" s="685"/>
      <c r="GUQ40" s="685"/>
      <c r="GUR40" s="685"/>
      <c r="GUS40" s="685"/>
      <c r="GUT40" s="685"/>
      <c r="GUU40" s="685"/>
      <c r="GUV40" s="685"/>
      <c r="GUW40" s="685"/>
      <c r="GUX40" s="685"/>
      <c r="GUY40" s="685"/>
      <c r="GUZ40" s="685"/>
      <c r="GVA40" s="685"/>
      <c r="GVB40" s="685"/>
      <c r="GVC40" s="685"/>
      <c r="GVD40" s="685"/>
      <c r="GVE40" s="685"/>
      <c r="GVF40" s="685"/>
      <c r="GVG40" s="685"/>
      <c r="GVH40" s="685"/>
      <c r="GVI40" s="685"/>
      <c r="GVJ40" s="685"/>
      <c r="GVK40" s="685"/>
      <c r="GVL40" s="685"/>
      <c r="GVM40" s="685"/>
      <c r="GVN40" s="685"/>
      <c r="GVO40" s="685"/>
      <c r="GVP40" s="685"/>
      <c r="GVQ40" s="685"/>
      <c r="GVR40" s="685"/>
      <c r="GVS40" s="685"/>
      <c r="GVT40" s="685"/>
      <c r="GVU40" s="685"/>
      <c r="GVV40" s="685"/>
      <c r="GVW40" s="685"/>
      <c r="GVX40" s="685"/>
      <c r="GVY40" s="685"/>
      <c r="GVZ40" s="685"/>
      <c r="GWA40" s="685"/>
      <c r="GWB40" s="685"/>
      <c r="GWC40" s="685"/>
      <c r="GWD40" s="685"/>
      <c r="GWE40" s="685"/>
      <c r="GWF40" s="685"/>
      <c r="GWG40" s="685"/>
      <c r="GWH40" s="685"/>
      <c r="GWI40" s="685"/>
      <c r="GWJ40" s="685"/>
      <c r="GWK40" s="685"/>
      <c r="GWL40" s="685"/>
      <c r="GWM40" s="685"/>
      <c r="GWN40" s="685"/>
      <c r="GWO40" s="685"/>
      <c r="GWP40" s="685"/>
      <c r="GWQ40" s="685"/>
      <c r="GWR40" s="685"/>
      <c r="GWS40" s="685"/>
      <c r="GWT40" s="685"/>
      <c r="GWU40" s="685"/>
      <c r="GWV40" s="685"/>
      <c r="GWW40" s="685"/>
      <c r="GWX40" s="685"/>
      <c r="GWY40" s="685"/>
      <c r="GWZ40" s="685"/>
      <c r="GXA40" s="685"/>
      <c r="GXB40" s="685"/>
      <c r="GXC40" s="685"/>
      <c r="GXD40" s="685"/>
      <c r="GXE40" s="685"/>
      <c r="GXF40" s="685"/>
      <c r="GXG40" s="685"/>
      <c r="GXH40" s="685"/>
      <c r="GXI40" s="685"/>
      <c r="GXJ40" s="685"/>
      <c r="GXK40" s="685"/>
      <c r="GXL40" s="685"/>
      <c r="GXM40" s="685"/>
      <c r="GXN40" s="685"/>
      <c r="GXO40" s="685"/>
      <c r="GXP40" s="685"/>
      <c r="GXQ40" s="685"/>
      <c r="GXR40" s="685"/>
      <c r="GXS40" s="685"/>
      <c r="GXT40" s="685"/>
      <c r="GXU40" s="685"/>
      <c r="GXV40" s="685"/>
      <c r="GXW40" s="685"/>
      <c r="GXX40" s="685"/>
      <c r="GXY40" s="685"/>
      <c r="GXZ40" s="685"/>
      <c r="GYA40" s="685"/>
      <c r="GYB40" s="685"/>
      <c r="GYC40" s="685"/>
      <c r="GYD40" s="685"/>
      <c r="GYE40" s="685"/>
      <c r="GYF40" s="685"/>
      <c r="GYG40" s="685"/>
      <c r="GYH40" s="685"/>
      <c r="GYI40" s="685"/>
      <c r="GYJ40" s="685"/>
      <c r="GYK40" s="685"/>
      <c r="GYL40" s="685"/>
      <c r="GYM40" s="685"/>
      <c r="GYN40" s="685"/>
      <c r="GYO40" s="685"/>
      <c r="GYP40" s="685"/>
      <c r="GYQ40" s="685"/>
      <c r="GYR40" s="685"/>
      <c r="GYS40" s="685"/>
      <c r="GYT40" s="685"/>
      <c r="GYU40" s="685"/>
      <c r="GYV40" s="685"/>
      <c r="GYW40" s="685"/>
      <c r="GYX40" s="685"/>
      <c r="GYY40" s="685"/>
      <c r="GYZ40" s="685"/>
      <c r="GZA40" s="685"/>
      <c r="GZB40" s="685"/>
      <c r="GZC40" s="685"/>
      <c r="GZD40" s="685"/>
      <c r="GZE40" s="685"/>
      <c r="GZF40" s="685"/>
      <c r="GZG40" s="685"/>
      <c r="GZH40" s="685"/>
      <c r="GZI40" s="685"/>
      <c r="GZJ40" s="685"/>
      <c r="GZK40" s="685"/>
      <c r="GZL40" s="685"/>
      <c r="GZM40" s="685"/>
      <c r="GZN40" s="685"/>
      <c r="GZO40" s="685"/>
      <c r="GZP40" s="685"/>
      <c r="GZQ40" s="685"/>
      <c r="GZR40" s="685"/>
      <c r="GZS40" s="685"/>
      <c r="GZT40" s="685"/>
      <c r="GZU40" s="685"/>
      <c r="GZV40" s="685"/>
      <c r="GZW40" s="685"/>
      <c r="GZX40" s="685"/>
      <c r="GZY40" s="685"/>
      <c r="GZZ40" s="685"/>
      <c r="HAA40" s="685"/>
      <c r="HAB40" s="685"/>
      <c r="HAC40" s="685"/>
      <c r="HAD40" s="685"/>
      <c r="HAE40" s="685"/>
      <c r="HAF40" s="685"/>
      <c r="HAG40" s="685"/>
      <c r="HAH40" s="685"/>
      <c r="HAI40" s="685"/>
      <c r="HAJ40" s="685"/>
      <c r="HAK40" s="685"/>
      <c r="HAL40" s="685"/>
      <c r="HAM40" s="685"/>
      <c r="HAN40" s="685"/>
      <c r="HAO40" s="685"/>
      <c r="HAP40" s="685"/>
      <c r="HAQ40" s="685"/>
      <c r="HAR40" s="685"/>
      <c r="HAS40" s="685"/>
      <c r="HAT40" s="685"/>
      <c r="HAU40" s="685"/>
      <c r="HAV40" s="685"/>
      <c r="HAW40" s="685"/>
      <c r="HAX40" s="685"/>
      <c r="HAY40" s="685"/>
      <c r="HAZ40" s="685"/>
      <c r="HBA40" s="685"/>
      <c r="HBB40" s="685"/>
      <c r="HBC40" s="685"/>
      <c r="HBD40" s="685"/>
      <c r="HBE40" s="685"/>
      <c r="HBF40" s="685"/>
      <c r="HBG40" s="685"/>
      <c r="HBH40" s="685"/>
      <c r="HBI40" s="685"/>
      <c r="HBJ40" s="685"/>
      <c r="HBK40" s="685"/>
      <c r="HBL40" s="685"/>
      <c r="HBM40" s="685"/>
      <c r="HBN40" s="685"/>
      <c r="HBO40" s="685"/>
      <c r="HBP40" s="685"/>
      <c r="HBQ40" s="685"/>
      <c r="HBR40" s="685"/>
      <c r="HBS40" s="685"/>
      <c r="HBT40" s="685"/>
      <c r="HBU40" s="685"/>
      <c r="HBV40" s="685"/>
      <c r="HBW40" s="685"/>
      <c r="HBX40" s="685"/>
      <c r="HBY40" s="685"/>
      <c r="HBZ40" s="685"/>
      <c r="HCA40" s="685"/>
      <c r="HCB40" s="685"/>
      <c r="HCC40" s="685"/>
      <c r="HCD40" s="685"/>
      <c r="HCE40" s="685"/>
      <c r="HCF40" s="685"/>
      <c r="HCG40" s="685"/>
      <c r="HCH40" s="685"/>
      <c r="HCI40" s="685"/>
      <c r="HCJ40" s="685"/>
      <c r="HCK40" s="685"/>
      <c r="HCL40" s="685"/>
      <c r="HCM40" s="685"/>
      <c r="HCN40" s="685"/>
      <c r="HCO40" s="685"/>
      <c r="HCP40" s="685"/>
      <c r="HCQ40" s="685"/>
      <c r="HCR40" s="685"/>
      <c r="HCS40" s="685"/>
      <c r="HCT40" s="685"/>
      <c r="HCU40" s="685"/>
      <c r="HCV40" s="685"/>
      <c r="HCW40" s="685"/>
      <c r="HCX40" s="685"/>
      <c r="HCY40" s="685"/>
      <c r="HCZ40" s="685"/>
      <c r="HDA40" s="685"/>
      <c r="HDB40" s="685"/>
      <c r="HDC40" s="685"/>
      <c r="HDD40" s="685"/>
      <c r="HDE40" s="685"/>
      <c r="HDF40" s="685"/>
      <c r="HDG40" s="685"/>
      <c r="HDH40" s="685"/>
      <c r="HDI40" s="685"/>
      <c r="HDJ40" s="685"/>
      <c r="HDK40" s="685"/>
      <c r="HDL40" s="685"/>
      <c r="HDM40" s="685"/>
      <c r="HDN40" s="685"/>
      <c r="HDO40" s="685"/>
      <c r="HDP40" s="685"/>
      <c r="HDQ40" s="685"/>
      <c r="HDR40" s="685"/>
      <c r="HDS40" s="685"/>
      <c r="HDT40" s="685"/>
      <c r="HDU40" s="685"/>
      <c r="HDV40" s="685"/>
      <c r="HDW40" s="685"/>
      <c r="HDX40" s="685"/>
      <c r="HDY40" s="685"/>
      <c r="HDZ40" s="685"/>
      <c r="HEA40" s="685"/>
      <c r="HEB40" s="685"/>
      <c r="HEC40" s="685"/>
      <c r="HED40" s="685"/>
      <c r="HEE40" s="685"/>
      <c r="HEF40" s="685"/>
      <c r="HEG40" s="685"/>
      <c r="HEH40" s="685"/>
      <c r="HEI40" s="685"/>
      <c r="HEJ40" s="685"/>
      <c r="HEK40" s="685"/>
      <c r="HEL40" s="685"/>
      <c r="HEM40" s="685"/>
      <c r="HEN40" s="685"/>
      <c r="HEO40" s="685"/>
      <c r="HEP40" s="685"/>
      <c r="HEQ40" s="685"/>
      <c r="HER40" s="685"/>
      <c r="HES40" s="685"/>
      <c r="HET40" s="685"/>
      <c r="HEU40" s="685"/>
      <c r="HEV40" s="685"/>
      <c r="HEW40" s="685"/>
      <c r="HEX40" s="685"/>
      <c r="HEY40" s="685"/>
      <c r="HEZ40" s="685"/>
      <c r="HFA40" s="685"/>
      <c r="HFB40" s="685"/>
      <c r="HFC40" s="685"/>
      <c r="HFD40" s="685"/>
      <c r="HFE40" s="685"/>
      <c r="HFF40" s="685"/>
      <c r="HFG40" s="685"/>
      <c r="HFH40" s="685"/>
      <c r="HFI40" s="685"/>
      <c r="HFJ40" s="685"/>
      <c r="HFK40" s="685"/>
      <c r="HFL40" s="685"/>
      <c r="HFM40" s="685"/>
      <c r="HFN40" s="685"/>
      <c r="HFO40" s="685"/>
      <c r="HFP40" s="685"/>
      <c r="HFQ40" s="685"/>
      <c r="HFR40" s="685"/>
      <c r="HFS40" s="685"/>
      <c r="HFT40" s="685"/>
      <c r="HFU40" s="685"/>
      <c r="HFV40" s="685"/>
      <c r="HFW40" s="685"/>
      <c r="HFX40" s="685"/>
      <c r="HFY40" s="685"/>
      <c r="HFZ40" s="685"/>
      <c r="HGA40" s="685"/>
      <c r="HGB40" s="685"/>
      <c r="HGC40" s="685"/>
      <c r="HGD40" s="685"/>
      <c r="HGE40" s="685"/>
      <c r="HGF40" s="685"/>
      <c r="HGG40" s="685"/>
      <c r="HGH40" s="685"/>
      <c r="HGI40" s="685"/>
      <c r="HGJ40" s="685"/>
      <c r="HGK40" s="685"/>
      <c r="HGL40" s="685"/>
      <c r="HGM40" s="685"/>
      <c r="HGN40" s="685"/>
      <c r="HGO40" s="685"/>
      <c r="HGP40" s="685"/>
      <c r="HGQ40" s="685"/>
      <c r="HGR40" s="685"/>
      <c r="HGS40" s="685"/>
      <c r="HGT40" s="685"/>
      <c r="HGU40" s="685"/>
      <c r="HGV40" s="685"/>
      <c r="HGW40" s="685"/>
      <c r="HGX40" s="685"/>
      <c r="HGY40" s="685"/>
      <c r="HGZ40" s="685"/>
      <c r="HHA40" s="685"/>
      <c r="HHB40" s="685"/>
      <c r="HHC40" s="685"/>
      <c r="HHD40" s="685"/>
      <c r="HHE40" s="685"/>
      <c r="HHF40" s="685"/>
      <c r="HHG40" s="685"/>
      <c r="HHH40" s="685"/>
      <c r="HHI40" s="685"/>
      <c r="HHJ40" s="685"/>
      <c r="HHK40" s="685"/>
      <c r="HHL40" s="685"/>
      <c r="HHM40" s="685"/>
      <c r="HHN40" s="685"/>
      <c r="HHO40" s="685"/>
      <c r="HHP40" s="685"/>
      <c r="HHQ40" s="685"/>
      <c r="HHR40" s="685"/>
      <c r="HHS40" s="685"/>
      <c r="HHT40" s="685"/>
      <c r="HHU40" s="685"/>
      <c r="HHV40" s="685"/>
      <c r="HHW40" s="685"/>
      <c r="HHX40" s="685"/>
      <c r="HHY40" s="685"/>
      <c r="HHZ40" s="685"/>
      <c r="HIA40" s="685"/>
      <c r="HIB40" s="685"/>
      <c r="HIC40" s="685"/>
      <c r="HID40" s="685"/>
      <c r="HIE40" s="685"/>
      <c r="HIF40" s="685"/>
      <c r="HIG40" s="685"/>
      <c r="HIH40" s="685"/>
      <c r="HII40" s="685"/>
      <c r="HIJ40" s="685"/>
      <c r="HIK40" s="685"/>
      <c r="HIL40" s="685"/>
      <c r="HIM40" s="685"/>
      <c r="HIN40" s="685"/>
      <c r="HIO40" s="685"/>
      <c r="HIP40" s="685"/>
      <c r="HIQ40" s="685"/>
      <c r="HIR40" s="685"/>
      <c r="HIS40" s="685"/>
      <c r="HIT40" s="685"/>
      <c r="HIU40" s="685"/>
      <c r="HIV40" s="685"/>
      <c r="HIW40" s="685"/>
      <c r="HIX40" s="685"/>
      <c r="HIY40" s="685"/>
      <c r="HIZ40" s="685"/>
      <c r="HJA40" s="685"/>
      <c r="HJB40" s="685"/>
      <c r="HJC40" s="685"/>
      <c r="HJD40" s="685"/>
      <c r="HJE40" s="685"/>
      <c r="HJF40" s="685"/>
      <c r="HJG40" s="685"/>
      <c r="HJH40" s="685"/>
      <c r="HJI40" s="685"/>
      <c r="HJJ40" s="685"/>
      <c r="HJK40" s="685"/>
      <c r="HJL40" s="685"/>
      <c r="HJM40" s="685"/>
      <c r="HJN40" s="685"/>
      <c r="HJO40" s="685"/>
      <c r="HJP40" s="685"/>
      <c r="HJQ40" s="685"/>
      <c r="HJR40" s="685"/>
      <c r="HJS40" s="685"/>
      <c r="HJT40" s="685"/>
      <c r="HJU40" s="685"/>
      <c r="HJV40" s="685"/>
      <c r="HJW40" s="685"/>
      <c r="HJX40" s="685"/>
      <c r="HJY40" s="685"/>
      <c r="HJZ40" s="685"/>
      <c r="HKA40" s="685"/>
      <c r="HKB40" s="685"/>
      <c r="HKC40" s="685"/>
      <c r="HKD40" s="685"/>
      <c r="HKE40" s="685"/>
      <c r="HKF40" s="685"/>
      <c r="HKG40" s="685"/>
      <c r="HKH40" s="685"/>
      <c r="HKI40" s="685"/>
      <c r="HKJ40" s="685"/>
      <c r="HKK40" s="685"/>
      <c r="HKL40" s="685"/>
      <c r="HKM40" s="685"/>
      <c r="HKN40" s="685"/>
      <c r="HKO40" s="685"/>
      <c r="HKP40" s="685"/>
      <c r="HKQ40" s="685"/>
      <c r="HKR40" s="685"/>
      <c r="HKS40" s="685"/>
      <c r="HKT40" s="685"/>
      <c r="HKU40" s="685"/>
      <c r="HKV40" s="685"/>
      <c r="HKW40" s="685"/>
      <c r="HKX40" s="685"/>
      <c r="HKY40" s="685"/>
      <c r="HKZ40" s="685"/>
      <c r="HLA40" s="685"/>
      <c r="HLB40" s="685"/>
      <c r="HLC40" s="685"/>
      <c r="HLD40" s="685"/>
      <c r="HLE40" s="685"/>
      <c r="HLF40" s="685"/>
      <c r="HLG40" s="685"/>
      <c r="HLH40" s="685"/>
      <c r="HLI40" s="685"/>
      <c r="HLJ40" s="685"/>
      <c r="HLK40" s="685"/>
      <c r="HLL40" s="685"/>
      <c r="HLM40" s="685"/>
      <c r="HLN40" s="685"/>
      <c r="HLO40" s="685"/>
      <c r="HLP40" s="685"/>
      <c r="HLQ40" s="685"/>
      <c r="HLR40" s="685"/>
      <c r="HLS40" s="685"/>
      <c r="HLT40" s="685"/>
      <c r="HLU40" s="685"/>
      <c r="HLV40" s="685"/>
      <c r="HLW40" s="685"/>
      <c r="HLX40" s="685"/>
      <c r="HLY40" s="685"/>
      <c r="HLZ40" s="685"/>
      <c r="HMA40" s="685"/>
      <c r="HMB40" s="685"/>
      <c r="HMC40" s="685"/>
      <c r="HMD40" s="685"/>
      <c r="HME40" s="685"/>
      <c r="HMF40" s="685"/>
      <c r="HMG40" s="685"/>
      <c r="HMH40" s="685"/>
      <c r="HMI40" s="685"/>
      <c r="HMJ40" s="685"/>
      <c r="HMK40" s="685"/>
      <c r="HML40" s="685"/>
      <c r="HMM40" s="685"/>
      <c r="HMN40" s="685"/>
      <c r="HMO40" s="685"/>
      <c r="HMP40" s="685"/>
      <c r="HMQ40" s="685"/>
      <c r="HMR40" s="685"/>
      <c r="HMS40" s="685"/>
      <c r="HMT40" s="685"/>
      <c r="HMU40" s="685"/>
      <c r="HMV40" s="685"/>
      <c r="HMW40" s="685"/>
      <c r="HMX40" s="685"/>
      <c r="HMY40" s="685"/>
      <c r="HMZ40" s="685"/>
      <c r="HNA40" s="685"/>
      <c r="HNB40" s="685"/>
      <c r="HNC40" s="685"/>
      <c r="HND40" s="685"/>
      <c r="HNE40" s="685"/>
      <c r="HNF40" s="685"/>
      <c r="HNG40" s="685"/>
      <c r="HNH40" s="685"/>
      <c r="HNI40" s="685"/>
      <c r="HNJ40" s="685"/>
      <c r="HNK40" s="685"/>
      <c r="HNL40" s="685"/>
      <c r="HNM40" s="685"/>
      <c r="HNN40" s="685"/>
      <c r="HNO40" s="685"/>
      <c r="HNP40" s="685"/>
      <c r="HNQ40" s="685"/>
      <c r="HNR40" s="685"/>
      <c r="HNS40" s="685"/>
      <c r="HNT40" s="685"/>
      <c r="HNU40" s="685"/>
      <c r="HNV40" s="685"/>
      <c r="HNW40" s="685"/>
      <c r="HNX40" s="685"/>
      <c r="HNY40" s="685"/>
      <c r="HNZ40" s="685"/>
      <c r="HOA40" s="685"/>
      <c r="HOB40" s="685"/>
      <c r="HOC40" s="685"/>
      <c r="HOD40" s="685"/>
      <c r="HOE40" s="685"/>
      <c r="HOF40" s="685"/>
      <c r="HOG40" s="685"/>
      <c r="HOH40" s="685"/>
      <c r="HOI40" s="685"/>
      <c r="HOJ40" s="685"/>
      <c r="HOK40" s="685"/>
      <c r="HOL40" s="685"/>
      <c r="HOM40" s="685"/>
      <c r="HON40" s="685"/>
      <c r="HOO40" s="685"/>
      <c r="HOP40" s="685"/>
      <c r="HOQ40" s="685"/>
      <c r="HOR40" s="685"/>
      <c r="HOS40" s="685"/>
      <c r="HOT40" s="685"/>
      <c r="HOU40" s="685"/>
      <c r="HOV40" s="685"/>
      <c r="HOW40" s="685"/>
      <c r="HOX40" s="685"/>
      <c r="HOY40" s="685"/>
      <c r="HOZ40" s="685"/>
      <c r="HPA40" s="685"/>
      <c r="HPB40" s="685"/>
      <c r="HPC40" s="685"/>
      <c r="HPD40" s="685"/>
      <c r="HPE40" s="685"/>
      <c r="HPF40" s="685"/>
      <c r="HPG40" s="685"/>
      <c r="HPH40" s="685"/>
      <c r="HPI40" s="685"/>
      <c r="HPJ40" s="685"/>
      <c r="HPK40" s="685"/>
      <c r="HPL40" s="685"/>
      <c r="HPM40" s="685"/>
      <c r="HPN40" s="685"/>
      <c r="HPO40" s="685"/>
      <c r="HPP40" s="685"/>
      <c r="HPQ40" s="685"/>
      <c r="HPR40" s="685"/>
      <c r="HPS40" s="685"/>
      <c r="HPT40" s="685"/>
      <c r="HPU40" s="685"/>
      <c r="HPV40" s="685"/>
      <c r="HPW40" s="685"/>
      <c r="HPX40" s="685"/>
      <c r="HPY40" s="685"/>
      <c r="HPZ40" s="685"/>
      <c r="HQA40" s="685"/>
      <c r="HQB40" s="685"/>
      <c r="HQC40" s="685"/>
      <c r="HQD40" s="685"/>
      <c r="HQE40" s="685"/>
      <c r="HQF40" s="685"/>
      <c r="HQG40" s="685"/>
      <c r="HQH40" s="685"/>
      <c r="HQI40" s="685"/>
      <c r="HQJ40" s="685"/>
      <c r="HQK40" s="685"/>
      <c r="HQL40" s="685"/>
      <c r="HQM40" s="685"/>
      <c r="HQN40" s="685"/>
      <c r="HQO40" s="685"/>
      <c r="HQP40" s="685"/>
      <c r="HQQ40" s="685"/>
      <c r="HQR40" s="685"/>
      <c r="HQS40" s="685"/>
      <c r="HQT40" s="685"/>
      <c r="HQU40" s="685"/>
      <c r="HQV40" s="685"/>
      <c r="HQW40" s="685"/>
      <c r="HQX40" s="685"/>
      <c r="HQY40" s="685"/>
      <c r="HQZ40" s="685"/>
      <c r="HRA40" s="685"/>
      <c r="HRB40" s="685"/>
      <c r="HRC40" s="685"/>
      <c r="HRD40" s="685"/>
      <c r="HRE40" s="685"/>
      <c r="HRF40" s="685"/>
      <c r="HRG40" s="685"/>
      <c r="HRH40" s="685"/>
      <c r="HRI40" s="685"/>
      <c r="HRJ40" s="685"/>
      <c r="HRK40" s="685"/>
      <c r="HRL40" s="685"/>
      <c r="HRM40" s="685"/>
      <c r="HRN40" s="685"/>
      <c r="HRO40" s="685"/>
      <c r="HRP40" s="685"/>
      <c r="HRQ40" s="685"/>
      <c r="HRR40" s="685"/>
      <c r="HRS40" s="685"/>
      <c r="HRT40" s="685"/>
      <c r="HRU40" s="685"/>
      <c r="HRV40" s="685"/>
      <c r="HRW40" s="685"/>
      <c r="HRX40" s="685"/>
      <c r="HRY40" s="685"/>
      <c r="HRZ40" s="685"/>
      <c r="HSA40" s="685"/>
      <c r="HSB40" s="685"/>
      <c r="HSC40" s="685"/>
      <c r="HSD40" s="685"/>
      <c r="HSE40" s="685"/>
      <c r="HSF40" s="685"/>
      <c r="HSG40" s="685"/>
      <c r="HSH40" s="685"/>
      <c r="HSI40" s="685"/>
      <c r="HSJ40" s="685"/>
      <c r="HSK40" s="685"/>
      <c r="HSL40" s="685"/>
      <c r="HSM40" s="685"/>
      <c r="HSN40" s="685"/>
      <c r="HSO40" s="685"/>
      <c r="HSP40" s="685"/>
      <c r="HSQ40" s="685"/>
      <c r="HSR40" s="685"/>
      <c r="HSS40" s="685"/>
      <c r="HST40" s="685"/>
      <c r="HSU40" s="685"/>
      <c r="HSV40" s="685"/>
      <c r="HSW40" s="685"/>
      <c r="HSX40" s="685"/>
      <c r="HSY40" s="685"/>
      <c r="HSZ40" s="685"/>
      <c r="HTA40" s="685"/>
      <c r="HTB40" s="685"/>
      <c r="HTC40" s="685"/>
      <c r="HTD40" s="685"/>
      <c r="HTE40" s="685"/>
      <c r="HTF40" s="685"/>
      <c r="HTG40" s="685"/>
      <c r="HTH40" s="685"/>
      <c r="HTI40" s="685"/>
      <c r="HTJ40" s="685"/>
      <c r="HTK40" s="685"/>
      <c r="HTL40" s="685"/>
      <c r="HTM40" s="685"/>
      <c r="HTN40" s="685"/>
      <c r="HTO40" s="685"/>
      <c r="HTP40" s="685"/>
      <c r="HTQ40" s="685"/>
      <c r="HTR40" s="685"/>
      <c r="HTS40" s="685"/>
      <c r="HTT40" s="685"/>
      <c r="HTU40" s="685"/>
      <c r="HTV40" s="685"/>
      <c r="HTW40" s="685"/>
      <c r="HTX40" s="685"/>
      <c r="HTY40" s="685"/>
      <c r="HTZ40" s="685"/>
      <c r="HUA40" s="685"/>
      <c r="HUB40" s="685"/>
      <c r="HUC40" s="685"/>
      <c r="HUD40" s="685"/>
      <c r="HUE40" s="685"/>
      <c r="HUF40" s="685"/>
      <c r="HUG40" s="685"/>
      <c r="HUH40" s="685"/>
      <c r="HUI40" s="685"/>
      <c r="HUJ40" s="685"/>
      <c r="HUK40" s="685"/>
      <c r="HUL40" s="685"/>
      <c r="HUM40" s="685"/>
      <c r="HUN40" s="685"/>
      <c r="HUO40" s="685"/>
      <c r="HUP40" s="685"/>
      <c r="HUQ40" s="685"/>
      <c r="HUR40" s="685"/>
      <c r="HUS40" s="685"/>
      <c r="HUT40" s="685"/>
      <c r="HUU40" s="685"/>
      <c r="HUV40" s="685"/>
      <c r="HUW40" s="685"/>
      <c r="HUX40" s="685"/>
      <c r="HUY40" s="685"/>
      <c r="HUZ40" s="685"/>
      <c r="HVA40" s="685"/>
      <c r="HVB40" s="685"/>
      <c r="HVC40" s="685"/>
      <c r="HVD40" s="685"/>
      <c r="HVE40" s="685"/>
      <c r="HVF40" s="685"/>
      <c r="HVG40" s="685"/>
      <c r="HVH40" s="685"/>
      <c r="HVI40" s="685"/>
      <c r="HVJ40" s="685"/>
      <c r="HVK40" s="685"/>
      <c r="HVL40" s="685"/>
      <c r="HVM40" s="685"/>
      <c r="HVN40" s="685"/>
      <c r="HVO40" s="685"/>
      <c r="HVP40" s="685"/>
      <c r="HVQ40" s="685"/>
      <c r="HVR40" s="685"/>
      <c r="HVS40" s="685"/>
      <c r="HVT40" s="685"/>
      <c r="HVU40" s="685"/>
      <c r="HVV40" s="685"/>
      <c r="HVW40" s="685"/>
      <c r="HVX40" s="685"/>
      <c r="HVY40" s="685"/>
      <c r="HVZ40" s="685"/>
      <c r="HWA40" s="685"/>
      <c r="HWB40" s="685"/>
      <c r="HWC40" s="685"/>
      <c r="HWD40" s="685"/>
      <c r="HWE40" s="685"/>
      <c r="HWF40" s="685"/>
      <c r="HWG40" s="685"/>
      <c r="HWH40" s="685"/>
      <c r="HWI40" s="685"/>
      <c r="HWJ40" s="685"/>
      <c r="HWK40" s="685"/>
      <c r="HWL40" s="685"/>
      <c r="HWM40" s="685"/>
      <c r="HWN40" s="685"/>
      <c r="HWO40" s="685"/>
      <c r="HWP40" s="685"/>
      <c r="HWQ40" s="685"/>
      <c r="HWR40" s="685"/>
      <c r="HWS40" s="685"/>
      <c r="HWT40" s="685"/>
      <c r="HWU40" s="685"/>
      <c r="HWV40" s="685"/>
      <c r="HWW40" s="685"/>
      <c r="HWX40" s="685"/>
      <c r="HWY40" s="685"/>
      <c r="HWZ40" s="685"/>
      <c r="HXA40" s="685"/>
      <c r="HXB40" s="685"/>
      <c r="HXC40" s="685"/>
      <c r="HXD40" s="685"/>
      <c r="HXE40" s="685"/>
      <c r="HXF40" s="685"/>
      <c r="HXG40" s="685"/>
      <c r="HXH40" s="685"/>
      <c r="HXI40" s="685"/>
      <c r="HXJ40" s="685"/>
      <c r="HXK40" s="685"/>
      <c r="HXL40" s="685"/>
      <c r="HXM40" s="685"/>
      <c r="HXN40" s="685"/>
      <c r="HXO40" s="685"/>
      <c r="HXP40" s="685"/>
      <c r="HXQ40" s="685"/>
      <c r="HXR40" s="685"/>
      <c r="HXS40" s="685"/>
      <c r="HXT40" s="685"/>
      <c r="HXU40" s="685"/>
      <c r="HXV40" s="685"/>
      <c r="HXW40" s="685"/>
      <c r="HXX40" s="685"/>
      <c r="HXY40" s="685"/>
      <c r="HXZ40" s="685"/>
      <c r="HYA40" s="685"/>
      <c r="HYB40" s="685"/>
      <c r="HYC40" s="685"/>
      <c r="HYD40" s="685"/>
      <c r="HYE40" s="685"/>
      <c r="HYF40" s="685"/>
      <c r="HYG40" s="685"/>
      <c r="HYH40" s="685"/>
      <c r="HYI40" s="685"/>
      <c r="HYJ40" s="685"/>
      <c r="HYK40" s="685"/>
      <c r="HYL40" s="685"/>
      <c r="HYM40" s="685"/>
      <c r="HYN40" s="685"/>
      <c r="HYO40" s="685"/>
      <c r="HYP40" s="685"/>
      <c r="HYQ40" s="685"/>
      <c r="HYR40" s="685"/>
      <c r="HYS40" s="685"/>
      <c r="HYT40" s="685"/>
      <c r="HYU40" s="685"/>
      <c r="HYV40" s="685"/>
      <c r="HYW40" s="685"/>
      <c r="HYX40" s="685"/>
      <c r="HYY40" s="685"/>
      <c r="HYZ40" s="685"/>
      <c r="HZA40" s="685"/>
      <c r="HZB40" s="685"/>
      <c r="HZC40" s="685"/>
      <c r="HZD40" s="685"/>
      <c r="HZE40" s="685"/>
      <c r="HZF40" s="685"/>
      <c r="HZG40" s="685"/>
      <c r="HZH40" s="685"/>
      <c r="HZI40" s="685"/>
      <c r="HZJ40" s="685"/>
      <c r="HZK40" s="685"/>
      <c r="HZL40" s="685"/>
      <c r="HZM40" s="685"/>
      <c r="HZN40" s="685"/>
      <c r="HZO40" s="685"/>
      <c r="HZP40" s="685"/>
      <c r="HZQ40" s="685"/>
      <c r="HZR40" s="685"/>
      <c r="HZS40" s="685"/>
      <c r="HZT40" s="685"/>
      <c r="HZU40" s="685"/>
      <c r="HZV40" s="685"/>
      <c r="HZW40" s="685"/>
      <c r="HZX40" s="685"/>
      <c r="HZY40" s="685"/>
      <c r="HZZ40" s="685"/>
      <c r="IAA40" s="685"/>
      <c r="IAB40" s="685"/>
      <c r="IAC40" s="685"/>
      <c r="IAD40" s="685"/>
      <c r="IAE40" s="685"/>
      <c r="IAF40" s="685"/>
      <c r="IAG40" s="685"/>
      <c r="IAH40" s="685"/>
      <c r="IAI40" s="685"/>
      <c r="IAJ40" s="685"/>
      <c r="IAK40" s="685"/>
      <c r="IAL40" s="685"/>
      <c r="IAM40" s="685"/>
      <c r="IAN40" s="685"/>
      <c r="IAO40" s="685"/>
      <c r="IAP40" s="685"/>
      <c r="IAQ40" s="685"/>
      <c r="IAR40" s="685"/>
      <c r="IAS40" s="685"/>
      <c r="IAT40" s="685"/>
      <c r="IAU40" s="685"/>
      <c r="IAV40" s="685"/>
      <c r="IAW40" s="685"/>
      <c r="IAX40" s="685"/>
      <c r="IAY40" s="685"/>
      <c r="IAZ40" s="685"/>
      <c r="IBA40" s="685"/>
      <c r="IBB40" s="685"/>
      <c r="IBC40" s="685"/>
      <c r="IBD40" s="685"/>
      <c r="IBE40" s="685"/>
      <c r="IBF40" s="685"/>
      <c r="IBG40" s="685"/>
      <c r="IBH40" s="685"/>
      <c r="IBI40" s="685"/>
      <c r="IBJ40" s="685"/>
      <c r="IBK40" s="685"/>
      <c r="IBL40" s="685"/>
      <c r="IBM40" s="685"/>
      <c r="IBN40" s="685"/>
      <c r="IBO40" s="685"/>
      <c r="IBP40" s="685"/>
      <c r="IBQ40" s="685"/>
      <c r="IBR40" s="685"/>
      <c r="IBS40" s="685"/>
      <c r="IBT40" s="685"/>
      <c r="IBU40" s="685"/>
      <c r="IBV40" s="685"/>
      <c r="IBW40" s="685"/>
      <c r="IBX40" s="685"/>
      <c r="IBY40" s="685"/>
      <c r="IBZ40" s="685"/>
      <c r="ICA40" s="685"/>
      <c r="ICB40" s="685"/>
      <c r="ICC40" s="685"/>
      <c r="ICD40" s="685"/>
      <c r="ICE40" s="685"/>
      <c r="ICF40" s="685"/>
      <c r="ICG40" s="685"/>
      <c r="ICH40" s="685"/>
      <c r="ICI40" s="685"/>
      <c r="ICJ40" s="685"/>
      <c r="ICK40" s="685"/>
      <c r="ICL40" s="685"/>
      <c r="ICM40" s="685"/>
      <c r="ICN40" s="685"/>
      <c r="ICO40" s="685"/>
      <c r="ICP40" s="685"/>
      <c r="ICQ40" s="685"/>
      <c r="ICR40" s="685"/>
      <c r="ICS40" s="685"/>
      <c r="ICT40" s="685"/>
      <c r="ICU40" s="685"/>
      <c r="ICV40" s="685"/>
      <c r="ICW40" s="685"/>
      <c r="ICX40" s="685"/>
      <c r="ICY40" s="685"/>
      <c r="ICZ40" s="685"/>
      <c r="IDA40" s="685"/>
      <c r="IDB40" s="685"/>
      <c r="IDC40" s="685"/>
      <c r="IDD40" s="685"/>
      <c r="IDE40" s="685"/>
      <c r="IDF40" s="685"/>
      <c r="IDG40" s="685"/>
      <c r="IDH40" s="685"/>
      <c r="IDI40" s="685"/>
      <c r="IDJ40" s="685"/>
      <c r="IDK40" s="685"/>
      <c r="IDL40" s="685"/>
      <c r="IDM40" s="685"/>
      <c r="IDN40" s="685"/>
      <c r="IDO40" s="685"/>
      <c r="IDP40" s="685"/>
      <c r="IDQ40" s="685"/>
      <c r="IDR40" s="685"/>
      <c r="IDS40" s="685"/>
      <c r="IDT40" s="685"/>
      <c r="IDU40" s="685"/>
      <c r="IDV40" s="685"/>
      <c r="IDW40" s="685"/>
      <c r="IDX40" s="685"/>
      <c r="IDY40" s="685"/>
      <c r="IDZ40" s="685"/>
      <c r="IEA40" s="685"/>
      <c r="IEB40" s="685"/>
      <c r="IEC40" s="685"/>
      <c r="IED40" s="685"/>
      <c r="IEE40" s="685"/>
      <c r="IEF40" s="685"/>
      <c r="IEG40" s="685"/>
      <c r="IEH40" s="685"/>
      <c r="IEI40" s="685"/>
      <c r="IEJ40" s="685"/>
      <c r="IEK40" s="685"/>
      <c r="IEL40" s="685"/>
      <c r="IEM40" s="685"/>
      <c r="IEN40" s="685"/>
      <c r="IEO40" s="685"/>
      <c r="IEP40" s="685"/>
      <c r="IEQ40" s="685"/>
      <c r="IER40" s="685"/>
      <c r="IES40" s="685"/>
      <c r="IET40" s="685"/>
      <c r="IEU40" s="685"/>
      <c r="IEV40" s="685"/>
      <c r="IEW40" s="685"/>
      <c r="IEX40" s="685"/>
      <c r="IEY40" s="685"/>
      <c r="IEZ40" s="685"/>
      <c r="IFA40" s="685"/>
      <c r="IFB40" s="685"/>
      <c r="IFC40" s="685"/>
      <c r="IFD40" s="685"/>
      <c r="IFE40" s="685"/>
      <c r="IFF40" s="685"/>
      <c r="IFG40" s="685"/>
      <c r="IFH40" s="685"/>
      <c r="IFI40" s="685"/>
      <c r="IFJ40" s="685"/>
      <c r="IFK40" s="685"/>
      <c r="IFL40" s="685"/>
      <c r="IFM40" s="685"/>
      <c r="IFN40" s="685"/>
      <c r="IFO40" s="685"/>
      <c r="IFP40" s="685"/>
      <c r="IFQ40" s="685"/>
      <c r="IFR40" s="685"/>
      <c r="IFS40" s="685"/>
      <c r="IFT40" s="685"/>
      <c r="IFU40" s="685"/>
      <c r="IFV40" s="685"/>
      <c r="IFW40" s="685"/>
      <c r="IFX40" s="685"/>
      <c r="IFY40" s="685"/>
      <c r="IFZ40" s="685"/>
      <c r="IGA40" s="685"/>
      <c r="IGB40" s="685"/>
      <c r="IGC40" s="685"/>
      <c r="IGD40" s="685"/>
      <c r="IGE40" s="685"/>
      <c r="IGF40" s="685"/>
      <c r="IGG40" s="685"/>
      <c r="IGH40" s="685"/>
      <c r="IGI40" s="685"/>
      <c r="IGJ40" s="685"/>
      <c r="IGK40" s="685"/>
      <c r="IGL40" s="685"/>
      <c r="IGM40" s="685"/>
      <c r="IGN40" s="685"/>
      <c r="IGO40" s="685"/>
      <c r="IGP40" s="685"/>
      <c r="IGQ40" s="685"/>
      <c r="IGR40" s="685"/>
      <c r="IGS40" s="685"/>
      <c r="IGT40" s="685"/>
      <c r="IGU40" s="685"/>
      <c r="IGV40" s="685"/>
      <c r="IGW40" s="685"/>
      <c r="IGX40" s="685"/>
      <c r="IGY40" s="685"/>
      <c r="IGZ40" s="685"/>
      <c r="IHA40" s="685"/>
      <c r="IHB40" s="685"/>
      <c r="IHC40" s="685"/>
      <c r="IHD40" s="685"/>
      <c r="IHE40" s="685"/>
      <c r="IHF40" s="685"/>
      <c r="IHG40" s="685"/>
      <c r="IHH40" s="685"/>
      <c r="IHI40" s="685"/>
      <c r="IHJ40" s="685"/>
      <c r="IHK40" s="685"/>
      <c r="IHL40" s="685"/>
      <c r="IHM40" s="685"/>
      <c r="IHN40" s="685"/>
      <c r="IHO40" s="685"/>
      <c r="IHP40" s="685"/>
      <c r="IHQ40" s="685"/>
      <c r="IHR40" s="685"/>
      <c r="IHS40" s="685"/>
      <c r="IHT40" s="685"/>
      <c r="IHU40" s="685"/>
      <c r="IHV40" s="685"/>
      <c r="IHW40" s="685"/>
      <c r="IHX40" s="685"/>
      <c r="IHY40" s="685"/>
      <c r="IHZ40" s="685"/>
      <c r="IIA40" s="685"/>
      <c r="IIB40" s="685"/>
      <c r="IIC40" s="685"/>
      <c r="IID40" s="685"/>
      <c r="IIE40" s="685"/>
      <c r="IIF40" s="685"/>
      <c r="IIG40" s="685"/>
      <c r="IIH40" s="685"/>
      <c r="III40" s="685"/>
      <c r="IIJ40" s="685"/>
      <c r="IIK40" s="685"/>
      <c r="IIL40" s="685"/>
      <c r="IIM40" s="685"/>
      <c r="IIN40" s="685"/>
      <c r="IIO40" s="685"/>
      <c r="IIP40" s="685"/>
      <c r="IIQ40" s="685"/>
      <c r="IIR40" s="685"/>
      <c r="IIS40" s="685"/>
      <c r="IIT40" s="685"/>
      <c r="IIU40" s="685"/>
      <c r="IIV40" s="685"/>
      <c r="IIW40" s="685"/>
      <c r="IIX40" s="685"/>
      <c r="IIY40" s="685"/>
      <c r="IIZ40" s="685"/>
      <c r="IJA40" s="685"/>
      <c r="IJB40" s="685"/>
      <c r="IJC40" s="685"/>
      <c r="IJD40" s="685"/>
      <c r="IJE40" s="685"/>
      <c r="IJF40" s="685"/>
      <c r="IJG40" s="685"/>
      <c r="IJH40" s="685"/>
      <c r="IJI40" s="685"/>
      <c r="IJJ40" s="685"/>
      <c r="IJK40" s="685"/>
      <c r="IJL40" s="685"/>
      <c r="IJM40" s="685"/>
      <c r="IJN40" s="685"/>
      <c r="IJO40" s="685"/>
      <c r="IJP40" s="685"/>
      <c r="IJQ40" s="685"/>
      <c r="IJR40" s="685"/>
      <c r="IJS40" s="685"/>
      <c r="IJT40" s="685"/>
      <c r="IJU40" s="685"/>
      <c r="IJV40" s="685"/>
      <c r="IJW40" s="685"/>
      <c r="IJX40" s="685"/>
      <c r="IJY40" s="685"/>
      <c r="IJZ40" s="685"/>
      <c r="IKA40" s="685"/>
      <c r="IKB40" s="685"/>
      <c r="IKC40" s="685"/>
      <c r="IKD40" s="685"/>
      <c r="IKE40" s="685"/>
      <c r="IKF40" s="685"/>
      <c r="IKG40" s="685"/>
      <c r="IKH40" s="685"/>
      <c r="IKI40" s="685"/>
      <c r="IKJ40" s="685"/>
      <c r="IKK40" s="685"/>
      <c r="IKL40" s="685"/>
      <c r="IKM40" s="685"/>
      <c r="IKN40" s="685"/>
      <c r="IKO40" s="685"/>
      <c r="IKP40" s="685"/>
      <c r="IKQ40" s="685"/>
      <c r="IKR40" s="685"/>
      <c r="IKS40" s="685"/>
      <c r="IKT40" s="685"/>
      <c r="IKU40" s="685"/>
      <c r="IKV40" s="685"/>
      <c r="IKW40" s="685"/>
      <c r="IKX40" s="685"/>
      <c r="IKY40" s="685"/>
      <c r="IKZ40" s="685"/>
      <c r="ILA40" s="685"/>
      <c r="ILB40" s="685"/>
      <c r="ILC40" s="685"/>
      <c r="ILD40" s="685"/>
      <c r="ILE40" s="685"/>
      <c r="ILF40" s="685"/>
      <c r="ILG40" s="685"/>
      <c r="ILH40" s="685"/>
      <c r="ILI40" s="685"/>
      <c r="ILJ40" s="685"/>
      <c r="ILK40" s="685"/>
      <c r="ILL40" s="685"/>
      <c r="ILM40" s="685"/>
      <c r="ILN40" s="685"/>
      <c r="ILO40" s="685"/>
      <c r="ILP40" s="685"/>
      <c r="ILQ40" s="685"/>
      <c r="ILR40" s="685"/>
      <c r="ILS40" s="685"/>
      <c r="ILT40" s="685"/>
      <c r="ILU40" s="685"/>
      <c r="ILV40" s="685"/>
      <c r="ILW40" s="685"/>
      <c r="ILX40" s="685"/>
      <c r="ILY40" s="685"/>
      <c r="ILZ40" s="685"/>
      <c r="IMA40" s="685"/>
      <c r="IMB40" s="685"/>
      <c r="IMC40" s="685"/>
      <c r="IMD40" s="685"/>
      <c r="IME40" s="685"/>
      <c r="IMF40" s="685"/>
      <c r="IMG40" s="685"/>
      <c r="IMH40" s="685"/>
      <c r="IMI40" s="685"/>
      <c r="IMJ40" s="685"/>
      <c r="IMK40" s="685"/>
      <c r="IML40" s="685"/>
      <c r="IMM40" s="685"/>
      <c r="IMN40" s="685"/>
      <c r="IMO40" s="685"/>
      <c r="IMP40" s="685"/>
      <c r="IMQ40" s="685"/>
      <c r="IMR40" s="685"/>
      <c r="IMS40" s="685"/>
      <c r="IMT40" s="685"/>
      <c r="IMU40" s="685"/>
      <c r="IMV40" s="685"/>
      <c r="IMW40" s="685"/>
      <c r="IMX40" s="685"/>
      <c r="IMY40" s="685"/>
      <c r="IMZ40" s="685"/>
      <c r="INA40" s="685"/>
      <c r="INB40" s="685"/>
      <c r="INC40" s="685"/>
      <c r="IND40" s="685"/>
      <c r="INE40" s="685"/>
      <c r="INF40" s="685"/>
      <c r="ING40" s="685"/>
      <c r="INH40" s="685"/>
      <c r="INI40" s="685"/>
      <c r="INJ40" s="685"/>
      <c r="INK40" s="685"/>
      <c r="INL40" s="685"/>
      <c r="INM40" s="685"/>
      <c r="INN40" s="685"/>
      <c r="INO40" s="685"/>
      <c r="INP40" s="685"/>
      <c r="INQ40" s="685"/>
      <c r="INR40" s="685"/>
      <c r="INS40" s="685"/>
      <c r="INT40" s="685"/>
      <c r="INU40" s="685"/>
      <c r="INV40" s="685"/>
      <c r="INW40" s="685"/>
      <c r="INX40" s="685"/>
      <c r="INY40" s="685"/>
      <c r="INZ40" s="685"/>
      <c r="IOA40" s="685"/>
      <c r="IOB40" s="685"/>
      <c r="IOC40" s="685"/>
      <c r="IOD40" s="685"/>
      <c r="IOE40" s="685"/>
      <c r="IOF40" s="685"/>
      <c r="IOG40" s="685"/>
      <c r="IOH40" s="685"/>
      <c r="IOI40" s="685"/>
      <c r="IOJ40" s="685"/>
      <c r="IOK40" s="685"/>
      <c r="IOL40" s="685"/>
      <c r="IOM40" s="685"/>
      <c r="ION40" s="685"/>
      <c r="IOO40" s="685"/>
      <c r="IOP40" s="685"/>
      <c r="IOQ40" s="685"/>
      <c r="IOR40" s="685"/>
      <c r="IOS40" s="685"/>
      <c r="IOT40" s="685"/>
      <c r="IOU40" s="685"/>
      <c r="IOV40" s="685"/>
      <c r="IOW40" s="685"/>
      <c r="IOX40" s="685"/>
      <c r="IOY40" s="685"/>
      <c r="IOZ40" s="685"/>
      <c r="IPA40" s="685"/>
      <c r="IPB40" s="685"/>
      <c r="IPC40" s="685"/>
      <c r="IPD40" s="685"/>
      <c r="IPE40" s="685"/>
      <c r="IPF40" s="685"/>
      <c r="IPG40" s="685"/>
      <c r="IPH40" s="685"/>
      <c r="IPI40" s="685"/>
      <c r="IPJ40" s="685"/>
      <c r="IPK40" s="685"/>
      <c r="IPL40" s="685"/>
      <c r="IPM40" s="685"/>
      <c r="IPN40" s="685"/>
      <c r="IPO40" s="685"/>
      <c r="IPP40" s="685"/>
      <c r="IPQ40" s="685"/>
      <c r="IPR40" s="685"/>
      <c r="IPS40" s="685"/>
      <c r="IPT40" s="685"/>
      <c r="IPU40" s="685"/>
      <c r="IPV40" s="685"/>
      <c r="IPW40" s="685"/>
      <c r="IPX40" s="685"/>
      <c r="IPY40" s="685"/>
      <c r="IPZ40" s="685"/>
      <c r="IQA40" s="685"/>
      <c r="IQB40" s="685"/>
      <c r="IQC40" s="685"/>
      <c r="IQD40" s="685"/>
      <c r="IQE40" s="685"/>
      <c r="IQF40" s="685"/>
      <c r="IQG40" s="685"/>
      <c r="IQH40" s="685"/>
      <c r="IQI40" s="685"/>
      <c r="IQJ40" s="685"/>
      <c r="IQK40" s="685"/>
      <c r="IQL40" s="685"/>
      <c r="IQM40" s="685"/>
      <c r="IQN40" s="685"/>
      <c r="IQO40" s="685"/>
      <c r="IQP40" s="685"/>
      <c r="IQQ40" s="685"/>
      <c r="IQR40" s="685"/>
      <c r="IQS40" s="685"/>
      <c r="IQT40" s="685"/>
      <c r="IQU40" s="685"/>
      <c r="IQV40" s="685"/>
      <c r="IQW40" s="685"/>
      <c r="IQX40" s="685"/>
      <c r="IQY40" s="685"/>
      <c r="IQZ40" s="685"/>
      <c r="IRA40" s="685"/>
      <c r="IRB40" s="685"/>
      <c r="IRC40" s="685"/>
      <c r="IRD40" s="685"/>
      <c r="IRE40" s="685"/>
      <c r="IRF40" s="685"/>
      <c r="IRG40" s="685"/>
      <c r="IRH40" s="685"/>
      <c r="IRI40" s="685"/>
      <c r="IRJ40" s="685"/>
      <c r="IRK40" s="685"/>
      <c r="IRL40" s="685"/>
      <c r="IRM40" s="685"/>
      <c r="IRN40" s="685"/>
      <c r="IRO40" s="685"/>
      <c r="IRP40" s="685"/>
      <c r="IRQ40" s="685"/>
      <c r="IRR40" s="685"/>
      <c r="IRS40" s="685"/>
      <c r="IRT40" s="685"/>
      <c r="IRU40" s="685"/>
      <c r="IRV40" s="685"/>
      <c r="IRW40" s="685"/>
      <c r="IRX40" s="685"/>
      <c r="IRY40" s="685"/>
      <c r="IRZ40" s="685"/>
      <c r="ISA40" s="685"/>
      <c r="ISB40" s="685"/>
      <c r="ISC40" s="685"/>
      <c r="ISD40" s="685"/>
      <c r="ISE40" s="685"/>
      <c r="ISF40" s="685"/>
      <c r="ISG40" s="685"/>
      <c r="ISH40" s="685"/>
      <c r="ISI40" s="685"/>
      <c r="ISJ40" s="685"/>
      <c r="ISK40" s="685"/>
      <c r="ISL40" s="685"/>
      <c r="ISM40" s="685"/>
      <c r="ISN40" s="685"/>
      <c r="ISO40" s="685"/>
      <c r="ISP40" s="685"/>
      <c r="ISQ40" s="685"/>
      <c r="ISR40" s="685"/>
      <c r="ISS40" s="685"/>
      <c r="IST40" s="685"/>
      <c r="ISU40" s="685"/>
      <c r="ISV40" s="685"/>
      <c r="ISW40" s="685"/>
      <c r="ISX40" s="685"/>
      <c r="ISY40" s="685"/>
      <c r="ISZ40" s="685"/>
      <c r="ITA40" s="685"/>
      <c r="ITB40" s="685"/>
      <c r="ITC40" s="685"/>
      <c r="ITD40" s="685"/>
      <c r="ITE40" s="685"/>
      <c r="ITF40" s="685"/>
      <c r="ITG40" s="685"/>
      <c r="ITH40" s="685"/>
      <c r="ITI40" s="685"/>
      <c r="ITJ40" s="685"/>
      <c r="ITK40" s="685"/>
      <c r="ITL40" s="685"/>
      <c r="ITM40" s="685"/>
      <c r="ITN40" s="685"/>
      <c r="ITO40" s="685"/>
      <c r="ITP40" s="685"/>
      <c r="ITQ40" s="685"/>
      <c r="ITR40" s="685"/>
      <c r="ITS40" s="685"/>
      <c r="ITT40" s="685"/>
      <c r="ITU40" s="685"/>
      <c r="ITV40" s="685"/>
      <c r="ITW40" s="685"/>
      <c r="ITX40" s="685"/>
      <c r="ITY40" s="685"/>
      <c r="ITZ40" s="685"/>
      <c r="IUA40" s="685"/>
      <c r="IUB40" s="685"/>
      <c r="IUC40" s="685"/>
      <c r="IUD40" s="685"/>
      <c r="IUE40" s="685"/>
      <c r="IUF40" s="685"/>
      <c r="IUG40" s="685"/>
      <c r="IUH40" s="685"/>
      <c r="IUI40" s="685"/>
      <c r="IUJ40" s="685"/>
      <c r="IUK40" s="685"/>
      <c r="IUL40" s="685"/>
      <c r="IUM40" s="685"/>
      <c r="IUN40" s="685"/>
      <c r="IUO40" s="685"/>
      <c r="IUP40" s="685"/>
      <c r="IUQ40" s="685"/>
      <c r="IUR40" s="685"/>
      <c r="IUS40" s="685"/>
      <c r="IUT40" s="685"/>
      <c r="IUU40" s="685"/>
      <c r="IUV40" s="685"/>
      <c r="IUW40" s="685"/>
      <c r="IUX40" s="685"/>
      <c r="IUY40" s="685"/>
      <c r="IUZ40" s="685"/>
      <c r="IVA40" s="685"/>
      <c r="IVB40" s="685"/>
      <c r="IVC40" s="685"/>
      <c r="IVD40" s="685"/>
      <c r="IVE40" s="685"/>
      <c r="IVF40" s="685"/>
      <c r="IVG40" s="685"/>
      <c r="IVH40" s="685"/>
      <c r="IVI40" s="685"/>
      <c r="IVJ40" s="685"/>
      <c r="IVK40" s="685"/>
      <c r="IVL40" s="685"/>
      <c r="IVM40" s="685"/>
      <c r="IVN40" s="685"/>
      <c r="IVO40" s="685"/>
      <c r="IVP40" s="685"/>
      <c r="IVQ40" s="685"/>
      <c r="IVR40" s="685"/>
      <c r="IVS40" s="685"/>
      <c r="IVT40" s="685"/>
      <c r="IVU40" s="685"/>
      <c r="IVV40" s="685"/>
      <c r="IVW40" s="685"/>
      <c r="IVX40" s="685"/>
      <c r="IVY40" s="685"/>
      <c r="IVZ40" s="685"/>
      <c r="IWA40" s="685"/>
      <c r="IWB40" s="685"/>
      <c r="IWC40" s="685"/>
      <c r="IWD40" s="685"/>
      <c r="IWE40" s="685"/>
      <c r="IWF40" s="685"/>
      <c r="IWG40" s="685"/>
      <c r="IWH40" s="685"/>
      <c r="IWI40" s="685"/>
      <c r="IWJ40" s="685"/>
      <c r="IWK40" s="685"/>
      <c r="IWL40" s="685"/>
      <c r="IWM40" s="685"/>
      <c r="IWN40" s="685"/>
      <c r="IWO40" s="685"/>
      <c r="IWP40" s="685"/>
      <c r="IWQ40" s="685"/>
      <c r="IWR40" s="685"/>
      <c r="IWS40" s="685"/>
      <c r="IWT40" s="685"/>
      <c r="IWU40" s="685"/>
      <c r="IWV40" s="685"/>
      <c r="IWW40" s="685"/>
      <c r="IWX40" s="685"/>
      <c r="IWY40" s="685"/>
      <c r="IWZ40" s="685"/>
      <c r="IXA40" s="685"/>
      <c r="IXB40" s="685"/>
      <c r="IXC40" s="685"/>
      <c r="IXD40" s="685"/>
      <c r="IXE40" s="685"/>
      <c r="IXF40" s="685"/>
      <c r="IXG40" s="685"/>
      <c r="IXH40" s="685"/>
      <c r="IXI40" s="685"/>
      <c r="IXJ40" s="685"/>
      <c r="IXK40" s="685"/>
      <c r="IXL40" s="685"/>
      <c r="IXM40" s="685"/>
      <c r="IXN40" s="685"/>
      <c r="IXO40" s="685"/>
      <c r="IXP40" s="685"/>
      <c r="IXQ40" s="685"/>
      <c r="IXR40" s="685"/>
      <c r="IXS40" s="685"/>
      <c r="IXT40" s="685"/>
      <c r="IXU40" s="685"/>
      <c r="IXV40" s="685"/>
      <c r="IXW40" s="685"/>
      <c r="IXX40" s="685"/>
      <c r="IXY40" s="685"/>
      <c r="IXZ40" s="685"/>
      <c r="IYA40" s="685"/>
      <c r="IYB40" s="685"/>
      <c r="IYC40" s="685"/>
      <c r="IYD40" s="685"/>
      <c r="IYE40" s="685"/>
      <c r="IYF40" s="685"/>
      <c r="IYG40" s="685"/>
      <c r="IYH40" s="685"/>
      <c r="IYI40" s="685"/>
      <c r="IYJ40" s="685"/>
      <c r="IYK40" s="685"/>
      <c r="IYL40" s="685"/>
      <c r="IYM40" s="685"/>
      <c r="IYN40" s="685"/>
      <c r="IYO40" s="685"/>
      <c r="IYP40" s="685"/>
      <c r="IYQ40" s="685"/>
      <c r="IYR40" s="685"/>
      <c r="IYS40" s="685"/>
      <c r="IYT40" s="685"/>
      <c r="IYU40" s="685"/>
      <c r="IYV40" s="685"/>
      <c r="IYW40" s="685"/>
      <c r="IYX40" s="685"/>
      <c r="IYY40" s="685"/>
      <c r="IYZ40" s="685"/>
      <c r="IZA40" s="685"/>
      <c r="IZB40" s="685"/>
      <c r="IZC40" s="685"/>
      <c r="IZD40" s="685"/>
      <c r="IZE40" s="685"/>
      <c r="IZF40" s="685"/>
      <c r="IZG40" s="685"/>
      <c r="IZH40" s="685"/>
      <c r="IZI40" s="685"/>
      <c r="IZJ40" s="685"/>
      <c r="IZK40" s="685"/>
      <c r="IZL40" s="685"/>
      <c r="IZM40" s="685"/>
      <c r="IZN40" s="685"/>
      <c r="IZO40" s="685"/>
      <c r="IZP40" s="685"/>
      <c r="IZQ40" s="685"/>
      <c r="IZR40" s="685"/>
      <c r="IZS40" s="685"/>
      <c r="IZT40" s="685"/>
      <c r="IZU40" s="685"/>
      <c r="IZV40" s="685"/>
      <c r="IZW40" s="685"/>
      <c r="IZX40" s="685"/>
      <c r="IZY40" s="685"/>
      <c r="IZZ40" s="685"/>
      <c r="JAA40" s="685"/>
      <c r="JAB40" s="685"/>
      <c r="JAC40" s="685"/>
      <c r="JAD40" s="685"/>
      <c r="JAE40" s="685"/>
      <c r="JAF40" s="685"/>
      <c r="JAG40" s="685"/>
      <c r="JAH40" s="685"/>
      <c r="JAI40" s="685"/>
      <c r="JAJ40" s="685"/>
      <c r="JAK40" s="685"/>
      <c r="JAL40" s="685"/>
      <c r="JAM40" s="685"/>
      <c r="JAN40" s="685"/>
      <c r="JAO40" s="685"/>
      <c r="JAP40" s="685"/>
      <c r="JAQ40" s="685"/>
      <c r="JAR40" s="685"/>
      <c r="JAS40" s="685"/>
      <c r="JAT40" s="685"/>
      <c r="JAU40" s="685"/>
      <c r="JAV40" s="685"/>
      <c r="JAW40" s="685"/>
      <c r="JAX40" s="685"/>
      <c r="JAY40" s="685"/>
      <c r="JAZ40" s="685"/>
      <c r="JBA40" s="685"/>
      <c r="JBB40" s="685"/>
      <c r="JBC40" s="685"/>
      <c r="JBD40" s="685"/>
      <c r="JBE40" s="685"/>
      <c r="JBF40" s="685"/>
      <c r="JBG40" s="685"/>
      <c r="JBH40" s="685"/>
      <c r="JBI40" s="685"/>
      <c r="JBJ40" s="685"/>
      <c r="JBK40" s="685"/>
      <c r="JBL40" s="685"/>
      <c r="JBM40" s="685"/>
      <c r="JBN40" s="685"/>
      <c r="JBO40" s="685"/>
      <c r="JBP40" s="685"/>
      <c r="JBQ40" s="685"/>
      <c r="JBR40" s="685"/>
      <c r="JBS40" s="685"/>
      <c r="JBT40" s="685"/>
      <c r="JBU40" s="685"/>
      <c r="JBV40" s="685"/>
      <c r="JBW40" s="685"/>
      <c r="JBX40" s="685"/>
      <c r="JBY40" s="685"/>
      <c r="JBZ40" s="685"/>
      <c r="JCA40" s="685"/>
      <c r="JCB40" s="685"/>
      <c r="JCC40" s="685"/>
      <c r="JCD40" s="685"/>
      <c r="JCE40" s="685"/>
      <c r="JCF40" s="685"/>
      <c r="JCG40" s="685"/>
      <c r="JCH40" s="685"/>
      <c r="JCI40" s="685"/>
      <c r="JCJ40" s="685"/>
      <c r="JCK40" s="685"/>
      <c r="JCL40" s="685"/>
      <c r="JCM40" s="685"/>
      <c r="JCN40" s="685"/>
      <c r="JCO40" s="685"/>
      <c r="JCP40" s="685"/>
      <c r="JCQ40" s="685"/>
      <c r="JCR40" s="685"/>
      <c r="JCS40" s="685"/>
      <c r="JCT40" s="685"/>
      <c r="JCU40" s="685"/>
      <c r="JCV40" s="685"/>
      <c r="JCW40" s="685"/>
      <c r="JCX40" s="685"/>
      <c r="JCY40" s="685"/>
      <c r="JCZ40" s="685"/>
      <c r="JDA40" s="685"/>
      <c r="JDB40" s="685"/>
      <c r="JDC40" s="685"/>
      <c r="JDD40" s="685"/>
      <c r="JDE40" s="685"/>
      <c r="JDF40" s="685"/>
      <c r="JDG40" s="685"/>
      <c r="JDH40" s="685"/>
      <c r="JDI40" s="685"/>
      <c r="JDJ40" s="685"/>
      <c r="JDK40" s="685"/>
      <c r="JDL40" s="685"/>
      <c r="JDM40" s="685"/>
      <c r="JDN40" s="685"/>
      <c r="JDO40" s="685"/>
      <c r="JDP40" s="685"/>
      <c r="JDQ40" s="685"/>
      <c r="JDR40" s="685"/>
      <c r="JDS40" s="685"/>
      <c r="JDT40" s="685"/>
      <c r="JDU40" s="685"/>
      <c r="JDV40" s="685"/>
      <c r="JDW40" s="685"/>
      <c r="JDX40" s="685"/>
      <c r="JDY40" s="685"/>
      <c r="JDZ40" s="685"/>
      <c r="JEA40" s="685"/>
      <c r="JEB40" s="685"/>
      <c r="JEC40" s="685"/>
      <c r="JED40" s="685"/>
      <c r="JEE40" s="685"/>
      <c r="JEF40" s="685"/>
      <c r="JEG40" s="685"/>
      <c r="JEH40" s="685"/>
      <c r="JEI40" s="685"/>
      <c r="JEJ40" s="685"/>
      <c r="JEK40" s="685"/>
      <c r="JEL40" s="685"/>
      <c r="JEM40" s="685"/>
      <c r="JEN40" s="685"/>
      <c r="JEO40" s="685"/>
      <c r="JEP40" s="685"/>
      <c r="JEQ40" s="685"/>
      <c r="JER40" s="685"/>
      <c r="JES40" s="685"/>
      <c r="JET40" s="685"/>
      <c r="JEU40" s="685"/>
      <c r="JEV40" s="685"/>
      <c r="JEW40" s="685"/>
      <c r="JEX40" s="685"/>
      <c r="JEY40" s="685"/>
      <c r="JEZ40" s="685"/>
      <c r="JFA40" s="685"/>
      <c r="JFB40" s="685"/>
      <c r="JFC40" s="685"/>
      <c r="JFD40" s="685"/>
      <c r="JFE40" s="685"/>
      <c r="JFF40" s="685"/>
      <c r="JFG40" s="685"/>
      <c r="JFH40" s="685"/>
      <c r="JFI40" s="685"/>
      <c r="JFJ40" s="685"/>
      <c r="JFK40" s="685"/>
      <c r="JFL40" s="685"/>
      <c r="JFM40" s="685"/>
      <c r="JFN40" s="685"/>
      <c r="JFO40" s="685"/>
      <c r="JFP40" s="685"/>
      <c r="JFQ40" s="685"/>
      <c r="JFR40" s="685"/>
      <c r="JFS40" s="685"/>
      <c r="JFT40" s="685"/>
      <c r="JFU40" s="685"/>
      <c r="JFV40" s="685"/>
      <c r="JFW40" s="685"/>
      <c r="JFX40" s="685"/>
      <c r="JFY40" s="685"/>
      <c r="JFZ40" s="685"/>
      <c r="JGA40" s="685"/>
      <c r="JGB40" s="685"/>
      <c r="JGC40" s="685"/>
      <c r="JGD40" s="685"/>
      <c r="JGE40" s="685"/>
      <c r="JGF40" s="685"/>
      <c r="JGG40" s="685"/>
      <c r="JGH40" s="685"/>
      <c r="JGI40" s="685"/>
      <c r="JGJ40" s="685"/>
      <c r="JGK40" s="685"/>
      <c r="JGL40" s="685"/>
      <c r="JGM40" s="685"/>
      <c r="JGN40" s="685"/>
      <c r="JGO40" s="685"/>
      <c r="JGP40" s="685"/>
      <c r="JGQ40" s="685"/>
      <c r="JGR40" s="685"/>
      <c r="JGS40" s="685"/>
      <c r="JGT40" s="685"/>
      <c r="JGU40" s="685"/>
      <c r="JGV40" s="685"/>
      <c r="JGW40" s="685"/>
      <c r="JGX40" s="685"/>
      <c r="JGY40" s="685"/>
      <c r="JGZ40" s="685"/>
      <c r="JHA40" s="685"/>
      <c r="JHB40" s="685"/>
      <c r="JHC40" s="685"/>
      <c r="JHD40" s="685"/>
      <c r="JHE40" s="685"/>
      <c r="JHF40" s="685"/>
      <c r="JHG40" s="685"/>
      <c r="JHH40" s="685"/>
      <c r="JHI40" s="685"/>
      <c r="JHJ40" s="685"/>
      <c r="JHK40" s="685"/>
      <c r="JHL40" s="685"/>
      <c r="JHM40" s="685"/>
      <c r="JHN40" s="685"/>
      <c r="JHO40" s="685"/>
      <c r="JHP40" s="685"/>
      <c r="JHQ40" s="685"/>
      <c r="JHR40" s="685"/>
      <c r="JHS40" s="685"/>
      <c r="JHT40" s="685"/>
      <c r="JHU40" s="685"/>
      <c r="JHV40" s="685"/>
      <c r="JHW40" s="685"/>
      <c r="JHX40" s="685"/>
      <c r="JHY40" s="685"/>
      <c r="JHZ40" s="685"/>
      <c r="JIA40" s="685"/>
      <c r="JIB40" s="685"/>
      <c r="JIC40" s="685"/>
      <c r="JID40" s="685"/>
      <c r="JIE40" s="685"/>
      <c r="JIF40" s="685"/>
      <c r="JIG40" s="685"/>
      <c r="JIH40" s="685"/>
      <c r="JII40" s="685"/>
      <c r="JIJ40" s="685"/>
      <c r="JIK40" s="685"/>
      <c r="JIL40" s="685"/>
      <c r="JIM40" s="685"/>
      <c r="JIN40" s="685"/>
      <c r="JIO40" s="685"/>
      <c r="JIP40" s="685"/>
      <c r="JIQ40" s="685"/>
      <c r="JIR40" s="685"/>
      <c r="JIS40" s="685"/>
      <c r="JIT40" s="685"/>
      <c r="JIU40" s="685"/>
      <c r="JIV40" s="685"/>
      <c r="JIW40" s="685"/>
      <c r="JIX40" s="685"/>
      <c r="JIY40" s="685"/>
      <c r="JIZ40" s="685"/>
      <c r="JJA40" s="685"/>
      <c r="JJB40" s="685"/>
      <c r="JJC40" s="685"/>
      <c r="JJD40" s="685"/>
      <c r="JJE40" s="685"/>
      <c r="JJF40" s="685"/>
      <c r="JJG40" s="685"/>
      <c r="JJH40" s="685"/>
      <c r="JJI40" s="685"/>
      <c r="JJJ40" s="685"/>
      <c r="JJK40" s="685"/>
      <c r="JJL40" s="685"/>
      <c r="JJM40" s="685"/>
      <c r="JJN40" s="685"/>
      <c r="JJO40" s="685"/>
      <c r="JJP40" s="685"/>
      <c r="JJQ40" s="685"/>
      <c r="JJR40" s="685"/>
      <c r="JJS40" s="685"/>
      <c r="JJT40" s="685"/>
      <c r="JJU40" s="685"/>
      <c r="JJV40" s="685"/>
      <c r="JJW40" s="685"/>
      <c r="JJX40" s="685"/>
      <c r="JJY40" s="685"/>
      <c r="JJZ40" s="685"/>
      <c r="JKA40" s="685"/>
      <c r="JKB40" s="685"/>
      <c r="JKC40" s="685"/>
      <c r="JKD40" s="685"/>
      <c r="JKE40" s="685"/>
      <c r="JKF40" s="685"/>
      <c r="JKG40" s="685"/>
      <c r="JKH40" s="685"/>
      <c r="JKI40" s="685"/>
      <c r="JKJ40" s="685"/>
      <c r="JKK40" s="685"/>
      <c r="JKL40" s="685"/>
      <c r="JKM40" s="685"/>
      <c r="JKN40" s="685"/>
      <c r="JKO40" s="685"/>
      <c r="JKP40" s="685"/>
      <c r="JKQ40" s="685"/>
      <c r="JKR40" s="685"/>
      <c r="JKS40" s="685"/>
      <c r="JKT40" s="685"/>
      <c r="JKU40" s="685"/>
      <c r="JKV40" s="685"/>
      <c r="JKW40" s="685"/>
      <c r="JKX40" s="685"/>
      <c r="JKY40" s="685"/>
      <c r="JKZ40" s="685"/>
      <c r="JLA40" s="685"/>
      <c r="JLB40" s="685"/>
      <c r="JLC40" s="685"/>
      <c r="JLD40" s="685"/>
      <c r="JLE40" s="685"/>
      <c r="JLF40" s="685"/>
      <c r="JLG40" s="685"/>
      <c r="JLH40" s="685"/>
      <c r="JLI40" s="685"/>
      <c r="JLJ40" s="685"/>
      <c r="JLK40" s="685"/>
      <c r="JLL40" s="685"/>
      <c r="JLM40" s="685"/>
      <c r="JLN40" s="685"/>
      <c r="JLO40" s="685"/>
      <c r="JLP40" s="685"/>
      <c r="JLQ40" s="685"/>
      <c r="JLR40" s="685"/>
      <c r="JLS40" s="685"/>
      <c r="JLT40" s="685"/>
      <c r="JLU40" s="685"/>
      <c r="JLV40" s="685"/>
      <c r="JLW40" s="685"/>
      <c r="JLX40" s="685"/>
      <c r="JLY40" s="685"/>
      <c r="JLZ40" s="685"/>
      <c r="JMA40" s="685"/>
      <c r="JMB40" s="685"/>
      <c r="JMC40" s="685"/>
      <c r="JMD40" s="685"/>
      <c r="JME40" s="685"/>
      <c r="JMF40" s="685"/>
      <c r="JMG40" s="685"/>
      <c r="JMH40" s="685"/>
      <c r="JMI40" s="685"/>
      <c r="JMJ40" s="685"/>
      <c r="JMK40" s="685"/>
      <c r="JML40" s="685"/>
      <c r="JMM40" s="685"/>
      <c r="JMN40" s="685"/>
      <c r="JMO40" s="685"/>
      <c r="JMP40" s="685"/>
      <c r="JMQ40" s="685"/>
      <c r="JMR40" s="685"/>
      <c r="JMS40" s="685"/>
      <c r="JMT40" s="685"/>
      <c r="JMU40" s="685"/>
      <c r="JMV40" s="685"/>
      <c r="JMW40" s="685"/>
      <c r="JMX40" s="685"/>
      <c r="JMY40" s="685"/>
      <c r="JMZ40" s="685"/>
      <c r="JNA40" s="685"/>
      <c r="JNB40" s="685"/>
      <c r="JNC40" s="685"/>
      <c r="JND40" s="685"/>
      <c r="JNE40" s="685"/>
      <c r="JNF40" s="685"/>
      <c r="JNG40" s="685"/>
      <c r="JNH40" s="685"/>
      <c r="JNI40" s="685"/>
      <c r="JNJ40" s="685"/>
      <c r="JNK40" s="685"/>
      <c r="JNL40" s="685"/>
      <c r="JNM40" s="685"/>
      <c r="JNN40" s="685"/>
      <c r="JNO40" s="685"/>
      <c r="JNP40" s="685"/>
      <c r="JNQ40" s="685"/>
      <c r="JNR40" s="685"/>
      <c r="JNS40" s="685"/>
      <c r="JNT40" s="685"/>
      <c r="JNU40" s="685"/>
      <c r="JNV40" s="685"/>
      <c r="JNW40" s="685"/>
      <c r="JNX40" s="685"/>
      <c r="JNY40" s="685"/>
      <c r="JNZ40" s="685"/>
      <c r="JOA40" s="685"/>
      <c r="JOB40" s="685"/>
      <c r="JOC40" s="685"/>
      <c r="JOD40" s="685"/>
      <c r="JOE40" s="685"/>
      <c r="JOF40" s="685"/>
      <c r="JOG40" s="685"/>
      <c r="JOH40" s="685"/>
      <c r="JOI40" s="685"/>
      <c r="JOJ40" s="685"/>
      <c r="JOK40" s="685"/>
      <c r="JOL40" s="685"/>
      <c r="JOM40" s="685"/>
      <c r="JON40" s="685"/>
      <c r="JOO40" s="685"/>
      <c r="JOP40" s="685"/>
      <c r="JOQ40" s="685"/>
      <c r="JOR40" s="685"/>
      <c r="JOS40" s="685"/>
      <c r="JOT40" s="685"/>
      <c r="JOU40" s="685"/>
      <c r="JOV40" s="685"/>
      <c r="JOW40" s="685"/>
      <c r="JOX40" s="685"/>
      <c r="JOY40" s="685"/>
      <c r="JOZ40" s="685"/>
      <c r="JPA40" s="685"/>
      <c r="JPB40" s="685"/>
      <c r="JPC40" s="685"/>
      <c r="JPD40" s="685"/>
      <c r="JPE40" s="685"/>
      <c r="JPF40" s="685"/>
      <c r="JPG40" s="685"/>
      <c r="JPH40" s="685"/>
      <c r="JPI40" s="685"/>
      <c r="JPJ40" s="685"/>
      <c r="JPK40" s="685"/>
      <c r="JPL40" s="685"/>
      <c r="JPM40" s="685"/>
      <c r="JPN40" s="685"/>
      <c r="JPO40" s="685"/>
      <c r="JPP40" s="685"/>
      <c r="JPQ40" s="685"/>
      <c r="JPR40" s="685"/>
      <c r="JPS40" s="685"/>
      <c r="JPT40" s="685"/>
      <c r="JPU40" s="685"/>
      <c r="JPV40" s="685"/>
      <c r="JPW40" s="685"/>
      <c r="JPX40" s="685"/>
      <c r="JPY40" s="685"/>
      <c r="JPZ40" s="685"/>
      <c r="JQA40" s="685"/>
      <c r="JQB40" s="685"/>
      <c r="JQC40" s="685"/>
      <c r="JQD40" s="685"/>
      <c r="JQE40" s="685"/>
      <c r="JQF40" s="685"/>
      <c r="JQG40" s="685"/>
      <c r="JQH40" s="685"/>
      <c r="JQI40" s="685"/>
      <c r="JQJ40" s="685"/>
      <c r="JQK40" s="685"/>
      <c r="JQL40" s="685"/>
      <c r="JQM40" s="685"/>
      <c r="JQN40" s="685"/>
      <c r="JQO40" s="685"/>
      <c r="JQP40" s="685"/>
      <c r="JQQ40" s="685"/>
      <c r="JQR40" s="685"/>
      <c r="JQS40" s="685"/>
      <c r="JQT40" s="685"/>
      <c r="JQU40" s="685"/>
      <c r="JQV40" s="685"/>
      <c r="JQW40" s="685"/>
      <c r="JQX40" s="685"/>
      <c r="JQY40" s="685"/>
      <c r="JQZ40" s="685"/>
      <c r="JRA40" s="685"/>
      <c r="JRB40" s="685"/>
      <c r="JRC40" s="685"/>
      <c r="JRD40" s="685"/>
      <c r="JRE40" s="685"/>
      <c r="JRF40" s="685"/>
      <c r="JRG40" s="685"/>
      <c r="JRH40" s="685"/>
      <c r="JRI40" s="685"/>
      <c r="JRJ40" s="685"/>
      <c r="JRK40" s="685"/>
      <c r="JRL40" s="685"/>
      <c r="JRM40" s="685"/>
      <c r="JRN40" s="685"/>
      <c r="JRO40" s="685"/>
      <c r="JRP40" s="685"/>
      <c r="JRQ40" s="685"/>
      <c r="JRR40" s="685"/>
      <c r="JRS40" s="685"/>
      <c r="JRT40" s="685"/>
      <c r="JRU40" s="685"/>
      <c r="JRV40" s="685"/>
      <c r="JRW40" s="685"/>
      <c r="JRX40" s="685"/>
      <c r="JRY40" s="685"/>
      <c r="JRZ40" s="685"/>
      <c r="JSA40" s="685"/>
      <c r="JSB40" s="685"/>
      <c r="JSC40" s="685"/>
      <c r="JSD40" s="685"/>
      <c r="JSE40" s="685"/>
      <c r="JSF40" s="685"/>
      <c r="JSG40" s="685"/>
      <c r="JSH40" s="685"/>
      <c r="JSI40" s="685"/>
      <c r="JSJ40" s="685"/>
      <c r="JSK40" s="685"/>
      <c r="JSL40" s="685"/>
      <c r="JSM40" s="685"/>
      <c r="JSN40" s="685"/>
      <c r="JSO40" s="685"/>
      <c r="JSP40" s="685"/>
      <c r="JSQ40" s="685"/>
      <c r="JSR40" s="685"/>
      <c r="JSS40" s="685"/>
      <c r="JST40" s="685"/>
      <c r="JSU40" s="685"/>
      <c r="JSV40" s="685"/>
      <c r="JSW40" s="685"/>
      <c r="JSX40" s="685"/>
      <c r="JSY40" s="685"/>
      <c r="JSZ40" s="685"/>
      <c r="JTA40" s="685"/>
      <c r="JTB40" s="685"/>
      <c r="JTC40" s="685"/>
      <c r="JTD40" s="685"/>
      <c r="JTE40" s="685"/>
      <c r="JTF40" s="685"/>
      <c r="JTG40" s="685"/>
      <c r="JTH40" s="685"/>
      <c r="JTI40" s="685"/>
      <c r="JTJ40" s="685"/>
      <c r="JTK40" s="685"/>
      <c r="JTL40" s="685"/>
      <c r="JTM40" s="685"/>
      <c r="JTN40" s="685"/>
      <c r="JTO40" s="685"/>
      <c r="JTP40" s="685"/>
      <c r="JTQ40" s="685"/>
      <c r="JTR40" s="685"/>
      <c r="JTS40" s="685"/>
      <c r="JTT40" s="685"/>
      <c r="JTU40" s="685"/>
      <c r="JTV40" s="685"/>
      <c r="JTW40" s="685"/>
      <c r="JTX40" s="685"/>
      <c r="JTY40" s="685"/>
      <c r="JTZ40" s="685"/>
      <c r="JUA40" s="685"/>
      <c r="JUB40" s="685"/>
      <c r="JUC40" s="685"/>
      <c r="JUD40" s="685"/>
      <c r="JUE40" s="685"/>
      <c r="JUF40" s="685"/>
      <c r="JUG40" s="685"/>
      <c r="JUH40" s="685"/>
      <c r="JUI40" s="685"/>
      <c r="JUJ40" s="685"/>
      <c r="JUK40" s="685"/>
      <c r="JUL40" s="685"/>
      <c r="JUM40" s="685"/>
      <c r="JUN40" s="685"/>
      <c r="JUO40" s="685"/>
      <c r="JUP40" s="685"/>
      <c r="JUQ40" s="685"/>
      <c r="JUR40" s="685"/>
      <c r="JUS40" s="685"/>
      <c r="JUT40" s="685"/>
      <c r="JUU40" s="685"/>
      <c r="JUV40" s="685"/>
      <c r="JUW40" s="685"/>
      <c r="JUX40" s="685"/>
      <c r="JUY40" s="685"/>
      <c r="JUZ40" s="685"/>
      <c r="JVA40" s="685"/>
      <c r="JVB40" s="685"/>
      <c r="JVC40" s="685"/>
      <c r="JVD40" s="685"/>
      <c r="JVE40" s="685"/>
      <c r="JVF40" s="685"/>
      <c r="JVG40" s="685"/>
      <c r="JVH40" s="685"/>
      <c r="JVI40" s="685"/>
      <c r="JVJ40" s="685"/>
      <c r="JVK40" s="685"/>
      <c r="JVL40" s="685"/>
      <c r="JVM40" s="685"/>
      <c r="JVN40" s="685"/>
      <c r="JVO40" s="685"/>
      <c r="JVP40" s="685"/>
      <c r="JVQ40" s="685"/>
      <c r="JVR40" s="685"/>
      <c r="JVS40" s="685"/>
      <c r="JVT40" s="685"/>
      <c r="JVU40" s="685"/>
      <c r="JVV40" s="685"/>
      <c r="JVW40" s="685"/>
      <c r="JVX40" s="685"/>
      <c r="JVY40" s="685"/>
      <c r="JVZ40" s="685"/>
      <c r="JWA40" s="685"/>
      <c r="JWB40" s="685"/>
      <c r="JWC40" s="685"/>
      <c r="JWD40" s="685"/>
      <c r="JWE40" s="685"/>
      <c r="JWF40" s="685"/>
      <c r="JWG40" s="685"/>
      <c r="JWH40" s="685"/>
      <c r="JWI40" s="685"/>
      <c r="JWJ40" s="685"/>
      <c r="JWK40" s="685"/>
      <c r="JWL40" s="685"/>
      <c r="JWM40" s="685"/>
      <c r="JWN40" s="685"/>
      <c r="JWO40" s="685"/>
      <c r="JWP40" s="685"/>
      <c r="JWQ40" s="685"/>
      <c r="JWR40" s="685"/>
      <c r="JWS40" s="685"/>
      <c r="JWT40" s="685"/>
      <c r="JWU40" s="685"/>
      <c r="JWV40" s="685"/>
      <c r="JWW40" s="685"/>
      <c r="JWX40" s="685"/>
      <c r="JWY40" s="685"/>
      <c r="JWZ40" s="685"/>
      <c r="JXA40" s="685"/>
      <c r="JXB40" s="685"/>
      <c r="JXC40" s="685"/>
      <c r="JXD40" s="685"/>
      <c r="JXE40" s="685"/>
      <c r="JXF40" s="685"/>
      <c r="JXG40" s="685"/>
      <c r="JXH40" s="685"/>
      <c r="JXI40" s="685"/>
      <c r="JXJ40" s="685"/>
      <c r="JXK40" s="685"/>
      <c r="JXL40" s="685"/>
      <c r="JXM40" s="685"/>
      <c r="JXN40" s="685"/>
      <c r="JXO40" s="685"/>
      <c r="JXP40" s="685"/>
      <c r="JXQ40" s="685"/>
      <c r="JXR40" s="685"/>
      <c r="JXS40" s="685"/>
      <c r="JXT40" s="685"/>
      <c r="JXU40" s="685"/>
      <c r="JXV40" s="685"/>
      <c r="JXW40" s="685"/>
      <c r="JXX40" s="685"/>
      <c r="JXY40" s="685"/>
      <c r="JXZ40" s="685"/>
      <c r="JYA40" s="685"/>
      <c r="JYB40" s="685"/>
      <c r="JYC40" s="685"/>
      <c r="JYD40" s="685"/>
      <c r="JYE40" s="685"/>
      <c r="JYF40" s="685"/>
      <c r="JYG40" s="685"/>
      <c r="JYH40" s="685"/>
      <c r="JYI40" s="685"/>
      <c r="JYJ40" s="685"/>
      <c r="JYK40" s="685"/>
      <c r="JYL40" s="685"/>
      <c r="JYM40" s="685"/>
      <c r="JYN40" s="685"/>
      <c r="JYO40" s="685"/>
      <c r="JYP40" s="685"/>
      <c r="JYQ40" s="685"/>
      <c r="JYR40" s="685"/>
      <c r="JYS40" s="685"/>
      <c r="JYT40" s="685"/>
      <c r="JYU40" s="685"/>
      <c r="JYV40" s="685"/>
      <c r="JYW40" s="685"/>
      <c r="JYX40" s="685"/>
      <c r="JYY40" s="685"/>
      <c r="JYZ40" s="685"/>
      <c r="JZA40" s="685"/>
      <c r="JZB40" s="685"/>
      <c r="JZC40" s="685"/>
      <c r="JZD40" s="685"/>
      <c r="JZE40" s="685"/>
      <c r="JZF40" s="685"/>
      <c r="JZG40" s="685"/>
      <c r="JZH40" s="685"/>
      <c r="JZI40" s="685"/>
      <c r="JZJ40" s="685"/>
      <c r="JZK40" s="685"/>
      <c r="JZL40" s="685"/>
      <c r="JZM40" s="685"/>
      <c r="JZN40" s="685"/>
      <c r="JZO40" s="685"/>
      <c r="JZP40" s="685"/>
      <c r="JZQ40" s="685"/>
      <c r="JZR40" s="685"/>
      <c r="JZS40" s="685"/>
      <c r="JZT40" s="685"/>
      <c r="JZU40" s="685"/>
      <c r="JZV40" s="685"/>
      <c r="JZW40" s="685"/>
      <c r="JZX40" s="685"/>
      <c r="JZY40" s="685"/>
      <c r="JZZ40" s="685"/>
      <c r="KAA40" s="685"/>
      <c r="KAB40" s="685"/>
      <c r="KAC40" s="685"/>
      <c r="KAD40" s="685"/>
      <c r="KAE40" s="685"/>
      <c r="KAF40" s="685"/>
      <c r="KAG40" s="685"/>
      <c r="KAH40" s="685"/>
      <c r="KAI40" s="685"/>
      <c r="KAJ40" s="685"/>
      <c r="KAK40" s="685"/>
      <c r="KAL40" s="685"/>
      <c r="KAM40" s="685"/>
      <c r="KAN40" s="685"/>
      <c r="KAO40" s="685"/>
      <c r="KAP40" s="685"/>
      <c r="KAQ40" s="685"/>
      <c r="KAR40" s="685"/>
      <c r="KAS40" s="685"/>
      <c r="KAT40" s="685"/>
      <c r="KAU40" s="685"/>
      <c r="KAV40" s="685"/>
      <c r="KAW40" s="685"/>
      <c r="KAX40" s="685"/>
      <c r="KAY40" s="685"/>
      <c r="KAZ40" s="685"/>
      <c r="KBA40" s="685"/>
      <c r="KBB40" s="685"/>
      <c r="KBC40" s="685"/>
      <c r="KBD40" s="685"/>
      <c r="KBE40" s="685"/>
      <c r="KBF40" s="685"/>
      <c r="KBG40" s="685"/>
      <c r="KBH40" s="685"/>
      <c r="KBI40" s="685"/>
      <c r="KBJ40" s="685"/>
      <c r="KBK40" s="685"/>
      <c r="KBL40" s="685"/>
      <c r="KBM40" s="685"/>
      <c r="KBN40" s="685"/>
      <c r="KBO40" s="685"/>
      <c r="KBP40" s="685"/>
      <c r="KBQ40" s="685"/>
      <c r="KBR40" s="685"/>
      <c r="KBS40" s="685"/>
      <c r="KBT40" s="685"/>
      <c r="KBU40" s="685"/>
      <c r="KBV40" s="685"/>
      <c r="KBW40" s="685"/>
      <c r="KBX40" s="685"/>
      <c r="KBY40" s="685"/>
      <c r="KBZ40" s="685"/>
      <c r="KCA40" s="685"/>
      <c r="KCB40" s="685"/>
      <c r="KCC40" s="685"/>
      <c r="KCD40" s="685"/>
      <c r="KCE40" s="685"/>
      <c r="KCF40" s="685"/>
      <c r="KCG40" s="685"/>
      <c r="KCH40" s="685"/>
      <c r="KCI40" s="685"/>
      <c r="KCJ40" s="685"/>
      <c r="KCK40" s="685"/>
      <c r="KCL40" s="685"/>
      <c r="KCM40" s="685"/>
      <c r="KCN40" s="685"/>
      <c r="KCO40" s="685"/>
      <c r="KCP40" s="685"/>
      <c r="KCQ40" s="685"/>
      <c r="KCR40" s="685"/>
      <c r="KCS40" s="685"/>
      <c r="KCT40" s="685"/>
      <c r="KCU40" s="685"/>
      <c r="KCV40" s="685"/>
      <c r="KCW40" s="685"/>
      <c r="KCX40" s="685"/>
      <c r="KCY40" s="685"/>
      <c r="KCZ40" s="685"/>
      <c r="KDA40" s="685"/>
      <c r="KDB40" s="685"/>
      <c r="KDC40" s="685"/>
      <c r="KDD40" s="685"/>
      <c r="KDE40" s="685"/>
      <c r="KDF40" s="685"/>
      <c r="KDG40" s="685"/>
      <c r="KDH40" s="685"/>
      <c r="KDI40" s="685"/>
      <c r="KDJ40" s="685"/>
      <c r="KDK40" s="685"/>
      <c r="KDL40" s="685"/>
      <c r="KDM40" s="685"/>
      <c r="KDN40" s="685"/>
      <c r="KDO40" s="685"/>
      <c r="KDP40" s="685"/>
      <c r="KDQ40" s="685"/>
      <c r="KDR40" s="685"/>
      <c r="KDS40" s="685"/>
      <c r="KDT40" s="685"/>
      <c r="KDU40" s="685"/>
      <c r="KDV40" s="685"/>
      <c r="KDW40" s="685"/>
      <c r="KDX40" s="685"/>
      <c r="KDY40" s="685"/>
      <c r="KDZ40" s="685"/>
      <c r="KEA40" s="685"/>
      <c r="KEB40" s="685"/>
      <c r="KEC40" s="685"/>
      <c r="KED40" s="685"/>
      <c r="KEE40" s="685"/>
      <c r="KEF40" s="685"/>
      <c r="KEG40" s="685"/>
      <c r="KEH40" s="685"/>
      <c r="KEI40" s="685"/>
      <c r="KEJ40" s="685"/>
      <c r="KEK40" s="685"/>
      <c r="KEL40" s="685"/>
      <c r="KEM40" s="685"/>
      <c r="KEN40" s="685"/>
      <c r="KEO40" s="685"/>
      <c r="KEP40" s="685"/>
      <c r="KEQ40" s="685"/>
      <c r="KER40" s="685"/>
      <c r="KES40" s="685"/>
      <c r="KET40" s="685"/>
      <c r="KEU40" s="685"/>
      <c r="KEV40" s="685"/>
      <c r="KEW40" s="685"/>
      <c r="KEX40" s="685"/>
      <c r="KEY40" s="685"/>
      <c r="KEZ40" s="685"/>
      <c r="KFA40" s="685"/>
      <c r="KFB40" s="685"/>
      <c r="KFC40" s="685"/>
      <c r="KFD40" s="685"/>
      <c r="KFE40" s="685"/>
      <c r="KFF40" s="685"/>
      <c r="KFG40" s="685"/>
      <c r="KFH40" s="685"/>
      <c r="KFI40" s="685"/>
      <c r="KFJ40" s="685"/>
      <c r="KFK40" s="685"/>
      <c r="KFL40" s="685"/>
      <c r="KFM40" s="685"/>
      <c r="KFN40" s="685"/>
      <c r="KFO40" s="685"/>
      <c r="KFP40" s="685"/>
      <c r="KFQ40" s="685"/>
      <c r="KFR40" s="685"/>
      <c r="KFS40" s="685"/>
      <c r="KFT40" s="685"/>
      <c r="KFU40" s="685"/>
      <c r="KFV40" s="685"/>
      <c r="KFW40" s="685"/>
      <c r="KFX40" s="685"/>
      <c r="KFY40" s="685"/>
      <c r="KFZ40" s="685"/>
      <c r="KGA40" s="685"/>
      <c r="KGB40" s="685"/>
      <c r="KGC40" s="685"/>
      <c r="KGD40" s="685"/>
      <c r="KGE40" s="685"/>
      <c r="KGF40" s="685"/>
      <c r="KGG40" s="685"/>
      <c r="KGH40" s="685"/>
      <c r="KGI40" s="685"/>
      <c r="KGJ40" s="685"/>
      <c r="KGK40" s="685"/>
      <c r="KGL40" s="685"/>
      <c r="KGM40" s="685"/>
      <c r="KGN40" s="685"/>
      <c r="KGO40" s="685"/>
      <c r="KGP40" s="685"/>
      <c r="KGQ40" s="685"/>
      <c r="KGR40" s="685"/>
      <c r="KGS40" s="685"/>
      <c r="KGT40" s="685"/>
      <c r="KGU40" s="685"/>
      <c r="KGV40" s="685"/>
      <c r="KGW40" s="685"/>
      <c r="KGX40" s="685"/>
      <c r="KGY40" s="685"/>
      <c r="KGZ40" s="685"/>
      <c r="KHA40" s="685"/>
      <c r="KHB40" s="685"/>
      <c r="KHC40" s="685"/>
      <c r="KHD40" s="685"/>
      <c r="KHE40" s="685"/>
      <c r="KHF40" s="685"/>
      <c r="KHG40" s="685"/>
      <c r="KHH40" s="685"/>
      <c r="KHI40" s="685"/>
      <c r="KHJ40" s="685"/>
      <c r="KHK40" s="685"/>
      <c r="KHL40" s="685"/>
      <c r="KHM40" s="685"/>
      <c r="KHN40" s="685"/>
      <c r="KHO40" s="685"/>
      <c r="KHP40" s="685"/>
      <c r="KHQ40" s="685"/>
      <c r="KHR40" s="685"/>
      <c r="KHS40" s="685"/>
      <c r="KHT40" s="685"/>
      <c r="KHU40" s="685"/>
      <c r="KHV40" s="685"/>
      <c r="KHW40" s="685"/>
      <c r="KHX40" s="685"/>
      <c r="KHY40" s="685"/>
      <c r="KHZ40" s="685"/>
      <c r="KIA40" s="685"/>
      <c r="KIB40" s="685"/>
      <c r="KIC40" s="685"/>
      <c r="KID40" s="685"/>
      <c r="KIE40" s="685"/>
      <c r="KIF40" s="685"/>
      <c r="KIG40" s="685"/>
      <c r="KIH40" s="685"/>
      <c r="KII40" s="685"/>
      <c r="KIJ40" s="685"/>
      <c r="KIK40" s="685"/>
      <c r="KIL40" s="685"/>
      <c r="KIM40" s="685"/>
      <c r="KIN40" s="685"/>
      <c r="KIO40" s="685"/>
      <c r="KIP40" s="685"/>
      <c r="KIQ40" s="685"/>
      <c r="KIR40" s="685"/>
      <c r="KIS40" s="685"/>
      <c r="KIT40" s="685"/>
      <c r="KIU40" s="685"/>
      <c r="KIV40" s="685"/>
      <c r="KIW40" s="685"/>
      <c r="KIX40" s="685"/>
      <c r="KIY40" s="685"/>
      <c r="KIZ40" s="685"/>
      <c r="KJA40" s="685"/>
      <c r="KJB40" s="685"/>
      <c r="KJC40" s="685"/>
      <c r="KJD40" s="685"/>
      <c r="KJE40" s="685"/>
      <c r="KJF40" s="685"/>
      <c r="KJG40" s="685"/>
      <c r="KJH40" s="685"/>
      <c r="KJI40" s="685"/>
      <c r="KJJ40" s="685"/>
      <c r="KJK40" s="685"/>
      <c r="KJL40" s="685"/>
      <c r="KJM40" s="685"/>
      <c r="KJN40" s="685"/>
      <c r="KJO40" s="685"/>
      <c r="KJP40" s="685"/>
      <c r="KJQ40" s="685"/>
      <c r="KJR40" s="685"/>
      <c r="KJS40" s="685"/>
      <c r="KJT40" s="685"/>
      <c r="KJU40" s="685"/>
      <c r="KJV40" s="685"/>
      <c r="KJW40" s="685"/>
      <c r="KJX40" s="685"/>
      <c r="KJY40" s="685"/>
      <c r="KJZ40" s="685"/>
      <c r="KKA40" s="685"/>
      <c r="KKB40" s="685"/>
      <c r="KKC40" s="685"/>
      <c r="KKD40" s="685"/>
      <c r="KKE40" s="685"/>
      <c r="KKF40" s="685"/>
      <c r="KKG40" s="685"/>
      <c r="KKH40" s="685"/>
      <c r="KKI40" s="685"/>
      <c r="KKJ40" s="685"/>
      <c r="KKK40" s="685"/>
      <c r="KKL40" s="685"/>
      <c r="KKM40" s="685"/>
      <c r="KKN40" s="685"/>
      <c r="KKO40" s="685"/>
      <c r="KKP40" s="685"/>
      <c r="KKQ40" s="685"/>
      <c r="KKR40" s="685"/>
      <c r="KKS40" s="685"/>
      <c r="KKT40" s="685"/>
      <c r="KKU40" s="685"/>
      <c r="KKV40" s="685"/>
      <c r="KKW40" s="685"/>
      <c r="KKX40" s="685"/>
      <c r="KKY40" s="685"/>
      <c r="KKZ40" s="685"/>
      <c r="KLA40" s="685"/>
      <c r="KLB40" s="685"/>
      <c r="KLC40" s="685"/>
      <c r="KLD40" s="685"/>
      <c r="KLE40" s="685"/>
      <c r="KLF40" s="685"/>
      <c r="KLG40" s="685"/>
      <c r="KLH40" s="685"/>
      <c r="KLI40" s="685"/>
      <c r="KLJ40" s="685"/>
      <c r="KLK40" s="685"/>
      <c r="KLL40" s="685"/>
      <c r="KLM40" s="685"/>
      <c r="KLN40" s="685"/>
      <c r="KLO40" s="685"/>
      <c r="KLP40" s="685"/>
      <c r="KLQ40" s="685"/>
      <c r="KLR40" s="685"/>
      <c r="KLS40" s="685"/>
      <c r="KLT40" s="685"/>
      <c r="KLU40" s="685"/>
      <c r="KLV40" s="685"/>
      <c r="KLW40" s="685"/>
      <c r="KLX40" s="685"/>
      <c r="KLY40" s="685"/>
      <c r="KLZ40" s="685"/>
      <c r="KMA40" s="685"/>
      <c r="KMB40" s="685"/>
      <c r="KMC40" s="685"/>
      <c r="KMD40" s="685"/>
      <c r="KME40" s="685"/>
      <c r="KMF40" s="685"/>
      <c r="KMG40" s="685"/>
      <c r="KMH40" s="685"/>
      <c r="KMI40" s="685"/>
      <c r="KMJ40" s="685"/>
      <c r="KMK40" s="685"/>
      <c r="KML40" s="685"/>
      <c r="KMM40" s="685"/>
      <c r="KMN40" s="685"/>
      <c r="KMO40" s="685"/>
      <c r="KMP40" s="685"/>
      <c r="KMQ40" s="685"/>
      <c r="KMR40" s="685"/>
      <c r="KMS40" s="685"/>
      <c r="KMT40" s="685"/>
      <c r="KMU40" s="685"/>
      <c r="KMV40" s="685"/>
      <c r="KMW40" s="685"/>
      <c r="KMX40" s="685"/>
      <c r="KMY40" s="685"/>
      <c r="KMZ40" s="685"/>
      <c r="KNA40" s="685"/>
      <c r="KNB40" s="685"/>
      <c r="KNC40" s="685"/>
      <c r="KND40" s="685"/>
      <c r="KNE40" s="685"/>
      <c r="KNF40" s="685"/>
      <c r="KNG40" s="685"/>
      <c r="KNH40" s="685"/>
      <c r="KNI40" s="685"/>
      <c r="KNJ40" s="685"/>
      <c r="KNK40" s="685"/>
      <c r="KNL40" s="685"/>
      <c r="KNM40" s="685"/>
      <c r="KNN40" s="685"/>
      <c r="KNO40" s="685"/>
      <c r="KNP40" s="685"/>
      <c r="KNQ40" s="685"/>
      <c r="KNR40" s="685"/>
      <c r="KNS40" s="685"/>
      <c r="KNT40" s="685"/>
      <c r="KNU40" s="685"/>
      <c r="KNV40" s="685"/>
      <c r="KNW40" s="685"/>
      <c r="KNX40" s="685"/>
      <c r="KNY40" s="685"/>
      <c r="KNZ40" s="685"/>
      <c r="KOA40" s="685"/>
      <c r="KOB40" s="685"/>
      <c r="KOC40" s="685"/>
      <c r="KOD40" s="685"/>
      <c r="KOE40" s="685"/>
      <c r="KOF40" s="685"/>
      <c r="KOG40" s="685"/>
      <c r="KOH40" s="685"/>
      <c r="KOI40" s="685"/>
      <c r="KOJ40" s="685"/>
      <c r="KOK40" s="685"/>
      <c r="KOL40" s="685"/>
      <c r="KOM40" s="685"/>
      <c r="KON40" s="685"/>
      <c r="KOO40" s="685"/>
      <c r="KOP40" s="685"/>
      <c r="KOQ40" s="685"/>
      <c r="KOR40" s="685"/>
      <c r="KOS40" s="685"/>
      <c r="KOT40" s="685"/>
      <c r="KOU40" s="685"/>
      <c r="KOV40" s="685"/>
      <c r="KOW40" s="685"/>
      <c r="KOX40" s="685"/>
      <c r="KOY40" s="685"/>
      <c r="KOZ40" s="685"/>
      <c r="KPA40" s="685"/>
      <c r="KPB40" s="685"/>
      <c r="KPC40" s="685"/>
      <c r="KPD40" s="685"/>
      <c r="KPE40" s="685"/>
      <c r="KPF40" s="685"/>
      <c r="KPG40" s="685"/>
      <c r="KPH40" s="685"/>
      <c r="KPI40" s="685"/>
      <c r="KPJ40" s="685"/>
      <c r="KPK40" s="685"/>
      <c r="KPL40" s="685"/>
      <c r="KPM40" s="685"/>
      <c r="KPN40" s="685"/>
      <c r="KPO40" s="685"/>
      <c r="KPP40" s="685"/>
      <c r="KPQ40" s="685"/>
      <c r="KPR40" s="685"/>
      <c r="KPS40" s="685"/>
      <c r="KPT40" s="685"/>
      <c r="KPU40" s="685"/>
      <c r="KPV40" s="685"/>
      <c r="KPW40" s="685"/>
      <c r="KPX40" s="685"/>
      <c r="KPY40" s="685"/>
      <c r="KPZ40" s="685"/>
      <c r="KQA40" s="685"/>
      <c r="KQB40" s="685"/>
      <c r="KQC40" s="685"/>
      <c r="KQD40" s="685"/>
      <c r="KQE40" s="685"/>
      <c r="KQF40" s="685"/>
      <c r="KQG40" s="685"/>
      <c r="KQH40" s="685"/>
      <c r="KQI40" s="685"/>
      <c r="KQJ40" s="685"/>
      <c r="KQK40" s="685"/>
      <c r="KQL40" s="685"/>
      <c r="KQM40" s="685"/>
      <c r="KQN40" s="685"/>
      <c r="KQO40" s="685"/>
      <c r="KQP40" s="685"/>
      <c r="KQQ40" s="685"/>
      <c r="KQR40" s="685"/>
      <c r="KQS40" s="685"/>
      <c r="KQT40" s="685"/>
      <c r="KQU40" s="685"/>
      <c r="KQV40" s="685"/>
      <c r="KQW40" s="685"/>
      <c r="KQX40" s="685"/>
      <c r="KQY40" s="685"/>
      <c r="KQZ40" s="685"/>
      <c r="KRA40" s="685"/>
      <c r="KRB40" s="685"/>
      <c r="KRC40" s="685"/>
      <c r="KRD40" s="685"/>
      <c r="KRE40" s="685"/>
      <c r="KRF40" s="685"/>
      <c r="KRG40" s="685"/>
      <c r="KRH40" s="685"/>
      <c r="KRI40" s="685"/>
      <c r="KRJ40" s="685"/>
      <c r="KRK40" s="685"/>
      <c r="KRL40" s="685"/>
      <c r="KRM40" s="685"/>
      <c r="KRN40" s="685"/>
      <c r="KRO40" s="685"/>
      <c r="KRP40" s="685"/>
      <c r="KRQ40" s="685"/>
      <c r="KRR40" s="685"/>
      <c r="KRS40" s="685"/>
      <c r="KRT40" s="685"/>
      <c r="KRU40" s="685"/>
      <c r="KRV40" s="685"/>
      <c r="KRW40" s="685"/>
      <c r="KRX40" s="685"/>
      <c r="KRY40" s="685"/>
      <c r="KRZ40" s="685"/>
      <c r="KSA40" s="685"/>
      <c r="KSB40" s="685"/>
      <c r="KSC40" s="685"/>
      <c r="KSD40" s="685"/>
      <c r="KSE40" s="685"/>
      <c r="KSF40" s="685"/>
      <c r="KSG40" s="685"/>
      <c r="KSH40" s="685"/>
      <c r="KSI40" s="685"/>
      <c r="KSJ40" s="685"/>
      <c r="KSK40" s="685"/>
      <c r="KSL40" s="685"/>
      <c r="KSM40" s="685"/>
      <c r="KSN40" s="685"/>
      <c r="KSO40" s="685"/>
      <c r="KSP40" s="685"/>
      <c r="KSQ40" s="685"/>
      <c r="KSR40" s="685"/>
      <c r="KSS40" s="685"/>
      <c r="KST40" s="685"/>
      <c r="KSU40" s="685"/>
      <c r="KSV40" s="685"/>
      <c r="KSW40" s="685"/>
      <c r="KSX40" s="685"/>
      <c r="KSY40" s="685"/>
      <c r="KSZ40" s="685"/>
      <c r="KTA40" s="685"/>
      <c r="KTB40" s="685"/>
      <c r="KTC40" s="685"/>
      <c r="KTD40" s="685"/>
      <c r="KTE40" s="685"/>
      <c r="KTF40" s="685"/>
      <c r="KTG40" s="685"/>
      <c r="KTH40" s="685"/>
      <c r="KTI40" s="685"/>
      <c r="KTJ40" s="685"/>
      <c r="KTK40" s="685"/>
      <c r="KTL40" s="685"/>
      <c r="KTM40" s="685"/>
      <c r="KTN40" s="685"/>
      <c r="KTO40" s="685"/>
      <c r="KTP40" s="685"/>
      <c r="KTQ40" s="685"/>
      <c r="KTR40" s="685"/>
      <c r="KTS40" s="685"/>
      <c r="KTT40" s="685"/>
      <c r="KTU40" s="685"/>
      <c r="KTV40" s="685"/>
      <c r="KTW40" s="685"/>
      <c r="KTX40" s="685"/>
      <c r="KTY40" s="685"/>
      <c r="KTZ40" s="685"/>
      <c r="KUA40" s="685"/>
      <c r="KUB40" s="685"/>
      <c r="KUC40" s="685"/>
      <c r="KUD40" s="685"/>
      <c r="KUE40" s="685"/>
      <c r="KUF40" s="685"/>
      <c r="KUG40" s="685"/>
      <c r="KUH40" s="685"/>
      <c r="KUI40" s="685"/>
      <c r="KUJ40" s="685"/>
      <c r="KUK40" s="685"/>
      <c r="KUL40" s="685"/>
      <c r="KUM40" s="685"/>
      <c r="KUN40" s="685"/>
      <c r="KUO40" s="685"/>
      <c r="KUP40" s="685"/>
      <c r="KUQ40" s="685"/>
      <c r="KUR40" s="685"/>
      <c r="KUS40" s="685"/>
      <c r="KUT40" s="685"/>
      <c r="KUU40" s="685"/>
      <c r="KUV40" s="685"/>
      <c r="KUW40" s="685"/>
      <c r="KUX40" s="685"/>
      <c r="KUY40" s="685"/>
      <c r="KUZ40" s="685"/>
      <c r="KVA40" s="685"/>
      <c r="KVB40" s="685"/>
      <c r="KVC40" s="685"/>
      <c r="KVD40" s="685"/>
      <c r="KVE40" s="685"/>
      <c r="KVF40" s="685"/>
      <c r="KVG40" s="685"/>
      <c r="KVH40" s="685"/>
      <c r="KVI40" s="685"/>
      <c r="KVJ40" s="685"/>
      <c r="KVK40" s="685"/>
      <c r="KVL40" s="685"/>
      <c r="KVM40" s="685"/>
      <c r="KVN40" s="685"/>
      <c r="KVO40" s="685"/>
      <c r="KVP40" s="685"/>
      <c r="KVQ40" s="685"/>
      <c r="KVR40" s="685"/>
      <c r="KVS40" s="685"/>
      <c r="KVT40" s="685"/>
      <c r="KVU40" s="685"/>
      <c r="KVV40" s="685"/>
      <c r="KVW40" s="685"/>
      <c r="KVX40" s="685"/>
      <c r="KVY40" s="685"/>
      <c r="KVZ40" s="685"/>
      <c r="KWA40" s="685"/>
      <c r="KWB40" s="685"/>
      <c r="KWC40" s="685"/>
      <c r="KWD40" s="685"/>
      <c r="KWE40" s="685"/>
      <c r="KWF40" s="685"/>
      <c r="KWG40" s="685"/>
      <c r="KWH40" s="685"/>
      <c r="KWI40" s="685"/>
      <c r="KWJ40" s="685"/>
      <c r="KWK40" s="685"/>
      <c r="KWL40" s="685"/>
      <c r="KWM40" s="685"/>
      <c r="KWN40" s="685"/>
      <c r="KWO40" s="685"/>
      <c r="KWP40" s="685"/>
      <c r="KWQ40" s="685"/>
      <c r="KWR40" s="685"/>
      <c r="KWS40" s="685"/>
      <c r="KWT40" s="685"/>
      <c r="KWU40" s="685"/>
      <c r="KWV40" s="685"/>
      <c r="KWW40" s="685"/>
      <c r="KWX40" s="685"/>
      <c r="KWY40" s="685"/>
      <c r="KWZ40" s="685"/>
      <c r="KXA40" s="685"/>
      <c r="KXB40" s="685"/>
      <c r="KXC40" s="685"/>
      <c r="KXD40" s="685"/>
      <c r="KXE40" s="685"/>
      <c r="KXF40" s="685"/>
      <c r="KXG40" s="685"/>
      <c r="KXH40" s="685"/>
      <c r="KXI40" s="685"/>
      <c r="KXJ40" s="685"/>
      <c r="KXK40" s="685"/>
      <c r="KXL40" s="685"/>
      <c r="KXM40" s="685"/>
      <c r="KXN40" s="685"/>
      <c r="KXO40" s="685"/>
      <c r="KXP40" s="685"/>
      <c r="KXQ40" s="685"/>
      <c r="KXR40" s="685"/>
      <c r="KXS40" s="685"/>
      <c r="KXT40" s="685"/>
      <c r="KXU40" s="685"/>
      <c r="KXV40" s="685"/>
      <c r="KXW40" s="685"/>
      <c r="KXX40" s="685"/>
      <c r="KXY40" s="685"/>
      <c r="KXZ40" s="685"/>
      <c r="KYA40" s="685"/>
      <c r="KYB40" s="685"/>
      <c r="KYC40" s="685"/>
      <c r="KYD40" s="685"/>
      <c r="KYE40" s="685"/>
      <c r="KYF40" s="685"/>
      <c r="KYG40" s="685"/>
      <c r="KYH40" s="685"/>
      <c r="KYI40" s="685"/>
      <c r="KYJ40" s="685"/>
      <c r="KYK40" s="685"/>
      <c r="KYL40" s="685"/>
      <c r="KYM40" s="685"/>
      <c r="KYN40" s="685"/>
      <c r="KYO40" s="685"/>
      <c r="KYP40" s="685"/>
      <c r="KYQ40" s="685"/>
      <c r="KYR40" s="685"/>
      <c r="KYS40" s="685"/>
      <c r="KYT40" s="685"/>
      <c r="KYU40" s="685"/>
      <c r="KYV40" s="685"/>
      <c r="KYW40" s="685"/>
      <c r="KYX40" s="685"/>
      <c r="KYY40" s="685"/>
      <c r="KYZ40" s="685"/>
      <c r="KZA40" s="685"/>
      <c r="KZB40" s="685"/>
      <c r="KZC40" s="685"/>
      <c r="KZD40" s="685"/>
      <c r="KZE40" s="685"/>
      <c r="KZF40" s="685"/>
      <c r="KZG40" s="685"/>
      <c r="KZH40" s="685"/>
      <c r="KZI40" s="685"/>
      <c r="KZJ40" s="685"/>
      <c r="KZK40" s="685"/>
      <c r="KZL40" s="685"/>
      <c r="KZM40" s="685"/>
      <c r="KZN40" s="685"/>
      <c r="KZO40" s="685"/>
      <c r="KZP40" s="685"/>
      <c r="KZQ40" s="685"/>
      <c r="KZR40" s="685"/>
      <c r="KZS40" s="685"/>
      <c r="KZT40" s="685"/>
      <c r="KZU40" s="685"/>
      <c r="KZV40" s="685"/>
      <c r="KZW40" s="685"/>
      <c r="KZX40" s="685"/>
      <c r="KZY40" s="685"/>
      <c r="KZZ40" s="685"/>
      <c r="LAA40" s="685"/>
      <c r="LAB40" s="685"/>
      <c r="LAC40" s="685"/>
      <c r="LAD40" s="685"/>
      <c r="LAE40" s="685"/>
      <c r="LAF40" s="685"/>
      <c r="LAG40" s="685"/>
      <c r="LAH40" s="685"/>
      <c r="LAI40" s="685"/>
      <c r="LAJ40" s="685"/>
      <c r="LAK40" s="685"/>
      <c r="LAL40" s="685"/>
      <c r="LAM40" s="685"/>
      <c r="LAN40" s="685"/>
      <c r="LAO40" s="685"/>
      <c r="LAP40" s="685"/>
      <c r="LAQ40" s="685"/>
      <c r="LAR40" s="685"/>
      <c r="LAS40" s="685"/>
      <c r="LAT40" s="685"/>
      <c r="LAU40" s="685"/>
      <c r="LAV40" s="685"/>
      <c r="LAW40" s="685"/>
      <c r="LAX40" s="685"/>
      <c r="LAY40" s="685"/>
      <c r="LAZ40" s="685"/>
      <c r="LBA40" s="685"/>
      <c r="LBB40" s="685"/>
      <c r="LBC40" s="685"/>
      <c r="LBD40" s="685"/>
      <c r="LBE40" s="685"/>
      <c r="LBF40" s="685"/>
      <c r="LBG40" s="685"/>
      <c r="LBH40" s="685"/>
      <c r="LBI40" s="685"/>
      <c r="LBJ40" s="685"/>
      <c r="LBK40" s="685"/>
      <c r="LBL40" s="685"/>
      <c r="LBM40" s="685"/>
      <c r="LBN40" s="685"/>
      <c r="LBO40" s="685"/>
      <c r="LBP40" s="685"/>
      <c r="LBQ40" s="685"/>
      <c r="LBR40" s="685"/>
      <c r="LBS40" s="685"/>
      <c r="LBT40" s="685"/>
      <c r="LBU40" s="685"/>
      <c r="LBV40" s="685"/>
      <c r="LBW40" s="685"/>
      <c r="LBX40" s="685"/>
      <c r="LBY40" s="685"/>
      <c r="LBZ40" s="685"/>
      <c r="LCA40" s="685"/>
      <c r="LCB40" s="685"/>
      <c r="LCC40" s="685"/>
      <c r="LCD40" s="685"/>
      <c r="LCE40" s="685"/>
      <c r="LCF40" s="685"/>
      <c r="LCG40" s="685"/>
      <c r="LCH40" s="685"/>
      <c r="LCI40" s="685"/>
      <c r="LCJ40" s="685"/>
      <c r="LCK40" s="685"/>
      <c r="LCL40" s="685"/>
      <c r="LCM40" s="685"/>
      <c r="LCN40" s="685"/>
      <c r="LCO40" s="685"/>
      <c r="LCP40" s="685"/>
      <c r="LCQ40" s="685"/>
      <c r="LCR40" s="685"/>
      <c r="LCS40" s="685"/>
      <c r="LCT40" s="685"/>
      <c r="LCU40" s="685"/>
      <c r="LCV40" s="685"/>
      <c r="LCW40" s="685"/>
      <c r="LCX40" s="685"/>
      <c r="LCY40" s="685"/>
      <c r="LCZ40" s="685"/>
      <c r="LDA40" s="685"/>
      <c r="LDB40" s="685"/>
      <c r="LDC40" s="685"/>
      <c r="LDD40" s="685"/>
      <c r="LDE40" s="685"/>
      <c r="LDF40" s="685"/>
      <c r="LDG40" s="685"/>
      <c r="LDH40" s="685"/>
      <c r="LDI40" s="685"/>
      <c r="LDJ40" s="685"/>
      <c r="LDK40" s="685"/>
      <c r="LDL40" s="685"/>
      <c r="LDM40" s="685"/>
      <c r="LDN40" s="685"/>
      <c r="LDO40" s="685"/>
      <c r="LDP40" s="685"/>
      <c r="LDQ40" s="685"/>
      <c r="LDR40" s="685"/>
      <c r="LDS40" s="685"/>
      <c r="LDT40" s="685"/>
      <c r="LDU40" s="685"/>
      <c r="LDV40" s="685"/>
      <c r="LDW40" s="685"/>
      <c r="LDX40" s="685"/>
      <c r="LDY40" s="685"/>
      <c r="LDZ40" s="685"/>
      <c r="LEA40" s="685"/>
      <c r="LEB40" s="685"/>
      <c r="LEC40" s="685"/>
      <c r="LED40" s="685"/>
      <c r="LEE40" s="685"/>
      <c r="LEF40" s="685"/>
      <c r="LEG40" s="685"/>
      <c r="LEH40" s="685"/>
      <c r="LEI40" s="685"/>
      <c r="LEJ40" s="685"/>
      <c r="LEK40" s="685"/>
      <c r="LEL40" s="685"/>
      <c r="LEM40" s="685"/>
      <c r="LEN40" s="685"/>
      <c r="LEO40" s="685"/>
      <c r="LEP40" s="685"/>
      <c r="LEQ40" s="685"/>
      <c r="LER40" s="685"/>
      <c r="LES40" s="685"/>
      <c r="LET40" s="685"/>
      <c r="LEU40" s="685"/>
      <c r="LEV40" s="685"/>
      <c r="LEW40" s="685"/>
      <c r="LEX40" s="685"/>
      <c r="LEY40" s="685"/>
      <c r="LEZ40" s="685"/>
      <c r="LFA40" s="685"/>
      <c r="LFB40" s="685"/>
      <c r="LFC40" s="685"/>
      <c r="LFD40" s="685"/>
      <c r="LFE40" s="685"/>
      <c r="LFF40" s="685"/>
      <c r="LFG40" s="685"/>
      <c r="LFH40" s="685"/>
      <c r="LFI40" s="685"/>
      <c r="LFJ40" s="685"/>
      <c r="LFK40" s="685"/>
      <c r="LFL40" s="685"/>
      <c r="LFM40" s="685"/>
      <c r="LFN40" s="685"/>
      <c r="LFO40" s="685"/>
      <c r="LFP40" s="685"/>
      <c r="LFQ40" s="685"/>
      <c r="LFR40" s="685"/>
      <c r="LFS40" s="685"/>
      <c r="LFT40" s="685"/>
      <c r="LFU40" s="685"/>
      <c r="LFV40" s="685"/>
      <c r="LFW40" s="685"/>
      <c r="LFX40" s="685"/>
      <c r="LFY40" s="685"/>
      <c r="LFZ40" s="685"/>
      <c r="LGA40" s="685"/>
      <c r="LGB40" s="685"/>
      <c r="LGC40" s="685"/>
      <c r="LGD40" s="685"/>
      <c r="LGE40" s="685"/>
      <c r="LGF40" s="685"/>
      <c r="LGG40" s="685"/>
      <c r="LGH40" s="685"/>
      <c r="LGI40" s="685"/>
      <c r="LGJ40" s="685"/>
      <c r="LGK40" s="685"/>
      <c r="LGL40" s="685"/>
      <c r="LGM40" s="685"/>
      <c r="LGN40" s="685"/>
      <c r="LGO40" s="685"/>
      <c r="LGP40" s="685"/>
      <c r="LGQ40" s="685"/>
      <c r="LGR40" s="685"/>
      <c r="LGS40" s="685"/>
      <c r="LGT40" s="685"/>
      <c r="LGU40" s="685"/>
      <c r="LGV40" s="685"/>
      <c r="LGW40" s="685"/>
      <c r="LGX40" s="685"/>
      <c r="LGY40" s="685"/>
      <c r="LGZ40" s="685"/>
      <c r="LHA40" s="685"/>
      <c r="LHB40" s="685"/>
      <c r="LHC40" s="685"/>
      <c r="LHD40" s="685"/>
      <c r="LHE40" s="685"/>
      <c r="LHF40" s="685"/>
      <c r="LHG40" s="685"/>
      <c r="LHH40" s="685"/>
      <c r="LHI40" s="685"/>
      <c r="LHJ40" s="685"/>
      <c r="LHK40" s="685"/>
      <c r="LHL40" s="685"/>
      <c r="LHM40" s="685"/>
      <c r="LHN40" s="685"/>
      <c r="LHO40" s="685"/>
      <c r="LHP40" s="685"/>
      <c r="LHQ40" s="685"/>
      <c r="LHR40" s="685"/>
      <c r="LHS40" s="685"/>
      <c r="LHT40" s="685"/>
      <c r="LHU40" s="685"/>
      <c r="LHV40" s="685"/>
      <c r="LHW40" s="685"/>
      <c r="LHX40" s="685"/>
      <c r="LHY40" s="685"/>
      <c r="LHZ40" s="685"/>
      <c r="LIA40" s="685"/>
      <c r="LIB40" s="685"/>
      <c r="LIC40" s="685"/>
      <c r="LID40" s="685"/>
      <c r="LIE40" s="685"/>
      <c r="LIF40" s="685"/>
      <c r="LIG40" s="685"/>
      <c r="LIH40" s="685"/>
      <c r="LII40" s="685"/>
      <c r="LIJ40" s="685"/>
      <c r="LIK40" s="685"/>
      <c r="LIL40" s="685"/>
      <c r="LIM40" s="685"/>
      <c r="LIN40" s="685"/>
      <c r="LIO40" s="685"/>
      <c r="LIP40" s="685"/>
      <c r="LIQ40" s="685"/>
      <c r="LIR40" s="685"/>
      <c r="LIS40" s="685"/>
      <c r="LIT40" s="685"/>
      <c r="LIU40" s="685"/>
      <c r="LIV40" s="685"/>
      <c r="LIW40" s="685"/>
      <c r="LIX40" s="685"/>
      <c r="LIY40" s="685"/>
      <c r="LIZ40" s="685"/>
      <c r="LJA40" s="685"/>
      <c r="LJB40" s="685"/>
      <c r="LJC40" s="685"/>
      <c r="LJD40" s="685"/>
      <c r="LJE40" s="685"/>
      <c r="LJF40" s="685"/>
      <c r="LJG40" s="685"/>
      <c r="LJH40" s="685"/>
      <c r="LJI40" s="685"/>
      <c r="LJJ40" s="685"/>
      <c r="LJK40" s="685"/>
      <c r="LJL40" s="685"/>
      <c r="LJM40" s="685"/>
      <c r="LJN40" s="685"/>
      <c r="LJO40" s="685"/>
      <c r="LJP40" s="685"/>
      <c r="LJQ40" s="685"/>
      <c r="LJR40" s="685"/>
      <c r="LJS40" s="685"/>
      <c r="LJT40" s="685"/>
      <c r="LJU40" s="685"/>
      <c r="LJV40" s="685"/>
      <c r="LJW40" s="685"/>
      <c r="LJX40" s="685"/>
      <c r="LJY40" s="685"/>
      <c r="LJZ40" s="685"/>
      <c r="LKA40" s="685"/>
      <c r="LKB40" s="685"/>
      <c r="LKC40" s="685"/>
      <c r="LKD40" s="685"/>
      <c r="LKE40" s="685"/>
      <c r="LKF40" s="685"/>
      <c r="LKG40" s="685"/>
      <c r="LKH40" s="685"/>
      <c r="LKI40" s="685"/>
      <c r="LKJ40" s="685"/>
      <c r="LKK40" s="685"/>
      <c r="LKL40" s="685"/>
      <c r="LKM40" s="685"/>
      <c r="LKN40" s="685"/>
      <c r="LKO40" s="685"/>
      <c r="LKP40" s="685"/>
      <c r="LKQ40" s="685"/>
      <c r="LKR40" s="685"/>
      <c r="LKS40" s="685"/>
      <c r="LKT40" s="685"/>
      <c r="LKU40" s="685"/>
      <c r="LKV40" s="685"/>
      <c r="LKW40" s="685"/>
      <c r="LKX40" s="685"/>
      <c r="LKY40" s="685"/>
      <c r="LKZ40" s="685"/>
      <c r="LLA40" s="685"/>
      <c r="LLB40" s="685"/>
      <c r="LLC40" s="685"/>
      <c r="LLD40" s="685"/>
      <c r="LLE40" s="685"/>
      <c r="LLF40" s="685"/>
      <c r="LLG40" s="685"/>
      <c r="LLH40" s="685"/>
      <c r="LLI40" s="685"/>
      <c r="LLJ40" s="685"/>
      <c r="LLK40" s="685"/>
      <c r="LLL40" s="685"/>
      <c r="LLM40" s="685"/>
      <c r="LLN40" s="685"/>
      <c r="LLO40" s="685"/>
      <c r="LLP40" s="685"/>
      <c r="LLQ40" s="685"/>
      <c r="LLR40" s="685"/>
      <c r="LLS40" s="685"/>
      <c r="LLT40" s="685"/>
      <c r="LLU40" s="685"/>
      <c r="LLV40" s="685"/>
      <c r="LLW40" s="685"/>
      <c r="LLX40" s="685"/>
      <c r="LLY40" s="685"/>
      <c r="LLZ40" s="685"/>
      <c r="LMA40" s="685"/>
      <c r="LMB40" s="685"/>
      <c r="LMC40" s="685"/>
      <c r="LMD40" s="685"/>
      <c r="LME40" s="685"/>
      <c r="LMF40" s="685"/>
      <c r="LMG40" s="685"/>
      <c r="LMH40" s="685"/>
      <c r="LMI40" s="685"/>
      <c r="LMJ40" s="685"/>
      <c r="LMK40" s="685"/>
      <c r="LML40" s="685"/>
      <c r="LMM40" s="685"/>
      <c r="LMN40" s="685"/>
      <c r="LMO40" s="685"/>
      <c r="LMP40" s="685"/>
      <c r="LMQ40" s="685"/>
      <c r="LMR40" s="685"/>
      <c r="LMS40" s="685"/>
      <c r="LMT40" s="685"/>
      <c r="LMU40" s="685"/>
      <c r="LMV40" s="685"/>
      <c r="LMW40" s="685"/>
      <c r="LMX40" s="685"/>
      <c r="LMY40" s="685"/>
      <c r="LMZ40" s="685"/>
      <c r="LNA40" s="685"/>
      <c r="LNB40" s="685"/>
      <c r="LNC40" s="685"/>
      <c r="LND40" s="685"/>
      <c r="LNE40" s="685"/>
      <c r="LNF40" s="685"/>
      <c r="LNG40" s="685"/>
      <c r="LNH40" s="685"/>
      <c r="LNI40" s="685"/>
      <c r="LNJ40" s="685"/>
      <c r="LNK40" s="685"/>
      <c r="LNL40" s="685"/>
      <c r="LNM40" s="685"/>
      <c r="LNN40" s="685"/>
      <c r="LNO40" s="685"/>
      <c r="LNP40" s="685"/>
      <c r="LNQ40" s="685"/>
      <c r="LNR40" s="685"/>
      <c r="LNS40" s="685"/>
      <c r="LNT40" s="685"/>
      <c r="LNU40" s="685"/>
      <c r="LNV40" s="685"/>
      <c r="LNW40" s="685"/>
      <c r="LNX40" s="685"/>
      <c r="LNY40" s="685"/>
      <c r="LNZ40" s="685"/>
      <c r="LOA40" s="685"/>
      <c r="LOB40" s="685"/>
      <c r="LOC40" s="685"/>
      <c r="LOD40" s="685"/>
      <c r="LOE40" s="685"/>
      <c r="LOF40" s="685"/>
      <c r="LOG40" s="685"/>
      <c r="LOH40" s="685"/>
      <c r="LOI40" s="685"/>
      <c r="LOJ40" s="685"/>
      <c r="LOK40" s="685"/>
      <c r="LOL40" s="685"/>
      <c r="LOM40" s="685"/>
      <c r="LON40" s="685"/>
      <c r="LOO40" s="685"/>
      <c r="LOP40" s="685"/>
      <c r="LOQ40" s="685"/>
      <c r="LOR40" s="685"/>
      <c r="LOS40" s="685"/>
      <c r="LOT40" s="685"/>
      <c r="LOU40" s="685"/>
      <c r="LOV40" s="685"/>
      <c r="LOW40" s="685"/>
      <c r="LOX40" s="685"/>
      <c r="LOY40" s="685"/>
      <c r="LOZ40" s="685"/>
      <c r="LPA40" s="685"/>
      <c r="LPB40" s="685"/>
      <c r="LPC40" s="685"/>
      <c r="LPD40" s="685"/>
      <c r="LPE40" s="685"/>
      <c r="LPF40" s="685"/>
      <c r="LPG40" s="685"/>
      <c r="LPH40" s="685"/>
      <c r="LPI40" s="685"/>
      <c r="LPJ40" s="685"/>
      <c r="LPK40" s="685"/>
      <c r="LPL40" s="685"/>
      <c r="LPM40" s="685"/>
      <c r="LPN40" s="685"/>
      <c r="LPO40" s="685"/>
      <c r="LPP40" s="685"/>
      <c r="LPQ40" s="685"/>
      <c r="LPR40" s="685"/>
      <c r="LPS40" s="685"/>
      <c r="LPT40" s="685"/>
      <c r="LPU40" s="685"/>
      <c r="LPV40" s="685"/>
      <c r="LPW40" s="685"/>
      <c r="LPX40" s="685"/>
      <c r="LPY40" s="685"/>
      <c r="LPZ40" s="685"/>
      <c r="LQA40" s="685"/>
      <c r="LQB40" s="685"/>
      <c r="LQC40" s="685"/>
      <c r="LQD40" s="685"/>
      <c r="LQE40" s="685"/>
      <c r="LQF40" s="685"/>
      <c r="LQG40" s="685"/>
      <c r="LQH40" s="685"/>
      <c r="LQI40" s="685"/>
      <c r="LQJ40" s="685"/>
      <c r="LQK40" s="685"/>
      <c r="LQL40" s="685"/>
      <c r="LQM40" s="685"/>
      <c r="LQN40" s="685"/>
      <c r="LQO40" s="685"/>
      <c r="LQP40" s="685"/>
      <c r="LQQ40" s="685"/>
      <c r="LQR40" s="685"/>
      <c r="LQS40" s="685"/>
      <c r="LQT40" s="685"/>
      <c r="LQU40" s="685"/>
      <c r="LQV40" s="685"/>
      <c r="LQW40" s="685"/>
      <c r="LQX40" s="685"/>
      <c r="LQY40" s="685"/>
      <c r="LQZ40" s="685"/>
      <c r="LRA40" s="685"/>
      <c r="LRB40" s="685"/>
      <c r="LRC40" s="685"/>
      <c r="LRD40" s="685"/>
      <c r="LRE40" s="685"/>
      <c r="LRF40" s="685"/>
      <c r="LRG40" s="685"/>
      <c r="LRH40" s="685"/>
      <c r="LRI40" s="685"/>
      <c r="LRJ40" s="685"/>
      <c r="LRK40" s="685"/>
      <c r="LRL40" s="685"/>
      <c r="LRM40" s="685"/>
      <c r="LRN40" s="685"/>
      <c r="LRO40" s="685"/>
      <c r="LRP40" s="685"/>
      <c r="LRQ40" s="685"/>
      <c r="LRR40" s="685"/>
      <c r="LRS40" s="685"/>
      <c r="LRT40" s="685"/>
      <c r="LRU40" s="685"/>
      <c r="LRV40" s="685"/>
      <c r="LRW40" s="685"/>
      <c r="LRX40" s="685"/>
      <c r="LRY40" s="685"/>
      <c r="LRZ40" s="685"/>
      <c r="LSA40" s="685"/>
      <c r="LSB40" s="685"/>
      <c r="LSC40" s="685"/>
      <c r="LSD40" s="685"/>
      <c r="LSE40" s="685"/>
      <c r="LSF40" s="685"/>
      <c r="LSG40" s="685"/>
      <c r="LSH40" s="685"/>
      <c r="LSI40" s="685"/>
      <c r="LSJ40" s="685"/>
      <c r="LSK40" s="685"/>
      <c r="LSL40" s="685"/>
      <c r="LSM40" s="685"/>
      <c r="LSN40" s="685"/>
      <c r="LSO40" s="685"/>
      <c r="LSP40" s="685"/>
      <c r="LSQ40" s="685"/>
      <c r="LSR40" s="685"/>
      <c r="LSS40" s="685"/>
      <c r="LST40" s="685"/>
      <c r="LSU40" s="685"/>
      <c r="LSV40" s="685"/>
      <c r="LSW40" s="685"/>
      <c r="LSX40" s="685"/>
      <c r="LSY40" s="685"/>
      <c r="LSZ40" s="685"/>
      <c r="LTA40" s="685"/>
      <c r="LTB40" s="685"/>
      <c r="LTC40" s="685"/>
      <c r="LTD40" s="685"/>
      <c r="LTE40" s="685"/>
      <c r="LTF40" s="685"/>
      <c r="LTG40" s="685"/>
      <c r="LTH40" s="685"/>
      <c r="LTI40" s="685"/>
      <c r="LTJ40" s="685"/>
      <c r="LTK40" s="685"/>
      <c r="LTL40" s="685"/>
      <c r="LTM40" s="685"/>
      <c r="LTN40" s="685"/>
      <c r="LTO40" s="685"/>
      <c r="LTP40" s="685"/>
      <c r="LTQ40" s="685"/>
      <c r="LTR40" s="685"/>
      <c r="LTS40" s="685"/>
      <c r="LTT40" s="685"/>
      <c r="LTU40" s="685"/>
      <c r="LTV40" s="685"/>
      <c r="LTW40" s="685"/>
      <c r="LTX40" s="685"/>
      <c r="LTY40" s="685"/>
      <c r="LTZ40" s="685"/>
      <c r="LUA40" s="685"/>
      <c r="LUB40" s="685"/>
      <c r="LUC40" s="685"/>
      <c r="LUD40" s="685"/>
      <c r="LUE40" s="685"/>
      <c r="LUF40" s="685"/>
      <c r="LUG40" s="685"/>
      <c r="LUH40" s="685"/>
      <c r="LUI40" s="685"/>
      <c r="LUJ40" s="685"/>
      <c r="LUK40" s="685"/>
      <c r="LUL40" s="685"/>
      <c r="LUM40" s="685"/>
      <c r="LUN40" s="685"/>
      <c r="LUO40" s="685"/>
      <c r="LUP40" s="685"/>
      <c r="LUQ40" s="685"/>
      <c r="LUR40" s="685"/>
      <c r="LUS40" s="685"/>
      <c r="LUT40" s="685"/>
      <c r="LUU40" s="685"/>
      <c r="LUV40" s="685"/>
      <c r="LUW40" s="685"/>
      <c r="LUX40" s="685"/>
      <c r="LUY40" s="685"/>
      <c r="LUZ40" s="685"/>
      <c r="LVA40" s="685"/>
      <c r="LVB40" s="685"/>
      <c r="LVC40" s="685"/>
      <c r="LVD40" s="685"/>
      <c r="LVE40" s="685"/>
      <c r="LVF40" s="685"/>
      <c r="LVG40" s="685"/>
      <c r="LVH40" s="685"/>
      <c r="LVI40" s="685"/>
      <c r="LVJ40" s="685"/>
      <c r="LVK40" s="685"/>
      <c r="LVL40" s="685"/>
      <c r="LVM40" s="685"/>
      <c r="LVN40" s="685"/>
      <c r="LVO40" s="685"/>
      <c r="LVP40" s="685"/>
      <c r="LVQ40" s="685"/>
      <c r="LVR40" s="685"/>
      <c r="LVS40" s="685"/>
      <c r="LVT40" s="685"/>
      <c r="LVU40" s="685"/>
      <c r="LVV40" s="685"/>
      <c r="LVW40" s="685"/>
      <c r="LVX40" s="685"/>
      <c r="LVY40" s="685"/>
      <c r="LVZ40" s="685"/>
      <c r="LWA40" s="685"/>
      <c r="LWB40" s="685"/>
      <c r="LWC40" s="685"/>
      <c r="LWD40" s="685"/>
      <c r="LWE40" s="685"/>
      <c r="LWF40" s="685"/>
      <c r="LWG40" s="685"/>
      <c r="LWH40" s="685"/>
      <c r="LWI40" s="685"/>
      <c r="LWJ40" s="685"/>
      <c r="LWK40" s="685"/>
      <c r="LWL40" s="685"/>
      <c r="LWM40" s="685"/>
      <c r="LWN40" s="685"/>
      <c r="LWO40" s="685"/>
      <c r="LWP40" s="685"/>
      <c r="LWQ40" s="685"/>
      <c r="LWR40" s="685"/>
      <c r="LWS40" s="685"/>
      <c r="LWT40" s="685"/>
      <c r="LWU40" s="685"/>
      <c r="LWV40" s="685"/>
      <c r="LWW40" s="685"/>
      <c r="LWX40" s="685"/>
      <c r="LWY40" s="685"/>
      <c r="LWZ40" s="685"/>
      <c r="LXA40" s="685"/>
      <c r="LXB40" s="685"/>
      <c r="LXC40" s="685"/>
      <c r="LXD40" s="685"/>
      <c r="LXE40" s="685"/>
      <c r="LXF40" s="685"/>
      <c r="LXG40" s="685"/>
      <c r="LXH40" s="685"/>
      <c r="LXI40" s="685"/>
      <c r="LXJ40" s="685"/>
      <c r="LXK40" s="685"/>
      <c r="LXL40" s="685"/>
      <c r="LXM40" s="685"/>
      <c r="LXN40" s="685"/>
      <c r="LXO40" s="685"/>
      <c r="LXP40" s="685"/>
      <c r="LXQ40" s="685"/>
      <c r="LXR40" s="685"/>
      <c r="LXS40" s="685"/>
      <c r="LXT40" s="685"/>
      <c r="LXU40" s="685"/>
      <c r="LXV40" s="685"/>
      <c r="LXW40" s="685"/>
      <c r="LXX40" s="685"/>
      <c r="LXY40" s="685"/>
      <c r="LXZ40" s="685"/>
      <c r="LYA40" s="685"/>
      <c r="LYB40" s="685"/>
      <c r="LYC40" s="685"/>
      <c r="LYD40" s="685"/>
      <c r="LYE40" s="685"/>
      <c r="LYF40" s="685"/>
      <c r="LYG40" s="685"/>
      <c r="LYH40" s="685"/>
      <c r="LYI40" s="685"/>
      <c r="LYJ40" s="685"/>
      <c r="LYK40" s="685"/>
      <c r="LYL40" s="685"/>
      <c r="LYM40" s="685"/>
      <c r="LYN40" s="685"/>
      <c r="LYO40" s="685"/>
      <c r="LYP40" s="685"/>
      <c r="LYQ40" s="685"/>
      <c r="LYR40" s="685"/>
      <c r="LYS40" s="685"/>
      <c r="LYT40" s="685"/>
      <c r="LYU40" s="685"/>
      <c r="LYV40" s="685"/>
      <c r="LYW40" s="685"/>
      <c r="LYX40" s="685"/>
      <c r="LYY40" s="685"/>
      <c r="LYZ40" s="685"/>
      <c r="LZA40" s="685"/>
      <c r="LZB40" s="685"/>
      <c r="LZC40" s="685"/>
      <c r="LZD40" s="685"/>
      <c r="LZE40" s="685"/>
      <c r="LZF40" s="685"/>
      <c r="LZG40" s="685"/>
      <c r="LZH40" s="685"/>
      <c r="LZI40" s="685"/>
      <c r="LZJ40" s="685"/>
      <c r="LZK40" s="685"/>
      <c r="LZL40" s="685"/>
      <c r="LZM40" s="685"/>
      <c r="LZN40" s="685"/>
      <c r="LZO40" s="685"/>
      <c r="LZP40" s="685"/>
      <c r="LZQ40" s="685"/>
      <c r="LZR40" s="685"/>
      <c r="LZS40" s="685"/>
      <c r="LZT40" s="685"/>
      <c r="LZU40" s="685"/>
      <c r="LZV40" s="685"/>
      <c r="LZW40" s="685"/>
      <c r="LZX40" s="685"/>
      <c r="LZY40" s="685"/>
      <c r="LZZ40" s="685"/>
      <c r="MAA40" s="685"/>
      <c r="MAB40" s="685"/>
      <c r="MAC40" s="685"/>
      <c r="MAD40" s="685"/>
      <c r="MAE40" s="685"/>
      <c r="MAF40" s="685"/>
      <c r="MAG40" s="685"/>
      <c r="MAH40" s="685"/>
      <c r="MAI40" s="685"/>
      <c r="MAJ40" s="685"/>
      <c r="MAK40" s="685"/>
      <c r="MAL40" s="685"/>
      <c r="MAM40" s="685"/>
      <c r="MAN40" s="685"/>
      <c r="MAO40" s="685"/>
      <c r="MAP40" s="685"/>
      <c r="MAQ40" s="685"/>
      <c r="MAR40" s="685"/>
      <c r="MAS40" s="685"/>
      <c r="MAT40" s="685"/>
      <c r="MAU40" s="685"/>
      <c r="MAV40" s="685"/>
      <c r="MAW40" s="685"/>
      <c r="MAX40" s="685"/>
      <c r="MAY40" s="685"/>
      <c r="MAZ40" s="685"/>
      <c r="MBA40" s="685"/>
      <c r="MBB40" s="685"/>
      <c r="MBC40" s="685"/>
      <c r="MBD40" s="685"/>
      <c r="MBE40" s="685"/>
      <c r="MBF40" s="685"/>
      <c r="MBG40" s="685"/>
      <c r="MBH40" s="685"/>
      <c r="MBI40" s="685"/>
      <c r="MBJ40" s="685"/>
      <c r="MBK40" s="685"/>
      <c r="MBL40" s="685"/>
      <c r="MBM40" s="685"/>
      <c r="MBN40" s="685"/>
      <c r="MBO40" s="685"/>
      <c r="MBP40" s="685"/>
      <c r="MBQ40" s="685"/>
      <c r="MBR40" s="685"/>
      <c r="MBS40" s="685"/>
      <c r="MBT40" s="685"/>
      <c r="MBU40" s="685"/>
      <c r="MBV40" s="685"/>
      <c r="MBW40" s="685"/>
      <c r="MBX40" s="685"/>
      <c r="MBY40" s="685"/>
      <c r="MBZ40" s="685"/>
      <c r="MCA40" s="685"/>
      <c r="MCB40" s="685"/>
      <c r="MCC40" s="685"/>
      <c r="MCD40" s="685"/>
      <c r="MCE40" s="685"/>
      <c r="MCF40" s="685"/>
      <c r="MCG40" s="685"/>
      <c r="MCH40" s="685"/>
      <c r="MCI40" s="685"/>
      <c r="MCJ40" s="685"/>
      <c r="MCK40" s="685"/>
      <c r="MCL40" s="685"/>
      <c r="MCM40" s="685"/>
      <c r="MCN40" s="685"/>
      <c r="MCO40" s="685"/>
      <c r="MCP40" s="685"/>
      <c r="MCQ40" s="685"/>
      <c r="MCR40" s="685"/>
      <c r="MCS40" s="685"/>
      <c r="MCT40" s="685"/>
      <c r="MCU40" s="685"/>
      <c r="MCV40" s="685"/>
      <c r="MCW40" s="685"/>
      <c r="MCX40" s="685"/>
      <c r="MCY40" s="685"/>
      <c r="MCZ40" s="685"/>
      <c r="MDA40" s="685"/>
      <c r="MDB40" s="685"/>
      <c r="MDC40" s="685"/>
      <c r="MDD40" s="685"/>
      <c r="MDE40" s="685"/>
      <c r="MDF40" s="685"/>
      <c r="MDG40" s="685"/>
      <c r="MDH40" s="685"/>
      <c r="MDI40" s="685"/>
      <c r="MDJ40" s="685"/>
      <c r="MDK40" s="685"/>
      <c r="MDL40" s="685"/>
      <c r="MDM40" s="685"/>
      <c r="MDN40" s="685"/>
      <c r="MDO40" s="685"/>
      <c r="MDP40" s="685"/>
      <c r="MDQ40" s="685"/>
      <c r="MDR40" s="685"/>
      <c r="MDS40" s="685"/>
      <c r="MDT40" s="685"/>
      <c r="MDU40" s="685"/>
      <c r="MDV40" s="685"/>
      <c r="MDW40" s="685"/>
      <c r="MDX40" s="685"/>
      <c r="MDY40" s="685"/>
      <c r="MDZ40" s="685"/>
      <c r="MEA40" s="685"/>
      <c r="MEB40" s="685"/>
      <c r="MEC40" s="685"/>
      <c r="MED40" s="685"/>
      <c r="MEE40" s="685"/>
      <c r="MEF40" s="685"/>
      <c r="MEG40" s="685"/>
      <c r="MEH40" s="685"/>
      <c r="MEI40" s="685"/>
      <c r="MEJ40" s="685"/>
      <c r="MEK40" s="685"/>
      <c r="MEL40" s="685"/>
      <c r="MEM40" s="685"/>
      <c r="MEN40" s="685"/>
      <c r="MEO40" s="685"/>
      <c r="MEP40" s="685"/>
      <c r="MEQ40" s="685"/>
      <c r="MER40" s="685"/>
      <c r="MES40" s="685"/>
      <c r="MET40" s="685"/>
      <c r="MEU40" s="685"/>
      <c r="MEV40" s="685"/>
      <c r="MEW40" s="685"/>
      <c r="MEX40" s="685"/>
      <c r="MEY40" s="685"/>
      <c r="MEZ40" s="685"/>
      <c r="MFA40" s="685"/>
      <c r="MFB40" s="685"/>
      <c r="MFC40" s="685"/>
      <c r="MFD40" s="685"/>
      <c r="MFE40" s="685"/>
      <c r="MFF40" s="685"/>
      <c r="MFG40" s="685"/>
      <c r="MFH40" s="685"/>
      <c r="MFI40" s="685"/>
      <c r="MFJ40" s="685"/>
      <c r="MFK40" s="685"/>
      <c r="MFL40" s="685"/>
      <c r="MFM40" s="685"/>
      <c r="MFN40" s="685"/>
      <c r="MFO40" s="685"/>
      <c r="MFP40" s="685"/>
      <c r="MFQ40" s="685"/>
      <c r="MFR40" s="685"/>
      <c r="MFS40" s="685"/>
      <c r="MFT40" s="685"/>
      <c r="MFU40" s="685"/>
      <c r="MFV40" s="685"/>
      <c r="MFW40" s="685"/>
      <c r="MFX40" s="685"/>
      <c r="MFY40" s="685"/>
      <c r="MFZ40" s="685"/>
      <c r="MGA40" s="685"/>
      <c r="MGB40" s="685"/>
      <c r="MGC40" s="685"/>
      <c r="MGD40" s="685"/>
      <c r="MGE40" s="685"/>
      <c r="MGF40" s="685"/>
      <c r="MGG40" s="685"/>
      <c r="MGH40" s="685"/>
      <c r="MGI40" s="685"/>
      <c r="MGJ40" s="685"/>
      <c r="MGK40" s="685"/>
      <c r="MGL40" s="685"/>
      <c r="MGM40" s="685"/>
      <c r="MGN40" s="685"/>
      <c r="MGO40" s="685"/>
      <c r="MGP40" s="685"/>
      <c r="MGQ40" s="685"/>
      <c r="MGR40" s="685"/>
      <c r="MGS40" s="685"/>
      <c r="MGT40" s="685"/>
      <c r="MGU40" s="685"/>
      <c r="MGV40" s="685"/>
      <c r="MGW40" s="685"/>
      <c r="MGX40" s="685"/>
      <c r="MGY40" s="685"/>
      <c r="MGZ40" s="685"/>
      <c r="MHA40" s="685"/>
      <c r="MHB40" s="685"/>
      <c r="MHC40" s="685"/>
      <c r="MHD40" s="685"/>
      <c r="MHE40" s="685"/>
      <c r="MHF40" s="685"/>
      <c r="MHG40" s="685"/>
      <c r="MHH40" s="685"/>
      <c r="MHI40" s="685"/>
      <c r="MHJ40" s="685"/>
      <c r="MHK40" s="685"/>
      <c r="MHL40" s="685"/>
      <c r="MHM40" s="685"/>
      <c r="MHN40" s="685"/>
      <c r="MHO40" s="685"/>
      <c r="MHP40" s="685"/>
      <c r="MHQ40" s="685"/>
      <c r="MHR40" s="685"/>
      <c r="MHS40" s="685"/>
      <c r="MHT40" s="685"/>
      <c r="MHU40" s="685"/>
      <c r="MHV40" s="685"/>
      <c r="MHW40" s="685"/>
      <c r="MHX40" s="685"/>
      <c r="MHY40" s="685"/>
      <c r="MHZ40" s="685"/>
      <c r="MIA40" s="685"/>
      <c r="MIB40" s="685"/>
      <c r="MIC40" s="685"/>
      <c r="MID40" s="685"/>
      <c r="MIE40" s="685"/>
      <c r="MIF40" s="685"/>
      <c r="MIG40" s="685"/>
      <c r="MIH40" s="685"/>
      <c r="MII40" s="685"/>
      <c r="MIJ40" s="685"/>
      <c r="MIK40" s="685"/>
      <c r="MIL40" s="685"/>
      <c r="MIM40" s="685"/>
      <c r="MIN40" s="685"/>
      <c r="MIO40" s="685"/>
      <c r="MIP40" s="685"/>
      <c r="MIQ40" s="685"/>
      <c r="MIR40" s="685"/>
      <c r="MIS40" s="685"/>
      <c r="MIT40" s="685"/>
      <c r="MIU40" s="685"/>
      <c r="MIV40" s="685"/>
      <c r="MIW40" s="685"/>
      <c r="MIX40" s="685"/>
      <c r="MIY40" s="685"/>
      <c r="MIZ40" s="685"/>
      <c r="MJA40" s="685"/>
      <c r="MJB40" s="685"/>
      <c r="MJC40" s="685"/>
      <c r="MJD40" s="685"/>
      <c r="MJE40" s="685"/>
      <c r="MJF40" s="685"/>
      <c r="MJG40" s="685"/>
      <c r="MJH40" s="685"/>
      <c r="MJI40" s="685"/>
      <c r="MJJ40" s="685"/>
      <c r="MJK40" s="685"/>
      <c r="MJL40" s="685"/>
      <c r="MJM40" s="685"/>
      <c r="MJN40" s="685"/>
      <c r="MJO40" s="685"/>
      <c r="MJP40" s="685"/>
      <c r="MJQ40" s="685"/>
      <c r="MJR40" s="685"/>
      <c r="MJS40" s="685"/>
      <c r="MJT40" s="685"/>
      <c r="MJU40" s="685"/>
      <c r="MJV40" s="685"/>
      <c r="MJW40" s="685"/>
      <c r="MJX40" s="685"/>
      <c r="MJY40" s="685"/>
      <c r="MJZ40" s="685"/>
      <c r="MKA40" s="685"/>
      <c r="MKB40" s="685"/>
      <c r="MKC40" s="685"/>
      <c r="MKD40" s="685"/>
      <c r="MKE40" s="685"/>
      <c r="MKF40" s="685"/>
      <c r="MKG40" s="685"/>
      <c r="MKH40" s="685"/>
      <c r="MKI40" s="685"/>
      <c r="MKJ40" s="685"/>
      <c r="MKK40" s="685"/>
      <c r="MKL40" s="685"/>
      <c r="MKM40" s="685"/>
      <c r="MKN40" s="685"/>
      <c r="MKO40" s="685"/>
      <c r="MKP40" s="685"/>
      <c r="MKQ40" s="685"/>
      <c r="MKR40" s="685"/>
      <c r="MKS40" s="685"/>
      <c r="MKT40" s="685"/>
      <c r="MKU40" s="685"/>
      <c r="MKV40" s="685"/>
      <c r="MKW40" s="685"/>
      <c r="MKX40" s="685"/>
      <c r="MKY40" s="685"/>
      <c r="MKZ40" s="685"/>
      <c r="MLA40" s="685"/>
      <c r="MLB40" s="685"/>
      <c r="MLC40" s="685"/>
      <c r="MLD40" s="685"/>
      <c r="MLE40" s="685"/>
      <c r="MLF40" s="685"/>
      <c r="MLG40" s="685"/>
      <c r="MLH40" s="685"/>
      <c r="MLI40" s="685"/>
      <c r="MLJ40" s="685"/>
      <c r="MLK40" s="685"/>
      <c r="MLL40" s="685"/>
      <c r="MLM40" s="685"/>
      <c r="MLN40" s="685"/>
      <c r="MLO40" s="685"/>
      <c r="MLP40" s="685"/>
      <c r="MLQ40" s="685"/>
      <c r="MLR40" s="685"/>
      <c r="MLS40" s="685"/>
      <c r="MLT40" s="685"/>
      <c r="MLU40" s="685"/>
      <c r="MLV40" s="685"/>
      <c r="MLW40" s="685"/>
      <c r="MLX40" s="685"/>
      <c r="MLY40" s="685"/>
      <c r="MLZ40" s="685"/>
      <c r="MMA40" s="685"/>
      <c r="MMB40" s="685"/>
      <c r="MMC40" s="685"/>
      <c r="MMD40" s="685"/>
      <c r="MME40" s="685"/>
      <c r="MMF40" s="685"/>
      <c r="MMG40" s="685"/>
      <c r="MMH40" s="685"/>
      <c r="MMI40" s="685"/>
      <c r="MMJ40" s="685"/>
      <c r="MMK40" s="685"/>
      <c r="MML40" s="685"/>
      <c r="MMM40" s="685"/>
      <c r="MMN40" s="685"/>
      <c r="MMO40" s="685"/>
      <c r="MMP40" s="685"/>
      <c r="MMQ40" s="685"/>
      <c r="MMR40" s="685"/>
      <c r="MMS40" s="685"/>
      <c r="MMT40" s="685"/>
      <c r="MMU40" s="685"/>
      <c r="MMV40" s="685"/>
      <c r="MMW40" s="685"/>
      <c r="MMX40" s="685"/>
      <c r="MMY40" s="685"/>
      <c r="MMZ40" s="685"/>
      <c r="MNA40" s="685"/>
      <c r="MNB40" s="685"/>
      <c r="MNC40" s="685"/>
      <c r="MND40" s="685"/>
      <c r="MNE40" s="685"/>
      <c r="MNF40" s="685"/>
      <c r="MNG40" s="685"/>
      <c r="MNH40" s="685"/>
      <c r="MNI40" s="685"/>
      <c r="MNJ40" s="685"/>
      <c r="MNK40" s="685"/>
      <c r="MNL40" s="685"/>
      <c r="MNM40" s="685"/>
      <c r="MNN40" s="685"/>
      <c r="MNO40" s="685"/>
      <c r="MNP40" s="685"/>
      <c r="MNQ40" s="685"/>
      <c r="MNR40" s="685"/>
      <c r="MNS40" s="685"/>
      <c r="MNT40" s="685"/>
      <c r="MNU40" s="685"/>
      <c r="MNV40" s="685"/>
      <c r="MNW40" s="685"/>
      <c r="MNX40" s="685"/>
      <c r="MNY40" s="685"/>
      <c r="MNZ40" s="685"/>
      <c r="MOA40" s="685"/>
      <c r="MOB40" s="685"/>
      <c r="MOC40" s="685"/>
      <c r="MOD40" s="685"/>
      <c r="MOE40" s="685"/>
      <c r="MOF40" s="685"/>
      <c r="MOG40" s="685"/>
      <c r="MOH40" s="685"/>
      <c r="MOI40" s="685"/>
      <c r="MOJ40" s="685"/>
      <c r="MOK40" s="685"/>
      <c r="MOL40" s="685"/>
      <c r="MOM40" s="685"/>
      <c r="MON40" s="685"/>
      <c r="MOO40" s="685"/>
      <c r="MOP40" s="685"/>
      <c r="MOQ40" s="685"/>
      <c r="MOR40" s="685"/>
      <c r="MOS40" s="685"/>
      <c r="MOT40" s="685"/>
      <c r="MOU40" s="685"/>
      <c r="MOV40" s="685"/>
      <c r="MOW40" s="685"/>
      <c r="MOX40" s="685"/>
      <c r="MOY40" s="685"/>
      <c r="MOZ40" s="685"/>
      <c r="MPA40" s="685"/>
      <c r="MPB40" s="685"/>
      <c r="MPC40" s="685"/>
      <c r="MPD40" s="685"/>
      <c r="MPE40" s="685"/>
      <c r="MPF40" s="685"/>
      <c r="MPG40" s="685"/>
      <c r="MPH40" s="685"/>
      <c r="MPI40" s="685"/>
      <c r="MPJ40" s="685"/>
      <c r="MPK40" s="685"/>
      <c r="MPL40" s="685"/>
      <c r="MPM40" s="685"/>
      <c r="MPN40" s="685"/>
      <c r="MPO40" s="685"/>
      <c r="MPP40" s="685"/>
      <c r="MPQ40" s="685"/>
      <c r="MPR40" s="685"/>
      <c r="MPS40" s="685"/>
      <c r="MPT40" s="685"/>
      <c r="MPU40" s="685"/>
      <c r="MPV40" s="685"/>
      <c r="MPW40" s="685"/>
      <c r="MPX40" s="685"/>
      <c r="MPY40" s="685"/>
      <c r="MPZ40" s="685"/>
      <c r="MQA40" s="685"/>
      <c r="MQB40" s="685"/>
      <c r="MQC40" s="685"/>
      <c r="MQD40" s="685"/>
      <c r="MQE40" s="685"/>
      <c r="MQF40" s="685"/>
      <c r="MQG40" s="685"/>
      <c r="MQH40" s="685"/>
      <c r="MQI40" s="685"/>
      <c r="MQJ40" s="685"/>
      <c r="MQK40" s="685"/>
      <c r="MQL40" s="685"/>
      <c r="MQM40" s="685"/>
      <c r="MQN40" s="685"/>
      <c r="MQO40" s="685"/>
      <c r="MQP40" s="685"/>
      <c r="MQQ40" s="685"/>
      <c r="MQR40" s="685"/>
      <c r="MQS40" s="685"/>
      <c r="MQT40" s="685"/>
      <c r="MQU40" s="685"/>
      <c r="MQV40" s="685"/>
      <c r="MQW40" s="685"/>
      <c r="MQX40" s="685"/>
      <c r="MQY40" s="685"/>
      <c r="MQZ40" s="685"/>
      <c r="MRA40" s="685"/>
      <c r="MRB40" s="685"/>
      <c r="MRC40" s="685"/>
      <c r="MRD40" s="685"/>
      <c r="MRE40" s="685"/>
      <c r="MRF40" s="685"/>
      <c r="MRG40" s="685"/>
      <c r="MRH40" s="685"/>
      <c r="MRI40" s="685"/>
      <c r="MRJ40" s="685"/>
      <c r="MRK40" s="685"/>
      <c r="MRL40" s="685"/>
      <c r="MRM40" s="685"/>
      <c r="MRN40" s="685"/>
      <c r="MRO40" s="685"/>
      <c r="MRP40" s="685"/>
      <c r="MRQ40" s="685"/>
      <c r="MRR40" s="685"/>
      <c r="MRS40" s="685"/>
      <c r="MRT40" s="685"/>
      <c r="MRU40" s="685"/>
      <c r="MRV40" s="685"/>
      <c r="MRW40" s="685"/>
      <c r="MRX40" s="685"/>
      <c r="MRY40" s="685"/>
      <c r="MRZ40" s="685"/>
      <c r="MSA40" s="685"/>
      <c r="MSB40" s="685"/>
      <c r="MSC40" s="685"/>
      <c r="MSD40" s="685"/>
      <c r="MSE40" s="685"/>
      <c r="MSF40" s="685"/>
      <c r="MSG40" s="685"/>
      <c r="MSH40" s="685"/>
      <c r="MSI40" s="685"/>
      <c r="MSJ40" s="685"/>
      <c r="MSK40" s="685"/>
      <c r="MSL40" s="685"/>
      <c r="MSM40" s="685"/>
      <c r="MSN40" s="685"/>
      <c r="MSO40" s="685"/>
      <c r="MSP40" s="685"/>
      <c r="MSQ40" s="685"/>
      <c r="MSR40" s="685"/>
      <c r="MSS40" s="685"/>
      <c r="MST40" s="685"/>
      <c r="MSU40" s="685"/>
      <c r="MSV40" s="685"/>
      <c r="MSW40" s="685"/>
      <c r="MSX40" s="685"/>
      <c r="MSY40" s="685"/>
      <c r="MSZ40" s="685"/>
      <c r="MTA40" s="685"/>
      <c r="MTB40" s="685"/>
      <c r="MTC40" s="685"/>
      <c r="MTD40" s="685"/>
      <c r="MTE40" s="685"/>
      <c r="MTF40" s="685"/>
      <c r="MTG40" s="685"/>
      <c r="MTH40" s="685"/>
      <c r="MTI40" s="685"/>
      <c r="MTJ40" s="685"/>
      <c r="MTK40" s="685"/>
      <c r="MTL40" s="685"/>
      <c r="MTM40" s="685"/>
      <c r="MTN40" s="685"/>
      <c r="MTO40" s="685"/>
      <c r="MTP40" s="685"/>
      <c r="MTQ40" s="685"/>
      <c r="MTR40" s="685"/>
      <c r="MTS40" s="685"/>
      <c r="MTT40" s="685"/>
      <c r="MTU40" s="685"/>
      <c r="MTV40" s="685"/>
      <c r="MTW40" s="685"/>
      <c r="MTX40" s="685"/>
      <c r="MTY40" s="685"/>
      <c r="MTZ40" s="685"/>
      <c r="MUA40" s="685"/>
      <c r="MUB40" s="685"/>
      <c r="MUC40" s="685"/>
      <c r="MUD40" s="685"/>
      <c r="MUE40" s="685"/>
      <c r="MUF40" s="685"/>
      <c r="MUG40" s="685"/>
      <c r="MUH40" s="685"/>
      <c r="MUI40" s="685"/>
      <c r="MUJ40" s="685"/>
      <c r="MUK40" s="685"/>
      <c r="MUL40" s="685"/>
      <c r="MUM40" s="685"/>
      <c r="MUN40" s="685"/>
      <c r="MUO40" s="685"/>
      <c r="MUP40" s="685"/>
      <c r="MUQ40" s="685"/>
      <c r="MUR40" s="685"/>
      <c r="MUS40" s="685"/>
      <c r="MUT40" s="685"/>
      <c r="MUU40" s="685"/>
      <c r="MUV40" s="685"/>
      <c r="MUW40" s="685"/>
      <c r="MUX40" s="685"/>
      <c r="MUY40" s="685"/>
      <c r="MUZ40" s="685"/>
      <c r="MVA40" s="685"/>
      <c r="MVB40" s="685"/>
      <c r="MVC40" s="685"/>
      <c r="MVD40" s="685"/>
      <c r="MVE40" s="685"/>
      <c r="MVF40" s="685"/>
      <c r="MVG40" s="685"/>
      <c r="MVH40" s="685"/>
      <c r="MVI40" s="685"/>
      <c r="MVJ40" s="685"/>
      <c r="MVK40" s="685"/>
      <c r="MVL40" s="685"/>
      <c r="MVM40" s="685"/>
      <c r="MVN40" s="685"/>
      <c r="MVO40" s="685"/>
      <c r="MVP40" s="685"/>
      <c r="MVQ40" s="685"/>
      <c r="MVR40" s="685"/>
      <c r="MVS40" s="685"/>
      <c r="MVT40" s="685"/>
      <c r="MVU40" s="685"/>
      <c r="MVV40" s="685"/>
      <c r="MVW40" s="685"/>
      <c r="MVX40" s="685"/>
      <c r="MVY40" s="685"/>
      <c r="MVZ40" s="685"/>
      <c r="MWA40" s="685"/>
      <c r="MWB40" s="685"/>
      <c r="MWC40" s="685"/>
      <c r="MWD40" s="685"/>
      <c r="MWE40" s="685"/>
      <c r="MWF40" s="685"/>
      <c r="MWG40" s="685"/>
      <c r="MWH40" s="685"/>
      <c r="MWI40" s="685"/>
      <c r="MWJ40" s="685"/>
      <c r="MWK40" s="685"/>
      <c r="MWL40" s="685"/>
      <c r="MWM40" s="685"/>
      <c r="MWN40" s="685"/>
      <c r="MWO40" s="685"/>
      <c r="MWP40" s="685"/>
      <c r="MWQ40" s="685"/>
      <c r="MWR40" s="685"/>
      <c r="MWS40" s="685"/>
      <c r="MWT40" s="685"/>
      <c r="MWU40" s="685"/>
      <c r="MWV40" s="685"/>
      <c r="MWW40" s="685"/>
      <c r="MWX40" s="685"/>
      <c r="MWY40" s="685"/>
      <c r="MWZ40" s="685"/>
      <c r="MXA40" s="685"/>
      <c r="MXB40" s="685"/>
      <c r="MXC40" s="685"/>
      <c r="MXD40" s="685"/>
      <c r="MXE40" s="685"/>
      <c r="MXF40" s="685"/>
      <c r="MXG40" s="685"/>
      <c r="MXH40" s="685"/>
      <c r="MXI40" s="685"/>
      <c r="MXJ40" s="685"/>
      <c r="MXK40" s="685"/>
      <c r="MXL40" s="685"/>
      <c r="MXM40" s="685"/>
      <c r="MXN40" s="685"/>
      <c r="MXO40" s="685"/>
      <c r="MXP40" s="685"/>
      <c r="MXQ40" s="685"/>
      <c r="MXR40" s="685"/>
      <c r="MXS40" s="685"/>
      <c r="MXT40" s="685"/>
      <c r="MXU40" s="685"/>
      <c r="MXV40" s="685"/>
      <c r="MXW40" s="685"/>
      <c r="MXX40" s="685"/>
      <c r="MXY40" s="685"/>
      <c r="MXZ40" s="685"/>
      <c r="MYA40" s="685"/>
      <c r="MYB40" s="685"/>
      <c r="MYC40" s="685"/>
      <c r="MYD40" s="685"/>
      <c r="MYE40" s="685"/>
      <c r="MYF40" s="685"/>
      <c r="MYG40" s="685"/>
      <c r="MYH40" s="685"/>
      <c r="MYI40" s="685"/>
      <c r="MYJ40" s="685"/>
      <c r="MYK40" s="685"/>
      <c r="MYL40" s="685"/>
      <c r="MYM40" s="685"/>
      <c r="MYN40" s="685"/>
      <c r="MYO40" s="685"/>
      <c r="MYP40" s="685"/>
      <c r="MYQ40" s="685"/>
      <c r="MYR40" s="685"/>
      <c r="MYS40" s="685"/>
      <c r="MYT40" s="685"/>
      <c r="MYU40" s="685"/>
      <c r="MYV40" s="685"/>
      <c r="MYW40" s="685"/>
      <c r="MYX40" s="685"/>
      <c r="MYY40" s="685"/>
      <c r="MYZ40" s="685"/>
      <c r="MZA40" s="685"/>
      <c r="MZB40" s="685"/>
      <c r="MZC40" s="685"/>
      <c r="MZD40" s="685"/>
      <c r="MZE40" s="685"/>
      <c r="MZF40" s="685"/>
      <c r="MZG40" s="685"/>
      <c r="MZH40" s="685"/>
      <c r="MZI40" s="685"/>
      <c r="MZJ40" s="685"/>
      <c r="MZK40" s="685"/>
      <c r="MZL40" s="685"/>
      <c r="MZM40" s="685"/>
      <c r="MZN40" s="685"/>
      <c r="MZO40" s="685"/>
      <c r="MZP40" s="685"/>
      <c r="MZQ40" s="685"/>
      <c r="MZR40" s="685"/>
      <c r="MZS40" s="685"/>
      <c r="MZT40" s="685"/>
      <c r="MZU40" s="685"/>
      <c r="MZV40" s="685"/>
      <c r="MZW40" s="685"/>
      <c r="MZX40" s="685"/>
      <c r="MZY40" s="685"/>
      <c r="MZZ40" s="685"/>
      <c r="NAA40" s="685"/>
      <c r="NAB40" s="685"/>
      <c r="NAC40" s="685"/>
      <c r="NAD40" s="685"/>
      <c r="NAE40" s="685"/>
      <c r="NAF40" s="685"/>
      <c r="NAG40" s="685"/>
      <c r="NAH40" s="685"/>
      <c r="NAI40" s="685"/>
      <c r="NAJ40" s="685"/>
      <c r="NAK40" s="685"/>
      <c r="NAL40" s="685"/>
      <c r="NAM40" s="685"/>
      <c r="NAN40" s="685"/>
      <c r="NAO40" s="685"/>
      <c r="NAP40" s="685"/>
      <c r="NAQ40" s="685"/>
      <c r="NAR40" s="685"/>
      <c r="NAS40" s="685"/>
      <c r="NAT40" s="685"/>
      <c r="NAU40" s="685"/>
      <c r="NAV40" s="685"/>
      <c r="NAW40" s="685"/>
      <c r="NAX40" s="685"/>
      <c r="NAY40" s="685"/>
      <c r="NAZ40" s="685"/>
      <c r="NBA40" s="685"/>
      <c r="NBB40" s="685"/>
      <c r="NBC40" s="685"/>
      <c r="NBD40" s="685"/>
      <c r="NBE40" s="685"/>
      <c r="NBF40" s="685"/>
      <c r="NBG40" s="685"/>
      <c r="NBH40" s="685"/>
      <c r="NBI40" s="685"/>
      <c r="NBJ40" s="685"/>
      <c r="NBK40" s="685"/>
      <c r="NBL40" s="685"/>
      <c r="NBM40" s="685"/>
      <c r="NBN40" s="685"/>
      <c r="NBO40" s="685"/>
      <c r="NBP40" s="685"/>
      <c r="NBQ40" s="685"/>
      <c r="NBR40" s="685"/>
      <c r="NBS40" s="685"/>
      <c r="NBT40" s="685"/>
      <c r="NBU40" s="685"/>
      <c r="NBV40" s="685"/>
      <c r="NBW40" s="685"/>
      <c r="NBX40" s="685"/>
      <c r="NBY40" s="685"/>
      <c r="NBZ40" s="685"/>
      <c r="NCA40" s="685"/>
      <c r="NCB40" s="685"/>
      <c r="NCC40" s="685"/>
      <c r="NCD40" s="685"/>
      <c r="NCE40" s="685"/>
      <c r="NCF40" s="685"/>
      <c r="NCG40" s="685"/>
      <c r="NCH40" s="685"/>
      <c r="NCI40" s="685"/>
      <c r="NCJ40" s="685"/>
      <c r="NCK40" s="685"/>
      <c r="NCL40" s="685"/>
      <c r="NCM40" s="685"/>
      <c r="NCN40" s="685"/>
      <c r="NCO40" s="685"/>
      <c r="NCP40" s="685"/>
      <c r="NCQ40" s="685"/>
      <c r="NCR40" s="685"/>
      <c r="NCS40" s="685"/>
      <c r="NCT40" s="685"/>
      <c r="NCU40" s="685"/>
      <c r="NCV40" s="685"/>
      <c r="NCW40" s="685"/>
      <c r="NCX40" s="685"/>
      <c r="NCY40" s="685"/>
      <c r="NCZ40" s="685"/>
      <c r="NDA40" s="685"/>
      <c r="NDB40" s="685"/>
      <c r="NDC40" s="685"/>
      <c r="NDD40" s="685"/>
      <c r="NDE40" s="685"/>
      <c r="NDF40" s="685"/>
      <c r="NDG40" s="685"/>
      <c r="NDH40" s="685"/>
      <c r="NDI40" s="685"/>
      <c r="NDJ40" s="685"/>
      <c r="NDK40" s="685"/>
      <c r="NDL40" s="685"/>
      <c r="NDM40" s="685"/>
      <c r="NDN40" s="685"/>
      <c r="NDO40" s="685"/>
      <c r="NDP40" s="685"/>
      <c r="NDQ40" s="685"/>
      <c r="NDR40" s="685"/>
      <c r="NDS40" s="685"/>
      <c r="NDT40" s="685"/>
      <c r="NDU40" s="685"/>
      <c r="NDV40" s="685"/>
      <c r="NDW40" s="685"/>
      <c r="NDX40" s="685"/>
      <c r="NDY40" s="685"/>
      <c r="NDZ40" s="685"/>
      <c r="NEA40" s="685"/>
      <c r="NEB40" s="685"/>
      <c r="NEC40" s="685"/>
      <c r="NED40" s="685"/>
      <c r="NEE40" s="685"/>
      <c r="NEF40" s="685"/>
      <c r="NEG40" s="685"/>
      <c r="NEH40" s="685"/>
      <c r="NEI40" s="685"/>
      <c r="NEJ40" s="685"/>
      <c r="NEK40" s="685"/>
      <c r="NEL40" s="685"/>
      <c r="NEM40" s="685"/>
      <c r="NEN40" s="685"/>
      <c r="NEO40" s="685"/>
      <c r="NEP40" s="685"/>
      <c r="NEQ40" s="685"/>
      <c r="NER40" s="685"/>
      <c r="NES40" s="685"/>
      <c r="NET40" s="685"/>
      <c r="NEU40" s="685"/>
      <c r="NEV40" s="685"/>
      <c r="NEW40" s="685"/>
      <c r="NEX40" s="685"/>
      <c r="NEY40" s="685"/>
      <c r="NEZ40" s="685"/>
      <c r="NFA40" s="685"/>
      <c r="NFB40" s="685"/>
      <c r="NFC40" s="685"/>
      <c r="NFD40" s="685"/>
      <c r="NFE40" s="685"/>
      <c r="NFF40" s="685"/>
      <c r="NFG40" s="685"/>
      <c r="NFH40" s="685"/>
      <c r="NFI40" s="685"/>
      <c r="NFJ40" s="685"/>
      <c r="NFK40" s="685"/>
      <c r="NFL40" s="685"/>
      <c r="NFM40" s="685"/>
      <c r="NFN40" s="685"/>
      <c r="NFO40" s="685"/>
      <c r="NFP40" s="685"/>
      <c r="NFQ40" s="685"/>
      <c r="NFR40" s="685"/>
      <c r="NFS40" s="685"/>
      <c r="NFT40" s="685"/>
      <c r="NFU40" s="685"/>
      <c r="NFV40" s="685"/>
      <c r="NFW40" s="685"/>
      <c r="NFX40" s="685"/>
      <c r="NFY40" s="685"/>
      <c r="NFZ40" s="685"/>
      <c r="NGA40" s="685"/>
      <c r="NGB40" s="685"/>
      <c r="NGC40" s="685"/>
      <c r="NGD40" s="685"/>
      <c r="NGE40" s="685"/>
      <c r="NGF40" s="685"/>
      <c r="NGG40" s="685"/>
      <c r="NGH40" s="685"/>
      <c r="NGI40" s="685"/>
      <c r="NGJ40" s="685"/>
      <c r="NGK40" s="685"/>
      <c r="NGL40" s="685"/>
      <c r="NGM40" s="685"/>
      <c r="NGN40" s="685"/>
      <c r="NGO40" s="685"/>
      <c r="NGP40" s="685"/>
      <c r="NGQ40" s="685"/>
      <c r="NGR40" s="685"/>
      <c r="NGS40" s="685"/>
      <c r="NGT40" s="685"/>
      <c r="NGU40" s="685"/>
      <c r="NGV40" s="685"/>
      <c r="NGW40" s="685"/>
      <c r="NGX40" s="685"/>
      <c r="NGY40" s="685"/>
      <c r="NGZ40" s="685"/>
      <c r="NHA40" s="685"/>
      <c r="NHB40" s="685"/>
      <c r="NHC40" s="685"/>
      <c r="NHD40" s="685"/>
      <c r="NHE40" s="685"/>
      <c r="NHF40" s="685"/>
      <c r="NHG40" s="685"/>
      <c r="NHH40" s="685"/>
      <c r="NHI40" s="685"/>
      <c r="NHJ40" s="685"/>
      <c r="NHK40" s="685"/>
      <c r="NHL40" s="685"/>
      <c r="NHM40" s="685"/>
      <c r="NHN40" s="685"/>
      <c r="NHO40" s="685"/>
      <c r="NHP40" s="685"/>
      <c r="NHQ40" s="685"/>
      <c r="NHR40" s="685"/>
      <c r="NHS40" s="685"/>
      <c r="NHT40" s="685"/>
      <c r="NHU40" s="685"/>
      <c r="NHV40" s="685"/>
      <c r="NHW40" s="685"/>
      <c r="NHX40" s="685"/>
      <c r="NHY40" s="685"/>
      <c r="NHZ40" s="685"/>
      <c r="NIA40" s="685"/>
      <c r="NIB40" s="685"/>
      <c r="NIC40" s="685"/>
      <c r="NID40" s="685"/>
      <c r="NIE40" s="685"/>
      <c r="NIF40" s="685"/>
      <c r="NIG40" s="685"/>
      <c r="NIH40" s="685"/>
      <c r="NII40" s="685"/>
      <c r="NIJ40" s="685"/>
      <c r="NIK40" s="685"/>
      <c r="NIL40" s="685"/>
      <c r="NIM40" s="685"/>
      <c r="NIN40" s="685"/>
      <c r="NIO40" s="685"/>
      <c r="NIP40" s="685"/>
      <c r="NIQ40" s="685"/>
      <c r="NIR40" s="685"/>
      <c r="NIS40" s="685"/>
      <c r="NIT40" s="685"/>
      <c r="NIU40" s="685"/>
      <c r="NIV40" s="685"/>
      <c r="NIW40" s="685"/>
      <c r="NIX40" s="685"/>
      <c r="NIY40" s="685"/>
      <c r="NIZ40" s="685"/>
      <c r="NJA40" s="685"/>
      <c r="NJB40" s="685"/>
      <c r="NJC40" s="685"/>
      <c r="NJD40" s="685"/>
      <c r="NJE40" s="685"/>
      <c r="NJF40" s="685"/>
      <c r="NJG40" s="685"/>
      <c r="NJH40" s="685"/>
      <c r="NJI40" s="685"/>
      <c r="NJJ40" s="685"/>
      <c r="NJK40" s="685"/>
      <c r="NJL40" s="685"/>
      <c r="NJM40" s="685"/>
      <c r="NJN40" s="685"/>
      <c r="NJO40" s="685"/>
      <c r="NJP40" s="685"/>
      <c r="NJQ40" s="685"/>
      <c r="NJR40" s="685"/>
      <c r="NJS40" s="685"/>
      <c r="NJT40" s="685"/>
      <c r="NJU40" s="685"/>
      <c r="NJV40" s="685"/>
      <c r="NJW40" s="685"/>
      <c r="NJX40" s="685"/>
      <c r="NJY40" s="685"/>
      <c r="NJZ40" s="685"/>
      <c r="NKA40" s="685"/>
      <c r="NKB40" s="685"/>
      <c r="NKC40" s="685"/>
      <c r="NKD40" s="685"/>
      <c r="NKE40" s="685"/>
      <c r="NKF40" s="685"/>
      <c r="NKG40" s="685"/>
      <c r="NKH40" s="685"/>
      <c r="NKI40" s="685"/>
      <c r="NKJ40" s="685"/>
      <c r="NKK40" s="685"/>
      <c r="NKL40" s="685"/>
      <c r="NKM40" s="685"/>
      <c r="NKN40" s="685"/>
      <c r="NKO40" s="685"/>
      <c r="NKP40" s="685"/>
      <c r="NKQ40" s="685"/>
      <c r="NKR40" s="685"/>
      <c r="NKS40" s="685"/>
      <c r="NKT40" s="685"/>
      <c r="NKU40" s="685"/>
      <c r="NKV40" s="685"/>
      <c r="NKW40" s="685"/>
      <c r="NKX40" s="685"/>
      <c r="NKY40" s="685"/>
      <c r="NKZ40" s="685"/>
      <c r="NLA40" s="685"/>
      <c r="NLB40" s="685"/>
      <c r="NLC40" s="685"/>
      <c r="NLD40" s="685"/>
      <c r="NLE40" s="685"/>
      <c r="NLF40" s="685"/>
      <c r="NLG40" s="685"/>
      <c r="NLH40" s="685"/>
      <c r="NLI40" s="685"/>
      <c r="NLJ40" s="685"/>
      <c r="NLK40" s="685"/>
      <c r="NLL40" s="685"/>
      <c r="NLM40" s="685"/>
      <c r="NLN40" s="685"/>
      <c r="NLO40" s="685"/>
      <c r="NLP40" s="685"/>
      <c r="NLQ40" s="685"/>
      <c r="NLR40" s="685"/>
      <c r="NLS40" s="685"/>
      <c r="NLT40" s="685"/>
      <c r="NLU40" s="685"/>
      <c r="NLV40" s="685"/>
      <c r="NLW40" s="685"/>
      <c r="NLX40" s="685"/>
      <c r="NLY40" s="685"/>
      <c r="NLZ40" s="685"/>
      <c r="NMA40" s="685"/>
      <c r="NMB40" s="685"/>
      <c r="NMC40" s="685"/>
      <c r="NMD40" s="685"/>
      <c r="NME40" s="685"/>
      <c r="NMF40" s="685"/>
      <c r="NMG40" s="685"/>
      <c r="NMH40" s="685"/>
      <c r="NMI40" s="685"/>
      <c r="NMJ40" s="685"/>
      <c r="NMK40" s="685"/>
      <c r="NML40" s="685"/>
      <c r="NMM40" s="685"/>
      <c r="NMN40" s="685"/>
      <c r="NMO40" s="685"/>
      <c r="NMP40" s="685"/>
      <c r="NMQ40" s="685"/>
      <c r="NMR40" s="685"/>
      <c r="NMS40" s="685"/>
      <c r="NMT40" s="685"/>
      <c r="NMU40" s="685"/>
      <c r="NMV40" s="685"/>
      <c r="NMW40" s="685"/>
      <c r="NMX40" s="685"/>
      <c r="NMY40" s="685"/>
      <c r="NMZ40" s="685"/>
      <c r="NNA40" s="685"/>
      <c r="NNB40" s="685"/>
      <c r="NNC40" s="685"/>
      <c r="NND40" s="685"/>
      <c r="NNE40" s="685"/>
      <c r="NNF40" s="685"/>
      <c r="NNG40" s="685"/>
      <c r="NNH40" s="685"/>
      <c r="NNI40" s="685"/>
      <c r="NNJ40" s="685"/>
      <c r="NNK40" s="685"/>
      <c r="NNL40" s="685"/>
      <c r="NNM40" s="685"/>
      <c r="NNN40" s="685"/>
      <c r="NNO40" s="685"/>
      <c r="NNP40" s="685"/>
      <c r="NNQ40" s="685"/>
      <c r="NNR40" s="685"/>
      <c r="NNS40" s="685"/>
      <c r="NNT40" s="685"/>
      <c r="NNU40" s="685"/>
      <c r="NNV40" s="685"/>
      <c r="NNW40" s="685"/>
      <c r="NNX40" s="685"/>
      <c r="NNY40" s="685"/>
      <c r="NNZ40" s="685"/>
      <c r="NOA40" s="685"/>
      <c r="NOB40" s="685"/>
      <c r="NOC40" s="685"/>
      <c r="NOD40" s="685"/>
      <c r="NOE40" s="685"/>
      <c r="NOF40" s="685"/>
      <c r="NOG40" s="685"/>
      <c r="NOH40" s="685"/>
      <c r="NOI40" s="685"/>
      <c r="NOJ40" s="685"/>
      <c r="NOK40" s="685"/>
      <c r="NOL40" s="685"/>
      <c r="NOM40" s="685"/>
      <c r="NON40" s="685"/>
      <c r="NOO40" s="685"/>
      <c r="NOP40" s="685"/>
      <c r="NOQ40" s="685"/>
      <c r="NOR40" s="685"/>
      <c r="NOS40" s="685"/>
      <c r="NOT40" s="685"/>
      <c r="NOU40" s="685"/>
      <c r="NOV40" s="685"/>
      <c r="NOW40" s="685"/>
      <c r="NOX40" s="685"/>
      <c r="NOY40" s="685"/>
      <c r="NOZ40" s="685"/>
      <c r="NPA40" s="685"/>
      <c r="NPB40" s="685"/>
      <c r="NPC40" s="685"/>
      <c r="NPD40" s="685"/>
      <c r="NPE40" s="685"/>
      <c r="NPF40" s="685"/>
      <c r="NPG40" s="685"/>
      <c r="NPH40" s="685"/>
      <c r="NPI40" s="685"/>
      <c r="NPJ40" s="685"/>
      <c r="NPK40" s="685"/>
      <c r="NPL40" s="685"/>
      <c r="NPM40" s="685"/>
      <c r="NPN40" s="685"/>
      <c r="NPO40" s="685"/>
      <c r="NPP40" s="685"/>
      <c r="NPQ40" s="685"/>
      <c r="NPR40" s="685"/>
      <c r="NPS40" s="685"/>
      <c r="NPT40" s="685"/>
      <c r="NPU40" s="685"/>
      <c r="NPV40" s="685"/>
      <c r="NPW40" s="685"/>
      <c r="NPX40" s="685"/>
      <c r="NPY40" s="685"/>
      <c r="NPZ40" s="685"/>
      <c r="NQA40" s="685"/>
      <c r="NQB40" s="685"/>
      <c r="NQC40" s="685"/>
      <c r="NQD40" s="685"/>
      <c r="NQE40" s="685"/>
      <c r="NQF40" s="685"/>
      <c r="NQG40" s="685"/>
      <c r="NQH40" s="685"/>
      <c r="NQI40" s="685"/>
      <c r="NQJ40" s="685"/>
      <c r="NQK40" s="685"/>
      <c r="NQL40" s="685"/>
      <c r="NQM40" s="685"/>
      <c r="NQN40" s="685"/>
      <c r="NQO40" s="685"/>
      <c r="NQP40" s="685"/>
      <c r="NQQ40" s="685"/>
      <c r="NQR40" s="685"/>
      <c r="NQS40" s="685"/>
      <c r="NQT40" s="685"/>
      <c r="NQU40" s="685"/>
      <c r="NQV40" s="685"/>
      <c r="NQW40" s="685"/>
      <c r="NQX40" s="685"/>
      <c r="NQY40" s="685"/>
      <c r="NQZ40" s="685"/>
      <c r="NRA40" s="685"/>
      <c r="NRB40" s="685"/>
      <c r="NRC40" s="685"/>
      <c r="NRD40" s="685"/>
      <c r="NRE40" s="685"/>
      <c r="NRF40" s="685"/>
      <c r="NRG40" s="685"/>
      <c r="NRH40" s="685"/>
      <c r="NRI40" s="685"/>
      <c r="NRJ40" s="685"/>
      <c r="NRK40" s="685"/>
      <c r="NRL40" s="685"/>
      <c r="NRM40" s="685"/>
      <c r="NRN40" s="685"/>
      <c r="NRO40" s="685"/>
      <c r="NRP40" s="685"/>
      <c r="NRQ40" s="685"/>
      <c r="NRR40" s="685"/>
      <c r="NRS40" s="685"/>
      <c r="NRT40" s="685"/>
      <c r="NRU40" s="685"/>
      <c r="NRV40" s="685"/>
      <c r="NRW40" s="685"/>
      <c r="NRX40" s="685"/>
      <c r="NRY40" s="685"/>
      <c r="NRZ40" s="685"/>
      <c r="NSA40" s="685"/>
      <c r="NSB40" s="685"/>
      <c r="NSC40" s="685"/>
      <c r="NSD40" s="685"/>
      <c r="NSE40" s="685"/>
      <c r="NSF40" s="685"/>
      <c r="NSG40" s="685"/>
      <c r="NSH40" s="685"/>
      <c r="NSI40" s="685"/>
      <c r="NSJ40" s="685"/>
      <c r="NSK40" s="685"/>
      <c r="NSL40" s="685"/>
      <c r="NSM40" s="685"/>
      <c r="NSN40" s="685"/>
      <c r="NSO40" s="685"/>
      <c r="NSP40" s="685"/>
      <c r="NSQ40" s="685"/>
      <c r="NSR40" s="685"/>
      <c r="NSS40" s="685"/>
      <c r="NST40" s="685"/>
      <c r="NSU40" s="685"/>
      <c r="NSV40" s="685"/>
      <c r="NSW40" s="685"/>
      <c r="NSX40" s="685"/>
      <c r="NSY40" s="685"/>
      <c r="NSZ40" s="685"/>
      <c r="NTA40" s="685"/>
      <c r="NTB40" s="685"/>
      <c r="NTC40" s="685"/>
      <c r="NTD40" s="685"/>
      <c r="NTE40" s="685"/>
      <c r="NTF40" s="685"/>
      <c r="NTG40" s="685"/>
      <c r="NTH40" s="685"/>
      <c r="NTI40" s="685"/>
      <c r="NTJ40" s="685"/>
      <c r="NTK40" s="685"/>
      <c r="NTL40" s="685"/>
      <c r="NTM40" s="685"/>
      <c r="NTN40" s="685"/>
      <c r="NTO40" s="685"/>
      <c r="NTP40" s="685"/>
      <c r="NTQ40" s="685"/>
      <c r="NTR40" s="685"/>
      <c r="NTS40" s="685"/>
      <c r="NTT40" s="685"/>
      <c r="NTU40" s="685"/>
      <c r="NTV40" s="685"/>
      <c r="NTW40" s="685"/>
      <c r="NTX40" s="685"/>
      <c r="NTY40" s="685"/>
      <c r="NTZ40" s="685"/>
      <c r="NUA40" s="685"/>
      <c r="NUB40" s="685"/>
      <c r="NUC40" s="685"/>
      <c r="NUD40" s="685"/>
      <c r="NUE40" s="685"/>
      <c r="NUF40" s="685"/>
      <c r="NUG40" s="685"/>
      <c r="NUH40" s="685"/>
      <c r="NUI40" s="685"/>
      <c r="NUJ40" s="685"/>
      <c r="NUK40" s="685"/>
      <c r="NUL40" s="685"/>
      <c r="NUM40" s="685"/>
      <c r="NUN40" s="685"/>
      <c r="NUO40" s="685"/>
      <c r="NUP40" s="685"/>
      <c r="NUQ40" s="685"/>
      <c r="NUR40" s="685"/>
      <c r="NUS40" s="685"/>
      <c r="NUT40" s="685"/>
      <c r="NUU40" s="685"/>
      <c r="NUV40" s="685"/>
      <c r="NUW40" s="685"/>
      <c r="NUX40" s="685"/>
      <c r="NUY40" s="685"/>
      <c r="NUZ40" s="685"/>
      <c r="NVA40" s="685"/>
      <c r="NVB40" s="685"/>
      <c r="NVC40" s="685"/>
      <c r="NVD40" s="685"/>
      <c r="NVE40" s="685"/>
      <c r="NVF40" s="685"/>
      <c r="NVG40" s="685"/>
      <c r="NVH40" s="685"/>
      <c r="NVI40" s="685"/>
      <c r="NVJ40" s="685"/>
      <c r="NVK40" s="685"/>
      <c r="NVL40" s="685"/>
      <c r="NVM40" s="685"/>
      <c r="NVN40" s="685"/>
      <c r="NVO40" s="685"/>
      <c r="NVP40" s="685"/>
      <c r="NVQ40" s="685"/>
      <c r="NVR40" s="685"/>
      <c r="NVS40" s="685"/>
      <c r="NVT40" s="685"/>
      <c r="NVU40" s="685"/>
      <c r="NVV40" s="685"/>
      <c r="NVW40" s="685"/>
      <c r="NVX40" s="685"/>
      <c r="NVY40" s="685"/>
      <c r="NVZ40" s="685"/>
      <c r="NWA40" s="685"/>
      <c r="NWB40" s="685"/>
      <c r="NWC40" s="685"/>
      <c r="NWD40" s="685"/>
      <c r="NWE40" s="685"/>
      <c r="NWF40" s="685"/>
      <c r="NWG40" s="685"/>
      <c r="NWH40" s="685"/>
      <c r="NWI40" s="685"/>
      <c r="NWJ40" s="685"/>
      <c r="NWK40" s="685"/>
      <c r="NWL40" s="685"/>
      <c r="NWM40" s="685"/>
      <c r="NWN40" s="685"/>
      <c r="NWO40" s="685"/>
      <c r="NWP40" s="685"/>
      <c r="NWQ40" s="685"/>
      <c r="NWR40" s="685"/>
      <c r="NWS40" s="685"/>
      <c r="NWT40" s="685"/>
      <c r="NWU40" s="685"/>
      <c r="NWV40" s="685"/>
      <c r="NWW40" s="685"/>
      <c r="NWX40" s="685"/>
      <c r="NWY40" s="685"/>
      <c r="NWZ40" s="685"/>
      <c r="NXA40" s="685"/>
      <c r="NXB40" s="685"/>
      <c r="NXC40" s="685"/>
      <c r="NXD40" s="685"/>
      <c r="NXE40" s="685"/>
      <c r="NXF40" s="685"/>
      <c r="NXG40" s="685"/>
      <c r="NXH40" s="685"/>
      <c r="NXI40" s="685"/>
      <c r="NXJ40" s="685"/>
      <c r="NXK40" s="685"/>
      <c r="NXL40" s="685"/>
      <c r="NXM40" s="685"/>
      <c r="NXN40" s="685"/>
      <c r="NXO40" s="685"/>
      <c r="NXP40" s="685"/>
      <c r="NXQ40" s="685"/>
      <c r="NXR40" s="685"/>
      <c r="NXS40" s="685"/>
      <c r="NXT40" s="685"/>
      <c r="NXU40" s="685"/>
      <c r="NXV40" s="685"/>
      <c r="NXW40" s="685"/>
      <c r="NXX40" s="685"/>
      <c r="NXY40" s="685"/>
      <c r="NXZ40" s="685"/>
      <c r="NYA40" s="685"/>
      <c r="NYB40" s="685"/>
      <c r="NYC40" s="685"/>
      <c r="NYD40" s="685"/>
      <c r="NYE40" s="685"/>
      <c r="NYF40" s="685"/>
      <c r="NYG40" s="685"/>
      <c r="NYH40" s="685"/>
      <c r="NYI40" s="685"/>
      <c r="NYJ40" s="685"/>
      <c r="NYK40" s="685"/>
      <c r="NYL40" s="685"/>
      <c r="NYM40" s="685"/>
      <c r="NYN40" s="685"/>
      <c r="NYO40" s="685"/>
      <c r="NYP40" s="685"/>
      <c r="NYQ40" s="685"/>
      <c r="NYR40" s="685"/>
      <c r="NYS40" s="685"/>
      <c r="NYT40" s="685"/>
      <c r="NYU40" s="685"/>
      <c r="NYV40" s="685"/>
      <c r="NYW40" s="685"/>
      <c r="NYX40" s="685"/>
      <c r="NYY40" s="685"/>
      <c r="NYZ40" s="685"/>
      <c r="NZA40" s="685"/>
      <c r="NZB40" s="685"/>
      <c r="NZC40" s="685"/>
      <c r="NZD40" s="685"/>
      <c r="NZE40" s="685"/>
      <c r="NZF40" s="685"/>
      <c r="NZG40" s="685"/>
      <c r="NZH40" s="685"/>
      <c r="NZI40" s="685"/>
      <c r="NZJ40" s="685"/>
      <c r="NZK40" s="685"/>
      <c r="NZL40" s="685"/>
      <c r="NZM40" s="685"/>
      <c r="NZN40" s="685"/>
      <c r="NZO40" s="685"/>
      <c r="NZP40" s="685"/>
      <c r="NZQ40" s="685"/>
      <c r="NZR40" s="685"/>
      <c r="NZS40" s="685"/>
      <c r="NZT40" s="685"/>
      <c r="NZU40" s="685"/>
      <c r="NZV40" s="685"/>
      <c r="NZW40" s="685"/>
      <c r="NZX40" s="685"/>
      <c r="NZY40" s="685"/>
      <c r="NZZ40" s="685"/>
      <c r="OAA40" s="685"/>
      <c r="OAB40" s="685"/>
      <c r="OAC40" s="685"/>
      <c r="OAD40" s="685"/>
      <c r="OAE40" s="685"/>
      <c r="OAF40" s="685"/>
      <c r="OAG40" s="685"/>
      <c r="OAH40" s="685"/>
      <c r="OAI40" s="685"/>
      <c r="OAJ40" s="685"/>
      <c r="OAK40" s="685"/>
      <c r="OAL40" s="685"/>
      <c r="OAM40" s="685"/>
      <c r="OAN40" s="685"/>
      <c r="OAO40" s="685"/>
      <c r="OAP40" s="685"/>
      <c r="OAQ40" s="685"/>
      <c r="OAR40" s="685"/>
      <c r="OAS40" s="685"/>
      <c r="OAT40" s="685"/>
      <c r="OAU40" s="685"/>
      <c r="OAV40" s="685"/>
      <c r="OAW40" s="685"/>
      <c r="OAX40" s="685"/>
      <c r="OAY40" s="685"/>
      <c r="OAZ40" s="685"/>
      <c r="OBA40" s="685"/>
      <c r="OBB40" s="685"/>
      <c r="OBC40" s="685"/>
      <c r="OBD40" s="685"/>
      <c r="OBE40" s="685"/>
      <c r="OBF40" s="685"/>
      <c r="OBG40" s="685"/>
      <c r="OBH40" s="685"/>
      <c r="OBI40" s="685"/>
      <c r="OBJ40" s="685"/>
      <c r="OBK40" s="685"/>
      <c r="OBL40" s="685"/>
      <c r="OBM40" s="685"/>
      <c r="OBN40" s="685"/>
      <c r="OBO40" s="685"/>
      <c r="OBP40" s="685"/>
      <c r="OBQ40" s="685"/>
      <c r="OBR40" s="685"/>
      <c r="OBS40" s="685"/>
      <c r="OBT40" s="685"/>
      <c r="OBU40" s="685"/>
      <c r="OBV40" s="685"/>
      <c r="OBW40" s="685"/>
      <c r="OBX40" s="685"/>
      <c r="OBY40" s="685"/>
      <c r="OBZ40" s="685"/>
      <c r="OCA40" s="685"/>
      <c r="OCB40" s="685"/>
      <c r="OCC40" s="685"/>
      <c r="OCD40" s="685"/>
      <c r="OCE40" s="685"/>
      <c r="OCF40" s="685"/>
      <c r="OCG40" s="685"/>
      <c r="OCH40" s="685"/>
      <c r="OCI40" s="685"/>
      <c r="OCJ40" s="685"/>
      <c r="OCK40" s="685"/>
      <c r="OCL40" s="685"/>
      <c r="OCM40" s="685"/>
      <c r="OCN40" s="685"/>
      <c r="OCO40" s="685"/>
      <c r="OCP40" s="685"/>
      <c r="OCQ40" s="685"/>
      <c r="OCR40" s="685"/>
      <c r="OCS40" s="685"/>
      <c r="OCT40" s="685"/>
      <c r="OCU40" s="685"/>
      <c r="OCV40" s="685"/>
      <c r="OCW40" s="685"/>
      <c r="OCX40" s="685"/>
      <c r="OCY40" s="685"/>
      <c r="OCZ40" s="685"/>
      <c r="ODA40" s="685"/>
      <c r="ODB40" s="685"/>
      <c r="ODC40" s="685"/>
      <c r="ODD40" s="685"/>
      <c r="ODE40" s="685"/>
      <c r="ODF40" s="685"/>
      <c r="ODG40" s="685"/>
      <c r="ODH40" s="685"/>
      <c r="ODI40" s="685"/>
      <c r="ODJ40" s="685"/>
      <c r="ODK40" s="685"/>
      <c r="ODL40" s="685"/>
      <c r="ODM40" s="685"/>
      <c r="ODN40" s="685"/>
      <c r="ODO40" s="685"/>
      <c r="ODP40" s="685"/>
      <c r="ODQ40" s="685"/>
      <c r="ODR40" s="685"/>
      <c r="ODS40" s="685"/>
      <c r="ODT40" s="685"/>
      <c r="ODU40" s="685"/>
      <c r="ODV40" s="685"/>
      <c r="ODW40" s="685"/>
      <c r="ODX40" s="685"/>
      <c r="ODY40" s="685"/>
      <c r="ODZ40" s="685"/>
      <c r="OEA40" s="685"/>
      <c r="OEB40" s="685"/>
      <c r="OEC40" s="685"/>
      <c r="OED40" s="685"/>
      <c r="OEE40" s="685"/>
      <c r="OEF40" s="685"/>
      <c r="OEG40" s="685"/>
      <c r="OEH40" s="685"/>
      <c r="OEI40" s="685"/>
      <c r="OEJ40" s="685"/>
      <c r="OEK40" s="685"/>
      <c r="OEL40" s="685"/>
      <c r="OEM40" s="685"/>
      <c r="OEN40" s="685"/>
      <c r="OEO40" s="685"/>
      <c r="OEP40" s="685"/>
      <c r="OEQ40" s="685"/>
      <c r="OER40" s="685"/>
      <c r="OES40" s="685"/>
      <c r="OET40" s="685"/>
      <c r="OEU40" s="685"/>
      <c r="OEV40" s="685"/>
      <c r="OEW40" s="685"/>
      <c r="OEX40" s="685"/>
      <c r="OEY40" s="685"/>
      <c r="OEZ40" s="685"/>
      <c r="OFA40" s="685"/>
      <c r="OFB40" s="685"/>
      <c r="OFC40" s="685"/>
      <c r="OFD40" s="685"/>
      <c r="OFE40" s="685"/>
      <c r="OFF40" s="685"/>
      <c r="OFG40" s="685"/>
      <c r="OFH40" s="685"/>
      <c r="OFI40" s="685"/>
      <c r="OFJ40" s="685"/>
      <c r="OFK40" s="685"/>
      <c r="OFL40" s="685"/>
      <c r="OFM40" s="685"/>
      <c r="OFN40" s="685"/>
      <c r="OFO40" s="685"/>
      <c r="OFP40" s="685"/>
      <c r="OFQ40" s="685"/>
      <c r="OFR40" s="685"/>
      <c r="OFS40" s="685"/>
      <c r="OFT40" s="685"/>
      <c r="OFU40" s="685"/>
      <c r="OFV40" s="685"/>
      <c r="OFW40" s="685"/>
      <c r="OFX40" s="685"/>
      <c r="OFY40" s="685"/>
      <c r="OFZ40" s="685"/>
      <c r="OGA40" s="685"/>
      <c r="OGB40" s="685"/>
      <c r="OGC40" s="685"/>
      <c r="OGD40" s="685"/>
      <c r="OGE40" s="685"/>
      <c r="OGF40" s="685"/>
      <c r="OGG40" s="685"/>
      <c r="OGH40" s="685"/>
      <c r="OGI40" s="685"/>
      <c r="OGJ40" s="685"/>
      <c r="OGK40" s="685"/>
      <c r="OGL40" s="685"/>
      <c r="OGM40" s="685"/>
      <c r="OGN40" s="685"/>
      <c r="OGO40" s="685"/>
      <c r="OGP40" s="685"/>
      <c r="OGQ40" s="685"/>
      <c r="OGR40" s="685"/>
      <c r="OGS40" s="685"/>
      <c r="OGT40" s="685"/>
      <c r="OGU40" s="685"/>
      <c r="OGV40" s="685"/>
      <c r="OGW40" s="685"/>
      <c r="OGX40" s="685"/>
      <c r="OGY40" s="685"/>
      <c r="OGZ40" s="685"/>
      <c r="OHA40" s="685"/>
      <c r="OHB40" s="685"/>
      <c r="OHC40" s="685"/>
      <c r="OHD40" s="685"/>
      <c r="OHE40" s="685"/>
      <c r="OHF40" s="685"/>
      <c r="OHG40" s="685"/>
      <c r="OHH40" s="685"/>
      <c r="OHI40" s="685"/>
      <c r="OHJ40" s="685"/>
      <c r="OHK40" s="685"/>
      <c r="OHL40" s="685"/>
      <c r="OHM40" s="685"/>
      <c r="OHN40" s="685"/>
      <c r="OHO40" s="685"/>
      <c r="OHP40" s="685"/>
      <c r="OHQ40" s="685"/>
      <c r="OHR40" s="685"/>
      <c r="OHS40" s="685"/>
      <c r="OHT40" s="685"/>
      <c r="OHU40" s="685"/>
      <c r="OHV40" s="685"/>
      <c r="OHW40" s="685"/>
      <c r="OHX40" s="685"/>
      <c r="OHY40" s="685"/>
      <c r="OHZ40" s="685"/>
      <c r="OIA40" s="685"/>
      <c r="OIB40" s="685"/>
      <c r="OIC40" s="685"/>
      <c r="OID40" s="685"/>
      <c r="OIE40" s="685"/>
      <c r="OIF40" s="685"/>
      <c r="OIG40" s="685"/>
      <c r="OIH40" s="685"/>
      <c r="OII40" s="685"/>
      <c r="OIJ40" s="685"/>
      <c r="OIK40" s="685"/>
      <c r="OIL40" s="685"/>
      <c r="OIM40" s="685"/>
      <c r="OIN40" s="685"/>
      <c r="OIO40" s="685"/>
      <c r="OIP40" s="685"/>
      <c r="OIQ40" s="685"/>
      <c r="OIR40" s="685"/>
      <c r="OIS40" s="685"/>
      <c r="OIT40" s="685"/>
      <c r="OIU40" s="685"/>
      <c r="OIV40" s="685"/>
      <c r="OIW40" s="685"/>
      <c r="OIX40" s="685"/>
      <c r="OIY40" s="685"/>
      <c r="OIZ40" s="685"/>
      <c r="OJA40" s="685"/>
      <c r="OJB40" s="685"/>
      <c r="OJC40" s="685"/>
      <c r="OJD40" s="685"/>
      <c r="OJE40" s="685"/>
      <c r="OJF40" s="685"/>
      <c r="OJG40" s="685"/>
      <c r="OJH40" s="685"/>
      <c r="OJI40" s="685"/>
      <c r="OJJ40" s="685"/>
      <c r="OJK40" s="685"/>
      <c r="OJL40" s="685"/>
      <c r="OJM40" s="685"/>
      <c r="OJN40" s="685"/>
      <c r="OJO40" s="685"/>
      <c r="OJP40" s="685"/>
      <c r="OJQ40" s="685"/>
      <c r="OJR40" s="685"/>
      <c r="OJS40" s="685"/>
      <c r="OJT40" s="685"/>
      <c r="OJU40" s="685"/>
      <c r="OJV40" s="685"/>
      <c r="OJW40" s="685"/>
      <c r="OJX40" s="685"/>
      <c r="OJY40" s="685"/>
      <c r="OJZ40" s="685"/>
      <c r="OKA40" s="685"/>
      <c r="OKB40" s="685"/>
      <c r="OKC40" s="685"/>
      <c r="OKD40" s="685"/>
      <c r="OKE40" s="685"/>
      <c r="OKF40" s="685"/>
      <c r="OKG40" s="685"/>
      <c r="OKH40" s="685"/>
      <c r="OKI40" s="685"/>
      <c r="OKJ40" s="685"/>
      <c r="OKK40" s="685"/>
      <c r="OKL40" s="685"/>
      <c r="OKM40" s="685"/>
      <c r="OKN40" s="685"/>
      <c r="OKO40" s="685"/>
      <c r="OKP40" s="685"/>
      <c r="OKQ40" s="685"/>
      <c r="OKR40" s="685"/>
      <c r="OKS40" s="685"/>
      <c r="OKT40" s="685"/>
      <c r="OKU40" s="685"/>
      <c r="OKV40" s="685"/>
      <c r="OKW40" s="685"/>
      <c r="OKX40" s="685"/>
      <c r="OKY40" s="685"/>
      <c r="OKZ40" s="685"/>
      <c r="OLA40" s="685"/>
      <c r="OLB40" s="685"/>
      <c r="OLC40" s="685"/>
      <c r="OLD40" s="685"/>
      <c r="OLE40" s="685"/>
      <c r="OLF40" s="685"/>
      <c r="OLG40" s="685"/>
      <c r="OLH40" s="685"/>
      <c r="OLI40" s="685"/>
      <c r="OLJ40" s="685"/>
      <c r="OLK40" s="685"/>
      <c r="OLL40" s="685"/>
      <c r="OLM40" s="685"/>
      <c r="OLN40" s="685"/>
      <c r="OLO40" s="685"/>
      <c r="OLP40" s="685"/>
      <c r="OLQ40" s="685"/>
      <c r="OLR40" s="685"/>
      <c r="OLS40" s="685"/>
      <c r="OLT40" s="685"/>
      <c r="OLU40" s="685"/>
      <c r="OLV40" s="685"/>
      <c r="OLW40" s="685"/>
      <c r="OLX40" s="685"/>
      <c r="OLY40" s="685"/>
      <c r="OLZ40" s="685"/>
      <c r="OMA40" s="685"/>
      <c r="OMB40" s="685"/>
      <c r="OMC40" s="685"/>
      <c r="OMD40" s="685"/>
      <c r="OME40" s="685"/>
      <c r="OMF40" s="685"/>
      <c r="OMG40" s="685"/>
      <c r="OMH40" s="685"/>
      <c r="OMI40" s="685"/>
      <c r="OMJ40" s="685"/>
      <c r="OMK40" s="685"/>
      <c r="OML40" s="685"/>
      <c r="OMM40" s="685"/>
      <c r="OMN40" s="685"/>
      <c r="OMO40" s="685"/>
      <c r="OMP40" s="685"/>
      <c r="OMQ40" s="685"/>
      <c r="OMR40" s="685"/>
      <c r="OMS40" s="685"/>
      <c r="OMT40" s="685"/>
      <c r="OMU40" s="685"/>
      <c r="OMV40" s="685"/>
      <c r="OMW40" s="685"/>
      <c r="OMX40" s="685"/>
      <c r="OMY40" s="685"/>
      <c r="OMZ40" s="685"/>
      <c r="ONA40" s="685"/>
      <c r="ONB40" s="685"/>
      <c r="ONC40" s="685"/>
      <c r="OND40" s="685"/>
      <c r="ONE40" s="685"/>
      <c r="ONF40" s="685"/>
      <c r="ONG40" s="685"/>
      <c r="ONH40" s="685"/>
      <c r="ONI40" s="685"/>
      <c r="ONJ40" s="685"/>
      <c r="ONK40" s="685"/>
      <c r="ONL40" s="685"/>
      <c r="ONM40" s="685"/>
      <c r="ONN40" s="685"/>
      <c r="ONO40" s="685"/>
      <c r="ONP40" s="685"/>
      <c r="ONQ40" s="685"/>
      <c r="ONR40" s="685"/>
      <c r="ONS40" s="685"/>
      <c r="ONT40" s="685"/>
      <c r="ONU40" s="685"/>
      <c r="ONV40" s="685"/>
      <c r="ONW40" s="685"/>
      <c r="ONX40" s="685"/>
      <c r="ONY40" s="685"/>
      <c r="ONZ40" s="685"/>
      <c r="OOA40" s="685"/>
      <c r="OOB40" s="685"/>
      <c r="OOC40" s="685"/>
      <c r="OOD40" s="685"/>
      <c r="OOE40" s="685"/>
      <c r="OOF40" s="685"/>
      <c r="OOG40" s="685"/>
      <c r="OOH40" s="685"/>
      <c r="OOI40" s="685"/>
      <c r="OOJ40" s="685"/>
      <c r="OOK40" s="685"/>
      <c r="OOL40" s="685"/>
      <c r="OOM40" s="685"/>
      <c r="OON40" s="685"/>
      <c r="OOO40" s="685"/>
      <c r="OOP40" s="685"/>
      <c r="OOQ40" s="685"/>
      <c r="OOR40" s="685"/>
      <c r="OOS40" s="685"/>
      <c r="OOT40" s="685"/>
      <c r="OOU40" s="685"/>
      <c r="OOV40" s="685"/>
      <c r="OOW40" s="685"/>
      <c r="OOX40" s="685"/>
      <c r="OOY40" s="685"/>
      <c r="OOZ40" s="685"/>
      <c r="OPA40" s="685"/>
      <c r="OPB40" s="685"/>
      <c r="OPC40" s="685"/>
      <c r="OPD40" s="685"/>
      <c r="OPE40" s="685"/>
      <c r="OPF40" s="685"/>
      <c r="OPG40" s="685"/>
      <c r="OPH40" s="685"/>
      <c r="OPI40" s="685"/>
      <c r="OPJ40" s="685"/>
      <c r="OPK40" s="685"/>
      <c r="OPL40" s="685"/>
      <c r="OPM40" s="685"/>
      <c r="OPN40" s="685"/>
      <c r="OPO40" s="685"/>
      <c r="OPP40" s="685"/>
      <c r="OPQ40" s="685"/>
      <c r="OPR40" s="685"/>
      <c r="OPS40" s="685"/>
      <c r="OPT40" s="685"/>
      <c r="OPU40" s="685"/>
      <c r="OPV40" s="685"/>
      <c r="OPW40" s="685"/>
      <c r="OPX40" s="685"/>
      <c r="OPY40" s="685"/>
      <c r="OPZ40" s="685"/>
      <c r="OQA40" s="685"/>
      <c r="OQB40" s="685"/>
      <c r="OQC40" s="685"/>
      <c r="OQD40" s="685"/>
      <c r="OQE40" s="685"/>
      <c r="OQF40" s="685"/>
      <c r="OQG40" s="685"/>
      <c r="OQH40" s="685"/>
      <c r="OQI40" s="685"/>
      <c r="OQJ40" s="685"/>
      <c r="OQK40" s="685"/>
      <c r="OQL40" s="685"/>
      <c r="OQM40" s="685"/>
      <c r="OQN40" s="685"/>
      <c r="OQO40" s="685"/>
      <c r="OQP40" s="685"/>
      <c r="OQQ40" s="685"/>
      <c r="OQR40" s="685"/>
      <c r="OQS40" s="685"/>
      <c r="OQT40" s="685"/>
      <c r="OQU40" s="685"/>
      <c r="OQV40" s="685"/>
      <c r="OQW40" s="685"/>
      <c r="OQX40" s="685"/>
      <c r="OQY40" s="685"/>
      <c r="OQZ40" s="685"/>
      <c r="ORA40" s="685"/>
      <c r="ORB40" s="685"/>
      <c r="ORC40" s="685"/>
      <c r="ORD40" s="685"/>
      <c r="ORE40" s="685"/>
      <c r="ORF40" s="685"/>
      <c r="ORG40" s="685"/>
      <c r="ORH40" s="685"/>
      <c r="ORI40" s="685"/>
      <c r="ORJ40" s="685"/>
      <c r="ORK40" s="685"/>
      <c r="ORL40" s="685"/>
      <c r="ORM40" s="685"/>
      <c r="ORN40" s="685"/>
      <c r="ORO40" s="685"/>
      <c r="ORP40" s="685"/>
      <c r="ORQ40" s="685"/>
      <c r="ORR40" s="685"/>
      <c r="ORS40" s="685"/>
      <c r="ORT40" s="685"/>
      <c r="ORU40" s="685"/>
      <c r="ORV40" s="685"/>
      <c r="ORW40" s="685"/>
      <c r="ORX40" s="685"/>
      <c r="ORY40" s="685"/>
      <c r="ORZ40" s="685"/>
      <c r="OSA40" s="685"/>
      <c r="OSB40" s="685"/>
      <c r="OSC40" s="685"/>
      <c r="OSD40" s="685"/>
      <c r="OSE40" s="685"/>
      <c r="OSF40" s="685"/>
      <c r="OSG40" s="685"/>
      <c r="OSH40" s="685"/>
      <c r="OSI40" s="685"/>
      <c r="OSJ40" s="685"/>
      <c r="OSK40" s="685"/>
      <c r="OSL40" s="685"/>
      <c r="OSM40" s="685"/>
      <c r="OSN40" s="685"/>
      <c r="OSO40" s="685"/>
      <c r="OSP40" s="685"/>
      <c r="OSQ40" s="685"/>
      <c r="OSR40" s="685"/>
      <c r="OSS40" s="685"/>
      <c r="OST40" s="685"/>
      <c r="OSU40" s="685"/>
      <c r="OSV40" s="685"/>
      <c r="OSW40" s="685"/>
      <c r="OSX40" s="685"/>
      <c r="OSY40" s="685"/>
      <c r="OSZ40" s="685"/>
      <c r="OTA40" s="685"/>
      <c r="OTB40" s="685"/>
      <c r="OTC40" s="685"/>
      <c r="OTD40" s="685"/>
      <c r="OTE40" s="685"/>
      <c r="OTF40" s="685"/>
      <c r="OTG40" s="685"/>
      <c r="OTH40" s="685"/>
      <c r="OTI40" s="685"/>
      <c r="OTJ40" s="685"/>
      <c r="OTK40" s="685"/>
      <c r="OTL40" s="685"/>
      <c r="OTM40" s="685"/>
      <c r="OTN40" s="685"/>
      <c r="OTO40" s="685"/>
      <c r="OTP40" s="685"/>
      <c r="OTQ40" s="685"/>
      <c r="OTR40" s="685"/>
      <c r="OTS40" s="685"/>
      <c r="OTT40" s="685"/>
      <c r="OTU40" s="685"/>
      <c r="OTV40" s="685"/>
      <c r="OTW40" s="685"/>
      <c r="OTX40" s="685"/>
      <c r="OTY40" s="685"/>
      <c r="OTZ40" s="685"/>
      <c r="OUA40" s="685"/>
      <c r="OUB40" s="685"/>
      <c r="OUC40" s="685"/>
      <c r="OUD40" s="685"/>
      <c r="OUE40" s="685"/>
      <c r="OUF40" s="685"/>
      <c r="OUG40" s="685"/>
      <c r="OUH40" s="685"/>
      <c r="OUI40" s="685"/>
      <c r="OUJ40" s="685"/>
      <c r="OUK40" s="685"/>
      <c r="OUL40" s="685"/>
      <c r="OUM40" s="685"/>
      <c r="OUN40" s="685"/>
      <c r="OUO40" s="685"/>
      <c r="OUP40" s="685"/>
      <c r="OUQ40" s="685"/>
      <c r="OUR40" s="685"/>
      <c r="OUS40" s="685"/>
      <c r="OUT40" s="685"/>
      <c r="OUU40" s="685"/>
      <c r="OUV40" s="685"/>
      <c r="OUW40" s="685"/>
      <c r="OUX40" s="685"/>
      <c r="OUY40" s="685"/>
      <c r="OUZ40" s="685"/>
      <c r="OVA40" s="685"/>
      <c r="OVB40" s="685"/>
      <c r="OVC40" s="685"/>
      <c r="OVD40" s="685"/>
      <c r="OVE40" s="685"/>
      <c r="OVF40" s="685"/>
      <c r="OVG40" s="685"/>
      <c r="OVH40" s="685"/>
      <c r="OVI40" s="685"/>
      <c r="OVJ40" s="685"/>
      <c r="OVK40" s="685"/>
      <c r="OVL40" s="685"/>
      <c r="OVM40" s="685"/>
      <c r="OVN40" s="685"/>
      <c r="OVO40" s="685"/>
      <c r="OVP40" s="685"/>
      <c r="OVQ40" s="685"/>
      <c r="OVR40" s="685"/>
      <c r="OVS40" s="685"/>
      <c r="OVT40" s="685"/>
      <c r="OVU40" s="685"/>
      <c r="OVV40" s="685"/>
      <c r="OVW40" s="685"/>
      <c r="OVX40" s="685"/>
      <c r="OVY40" s="685"/>
      <c r="OVZ40" s="685"/>
      <c r="OWA40" s="685"/>
      <c r="OWB40" s="685"/>
      <c r="OWC40" s="685"/>
      <c r="OWD40" s="685"/>
      <c r="OWE40" s="685"/>
      <c r="OWF40" s="685"/>
      <c r="OWG40" s="685"/>
      <c r="OWH40" s="685"/>
      <c r="OWI40" s="685"/>
      <c r="OWJ40" s="685"/>
      <c r="OWK40" s="685"/>
      <c r="OWL40" s="685"/>
      <c r="OWM40" s="685"/>
      <c r="OWN40" s="685"/>
      <c r="OWO40" s="685"/>
      <c r="OWP40" s="685"/>
      <c r="OWQ40" s="685"/>
      <c r="OWR40" s="685"/>
      <c r="OWS40" s="685"/>
      <c r="OWT40" s="685"/>
      <c r="OWU40" s="685"/>
      <c r="OWV40" s="685"/>
      <c r="OWW40" s="685"/>
      <c r="OWX40" s="685"/>
      <c r="OWY40" s="685"/>
      <c r="OWZ40" s="685"/>
      <c r="OXA40" s="685"/>
      <c r="OXB40" s="685"/>
      <c r="OXC40" s="685"/>
      <c r="OXD40" s="685"/>
      <c r="OXE40" s="685"/>
      <c r="OXF40" s="685"/>
      <c r="OXG40" s="685"/>
      <c r="OXH40" s="685"/>
      <c r="OXI40" s="685"/>
      <c r="OXJ40" s="685"/>
      <c r="OXK40" s="685"/>
      <c r="OXL40" s="685"/>
      <c r="OXM40" s="685"/>
      <c r="OXN40" s="685"/>
      <c r="OXO40" s="685"/>
      <c r="OXP40" s="685"/>
      <c r="OXQ40" s="685"/>
      <c r="OXR40" s="685"/>
      <c r="OXS40" s="685"/>
      <c r="OXT40" s="685"/>
      <c r="OXU40" s="685"/>
      <c r="OXV40" s="685"/>
      <c r="OXW40" s="685"/>
      <c r="OXX40" s="685"/>
      <c r="OXY40" s="685"/>
      <c r="OXZ40" s="685"/>
      <c r="OYA40" s="685"/>
      <c r="OYB40" s="685"/>
      <c r="OYC40" s="685"/>
      <c r="OYD40" s="685"/>
      <c r="OYE40" s="685"/>
      <c r="OYF40" s="685"/>
      <c r="OYG40" s="685"/>
      <c r="OYH40" s="685"/>
      <c r="OYI40" s="685"/>
      <c r="OYJ40" s="685"/>
      <c r="OYK40" s="685"/>
      <c r="OYL40" s="685"/>
      <c r="OYM40" s="685"/>
      <c r="OYN40" s="685"/>
      <c r="OYO40" s="685"/>
      <c r="OYP40" s="685"/>
      <c r="OYQ40" s="685"/>
      <c r="OYR40" s="685"/>
      <c r="OYS40" s="685"/>
      <c r="OYT40" s="685"/>
      <c r="OYU40" s="685"/>
      <c r="OYV40" s="685"/>
      <c r="OYW40" s="685"/>
      <c r="OYX40" s="685"/>
      <c r="OYY40" s="685"/>
      <c r="OYZ40" s="685"/>
      <c r="OZA40" s="685"/>
      <c r="OZB40" s="685"/>
      <c r="OZC40" s="685"/>
      <c r="OZD40" s="685"/>
      <c r="OZE40" s="685"/>
      <c r="OZF40" s="685"/>
      <c r="OZG40" s="685"/>
      <c r="OZH40" s="685"/>
      <c r="OZI40" s="685"/>
      <c r="OZJ40" s="685"/>
      <c r="OZK40" s="685"/>
      <c r="OZL40" s="685"/>
      <c r="OZM40" s="685"/>
      <c r="OZN40" s="685"/>
      <c r="OZO40" s="685"/>
      <c r="OZP40" s="685"/>
      <c r="OZQ40" s="685"/>
      <c r="OZR40" s="685"/>
      <c r="OZS40" s="685"/>
      <c r="OZT40" s="685"/>
      <c r="OZU40" s="685"/>
      <c r="OZV40" s="685"/>
      <c r="OZW40" s="685"/>
      <c r="OZX40" s="685"/>
      <c r="OZY40" s="685"/>
      <c r="OZZ40" s="685"/>
      <c r="PAA40" s="685"/>
      <c r="PAB40" s="685"/>
      <c r="PAC40" s="685"/>
      <c r="PAD40" s="685"/>
      <c r="PAE40" s="685"/>
      <c r="PAF40" s="685"/>
      <c r="PAG40" s="685"/>
      <c r="PAH40" s="685"/>
      <c r="PAI40" s="685"/>
      <c r="PAJ40" s="685"/>
      <c r="PAK40" s="685"/>
      <c r="PAL40" s="685"/>
      <c r="PAM40" s="685"/>
      <c r="PAN40" s="685"/>
      <c r="PAO40" s="685"/>
      <c r="PAP40" s="685"/>
      <c r="PAQ40" s="685"/>
      <c r="PAR40" s="685"/>
      <c r="PAS40" s="685"/>
      <c r="PAT40" s="685"/>
      <c r="PAU40" s="685"/>
      <c r="PAV40" s="685"/>
      <c r="PAW40" s="685"/>
      <c r="PAX40" s="685"/>
      <c r="PAY40" s="685"/>
      <c r="PAZ40" s="685"/>
      <c r="PBA40" s="685"/>
      <c r="PBB40" s="685"/>
      <c r="PBC40" s="685"/>
      <c r="PBD40" s="685"/>
      <c r="PBE40" s="685"/>
      <c r="PBF40" s="685"/>
      <c r="PBG40" s="685"/>
      <c r="PBH40" s="685"/>
      <c r="PBI40" s="685"/>
      <c r="PBJ40" s="685"/>
      <c r="PBK40" s="685"/>
      <c r="PBL40" s="685"/>
      <c r="PBM40" s="685"/>
      <c r="PBN40" s="685"/>
      <c r="PBO40" s="685"/>
      <c r="PBP40" s="685"/>
      <c r="PBQ40" s="685"/>
      <c r="PBR40" s="685"/>
      <c r="PBS40" s="685"/>
      <c r="PBT40" s="685"/>
      <c r="PBU40" s="685"/>
      <c r="PBV40" s="685"/>
      <c r="PBW40" s="685"/>
      <c r="PBX40" s="685"/>
      <c r="PBY40" s="685"/>
      <c r="PBZ40" s="685"/>
      <c r="PCA40" s="685"/>
      <c r="PCB40" s="685"/>
      <c r="PCC40" s="685"/>
      <c r="PCD40" s="685"/>
      <c r="PCE40" s="685"/>
      <c r="PCF40" s="685"/>
      <c r="PCG40" s="685"/>
      <c r="PCH40" s="685"/>
      <c r="PCI40" s="685"/>
      <c r="PCJ40" s="685"/>
      <c r="PCK40" s="685"/>
      <c r="PCL40" s="685"/>
      <c r="PCM40" s="685"/>
      <c r="PCN40" s="685"/>
      <c r="PCO40" s="685"/>
      <c r="PCP40" s="685"/>
      <c r="PCQ40" s="685"/>
      <c r="PCR40" s="685"/>
      <c r="PCS40" s="685"/>
      <c r="PCT40" s="685"/>
      <c r="PCU40" s="685"/>
      <c r="PCV40" s="685"/>
      <c r="PCW40" s="685"/>
      <c r="PCX40" s="685"/>
      <c r="PCY40" s="685"/>
      <c r="PCZ40" s="685"/>
      <c r="PDA40" s="685"/>
      <c r="PDB40" s="685"/>
      <c r="PDC40" s="685"/>
      <c r="PDD40" s="685"/>
      <c r="PDE40" s="685"/>
      <c r="PDF40" s="685"/>
      <c r="PDG40" s="685"/>
      <c r="PDH40" s="685"/>
      <c r="PDI40" s="685"/>
      <c r="PDJ40" s="685"/>
      <c r="PDK40" s="685"/>
      <c r="PDL40" s="685"/>
      <c r="PDM40" s="685"/>
      <c r="PDN40" s="685"/>
      <c r="PDO40" s="685"/>
      <c r="PDP40" s="685"/>
      <c r="PDQ40" s="685"/>
      <c r="PDR40" s="685"/>
      <c r="PDS40" s="685"/>
      <c r="PDT40" s="685"/>
      <c r="PDU40" s="685"/>
      <c r="PDV40" s="685"/>
      <c r="PDW40" s="685"/>
      <c r="PDX40" s="685"/>
      <c r="PDY40" s="685"/>
      <c r="PDZ40" s="685"/>
      <c r="PEA40" s="685"/>
      <c r="PEB40" s="685"/>
      <c r="PEC40" s="685"/>
      <c r="PED40" s="685"/>
      <c r="PEE40" s="685"/>
      <c r="PEF40" s="685"/>
      <c r="PEG40" s="685"/>
      <c r="PEH40" s="685"/>
      <c r="PEI40" s="685"/>
      <c r="PEJ40" s="685"/>
      <c r="PEK40" s="685"/>
      <c r="PEL40" s="685"/>
      <c r="PEM40" s="685"/>
      <c r="PEN40" s="685"/>
      <c r="PEO40" s="685"/>
      <c r="PEP40" s="685"/>
      <c r="PEQ40" s="685"/>
      <c r="PER40" s="685"/>
      <c r="PES40" s="685"/>
      <c r="PET40" s="685"/>
      <c r="PEU40" s="685"/>
      <c r="PEV40" s="685"/>
      <c r="PEW40" s="685"/>
      <c r="PEX40" s="685"/>
      <c r="PEY40" s="685"/>
      <c r="PEZ40" s="685"/>
      <c r="PFA40" s="685"/>
      <c r="PFB40" s="685"/>
      <c r="PFC40" s="685"/>
      <c r="PFD40" s="685"/>
      <c r="PFE40" s="685"/>
      <c r="PFF40" s="685"/>
      <c r="PFG40" s="685"/>
      <c r="PFH40" s="685"/>
      <c r="PFI40" s="685"/>
      <c r="PFJ40" s="685"/>
      <c r="PFK40" s="685"/>
      <c r="PFL40" s="685"/>
      <c r="PFM40" s="685"/>
      <c r="PFN40" s="685"/>
      <c r="PFO40" s="685"/>
      <c r="PFP40" s="685"/>
      <c r="PFQ40" s="685"/>
      <c r="PFR40" s="685"/>
      <c r="PFS40" s="685"/>
      <c r="PFT40" s="685"/>
      <c r="PFU40" s="685"/>
      <c r="PFV40" s="685"/>
      <c r="PFW40" s="685"/>
      <c r="PFX40" s="685"/>
      <c r="PFY40" s="685"/>
      <c r="PFZ40" s="685"/>
      <c r="PGA40" s="685"/>
      <c r="PGB40" s="685"/>
      <c r="PGC40" s="685"/>
      <c r="PGD40" s="685"/>
      <c r="PGE40" s="685"/>
      <c r="PGF40" s="685"/>
      <c r="PGG40" s="685"/>
      <c r="PGH40" s="685"/>
      <c r="PGI40" s="685"/>
      <c r="PGJ40" s="685"/>
      <c r="PGK40" s="685"/>
      <c r="PGL40" s="685"/>
      <c r="PGM40" s="685"/>
      <c r="PGN40" s="685"/>
      <c r="PGO40" s="685"/>
      <c r="PGP40" s="685"/>
      <c r="PGQ40" s="685"/>
      <c r="PGR40" s="685"/>
      <c r="PGS40" s="685"/>
      <c r="PGT40" s="685"/>
      <c r="PGU40" s="685"/>
      <c r="PGV40" s="685"/>
      <c r="PGW40" s="685"/>
      <c r="PGX40" s="685"/>
      <c r="PGY40" s="685"/>
      <c r="PGZ40" s="685"/>
      <c r="PHA40" s="685"/>
      <c r="PHB40" s="685"/>
      <c r="PHC40" s="685"/>
      <c r="PHD40" s="685"/>
      <c r="PHE40" s="685"/>
      <c r="PHF40" s="685"/>
      <c r="PHG40" s="685"/>
      <c r="PHH40" s="685"/>
      <c r="PHI40" s="685"/>
      <c r="PHJ40" s="685"/>
      <c r="PHK40" s="685"/>
      <c r="PHL40" s="685"/>
      <c r="PHM40" s="685"/>
      <c r="PHN40" s="685"/>
      <c r="PHO40" s="685"/>
      <c r="PHP40" s="685"/>
      <c r="PHQ40" s="685"/>
      <c r="PHR40" s="685"/>
      <c r="PHS40" s="685"/>
      <c r="PHT40" s="685"/>
      <c r="PHU40" s="685"/>
      <c r="PHV40" s="685"/>
      <c r="PHW40" s="685"/>
      <c r="PHX40" s="685"/>
      <c r="PHY40" s="685"/>
      <c r="PHZ40" s="685"/>
      <c r="PIA40" s="685"/>
      <c r="PIB40" s="685"/>
      <c r="PIC40" s="685"/>
      <c r="PID40" s="685"/>
      <c r="PIE40" s="685"/>
      <c r="PIF40" s="685"/>
      <c r="PIG40" s="685"/>
      <c r="PIH40" s="685"/>
      <c r="PII40" s="685"/>
      <c r="PIJ40" s="685"/>
      <c r="PIK40" s="685"/>
      <c r="PIL40" s="685"/>
      <c r="PIM40" s="685"/>
      <c r="PIN40" s="685"/>
      <c r="PIO40" s="685"/>
      <c r="PIP40" s="685"/>
      <c r="PIQ40" s="685"/>
      <c r="PIR40" s="685"/>
      <c r="PIS40" s="685"/>
      <c r="PIT40" s="685"/>
      <c r="PIU40" s="685"/>
      <c r="PIV40" s="685"/>
      <c r="PIW40" s="685"/>
      <c r="PIX40" s="685"/>
      <c r="PIY40" s="685"/>
      <c r="PIZ40" s="685"/>
      <c r="PJA40" s="685"/>
      <c r="PJB40" s="685"/>
      <c r="PJC40" s="685"/>
      <c r="PJD40" s="685"/>
      <c r="PJE40" s="685"/>
      <c r="PJF40" s="685"/>
      <c r="PJG40" s="685"/>
      <c r="PJH40" s="685"/>
      <c r="PJI40" s="685"/>
      <c r="PJJ40" s="685"/>
      <c r="PJK40" s="685"/>
      <c r="PJL40" s="685"/>
      <c r="PJM40" s="685"/>
      <c r="PJN40" s="685"/>
      <c r="PJO40" s="685"/>
      <c r="PJP40" s="685"/>
      <c r="PJQ40" s="685"/>
      <c r="PJR40" s="685"/>
      <c r="PJS40" s="685"/>
      <c r="PJT40" s="685"/>
      <c r="PJU40" s="685"/>
      <c r="PJV40" s="685"/>
      <c r="PJW40" s="685"/>
      <c r="PJX40" s="685"/>
      <c r="PJY40" s="685"/>
      <c r="PJZ40" s="685"/>
      <c r="PKA40" s="685"/>
      <c r="PKB40" s="685"/>
      <c r="PKC40" s="685"/>
      <c r="PKD40" s="685"/>
      <c r="PKE40" s="685"/>
      <c r="PKF40" s="685"/>
      <c r="PKG40" s="685"/>
      <c r="PKH40" s="685"/>
      <c r="PKI40" s="685"/>
      <c r="PKJ40" s="685"/>
      <c r="PKK40" s="685"/>
      <c r="PKL40" s="685"/>
      <c r="PKM40" s="685"/>
      <c r="PKN40" s="685"/>
      <c r="PKO40" s="685"/>
      <c r="PKP40" s="685"/>
      <c r="PKQ40" s="685"/>
      <c r="PKR40" s="685"/>
      <c r="PKS40" s="685"/>
      <c r="PKT40" s="685"/>
      <c r="PKU40" s="685"/>
      <c r="PKV40" s="685"/>
      <c r="PKW40" s="685"/>
      <c r="PKX40" s="685"/>
      <c r="PKY40" s="685"/>
      <c r="PKZ40" s="685"/>
      <c r="PLA40" s="685"/>
      <c r="PLB40" s="685"/>
      <c r="PLC40" s="685"/>
      <c r="PLD40" s="685"/>
      <c r="PLE40" s="685"/>
      <c r="PLF40" s="685"/>
      <c r="PLG40" s="685"/>
      <c r="PLH40" s="685"/>
      <c r="PLI40" s="685"/>
      <c r="PLJ40" s="685"/>
      <c r="PLK40" s="685"/>
      <c r="PLL40" s="685"/>
      <c r="PLM40" s="685"/>
      <c r="PLN40" s="685"/>
      <c r="PLO40" s="685"/>
      <c r="PLP40" s="685"/>
      <c r="PLQ40" s="685"/>
      <c r="PLR40" s="685"/>
      <c r="PLS40" s="685"/>
      <c r="PLT40" s="685"/>
      <c r="PLU40" s="685"/>
      <c r="PLV40" s="685"/>
      <c r="PLW40" s="685"/>
      <c r="PLX40" s="685"/>
      <c r="PLY40" s="685"/>
      <c r="PLZ40" s="685"/>
      <c r="PMA40" s="685"/>
      <c r="PMB40" s="685"/>
      <c r="PMC40" s="685"/>
      <c r="PMD40" s="685"/>
      <c r="PME40" s="685"/>
      <c r="PMF40" s="685"/>
      <c r="PMG40" s="685"/>
      <c r="PMH40" s="685"/>
      <c r="PMI40" s="685"/>
      <c r="PMJ40" s="685"/>
      <c r="PMK40" s="685"/>
      <c r="PML40" s="685"/>
      <c r="PMM40" s="685"/>
      <c r="PMN40" s="685"/>
      <c r="PMO40" s="685"/>
      <c r="PMP40" s="685"/>
      <c r="PMQ40" s="685"/>
      <c r="PMR40" s="685"/>
      <c r="PMS40" s="685"/>
      <c r="PMT40" s="685"/>
      <c r="PMU40" s="685"/>
      <c r="PMV40" s="685"/>
      <c r="PMW40" s="685"/>
      <c r="PMX40" s="685"/>
      <c r="PMY40" s="685"/>
      <c r="PMZ40" s="685"/>
      <c r="PNA40" s="685"/>
      <c r="PNB40" s="685"/>
      <c r="PNC40" s="685"/>
      <c r="PND40" s="685"/>
      <c r="PNE40" s="685"/>
      <c r="PNF40" s="685"/>
      <c r="PNG40" s="685"/>
      <c r="PNH40" s="685"/>
      <c r="PNI40" s="685"/>
      <c r="PNJ40" s="685"/>
      <c r="PNK40" s="685"/>
      <c r="PNL40" s="685"/>
      <c r="PNM40" s="685"/>
      <c r="PNN40" s="685"/>
      <c r="PNO40" s="685"/>
      <c r="PNP40" s="685"/>
      <c r="PNQ40" s="685"/>
      <c r="PNR40" s="685"/>
      <c r="PNS40" s="685"/>
      <c r="PNT40" s="685"/>
      <c r="PNU40" s="685"/>
      <c r="PNV40" s="685"/>
      <c r="PNW40" s="685"/>
      <c r="PNX40" s="685"/>
      <c r="PNY40" s="685"/>
      <c r="PNZ40" s="685"/>
      <c r="POA40" s="685"/>
      <c r="POB40" s="685"/>
      <c r="POC40" s="685"/>
      <c r="POD40" s="685"/>
      <c r="POE40" s="685"/>
      <c r="POF40" s="685"/>
      <c r="POG40" s="685"/>
      <c r="POH40" s="685"/>
      <c r="POI40" s="685"/>
      <c r="POJ40" s="685"/>
      <c r="POK40" s="685"/>
      <c r="POL40" s="685"/>
      <c r="POM40" s="685"/>
      <c r="PON40" s="685"/>
      <c r="POO40" s="685"/>
      <c r="POP40" s="685"/>
      <c r="POQ40" s="685"/>
      <c r="POR40" s="685"/>
      <c r="POS40" s="685"/>
      <c r="POT40" s="685"/>
      <c r="POU40" s="685"/>
      <c r="POV40" s="685"/>
      <c r="POW40" s="685"/>
      <c r="POX40" s="685"/>
      <c r="POY40" s="685"/>
      <c r="POZ40" s="685"/>
      <c r="PPA40" s="685"/>
      <c r="PPB40" s="685"/>
      <c r="PPC40" s="685"/>
      <c r="PPD40" s="685"/>
      <c r="PPE40" s="685"/>
      <c r="PPF40" s="685"/>
      <c r="PPG40" s="685"/>
      <c r="PPH40" s="685"/>
      <c r="PPI40" s="685"/>
      <c r="PPJ40" s="685"/>
      <c r="PPK40" s="685"/>
      <c r="PPL40" s="685"/>
      <c r="PPM40" s="685"/>
      <c r="PPN40" s="685"/>
      <c r="PPO40" s="685"/>
      <c r="PPP40" s="685"/>
      <c r="PPQ40" s="685"/>
      <c r="PPR40" s="685"/>
      <c r="PPS40" s="685"/>
      <c r="PPT40" s="685"/>
      <c r="PPU40" s="685"/>
      <c r="PPV40" s="685"/>
      <c r="PPW40" s="685"/>
      <c r="PPX40" s="685"/>
      <c r="PPY40" s="685"/>
      <c r="PPZ40" s="685"/>
      <c r="PQA40" s="685"/>
      <c r="PQB40" s="685"/>
      <c r="PQC40" s="685"/>
      <c r="PQD40" s="685"/>
      <c r="PQE40" s="685"/>
      <c r="PQF40" s="685"/>
      <c r="PQG40" s="685"/>
      <c r="PQH40" s="685"/>
      <c r="PQI40" s="685"/>
      <c r="PQJ40" s="685"/>
      <c r="PQK40" s="685"/>
      <c r="PQL40" s="685"/>
      <c r="PQM40" s="685"/>
      <c r="PQN40" s="685"/>
      <c r="PQO40" s="685"/>
      <c r="PQP40" s="685"/>
      <c r="PQQ40" s="685"/>
      <c r="PQR40" s="685"/>
      <c r="PQS40" s="685"/>
      <c r="PQT40" s="685"/>
      <c r="PQU40" s="685"/>
      <c r="PQV40" s="685"/>
      <c r="PQW40" s="685"/>
      <c r="PQX40" s="685"/>
      <c r="PQY40" s="685"/>
      <c r="PQZ40" s="685"/>
      <c r="PRA40" s="685"/>
      <c r="PRB40" s="685"/>
      <c r="PRC40" s="685"/>
      <c r="PRD40" s="685"/>
      <c r="PRE40" s="685"/>
      <c r="PRF40" s="685"/>
      <c r="PRG40" s="685"/>
      <c r="PRH40" s="685"/>
      <c r="PRI40" s="685"/>
      <c r="PRJ40" s="685"/>
      <c r="PRK40" s="685"/>
      <c r="PRL40" s="685"/>
      <c r="PRM40" s="685"/>
      <c r="PRN40" s="685"/>
      <c r="PRO40" s="685"/>
      <c r="PRP40" s="685"/>
      <c r="PRQ40" s="685"/>
      <c r="PRR40" s="685"/>
      <c r="PRS40" s="685"/>
      <c r="PRT40" s="685"/>
      <c r="PRU40" s="685"/>
      <c r="PRV40" s="685"/>
      <c r="PRW40" s="685"/>
      <c r="PRX40" s="685"/>
      <c r="PRY40" s="685"/>
      <c r="PRZ40" s="685"/>
      <c r="PSA40" s="685"/>
      <c r="PSB40" s="685"/>
      <c r="PSC40" s="685"/>
      <c r="PSD40" s="685"/>
      <c r="PSE40" s="685"/>
      <c r="PSF40" s="685"/>
      <c r="PSG40" s="685"/>
      <c r="PSH40" s="685"/>
      <c r="PSI40" s="685"/>
      <c r="PSJ40" s="685"/>
      <c r="PSK40" s="685"/>
      <c r="PSL40" s="685"/>
      <c r="PSM40" s="685"/>
      <c r="PSN40" s="685"/>
      <c r="PSO40" s="685"/>
      <c r="PSP40" s="685"/>
      <c r="PSQ40" s="685"/>
      <c r="PSR40" s="685"/>
      <c r="PSS40" s="685"/>
      <c r="PST40" s="685"/>
      <c r="PSU40" s="685"/>
      <c r="PSV40" s="685"/>
      <c r="PSW40" s="685"/>
      <c r="PSX40" s="685"/>
      <c r="PSY40" s="685"/>
      <c r="PSZ40" s="685"/>
      <c r="PTA40" s="685"/>
      <c r="PTB40" s="685"/>
      <c r="PTC40" s="685"/>
      <c r="PTD40" s="685"/>
      <c r="PTE40" s="685"/>
      <c r="PTF40" s="685"/>
      <c r="PTG40" s="685"/>
      <c r="PTH40" s="685"/>
      <c r="PTI40" s="685"/>
      <c r="PTJ40" s="685"/>
      <c r="PTK40" s="685"/>
      <c r="PTL40" s="685"/>
      <c r="PTM40" s="685"/>
      <c r="PTN40" s="685"/>
      <c r="PTO40" s="685"/>
      <c r="PTP40" s="685"/>
      <c r="PTQ40" s="685"/>
      <c r="PTR40" s="685"/>
      <c r="PTS40" s="685"/>
      <c r="PTT40" s="685"/>
      <c r="PTU40" s="685"/>
      <c r="PTV40" s="685"/>
      <c r="PTW40" s="685"/>
      <c r="PTX40" s="685"/>
      <c r="PTY40" s="685"/>
      <c r="PTZ40" s="685"/>
      <c r="PUA40" s="685"/>
      <c r="PUB40" s="685"/>
      <c r="PUC40" s="685"/>
      <c r="PUD40" s="685"/>
      <c r="PUE40" s="685"/>
      <c r="PUF40" s="685"/>
      <c r="PUG40" s="685"/>
      <c r="PUH40" s="685"/>
      <c r="PUI40" s="685"/>
      <c r="PUJ40" s="685"/>
      <c r="PUK40" s="685"/>
      <c r="PUL40" s="685"/>
      <c r="PUM40" s="685"/>
      <c r="PUN40" s="685"/>
      <c r="PUO40" s="685"/>
      <c r="PUP40" s="685"/>
      <c r="PUQ40" s="685"/>
      <c r="PUR40" s="685"/>
      <c r="PUS40" s="685"/>
      <c r="PUT40" s="685"/>
      <c r="PUU40" s="685"/>
      <c r="PUV40" s="685"/>
      <c r="PUW40" s="685"/>
      <c r="PUX40" s="685"/>
      <c r="PUY40" s="685"/>
      <c r="PUZ40" s="685"/>
      <c r="PVA40" s="685"/>
      <c r="PVB40" s="685"/>
      <c r="PVC40" s="685"/>
      <c r="PVD40" s="685"/>
      <c r="PVE40" s="685"/>
      <c r="PVF40" s="685"/>
      <c r="PVG40" s="685"/>
      <c r="PVH40" s="685"/>
      <c r="PVI40" s="685"/>
      <c r="PVJ40" s="685"/>
      <c r="PVK40" s="685"/>
      <c r="PVL40" s="685"/>
      <c r="PVM40" s="685"/>
      <c r="PVN40" s="685"/>
      <c r="PVO40" s="685"/>
      <c r="PVP40" s="685"/>
      <c r="PVQ40" s="685"/>
      <c r="PVR40" s="685"/>
      <c r="PVS40" s="685"/>
      <c r="PVT40" s="685"/>
      <c r="PVU40" s="685"/>
      <c r="PVV40" s="685"/>
      <c r="PVW40" s="685"/>
      <c r="PVX40" s="685"/>
      <c r="PVY40" s="685"/>
      <c r="PVZ40" s="685"/>
      <c r="PWA40" s="685"/>
      <c r="PWB40" s="685"/>
      <c r="PWC40" s="685"/>
      <c r="PWD40" s="685"/>
      <c r="PWE40" s="685"/>
      <c r="PWF40" s="685"/>
      <c r="PWG40" s="685"/>
      <c r="PWH40" s="685"/>
      <c r="PWI40" s="685"/>
      <c r="PWJ40" s="685"/>
      <c r="PWK40" s="685"/>
      <c r="PWL40" s="685"/>
      <c r="PWM40" s="685"/>
      <c r="PWN40" s="685"/>
      <c r="PWO40" s="685"/>
      <c r="PWP40" s="685"/>
      <c r="PWQ40" s="685"/>
      <c r="PWR40" s="685"/>
      <c r="PWS40" s="685"/>
      <c r="PWT40" s="685"/>
      <c r="PWU40" s="685"/>
      <c r="PWV40" s="685"/>
      <c r="PWW40" s="685"/>
      <c r="PWX40" s="685"/>
      <c r="PWY40" s="685"/>
      <c r="PWZ40" s="685"/>
      <c r="PXA40" s="685"/>
      <c r="PXB40" s="685"/>
      <c r="PXC40" s="685"/>
      <c r="PXD40" s="685"/>
      <c r="PXE40" s="685"/>
      <c r="PXF40" s="685"/>
      <c r="PXG40" s="685"/>
      <c r="PXH40" s="685"/>
      <c r="PXI40" s="685"/>
      <c r="PXJ40" s="685"/>
      <c r="PXK40" s="685"/>
      <c r="PXL40" s="685"/>
      <c r="PXM40" s="685"/>
      <c r="PXN40" s="685"/>
      <c r="PXO40" s="685"/>
      <c r="PXP40" s="685"/>
      <c r="PXQ40" s="685"/>
      <c r="PXR40" s="685"/>
      <c r="PXS40" s="685"/>
      <c r="PXT40" s="685"/>
      <c r="PXU40" s="685"/>
      <c r="PXV40" s="685"/>
      <c r="PXW40" s="685"/>
      <c r="PXX40" s="685"/>
      <c r="PXY40" s="685"/>
      <c r="PXZ40" s="685"/>
      <c r="PYA40" s="685"/>
      <c r="PYB40" s="685"/>
      <c r="PYC40" s="685"/>
      <c r="PYD40" s="685"/>
      <c r="PYE40" s="685"/>
      <c r="PYF40" s="685"/>
      <c r="PYG40" s="685"/>
      <c r="PYH40" s="685"/>
      <c r="PYI40" s="685"/>
      <c r="PYJ40" s="685"/>
      <c r="PYK40" s="685"/>
      <c r="PYL40" s="685"/>
      <c r="PYM40" s="685"/>
      <c r="PYN40" s="685"/>
      <c r="PYO40" s="685"/>
      <c r="PYP40" s="685"/>
      <c r="PYQ40" s="685"/>
      <c r="PYR40" s="685"/>
      <c r="PYS40" s="685"/>
      <c r="PYT40" s="685"/>
      <c r="PYU40" s="685"/>
      <c r="PYV40" s="685"/>
      <c r="PYW40" s="685"/>
      <c r="PYX40" s="685"/>
      <c r="PYY40" s="685"/>
      <c r="PYZ40" s="685"/>
      <c r="PZA40" s="685"/>
      <c r="PZB40" s="685"/>
      <c r="PZC40" s="685"/>
      <c r="PZD40" s="685"/>
      <c r="PZE40" s="685"/>
      <c r="PZF40" s="685"/>
      <c r="PZG40" s="685"/>
      <c r="PZH40" s="685"/>
      <c r="PZI40" s="685"/>
      <c r="PZJ40" s="685"/>
      <c r="PZK40" s="685"/>
      <c r="PZL40" s="685"/>
      <c r="PZM40" s="685"/>
      <c r="PZN40" s="685"/>
      <c r="PZO40" s="685"/>
      <c r="PZP40" s="685"/>
      <c r="PZQ40" s="685"/>
      <c r="PZR40" s="685"/>
      <c r="PZS40" s="685"/>
      <c r="PZT40" s="685"/>
      <c r="PZU40" s="685"/>
      <c r="PZV40" s="685"/>
      <c r="PZW40" s="685"/>
      <c r="PZX40" s="685"/>
      <c r="PZY40" s="685"/>
      <c r="PZZ40" s="685"/>
      <c r="QAA40" s="685"/>
      <c r="QAB40" s="685"/>
      <c r="QAC40" s="685"/>
      <c r="QAD40" s="685"/>
      <c r="QAE40" s="685"/>
      <c r="QAF40" s="685"/>
      <c r="QAG40" s="685"/>
      <c r="QAH40" s="685"/>
      <c r="QAI40" s="685"/>
      <c r="QAJ40" s="685"/>
      <c r="QAK40" s="685"/>
      <c r="QAL40" s="685"/>
      <c r="QAM40" s="685"/>
      <c r="QAN40" s="685"/>
      <c r="QAO40" s="685"/>
      <c r="QAP40" s="685"/>
      <c r="QAQ40" s="685"/>
      <c r="QAR40" s="685"/>
      <c r="QAS40" s="685"/>
      <c r="QAT40" s="685"/>
      <c r="QAU40" s="685"/>
      <c r="QAV40" s="685"/>
      <c r="QAW40" s="685"/>
      <c r="QAX40" s="685"/>
      <c r="QAY40" s="685"/>
      <c r="QAZ40" s="685"/>
      <c r="QBA40" s="685"/>
      <c r="QBB40" s="685"/>
      <c r="QBC40" s="685"/>
      <c r="QBD40" s="685"/>
      <c r="QBE40" s="685"/>
      <c r="QBF40" s="685"/>
      <c r="QBG40" s="685"/>
      <c r="QBH40" s="685"/>
      <c r="QBI40" s="685"/>
      <c r="QBJ40" s="685"/>
      <c r="QBK40" s="685"/>
      <c r="QBL40" s="685"/>
      <c r="QBM40" s="685"/>
      <c r="QBN40" s="685"/>
      <c r="QBO40" s="685"/>
      <c r="QBP40" s="685"/>
      <c r="QBQ40" s="685"/>
      <c r="QBR40" s="685"/>
      <c r="QBS40" s="685"/>
      <c r="QBT40" s="685"/>
      <c r="QBU40" s="685"/>
      <c r="QBV40" s="685"/>
      <c r="QBW40" s="685"/>
      <c r="QBX40" s="685"/>
      <c r="QBY40" s="685"/>
      <c r="QBZ40" s="685"/>
      <c r="QCA40" s="685"/>
      <c r="QCB40" s="685"/>
      <c r="QCC40" s="685"/>
      <c r="QCD40" s="685"/>
      <c r="QCE40" s="685"/>
      <c r="QCF40" s="685"/>
      <c r="QCG40" s="685"/>
      <c r="QCH40" s="685"/>
      <c r="QCI40" s="685"/>
      <c r="QCJ40" s="685"/>
      <c r="QCK40" s="685"/>
      <c r="QCL40" s="685"/>
      <c r="QCM40" s="685"/>
      <c r="QCN40" s="685"/>
      <c r="QCO40" s="685"/>
      <c r="QCP40" s="685"/>
      <c r="QCQ40" s="685"/>
      <c r="QCR40" s="685"/>
      <c r="QCS40" s="685"/>
      <c r="QCT40" s="685"/>
      <c r="QCU40" s="685"/>
      <c r="QCV40" s="685"/>
      <c r="QCW40" s="685"/>
      <c r="QCX40" s="685"/>
      <c r="QCY40" s="685"/>
      <c r="QCZ40" s="685"/>
      <c r="QDA40" s="685"/>
      <c r="QDB40" s="685"/>
      <c r="QDC40" s="685"/>
      <c r="QDD40" s="685"/>
      <c r="QDE40" s="685"/>
      <c r="QDF40" s="685"/>
      <c r="QDG40" s="685"/>
      <c r="QDH40" s="685"/>
      <c r="QDI40" s="685"/>
      <c r="QDJ40" s="685"/>
      <c r="QDK40" s="685"/>
      <c r="QDL40" s="685"/>
      <c r="QDM40" s="685"/>
      <c r="QDN40" s="685"/>
      <c r="QDO40" s="685"/>
      <c r="QDP40" s="685"/>
      <c r="QDQ40" s="685"/>
      <c r="QDR40" s="685"/>
      <c r="QDS40" s="685"/>
      <c r="QDT40" s="685"/>
      <c r="QDU40" s="685"/>
      <c r="QDV40" s="685"/>
      <c r="QDW40" s="685"/>
      <c r="QDX40" s="685"/>
      <c r="QDY40" s="685"/>
      <c r="QDZ40" s="685"/>
      <c r="QEA40" s="685"/>
      <c r="QEB40" s="685"/>
      <c r="QEC40" s="685"/>
      <c r="QED40" s="685"/>
      <c r="QEE40" s="685"/>
      <c r="QEF40" s="685"/>
      <c r="QEG40" s="685"/>
      <c r="QEH40" s="685"/>
      <c r="QEI40" s="685"/>
      <c r="QEJ40" s="685"/>
      <c r="QEK40" s="685"/>
      <c r="QEL40" s="685"/>
      <c r="QEM40" s="685"/>
      <c r="QEN40" s="685"/>
      <c r="QEO40" s="685"/>
      <c r="QEP40" s="685"/>
      <c r="QEQ40" s="685"/>
      <c r="QER40" s="685"/>
      <c r="QES40" s="685"/>
      <c r="QET40" s="685"/>
      <c r="QEU40" s="685"/>
      <c r="QEV40" s="685"/>
      <c r="QEW40" s="685"/>
      <c r="QEX40" s="685"/>
      <c r="QEY40" s="685"/>
      <c r="QEZ40" s="685"/>
      <c r="QFA40" s="685"/>
      <c r="QFB40" s="685"/>
      <c r="QFC40" s="685"/>
      <c r="QFD40" s="685"/>
      <c r="QFE40" s="685"/>
      <c r="QFF40" s="685"/>
      <c r="QFG40" s="685"/>
      <c r="QFH40" s="685"/>
      <c r="QFI40" s="685"/>
      <c r="QFJ40" s="685"/>
      <c r="QFK40" s="685"/>
      <c r="QFL40" s="685"/>
      <c r="QFM40" s="685"/>
      <c r="QFN40" s="685"/>
      <c r="QFO40" s="685"/>
      <c r="QFP40" s="685"/>
      <c r="QFQ40" s="685"/>
      <c r="QFR40" s="685"/>
      <c r="QFS40" s="685"/>
      <c r="QFT40" s="685"/>
      <c r="QFU40" s="685"/>
      <c r="QFV40" s="685"/>
      <c r="QFW40" s="685"/>
      <c r="QFX40" s="685"/>
      <c r="QFY40" s="685"/>
      <c r="QFZ40" s="685"/>
      <c r="QGA40" s="685"/>
      <c r="QGB40" s="685"/>
      <c r="QGC40" s="685"/>
      <c r="QGD40" s="685"/>
      <c r="QGE40" s="685"/>
      <c r="QGF40" s="685"/>
      <c r="QGG40" s="685"/>
      <c r="QGH40" s="685"/>
      <c r="QGI40" s="685"/>
      <c r="QGJ40" s="685"/>
      <c r="QGK40" s="685"/>
      <c r="QGL40" s="685"/>
      <c r="QGM40" s="685"/>
      <c r="QGN40" s="685"/>
      <c r="QGO40" s="685"/>
      <c r="QGP40" s="685"/>
      <c r="QGQ40" s="685"/>
      <c r="QGR40" s="685"/>
      <c r="QGS40" s="685"/>
      <c r="QGT40" s="685"/>
      <c r="QGU40" s="685"/>
      <c r="QGV40" s="685"/>
      <c r="QGW40" s="685"/>
      <c r="QGX40" s="685"/>
      <c r="QGY40" s="685"/>
      <c r="QGZ40" s="685"/>
      <c r="QHA40" s="685"/>
      <c r="QHB40" s="685"/>
      <c r="QHC40" s="685"/>
      <c r="QHD40" s="685"/>
      <c r="QHE40" s="685"/>
      <c r="QHF40" s="685"/>
      <c r="QHG40" s="685"/>
      <c r="QHH40" s="685"/>
      <c r="QHI40" s="685"/>
      <c r="QHJ40" s="685"/>
      <c r="QHK40" s="685"/>
      <c r="QHL40" s="685"/>
      <c r="QHM40" s="685"/>
      <c r="QHN40" s="685"/>
      <c r="QHO40" s="685"/>
      <c r="QHP40" s="685"/>
      <c r="QHQ40" s="685"/>
      <c r="QHR40" s="685"/>
      <c r="QHS40" s="685"/>
      <c r="QHT40" s="685"/>
      <c r="QHU40" s="685"/>
      <c r="QHV40" s="685"/>
      <c r="QHW40" s="685"/>
      <c r="QHX40" s="685"/>
      <c r="QHY40" s="685"/>
      <c r="QHZ40" s="685"/>
      <c r="QIA40" s="685"/>
      <c r="QIB40" s="685"/>
      <c r="QIC40" s="685"/>
      <c r="QID40" s="685"/>
      <c r="QIE40" s="685"/>
      <c r="QIF40" s="685"/>
      <c r="QIG40" s="685"/>
      <c r="QIH40" s="685"/>
      <c r="QII40" s="685"/>
      <c r="QIJ40" s="685"/>
      <c r="QIK40" s="685"/>
      <c r="QIL40" s="685"/>
      <c r="QIM40" s="685"/>
      <c r="QIN40" s="685"/>
      <c r="QIO40" s="685"/>
      <c r="QIP40" s="685"/>
      <c r="QIQ40" s="685"/>
      <c r="QIR40" s="685"/>
      <c r="QIS40" s="685"/>
      <c r="QIT40" s="685"/>
      <c r="QIU40" s="685"/>
      <c r="QIV40" s="685"/>
      <c r="QIW40" s="685"/>
      <c r="QIX40" s="685"/>
      <c r="QIY40" s="685"/>
      <c r="QIZ40" s="685"/>
      <c r="QJA40" s="685"/>
      <c r="QJB40" s="685"/>
      <c r="QJC40" s="685"/>
      <c r="QJD40" s="685"/>
      <c r="QJE40" s="685"/>
      <c r="QJF40" s="685"/>
      <c r="QJG40" s="685"/>
      <c r="QJH40" s="685"/>
      <c r="QJI40" s="685"/>
      <c r="QJJ40" s="685"/>
      <c r="QJK40" s="685"/>
      <c r="QJL40" s="685"/>
      <c r="QJM40" s="685"/>
      <c r="QJN40" s="685"/>
      <c r="QJO40" s="685"/>
      <c r="QJP40" s="685"/>
      <c r="QJQ40" s="685"/>
      <c r="QJR40" s="685"/>
      <c r="QJS40" s="685"/>
      <c r="QJT40" s="685"/>
      <c r="QJU40" s="685"/>
      <c r="QJV40" s="685"/>
      <c r="QJW40" s="685"/>
      <c r="QJX40" s="685"/>
      <c r="QJY40" s="685"/>
      <c r="QJZ40" s="685"/>
      <c r="QKA40" s="685"/>
      <c r="QKB40" s="685"/>
      <c r="QKC40" s="685"/>
      <c r="QKD40" s="685"/>
      <c r="QKE40" s="685"/>
      <c r="QKF40" s="685"/>
      <c r="QKG40" s="685"/>
      <c r="QKH40" s="685"/>
      <c r="QKI40" s="685"/>
      <c r="QKJ40" s="685"/>
      <c r="QKK40" s="685"/>
      <c r="QKL40" s="685"/>
      <c r="QKM40" s="685"/>
      <c r="QKN40" s="685"/>
      <c r="QKO40" s="685"/>
      <c r="QKP40" s="685"/>
      <c r="QKQ40" s="685"/>
      <c r="QKR40" s="685"/>
      <c r="QKS40" s="685"/>
      <c r="QKT40" s="685"/>
      <c r="QKU40" s="685"/>
      <c r="QKV40" s="685"/>
      <c r="QKW40" s="685"/>
      <c r="QKX40" s="685"/>
      <c r="QKY40" s="685"/>
      <c r="QKZ40" s="685"/>
      <c r="QLA40" s="685"/>
      <c r="QLB40" s="685"/>
      <c r="QLC40" s="685"/>
      <c r="QLD40" s="685"/>
      <c r="QLE40" s="685"/>
      <c r="QLF40" s="685"/>
      <c r="QLG40" s="685"/>
      <c r="QLH40" s="685"/>
      <c r="QLI40" s="685"/>
      <c r="QLJ40" s="685"/>
      <c r="QLK40" s="685"/>
      <c r="QLL40" s="685"/>
      <c r="QLM40" s="685"/>
      <c r="QLN40" s="685"/>
      <c r="QLO40" s="685"/>
      <c r="QLP40" s="685"/>
      <c r="QLQ40" s="685"/>
      <c r="QLR40" s="685"/>
      <c r="QLS40" s="685"/>
      <c r="QLT40" s="685"/>
      <c r="QLU40" s="685"/>
      <c r="QLV40" s="685"/>
      <c r="QLW40" s="685"/>
      <c r="QLX40" s="685"/>
      <c r="QLY40" s="685"/>
      <c r="QLZ40" s="685"/>
      <c r="QMA40" s="685"/>
      <c r="QMB40" s="685"/>
      <c r="QMC40" s="685"/>
      <c r="QMD40" s="685"/>
      <c r="QME40" s="685"/>
      <c r="QMF40" s="685"/>
      <c r="QMG40" s="685"/>
      <c r="QMH40" s="685"/>
      <c r="QMI40" s="685"/>
      <c r="QMJ40" s="685"/>
      <c r="QMK40" s="685"/>
      <c r="QML40" s="685"/>
      <c r="QMM40" s="685"/>
      <c r="QMN40" s="685"/>
      <c r="QMO40" s="685"/>
      <c r="QMP40" s="685"/>
      <c r="QMQ40" s="685"/>
      <c r="QMR40" s="685"/>
      <c r="QMS40" s="685"/>
      <c r="QMT40" s="685"/>
      <c r="QMU40" s="685"/>
      <c r="QMV40" s="685"/>
      <c r="QMW40" s="685"/>
      <c r="QMX40" s="685"/>
      <c r="QMY40" s="685"/>
      <c r="QMZ40" s="685"/>
      <c r="QNA40" s="685"/>
      <c r="QNB40" s="685"/>
      <c r="QNC40" s="685"/>
      <c r="QND40" s="685"/>
      <c r="QNE40" s="685"/>
      <c r="QNF40" s="685"/>
      <c r="QNG40" s="685"/>
      <c r="QNH40" s="685"/>
      <c r="QNI40" s="685"/>
      <c r="QNJ40" s="685"/>
      <c r="QNK40" s="685"/>
      <c r="QNL40" s="685"/>
      <c r="QNM40" s="685"/>
      <c r="QNN40" s="685"/>
      <c r="QNO40" s="685"/>
      <c r="QNP40" s="685"/>
      <c r="QNQ40" s="685"/>
      <c r="QNR40" s="685"/>
      <c r="QNS40" s="685"/>
      <c r="QNT40" s="685"/>
      <c r="QNU40" s="685"/>
      <c r="QNV40" s="685"/>
      <c r="QNW40" s="685"/>
      <c r="QNX40" s="685"/>
      <c r="QNY40" s="685"/>
      <c r="QNZ40" s="685"/>
      <c r="QOA40" s="685"/>
      <c r="QOB40" s="685"/>
      <c r="QOC40" s="685"/>
      <c r="QOD40" s="685"/>
      <c r="QOE40" s="685"/>
      <c r="QOF40" s="685"/>
      <c r="QOG40" s="685"/>
      <c r="QOH40" s="685"/>
      <c r="QOI40" s="685"/>
      <c r="QOJ40" s="685"/>
      <c r="QOK40" s="685"/>
      <c r="QOL40" s="685"/>
      <c r="QOM40" s="685"/>
      <c r="QON40" s="685"/>
      <c r="QOO40" s="685"/>
      <c r="QOP40" s="685"/>
      <c r="QOQ40" s="685"/>
      <c r="QOR40" s="685"/>
      <c r="QOS40" s="685"/>
      <c r="QOT40" s="685"/>
      <c r="QOU40" s="685"/>
      <c r="QOV40" s="685"/>
      <c r="QOW40" s="685"/>
      <c r="QOX40" s="685"/>
      <c r="QOY40" s="685"/>
      <c r="QOZ40" s="685"/>
      <c r="QPA40" s="685"/>
      <c r="QPB40" s="685"/>
      <c r="QPC40" s="685"/>
      <c r="QPD40" s="685"/>
      <c r="QPE40" s="685"/>
      <c r="QPF40" s="685"/>
      <c r="QPG40" s="685"/>
      <c r="QPH40" s="685"/>
      <c r="QPI40" s="685"/>
      <c r="QPJ40" s="685"/>
      <c r="QPK40" s="685"/>
      <c r="QPL40" s="685"/>
      <c r="QPM40" s="685"/>
      <c r="QPN40" s="685"/>
      <c r="QPO40" s="685"/>
      <c r="QPP40" s="685"/>
      <c r="QPQ40" s="685"/>
      <c r="QPR40" s="685"/>
      <c r="QPS40" s="685"/>
      <c r="QPT40" s="685"/>
      <c r="QPU40" s="685"/>
      <c r="QPV40" s="685"/>
      <c r="QPW40" s="685"/>
      <c r="QPX40" s="685"/>
      <c r="QPY40" s="685"/>
      <c r="QPZ40" s="685"/>
      <c r="QQA40" s="685"/>
      <c r="QQB40" s="685"/>
      <c r="QQC40" s="685"/>
      <c r="QQD40" s="685"/>
      <c r="QQE40" s="685"/>
      <c r="QQF40" s="685"/>
      <c r="QQG40" s="685"/>
      <c r="QQH40" s="685"/>
      <c r="QQI40" s="685"/>
      <c r="QQJ40" s="685"/>
      <c r="QQK40" s="685"/>
      <c r="QQL40" s="685"/>
      <c r="QQM40" s="685"/>
      <c r="QQN40" s="685"/>
      <c r="QQO40" s="685"/>
      <c r="QQP40" s="685"/>
      <c r="QQQ40" s="685"/>
      <c r="QQR40" s="685"/>
      <c r="QQS40" s="685"/>
      <c r="QQT40" s="685"/>
      <c r="QQU40" s="685"/>
      <c r="QQV40" s="685"/>
      <c r="QQW40" s="685"/>
      <c r="QQX40" s="685"/>
      <c r="QQY40" s="685"/>
      <c r="QQZ40" s="685"/>
      <c r="QRA40" s="685"/>
      <c r="QRB40" s="685"/>
      <c r="QRC40" s="685"/>
      <c r="QRD40" s="685"/>
      <c r="QRE40" s="685"/>
      <c r="QRF40" s="685"/>
      <c r="QRG40" s="685"/>
      <c r="QRH40" s="685"/>
      <c r="QRI40" s="685"/>
      <c r="QRJ40" s="685"/>
      <c r="QRK40" s="685"/>
      <c r="QRL40" s="685"/>
      <c r="QRM40" s="685"/>
      <c r="QRN40" s="685"/>
      <c r="QRO40" s="685"/>
      <c r="QRP40" s="685"/>
      <c r="QRQ40" s="685"/>
      <c r="QRR40" s="685"/>
      <c r="QRS40" s="685"/>
      <c r="QRT40" s="685"/>
      <c r="QRU40" s="685"/>
      <c r="QRV40" s="685"/>
      <c r="QRW40" s="685"/>
      <c r="QRX40" s="685"/>
      <c r="QRY40" s="685"/>
      <c r="QRZ40" s="685"/>
      <c r="QSA40" s="685"/>
      <c r="QSB40" s="685"/>
      <c r="QSC40" s="685"/>
      <c r="QSD40" s="685"/>
      <c r="QSE40" s="685"/>
      <c r="QSF40" s="685"/>
      <c r="QSG40" s="685"/>
      <c r="QSH40" s="685"/>
      <c r="QSI40" s="685"/>
      <c r="QSJ40" s="685"/>
      <c r="QSK40" s="685"/>
      <c r="QSL40" s="685"/>
      <c r="QSM40" s="685"/>
      <c r="QSN40" s="685"/>
      <c r="QSO40" s="685"/>
      <c r="QSP40" s="685"/>
      <c r="QSQ40" s="685"/>
      <c r="QSR40" s="685"/>
      <c r="QSS40" s="685"/>
      <c r="QST40" s="685"/>
      <c r="QSU40" s="685"/>
      <c r="QSV40" s="685"/>
      <c r="QSW40" s="685"/>
      <c r="QSX40" s="685"/>
      <c r="QSY40" s="685"/>
      <c r="QSZ40" s="685"/>
      <c r="QTA40" s="685"/>
      <c r="QTB40" s="685"/>
      <c r="QTC40" s="685"/>
      <c r="QTD40" s="685"/>
      <c r="QTE40" s="685"/>
      <c r="QTF40" s="685"/>
      <c r="QTG40" s="685"/>
      <c r="QTH40" s="685"/>
      <c r="QTI40" s="685"/>
      <c r="QTJ40" s="685"/>
      <c r="QTK40" s="685"/>
      <c r="QTL40" s="685"/>
      <c r="QTM40" s="685"/>
      <c r="QTN40" s="685"/>
      <c r="QTO40" s="685"/>
      <c r="QTP40" s="685"/>
      <c r="QTQ40" s="685"/>
      <c r="QTR40" s="685"/>
      <c r="QTS40" s="685"/>
      <c r="QTT40" s="685"/>
      <c r="QTU40" s="685"/>
      <c r="QTV40" s="685"/>
      <c r="QTW40" s="685"/>
      <c r="QTX40" s="685"/>
      <c r="QTY40" s="685"/>
      <c r="QTZ40" s="685"/>
      <c r="QUA40" s="685"/>
      <c r="QUB40" s="685"/>
      <c r="QUC40" s="685"/>
      <c r="QUD40" s="685"/>
      <c r="QUE40" s="685"/>
      <c r="QUF40" s="685"/>
      <c r="QUG40" s="685"/>
      <c r="QUH40" s="685"/>
      <c r="QUI40" s="685"/>
      <c r="QUJ40" s="685"/>
      <c r="QUK40" s="685"/>
      <c r="QUL40" s="685"/>
      <c r="QUM40" s="685"/>
      <c r="QUN40" s="685"/>
      <c r="QUO40" s="685"/>
      <c r="QUP40" s="685"/>
      <c r="QUQ40" s="685"/>
      <c r="QUR40" s="685"/>
      <c r="QUS40" s="685"/>
      <c r="QUT40" s="685"/>
      <c r="QUU40" s="685"/>
      <c r="QUV40" s="685"/>
      <c r="QUW40" s="685"/>
      <c r="QUX40" s="685"/>
      <c r="QUY40" s="685"/>
      <c r="QUZ40" s="685"/>
      <c r="QVA40" s="685"/>
      <c r="QVB40" s="685"/>
      <c r="QVC40" s="685"/>
      <c r="QVD40" s="685"/>
      <c r="QVE40" s="685"/>
      <c r="QVF40" s="685"/>
      <c r="QVG40" s="685"/>
      <c r="QVH40" s="685"/>
      <c r="QVI40" s="685"/>
      <c r="QVJ40" s="685"/>
      <c r="QVK40" s="685"/>
      <c r="QVL40" s="685"/>
      <c r="QVM40" s="685"/>
      <c r="QVN40" s="685"/>
      <c r="QVO40" s="685"/>
      <c r="QVP40" s="685"/>
      <c r="QVQ40" s="685"/>
      <c r="QVR40" s="685"/>
      <c r="QVS40" s="685"/>
      <c r="QVT40" s="685"/>
      <c r="QVU40" s="685"/>
      <c r="QVV40" s="685"/>
      <c r="QVW40" s="685"/>
      <c r="QVX40" s="685"/>
      <c r="QVY40" s="685"/>
      <c r="QVZ40" s="685"/>
      <c r="QWA40" s="685"/>
      <c r="QWB40" s="685"/>
      <c r="QWC40" s="685"/>
      <c r="QWD40" s="685"/>
      <c r="QWE40" s="685"/>
      <c r="QWF40" s="685"/>
      <c r="QWG40" s="685"/>
      <c r="QWH40" s="685"/>
      <c r="QWI40" s="685"/>
      <c r="QWJ40" s="685"/>
      <c r="QWK40" s="685"/>
      <c r="QWL40" s="685"/>
      <c r="QWM40" s="685"/>
      <c r="QWN40" s="685"/>
      <c r="QWO40" s="685"/>
      <c r="QWP40" s="685"/>
      <c r="QWQ40" s="685"/>
      <c r="QWR40" s="685"/>
      <c r="QWS40" s="685"/>
      <c r="QWT40" s="685"/>
      <c r="QWU40" s="685"/>
      <c r="QWV40" s="685"/>
      <c r="QWW40" s="685"/>
      <c r="QWX40" s="685"/>
      <c r="QWY40" s="685"/>
      <c r="QWZ40" s="685"/>
      <c r="QXA40" s="685"/>
      <c r="QXB40" s="685"/>
      <c r="QXC40" s="685"/>
      <c r="QXD40" s="685"/>
      <c r="QXE40" s="685"/>
      <c r="QXF40" s="685"/>
      <c r="QXG40" s="685"/>
      <c r="QXH40" s="685"/>
      <c r="QXI40" s="685"/>
      <c r="QXJ40" s="685"/>
      <c r="QXK40" s="685"/>
      <c r="QXL40" s="685"/>
      <c r="QXM40" s="685"/>
      <c r="QXN40" s="685"/>
      <c r="QXO40" s="685"/>
      <c r="QXP40" s="685"/>
      <c r="QXQ40" s="685"/>
      <c r="QXR40" s="685"/>
      <c r="QXS40" s="685"/>
      <c r="QXT40" s="685"/>
      <c r="QXU40" s="685"/>
      <c r="QXV40" s="685"/>
      <c r="QXW40" s="685"/>
      <c r="QXX40" s="685"/>
      <c r="QXY40" s="685"/>
      <c r="QXZ40" s="685"/>
      <c r="QYA40" s="685"/>
      <c r="QYB40" s="685"/>
      <c r="QYC40" s="685"/>
      <c r="QYD40" s="685"/>
      <c r="QYE40" s="685"/>
      <c r="QYF40" s="685"/>
      <c r="QYG40" s="685"/>
      <c r="QYH40" s="685"/>
      <c r="QYI40" s="685"/>
      <c r="QYJ40" s="685"/>
      <c r="QYK40" s="685"/>
      <c r="QYL40" s="685"/>
      <c r="QYM40" s="685"/>
      <c r="QYN40" s="685"/>
      <c r="QYO40" s="685"/>
      <c r="QYP40" s="685"/>
      <c r="QYQ40" s="685"/>
      <c r="QYR40" s="685"/>
      <c r="QYS40" s="685"/>
      <c r="QYT40" s="685"/>
      <c r="QYU40" s="685"/>
      <c r="QYV40" s="685"/>
      <c r="QYW40" s="685"/>
      <c r="QYX40" s="685"/>
      <c r="QYY40" s="685"/>
      <c r="QYZ40" s="685"/>
      <c r="QZA40" s="685"/>
      <c r="QZB40" s="685"/>
      <c r="QZC40" s="685"/>
      <c r="QZD40" s="685"/>
      <c r="QZE40" s="685"/>
      <c r="QZF40" s="685"/>
      <c r="QZG40" s="685"/>
      <c r="QZH40" s="685"/>
      <c r="QZI40" s="685"/>
      <c r="QZJ40" s="685"/>
      <c r="QZK40" s="685"/>
      <c r="QZL40" s="685"/>
      <c r="QZM40" s="685"/>
      <c r="QZN40" s="685"/>
      <c r="QZO40" s="685"/>
      <c r="QZP40" s="685"/>
      <c r="QZQ40" s="685"/>
      <c r="QZR40" s="685"/>
      <c r="QZS40" s="685"/>
      <c r="QZT40" s="685"/>
      <c r="QZU40" s="685"/>
      <c r="QZV40" s="685"/>
      <c r="QZW40" s="685"/>
      <c r="QZX40" s="685"/>
      <c r="QZY40" s="685"/>
      <c r="QZZ40" s="685"/>
      <c r="RAA40" s="685"/>
      <c r="RAB40" s="685"/>
      <c r="RAC40" s="685"/>
      <c r="RAD40" s="685"/>
      <c r="RAE40" s="685"/>
      <c r="RAF40" s="685"/>
      <c r="RAG40" s="685"/>
      <c r="RAH40" s="685"/>
      <c r="RAI40" s="685"/>
      <c r="RAJ40" s="685"/>
      <c r="RAK40" s="685"/>
      <c r="RAL40" s="685"/>
      <c r="RAM40" s="685"/>
      <c r="RAN40" s="685"/>
      <c r="RAO40" s="685"/>
      <c r="RAP40" s="685"/>
      <c r="RAQ40" s="685"/>
      <c r="RAR40" s="685"/>
      <c r="RAS40" s="685"/>
      <c r="RAT40" s="685"/>
      <c r="RAU40" s="685"/>
      <c r="RAV40" s="685"/>
      <c r="RAW40" s="685"/>
      <c r="RAX40" s="685"/>
      <c r="RAY40" s="685"/>
      <c r="RAZ40" s="685"/>
      <c r="RBA40" s="685"/>
      <c r="RBB40" s="685"/>
      <c r="RBC40" s="685"/>
      <c r="RBD40" s="685"/>
      <c r="RBE40" s="685"/>
      <c r="RBF40" s="685"/>
      <c r="RBG40" s="685"/>
      <c r="RBH40" s="685"/>
      <c r="RBI40" s="685"/>
      <c r="RBJ40" s="685"/>
      <c r="RBK40" s="685"/>
      <c r="RBL40" s="685"/>
      <c r="RBM40" s="685"/>
      <c r="RBN40" s="685"/>
      <c r="RBO40" s="685"/>
      <c r="RBP40" s="685"/>
      <c r="RBQ40" s="685"/>
      <c r="RBR40" s="685"/>
      <c r="RBS40" s="685"/>
      <c r="RBT40" s="685"/>
      <c r="RBU40" s="685"/>
      <c r="RBV40" s="685"/>
      <c r="RBW40" s="685"/>
      <c r="RBX40" s="685"/>
      <c r="RBY40" s="685"/>
      <c r="RBZ40" s="685"/>
      <c r="RCA40" s="685"/>
      <c r="RCB40" s="685"/>
      <c r="RCC40" s="685"/>
      <c r="RCD40" s="685"/>
      <c r="RCE40" s="685"/>
      <c r="RCF40" s="685"/>
      <c r="RCG40" s="685"/>
      <c r="RCH40" s="685"/>
      <c r="RCI40" s="685"/>
      <c r="RCJ40" s="685"/>
      <c r="RCK40" s="685"/>
      <c r="RCL40" s="685"/>
      <c r="RCM40" s="685"/>
      <c r="RCN40" s="685"/>
      <c r="RCO40" s="685"/>
      <c r="RCP40" s="685"/>
      <c r="RCQ40" s="685"/>
      <c r="RCR40" s="685"/>
      <c r="RCS40" s="685"/>
      <c r="RCT40" s="685"/>
      <c r="RCU40" s="685"/>
      <c r="RCV40" s="685"/>
      <c r="RCW40" s="685"/>
      <c r="RCX40" s="685"/>
      <c r="RCY40" s="685"/>
      <c r="RCZ40" s="685"/>
      <c r="RDA40" s="685"/>
      <c r="RDB40" s="685"/>
      <c r="RDC40" s="685"/>
      <c r="RDD40" s="685"/>
      <c r="RDE40" s="685"/>
      <c r="RDF40" s="685"/>
      <c r="RDG40" s="685"/>
      <c r="RDH40" s="685"/>
      <c r="RDI40" s="685"/>
      <c r="RDJ40" s="685"/>
      <c r="RDK40" s="685"/>
      <c r="RDL40" s="685"/>
      <c r="RDM40" s="685"/>
      <c r="RDN40" s="685"/>
      <c r="RDO40" s="685"/>
      <c r="RDP40" s="685"/>
      <c r="RDQ40" s="685"/>
      <c r="RDR40" s="685"/>
      <c r="RDS40" s="685"/>
      <c r="RDT40" s="685"/>
      <c r="RDU40" s="685"/>
      <c r="RDV40" s="685"/>
      <c r="RDW40" s="685"/>
      <c r="RDX40" s="685"/>
      <c r="RDY40" s="685"/>
      <c r="RDZ40" s="685"/>
      <c r="REA40" s="685"/>
      <c r="REB40" s="685"/>
      <c r="REC40" s="685"/>
      <c r="RED40" s="685"/>
      <c r="REE40" s="685"/>
      <c r="REF40" s="685"/>
      <c r="REG40" s="685"/>
      <c r="REH40" s="685"/>
      <c r="REI40" s="685"/>
      <c r="REJ40" s="685"/>
      <c r="REK40" s="685"/>
      <c r="REL40" s="685"/>
      <c r="REM40" s="685"/>
      <c r="REN40" s="685"/>
      <c r="REO40" s="685"/>
      <c r="REP40" s="685"/>
      <c r="REQ40" s="685"/>
      <c r="RER40" s="685"/>
      <c r="RES40" s="685"/>
      <c r="RET40" s="685"/>
      <c r="REU40" s="685"/>
      <c r="REV40" s="685"/>
      <c r="REW40" s="685"/>
      <c r="REX40" s="685"/>
      <c r="REY40" s="685"/>
      <c r="REZ40" s="685"/>
      <c r="RFA40" s="685"/>
      <c r="RFB40" s="685"/>
      <c r="RFC40" s="685"/>
      <c r="RFD40" s="685"/>
      <c r="RFE40" s="685"/>
      <c r="RFF40" s="685"/>
      <c r="RFG40" s="685"/>
      <c r="RFH40" s="685"/>
      <c r="RFI40" s="685"/>
      <c r="RFJ40" s="685"/>
      <c r="RFK40" s="685"/>
      <c r="RFL40" s="685"/>
      <c r="RFM40" s="685"/>
      <c r="RFN40" s="685"/>
      <c r="RFO40" s="685"/>
      <c r="RFP40" s="685"/>
      <c r="RFQ40" s="685"/>
      <c r="RFR40" s="685"/>
      <c r="RFS40" s="685"/>
      <c r="RFT40" s="685"/>
      <c r="RFU40" s="685"/>
      <c r="RFV40" s="685"/>
      <c r="RFW40" s="685"/>
      <c r="RFX40" s="685"/>
      <c r="RFY40" s="685"/>
      <c r="RFZ40" s="685"/>
      <c r="RGA40" s="685"/>
      <c r="RGB40" s="685"/>
      <c r="RGC40" s="685"/>
      <c r="RGD40" s="685"/>
      <c r="RGE40" s="685"/>
      <c r="RGF40" s="685"/>
      <c r="RGG40" s="685"/>
      <c r="RGH40" s="685"/>
      <c r="RGI40" s="685"/>
      <c r="RGJ40" s="685"/>
      <c r="RGK40" s="685"/>
      <c r="RGL40" s="685"/>
      <c r="RGM40" s="685"/>
      <c r="RGN40" s="685"/>
      <c r="RGO40" s="685"/>
      <c r="RGP40" s="685"/>
      <c r="RGQ40" s="685"/>
      <c r="RGR40" s="685"/>
      <c r="RGS40" s="685"/>
      <c r="RGT40" s="685"/>
      <c r="RGU40" s="685"/>
      <c r="RGV40" s="685"/>
      <c r="RGW40" s="685"/>
      <c r="RGX40" s="685"/>
      <c r="RGY40" s="685"/>
      <c r="RGZ40" s="685"/>
      <c r="RHA40" s="685"/>
      <c r="RHB40" s="685"/>
      <c r="RHC40" s="685"/>
      <c r="RHD40" s="685"/>
      <c r="RHE40" s="685"/>
      <c r="RHF40" s="685"/>
      <c r="RHG40" s="685"/>
      <c r="RHH40" s="685"/>
      <c r="RHI40" s="685"/>
      <c r="RHJ40" s="685"/>
      <c r="RHK40" s="685"/>
      <c r="RHL40" s="685"/>
      <c r="RHM40" s="685"/>
      <c r="RHN40" s="685"/>
      <c r="RHO40" s="685"/>
      <c r="RHP40" s="685"/>
      <c r="RHQ40" s="685"/>
      <c r="RHR40" s="685"/>
      <c r="RHS40" s="685"/>
      <c r="RHT40" s="685"/>
      <c r="RHU40" s="685"/>
      <c r="RHV40" s="685"/>
      <c r="RHW40" s="685"/>
      <c r="RHX40" s="685"/>
      <c r="RHY40" s="685"/>
      <c r="RHZ40" s="685"/>
      <c r="RIA40" s="685"/>
      <c r="RIB40" s="685"/>
      <c r="RIC40" s="685"/>
      <c r="RID40" s="685"/>
      <c r="RIE40" s="685"/>
      <c r="RIF40" s="685"/>
      <c r="RIG40" s="685"/>
      <c r="RIH40" s="685"/>
      <c r="RII40" s="685"/>
      <c r="RIJ40" s="685"/>
      <c r="RIK40" s="685"/>
      <c r="RIL40" s="685"/>
      <c r="RIM40" s="685"/>
      <c r="RIN40" s="685"/>
      <c r="RIO40" s="685"/>
      <c r="RIP40" s="685"/>
      <c r="RIQ40" s="685"/>
      <c r="RIR40" s="685"/>
      <c r="RIS40" s="685"/>
      <c r="RIT40" s="685"/>
      <c r="RIU40" s="685"/>
      <c r="RIV40" s="685"/>
      <c r="RIW40" s="685"/>
      <c r="RIX40" s="685"/>
      <c r="RIY40" s="685"/>
      <c r="RIZ40" s="685"/>
      <c r="RJA40" s="685"/>
      <c r="RJB40" s="685"/>
      <c r="RJC40" s="685"/>
      <c r="RJD40" s="685"/>
      <c r="RJE40" s="685"/>
      <c r="RJF40" s="685"/>
      <c r="RJG40" s="685"/>
      <c r="RJH40" s="685"/>
      <c r="RJI40" s="685"/>
      <c r="RJJ40" s="685"/>
      <c r="RJK40" s="685"/>
      <c r="RJL40" s="685"/>
      <c r="RJM40" s="685"/>
      <c r="RJN40" s="685"/>
      <c r="RJO40" s="685"/>
      <c r="RJP40" s="685"/>
      <c r="RJQ40" s="685"/>
      <c r="RJR40" s="685"/>
      <c r="RJS40" s="685"/>
      <c r="RJT40" s="685"/>
      <c r="RJU40" s="685"/>
      <c r="RJV40" s="685"/>
      <c r="RJW40" s="685"/>
      <c r="RJX40" s="685"/>
      <c r="RJY40" s="685"/>
      <c r="RJZ40" s="685"/>
      <c r="RKA40" s="685"/>
      <c r="RKB40" s="685"/>
      <c r="RKC40" s="685"/>
      <c r="RKD40" s="685"/>
      <c r="RKE40" s="685"/>
      <c r="RKF40" s="685"/>
      <c r="RKG40" s="685"/>
      <c r="RKH40" s="685"/>
      <c r="RKI40" s="685"/>
      <c r="RKJ40" s="685"/>
      <c r="RKK40" s="685"/>
      <c r="RKL40" s="685"/>
      <c r="RKM40" s="685"/>
      <c r="RKN40" s="685"/>
      <c r="RKO40" s="685"/>
      <c r="RKP40" s="685"/>
      <c r="RKQ40" s="685"/>
      <c r="RKR40" s="685"/>
      <c r="RKS40" s="685"/>
      <c r="RKT40" s="685"/>
      <c r="RKU40" s="685"/>
      <c r="RKV40" s="685"/>
      <c r="RKW40" s="685"/>
      <c r="RKX40" s="685"/>
      <c r="RKY40" s="685"/>
      <c r="RKZ40" s="685"/>
      <c r="RLA40" s="685"/>
      <c r="RLB40" s="685"/>
      <c r="RLC40" s="685"/>
      <c r="RLD40" s="685"/>
      <c r="RLE40" s="685"/>
      <c r="RLF40" s="685"/>
      <c r="RLG40" s="685"/>
      <c r="RLH40" s="685"/>
      <c r="RLI40" s="685"/>
      <c r="RLJ40" s="685"/>
      <c r="RLK40" s="685"/>
      <c r="RLL40" s="685"/>
      <c r="RLM40" s="685"/>
      <c r="RLN40" s="685"/>
      <c r="RLO40" s="685"/>
      <c r="RLP40" s="685"/>
      <c r="RLQ40" s="685"/>
      <c r="RLR40" s="685"/>
      <c r="RLS40" s="685"/>
      <c r="RLT40" s="685"/>
      <c r="RLU40" s="685"/>
      <c r="RLV40" s="685"/>
      <c r="RLW40" s="685"/>
      <c r="RLX40" s="685"/>
      <c r="RLY40" s="685"/>
      <c r="RLZ40" s="685"/>
      <c r="RMA40" s="685"/>
      <c r="RMB40" s="685"/>
      <c r="RMC40" s="685"/>
      <c r="RMD40" s="685"/>
      <c r="RME40" s="685"/>
      <c r="RMF40" s="685"/>
      <c r="RMG40" s="685"/>
      <c r="RMH40" s="685"/>
      <c r="RMI40" s="685"/>
      <c r="RMJ40" s="685"/>
      <c r="RMK40" s="685"/>
      <c r="RML40" s="685"/>
      <c r="RMM40" s="685"/>
      <c r="RMN40" s="685"/>
      <c r="RMO40" s="685"/>
      <c r="RMP40" s="685"/>
      <c r="RMQ40" s="685"/>
      <c r="RMR40" s="685"/>
      <c r="RMS40" s="685"/>
      <c r="RMT40" s="685"/>
      <c r="RMU40" s="685"/>
      <c r="RMV40" s="685"/>
      <c r="RMW40" s="685"/>
      <c r="RMX40" s="685"/>
      <c r="RMY40" s="685"/>
      <c r="RMZ40" s="685"/>
      <c r="RNA40" s="685"/>
      <c r="RNB40" s="685"/>
      <c r="RNC40" s="685"/>
      <c r="RND40" s="685"/>
      <c r="RNE40" s="685"/>
      <c r="RNF40" s="685"/>
      <c r="RNG40" s="685"/>
      <c r="RNH40" s="685"/>
      <c r="RNI40" s="685"/>
      <c r="RNJ40" s="685"/>
      <c r="RNK40" s="685"/>
      <c r="RNL40" s="685"/>
      <c r="RNM40" s="685"/>
      <c r="RNN40" s="685"/>
      <c r="RNO40" s="685"/>
      <c r="RNP40" s="685"/>
      <c r="RNQ40" s="685"/>
      <c r="RNR40" s="685"/>
      <c r="RNS40" s="685"/>
      <c r="RNT40" s="685"/>
      <c r="RNU40" s="685"/>
      <c r="RNV40" s="685"/>
      <c r="RNW40" s="685"/>
      <c r="RNX40" s="685"/>
      <c r="RNY40" s="685"/>
      <c r="RNZ40" s="685"/>
      <c r="ROA40" s="685"/>
      <c r="ROB40" s="685"/>
      <c r="ROC40" s="685"/>
      <c r="ROD40" s="685"/>
      <c r="ROE40" s="685"/>
      <c r="ROF40" s="685"/>
      <c r="ROG40" s="685"/>
      <c r="ROH40" s="685"/>
      <c r="ROI40" s="685"/>
      <c r="ROJ40" s="685"/>
      <c r="ROK40" s="685"/>
      <c r="ROL40" s="685"/>
      <c r="ROM40" s="685"/>
      <c r="RON40" s="685"/>
      <c r="ROO40" s="685"/>
      <c r="ROP40" s="685"/>
      <c r="ROQ40" s="685"/>
      <c r="ROR40" s="685"/>
      <c r="ROS40" s="685"/>
      <c r="ROT40" s="685"/>
      <c r="ROU40" s="685"/>
      <c r="ROV40" s="685"/>
      <c r="ROW40" s="685"/>
      <c r="ROX40" s="685"/>
      <c r="ROY40" s="685"/>
      <c r="ROZ40" s="685"/>
      <c r="RPA40" s="685"/>
      <c r="RPB40" s="685"/>
      <c r="RPC40" s="685"/>
      <c r="RPD40" s="685"/>
      <c r="RPE40" s="685"/>
      <c r="RPF40" s="685"/>
      <c r="RPG40" s="685"/>
      <c r="RPH40" s="685"/>
      <c r="RPI40" s="685"/>
      <c r="RPJ40" s="685"/>
      <c r="RPK40" s="685"/>
      <c r="RPL40" s="685"/>
      <c r="RPM40" s="685"/>
      <c r="RPN40" s="685"/>
      <c r="RPO40" s="685"/>
      <c r="RPP40" s="685"/>
      <c r="RPQ40" s="685"/>
      <c r="RPR40" s="685"/>
      <c r="RPS40" s="685"/>
      <c r="RPT40" s="685"/>
      <c r="RPU40" s="685"/>
      <c r="RPV40" s="685"/>
      <c r="RPW40" s="685"/>
      <c r="RPX40" s="685"/>
      <c r="RPY40" s="685"/>
      <c r="RPZ40" s="685"/>
      <c r="RQA40" s="685"/>
      <c r="RQB40" s="685"/>
      <c r="RQC40" s="685"/>
      <c r="RQD40" s="685"/>
      <c r="RQE40" s="685"/>
      <c r="RQF40" s="685"/>
      <c r="RQG40" s="685"/>
      <c r="RQH40" s="685"/>
      <c r="RQI40" s="685"/>
      <c r="RQJ40" s="685"/>
      <c r="RQK40" s="685"/>
      <c r="RQL40" s="685"/>
      <c r="RQM40" s="685"/>
      <c r="RQN40" s="685"/>
      <c r="RQO40" s="685"/>
      <c r="RQP40" s="685"/>
      <c r="RQQ40" s="685"/>
      <c r="RQR40" s="685"/>
      <c r="RQS40" s="685"/>
      <c r="RQT40" s="685"/>
      <c r="RQU40" s="685"/>
      <c r="RQV40" s="685"/>
      <c r="RQW40" s="685"/>
      <c r="RQX40" s="685"/>
      <c r="RQY40" s="685"/>
      <c r="RQZ40" s="685"/>
      <c r="RRA40" s="685"/>
      <c r="RRB40" s="685"/>
      <c r="RRC40" s="685"/>
      <c r="RRD40" s="685"/>
      <c r="RRE40" s="685"/>
      <c r="RRF40" s="685"/>
      <c r="RRG40" s="685"/>
      <c r="RRH40" s="685"/>
      <c r="RRI40" s="685"/>
      <c r="RRJ40" s="685"/>
      <c r="RRK40" s="685"/>
      <c r="RRL40" s="685"/>
      <c r="RRM40" s="685"/>
      <c r="RRN40" s="685"/>
      <c r="RRO40" s="685"/>
      <c r="RRP40" s="685"/>
      <c r="RRQ40" s="685"/>
      <c r="RRR40" s="685"/>
      <c r="RRS40" s="685"/>
      <c r="RRT40" s="685"/>
      <c r="RRU40" s="685"/>
      <c r="RRV40" s="685"/>
      <c r="RRW40" s="685"/>
      <c r="RRX40" s="685"/>
      <c r="RRY40" s="685"/>
      <c r="RRZ40" s="685"/>
      <c r="RSA40" s="685"/>
      <c r="RSB40" s="685"/>
      <c r="RSC40" s="685"/>
      <c r="RSD40" s="685"/>
      <c r="RSE40" s="685"/>
      <c r="RSF40" s="685"/>
      <c r="RSG40" s="685"/>
      <c r="RSH40" s="685"/>
      <c r="RSI40" s="685"/>
      <c r="RSJ40" s="685"/>
      <c r="RSK40" s="685"/>
      <c r="RSL40" s="685"/>
      <c r="RSM40" s="685"/>
      <c r="RSN40" s="685"/>
      <c r="RSO40" s="685"/>
      <c r="RSP40" s="685"/>
      <c r="RSQ40" s="685"/>
      <c r="RSR40" s="685"/>
      <c r="RSS40" s="685"/>
      <c r="RST40" s="685"/>
      <c r="RSU40" s="685"/>
      <c r="RSV40" s="685"/>
      <c r="RSW40" s="685"/>
      <c r="RSX40" s="685"/>
      <c r="RSY40" s="685"/>
      <c r="RSZ40" s="685"/>
      <c r="RTA40" s="685"/>
      <c r="RTB40" s="685"/>
      <c r="RTC40" s="685"/>
      <c r="RTD40" s="685"/>
      <c r="RTE40" s="685"/>
      <c r="RTF40" s="685"/>
      <c r="RTG40" s="685"/>
      <c r="RTH40" s="685"/>
      <c r="RTI40" s="685"/>
      <c r="RTJ40" s="685"/>
      <c r="RTK40" s="685"/>
      <c r="RTL40" s="685"/>
      <c r="RTM40" s="685"/>
      <c r="RTN40" s="685"/>
      <c r="RTO40" s="685"/>
      <c r="RTP40" s="685"/>
      <c r="RTQ40" s="685"/>
      <c r="RTR40" s="685"/>
      <c r="RTS40" s="685"/>
      <c r="RTT40" s="685"/>
      <c r="RTU40" s="685"/>
      <c r="RTV40" s="685"/>
      <c r="RTW40" s="685"/>
      <c r="RTX40" s="685"/>
      <c r="RTY40" s="685"/>
      <c r="RTZ40" s="685"/>
      <c r="RUA40" s="685"/>
      <c r="RUB40" s="685"/>
      <c r="RUC40" s="685"/>
      <c r="RUD40" s="685"/>
      <c r="RUE40" s="685"/>
      <c r="RUF40" s="685"/>
      <c r="RUG40" s="685"/>
      <c r="RUH40" s="685"/>
      <c r="RUI40" s="685"/>
      <c r="RUJ40" s="685"/>
      <c r="RUK40" s="685"/>
      <c r="RUL40" s="685"/>
      <c r="RUM40" s="685"/>
      <c r="RUN40" s="685"/>
      <c r="RUO40" s="685"/>
      <c r="RUP40" s="685"/>
      <c r="RUQ40" s="685"/>
      <c r="RUR40" s="685"/>
      <c r="RUS40" s="685"/>
      <c r="RUT40" s="685"/>
      <c r="RUU40" s="685"/>
      <c r="RUV40" s="685"/>
      <c r="RUW40" s="685"/>
      <c r="RUX40" s="685"/>
      <c r="RUY40" s="685"/>
      <c r="RUZ40" s="685"/>
      <c r="RVA40" s="685"/>
      <c r="RVB40" s="685"/>
      <c r="RVC40" s="685"/>
      <c r="RVD40" s="685"/>
      <c r="RVE40" s="685"/>
      <c r="RVF40" s="685"/>
      <c r="RVG40" s="685"/>
      <c r="RVH40" s="685"/>
      <c r="RVI40" s="685"/>
      <c r="RVJ40" s="685"/>
      <c r="RVK40" s="685"/>
      <c r="RVL40" s="685"/>
      <c r="RVM40" s="685"/>
      <c r="RVN40" s="685"/>
      <c r="RVO40" s="685"/>
      <c r="RVP40" s="685"/>
      <c r="RVQ40" s="685"/>
      <c r="RVR40" s="685"/>
      <c r="RVS40" s="685"/>
      <c r="RVT40" s="685"/>
      <c r="RVU40" s="685"/>
      <c r="RVV40" s="685"/>
      <c r="RVW40" s="685"/>
      <c r="RVX40" s="685"/>
      <c r="RVY40" s="685"/>
      <c r="RVZ40" s="685"/>
      <c r="RWA40" s="685"/>
      <c r="RWB40" s="685"/>
      <c r="RWC40" s="685"/>
      <c r="RWD40" s="685"/>
      <c r="RWE40" s="685"/>
      <c r="RWF40" s="685"/>
      <c r="RWG40" s="685"/>
      <c r="RWH40" s="685"/>
      <c r="RWI40" s="685"/>
      <c r="RWJ40" s="685"/>
      <c r="RWK40" s="685"/>
      <c r="RWL40" s="685"/>
      <c r="RWM40" s="685"/>
      <c r="RWN40" s="685"/>
      <c r="RWO40" s="685"/>
      <c r="RWP40" s="685"/>
      <c r="RWQ40" s="685"/>
      <c r="RWR40" s="685"/>
      <c r="RWS40" s="685"/>
      <c r="RWT40" s="685"/>
      <c r="RWU40" s="685"/>
      <c r="RWV40" s="685"/>
      <c r="RWW40" s="685"/>
      <c r="RWX40" s="685"/>
      <c r="RWY40" s="685"/>
      <c r="RWZ40" s="685"/>
      <c r="RXA40" s="685"/>
      <c r="RXB40" s="685"/>
      <c r="RXC40" s="685"/>
      <c r="RXD40" s="685"/>
      <c r="RXE40" s="685"/>
      <c r="RXF40" s="685"/>
      <c r="RXG40" s="685"/>
      <c r="RXH40" s="685"/>
      <c r="RXI40" s="685"/>
      <c r="RXJ40" s="685"/>
      <c r="RXK40" s="685"/>
      <c r="RXL40" s="685"/>
      <c r="RXM40" s="685"/>
      <c r="RXN40" s="685"/>
      <c r="RXO40" s="685"/>
      <c r="RXP40" s="685"/>
      <c r="RXQ40" s="685"/>
      <c r="RXR40" s="685"/>
      <c r="RXS40" s="685"/>
      <c r="RXT40" s="685"/>
      <c r="RXU40" s="685"/>
      <c r="RXV40" s="685"/>
      <c r="RXW40" s="685"/>
      <c r="RXX40" s="685"/>
      <c r="RXY40" s="685"/>
      <c r="RXZ40" s="685"/>
      <c r="RYA40" s="685"/>
      <c r="RYB40" s="685"/>
      <c r="RYC40" s="685"/>
      <c r="RYD40" s="685"/>
      <c r="RYE40" s="685"/>
      <c r="RYF40" s="685"/>
      <c r="RYG40" s="685"/>
      <c r="RYH40" s="685"/>
      <c r="RYI40" s="685"/>
      <c r="RYJ40" s="685"/>
      <c r="RYK40" s="685"/>
      <c r="RYL40" s="685"/>
      <c r="RYM40" s="685"/>
      <c r="RYN40" s="685"/>
      <c r="RYO40" s="685"/>
      <c r="RYP40" s="685"/>
      <c r="RYQ40" s="685"/>
      <c r="RYR40" s="685"/>
      <c r="RYS40" s="685"/>
      <c r="RYT40" s="685"/>
      <c r="RYU40" s="685"/>
      <c r="RYV40" s="685"/>
      <c r="RYW40" s="685"/>
      <c r="RYX40" s="685"/>
      <c r="RYY40" s="685"/>
      <c r="RYZ40" s="685"/>
      <c r="RZA40" s="685"/>
      <c r="RZB40" s="685"/>
      <c r="RZC40" s="685"/>
      <c r="RZD40" s="685"/>
      <c r="RZE40" s="685"/>
      <c r="RZF40" s="685"/>
      <c r="RZG40" s="685"/>
      <c r="RZH40" s="685"/>
      <c r="RZI40" s="685"/>
      <c r="RZJ40" s="685"/>
      <c r="RZK40" s="685"/>
      <c r="RZL40" s="685"/>
      <c r="RZM40" s="685"/>
      <c r="RZN40" s="685"/>
      <c r="RZO40" s="685"/>
      <c r="RZP40" s="685"/>
      <c r="RZQ40" s="685"/>
      <c r="RZR40" s="685"/>
      <c r="RZS40" s="685"/>
      <c r="RZT40" s="685"/>
      <c r="RZU40" s="685"/>
      <c r="RZV40" s="685"/>
      <c r="RZW40" s="685"/>
      <c r="RZX40" s="685"/>
      <c r="RZY40" s="685"/>
      <c r="RZZ40" s="685"/>
      <c r="SAA40" s="685"/>
      <c r="SAB40" s="685"/>
      <c r="SAC40" s="685"/>
      <c r="SAD40" s="685"/>
      <c r="SAE40" s="685"/>
      <c r="SAF40" s="685"/>
      <c r="SAG40" s="685"/>
      <c r="SAH40" s="685"/>
      <c r="SAI40" s="685"/>
      <c r="SAJ40" s="685"/>
      <c r="SAK40" s="685"/>
      <c r="SAL40" s="685"/>
      <c r="SAM40" s="685"/>
      <c r="SAN40" s="685"/>
      <c r="SAO40" s="685"/>
      <c r="SAP40" s="685"/>
      <c r="SAQ40" s="685"/>
      <c r="SAR40" s="685"/>
      <c r="SAS40" s="685"/>
      <c r="SAT40" s="685"/>
      <c r="SAU40" s="685"/>
      <c r="SAV40" s="685"/>
      <c r="SAW40" s="685"/>
      <c r="SAX40" s="685"/>
      <c r="SAY40" s="685"/>
      <c r="SAZ40" s="685"/>
      <c r="SBA40" s="685"/>
      <c r="SBB40" s="685"/>
      <c r="SBC40" s="685"/>
      <c r="SBD40" s="685"/>
      <c r="SBE40" s="685"/>
      <c r="SBF40" s="685"/>
      <c r="SBG40" s="685"/>
      <c r="SBH40" s="685"/>
      <c r="SBI40" s="685"/>
      <c r="SBJ40" s="685"/>
      <c r="SBK40" s="685"/>
      <c r="SBL40" s="685"/>
      <c r="SBM40" s="685"/>
      <c r="SBN40" s="685"/>
      <c r="SBO40" s="685"/>
      <c r="SBP40" s="685"/>
      <c r="SBQ40" s="685"/>
      <c r="SBR40" s="685"/>
      <c r="SBS40" s="685"/>
      <c r="SBT40" s="685"/>
      <c r="SBU40" s="685"/>
      <c r="SBV40" s="685"/>
      <c r="SBW40" s="685"/>
      <c r="SBX40" s="685"/>
      <c r="SBY40" s="685"/>
      <c r="SBZ40" s="685"/>
      <c r="SCA40" s="685"/>
      <c r="SCB40" s="685"/>
      <c r="SCC40" s="685"/>
      <c r="SCD40" s="685"/>
      <c r="SCE40" s="685"/>
      <c r="SCF40" s="685"/>
      <c r="SCG40" s="685"/>
      <c r="SCH40" s="685"/>
      <c r="SCI40" s="685"/>
      <c r="SCJ40" s="685"/>
      <c r="SCK40" s="685"/>
      <c r="SCL40" s="685"/>
      <c r="SCM40" s="685"/>
      <c r="SCN40" s="685"/>
      <c r="SCO40" s="685"/>
      <c r="SCP40" s="685"/>
      <c r="SCQ40" s="685"/>
      <c r="SCR40" s="685"/>
      <c r="SCS40" s="685"/>
      <c r="SCT40" s="685"/>
      <c r="SCU40" s="685"/>
      <c r="SCV40" s="685"/>
      <c r="SCW40" s="685"/>
      <c r="SCX40" s="685"/>
      <c r="SCY40" s="685"/>
      <c r="SCZ40" s="685"/>
      <c r="SDA40" s="685"/>
      <c r="SDB40" s="685"/>
      <c r="SDC40" s="685"/>
      <c r="SDD40" s="685"/>
      <c r="SDE40" s="685"/>
      <c r="SDF40" s="685"/>
      <c r="SDG40" s="685"/>
      <c r="SDH40" s="685"/>
      <c r="SDI40" s="685"/>
      <c r="SDJ40" s="685"/>
      <c r="SDK40" s="685"/>
      <c r="SDL40" s="685"/>
      <c r="SDM40" s="685"/>
      <c r="SDN40" s="685"/>
      <c r="SDO40" s="685"/>
      <c r="SDP40" s="685"/>
      <c r="SDQ40" s="685"/>
      <c r="SDR40" s="685"/>
      <c r="SDS40" s="685"/>
      <c r="SDT40" s="685"/>
      <c r="SDU40" s="685"/>
      <c r="SDV40" s="685"/>
      <c r="SDW40" s="685"/>
      <c r="SDX40" s="685"/>
      <c r="SDY40" s="685"/>
      <c r="SDZ40" s="685"/>
      <c r="SEA40" s="685"/>
      <c r="SEB40" s="685"/>
      <c r="SEC40" s="685"/>
      <c r="SED40" s="685"/>
      <c r="SEE40" s="685"/>
      <c r="SEF40" s="685"/>
      <c r="SEG40" s="685"/>
      <c r="SEH40" s="685"/>
      <c r="SEI40" s="685"/>
      <c r="SEJ40" s="685"/>
      <c r="SEK40" s="685"/>
      <c r="SEL40" s="685"/>
      <c r="SEM40" s="685"/>
      <c r="SEN40" s="685"/>
      <c r="SEO40" s="685"/>
      <c r="SEP40" s="685"/>
      <c r="SEQ40" s="685"/>
      <c r="SER40" s="685"/>
      <c r="SES40" s="685"/>
      <c r="SET40" s="685"/>
      <c r="SEU40" s="685"/>
      <c r="SEV40" s="685"/>
      <c r="SEW40" s="685"/>
      <c r="SEX40" s="685"/>
      <c r="SEY40" s="685"/>
      <c r="SEZ40" s="685"/>
      <c r="SFA40" s="685"/>
      <c r="SFB40" s="685"/>
      <c r="SFC40" s="685"/>
      <c r="SFD40" s="685"/>
      <c r="SFE40" s="685"/>
      <c r="SFF40" s="685"/>
      <c r="SFG40" s="685"/>
      <c r="SFH40" s="685"/>
      <c r="SFI40" s="685"/>
      <c r="SFJ40" s="685"/>
      <c r="SFK40" s="685"/>
      <c r="SFL40" s="685"/>
      <c r="SFM40" s="685"/>
      <c r="SFN40" s="685"/>
      <c r="SFO40" s="685"/>
      <c r="SFP40" s="685"/>
      <c r="SFQ40" s="685"/>
      <c r="SFR40" s="685"/>
      <c r="SFS40" s="685"/>
      <c r="SFT40" s="685"/>
      <c r="SFU40" s="685"/>
      <c r="SFV40" s="685"/>
      <c r="SFW40" s="685"/>
      <c r="SFX40" s="685"/>
      <c r="SFY40" s="685"/>
      <c r="SFZ40" s="685"/>
      <c r="SGA40" s="685"/>
      <c r="SGB40" s="685"/>
      <c r="SGC40" s="685"/>
      <c r="SGD40" s="685"/>
      <c r="SGE40" s="685"/>
      <c r="SGF40" s="685"/>
      <c r="SGG40" s="685"/>
      <c r="SGH40" s="685"/>
      <c r="SGI40" s="685"/>
      <c r="SGJ40" s="685"/>
      <c r="SGK40" s="685"/>
      <c r="SGL40" s="685"/>
      <c r="SGM40" s="685"/>
      <c r="SGN40" s="685"/>
      <c r="SGO40" s="685"/>
      <c r="SGP40" s="685"/>
      <c r="SGQ40" s="685"/>
      <c r="SGR40" s="685"/>
      <c r="SGS40" s="685"/>
      <c r="SGT40" s="685"/>
      <c r="SGU40" s="685"/>
      <c r="SGV40" s="685"/>
      <c r="SGW40" s="685"/>
      <c r="SGX40" s="685"/>
      <c r="SGY40" s="685"/>
      <c r="SGZ40" s="685"/>
      <c r="SHA40" s="685"/>
      <c r="SHB40" s="685"/>
      <c r="SHC40" s="685"/>
      <c r="SHD40" s="685"/>
      <c r="SHE40" s="685"/>
      <c r="SHF40" s="685"/>
      <c r="SHG40" s="685"/>
      <c r="SHH40" s="685"/>
      <c r="SHI40" s="685"/>
      <c r="SHJ40" s="685"/>
      <c r="SHK40" s="685"/>
      <c r="SHL40" s="685"/>
      <c r="SHM40" s="685"/>
      <c r="SHN40" s="685"/>
      <c r="SHO40" s="685"/>
      <c r="SHP40" s="685"/>
      <c r="SHQ40" s="685"/>
      <c r="SHR40" s="685"/>
      <c r="SHS40" s="685"/>
      <c r="SHT40" s="685"/>
      <c r="SHU40" s="685"/>
      <c r="SHV40" s="685"/>
      <c r="SHW40" s="685"/>
      <c r="SHX40" s="685"/>
      <c r="SHY40" s="685"/>
      <c r="SHZ40" s="685"/>
      <c r="SIA40" s="685"/>
      <c r="SIB40" s="685"/>
      <c r="SIC40" s="685"/>
      <c r="SID40" s="685"/>
      <c r="SIE40" s="685"/>
      <c r="SIF40" s="685"/>
      <c r="SIG40" s="685"/>
      <c r="SIH40" s="685"/>
      <c r="SII40" s="685"/>
      <c r="SIJ40" s="685"/>
      <c r="SIK40" s="685"/>
      <c r="SIL40" s="685"/>
      <c r="SIM40" s="685"/>
      <c r="SIN40" s="685"/>
      <c r="SIO40" s="685"/>
      <c r="SIP40" s="685"/>
      <c r="SIQ40" s="685"/>
      <c r="SIR40" s="685"/>
      <c r="SIS40" s="685"/>
      <c r="SIT40" s="685"/>
      <c r="SIU40" s="685"/>
      <c r="SIV40" s="685"/>
      <c r="SIW40" s="685"/>
      <c r="SIX40" s="685"/>
      <c r="SIY40" s="685"/>
      <c r="SIZ40" s="685"/>
      <c r="SJA40" s="685"/>
      <c r="SJB40" s="685"/>
      <c r="SJC40" s="685"/>
      <c r="SJD40" s="685"/>
      <c r="SJE40" s="685"/>
      <c r="SJF40" s="685"/>
      <c r="SJG40" s="685"/>
      <c r="SJH40" s="685"/>
      <c r="SJI40" s="685"/>
      <c r="SJJ40" s="685"/>
      <c r="SJK40" s="685"/>
      <c r="SJL40" s="685"/>
      <c r="SJM40" s="685"/>
      <c r="SJN40" s="685"/>
      <c r="SJO40" s="685"/>
      <c r="SJP40" s="685"/>
      <c r="SJQ40" s="685"/>
      <c r="SJR40" s="685"/>
      <c r="SJS40" s="685"/>
      <c r="SJT40" s="685"/>
      <c r="SJU40" s="685"/>
      <c r="SJV40" s="685"/>
      <c r="SJW40" s="685"/>
      <c r="SJX40" s="685"/>
      <c r="SJY40" s="685"/>
      <c r="SJZ40" s="685"/>
      <c r="SKA40" s="685"/>
      <c r="SKB40" s="685"/>
      <c r="SKC40" s="685"/>
      <c r="SKD40" s="685"/>
      <c r="SKE40" s="685"/>
      <c r="SKF40" s="685"/>
      <c r="SKG40" s="685"/>
      <c r="SKH40" s="685"/>
      <c r="SKI40" s="685"/>
      <c r="SKJ40" s="685"/>
      <c r="SKK40" s="685"/>
      <c r="SKL40" s="685"/>
      <c r="SKM40" s="685"/>
      <c r="SKN40" s="685"/>
      <c r="SKO40" s="685"/>
      <c r="SKP40" s="685"/>
      <c r="SKQ40" s="685"/>
      <c r="SKR40" s="685"/>
      <c r="SKS40" s="685"/>
      <c r="SKT40" s="685"/>
      <c r="SKU40" s="685"/>
      <c r="SKV40" s="685"/>
      <c r="SKW40" s="685"/>
      <c r="SKX40" s="685"/>
      <c r="SKY40" s="685"/>
      <c r="SKZ40" s="685"/>
      <c r="SLA40" s="685"/>
      <c r="SLB40" s="685"/>
      <c r="SLC40" s="685"/>
      <c r="SLD40" s="685"/>
      <c r="SLE40" s="685"/>
      <c r="SLF40" s="685"/>
      <c r="SLG40" s="685"/>
      <c r="SLH40" s="685"/>
      <c r="SLI40" s="685"/>
      <c r="SLJ40" s="685"/>
      <c r="SLK40" s="685"/>
      <c r="SLL40" s="685"/>
      <c r="SLM40" s="685"/>
      <c r="SLN40" s="685"/>
      <c r="SLO40" s="685"/>
      <c r="SLP40" s="685"/>
      <c r="SLQ40" s="685"/>
      <c r="SLR40" s="685"/>
      <c r="SLS40" s="685"/>
      <c r="SLT40" s="685"/>
      <c r="SLU40" s="685"/>
      <c r="SLV40" s="685"/>
      <c r="SLW40" s="685"/>
      <c r="SLX40" s="685"/>
      <c r="SLY40" s="685"/>
      <c r="SLZ40" s="685"/>
      <c r="SMA40" s="685"/>
      <c r="SMB40" s="685"/>
      <c r="SMC40" s="685"/>
      <c r="SMD40" s="685"/>
      <c r="SME40" s="685"/>
      <c r="SMF40" s="685"/>
      <c r="SMG40" s="685"/>
      <c r="SMH40" s="685"/>
      <c r="SMI40" s="685"/>
      <c r="SMJ40" s="685"/>
      <c r="SMK40" s="685"/>
      <c r="SML40" s="685"/>
      <c r="SMM40" s="685"/>
      <c r="SMN40" s="685"/>
      <c r="SMO40" s="685"/>
      <c r="SMP40" s="685"/>
      <c r="SMQ40" s="685"/>
      <c r="SMR40" s="685"/>
      <c r="SMS40" s="685"/>
      <c r="SMT40" s="685"/>
      <c r="SMU40" s="685"/>
      <c r="SMV40" s="685"/>
      <c r="SMW40" s="685"/>
      <c r="SMX40" s="685"/>
      <c r="SMY40" s="685"/>
      <c r="SMZ40" s="685"/>
      <c r="SNA40" s="685"/>
      <c r="SNB40" s="685"/>
      <c r="SNC40" s="685"/>
      <c r="SND40" s="685"/>
      <c r="SNE40" s="685"/>
      <c r="SNF40" s="685"/>
      <c r="SNG40" s="685"/>
      <c r="SNH40" s="685"/>
      <c r="SNI40" s="685"/>
      <c r="SNJ40" s="685"/>
      <c r="SNK40" s="685"/>
      <c r="SNL40" s="685"/>
      <c r="SNM40" s="685"/>
      <c r="SNN40" s="685"/>
      <c r="SNO40" s="685"/>
      <c r="SNP40" s="685"/>
      <c r="SNQ40" s="685"/>
      <c r="SNR40" s="685"/>
      <c r="SNS40" s="685"/>
      <c r="SNT40" s="685"/>
      <c r="SNU40" s="685"/>
      <c r="SNV40" s="685"/>
      <c r="SNW40" s="685"/>
      <c r="SNX40" s="685"/>
      <c r="SNY40" s="685"/>
      <c r="SNZ40" s="685"/>
      <c r="SOA40" s="685"/>
      <c r="SOB40" s="685"/>
      <c r="SOC40" s="685"/>
      <c r="SOD40" s="685"/>
      <c r="SOE40" s="685"/>
      <c r="SOF40" s="685"/>
      <c r="SOG40" s="685"/>
      <c r="SOH40" s="685"/>
      <c r="SOI40" s="685"/>
      <c r="SOJ40" s="685"/>
      <c r="SOK40" s="685"/>
      <c r="SOL40" s="685"/>
      <c r="SOM40" s="685"/>
      <c r="SON40" s="685"/>
      <c r="SOO40" s="685"/>
      <c r="SOP40" s="685"/>
      <c r="SOQ40" s="685"/>
      <c r="SOR40" s="685"/>
      <c r="SOS40" s="685"/>
      <c r="SOT40" s="685"/>
      <c r="SOU40" s="685"/>
      <c r="SOV40" s="685"/>
      <c r="SOW40" s="685"/>
      <c r="SOX40" s="685"/>
      <c r="SOY40" s="685"/>
      <c r="SOZ40" s="685"/>
      <c r="SPA40" s="685"/>
      <c r="SPB40" s="685"/>
      <c r="SPC40" s="685"/>
      <c r="SPD40" s="685"/>
      <c r="SPE40" s="685"/>
      <c r="SPF40" s="685"/>
      <c r="SPG40" s="685"/>
      <c r="SPH40" s="685"/>
      <c r="SPI40" s="685"/>
      <c r="SPJ40" s="685"/>
      <c r="SPK40" s="685"/>
      <c r="SPL40" s="685"/>
      <c r="SPM40" s="685"/>
      <c r="SPN40" s="685"/>
      <c r="SPO40" s="685"/>
      <c r="SPP40" s="685"/>
      <c r="SPQ40" s="685"/>
      <c r="SPR40" s="685"/>
      <c r="SPS40" s="685"/>
      <c r="SPT40" s="685"/>
      <c r="SPU40" s="685"/>
      <c r="SPV40" s="685"/>
      <c r="SPW40" s="685"/>
      <c r="SPX40" s="685"/>
      <c r="SPY40" s="685"/>
      <c r="SPZ40" s="685"/>
      <c r="SQA40" s="685"/>
      <c r="SQB40" s="685"/>
      <c r="SQC40" s="685"/>
      <c r="SQD40" s="685"/>
      <c r="SQE40" s="685"/>
      <c r="SQF40" s="685"/>
      <c r="SQG40" s="685"/>
      <c r="SQH40" s="685"/>
      <c r="SQI40" s="685"/>
      <c r="SQJ40" s="685"/>
      <c r="SQK40" s="685"/>
      <c r="SQL40" s="685"/>
      <c r="SQM40" s="685"/>
      <c r="SQN40" s="685"/>
      <c r="SQO40" s="685"/>
      <c r="SQP40" s="685"/>
      <c r="SQQ40" s="685"/>
      <c r="SQR40" s="685"/>
      <c r="SQS40" s="685"/>
      <c r="SQT40" s="685"/>
      <c r="SQU40" s="685"/>
      <c r="SQV40" s="685"/>
      <c r="SQW40" s="685"/>
      <c r="SQX40" s="685"/>
      <c r="SQY40" s="685"/>
      <c r="SQZ40" s="685"/>
      <c r="SRA40" s="685"/>
      <c r="SRB40" s="685"/>
      <c r="SRC40" s="685"/>
      <c r="SRD40" s="685"/>
      <c r="SRE40" s="685"/>
      <c r="SRF40" s="685"/>
      <c r="SRG40" s="685"/>
      <c r="SRH40" s="685"/>
      <c r="SRI40" s="685"/>
      <c r="SRJ40" s="685"/>
      <c r="SRK40" s="685"/>
      <c r="SRL40" s="685"/>
      <c r="SRM40" s="685"/>
      <c r="SRN40" s="685"/>
      <c r="SRO40" s="685"/>
      <c r="SRP40" s="685"/>
      <c r="SRQ40" s="685"/>
      <c r="SRR40" s="685"/>
      <c r="SRS40" s="685"/>
      <c r="SRT40" s="685"/>
      <c r="SRU40" s="685"/>
      <c r="SRV40" s="685"/>
      <c r="SRW40" s="685"/>
      <c r="SRX40" s="685"/>
      <c r="SRY40" s="685"/>
      <c r="SRZ40" s="685"/>
      <c r="SSA40" s="685"/>
      <c r="SSB40" s="685"/>
      <c r="SSC40" s="685"/>
      <c r="SSD40" s="685"/>
      <c r="SSE40" s="685"/>
      <c r="SSF40" s="685"/>
      <c r="SSG40" s="685"/>
      <c r="SSH40" s="685"/>
      <c r="SSI40" s="685"/>
      <c r="SSJ40" s="685"/>
      <c r="SSK40" s="685"/>
      <c r="SSL40" s="685"/>
      <c r="SSM40" s="685"/>
      <c r="SSN40" s="685"/>
      <c r="SSO40" s="685"/>
      <c r="SSP40" s="685"/>
      <c r="SSQ40" s="685"/>
      <c r="SSR40" s="685"/>
      <c r="SSS40" s="685"/>
      <c r="SST40" s="685"/>
      <c r="SSU40" s="685"/>
      <c r="SSV40" s="685"/>
      <c r="SSW40" s="685"/>
      <c r="SSX40" s="685"/>
      <c r="SSY40" s="685"/>
      <c r="SSZ40" s="685"/>
      <c r="STA40" s="685"/>
      <c r="STB40" s="685"/>
      <c r="STC40" s="685"/>
      <c r="STD40" s="685"/>
      <c r="STE40" s="685"/>
      <c r="STF40" s="685"/>
      <c r="STG40" s="685"/>
      <c r="STH40" s="685"/>
      <c r="STI40" s="685"/>
      <c r="STJ40" s="685"/>
      <c r="STK40" s="685"/>
      <c r="STL40" s="685"/>
      <c r="STM40" s="685"/>
      <c r="STN40" s="685"/>
      <c r="STO40" s="685"/>
      <c r="STP40" s="685"/>
      <c r="STQ40" s="685"/>
      <c r="STR40" s="685"/>
      <c r="STS40" s="685"/>
      <c r="STT40" s="685"/>
      <c r="STU40" s="685"/>
      <c r="STV40" s="685"/>
      <c r="STW40" s="685"/>
      <c r="STX40" s="685"/>
      <c r="STY40" s="685"/>
      <c r="STZ40" s="685"/>
      <c r="SUA40" s="685"/>
      <c r="SUB40" s="685"/>
      <c r="SUC40" s="685"/>
      <c r="SUD40" s="685"/>
      <c r="SUE40" s="685"/>
      <c r="SUF40" s="685"/>
      <c r="SUG40" s="685"/>
      <c r="SUH40" s="685"/>
      <c r="SUI40" s="685"/>
      <c r="SUJ40" s="685"/>
      <c r="SUK40" s="685"/>
      <c r="SUL40" s="685"/>
      <c r="SUM40" s="685"/>
      <c r="SUN40" s="685"/>
      <c r="SUO40" s="685"/>
      <c r="SUP40" s="685"/>
      <c r="SUQ40" s="685"/>
      <c r="SUR40" s="685"/>
      <c r="SUS40" s="685"/>
      <c r="SUT40" s="685"/>
      <c r="SUU40" s="685"/>
      <c r="SUV40" s="685"/>
      <c r="SUW40" s="685"/>
      <c r="SUX40" s="685"/>
      <c r="SUY40" s="685"/>
      <c r="SUZ40" s="685"/>
      <c r="SVA40" s="685"/>
      <c r="SVB40" s="685"/>
      <c r="SVC40" s="685"/>
      <c r="SVD40" s="685"/>
      <c r="SVE40" s="685"/>
      <c r="SVF40" s="685"/>
      <c r="SVG40" s="685"/>
      <c r="SVH40" s="685"/>
      <c r="SVI40" s="685"/>
      <c r="SVJ40" s="685"/>
      <c r="SVK40" s="685"/>
      <c r="SVL40" s="685"/>
      <c r="SVM40" s="685"/>
      <c r="SVN40" s="685"/>
      <c r="SVO40" s="685"/>
      <c r="SVP40" s="685"/>
      <c r="SVQ40" s="685"/>
      <c r="SVR40" s="685"/>
      <c r="SVS40" s="685"/>
      <c r="SVT40" s="685"/>
      <c r="SVU40" s="685"/>
      <c r="SVV40" s="685"/>
      <c r="SVW40" s="685"/>
      <c r="SVX40" s="685"/>
      <c r="SVY40" s="685"/>
      <c r="SVZ40" s="685"/>
      <c r="SWA40" s="685"/>
      <c r="SWB40" s="685"/>
      <c r="SWC40" s="685"/>
      <c r="SWD40" s="685"/>
      <c r="SWE40" s="685"/>
      <c r="SWF40" s="685"/>
      <c r="SWG40" s="685"/>
      <c r="SWH40" s="685"/>
      <c r="SWI40" s="685"/>
      <c r="SWJ40" s="685"/>
      <c r="SWK40" s="685"/>
      <c r="SWL40" s="685"/>
      <c r="SWM40" s="685"/>
      <c r="SWN40" s="685"/>
      <c r="SWO40" s="685"/>
      <c r="SWP40" s="685"/>
      <c r="SWQ40" s="685"/>
      <c r="SWR40" s="685"/>
      <c r="SWS40" s="685"/>
      <c r="SWT40" s="685"/>
      <c r="SWU40" s="685"/>
      <c r="SWV40" s="685"/>
      <c r="SWW40" s="685"/>
      <c r="SWX40" s="685"/>
      <c r="SWY40" s="685"/>
      <c r="SWZ40" s="685"/>
      <c r="SXA40" s="685"/>
      <c r="SXB40" s="685"/>
      <c r="SXC40" s="685"/>
      <c r="SXD40" s="685"/>
      <c r="SXE40" s="685"/>
      <c r="SXF40" s="685"/>
      <c r="SXG40" s="685"/>
      <c r="SXH40" s="685"/>
      <c r="SXI40" s="685"/>
      <c r="SXJ40" s="685"/>
      <c r="SXK40" s="685"/>
      <c r="SXL40" s="685"/>
      <c r="SXM40" s="685"/>
      <c r="SXN40" s="685"/>
      <c r="SXO40" s="685"/>
      <c r="SXP40" s="685"/>
      <c r="SXQ40" s="685"/>
      <c r="SXR40" s="685"/>
      <c r="SXS40" s="685"/>
      <c r="SXT40" s="685"/>
      <c r="SXU40" s="685"/>
      <c r="SXV40" s="685"/>
      <c r="SXW40" s="685"/>
      <c r="SXX40" s="685"/>
      <c r="SXY40" s="685"/>
      <c r="SXZ40" s="685"/>
      <c r="SYA40" s="685"/>
      <c r="SYB40" s="685"/>
      <c r="SYC40" s="685"/>
      <c r="SYD40" s="685"/>
      <c r="SYE40" s="685"/>
      <c r="SYF40" s="685"/>
      <c r="SYG40" s="685"/>
      <c r="SYH40" s="685"/>
      <c r="SYI40" s="685"/>
      <c r="SYJ40" s="685"/>
      <c r="SYK40" s="685"/>
      <c r="SYL40" s="685"/>
      <c r="SYM40" s="685"/>
      <c r="SYN40" s="685"/>
      <c r="SYO40" s="685"/>
      <c r="SYP40" s="685"/>
      <c r="SYQ40" s="685"/>
      <c r="SYR40" s="685"/>
      <c r="SYS40" s="685"/>
      <c r="SYT40" s="685"/>
      <c r="SYU40" s="685"/>
      <c r="SYV40" s="685"/>
      <c r="SYW40" s="685"/>
      <c r="SYX40" s="685"/>
      <c r="SYY40" s="685"/>
      <c r="SYZ40" s="685"/>
      <c r="SZA40" s="685"/>
      <c r="SZB40" s="685"/>
      <c r="SZC40" s="685"/>
      <c r="SZD40" s="685"/>
      <c r="SZE40" s="685"/>
      <c r="SZF40" s="685"/>
      <c r="SZG40" s="685"/>
      <c r="SZH40" s="685"/>
      <c r="SZI40" s="685"/>
      <c r="SZJ40" s="685"/>
      <c r="SZK40" s="685"/>
      <c r="SZL40" s="685"/>
      <c r="SZM40" s="685"/>
      <c r="SZN40" s="685"/>
      <c r="SZO40" s="685"/>
      <c r="SZP40" s="685"/>
      <c r="SZQ40" s="685"/>
      <c r="SZR40" s="685"/>
      <c r="SZS40" s="685"/>
      <c r="SZT40" s="685"/>
      <c r="SZU40" s="685"/>
      <c r="SZV40" s="685"/>
      <c r="SZW40" s="685"/>
      <c r="SZX40" s="685"/>
      <c r="SZY40" s="685"/>
      <c r="SZZ40" s="685"/>
      <c r="TAA40" s="685"/>
      <c r="TAB40" s="685"/>
      <c r="TAC40" s="685"/>
      <c r="TAD40" s="685"/>
      <c r="TAE40" s="685"/>
      <c r="TAF40" s="685"/>
      <c r="TAG40" s="685"/>
      <c r="TAH40" s="685"/>
      <c r="TAI40" s="685"/>
      <c r="TAJ40" s="685"/>
      <c r="TAK40" s="685"/>
      <c r="TAL40" s="685"/>
      <c r="TAM40" s="685"/>
      <c r="TAN40" s="685"/>
      <c r="TAO40" s="685"/>
      <c r="TAP40" s="685"/>
      <c r="TAQ40" s="685"/>
      <c r="TAR40" s="685"/>
      <c r="TAS40" s="685"/>
      <c r="TAT40" s="685"/>
      <c r="TAU40" s="685"/>
      <c r="TAV40" s="685"/>
      <c r="TAW40" s="685"/>
      <c r="TAX40" s="685"/>
      <c r="TAY40" s="685"/>
      <c r="TAZ40" s="685"/>
      <c r="TBA40" s="685"/>
      <c r="TBB40" s="685"/>
      <c r="TBC40" s="685"/>
      <c r="TBD40" s="685"/>
      <c r="TBE40" s="685"/>
      <c r="TBF40" s="685"/>
      <c r="TBG40" s="685"/>
      <c r="TBH40" s="685"/>
      <c r="TBI40" s="685"/>
      <c r="TBJ40" s="685"/>
      <c r="TBK40" s="685"/>
      <c r="TBL40" s="685"/>
      <c r="TBM40" s="685"/>
      <c r="TBN40" s="685"/>
      <c r="TBO40" s="685"/>
      <c r="TBP40" s="685"/>
      <c r="TBQ40" s="685"/>
      <c r="TBR40" s="685"/>
      <c r="TBS40" s="685"/>
      <c r="TBT40" s="685"/>
      <c r="TBU40" s="685"/>
      <c r="TBV40" s="685"/>
      <c r="TBW40" s="685"/>
      <c r="TBX40" s="685"/>
      <c r="TBY40" s="685"/>
      <c r="TBZ40" s="685"/>
      <c r="TCA40" s="685"/>
      <c r="TCB40" s="685"/>
      <c r="TCC40" s="685"/>
      <c r="TCD40" s="685"/>
      <c r="TCE40" s="685"/>
      <c r="TCF40" s="685"/>
      <c r="TCG40" s="685"/>
      <c r="TCH40" s="685"/>
      <c r="TCI40" s="685"/>
      <c r="TCJ40" s="685"/>
      <c r="TCK40" s="685"/>
      <c r="TCL40" s="685"/>
      <c r="TCM40" s="685"/>
      <c r="TCN40" s="685"/>
      <c r="TCO40" s="685"/>
      <c r="TCP40" s="685"/>
      <c r="TCQ40" s="685"/>
      <c r="TCR40" s="685"/>
      <c r="TCS40" s="685"/>
      <c r="TCT40" s="685"/>
      <c r="TCU40" s="685"/>
      <c r="TCV40" s="685"/>
      <c r="TCW40" s="685"/>
      <c r="TCX40" s="685"/>
      <c r="TCY40" s="685"/>
      <c r="TCZ40" s="685"/>
      <c r="TDA40" s="685"/>
      <c r="TDB40" s="685"/>
      <c r="TDC40" s="685"/>
      <c r="TDD40" s="685"/>
      <c r="TDE40" s="685"/>
      <c r="TDF40" s="685"/>
      <c r="TDG40" s="685"/>
      <c r="TDH40" s="685"/>
      <c r="TDI40" s="685"/>
      <c r="TDJ40" s="685"/>
      <c r="TDK40" s="685"/>
      <c r="TDL40" s="685"/>
      <c r="TDM40" s="685"/>
      <c r="TDN40" s="685"/>
      <c r="TDO40" s="685"/>
      <c r="TDP40" s="685"/>
      <c r="TDQ40" s="685"/>
      <c r="TDR40" s="685"/>
      <c r="TDS40" s="685"/>
      <c r="TDT40" s="685"/>
      <c r="TDU40" s="685"/>
      <c r="TDV40" s="685"/>
      <c r="TDW40" s="685"/>
      <c r="TDX40" s="685"/>
      <c r="TDY40" s="685"/>
      <c r="TDZ40" s="685"/>
      <c r="TEA40" s="685"/>
      <c r="TEB40" s="685"/>
      <c r="TEC40" s="685"/>
      <c r="TED40" s="685"/>
      <c r="TEE40" s="685"/>
      <c r="TEF40" s="685"/>
      <c r="TEG40" s="685"/>
      <c r="TEH40" s="685"/>
      <c r="TEI40" s="685"/>
      <c r="TEJ40" s="685"/>
      <c r="TEK40" s="685"/>
      <c r="TEL40" s="685"/>
      <c r="TEM40" s="685"/>
      <c r="TEN40" s="685"/>
      <c r="TEO40" s="685"/>
      <c r="TEP40" s="685"/>
      <c r="TEQ40" s="685"/>
      <c r="TER40" s="685"/>
      <c r="TES40" s="685"/>
      <c r="TET40" s="685"/>
      <c r="TEU40" s="685"/>
      <c r="TEV40" s="685"/>
      <c r="TEW40" s="685"/>
      <c r="TEX40" s="685"/>
      <c r="TEY40" s="685"/>
      <c r="TEZ40" s="685"/>
      <c r="TFA40" s="685"/>
      <c r="TFB40" s="685"/>
      <c r="TFC40" s="685"/>
      <c r="TFD40" s="685"/>
      <c r="TFE40" s="685"/>
      <c r="TFF40" s="685"/>
      <c r="TFG40" s="685"/>
      <c r="TFH40" s="685"/>
      <c r="TFI40" s="685"/>
      <c r="TFJ40" s="685"/>
      <c r="TFK40" s="685"/>
      <c r="TFL40" s="685"/>
      <c r="TFM40" s="685"/>
      <c r="TFN40" s="685"/>
      <c r="TFO40" s="685"/>
      <c r="TFP40" s="685"/>
      <c r="TFQ40" s="685"/>
      <c r="TFR40" s="685"/>
      <c r="TFS40" s="685"/>
      <c r="TFT40" s="685"/>
      <c r="TFU40" s="685"/>
      <c r="TFV40" s="685"/>
      <c r="TFW40" s="685"/>
      <c r="TFX40" s="685"/>
      <c r="TFY40" s="685"/>
      <c r="TFZ40" s="685"/>
      <c r="TGA40" s="685"/>
      <c r="TGB40" s="685"/>
      <c r="TGC40" s="685"/>
      <c r="TGD40" s="685"/>
      <c r="TGE40" s="685"/>
      <c r="TGF40" s="685"/>
      <c r="TGG40" s="685"/>
      <c r="TGH40" s="685"/>
      <c r="TGI40" s="685"/>
      <c r="TGJ40" s="685"/>
      <c r="TGK40" s="685"/>
      <c r="TGL40" s="685"/>
      <c r="TGM40" s="685"/>
      <c r="TGN40" s="685"/>
      <c r="TGO40" s="685"/>
      <c r="TGP40" s="685"/>
      <c r="TGQ40" s="685"/>
      <c r="TGR40" s="685"/>
      <c r="TGS40" s="685"/>
      <c r="TGT40" s="685"/>
      <c r="TGU40" s="685"/>
      <c r="TGV40" s="685"/>
      <c r="TGW40" s="685"/>
      <c r="TGX40" s="685"/>
      <c r="TGY40" s="685"/>
      <c r="TGZ40" s="685"/>
      <c r="THA40" s="685"/>
      <c r="THB40" s="685"/>
      <c r="THC40" s="685"/>
      <c r="THD40" s="685"/>
      <c r="THE40" s="685"/>
      <c r="THF40" s="685"/>
      <c r="THG40" s="685"/>
      <c r="THH40" s="685"/>
      <c r="THI40" s="685"/>
      <c r="THJ40" s="685"/>
      <c r="THK40" s="685"/>
      <c r="THL40" s="685"/>
      <c r="THM40" s="685"/>
      <c r="THN40" s="685"/>
      <c r="THO40" s="685"/>
      <c r="THP40" s="685"/>
      <c r="THQ40" s="685"/>
      <c r="THR40" s="685"/>
      <c r="THS40" s="685"/>
      <c r="THT40" s="685"/>
      <c r="THU40" s="685"/>
      <c r="THV40" s="685"/>
      <c r="THW40" s="685"/>
      <c r="THX40" s="685"/>
      <c r="THY40" s="685"/>
      <c r="THZ40" s="685"/>
      <c r="TIA40" s="685"/>
      <c r="TIB40" s="685"/>
      <c r="TIC40" s="685"/>
      <c r="TID40" s="685"/>
      <c r="TIE40" s="685"/>
      <c r="TIF40" s="685"/>
      <c r="TIG40" s="685"/>
      <c r="TIH40" s="685"/>
      <c r="TII40" s="685"/>
      <c r="TIJ40" s="685"/>
      <c r="TIK40" s="685"/>
      <c r="TIL40" s="685"/>
      <c r="TIM40" s="685"/>
      <c r="TIN40" s="685"/>
      <c r="TIO40" s="685"/>
      <c r="TIP40" s="685"/>
      <c r="TIQ40" s="685"/>
      <c r="TIR40" s="685"/>
      <c r="TIS40" s="685"/>
      <c r="TIT40" s="685"/>
      <c r="TIU40" s="685"/>
      <c r="TIV40" s="685"/>
      <c r="TIW40" s="685"/>
      <c r="TIX40" s="685"/>
      <c r="TIY40" s="685"/>
      <c r="TIZ40" s="685"/>
      <c r="TJA40" s="685"/>
      <c r="TJB40" s="685"/>
      <c r="TJC40" s="685"/>
      <c r="TJD40" s="685"/>
      <c r="TJE40" s="685"/>
      <c r="TJF40" s="685"/>
      <c r="TJG40" s="685"/>
      <c r="TJH40" s="685"/>
      <c r="TJI40" s="685"/>
      <c r="TJJ40" s="685"/>
      <c r="TJK40" s="685"/>
      <c r="TJL40" s="685"/>
      <c r="TJM40" s="685"/>
      <c r="TJN40" s="685"/>
      <c r="TJO40" s="685"/>
      <c r="TJP40" s="685"/>
      <c r="TJQ40" s="685"/>
      <c r="TJR40" s="685"/>
      <c r="TJS40" s="685"/>
      <c r="TJT40" s="685"/>
      <c r="TJU40" s="685"/>
      <c r="TJV40" s="685"/>
      <c r="TJW40" s="685"/>
      <c r="TJX40" s="685"/>
      <c r="TJY40" s="685"/>
      <c r="TJZ40" s="685"/>
      <c r="TKA40" s="685"/>
      <c r="TKB40" s="685"/>
      <c r="TKC40" s="685"/>
      <c r="TKD40" s="685"/>
      <c r="TKE40" s="685"/>
      <c r="TKF40" s="685"/>
      <c r="TKG40" s="685"/>
      <c r="TKH40" s="685"/>
      <c r="TKI40" s="685"/>
      <c r="TKJ40" s="685"/>
      <c r="TKK40" s="685"/>
      <c r="TKL40" s="685"/>
      <c r="TKM40" s="685"/>
      <c r="TKN40" s="685"/>
      <c r="TKO40" s="685"/>
      <c r="TKP40" s="685"/>
      <c r="TKQ40" s="685"/>
      <c r="TKR40" s="685"/>
      <c r="TKS40" s="685"/>
      <c r="TKT40" s="685"/>
      <c r="TKU40" s="685"/>
      <c r="TKV40" s="685"/>
      <c r="TKW40" s="685"/>
      <c r="TKX40" s="685"/>
      <c r="TKY40" s="685"/>
      <c r="TKZ40" s="685"/>
      <c r="TLA40" s="685"/>
      <c r="TLB40" s="685"/>
      <c r="TLC40" s="685"/>
      <c r="TLD40" s="685"/>
      <c r="TLE40" s="685"/>
      <c r="TLF40" s="685"/>
      <c r="TLG40" s="685"/>
      <c r="TLH40" s="685"/>
      <c r="TLI40" s="685"/>
      <c r="TLJ40" s="685"/>
      <c r="TLK40" s="685"/>
      <c r="TLL40" s="685"/>
      <c r="TLM40" s="685"/>
      <c r="TLN40" s="685"/>
      <c r="TLO40" s="685"/>
      <c r="TLP40" s="685"/>
      <c r="TLQ40" s="685"/>
      <c r="TLR40" s="685"/>
      <c r="TLS40" s="685"/>
      <c r="TLT40" s="685"/>
      <c r="TLU40" s="685"/>
      <c r="TLV40" s="685"/>
      <c r="TLW40" s="685"/>
      <c r="TLX40" s="685"/>
      <c r="TLY40" s="685"/>
      <c r="TLZ40" s="685"/>
      <c r="TMA40" s="685"/>
      <c r="TMB40" s="685"/>
      <c r="TMC40" s="685"/>
      <c r="TMD40" s="685"/>
      <c r="TME40" s="685"/>
      <c r="TMF40" s="685"/>
      <c r="TMG40" s="685"/>
      <c r="TMH40" s="685"/>
      <c r="TMI40" s="685"/>
      <c r="TMJ40" s="685"/>
      <c r="TMK40" s="685"/>
      <c r="TML40" s="685"/>
      <c r="TMM40" s="685"/>
      <c r="TMN40" s="685"/>
      <c r="TMO40" s="685"/>
      <c r="TMP40" s="685"/>
      <c r="TMQ40" s="685"/>
      <c r="TMR40" s="685"/>
      <c r="TMS40" s="685"/>
      <c r="TMT40" s="685"/>
      <c r="TMU40" s="685"/>
      <c r="TMV40" s="685"/>
      <c r="TMW40" s="685"/>
      <c r="TMX40" s="685"/>
      <c r="TMY40" s="685"/>
      <c r="TMZ40" s="685"/>
      <c r="TNA40" s="685"/>
      <c r="TNB40" s="685"/>
      <c r="TNC40" s="685"/>
      <c r="TND40" s="685"/>
      <c r="TNE40" s="685"/>
      <c r="TNF40" s="685"/>
      <c r="TNG40" s="685"/>
      <c r="TNH40" s="685"/>
      <c r="TNI40" s="685"/>
      <c r="TNJ40" s="685"/>
      <c r="TNK40" s="685"/>
      <c r="TNL40" s="685"/>
      <c r="TNM40" s="685"/>
      <c r="TNN40" s="685"/>
      <c r="TNO40" s="685"/>
      <c r="TNP40" s="685"/>
      <c r="TNQ40" s="685"/>
      <c r="TNR40" s="685"/>
      <c r="TNS40" s="685"/>
      <c r="TNT40" s="685"/>
      <c r="TNU40" s="685"/>
      <c r="TNV40" s="685"/>
      <c r="TNW40" s="685"/>
      <c r="TNX40" s="685"/>
      <c r="TNY40" s="685"/>
      <c r="TNZ40" s="685"/>
      <c r="TOA40" s="685"/>
      <c r="TOB40" s="685"/>
      <c r="TOC40" s="685"/>
      <c r="TOD40" s="685"/>
      <c r="TOE40" s="685"/>
      <c r="TOF40" s="685"/>
      <c r="TOG40" s="685"/>
      <c r="TOH40" s="685"/>
      <c r="TOI40" s="685"/>
      <c r="TOJ40" s="685"/>
      <c r="TOK40" s="685"/>
      <c r="TOL40" s="685"/>
      <c r="TOM40" s="685"/>
      <c r="TON40" s="685"/>
      <c r="TOO40" s="685"/>
      <c r="TOP40" s="685"/>
      <c r="TOQ40" s="685"/>
      <c r="TOR40" s="685"/>
      <c r="TOS40" s="685"/>
      <c r="TOT40" s="685"/>
      <c r="TOU40" s="685"/>
      <c r="TOV40" s="685"/>
      <c r="TOW40" s="685"/>
      <c r="TOX40" s="685"/>
      <c r="TOY40" s="685"/>
      <c r="TOZ40" s="685"/>
      <c r="TPA40" s="685"/>
      <c r="TPB40" s="685"/>
      <c r="TPC40" s="685"/>
      <c r="TPD40" s="685"/>
      <c r="TPE40" s="685"/>
      <c r="TPF40" s="685"/>
      <c r="TPG40" s="685"/>
      <c r="TPH40" s="685"/>
      <c r="TPI40" s="685"/>
      <c r="TPJ40" s="685"/>
      <c r="TPK40" s="685"/>
      <c r="TPL40" s="685"/>
      <c r="TPM40" s="685"/>
      <c r="TPN40" s="685"/>
      <c r="TPO40" s="685"/>
      <c r="TPP40" s="685"/>
      <c r="TPQ40" s="685"/>
      <c r="TPR40" s="685"/>
      <c r="TPS40" s="685"/>
      <c r="TPT40" s="685"/>
      <c r="TPU40" s="685"/>
      <c r="TPV40" s="685"/>
      <c r="TPW40" s="685"/>
      <c r="TPX40" s="685"/>
      <c r="TPY40" s="685"/>
      <c r="TPZ40" s="685"/>
      <c r="TQA40" s="685"/>
      <c r="TQB40" s="685"/>
      <c r="TQC40" s="685"/>
      <c r="TQD40" s="685"/>
      <c r="TQE40" s="685"/>
      <c r="TQF40" s="685"/>
      <c r="TQG40" s="685"/>
      <c r="TQH40" s="685"/>
      <c r="TQI40" s="685"/>
      <c r="TQJ40" s="685"/>
      <c r="TQK40" s="685"/>
      <c r="TQL40" s="685"/>
      <c r="TQM40" s="685"/>
      <c r="TQN40" s="685"/>
      <c r="TQO40" s="685"/>
      <c r="TQP40" s="685"/>
      <c r="TQQ40" s="685"/>
      <c r="TQR40" s="685"/>
      <c r="TQS40" s="685"/>
      <c r="TQT40" s="685"/>
      <c r="TQU40" s="685"/>
      <c r="TQV40" s="685"/>
      <c r="TQW40" s="685"/>
      <c r="TQX40" s="685"/>
      <c r="TQY40" s="685"/>
      <c r="TQZ40" s="685"/>
      <c r="TRA40" s="685"/>
      <c r="TRB40" s="685"/>
      <c r="TRC40" s="685"/>
      <c r="TRD40" s="685"/>
      <c r="TRE40" s="685"/>
      <c r="TRF40" s="685"/>
      <c r="TRG40" s="685"/>
      <c r="TRH40" s="685"/>
      <c r="TRI40" s="685"/>
      <c r="TRJ40" s="685"/>
      <c r="TRK40" s="685"/>
      <c r="TRL40" s="685"/>
      <c r="TRM40" s="685"/>
      <c r="TRN40" s="685"/>
      <c r="TRO40" s="685"/>
      <c r="TRP40" s="685"/>
      <c r="TRQ40" s="685"/>
      <c r="TRR40" s="685"/>
      <c r="TRS40" s="685"/>
      <c r="TRT40" s="685"/>
      <c r="TRU40" s="685"/>
      <c r="TRV40" s="685"/>
      <c r="TRW40" s="685"/>
      <c r="TRX40" s="685"/>
      <c r="TRY40" s="685"/>
      <c r="TRZ40" s="685"/>
      <c r="TSA40" s="685"/>
      <c r="TSB40" s="685"/>
      <c r="TSC40" s="685"/>
      <c r="TSD40" s="685"/>
      <c r="TSE40" s="685"/>
      <c r="TSF40" s="685"/>
      <c r="TSG40" s="685"/>
      <c r="TSH40" s="685"/>
      <c r="TSI40" s="685"/>
      <c r="TSJ40" s="685"/>
      <c r="TSK40" s="685"/>
      <c r="TSL40" s="685"/>
      <c r="TSM40" s="685"/>
      <c r="TSN40" s="685"/>
      <c r="TSO40" s="685"/>
      <c r="TSP40" s="685"/>
      <c r="TSQ40" s="685"/>
      <c r="TSR40" s="685"/>
      <c r="TSS40" s="685"/>
      <c r="TST40" s="685"/>
      <c r="TSU40" s="685"/>
      <c r="TSV40" s="685"/>
      <c r="TSW40" s="685"/>
      <c r="TSX40" s="685"/>
      <c r="TSY40" s="685"/>
      <c r="TSZ40" s="685"/>
      <c r="TTA40" s="685"/>
      <c r="TTB40" s="685"/>
      <c r="TTC40" s="685"/>
      <c r="TTD40" s="685"/>
      <c r="TTE40" s="685"/>
      <c r="TTF40" s="685"/>
      <c r="TTG40" s="685"/>
      <c r="TTH40" s="685"/>
      <c r="TTI40" s="685"/>
      <c r="TTJ40" s="685"/>
      <c r="TTK40" s="685"/>
      <c r="TTL40" s="685"/>
      <c r="TTM40" s="685"/>
      <c r="TTN40" s="685"/>
      <c r="TTO40" s="685"/>
      <c r="TTP40" s="685"/>
      <c r="TTQ40" s="685"/>
      <c r="TTR40" s="685"/>
      <c r="TTS40" s="685"/>
      <c r="TTT40" s="685"/>
      <c r="TTU40" s="685"/>
      <c r="TTV40" s="685"/>
      <c r="TTW40" s="685"/>
      <c r="TTX40" s="685"/>
      <c r="TTY40" s="685"/>
      <c r="TTZ40" s="685"/>
      <c r="TUA40" s="685"/>
      <c r="TUB40" s="685"/>
      <c r="TUC40" s="685"/>
      <c r="TUD40" s="685"/>
      <c r="TUE40" s="685"/>
      <c r="TUF40" s="685"/>
      <c r="TUG40" s="685"/>
      <c r="TUH40" s="685"/>
      <c r="TUI40" s="685"/>
      <c r="TUJ40" s="685"/>
      <c r="TUK40" s="685"/>
      <c r="TUL40" s="685"/>
      <c r="TUM40" s="685"/>
      <c r="TUN40" s="685"/>
      <c r="TUO40" s="685"/>
      <c r="TUP40" s="685"/>
      <c r="TUQ40" s="685"/>
      <c r="TUR40" s="685"/>
      <c r="TUS40" s="685"/>
      <c r="TUT40" s="685"/>
      <c r="TUU40" s="685"/>
      <c r="TUV40" s="685"/>
      <c r="TUW40" s="685"/>
      <c r="TUX40" s="685"/>
      <c r="TUY40" s="685"/>
      <c r="TUZ40" s="685"/>
      <c r="TVA40" s="685"/>
      <c r="TVB40" s="685"/>
      <c r="TVC40" s="685"/>
      <c r="TVD40" s="685"/>
      <c r="TVE40" s="685"/>
      <c r="TVF40" s="685"/>
      <c r="TVG40" s="685"/>
      <c r="TVH40" s="685"/>
      <c r="TVI40" s="685"/>
      <c r="TVJ40" s="685"/>
      <c r="TVK40" s="685"/>
      <c r="TVL40" s="685"/>
      <c r="TVM40" s="685"/>
      <c r="TVN40" s="685"/>
      <c r="TVO40" s="685"/>
      <c r="TVP40" s="685"/>
      <c r="TVQ40" s="685"/>
      <c r="TVR40" s="685"/>
      <c r="TVS40" s="685"/>
      <c r="TVT40" s="685"/>
      <c r="TVU40" s="685"/>
      <c r="TVV40" s="685"/>
      <c r="TVW40" s="685"/>
      <c r="TVX40" s="685"/>
      <c r="TVY40" s="685"/>
      <c r="TVZ40" s="685"/>
      <c r="TWA40" s="685"/>
      <c r="TWB40" s="685"/>
      <c r="TWC40" s="685"/>
      <c r="TWD40" s="685"/>
      <c r="TWE40" s="685"/>
      <c r="TWF40" s="685"/>
      <c r="TWG40" s="685"/>
      <c r="TWH40" s="685"/>
      <c r="TWI40" s="685"/>
      <c r="TWJ40" s="685"/>
      <c r="TWK40" s="685"/>
      <c r="TWL40" s="685"/>
      <c r="TWM40" s="685"/>
      <c r="TWN40" s="685"/>
      <c r="TWO40" s="685"/>
      <c r="TWP40" s="685"/>
      <c r="TWQ40" s="685"/>
      <c r="TWR40" s="685"/>
      <c r="TWS40" s="685"/>
      <c r="TWT40" s="685"/>
      <c r="TWU40" s="685"/>
      <c r="TWV40" s="685"/>
      <c r="TWW40" s="685"/>
      <c r="TWX40" s="685"/>
      <c r="TWY40" s="685"/>
      <c r="TWZ40" s="685"/>
      <c r="TXA40" s="685"/>
      <c r="TXB40" s="685"/>
      <c r="TXC40" s="685"/>
      <c r="TXD40" s="685"/>
      <c r="TXE40" s="685"/>
      <c r="TXF40" s="685"/>
      <c r="TXG40" s="685"/>
      <c r="TXH40" s="685"/>
      <c r="TXI40" s="685"/>
      <c r="TXJ40" s="685"/>
      <c r="TXK40" s="685"/>
      <c r="TXL40" s="685"/>
      <c r="TXM40" s="685"/>
      <c r="TXN40" s="685"/>
      <c r="TXO40" s="685"/>
      <c r="TXP40" s="685"/>
      <c r="TXQ40" s="685"/>
      <c r="TXR40" s="685"/>
      <c r="TXS40" s="685"/>
      <c r="TXT40" s="685"/>
      <c r="TXU40" s="685"/>
      <c r="TXV40" s="685"/>
      <c r="TXW40" s="685"/>
      <c r="TXX40" s="685"/>
      <c r="TXY40" s="685"/>
      <c r="TXZ40" s="685"/>
      <c r="TYA40" s="685"/>
      <c r="TYB40" s="685"/>
      <c r="TYC40" s="685"/>
      <c r="TYD40" s="685"/>
      <c r="TYE40" s="685"/>
      <c r="TYF40" s="685"/>
      <c r="TYG40" s="685"/>
      <c r="TYH40" s="685"/>
      <c r="TYI40" s="685"/>
      <c r="TYJ40" s="685"/>
      <c r="TYK40" s="685"/>
      <c r="TYL40" s="685"/>
      <c r="TYM40" s="685"/>
      <c r="TYN40" s="685"/>
      <c r="TYO40" s="685"/>
      <c r="TYP40" s="685"/>
      <c r="TYQ40" s="685"/>
      <c r="TYR40" s="685"/>
      <c r="TYS40" s="685"/>
      <c r="TYT40" s="685"/>
      <c r="TYU40" s="685"/>
      <c r="TYV40" s="685"/>
      <c r="TYW40" s="685"/>
      <c r="TYX40" s="685"/>
      <c r="TYY40" s="685"/>
      <c r="TYZ40" s="685"/>
      <c r="TZA40" s="685"/>
      <c r="TZB40" s="685"/>
      <c r="TZC40" s="685"/>
      <c r="TZD40" s="685"/>
      <c r="TZE40" s="685"/>
      <c r="TZF40" s="685"/>
      <c r="TZG40" s="685"/>
      <c r="TZH40" s="685"/>
      <c r="TZI40" s="685"/>
      <c r="TZJ40" s="685"/>
      <c r="TZK40" s="685"/>
      <c r="TZL40" s="685"/>
      <c r="TZM40" s="685"/>
      <c r="TZN40" s="685"/>
      <c r="TZO40" s="685"/>
      <c r="TZP40" s="685"/>
      <c r="TZQ40" s="685"/>
      <c r="TZR40" s="685"/>
      <c r="TZS40" s="685"/>
      <c r="TZT40" s="685"/>
      <c r="TZU40" s="685"/>
      <c r="TZV40" s="685"/>
      <c r="TZW40" s="685"/>
      <c r="TZX40" s="685"/>
      <c r="TZY40" s="685"/>
      <c r="TZZ40" s="685"/>
      <c r="UAA40" s="685"/>
      <c r="UAB40" s="685"/>
      <c r="UAC40" s="685"/>
      <c r="UAD40" s="685"/>
      <c r="UAE40" s="685"/>
      <c r="UAF40" s="685"/>
      <c r="UAG40" s="685"/>
      <c r="UAH40" s="685"/>
      <c r="UAI40" s="685"/>
      <c r="UAJ40" s="685"/>
      <c r="UAK40" s="685"/>
      <c r="UAL40" s="685"/>
      <c r="UAM40" s="685"/>
      <c r="UAN40" s="685"/>
      <c r="UAO40" s="685"/>
      <c r="UAP40" s="685"/>
      <c r="UAQ40" s="685"/>
      <c r="UAR40" s="685"/>
      <c r="UAS40" s="685"/>
      <c r="UAT40" s="685"/>
      <c r="UAU40" s="685"/>
      <c r="UAV40" s="685"/>
      <c r="UAW40" s="685"/>
      <c r="UAX40" s="685"/>
      <c r="UAY40" s="685"/>
      <c r="UAZ40" s="685"/>
      <c r="UBA40" s="685"/>
      <c r="UBB40" s="685"/>
      <c r="UBC40" s="685"/>
      <c r="UBD40" s="685"/>
      <c r="UBE40" s="685"/>
      <c r="UBF40" s="685"/>
      <c r="UBG40" s="685"/>
      <c r="UBH40" s="685"/>
      <c r="UBI40" s="685"/>
      <c r="UBJ40" s="685"/>
      <c r="UBK40" s="685"/>
      <c r="UBL40" s="685"/>
      <c r="UBM40" s="685"/>
      <c r="UBN40" s="685"/>
      <c r="UBO40" s="685"/>
      <c r="UBP40" s="685"/>
      <c r="UBQ40" s="685"/>
      <c r="UBR40" s="685"/>
      <c r="UBS40" s="685"/>
      <c r="UBT40" s="685"/>
      <c r="UBU40" s="685"/>
      <c r="UBV40" s="685"/>
      <c r="UBW40" s="685"/>
      <c r="UBX40" s="685"/>
      <c r="UBY40" s="685"/>
      <c r="UBZ40" s="685"/>
      <c r="UCA40" s="685"/>
      <c r="UCB40" s="685"/>
      <c r="UCC40" s="685"/>
      <c r="UCD40" s="685"/>
      <c r="UCE40" s="685"/>
      <c r="UCF40" s="685"/>
      <c r="UCG40" s="685"/>
      <c r="UCH40" s="685"/>
      <c r="UCI40" s="685"/>
      <c r="UCJ40" s="685"/>
      <c r="UCK40" s="685"/>
      <c r="UCL40" s="685"/>
      <c r="UCM40" s="685"/>
      <c r="UCN40" s="685"/>
      <c r="UCO40" s="685"/>
      <c r="UCP40" s="685"/>
      <c r="UCQ40" s="685"/>
      <c r="UCR40" s="685"/>
      <c r="UCS40" s="685"/>
      <c r="UCT40" s="685"/>
      <c r="UCU40" s="685"/>
      <c r="UCV40" s="685"/>
      <c r="UCW40" s="685"/>
      <c r="UCX40" s="685"/>
      <c r="UCY40" s="685"/>
      <c r="UCZ40" s="685"/>
      <c r="UDA40" s="685"/>
      <c r="UDB40" s="685"/>
      <c r="UDC40" s="685"/>
      <c r="UDD40" s="685"/>
      <c r="UDE40" s="685"/>
      <c r="UDF40" s="685"/>
      <c r="UDG40" s="685"/>
      <c r="UDH40" s="685"/>
      <c r="UDI40" s="685"/>
      <c r="UDJ40" s="685"/>
      <c r="UDK40" s="685"/>
      <c r="UDL40" s="685"/>
      <c r="UDM40" s="685"/>
      <c r="UDN40" s="685"/>
      <c r="UDO40" s="685"/>
      <c r="UDP40" s="685"/>
      <c r="UDQ40" s="685"/>
      <c r="UDR40" s="685"/>
      <c r="UDS40" s="685"/>
      <c r="UDT40" s="685"/>
      <c r="UDU40" s="685"/>
      <c r="UDV40" s="685"/>
      <c r="UDW40" s="685"/>
      <c r="UDX40" s="685"/>
      <c r="UDY40" s="685"/>
      <c r="UDZ40" s="685"/>
      <c r="UEA40" s="685"/>
      <c r="UEB40" s="685"/>
      <c r="UEC40" s="685"/>
      <c r="UED40" s="685"/>
      <c r="UEE40" s="685"/>
      <c r="UEF40" s="685"/>
      <c r="UEG40" s="685"/>
      <c r="UEH40" s="685"/>
      <c r="UEI40" s="685"/>
      <c r="UEJ40" s="685"/>
      <c r="UEK40" s="685"/>
      <c r="UEL40" s="685"/>
      <c r="UEM40" s="685"/>
      <c r="UEN40" s="685"/>
      <c r="UEO40" s="685"/>
      <c r="UEP40" s="685"/>
      <c r="UEQ40" s="685"/>
      <c r="UER40" s="685"/>
      <c r="UES40" s="685"/>
      <c r="UET40" s="685"/>
      <c r="UEU40" s="685"/>
      <c r="UEV40" s="685"/>
      <c r="UEW40" s="685"/>
      <c r="UEX40" s="685"/>
      <c r="UEY40" s="685"/>
      <c r="UEZ40" s="685"/>
      <c r="UFA40" s="685"/>
      <c r="UFB40" s="685"/>
      <c r="UFC40" s="685"/>
      <c r="UFD40" s="685"/>
      <c r="UFE40" s="685"/>
      <c r="UFF40" s="685"/>
      <c r="UFG40" s="685"/>
      <c r="UFH40" s="685"/>
      <c r="UFI40" s="685"/>
      <c r="UFJ40" s="685"/>
      <c r="UFK40" s="685"/>
      <c r="UFL40" s="685"/>
      <c r="UFM40" s="685"/>
      <c r="UFN40" s="685"/>
      <c r="UFO40" s="685"/>
      <c r="UFP40" s="685"/>
      <c r="UFQ40" s="685"/>
      <c r="UFR40" s="685"/>
      <c r="UFS40" s="685"/>
      <c r="UFT40" s="685"/>
      <c r="UFU40" s="685"/>
      <c r="UFV40" s="685"/>
      <c r="UFW40" s="685"/>
      <c r="UFX40" s="685"/>
      <c r="UFY40" s="685"/>
      <c r="UFZ40" s="685"/>
      <c r="UGA40" s="685"/>
      <c r="UGB40" s="685"/>
      <c r="UGC40" s="685"/>
      <c r="UGD40" s="685"/>
      <c r="UGE40" s="685"/>
      <c r="UGF40" s="685"/>
      <c r="UGG40" s="685"/>
      <c r="UGH40" s="685"/>
      <c r="UGI40" s="685"/>
      <c r="UGJ40" s="685"/>
      <c r="UGK40" s="685"/>
      <c r="UGL40" s="685"/>
      <c r="UGM40" s="685"/>
      <c r="UGN40" s="685"/>
      <c r="UGO40" s="685"/>
      <c r="UGP40" s="685"/>
      <c r="UGQ40" s="685"/>
      <c r="UGR40" s="685"/>
      <c r="UGS40" s="685"/>
      <c r="UGT40" s="685"/>
      <c r="UGU40" s="685"/>
      <c r="UGV40" s="685"/>
      <c r="UGW40" s="685"/>
      <c r="UGX40" s="685"/>
      <c r="UGY40" s="685"/>
      <c r="UGZ40" s="685"/>
      <c r="UHA40" s="685"/>
      <c r="UHB40" s="685"/>
      <c r="UHC40" s="685"/>
      <c r="UHD40" s="685"/>
      <c r="UHE40" s="685"/>
      <c r="UHF40" s="685"/>
      <c r="UHG40" s="685"/>
      <c r="UHH40" s="685"/>
      <c r="UHI40" s="685"/>
      <c r="UHJ40" s="685"/>
      <c r="UHK40" s="685"/>
      <c r="UHL40" s="685"/>
      <c r="UHM40" s="685"/>
      <c r="UHN40" s="685"/>
      <c r="UHO40" s="685"/>
      <c r="UHP40" s="685"/>
      <c r="UHQ40" s="685"/>
      <c r="UHR40" s="685"/>
      <c r="UHS40" s="685"/>
      <c r="UHT40" s="685"/>
      <c r="UHU40" s="685"/>
      <c r="UHV40" s="685"/>
      <c r="UHW40" s="685"/>
      <c r="UHX40" s="685"/>
      <c r="UHY40" s="685"/>
      <c r="UHZ40" s="685"/>
      <c r="UIA40" s="685"/>
      <c r="UIB40" s="685"/>
      <c r="UIC40" s="685"/>
      <c r="UID40" s="685"/>
      <c r="UIE40" s="685"/>
      <c r="UIF40" s="685"/>
      <c r="UIG40" s="685"/>
      <c r="UIH40" s="685"/>
      <c r="UII40" s="685"/>
      <c r="UIJ40" s="685"/>
      <c r="UIK40" s="685"/>
      <c r="UIL40" s="685"/>
      <c r="UIM40" s="685"/>
      <c r="UIN40" s="685"/>
      <c r="UIO40" s="685"/>
      <c r="UIP40" s="685"/>
      <c r="UIQ40" s="685"/>
      <c r="UIR40" s="685"/>
      <c r="UIS40" s="685"/>
      <c r="UIT40" s="685"/>
      <c r="UIU40" s="685"/>
      <c r="UIV40" s="685"/>
      <c r="UIW40" s="685"/>
      <c r="UIX40" s="685"/>
      <c r="UIY40" s="685"/>
      <c r="UIZ40" s="685"/>
      <c r="UJA40" s="685"/>
      <c r="UJB40" s="685"/>
      <c r="UJC40" s="685"/>
      <c r="UJD40" s="685"/>
      <c r="UJE40" s="685"/>
      <c r="UJF40" s="685"/>
      <c r="UJG40" s="685"/>
      <c r="UJH40" s="685"/>
      <c r="UJI40" s="685"/>
      <c r="UJJ40" s="685"/>
      <c r="UJK40" s="685"/>
      <c r="UJL40" s="685"/>
      <c r="UJM40" s="685"/>
      <c r="UJN40" s="685"/>
      <c r="UJO40" s="685"/>
      <c r="UJP40" s="685"/>
      <c r="UJQ40" s="685"/>
      <c r="UJR40" s="685"/>
      <c r="UJS40" s="685"/>
      <c r="UJT40" s="685"/>
      <c r="UJU40" s="685"/>
      <c r="UJV40" s="685"/>
      <c r="UJW40" s="685"/>
      <c r="UJX40" s="685"/>
      <c r="UJY40" s="685"/>
      <c r="UJZ40" s="685"/>
      <c r="UKA40" s="685"/>
      <c r="UKB40" s="685"/>
      <c r="UKC40" s="685"/>
      <c r="UKD40" s="685"/>
      <c r="UKE40" s="685"/>
      <c r="UKF40" s="685"/>
      <c r="UKG40" s="685"/>
      <c r="UKH40" s="685"/>
      <c r="UKI40" s="685"/>
      <c r="UKJ40" s="685"/>
      <c r="UKK40" s="685"/>
      <c r="UKL40" s="685"/>
      <c r="UKM40" s="685"/>
      <c r="UKN40" s="685"/>
      <c r="UKO40" s="685"/>
      <c r="UKP40" s="685"/>
      <c r="UKQ40" s="685"/>
      <c r="UKR40" s="685"/>
      <c r="UKS40" s="685"/>
      <c r="UKT40" s="685"/>
      <c r="UKU40" s="685"/>
      <c r="UKV40" s="685"/>
      <c r="UKW40" s="685"/>
      <c r="UKX40" s="685"/>
      <c r="UKY40" s="685"/>
      <c r="UKZ40" s="685"/>
      <c r="ULA40" s="685"/>
      <c r="ULB40" s="685"/>
      <c r="ULC40" s="685"/>
      <c r="ULD40" s="685"/>
      <c r="ULE40" s="685"/>
      <c r="ULF40" s="685"/>
      <c r="ULG40" s="685"/>
      <c r="ULH40" s="685"/>
      <c r="ULI40" s="685"/>
      <c r="ULJ40" s="685"/>
      <c r="ULK40" s="685"/>
      <c r="ULL40" s="685"/>
      <c r="ULM40" s="685"/>
      <c r="ULN40" s="685"/>
      <c r="ULO40" s="685"/>
      <c r="ULP40" s="685"/>
      <c r="ULQ40" s="685"/>
      <c r="ULR40" s="685"/>
      <c r="ULS40" s="685"/>
      <c r="ULT40" s="685"/>
      <c r="ULU40" s="685"/>
      <c r="ULV40" s="685"/>
      <c r="ULW40" s="685"/>
      <c r="ULX40" s="685"/>
      <c r="ULY40" s="685"/>
      <c r="ULZ40" s="685"/>
      <c r="UMA40" s="685"/>
      <c r="UMB40" s="685"/>
      <c r="UMC40" s="685"/>
      <c r="UMD40" s="685"/>
      <c r="UME40" s="685"/>
      <c r="UMF40" s="685"/>
      <c r="UMG40" s="685"/>
      <c r="UMH40" s="685"/>
      <c r="UMI40" s="685"/>
      <c r="UMJ40" s="685"/>
      <c r="UMK40" s="685"/>
      <c r="UML40" s="685"/>
      <c r="UMM40" s="685"/>
      <c r="UMN40" s="685"/>
      <c r="UMO40" s="685"/>
      <c r="UMP40" s="685"/>
      <c r="UMQ40" s="685"/>
      <c r="UMR40" s="685"/>
      <c r="UMS40" s="685"/>
      <c r="UMT40" s="685"/>
      <c r="UMU40" s="685"/>
      <c r="UMV40" s="685"/>
      <c r="UMW40" s="685"/>
      <c r="UMX40" s="685"/>
      <c r="UMY40" s="685"/>
      <c r="UMZ40" s="685"/>
      <c r="UNA40" s="685"/>
      <c r="UNB40" s="685"/>
      <c r="UNC40" s="685"/>
      <c r="UND40" s="685"/>
      <c r="UNE40" s="685"/>
      <c r="UNF40" s="685"/>
      <c r="UNG40" s="685"/>
      <c r="UNH40" s="685"/>
      <c r="UNI40" s="685"/>
      <c r="UNJ40" s="685"/>
      <c r="UNK40" s="685"/>
      <c r="UNL40" s="685"/>
      <c r="UNM40" s="685"/>
      <c r="UNN40" s="685"/>
      <c r="UNO40" s="685"/>
      <c r="UNP40" s="685"/>
      <c r="UNQ40" s="685"/>
      <c r="UNR40" s="685"/>
      <c r="UNS40" s="685"/>
      <c r="UNT40" s="685"/>
      <c r="UNU40" s="685"/>
      <c r="UNV40" s="685"/>
      <c r="UNW40" s="685"/>
      <c r="UNX40" s="685"/>
      <c r="UNY40" s="685"/>
      <c r="UNZ40" s="685"/>
      <c r="UOA40" s="685"/>
      <c r="UOB40" s="685"/>
      <c r="UOC40" s="685"/>
      <c r="UOD40" s="685"/>
      <c r="UOE40" s="685"/>
      <c r="UOF40" s="685"/>
      <c r="UOG40" s="685"/>
      <c r="UOH40" s="685"/>
      <c r="UOI40" s="685"/>
      <c r="UOJ40" s="685"/>
      <c r="UOK40" s="685"/>
      <c r="UOL40" s="685"/>
      <c r="UOM40" s="685"/>
      <c r="UON40" s="685"/>
      <c r="UOO40" s="685"/>
      <c r="UOP40" s="685"/>
      <c r="UOQ40" s="685"/>
      <c r="UOR40" s="685"/>
      <c r="UOS40" s="685"/>
      <c r="UOT40" s="685"/>
      <c r="UOU40" s="685"/>
      <c r="UOV40" s="685"/>
      <c r="UOW40" s="685"/>
      <c r="UOX40" s="685"/>
      <c r="UOY40" s="685"/>
      <c r="UOZ40" s="685"/>
      <c r="UPA40" s="685"/>
      <c r="UPB40" s="685"/>
      <c r="UPC40" s="685"/>
      <c r="UPD40" s="685"/>
      <c r="UPE40" s="685"/>
      <c r="UPF40" s="685"/>
      <c r="UPG40" s="685"/>
      <c r="UPH40" s="685"/>
      <c r="UPI40" s="685"/>
      <c r="UPJ40" s="685"/>
      <c r="UPK40" s="685"/>
      <c r="UPL40" s="685"/>
      <c r="UPM40" s="685"/>
      <c r="UPN40" s="685"/>
      <c r="UPO40" s="685"/>
      <c r="UPP40" s="685"/>
      <c r="UPQ40" s="685"/>
      <c r="UPR40" s="685"/>
      <c r="UPS40" s="685"/>
      <c r="UPT40" s="685"/>
      <c r="UPU40" s="685"/>
      <c r="UPV40" s="685"/>
      <c r="UPW40" s="685"/>
      <c r="UPX40" s="685"/>
      <c r="UPY40" s="685"/>
      <c r="UPZ40" s="685"/>
      <c r="UQA40" s="685"/>
      <c r="UQB40" s="685"/>
      <c r="UQC40" s="685"/>
      <c r="UQD40" s="685"/>
      <c r="UQE40" s="685"/>
      <c r="UQF40" s="685"/>
      <c r="UQG40" s="685"/>
      <c r="UQH40" s="685"/>
      <c r="UQI40" s="685"/>
      <c r="UQJ40" s="685"/>
      <c r="UQK40" s="685"/>
      <c r="UQL40" s="685"/>
      <c r="UQM40" s="685"/>
      <c r="UQN40" s="685"/>
      <c r="UQO40" s="685"/>
      <c r="UQP40" s="685"/>
      <c r="UQQ40" s="685"/>
      <c r="UQR40" s="685"/>
      <c r="UQS40" s="685"/>
      <c r="UQT40" s="685"/>
      <c r="UQU40" s="685"/>
      <c r="UQV40" s="685"/>
      <c r="UQW40" s="685"/>
      <c r="UQX40" s="685"/>
      <c r="UQY40" s="685"/>
      <c r="UQZ40" s="685"/>
      <c r="URA40" s="685"/>
      <c r="URB40" s="685"/>
      <c r="URC40" s="685"/>
      <c r="URD40" s="685"/>
      <c r="URE40" s="685"/>
      <c r="URF40" s="685"/>
      <c r="URG40" s="685"/>
      <c r="URH40" s="685"/>
      <c r="URI40" s="685"/>
      <c r="URJ40" s="685"/>
      <c r="URK40" s="685"/>
      <c r="URL40" s="685"/>
      <c r="URM40" s="685"/>
      <c r="URN40" s="685"/>
      <c r="URO40" s="685"/>
      <c r="URP40" s="685"/>
      <c r="URQ40" s="685"/>
      <c r="URR40" s="685"/>
      <c r="URS40" s="685"/>
      <c r="URT40" s="685"/>
      <c r="URU40" s="685"/>
      <c r="URV40" s="685"/>
      <c r="URW40" s="685"/>
      <c r="URX40" s="685"/>
      <c r="URY40" s="685"/>
      <c r="URZ40" s="685"/>
      <c r="USA40" s="685"/>
      <c r="USB40" s="685"/>
      <c r="USC40" s="685"/>
      <c r="USD40" s="685"/>
      <c r="USE40" s="685"/>
      <c r="USF40" s="685"/>
      <c r="USG40" s="685"/>
      <c r="USH40" s="685"/>
      <c r="USI40" s="685"/>
      <c r="USJ40" s="685"/>
      <c r="USK40" s="685"/>
      <c r="USL40" s="685"/>
      <c r="USM40" s="685"/>
      <c r="USN40" s="685"/>
      <c r="USO40" s="685"/>
      <c r="USP40" s="685"/>
      <c r="USQ40" s="685"/>
      <c r="USR40" s="685"/>
      <c r="USS40" s="685"/>
      <c r="UST40" s="685"/>
      <c r="USU40" s="685"/>
      <c r="USV40" s="685"/>
      <c r="USW40" s="685"/>
      <c r="USX40" s="685"/>
      <c r="USY40" s="685"/>
      <c r="USZ40" s="685"/>
      <c r="UTA40" s="685"/>
      <c r="UTB40" s="685"/>
      <c r="UTC40" s="685"/>
      <c r="UTD40" s="685"/>
      <c r="UTE40" s="685"/>
      <c r="UTF40" s="685"/>
      <c r="UTG40" s="685"/>
      <c r="UTH40" s="685"/>
      <c r="UTI40" s="685"/>
      <c r="UTJ40" s="685"/>
      <c r="UTK40" s="685"/>
      <c r="UTL40" s="685"/>
      <c r="UTM40" s="685"/>
      <c r="UTN40" s="685"/>
      <c r="UTO40" s="685"/>
      <c r="UTP40" s="685"/>
      <c r="UTQ40" s="685"/>
      <c r="UTR40" s="685"/>
      <c r="UTS40" s="685"/>
      <c r="UTT40" s="685"/>
      <c r="UTU40" s="685"/>
      <c r="UTV40" s="685"/>
      <c r="UTW40" s="685"/>
      <c r="UTX40" s="685"/>
      <c r="UTY40" s="685"/>
      <c r="UTZ40" s="685"/>
      <c r="UUA40" s="685"/>
      <c r="UUB40" s="685"/>
      <c r="UUC40" s="685"/>
      <c r="UUD40" s="685"/>
      <c r="UUE40" s="685"/>
      <c r="UUF40" s="685"/>
      <c r="UUG40" s="685"/>
      <c r="UUH40" s="685"/>
      <c r="UUI40" s="685"/>
      <c r="UUJ40" s="685"/>
      <c r="UUK40" s="685"/>
      <c r="UUL40" s="685"/>
      <c r="UUM40" s="685"/>
      <c r="UUN40" s="685"/>
      <c r="UUO40" s="685"/>
      <c r="UUP40" s="685"/>
      <c r="UUQ40" s="685"/>
      <c r="UUR40" s="685"/>
      <c r="UUS40" s="685"/>
      <c r="UUT40" s="685"/>
      <c r="UUU40" s="685"/>
      <c r="UUV40" s="685"/>
      <c r="UUW40" s="685"/>
      <c r="UUX40" s="685"/>
      <c r="UUY40" s="685"/>
      <c r="UUZ40" s="685"/>
      <c r="UVA40" s="685"/>
      <c r="UVB40" s="685"/>
      <c r="UVC40" s="685"/>
      <c r="UVD40" s="685"/>
      <c r="UVE40" s="685"/>
      <c r="UVF40" s="685"/>
      <c r="UVG40" s="685"/>
      <c r="UVH40" s="685"/>
      <c r="UVI40" s="685"/>
      <c r="UVJ40" s="685"/>
      <c r="UVK40" s="685"/>
      <c r="UVL40" s="685"/>
      <c r="UVM40" s="685"/>
      <c r="UVN40" s="685"/>
      <c r="UVO40" s="685"/>
      <c r="UVP40" s="685"/>
      <c r="UVQ40" s="685"/>
      <c r="UVR40" s="685"/>
      <c r="UVS40" s="685"/>
      <c r="UVT40" s="685"/>
      <c r="UVU40" s="685"/>
      <c r="UVV40" s="685"/>
      <c r="UVW40" s="685"/>
      <c r="UVX40" s="685"/>
      <c r="UVY40" s="685"/>
      <c r="UVZ40" s="685"/>
      <c r="UWA40" s="685"/>
      <c r="UWB40" s="685"/>
      <c r="UWC40" s="685"/>
      <c r="UWD40" s="685"/>
      <c r="UWE40" s="685"/>
      <c r="UWF40" s="685"/>
      <c r="UWG40" s="685"/>
      <c r="UWH40" s="685"/>
      <c r="UWI40" s="685"/>
      <c r="UWJ40" s="685"/>
      <c r="UWK40" s="685"/>
      <c r="UWL40" s="685"/>
      <c r="UWM40" s="685"/>
      <c r="UWN40" s="685"/>
      <c r="UWO40" s="685"/>
      <c r="UWP40" s="685"/>
      <c r="UWQ40" s="685"/>
      <c r="UWR40" s="685"/>
      <c r="UWS40" s="685"/>
      <c r="UWT40" s="685"/>
      <c r="UWU40" s="685"/>
      <c r="UWV40" s="685"/>
      <c r="UWW40" s="685"/>
      <c r="UWX40" s="685"/>
      <c r="UWY40" s="685"/>
      <c r="UWZ40" s="685"/>
      <c r="UXA40" s="685"/>
      <c r="UXB40" s="685"/>
      <c r="UXC40" s="685"/>
      <c r="UXD40" s="685"/>
      <c r="UXE40" s="685"/>
      <c r="UXF40" s="685"/>
      <c r="UXG40" s="685"/>
      <c r="UXH40" s="685"/>
      <c r="UXI40" s="685"/>
      <c r="UXJ40" s="685"/>
      <c r="UXK40" s="685"/>
      <c r="UXL40" s="685"/>
      <c r="UXM40" s="685"/>
      <c r="UXN40" s="685"/>
      <c r="UXO40" s="685"/>
      <c r="UXP40" s="685"/>
      <c r="UXQ40" s="685"/>
      <c r="UXR40" s="685"/>
      <c r="UXS40" s="685"/>
      <c r="UXT40" s="685"/>
      <c r="UXU40" s="685"/>
      <c r="UXV40" s="685"/>
      <c r="UXW40" s="685"/>
      <c r="UXX40" s="685"/>
      <c r="UXY40" s="685"/>
      <c r="UXZ40" s="685"/>
      <c r="UYA40" s="685"/>
      <c r="UYB40" s="685"/>
      <c r="UYC40" s="685"/>
      <c r="UYD40" s="685"/>
      <c r="UYE40" s="685"/>
      <c r="UYF40" s="685"/>
      <c r="UYG40" s="685"/>
      <c r="UYH40" s="685"/>
      <c r="UYI40" s="685"/>
      <c r="UYJ40" s="685"/>
      <c r="UYK40" s="685"/>
      <c r="UYL40" s="685"/>
      <c r="UYM40" s="685"/>
      <c r="UYN40" s="685"/>
      <c r="UYO40" s="685"/>
      <c r="UYP40" s="685"/>
      <c r="UYQ40" s="685"/>
      <c r="UYR40" s="685"/>
      <c r="UYS40" s="685"/>
      <c r="UYT40" s="685"/>
      <c r="UYU40" s="685"/>
      <c r="UYV40" s="685"/>
      <c r="UYW40" s="685"/>
      <c r="UYX40" s="685"/>
      <c r="UYY40" s="685"/>
      <c r="UYZ40" s="685"/>
      <c r="UZA40" s="685"/>
      <c r="UZB40" s="685"/>
      <c r="UZC40" s="685"/>
      <c r="UZD40" s="685"/>
      <c r="UZE40" s="685"/>
      <c r="UZF40" s="685"/>
      <c r="UZG40" s="685"/>
      <c r="UZH40" s="685"/>
      <c r="UZI40" s="685"/>
      <c r="UZJ40" s="685"/>
      <c r="UZK40" s="685"/>
      <c r="UZL40" s="685"/>
      <c r="UZM40" s="685"/>
      <c r="UZN40" s="685"/>
      <c r="UZO40" s="685"/>
      <c r="UZP40" s="685"/>
      <c r="UZQ40" s="685"/>
      <c r="UZR40" s="685"/>
      <c r="UZS40" s="685"/>
      <c r="UZT40" s="685"/>
      <c r="UZU40" s="685"/>
      <c r="UZV40" s="685"/>
      <c r="UZW40" s="685"/>
      <c r="UZX40" s="685"/>
      <c r="UZY40" s="685"/>
      <c r="UZZ40" s="685"/>
      <c r="VAA40" s="685"/>
      <c r="VAB40" s="685"/>
      <c r="VAC40" s="685"/>
      <c r="VAD40" s="685"/>
      <c r="VAE40" s="685"/>
      <c r="VAF40" s="685"/>
      <c r="VAG40" s="685"/>
      <c r="VAH40" s="685"/>
      <c r="VAI40" s="685"/>
      <c r="VAJ40" s="685"/>
      <c r="VAK40" s="685"/>
      <c r="VAL40" s="685"/>
      <c r="VAM40" s="685"/>
      <c r="VAN40" s="685"/>
      <c r="VAO40" s="685"/>
      <c r="VAP40" s="685"/>
      <c r="VAQ40" s="685"/>
      <c r="VAR40" s="685"/>
      <c r="VAS40" s="685"/>
      <c r="VAT40" s="685"/>
      <c r="VAU40" s="685"/>
      <c r="VAV40" s="685"/>
      <c r="VAW40" s="685"/>
      <c r="VAX40" s="685"/>
      <c r="VAY40" s="685"/>
      <c r="VAZ40" s="685"/>
      <c r="VBA40" s="685"/>
      <c r="VBB40" s="685"/>
      <c r="VBC40" s="685"/>
      <c r="VBD40" s="685"/>
      <c r="VBE40" s="685"/>
      <c r="VBF40" s="685"/>
      <c r="VBG40" s="685"/>
      <c r="VBH40" s="685"/>
      <c r="VBI40" s="685"/>
      <c r="VBJ40" s="685"/>
      <c r="VBK40" s="685"/>
      <c r="VBL40" s="685"/>
      <c r="VBM40" s="685"/>
      <c r="VBN40" s="685"/>
      <c r="VBO40" s="685"/>
      <c r="VBP40" s="685"/>
      <c r="VBQ40" s="685"/>
      <c r="VBR40" s="685"/>
      <c r="VBS40" s="685"/>
      <c r="VBT40" s="685"/>
      <c r="VBU40" s="685"/>
      <c r="VBV40" s="685"/>
      <c r="VBW40" s="685"/>
      <c r="VBX40" s="685"/>
      <c r="VBY40" s="685"/>
      <c r="VBZ40" s="685"/>
      <c r="VCA40" s="685"/>
      <c r="VCB40" s="685"/>
      <c r="VCC40" s="685"/>
      <c r="VCD40" s="685"/>
      <c r="VCE40" s="685"/>
      <c r="VCF40" s="685"/>
      <c r="VCG40" s="685"/>
      <c r="VCH40" s="685"/>
      <c r="VCI40" s="685"/>
      <c r="VCJ40" s="685"/>
      <c r="VCK40" s="685"/>
      <c r="VCL40" s="685"/>
      <c r="VCM40" s="685"/>
      <c r="VCN40" s="685"/>
      <c r="VCO40" s="685"/>
      <c r="VCP40" s="685"/>
      <c r="VCQ40" s="685"/>
      <c r="VCR40" s="685"/>
      <c r="VCS40" s="685"/>
      <c r="VCT40" s="685"/>
      <c r="VCU40" s="685"/>
      <c r="VCV40" s="685"/>
      <c r="VCW40" s="685"/>
      <c r="VCX40" s="685"/>
      <c r="VCY40" s="685"/>
      <c r="VCZ40" s="685"/>
      <c r="VDA40" s="685"/>
      <c r="VDB40" s="685"/>
      <c r="VDC40" s="685"/>
      <c r="VDD40" s="685"/>
      <c r="VDE40" s="685"/>
      <c r="VDF40" s="685"/>
      <c r="VDG40" s="685"/>
      <c r="VDH40" s="685"/>
      <c r="VDI40" s="685"/>
      <c r="VDJ40" s="685"/>
      <c r="VDK40" s="685"/>
      <c r="VDL40" s="685"/>
      <c r="VDM40" s="685"/>
      <c r="VDN40" s="685"/>
      <c r="VDO40" s="685"/>
      <c r="VDP40" s="685"/>
      <c r="VDQ40" s="685"/>
      <c r="VDR40" s="685"/>
      <c r="VDS40" s="685"/>
      <c r="VDT40" s="685"/>
      <c r="VDU40" s="685"/>
      <c r="VDV40" s="685"/>
      <c r="VDW40" s="685"/>
      <c r="VDX40" s="685"/>
      <c r="VDY40" s="685"/>
      <c r="VDZ40" s="685"/>
      <c r="VEA40" s="685"/>
      <c r="VEB40" s="685"/>
      <c r="VEC40" s="685"/>
      <c r="VED40" s="685"/>
      <c r="VEE40" s="685"/>
      <c r="VEF40" s="685"/>
      <c r="VEG40" s="685"/>
      <c r="VEH40" s="685"/>
      <c r="VEI40" s="685"/>
      <c r="VEJ40" s="685"/>
      <c r="VEK40" s="685"/>
      <c r="VEL40" s="685"/>
      <c r="VEM40" s="685"/>
      <c r="VEN40" s="685"/>
      <c r="VEO40" s="685"/>
      <c r="VEP40" s="685"/>
      <c r="VEQ40" s="685"/>
      <c r="VER40" s="685"/>
      <c r="VES40" s="685"/>
      <c r="VET40" s="685"/>
      <c r="VEU40" s="685"/>
      <c r="VEV40" s="685"/>
      <c r="VEW40" s="685"/>
      <c r="VEX40" s="685"/>
      <c r="VEY40" s="685"/>
      <c r="VEZ40" s="685"/>
      <c r="VFA40" s="685"/>
      <c r="VFB40" s="685"/>
      <c r="VFC40" s="685"/>
      <c r="VFD40" s="685"/>
      <c r="VFE40" s="685"/>
      <c r="VFF40" s="685"/>
      <c r="VFG40" s="685"/>
      <c r="VFH40" s="685"/>
      <c r="VFI40" s="685"/>
      <c r="VFJ40" s="685"/>
      <c r="VFK40" s="685"/>
      <c r="VFL40" s="685"/>
      <c r="VFM40" s="685"/>
      <c r="VFN40" s="685"/>
      <c r="VFO40" s="685"/>
      <c r="VFP40" s="685"/>
      <c r="VFQ40" s="685"/>
      <c r="VFR40" s="685"/>
      <c r="VFS40" s="685"/>
      <c r="VFT40" s="685"/>
      <c r="VFU40" s="685"/>
      <c r="VFV40" s="685"/>
      <c r="VFW40" s="685"/>
      <c r="VFX40" s="685"/>
      <c r="VFY40" s="685"/>
      <c r="VFZ40" s="685"/>
      <c r="VGA40" s="685"/>
      <c r="VGB40" s="685"/>
      <c r="VGC40" s="685"/>
      <c r="VGD40" s="685"/>
      <c r="VGE40" s="685"/>
      <c r="VGF40" s="685"/>
      <c r="VGG40" s="685"/>
      <c r="VGH40" s="685"/>
      <c r="VGI40" s="685"/>
      <c r="VGJ40" s="685"/>
      <c r="VGK40" s="685"/>
      <c r="VGL40" s="685"/>
      <c r="VGM40" s="685"/>
      <c r="VGN40" s="685"/>
      <c r="VGO40" s="685"/>
      <c r="VGP40" s="685"/>
      <c r="VGQ40" s="685"/>
      <c r="VGR40" s="685"/>
      <c r="VGS40" s="685"/>
      <c r="VGT40" s="685"/>
      <c r="VGU40" s="685"/>
      <c r="VGV40" s="685"/>
      <c r="VGW40" s="685"/>
      <c r="VGX40" s="685"/>
      <c r="VGY40" s="685"/>
      <c r="VGZ40" s="685"/>
      <c r="VHA40" s="685"/>
      <c r="VHB40" s="685"/>
      <c r="VHC40" s="685"/>
      <c r="VHD40" s="685"/>
      <c r="VHE40" s="685"/>
      <c r="VHF40" s="685"/>
      <c r="VHG40" s="685"/>
      <c r="VHH40" s="685"/>
      <c r="VHI40" s="685"/>
      <c r="VHJ40" s="685"/>
      <c r="VHK40" s="685"/>
      <c r="VHL40" s="685"/>
      <c r="VHM40" s="685"/>
      <c r="VHN40" s="685"/>
      <c r="VHO40" s="685"/>
      <c r="VHP40" s="685"/>
      <c r="VHQ40" s="685"/>
      <c r="VHR40" s="685"/>
      <c r="VHS40" s="685"/>
      <c r="VHT40" s="685"/>
      <c r="VHU40" s="685"/>
      <c r="VHV40" s="685"/>
      <c r="VHW40" s="685"/>
      <c r="VHX40" s="685"/>
      <c r="VHY40" s="685"/>
      <c r="VHZ40" s="685"/>
      <c r="VIA40" s="685"/>
      <c r="VIB40" s="685"/>
      <c r="VIC40" s="685"/>
      <c r="VID40" s="685"/>
      <c r="VIE40" s="685"/>
      <c r="VIF40" s="685"/>
      <c r="VIG40" s="685"/>
      <c r="VIH40" s="685"/>
      <c r="VII40" s="685"/>
      <c r="VIJ40" s="685"/>
      <c r="VIK40" s="685"/>
      <c r="VIL40" s="685"/>
      <c r="VIM40" s="685"/>
      <c r="VIN40" s="685"/>
      <c r="VIO40" s="685"/>
      <c r="VIP40" s="685"/>
      <c r="VIQ40" s="685"/>
      <c r="VIR40" s="685"/>
      <c r="VIS40" s="685"/>
      <c r="VIT40" s="685"/>
      <c r="VIU40" s="685"/>
      <c r="VIV40" s="685"/>
      <c r="VIW40" s="685"/>
      <c r="VIX40" s="685"/>
      <c r="VIY40" s="685"/>
      <c r="VIZ40" s="685"/>
      <c r="VJA40" s="685"/>
      <c r="VJB40" s="685"/>
      <c r="VJC40" s="685"/>
      <c r="VJD40" s="685"/>
      <c r="VJE40" s="685"/>
      <c r="VJF40" s="685"/>
      <c r="VJG40" s="685"/>
      <c r="VJH40" s="685"/>
      <c r="VJI40" s="685"/>
      <c r="VJJ40" s="685"/>
      <c r="VJK40" s="685"/>
      <c r="VJL40" s="685"/>
      <c r="VJM40" s="685"/>
      <c r="VJN40" s="685"/>
      <c r="VJO40" s="685"/>
      <c r="VJP40" s="685"/>
      <c r="VJQ40" s="685"/>
      <c r="VJR40" s="685"/>
      <c r="VJS40" s="685"/>
      <c r="VJT40" s="685"/>
      <c r="VJU40" s="685"/>
      <c r="VJV40" s="685"/>
      <c r="VJW40" s="685"/>
      <c r="VJX40" s="685"/>
      <c r="VJY40" s="685"/>
      <c r="VJZ40" s="685"/>
      <c r="VKA40" s="685"/>
      <c r="VKB40" s="685"/>
      <c r="VKC40" s="685"/>
      <c r="VKD40" s="685"/>
      <c r="VKE40" s="685"/>
      <c r="VKF40" s="685"/>
      <c r="VKG40" s="685"/>
      <c r="VKH40" s="685"/>
      <c r="VKI40" s="685"/>
      <c r="VKJ40" s="685"/>
      <c r="VKK40" s="685"/>
      <c r="VKL40" s="685"/>
      <c r="VKM40" s="685"/>
      <c r="VKN40" s="685"/>
      <c r="VKO40" s="685"/>
      <c r="VKP40" s="685"/>
      <c r="VKQ40" s="685"/>
      <c r="VKR40" s="685"/>
      <c r="VKS40" s="685"/>
      <c r="VKT40" s="685"/>
      <c r="VKU40" s="685"/>
      <c r="VKV40" s="685"/>
      <c r="VKW40" s="685"/>
      <c r="VKX40" s="685"/>
      <c r="VKY40" s="685"/>
      <c r="VKZ40" s="685"/>
      <c r="VLA40" s="685"/>
      <c r="VLB40" s="685"/>
      <c r="VLC40" s="685"/>
      <c r="VLD40" s="685"/>
      <c r="VLE40" s="685"/>
      <c r="VLF40" s="685"/>
      <c r="VLG40" s="685"/>
      <c r="VLH40" s="685"/>
      <c r="VLI40" s="685"/>
      <c r="VLJ40" s="685"/>
      <c r="VLK40" s="685"/>
      <c r="VLL40" s="685"/>
      <c r="VLM40" s="685"/>
      <c r="VLN40" s="685"/>
      <c r="VLO40" s="685"/>
      <c r="VLP40" s="685"/>
      <c r="VLQ40" s="685"/>
      <c r="VLR40" s="685"/>
      <c r="VLS40" s="685"/>
      <c r="VLT40" s="685"/>
      <c r="VLU40" s="685"/>
      <c r="VLV40" s="685"/>
      <c r="VLW40" s="685"/>
      <c r="VLX40" s="685"/>
      <c r="VLY40" s="685"/>
      <c r="VLZ40" s="685"/>
      <c r="VMA40" s="685"/>
      <c r="VMB40" s="685"/>
      <c r="VMC40" s="685"/>
      <c r="VMD40" s="685"/>
      <c r="VME40" s="685"/>
      <c r="VMF40" s="685"/>
      <c r="VMG40" s="685"/>
      <c r="VMH40" s="685"/>
      <c r="VMI40" s="685"/>
      <c r="VMJ40" s="685"/>
      <c r="VMK40" s="685"/>
      <c r="VML40" s="685"/>
      <c r="VMM40" s="685"/>
      <c r="VMN40" s="685"/>
      <c r="VMO40" s="685"/>
      <c r="VMP40" s="685"/>
      <c r="VMQ40" s="685"/>
      <c r="VMR40" s="685"/>
      <c r="VMS40" s="685"/>
      <c r="VMT40" s="685"/>
      <c r="VMU40" s="685"/>
      <c r="VMV40" s="685"/>
      <c r="VMW40" s="685"/>
      <c r="VMX40" s="685"/>
      <c r="VMY40" s="685"/>
      <c r="VMZ40" s="685"/>
      <c r="VNA40" s="685"/>
      <c r="VNB40" s="685"/>
      <c r="VNC40" s="685"/>
      <c r="VND40" s="685"/>
      <c r="VNE40" s="685"/>
      <c r="VNF40" s="685"/>
      <c r="VNG40" s="685"/>
      <c r="VNH40" s="685"/>
      <c r="VNI40" s="685"/>
      <c r="VNJ40" s="685"/>
      <c r="VNK40" s="685"/>
      <c r="VNL40" s="685"/>
      <c r="VNM40" s="685"/>
      <c r="VNN40" s="685"/>
      <c r="VNO40" s="685"/>
      <c r="VNP40" s="685"/>
      <c r="VNQ40" s="685"/>
      <c r="VNR40" s="685"/>
      <c r="VNS40" s="685"/>
      <c r="VNT40" s="685"/>
      <c r="VNU40" s="685"/>
      <c r="VNV40" s="685"/>
      <c r="VNW40" s="685"/>
      <c r="VNX40" s="685"/>
      <c r="VNY40" s="685"/>
      <c r="VNZ40" s="685"/>
      <c r="VOA40" s="685"/>
      <c r="VOB40" s="685"/>
      <c r="VOC40" s="685"/>
      <c r="VOD40" s="685"/>
      <c r="VOE40" s="685"/>
      <c r="VOF40" s="685"/>
      <c r="VOG40" s="685"/>
      <c r="VOH40" s="685"/>
      <c r="VOI40" s="685"/>
      <c r="VOJ40" s="685"/>
      <c r="VOK40" s="685"/>
      <c r="VOL40" s="685"/>
      <c r="VOM40" s="685"/>
      <c r="VON40" s="685"/>
      <c r="VOO40" s="685"/>
      <c r="VOP40" s="685"/>
      <c r="VOQ40" s="685"/>
      <c r="VOR40" s="685"/>
      <c r="VOS40" s="685"/>
      <c r="VOT40" s="685"/>
      <c r="VOU40" s="685"/>
      <c r="VOV40" s="685"/>
      <c r="VOW40" s="685"/>
      <c r="VOX40" s="685"/>
      <c r="VOY40" s="685"/>
      <c r="VOZ40" s="685"/>
      <c r="VPA40" s="685"/>
      <c r="VPB40" s="685"/>
      <c r="VPC40" s="685"/>
      <c r="VPD40" s="685"/>
      <c r="VPE40" s="685"/>
      <c r="VPF40" s="685"/>
      <c r="VPG40" s="685"/>
      <c r="VPH40" s="685"/>
      <c r="VPI40" s="685"/>
      <c r="VPJ40" s="685"/>
      <c r="VPK40" s="685"/>
      <c r="VPL40" s="685"/>
      <c r="VPM40" s="685"/>
      <c r="VPN40" s="685"/>
      <c r="VPO40" s="685"/>
      <c r="VPP40" s="685"/>
      <c r="VPQ40" s="685"/>
      <c r="VPR40" s="685"/>
      <c r="VPS40" s="685"/>
      <c r="VPT40" s="685"/>
      <c r="VPU40" s="685"/>
      <c r="VPV40" s="685"/>
      <c r="VPW40" s="685"/>
      <c r="VPX40" s="685"/>
      <c r="VPY40" s="685"/>
      <c r="VPZ40" s="685"/>
      <c r="VQA40" s="685"/>
      <c r="VQB40" s="685"/>
      <c r="VQC40" s="685"/>
      <c r="VQD40" s="685"/>
      <c r="VQE40" s="685"/>
      <c r="VQF40" s="685"/>
      <c r="VQG40" s="685"/>
      <c r="VQH40" s="685"/>
      <c r="VQI40" s="685"/>
      <c r="VQJ40" s="685"/>
      <c r="VQK40" s="685"/>
      <c r="VQL40" s="685"/>
      <c r="VQM40" s="685"/>
      <c r="VQN40" s="685"/>
      <c r="VQO40" s="685"/>
      <c r="VQP40" s="685"/>
      <c r="VQQ40" s="685"/>
      <c r="VQR40" s="685"/>
      <c r="VQS40" s="685"/>
      <c r="VQT40" s="685"/>
      <c r="VQU40" s="685"/>
      <c r="VQV40" s="685"/>
      <c r="VQW40" s="685"/>
      <c r="VQX40" s="685"/>
      <c r="VQY40" s="685"/>
      <c r="VQZ40" s="685"/>
      <c r="VRA40" s="685"/>
      <c r="VRB40" s="685"/>
      <c r="VRC40" s="685"/>
      <c r="VRD40" s="685"/>
      <c r="VRE40" s="685"/>
      <c r="VRF40" s="685"/>
      <c r="VRG40" s="685"/>
      <c r="VRH40" s="685"/>
      <c r="VRI40" s="685"/>
      <c r="VRJ40" s="685"/>
      <c r="VRK40" s="685"/>
      <c r="VRL40" s="685"/>
      <c r="VRM40" s="685"/>
      <c r="VRN40" s="685"/>
      <c r="VRO40" s="685"/>
      <c r="VRP40" s="685"/>
      <c r="VRQ40" s="685"/>
      <c r="VRR40" s="685"/>
      <c r="VRS40" s="685"/>
      <c r="VRT40" s="685"/>
      <c r="VRU40" s="685"/>
      <c r="VRV40" s="685"/>
      <c r="VRW40" s="685"/>
      <c r="VRX40" s="685"/>
      <c r="VRY40" s="685"/>
      <c r="VRZ40" s="685"/>
      <c r="VSA40" s="685"/>
      <c r="VSB40" s="685"/>
      <c r="VSC40" s="685"/>
      <c r="VSD40" s="685"/>
      <c r="VSE40" s="685"/>
      <c r="VSF40" s="685"/>
      <c r="VSG40" s="685"/>
      <c r="VSH40" s="685"/>
      <c r="VSI40" s="685"/>
      <c r="VSJ40" s="685"/>
      <c r="VSK40" s="685"/>
      <c r="VSL40" s="685"/>
      <c r="VSM40" s="685"/>
      <c r="VSN40" s="685"/>
      <c r="VSO40" s="685"/>
      <c r="VSP40" s="685"/>
      <c r="VSQ40" s="685"/>
      <c r="VSR40" s="685"/>
      <c r="VSS40" s="685"/>
      <c r="VST40" s="685"/>
      <c r="VSU40" s="685"/>
      <c r="VSV40" s="685"/>
      <c r="VSW40" s="685"/>
      <c r="VSX40" s="685"/>
      <c r="VSY40" s="685"/>
      <c r="VSZ40" s="685"/>
      <c r="VTA40" s="685"/>
      <c r="VTB40" s="685"/>
      <c r="VTC40" s="685"/>
      <c r="VTD40" s="685"/>
      <c r="VTE40" s="685"/>
      <c r="VTF40" s="685"/>
      <c r="VTG40" s="685"/>
      <c r="VTH40" s="685"/>
      <c r="VTI40" s="685"/>
      <c r="VTJ40" s="685"/>
      <c r="VTK40" s="685"/>
      <c r="VTL40" s="685"/>
      <c r="VTM40" s="685"/>
      <c r="VTN40" s="685"/>
      <c r="VTO40" s="685"/>
      <c r="VTP40" s="685"/>
      <c r="VTQ40" s="685"/>
      <c r="VTR40" s="685"/>
      <c r="VTS40" s="685"/>
      <c r="VTT40" s="685"/>
      <c r="VTU40" s="685"/>
      <c r="VTV40" s="685"/>
      <c r="VTW40" s="685"/>
      <c r="VTX40" s="685"/>
      <c r="VTY40" s="685"/>
      <c r="VTZ40" s="685"/>
      <c r="VUA40" s="685"/>
      <c r="VUB40" s="685"/>
      <c r="VUC40" s="685"/>
      <c r="VUD40" s="685"/>
      <c r="VUE40" s="685"/>
      <c r="VUF40" s="685"/>
      <c r="VUG40" s="685"/>
      <c r="VUH40" s="685"/>
      <c r="VUI40" s="685"/>
      <c r="VUJ40" s="685"/>
      <c r="VUK40" s="685"/>
      <c r="VUL40" s="685"/>
      <c r="VUM40" s="685"/>
      <c r="VUN40" s="685"/>
      <c r="VUO40" s="685"/>
      <c r="VUP40" s="685"/>
      <c r="VUQ40" s="685"/>
      <c r="VUR40" s="685"/>
      <c r="VUS40" s="685"/>
      <c r="VUT40" s="685"/>
      <c r="VUU40" s="685"/>
      <c r="VUV40" s="685"/>
      <c r="VUW40" s="685"/>
      <c r="VUX40" s="685"/>
      <c r="VUY40" s="685"/>
      <c r="VUZ40" s="685"/>
      <c r="VVA40" s="685"/>
      <c r="VVB40" s="685"/>
      <c r="VVC40" s="685"/>
      <c r="VVD40" s="685"/>
      <c r="VVE40" s="685"/>
      <c r="VVF40" s="685"/>
      <c r="VVG40" s="685"/>
      <c r="VVH40" s="685"/>
      <c r="VVI40" s="685"/>
      <c r="VVJ40" s="685"/>
      <c r="VVK40" s="685"/>
      <c r="VVL40" s="685"/>
      <c r="VVM40" s="685"/>
      <c r="VVN40" s="685"/>
      <c r="VVO40" s="685"/>
      <c r="VVP40" s="685"/>
      <c r="VVQ40" s="685"/>
      <c r="VVR40" s="685"/>
      <c r="VVS40" s="685"/>
      <c r="VVT40" s="685"/>
      <c r="VVU40" s="685"/>
      <c r="VVV40" s="685"/>
      <c r="VVW40" s="685"/>
      <c r="VVX40" s="685"/>
      <c r="VVY40" s="685"/>
      <c r="VVZ40" s="685"/>
      <c r="VWA40" s="685"/>
      <c r="VWB40" s="685"/>
      <c r="VWC40" s="685"/>
      <c r="VWD40" s="685"/>
      <c r="VWE40" s="685"/>
      <c r="VWF40" s="685"/>
      <c r="VWG40" s="685"/>
      <c r="VWH40" s="685"/>
      <c r="VWI40" s="685"/>
      <c r="VWJ40" s="685"/>
      <c r="VWK40" s="685"/>
      <c r="VWL40" s="685"/>
      <c r="VWM40" s="685"/>
      <c r="VWN40" s="685"/>
      <c r="VWO40" s="685"/>
      <c r="VWP40" s="685"/>
      <c r="VWQ40" s="685"/>
      <c r="VWR40" s="685"/>
      <c r="VWS40" s="685"/>
      <c r="VWT40" s="685"/>
      <c r="VWU40" s="685"/>
      <c r="VWV40" s="685"/>
      <c r="VWW40" s="685"/>
      <c r="VWX40" s="685"/>
      <c r="VWY40" s="685"/>
      <c r="VWZ40" s="685"/>
      <c r="VXA40" s="685"/>
      <c r="VXB40" s="685"/>
      <c r="VXC40" s="685"/>
      <c r="VXD40" s="685"/>
      <c r="VXE40" s="685"/>
      <c r="VXF40" s="685"/>
      <c r="VXG40" s="685"/>
      <c r="VXH40" s="685"/>
      <c r="VXI40" s="685"/>
      <c r="VXJ40" s="685"/>
      <c r="VXK40" s="685"/>
      <c r="VXL40" s="685"/>
      <c r="VXM40" s="685"/>
      <c r="VXN40" s="685"/>
      <c r="VXO40" s="685"/>
      <c r="VXP40" s="685"/>
      <c r="VXQ40" s="685"/>
      <c r="VXR40" s="685"/>
      <c r="VXS40" s="685"/>
      <c r="VXT40" s="685"/>
      <c r="VXU40" s="685"/>
      <c r="VXV40" s="685"/>
      <c r="VXW40" s="685"/>
      <c r="VXX40" s="685"/>
      <c r="VXY40" s="685"/>
      <c r="VXZ40" s="685"/>
      <c r="VYA40" s="685"/>
      <c r="VYB40" s="685"/>
      <c r="VYC40" s="685"/>
      <c r="VYD40" s="685"/>
      <c r="VYE40" s="685"/>
      <c r="VYF40" s="685"/>
      <c r="VYG40" s="685"/>
      <c r="VYH40" s="685"/>
      <c r="VYI40" s="685"/>
      <c r="VYJ40" s="685"/>
      <c r="VYK40" s="685"/>
      <c r="VYL40" s="685"/>
      <c r="VYM40" s="685"/>
      <c r="VYN40" s="685"/>
      <c r="VYO40" s="685"/>
      <c r="VYP40" s="685"/>
      <c r="VYQ40" s="685"/>
      <c r="VYR40" s="685"/>
      <c r="VYS40" s="685"/>
      <c r="VYT40" s="685"/>
      <c r="VYU40" s="685"/>
      <c r="VYV40" s="685"/>
      <c r="VYW40" s="685"/>
      <c r="VYX40" s="685"/>
      <c r="VYY40" s="685"/>
      <c r="VYZ40" s="685"/>
      <c r="VZA40" s="685"/>
      <c r="VZB40" s="685"/>
      <c r="VZC40" s="685"/>
      <c r="VZD40" s="685"/>
      <c r="VZE40" s="685"/>
      <c r="VZF40" s="685"/>
      <c r="VZG40" s="685"/>
      <c r="VZH40" s="685"/>
      <c r="VZI40" s="685"/>
      <c r="VZJ40" s="685"/>
      <c r="VZK40" s="685"/>
      <c r="VZL40" s="685"/>
      <c r="VZM40" s="685"/>
      <c r="VZN40" s="685"/>
      <c r="VZO40" s="685"/>
      <c r="VZP40" s="685"/>
      <c r="VZQ40" s="685"/>
      <c r="VZR40" s="685"/>
      <c r="VZS40" s="685"/>
      <c r="VZT40" s="685"/>
      <c r="VZU40" s="685"/>
      <c r="VZV40" s="685"/>
      <c r="VZW40" s="685"/>
      <c r="VZX40" s="685"/>
      <c r="VZY40" s="685"/>
      <c r="VZZ40" s="685"/>
      <c r="WAA40" s="685"/>
      <c r="WAB40" s="685"/>
      <c r="WAC40" s="685"/>
      <c r="WAD40" s="685"/>
      <c r="WAE40" s="685"/>
      <c r="WAF40" s="685"/>
      <c r="WAG40" s="685"/>
      <c r="WAH40" s="685"/>
      <c r="WAI40" s="685"/>
      <c r="WAJ40" s="685"/>
      <c r="WAK40" s="685"/>
      <c r="WAL40" s="685"/>
      <c r="WAM40" s="685"/>
      <c r="WAN40" s="685"/>
      <c r="WAO40" s="685"/>
      <c r="WAP40" s="685"/>
      <c r="WAQ40" s="685"/>
      <c r="WAR40" s="685"/>
      <c r="WAS40" s="685"/>
      <c r="WAT40" s="685"/>
      <c r="WAU40" s="685"/>
      <c r="WAV40" s="685"/>
      <c r="WAW40" s="685"/>
      <c r="WAX40" s="685"/>
      <c r="WAY40" s="685"/>
      <c r="WAZ40" s="685"/>
      <c r="WBA40" s="685"/>
      <c r="WBB40" s="685"/>
      <c r="WBC40" s="685"/>
      <c r="WBD40" s="685"/>
      <c r="WBE40" s="685"/>
      <c r="WBF40" s="685"/>
      <c r="WBG40" s="685"/>
      <c r="WBH40" s="685"/>
      <c r="WBI40" s="685"/>
      <c r="WBJ40" s="685"/>
      <c r="WBK40" s="685"/>
      <c r="WBL40" s="685"/>
      <c r="WBM40" s="685"/>
      <c r="WBN40" s="685"/>
      <c r="WBO40" s="685"/>
      <c r="WBP40" s="685"/>
      <c r="WBQ40" s="685"/>
      <c r="WBR40" s="685"/>
      <c r="WBS40" s="685"/>
      <c r="WBT40" s="685"/>
      <c r="WBU40" s="685"/>
      <c r="WBV40" s="685"/>
      <c r="WBW40" s="685"/>
      <c r="WBX40" s="685"/>
      <c r="WBY40" s="685"/>
      <c r="WBZ40" s="685"/>
      <c r="WCA40" s="685"/>
      <c r="WCB40" s="685"/>
      <c r="WCC40" s="685"/>
      <c r="WCD40" s="685"/>
      <c r="WCE40" s="685"/>
      <c r="WCF40" s="685"/>
      <c r="WCG40" s="685"/>
      <c r="WCH40" s="685"/>
      <c r="WCI40" s="685"/>
      <c r="WCJ40" s="685"/>
      <c r="WCK40" s="685"/>
      <c r="WCL40" s="685"/>
      <c r="WCM40" s="685"/>
      <c r="WCN40" s="685"/>
      <c r="WCO40" s="685"/>
      <c r="WCP40" s="685"/>
      <c r="WCQ40" s="685"/>
      <c r="WCR40" s="685"/>
      <c r="WCS40" s="685"/>
      <c r="WCT40" s="685"/>
      <c r="WCU40" s="685"/>
      <c r="WCV40" s="685"/>
      <c r="WCW40" s="685"/>
      <c r="WCX40" s="685"/>
      <c r="WCY40" s="685"/>
      <c r="WCZ40" s="685"/>
      <c r="WDA40" s="685"/>
      <c r="WDB40" s="685"/>
      <c r="WDC40" s="685"/>
      <c r="WDD40" s="685"/>
      <c r="WDE40" s="685"/>
      <c r="WDF40" s="685"/>
      <c r="WDG40" s="685"/>
      <c r="WDH40" s="685"/>
      <c r="WDI40" s="685"/>
      <c r="WDJ40" s="685"/>
      <c r="WDK40" s="685"/>
      <c r="WDL40" s="685"/>
      <c r="WDM40" s="685"/>
      <c r="WDN40" s="685"/>
      <c r="WDO40" s="685"/>
      <c r="WDP40" s="685"/>
      <c r="WDQ40" s="685"/>
      <c r="WDR40" s="685"/>
      <c r="WDS40" s="685"/>
      <c r="WDT40" s="685"/>
      <c r="WDU40" s="685"/>
      <c r="WDV40" s="685"/>
      <c r="WDW40" s="685"/>
      <c r="WDX40" s="685"/>
      <c r="WDY40" s="685"/>
      <c r="WDZ40" s="685"/>
      <c r="WEA40" s="685"/>
      <c r="WEB40" s="685"/>
      <c r="WEC40" s="685"/>
      <c r="WED40" s="685"/>
      <c r="WEE40" s="685"/>
      <c r="WEF40" s="685"/>
      <c r="WEG40" s="685"/>
      <c r="WEH40" s="685"/>
      <c r="WEI40" s="685"/>
      <c r="WEJ40" s="685"/>
      <c r="WEK40" s="685"/>
      <c r="WEL40" s="685"/>
      <c r="WEM40" s="685"/>
      <c r="WEN40" s="685"/>
      <c r="WEO40" s="685"/>
      <c r="WEP40" s="685"/>
      <c r="WEQ40" s="685"/>
      <c r="WER40" s="685"/>
      <c r="WES40" s="685"/>
      <c r="WET40" s="685"/>
      <c r="WEU40" s="685"/>
      <c r="WEV40" s="685"/>
      <c r="WEW40" s="685"/>
      <c r="WEX40" s="685"/>
      <c r="WEY40" s="685"/>
      <c r="WEZ40" s="685"/>
      <c r="WFA40" s="685"/>
      <c r="WFB40" s="685"/>
      <c r="WFC40" s="685"/>
      <c r="WFD40" s="685"/>
      <c r="WFE40" s="685"/>
      <c r="WFF40" s="685"/>
      <c r="WFG40" s="685"/>
      <c r="WFH40" s="685"/>
      <c r="WFI40" s="685"/>
      <c r="WFJ40" s="685"/>
      <c r="WFK40" s="685"/>
      <c r="WFL40" s="685"/>
      <c r="WFM40" s="685"/>
      <c r="WFN40" s="685"/>
      <c r="WFO40" s="685"/>
      <c r="WFP40" s="685"/>
      <c r="WFQ40" s="685"/>
      <c r="WFR40" s="685"/>
      <c r="WFS40" s="685"/>
      <c r="WFT40" s="685"/>
      <c r="WFU40" s="685"/>
      <c r="WFV40" s="685"/>
      <c r="WFW40" s="685"/>
      <c r="WFX40" s="685"/>
      <c r="WFY40" s="685"/>
      <c r="WFZ40" s="685"/>
      <c r="WGA40" s="685"/>
      <c r="WGB40" s="685"/>
      <c r="WGC40" s="685"/>
      <c r="WGD40" s="685"/>
      <c r="WGE40" s="685"/>
      <c r="WGF40" s="685"/>
      <c r="WGG40" s="685"/>
      <c r="WGH40" s="685"/>
      <c r="WGI40" s="685"/>
      <c r="WGJ40" s="685"/>
      <c r="WGK40" s="685"/>
      <c r="WGL40" s="685"/>
      <c r="WGM40" s="685"/>
      <c r="WGN40" s="685"/>
      <c r="WGO40" s="685"/>
      <c r="WGP40" s="685"/>
      <c r="WGQ40" s="685"/>
      <c r="WGR40" s="685"/>
      <c r="WGS40" s="685"/>
      <c r="WGT40" s="685"/>
      <c r="WGU40" s="685"/>
      <c r="WGV40" s="685"/>
      <c r="WGW40" s="685"/>
      <c r="WGX40" s="685"/>
      <c r="WGY40" s="685"/>
      <c r="WGZ40" s="685"/>
      <c r="WHA40" s="685"/>
      <c r="WHB40" s="685"/>
      <c r="WHC40" s="685"/>
      <c r="WHD40" s="685"/>
      <c r="WHE40" s="685"/>
      <c r="WHF40" s="685"/>
      <c r="WHG40" s="685"/>
      <c r="WHH40" s="685"/>
      <c r="WHI40" s="685"/>
      <c r="WHJ40" s="685"/>
      <c r="WHK40" s="685"/>
      <c r="WHL40" s="685"/>
      <c r="WHM40" s="685"/>
      <c r="WHN40" s="685"/>
      <c r="WHO40" s="685"/>
      <c r="WHP40" s="685"/>
      <c r="WHQ40" s="685"/>
      <c r="WHR40" s="685"/>
      <c r="WHS40" s="685"/>
      <c r="WHT40" s="685"/>
      <c r="WHU40" s="685"/>
      <c r="WHV40" s="685"/>
      <c r="WHW40" s="685"/>
      <c r="WHX40" s="685"/>
      <c r="WHY40" s="685"/>
      <c r="WHZ40" s="685"/>
      <c r="WIA40" s="685"/>
      <c r="WIB40" s="685"/>
      <c r="WIC40" s="685"/>
      <c r="WID40" s="685"/>
      <c r="WIE40" s="685"/>
      <c r="WIF40" s="685"/>
      <c r="WIG40" s="685"/>
      <c r="WIH40" s="685"/>
      <c r="WII40" s="685"/>
      <c r="WIJ40" s="685"/>
      <c r="WIK40" s="685"/>
      <c r="WIL40" s="685"/>
      <c r="WIM40" s="685"/>
      <c r="WIN40" s="685"/>
      <c r="WIO40" s="685"/>
      <c r="WIP40" s="685"/>
      <c r="WIQ40" s="685"/>
      <c r="WIR40" s="685"/>
      <c r="WIS40" s="685"/>
      <c r="WIT40" s="685"/>
      <c r="WIU40" s="685"/>
      <c r="WIV40" s="685"/>
      <c r="WIW40" s="685"/>
      <c r="WIX40" s="685"/>
      <c r="WIY40" s="685"/>
      <c r="WIZ40" s="685"/>
      <c r="WJA40" s="685"/>
      <c r="WJB40" s="685"/>
      <c r="WJC40" s="685"/>
      <c r="WJD40" s="685"/>
      <c r="WJE40" s="685"/>
      <c r="WJF40" s="685"/>
      <c r="WJG40" s="685"/>
      <c r="WJH40" s="685"/>
      <c r="WJI40" s="685"/>
      <c r="WJJ40" s="685"/>
      <c r="WJK40" s="685"/>
      <c r="WJL40" s="685"/>
      <c r="WJM40" s="685"/>
      <c r="WJN40" s="685"/>
      <c r="WJO40" s="685"/>
      <c r="WJP40" s="685"/>
      <c r="WJQ40" s="685"/>
      <c r="WJR40" s="685"/>
      <c r="WJS40" s="685"/>
      <c r="WJT40" s="685"/>
      <c r="WJU40" s="685"/>
      <c r="WJV40" s="685"/>
      <c r="WJW40" s="685"/>
      <c r="WJX40" s="685"/>
      <c r="WJY40" s="685"/>
      <c r="WJZ40" s="685"/>
      <c r="WKA40" s="685"/>
      <c r="WKB40" s="685"/>
      <c r="WKC40" s="685"/>
      <c r="WKD40" s="685"/>
      <c r="WKE40" s="685"/>
      <c r="WKF40" s="685"/>
      <c r="WKG40" s="685"/>
      <c r="WKH40" s="685"/>
      <c r="WKI40" s="685"/>
      <c r="WKJ40" s="685"/>
      <c r="WKK40" s="685"/>
      <c r="WKL40" s="685"/>
      <c r="WKM40" s="685"/>
      <c r="WKN40" s="685"/>
      <c r="WKO40" s="685"/>
      <c r="WKP40" s="685"/>
      <c r="WKQ40" s="685"/>
      <c r="WKR40" s="685"/>
      <c r="WKS40" s="685"/>
      <c r="WKT40" s="685"/>
      <c r="WKU40" s="685"/>
      <c r="WKV40" s="685"/>
      <c r="WKW40" s="685"/>
      <c r="WKX40" s="685"/>
      <c r="WKY40" s="685"/>
      <c r="WKZ40" s="685"/>
      <c r="WLA40" s="685"/>
      <c r="WLB40" s="685"/>
      <c r="WLC40" s="685"/>
      <c r="WLD40" s="685"/>
      <c r="WLE40" s="685"/>
      <c r="WLF40" s="685"/>
      <c r="WLG40" s="685"/>
      <c r="WLH40" s="685"/>
      <c r="WLI40" s="685"/>
      <c r="WLJ40" s="685"/>
      <c r="WLK40" s="685"/>
      <c r="WLL40" s="685"/>
      <c r="WLM40" s="685"/>
      <c r="WLN40" s="685"/>
      <c r="WLO40" s="685"/>
      <c r="WLP40" s="685"/>
      <c r="WLQ40" s="685"/>
      <c r="WLR40" s="685"/>
      <c r="WLS40" s="685"/>
      <c r="WLT40" s="685"/>
      <c r="WLU40" s="685"/>
      <c r="WLV40" s="685"/>
      <c r="WLW40" s="685"/>
      <c r="WLX40" s="685"/>
      <c r="WLY40" s="685"/>
      <c r="WLZ40" s="685"/>
      <c r="WMA40" s="685"/>
      <c r="WMB40" s="685"/>
      <c r="WMC40" s="685"/>
      <c r="WMD40" s="685"/>
      <c r="WME40" s="685"/>
      <c r="WMF40" s="685"/>
      <c r="WMG40" s="685"/>
      <c r="WMH40" s="685"/>
      <c r="WMI40" s="685"/>
      <c r="WMJ40" s="685"/>
      <c r="WMK40" s="685"/>
      <c r="WML40" s="685"/>
      <c r="WMM40" s="685"/>
      <c r="WMN40" s="685"/>
      <c r="WMO40" s="685"/>
      <c r="WMP40" s="685"/>
      <c r="WMQ40" s="685"/>
      <c r="WMR40" s="685"/>
      <c r="WMS40" s="685"/>
      <c r="WMT40" s="685"/>
      <c r="WMU40" s="685"/>
      <c r="WMV40" s="685"/>
      <c r="WMW40" s="685"/>
      <c r="WMX40" s="685"/>
      <c r="WMY40" s="685"/>
      <c r="WMZ40" s="685"/>
      <c r="WNA40" s="685"/>
      <c r="WNB40" s="685"/>
      <c r="WNC40" s="685"/>
      <c r="WND40" s="685"/>
      <c r="WNE40" s="685"/>
      <c r="WNF40" s="685"/>
      <c r="WNG40" s="685"/>
      <c r="WNH40" s="685"/>
      <c r="WNI40" s="685"/>
      <c r="WNJ40" s="685"/>
      <c r="WNK40" s="685"/>
      <c r="WNL40" s="685"/>
      <c r="WNM40" s="685"/>
      <c r="WNN40" s="685"/>
      <c r="WNO40" s="685"/>
      <c r="WNP40" s="685"/>
      <c r="WNQ40" s="685"/>
      <c r="WNR40" s="685"/>
      <c r="WNS40" s="685"/>
      <c r="WNT40" s="685"/>
      <c r="WNU40" s="685"/>
      <c r="WNV40" s="685"/>
      <c r="WNW40" s="685"/>
      <c r="WNX40" s="685"/>
      <c r="WNY40" s="685"/>
      <c r="WNZ40" s="685"/>
      <c r="WOA40" s="685"/>
      <c r="WOB40" s="685"/>
      <c r="WOC40" s="685"/>
      <c r="WOD40" s="685"/>
      <c r="WOE40" s="685"/>
      <c r="WOF40" s="685"/>
      <c r="WOG40" s="685"/>
      <c r="WOH40" s="685"/>
      <c r="WOI40" s="685"/>
      <c r="WOJ40" s="685"/>
      <c r="WOK40" s="685"/>
      <c r="WOL40" s="685"/>
      <c r="WOM40" s="685"/>
      <c r="WON40" s="685"/>
      <c r="WOO40" s="685"/>
      <c r="WOP40" s="685"/>
      <c r="WOQ40" s="685"/>
      <c r="WOR40" s="685"/>
      <c r="WOS40" s="685"/>
      <c r="WOT40" s="685"/>
      <c r="WOU40" s="685"/>
      <c r="WOV40" s="685"/>
      <c r="WOW40" s="685"/>
      <c r="WOX40" s="685"/>
      <c r="WOY40" s="685"/>
      <c r="WOZ40" s="685"/>
      <c r="WPA40" s="685"/>
      <c r="WPB40" s="685"/>
      <c r="WPC40" s="685"/>
      <c r="WPD40" s="685"/>
      <c r="WPE40" s="685"/>
      <c r="WPF40" s="685"/>
      <c r="WPG40" s="685"/>
      <c r="WPH40" s="685"/>
      <c r="WPI40" s="685"/>
      <c r="WPJ40" s="685"/>
      <c r="WPK40" s="685"/>
      <c r="WPL40" s="685"/>
      <c r="WPM40" s="685"/>
      <c r="WPN40" s="685"/>
      <c r="WPO40" s="685"/>
      <c r="WPP40" s="685"/>
      <c r="WPQ40" s="685"/>
      <c r="WPR40" s="685"/>
      <c r="WPS40" s="685"/>
      <c r="WPT40" s="685"/>
      <c r="WPU40" s="685"/>
      <c r="WPV40" s="685"/>
      <c r="WPW40" s="685"/>
      <c r="WPX40" s="685"/>
      <c r="WPY40" s="685"/>
      <c r="WPZ40" s="685"/>
      <c r="WQA40" s="685"/>
      <c r="WQB40" s="685"/>
      <c r="WQC40" s="685"/>
      <c r="WQD40" s="685"/>
      <c r="WQE40" s="685"/>
      <c r="WQF40" s="685"/>
      <c r="WQG40" s="685"/>
      <c r="WQH40" s="685"/>
      <c r="WQI40" s="685"/>
      <c r="WQJ40" s="685"/>
      <c r="WQK40" s="685"/>
      <c r="WQL40" s="685"/>
      <c r="WQM40" s="685"/>
      <c r="WQN40" s="685"/>
      <c r="WQO40" s="685"/>
      <c r="WQP40" s="685"/>
      <c r="WQQ40" s="685"/>
      <c r="WQR40" s="685"/>
      <c r="WQS40" s="685"/>
      <c r="WQT40" s="685"/>
      <c r="WQU40" s="685"/>
      <c r="WQV40" s="685"/>
      <c r="WQW40" s="685"/>
      <c r="WQX40" s="685"/>
      <c r="WQY40" s="685"/>
      <c r="WQZ40" s="685"/>
      <c r="WRA40" s="685"/>
      <c r="WRB40" s="685"/>
      <c r="WRC40" s="685"/>
      <c r="WRD40" s="685"/>
      <c r="WRE40" s="685"/>
      <c r="WRF40" s="685"/>
      <c r="WRG40" s="685"/>
      <c r="WRH40" s="685"/>
      <c r="WRI40" s="685"/>
      <c r="WRJ40" s="685"/>
      <c r="WRK40" s="685"/>
      <c r="WRL40" s="685"/>
      <c r="WRM40" s="685"/>
      <c r="WRN40" s="685"/>
      <c r="WRO40" s="685"/>
      <c r="WRP40" s="685"/>
      <c r="WRQ40" s="685"/>
      <c r="WRR40" s="685"/>
      <c r="WRS40" s="685"/>
      <c r="WRT40" s="685"/>
      <c r="WRU40" s="685"/>
      <c r="WRV40" s="685"/>
      <c r="WRW40" s="685"/>
      <c r="WRX40" s="685"/>
      <c r="WRY40" s="685"/>
      <c r="WRZ40" s="685"/>
      <c r="WSA40" s="685"/>
      <c r="WSB40" s="685"/>
      <c r="WSC40" s="685"/>
      <c r="WSD40" s="685"/>
      <c r="WSE40" s="685"/>
      <c r="WSF40" s="685"/>
      <c r="WSG40" s="685"/>
      <c r="WSH40" s="685"/>
      <c r="WSI40" s="685"/>
      <c r="WSJ40" s="685"/>
      <c r="WSK40" s="685"/>
      <c r="WSL40" s="685"/>
      <c r="WSM40" s="685"/>
      <c r="WSN40" s="685"/>
      <c r="WSO40" s="685"/>
      <c r="WSP40" s="685"/>
      <c r="WSQ40" s="685"/>
      <c r="WSR40" s="685"/>
      <c r="WSS40" s="685"/>
      <c r="WST40" s="685"/>
      <c r="WSU40" s="685"/>
      <c r="WSV40" s="685"/>
      <c r="WSW40" s="685"/>
      <c r="WSX40" s="685"/>
      <c r="WSY40" s="685"/>
      <c r="WSZ40" s="685"/>
      <c r="WTA40" s="685"/>
      <c r="WTB40" s="685"/>
      <c r="WTC40" s="685"/>
      <c r="WTD40" s="685"/>
      <c r="WTE40" s="685"/>
      <c r="WTF40" s="685"/>
      <c r="WTG40" s="685"/>
      <c r="WTH40" s="685"/>
      <c r="WTI40" s="685"/>
      <c r="WTJ40" s="685"/>
      <c r="WTK40" s="685"/>
      <c r="WTL40" s="685"/>
      <c r="WTM40" s="685"/>
      <c r="WTN40" s="685"/>
      <c r="WTO40" s="685"/>
      <c r="WTP40" s="685"/>
      <c r="WTQ40" s="685"/>
      <c r="WTR40" s="685"/>
      <c r="WTS40" s="685"/>
      <c r="WTT40" s="685"/>
      <c r="WTU40" s="685"/>
      <c r="WTV40" s="685"/>
      <c r="WTW40" s="685"/>
      <c r="WTX40" s="685"/>
      <c r="WTY40" s="685"/>
      <c r="WTZ40" s="685"/>
      <c r="WUA40" s="685"/>
      <c r="WUB40" s="685"/>
      <c r="WUC40" s="685"/>
      <c r="WUD40" s="685"/>
      <c r="WUE40" s="685"/>
      <c r="WUF40" s="685"/>
      <c r="WUG40" s="685"/>
      <c r="WUH40" s="685"/>
      <c r="WUI40" s="685"/>
      <c r="WUJ40" s="685"/>
      <c r="WUK40" s="685"/>
      <c r="WUL40" s="685"/>
      <c r="WUM40" s="685"/>
      <c r="WUN40" s="685"/>
      <c r="WUO40" s="685"/>
      <c r="WUP40" s="685"/>
      <c r="WUQ40" s="685"/>
      <c r="WUR40" s="685"/>
      <c r="WUS40" s="685"/>
      <c r="WUT40" s="685"/>
      <c r="WUU40" s="685"/>
      <c r="WUV40" s="685"/>
      <c r="WUW40" s="685"/>
      <c r="WUX40" s="685"/>
      <c r="WUY40" s="685"/>
      <c r="WUZ40" s="685"/>
      <c r="WVA40" s="685"/>
      <c r="WVB40" s="685"/>
      <c r="WVC40" s="685"/>
      <c r="WVD40" s="685"/>
      <c r="WVE40" s="685"/>
    </row>
    <row r="96" spans="3:3">
      <c r="C96" s="703"/>
    </row>
  </sheetData>
  <autoFilter ref="A8:H15"/>
  <mergeCells count="17">
    <mergeCell ref="F30:G30"/>
    <mergeCell ref="F31:G31"/>
    <mergeCell ref="G10:G15"/>
    <mergeCell ref="G16:G21"/>
    <mergeCell ref="G22:G27"/>
    <mergeCell ref="F10:F15"/>
    <mergeCell ref="H22:H27"/>
    <mergeCell ref="G2:H2"/>
    <mergeCell ref="B4:H4"/>
    <mergeCell ref="B6:H6"/>
    <mergeCell ref="D7:F7"/>
    <mergeCell ref="C16:C21"/>
    <mergeCell ref="C10:C15"/>
    <mergeCell ref="D22:D27"/>
    <mergeCell ref="E22:E27"/>
    <mergeCell ref="D10:D15"/>
    <mergeCell ref="E10:E15"/>
  </mergeCells>
  <pageMargins left="0.39370078740157483" right="0.23622047244094491" top="0.19685039370078741" bottom="0.39370078740157483" header="0.19685039370078741" footer="0.51181102362204722"/>
  <pageSetup paperSize="9" scale="90" orientation="landscape" r:id="rId1"/>
  <headerFooter alignWithMargins="0"/>
  <legacyDrawing r:id="rId2"/>
</worksheet>
</file>

<file path=xl/worksheets/sheet21.xml><?xml version="1.0" encoding="utf-8"?>
<worksheet xmlns="http://schemas.openxmlformats.org/spreadsheetml/2006/main" xmlns:r="http://schemas.openxmlformats.org/officeDocument/2006/relationships">
  <sheetPr>
    <tabColor rgb="FFFFFF00"/>
  </sheetPr>
  <dimension ref="A1:AC66"/>
  <sheetViews>
    <sheetView view="pageBreakPreview" zoomScaleSheetLayoutView="100" workbookViewId="0">
      <pane ySplit="7" topLeftCell="A23" activePane="bottomLeft" state="frozen"/>
      <selection activeCell="C96" sqref="A1:XFD1048576"/>
      <selection pane="bottomLeft" activeCell="C23" sqref="C23"/>
    </sheetView>
  </sheetViews>
  <sheetFormatPr defaultColWidth="9.140625" defaultRowHeight="12"/>
  <cols>
    <col min="1" max="1" width="25" style="710" customWidth="1"/>
    <col min="2" max="2" width="12.28515625" style="710" customWidth="1"/>
    <col min="3" max="3" width="10" style="710" customWidth="1"/>
    <col min="4" max="15" width="9.140625" style="710" customWidth="1"/>
    <col min="16" max="16384" width="9.140625" style="710"/>
  </cols>
  <sheetData>
    <row r="1" spans="1:17" ht="80.25" customHeight="1">
      <c r="K1" s="1307" t="s">
        <v>920</v>
      </c>
      <c r="L1" s="1307"/>
      <c r="M1" s="1307"/>
      <c r="N1" s="1307"/>
      <c r="O1" s="1307"/>
    </row>
    <row r="2" spans="1:17" ht="19.5" customHeight="1">
      <c r="L2" s="711"/>
      <c r="M2" s="711"/>
      <c r="N2" s="711"/>
      <c r="O2" s="711"/>
    </row>
    <row r="3" spans="1:17">
      <c r="A3" s="1308" t="str">
        <f>"Розрахунок технологічних витрат  електроенергії на виробництво та транспортування теплової енергії на планований період  "&amp;ІНСТРУКЦІЯ!B1&amp;" року"</f>
        <v>Розрахунок технологічних витрат  електроенергії на виробництво та транспортування теплової енергії на планований період   з 01.10.2021 р.-30.09.2022 р. року</v>
      </c>
      <c r="B3" s="1308"/>
      <c r="C3" s="1308"/>
      <c r="D3" s="1308"/>
      <c r="E3" s="1308"/>
      <c r="F3" s="1308"/>
      <c r="G3" s="1308"/>
      <c r="H3" s="1308"/>
      <c r="I3" s="1308"/>
      <c r="J3" s="1308"/>
      <c r="K3" s="1308"/>
      <c r="L3" s="1308"/>
      <c r="M3" s="1308"/>
      <c r="N3" s="1308"/>
      <c r="O3" s="1308"/>
    </row>
    <row r="4" spans="1:17">
      <c r="A4" s="1308" t="str">
        <f>'1_Елементи витрат'!A3</f>
        <v>Акціонерне товариство "ОБЛТЕПЛОКОМУНЕНЕРГО" м. Чернігів, смт. Срібне</v>
      </c>
      <c r="B4" s="1308"/>
      <c r="C4" s="1308"/>
      <c r="D4" s="1308"/>
      <c r="E4" s="1308"/>
      <c r="F4" s="1308"/>
      <c r="G4" s="1308"/>
      <c r="H4" s="1308"/>
      <c r="I4" s="1308"/>
      <c r="J4" s="1308"/>
      <c r="K4" s="1308"/>
      <c r="L4" s="1308"/>
      <c r="M4" s="1308"/>
      <c r="N4" s="1308"/>
      <c r="O4" s="1308"/>
    </row>
    <row r="5" spans="1:17">
      <c r="C5" s="1309" t="s">
        <v>169</v>
      </c>
      <c r="D5" s="1309"/>
      <c r="E5" s="1309"/>
      <c r="F5" s="1309"/>
      <c r="G5" s="1309"/>
      <c r="H5" s="1309"/>
      <c r="I5" s="1309"/>
      <c r="J5" s="1309"/>
      <c r="K5" s="1309"/>
      <c r="N5" s="1310" t="s">
        <v>255</v>
      </c>
      <c r="O5" s="1310"/>
    </row>
    <row r="6" spans="1:17" ht="24">
      <c r="A6" s="712" t="s">
        <v>237</v>
      </c>
      <c r="B6" s="712" t="s">
        <v>129</v>
      </c>
      <c r="C6" s="712" t="s">
        <v>257</v>
      </c>
      <c r="D6" s="712" t="s">
        <v>131</v>
      </c>
      <c r="E6" s="712" t="s">
        <v>132</v>
      </c>
      <c r="F6" s="712" t="s">
        <v>133</v>
      </c>
      <c r="G6" s="712" t="s">
        <v>134</v>
      </c>
      <c r="H6" s="712" t="s">
        <v>258</v>
      </c>
      <c r="I6" s="712" t="s">
        <v>135</v>
      </c>
      <c r="J6" s="712" t="s">
        <v>136</v>
      </c>
      <c r="K6" s="712" t="s">
        <v>137</v>
      </c>
      <c r="L6" s="712" t="s">
        <v>138</v>
      </c>
      <c r="M6" s="712" t="s">
        <v>139</v>
      </c>
      <c r="N6" s="712" t="s">
        <v>140</v>
      </c>
      <c r="O6" s="712" t="s">
        <v>141</v>
      </c>
    </row>
    <row r="7" spans="1:17">
      <c r="A7" s="713">
        <v>1</v>
      </c>
      <c r="B7" s="712">
        <v>2</v>
      </c>
      <c r="C7" s="712">
        <v>3</v>
      </c>
      <c r="D7" s="712">
        <v>4</v>
      </c>
      <c r="E7" s="712">
        <v>5</v>
      </c>
      <c r="F7" s="712">
        <v>6</v>
      </c>
      <c r="G7" s="712">
        <v>7</v>
      </c>
      <c r="H7" s="712">
        <v>8</v>
      </c>
      <c r="I7" s="712">
        <v>9</v>
      </c>
      <c r="J7" s="712">
        <v>10</v>
      </c>
      <c r="K7" s="712">
        <v>11</v>
      </c>
      <c r="L7" s="712">
        <v>12</v>
      </c>
      <c r="M7" s="712">
        <v>13</v>
      </c>
      <c r="N7" s="712">
        <v>14</v>
      </c>
      <c r="O7" s="712">
        <v>15</v>
      </c>
    </row>
    <row r="8" spans="1:17">
      <c r="A8" s="1311" t="s">
        <v>259</v>
      </c>
      <c r="B8" s="1312"/>
      <c r="C8" s="1312"/>
      <c r="D8" s="1312"/>
      <c r="E8" s="1312"/>
      <c r="F8" s="1312"/>
      <c r="G8" s="1312"/>
      <c r="H8" s="1312"/>
      <c r="I8" s="1312"/>
      <c r="J8" s="1312"/>
      <c r="K8" s="1312"/>
      <c r="L8" s="1312"/>
      <c r="M8" s="1312"/>
      <c r="N8" s="1312"/>
      <c r="O8" s="1313"/>
    </row>
    <row r="9" spans="1:17" ht="24">
      <c r="A9" s="714" t="s">
        <v>260</v>
      </c>
      <c r="B9" s="712" t="s">
        <v>142</v>
      </c>
      <c r="C9" s="715">
        <f>SUM(D9:O9)</f>
        <v>2148.7983285083965</v>
      </c>
      <c r="D9" s="715">
        <f>'Річний план'!G18</f>
        <v>484.49569163349008</v>
      </c>
      <c r="E9" s="715">
        <f>'Річний план'!H18</f>
        <v>383.52545716182556</v>
      </c>
      <c r="F9" s="715">
        <f>'Річний план'!I18</f>
        <v>321.51998179460929</v>
      </c>
      <c r="G9" s="715">
        <f>'Річний план'!J18</f>
        <v>59.515398319867089</v>
      </c>
      <c r="H9" s="715">
        <f>'Річний план'!K18</f>
        <v>0</v>
      </c>
      <c r="I9" s="715">
        <f>'Річний план'!L18</f>
        <v>0</v>
      </c>
      <c r="J9" s="715">
        <f>'Річний план'!M18</f>
        <v>0</v>
      </c>
      <c r="K9" s="715">
        <f>'Річний план'!N18</f>
        <v>0</v>
      </c>
      <c r="L9" s="715">
        <f>'Річний план'!O18</f>
        <v>0</v>
      </c>
      <c r="M9" s="715">
        <f>'Річний план'!P18</f>
        <v>152.74779580544902</v>
      </c>
      <c r="N9" s="715">
        <f>'Річний план'!Q18</f>
        <v>340.72641198443199</v>
      </c>
      <c r="O9" s="715">
        <f>'Річний план'!R18</f>
        <v>406.26759180872347</v>
      </c>
    </row>
    <row r="10" spans="1:17" ht="43.5" customHeight="1">
      <c r="A10" s="714" t="s">
        <v>697</v>
      </c>
      <c r="B10" s="712" t="s">
        <v>261</v>
      </c>
      <c r="C10" s="716">
        <f>C11/C9*1000</f>
        <v>9.5211354777075616</v>
      </c>
      <c r="D10" s="716">
        <f t="shared" ref="D10:O10" si="0">D11/D9*1000</f>
        <v>7.7441349113962863</v>
      </c>
      <c r="E10" s="716">
        <f t="shared" si="0"/>
        <v>8.6382792540472888</v>
      </c>
      <c r="F10" s="716">
        <f t="shared" si="0"/>
        <v>10.960438540492243</v>
      </c>
      <c r="G10" s="716">
        <f t="shared" si="0"/>
        <v>14.735682273124349</v>
      </c>
      <c r="H10" s="716">
        <v>0</v>
      </c>
      <c r="I10" s="716">
        <v>0</v>
      </c>
      <c r="J10" s="716">
        <v>0</v>
      </c>
      <c r="K10" s="716">
        <v>0</v>
      </c>
      <c r="L10" s="716">
        <v>0</v>
      </c>
      <c r="M10" s="716">
        <f t="shared" si="0"/>
        <v>12.425711218886814</v>
      </c>
      <c r="N10" s="716">
        <f t="shared" si="0"/>
        <v>10.131295604280082</v>
      </c>
      <c r="O10" s="716">
        <f t="shared" si="0"/>
        <v>8.9669963183161716</v>
      </c>
    </row>
    <row r="11" spans="1:17" ht="24">
      <c r="A11" s="714" t="s">
        <v>698</v>
      </c>
      <c r="B11" s="712" t="s">
        <v>262</v>
      </c>
      <c r="C11" s="717">
        <f>C12+C15</f>
        <v>20.459</v>
      </c>
      <c r="D11" s="717">
        <f t="shared" ref="D11:O11" si="1">D12+D15</f>
        <v>3.7520000000000002</v>
      </c>
      <c r="E11" s="717">
        <f t="shared" si="1"/>
        <v>3.3130000000000002</v>
      </c>
      <c r="F11" s="717">
        <f t="shared" si="1"/>
        <v>3.524</v>
      </c>
      <c r="G11" s="717">
        <f t="shared" si="1"/>
        <v>0.87700000000000011</v>
      </c>
      <c r="H11" s="717">
        <f t="shared" si="1"/>
        <v>0</v>
      </c>
      <c r="I11" s="717">
        <f t="shared" si="1"/>
        <v>0</v>
      </c>
      <c r="J11" s="717">
        <f t="shared" si="1"/>
        <v>0</v>
      </c>
      <c r="K11" s="717">
        <f t="shared" si="1"/>
        <v>0</v>
      </c>
      <c r="L11" s="717">
        <f t="shared" si="1"/>
        <v>0</v>
      </c>
      <c r="M11" s="717">
        <f t="shared" si="1"/>
        <v>1.8980000000000001</v>
      </c>
      <c r="N11" s="717">
        <f t="shared" si="1"/>
        <v>3.4519999999999995</v>
      </c>
      <c r="O11" s="717">
        <f t="shared" si="1"/>
        <v>3.6430000000000007</v>
      </c>
      <c r="P11" s="718">
        <f>Д9.1!P7</f>
        <v>20.459</v>
      </c>
      <c r="Q11" s="719">
        <f>C11-P11</f>
        <v>0</v>
      </c>
    </row>
    <row r="12" spans="1:17" ht="24">
      <c r="A12" s="714" t="s">
        <v>699</v>
      </c>
      <c r="B12" s="712" t="s">
        <v>262</v>
      </c>
      <c r="C12" s="720">
        <v>0</v>
      </c>
      <c r="D12" s="720">
        <v>0</v>
      </c>
      <c r="E12" s="720">
        <v>0</v>
      </c>
      <c r="F12" s="720">
        <v>0</v>
      </c>
      <c r="G12" s="720">
        <v>0</v>
      </c>
      <c r="H12" s="720">
        <v>0</v>
      </c>
      <c r="I12" s="720">
        <v>0</v>
      </c>
      <c r="J12" s="720">
        <v>0</v>
      </c>
      <c r="K12" s="720">
        <v>0</v>
      </c>
      <c r="L12" s="720">
        <v>0</v>
      </c>
      <c r="M12" s="720">
        <v>0</v>
      </c>
      <c r="N12" s="720">
        <v>0</v>
      </c>
      <c r="O12" s="720">
        <v>0</v>
      </c>
    </row>
    <row r="13" spans="1:17" ht="12.75">
      <c r="A13" s="714" t="s">
        <v>434</v>
      </c>
      <c r="B13" s="712" t="s">
        <v>263</v>
      </c>
      <c r="C13" s="720">
        <v>0</v>
      </c>
      <c r="D13" s="720">
        <v>0</v>
      </c>
      <c r="E13" s="720">
        <v>0</v>
      </c>
      <c r="F13" s="720">
        <v>0</v>
      </c>
      <c r="G13" s="720">
        <v>0</v>
      </c>
      <c r="H13" s="720">
        <v>0</v>
      </c>
      <c r="I13" s="720">
        <v>0</v>
      </c>
      <c r="J13" s="720">
        <v>0</v>
      </c>
      <c r="K13" s="720">
        <v>0</v>
      </c>
      <c r="L13" s="720">
        <v>0</v>
      </c>
      <c r="M13" s="720">
        <v>0</v>
      </c>
      <c r="N13" s="720">
        <v>0</v>
      </c>
      <c r="O13" s="720">
        <v>0</v>
      </c>
    </row>
    <row r="14" spans="1:17" ht="24">
      <c r="A14" s="714" t="s">
        <v>700</v>
      </c>
      <c r="B14" s="712" t="s">
        <v>177</v>
      </c>
      <c r="C14" s="720">
        <v>0</v>
      </c>
      <c r="D14" s="720">
        <v>0</v>
      </c>
      <c r="E14" s="720">
        <v>0</v>
      </c>
      <c r="F14" s="720">
        <v>0</v>
      </c>
      <c r="G14" s="720">
        <v>0</v>
      </c>
      <c r="H14" s="720">
        <v>0</v>
      </c>
      <c r="I14" s="720">
        <v>0</v>
      </c>
      <c r="J14" s="720">
        <v>0</v>
      </c>
      <c r="K14" s="720">
        <v>0</v>
      </c>
      <c r="L14" s="720">
        <v>0</v>
      </c>
      <c r="M14" s="720">
        <v>0</v>
      </c>
      <c r="N14" s="720">
        <v>0</v>
      </c>
      <c r="O14" s="720">
        <v>0</v>
      </c>
    </row>
    <row r="15" spans="1:17" ht="24">
      <c r="A15" s="714" t="s">
        <v>701</v>
      </c>
      <c r="B15" s="712" t="s">
        <v>262</v>
      </c>
      <c r="C15" s="717">
        <f>SUM(D15:O15)</f>
        <v>20.459</v>
      </c>
      <c r="D15" s="717">
        <f>Д9.1!D7</f>
        <v>3.7520000000000002</v>
      </c>
      <c r="E15" s="717">
        <f>Д9.1!E7</f>
        <v>3.3130000000000002</v>
      </c>
      <c r="F15" s="717">
        <f>Д9.1!F7</f>
        <v>3.524</v>
      </c>
      <c r="G15" s="717">
        <f>Д9.1!G7</f>
        <v>0.87700000000000011</v>
      </c>
      <c r="H15" s="717">
        <f>Д9.1!H7</f>
        <v>0</v>
      </c>
      <c r="I15" s="717">
        <f>Д9.1!I7</f>
        <v>0</v>
      </c>
      <c r="J15" s="717">
        <f>Д9.1!J7</f>
        <v>0</v>
      </c>
      <c r="K15" s="717">
        <f>Д9.1!K7</f>
        <v>0</v>
      </c>
      <c r="L15" s="717">
        <f>Д9.1!L7</f>
        <v>0</v>
      </c>
      <c r="M15" s="717">
        <f>Д9.1!M7</f>
        <v>1.8980000000000001</v>
      </c>
      <c r="N15" s="717">
        <f>Д9.1!N7</f>
        <v>3.4519999999999995</v>
      </c>
      <c r="O15" s="717">
        <f>Д9.1!O7</f>
        <v>3.6430000000000007</v>
      </c>
    </row>
    <row r="16" spans="1:17" ht="12.75">
      <c r="A16" s="714" t="s">
        <v>435</v>
      </c>
      <c r="B16" s="712" t="s">
        <v>436</v>
      </c>
      <c r="C16" s="1026">
        <v>298.3929</v>
      </c>
      <c r="D16" s="721">
        <f>$C$16</f>
        <v>298.3929</v>
      </c>
      <c r="E16" s="721">
        <f t="shared" ref="E16:O16" si="2">$C$16</f>
        <v>298.3929</v>
      </c>
      <c r="F16" s="721">
        <f t="shared" si="2"/>
        <v>298.3929</v>
      </c>
      <c r="G16" s="721">
        <f t="shared" si="2"/>
        <v>298.3929</v>
      </c>
      <c r="H16" s="721">
        <f t="shared" si="2"/>
        <v>298.3929</v>
      </c>
      <c r="I16" s="721">
        <f t="shared" si="2"/>
        <v>298.3929</v>
      </c>
      <c r="J16" s="721">
        <f t="shared" si="2"/>
        <v>298.3929</v>
      </c>
      <c r="K16" s="721">
        <f t="shared" si="2"/>
        <v>298.3929</v>
      </c>
      <c r="L16" s="721">
        <f t="shared" si="2"/>
        <v>298.3929</v>
      </c>
      <c r="M16" s="721">
        <f t="shared" si="2"/>
        <v>298.3929</v>
      </c>
      <c r="N16" s="721">
        <f t="shared" si="2"/>
        <v>298.3929</v>
      </c>
      <c r="O16" s="721">
        <f t="shared" si="2"/>
        <v>298.3929</v>
      </c>
    </row>
    <row r="17" spans="1:29" ht="24">
      <c r="A17" s="714" t="s">
        <v>702</v>
      </c>
      <c r="B17" s="712" t="s">
        <v>177</v>
      </c>
      <c r="C17" s="722">
        <f>C15*C16/100</f>
        <v>61.048203410999996</v>
      </c>
      <c r="D17" s="722">
        <f t="shared" ref="D17:O17" si="3">D15*D16/100</f>
        <v>11.195701608000002</v>
      </c>
      <c r="E17" s="722">
        <f t="shared" si="3"/>
        <v>9.885756777000001</v>
      </c>
      <c r="F17" s="722">
        <f t="shared" si="3"/>
        <v>10.515365796000001</v>
      </c>
      <c r="G17" s="722">
        <f t="shared" si="3"/>
        <v>2.6169057330000003</v>
      </c>
      <c r="H17" s="722">
        <f t="shared" si="3"/>
        <v>0</v>
      </c>
      <c r="I17" s="722">
        <f t="shared" si="3"/>
        <v>0</v>
      </c>
      <c r="J17" s="722">
        <f t="shared" si="3"/>
        <v>0</v>
      </c>
      <c r="K17" s="722">
        <f t="shared" si="3"/>
        <v>0</v>
      </c>
      <c r="L17" s="722">
        <f t="shared" si="3"/>
        <v>0</v>
      </c>
      <c r="M17" s="722">
        <f t="shared" si="3"/>
        <v>5.6634972420000009</v>
      </c>
      <c r="N17" s="722">
        <f t="shared" si="3"/>
        <v>10.300522907999998</v>
      </c>
      <c r="O17" s="722">
        <f t="shared" si="3"/>
        <v>10.870453347000002</v>
      </c>
      <c r="Q17" s="719">
        <f>C15*C16/100</f>
        <v>61.048203410999996</v>
      </c>
      <c r="R17" s="719">
        <f t="shared" ref="R17:Z17" si="4">D15*D16/100</f>
        <v>11.195701608000002</v>
      </c>
      <c r="S17" s="719">
        <f t="shared" si="4"/>
        <v>9.885756777000001</v>
      </c>
      <c r="T17" s="719">
        <f t="shared" si="4"/>
        <v>10.515365796000001</v>
      </c>
      <c r="U17" s="719">
        <f t="shared" si="4"/>
        <v>2.6169057330000003</v>
      </c>
      <c r="V17" s="719">
        <f t="shared" si="4"/>
        <v>0</v>
      </c>
      <c r="W17" s="719">
        <f t="shared" si="4"/>
        <v>0</v>
      </c>
      <c r="X17" s="719">
        <f t="shared" si="4"/>
        <v>0</v>
      </c>
      <c r="Y17" s="719">
        <f t="shared" si="4"/>
        <v>0</v>
      </c>
      <c r="Z17" s="719">
        <f t="shared" si="4"/>
        <v>0</v>
      </c>
      <c r="AA17" s="719">
        <f t="shared" ref="AA17" si="5">M15*M16/100</f>
        <v>5.6634972420000009</v>
      </c>
      <c r="AB17" s="719">
        <f t="shared" ref="AB17:AC17" si="6">N15*N16/100</f>
        <v>10.300522907999998</v>
      </c>
      <c r="AC17" s="719">
        <f t="shared" si="6"/>
        <v>10.870453347000002</v>
      </c>
    </row>
    <row r="18" spans="1:29" ht="24">
      <c r="A18" s="714" t="s">
        <v>703</v>
      </c>
      <c r="B18" s="712" t="s">
        <v>262</v>
      </c>
      <c r="C18" s="723">
        <v>0</v>
      </c>
      <c r="D18" s="723">
        <v>0</v>
      </c>
      <c r="E18" s="723">
        <v>0</v>
      </c>
      <c r="F18" s="723">
        <v>0</v>
      </c>
      <c r="G18" s="723">
        <v>0</v>
      </c>
      <c r="H18" s="723">
        <v>0</v>
      </c>
      <c r="I18" s="723">
        <v>0</v>
      </c>
      <c r="J18" s="723">
        <v>0</v>
      </c>
      <c r="K18" s="723">
        <v>0</v>
      </c>
      <c r="L18" s="723">
        <v>0</v>
      </c>
      <c r="M18" s="723">
        <v>0</v>
      </c>
      <c r="N18" s="723">
        <v>0</v>
      </c>
      <c r="O18" s="723">
        <v>0</v>
      </c>
      <c r="Q18" s="724">
        <f>Q17-C17</f>
        <v>0</v>
      </c>
      <c r="R18" s="724">
        <f t="shared" ref="R18:AC18" si="7">R17-D17</f>
        <v>0</v>
      </c>
      <c r="S18" s="724">
        <f t="shared" si="7"/>
        <v>0</v>
      </c>
      <c r="T18" s="724">
        <f t="shared" si="7"/>
        <v>0</v>
      </c>
      <c r="U18" s="724">
        <f t="shared" si="7"/>
        <v>0</v>
      </c>
      <c r="V18" s="724">
        <f t="shared" si="7"/>
        <v>0</v>
      </c>
      <c r="W18" s="724">
        <f t="shared" si="7"/>
        <v>0</v>
      </c>
      <c r="X18" s="724">
        <f t="shared" si="7"/>
        <v>0</v>
      </c>
      <c r="Y18" s="724">
        <f t="shared" si="7"/>
        <v>0</v>
      </c>
      <c r="Z18" s="724">
        <f t="shared" si="7"/>
        <v>0</v>
      </c>
      <c r="AA18" s="724">
        <f t="shared" si="7"/>
        <v>0</v>
      </c>
      <c r="AB18" s="724">
        <f t="shared" si="7"/>
        <v>0</v>
      </c>
      <c r="AC18" s="724">
        <f t="shared" si="7"/>
        <v>0</v>
      </c>
    </row>
    <row r="19" spans="1:29" ht="24">
      <c r="A19" s="714" t="s">
        <v>704</v>
      </c>
      <c r="B19" s="712" t="s">
        <v>436</v>
      </c>
      <c r="C19" s="723">
        <v>0</v>
      </c>
      <c r="D19" s="723">
        <v>0</v>
      </c>
      <c r="E19" s="723">
        <v>0</v>
      </c>
      <c r="F19" s="723">
        <v>0</v>
      </c>
      <c r="G19" s="723">
        <v>0</v>
      </c>
      <c r="H19" s="723">
        <v>0</v>
      </c>
      <c r="I19" s="723">
        <v>0</v>
      </c>
      <c r="J19" s="723">
        <v>0</v>
      </c>
      <c r="K19" s="723">
        <v>0</v>
      </c>
      <c r="L19" s="723">
        <v>0</v>
      </c>
      <c r="M19" s="723">
        <v>0</v>
      </c>
      <c r="N19" s="723">
        <v>0</v>
      </c>
      <c r="O19" s="723">
        <v>0</v>
      </c>
    </row>
    <row r="20" spans="1:29" ht="24">
      <c r="A20" s="714" t="s">
        <v>705</v>
      </c>
      <c r="B20" s="712" t="s">
        <v>177</v>
      </c>
      <c r="C20" s="723">
        <v>0</v>
      </c>
      <c r="D20" s="723">
        <v>0</v>
      </c>
      <c r="E20" s="723">
        <v>0</v>
      </c>
      <c r="F20" s="723">
        <v>0</v>
      </c>
      <c r="G20" s="723">
        <v>0</v>
      </c>
      <c r="H20" s="723">
        <v>0</v>
      </c>
      <c r="I20" s="723">
        <v>0</v>
      </c>
      <c r="J20" s="723">
        <v>0</v>
      </c>
      <c r="K20" s="723">
        <v>0</v>
      </c>
      <c r="L20" s="723">
        <v>0</v>
      </c>
      <c r="M20" s="723">
        <v>0</v>
      </c>
      <c r="N20" s="723">
        <v>0</v>
      </c>
      <c r="O20" s="723">
        <v>0</v>
      </c>
    </row>
    <row r="21" spans="1:29" ht="24">
      <c r="A21" s="714" t="s">
        <v>706</v>
      </c>
      <c r="B21" s="712" t="s">
        <v>177</v>
      </c>
      <c r="C21" s="722">
        <f>C17+C14</f>
        <v>61.048203410999996</v>
      </c>
      <c r="D21" s="722">
        <f t="shared" ref="D21:O21" si="8">D17+D14</f>
        <v>11.195701608000002</v>
      </c>
      <c r="E21" s="722">
        <f t="shared" si="8"/>
        <v>9.885756777000001</v>
      </c>
      <c r="F21" s="722">
        <f t="shared" si="8"/>
        <v>10.515365796000001</v>
      </c>
      <c r="G21" s="722">
        <f t="shared" si="8"/>
        <v>2.6169057330000003</v>
      </c>
      <c r="H21" s="722">
        <f t="shared" si="8"/>
        <v>0</v>
      </c>
      <c r="I21" s="722">
        <f t="shared" si="8"/>
        <v>0</v>
      </c>
      <c r="J21" s="722">
        <f t="shared" si="8"/>
        <v>0</v>
      </c>
      <c r="K21" s="722">
        <f t="shared" si="8"/>
        <v>0</v>
      </c>
      <c r="L21" s="722">
        <f t="shared" si="8"/>
        <v>0</v>
      </c>
      <c r="M21" s="722">
        <f t="shared" si="8"/>
        <v>5.6634972420000009</v>
      </c>
      <c r="N21" s="722">
        <f t="shared" si="8"/>
        <v>10.300522907999998</v>
      </c>
      <c r="O21" s="722">
        <f t="shared" si="8"/>
        <v>10.870453347000002</v>
      </c>
    </row>
    <row r="22" spans="1:29" ht="24">
      <c r="A22" s="714" t="s">
        <v>707</v>
      </c>
      <c r="B22" s="712" t="s">
        <v>264</v>
      </c>
      <c r="C22" s="725">
        <v>9.2810000000000006</v>
      </c>
      <c r="D22" s="726">
        <f t="shared" ref="D22:K22" si="9">$C$22/$C$21*D21</f>
        <v>1.7020534727992576</v>
      </c>
      <c r="E22" s="726">
        <f t="shared" si="9"/>
        <v>1.5029059582579796</v>
      </c>
      <c r="F22" s="726">
        <f t="shared" si="9"/>
        <v>1.5986237841536735</v>
      </c>
      <c r="G22" s="726">
        <f t="shared" si="9"/>
        <v>0.39784139009726777</v>
      </c>
      <c r="H22" s="726">
        <f t="shared" si="9"/>
        <v>0</v>
      </c>
      <c r="I22" s="726">
        <f t="shared" si="9"/>
        <v>0</v>
      </c>
      <c r="J22" s="726">
        <f t="shared" si="9"/>
        <v>0</v>
      </c>
      <c r="K22" s="726">
        <f t="shared" si="9"/>
        <v>0</v>
      </c>
      <c r="L22" s="726">
        <f t="shared" ref="L22:O22" si="10">$C$22/$C$21*L21</f>
        <v>0</v>
      </c>
      <c r="M22" s="726">
        <f t="shared" si="10"/>
        <v>0.86100679407595704</v>
      </c>
      <c r="N22" s="726">
        <f t="shared" si="10"/>
        <v>1.5659617772129624</v>
      </c>
      <c r="O22" s="726">
        <f t="shared" si="10"/>
        <v>1.6526068234029037</v>
      </c>
    </row>
    <row r="23" spans="1:29" ht="24">
      <c r="A23" s="714" t="s">
        <v>708</v>
      </c>
      <c r="B23" s="712" t="s">
        <v>265</v>
      </c>
      <c r="C23" s="726">
        <v>9.69</v>
      </c>
      <c r="D23" s="726">
        <f t="shared" ref="D23:O23" si="11">$C$23</f>
        <v>9.69</v>
      </c>
      <c r="E23" s="726">
        <f t="shared" si="11"/>
        <v>9.69</v>
      </c>
      <c r="F23" s="726">
        <f t="shared" si="11"/>
        <v>9.69</v>
      </c>
      <c r="G23" s="726">
        <f t="shared" si="11"/>
        <v>9.69</v>
      </c>
      <c r="H23" s="726">
        <f t="shared" si="11"/>
        <v>9.69</v>
      </c>
      <c r="I23" s="726">
        <f t="shared" si="11"/>
        <v>9.69</v>
      </c>
      <c r="J23" s="726">
        <f t="shared" si="11"/>
        <v>9.69</v>
      </c>
      <c r="K23" s="726">
        <f t="shared" si="11"/>
        <v>9.69</v>
      </c>
      <c r="L23" s="726">
        <f t="shared" si="11"/>
        <v>9.69</v>
      </c>
      <c r="M23" s="726">
        <f t="shared" si="11"/>
        <v>9.69</v>
      </c>
      <c r="N23" s="726">
        <f t="shared" si="11"/>
        <v>9.69</v>
      </c>
      <c r="O23" s="726">
        <f t="shared" si="11"/>
        <v>9.69</v>
      </c>
    </row>
    <row r="24" spans="1:29" ht="24">
      <c r="A24" s="714" t="s">
        <v>709</v>
      </c>
      <c r="B24" s="712" t="s">
        <v>177</v>
      </c>
      <c r="C24" s="726">
        <f>C22*C23/100</f>
        <v>0.89932889999999999</v>
      </c>
      <c r="D24" s="726">
        <f>D22*D23/100</f>
        <v>0.16492898151424804</v>
      </c>
      <c r="E24" s="726">
        <f t="shared" ref="E24:O24" si="12">E22*E23/100</f>
        <v>0.14563158735519821</v>
      </c>
      <c r="F24" s="726">
        <f t="shared" si="12"/>
        <v>0.15490664468449095</v>
      </c>
      <c r="G24" s="726">
        <f t="shared" si="12"/>
        <v>3.855083070042524E-2</v>
      </c>
      <c r="H24" s="726">
        <f t="shared" si="12"/>
        <v>0</v>
      </c>
      <c r="I24" s="726">
        <f t="shared" si="12"/>
        <v>0</v>
      </c>
      <c r="J24" s="726">
        <f t="shared" si="12"/>
        <v>0</v>
      </c>
      <c r="K24" s="726">
        <f t="shared" si="12"/>
        <v>0</v>
      </c>
      <c r="L24" s="726">
        <f t="shared" si="12"/>
        <v>0</v>
      </c>
      <c r="M24" s="726">
        <f t="shared" si="12"/>
        <v>8.3431558345960236E-2</v>
      </c>
      <c r="N24" s="726">
        <f t="shared" si="12"/>
        <v>0.15174169621193603</v>
      </c>
      <c r="O24" s="726">
        <f t="shared" si="12"/>
        <v>0.16013760118774137</v>
      </c>
      <c r="Q24" s="710">
        <f>C23*C22/100</f>
        <v>0.89932889999999999</v>
      </c>
      <c r="R24" s="710">
        <f t="shared" ref="R24:AC24" si="13">D23*D22/100</f>
        <v>0.16492898151424804</v>
      </c>
      <c r="S24" s="710">
        <f t="shared" si="13"/>
        <v>0.14563158735519821</v>
      </c>
      <c r="T24" s="710">
        <f t="shared" si="13"/>
        <v>0.15490664468449095</v>
      </c>
      <c r="U24" s="710">
        <f t="shared" si="13"/>
        <v>3.855083070042524E-2</v>
      </c>
      <c r="V24" s="710">
        <f t="shared" si="13"/>
        <v>0</v>
      </c>
      <c r="W24" s="710">
        <f t="shared" si="13"/>
        <v>0</v>
      </c>
      <c r="X24" s="710">
        <f t="shared" si="13"/>
        <v>0</v>
      </c>
      <c r="Y24" s="710">
        <f t="shared" si="13"/>
        <v>0</v>
      </c>
      <c r="Z24" s="710">
        <f t="shared" si="13"/>
        <v>0</v>
      </c>
      <c r="AA24" s="710">
        <f t="shared" si="13"/>
        <v>8.3431558345960236E-2</v>
      </c>
      <c r="AB24" s="710">
        <f t="shared" si="13"/>
        <v>0.15174169621193603</v>
      </c>
      <c r="AC24" s="710">
        <f t="shared" si="13"/>
        <v>0.16013760118774137</v>
      </c>
    </row>
    <row r="25" spans="1:29" ht="24">
      <c r="A25" s="714" t="s">
        <v>710</v>
      </c>
      <c r="B25" s="712" t="s">
        <v>264</v>
      </c>
      <c r="C25" s="726">
        <v>0</v>
      </c>
      <c r="D25" s="726">
        <v>0</v>
      </c>
      <c r="E25" s="726">
        <v>0</v>
      </c>
      <c r="F25" s="726">
        <v>0</v>
      </c>
      <c r="G25" s="726">
        <v>0</v>
      </c>
      <c r="H25" s="726">
        <v>0</v>
      </c>
      <c r="I25" s="726">
        <v>0</v>
      </c>
      <c r="J25" s="726">
        <v>0</v>
      </c>
      <c r="K25" s="726">
        <v>0</v>
      </c>
      <c r="L25" s="726">
        <v>0</v>
      </c>
      <c r="M25" s="726">
        <v>0</v>
      </c>
      <c r="N25" s="726">
        <v>0</v>
      </c>
      <c r="O25" s="726">
        <v>0</v>
      </c>
    </row>
    <row r="26" spans="1:29" ht="24">
      <c r="A26" s="714" t="s">
        <v>711</v>
      </c>
      <c r="B26" s="712" t="s">
        <v>265</v>
      </c>
      <c r="C26" s="726">
        <v>0</v>
      </c>
      <c r="D26" s="726">
        <v>0</v>
      </c>
      <c r="E26" s="726">
        <v>0</v>
      </c>
      <c r="F26" s="726">
        <v>0</v>
      </c>
      <c r="G26" s="726">
        <v>0</v>
      </c>
      <c r="H26" s="726">
        <v>0</v>
      </c>
      <c r="I26" s="726">
        <v>0</v>
      </c>
      <c r="J26" s="726">
        <v>0</v>
      </c>
      <c r="K26" s="726">
        <v>0</v>
      </c>
      <c r="L26" s="726">
        <v>0</v>
      </c>
      <c r="M26" s="726">
        <v>0</v>
      </c>
      <c r="N26" s="726">
        <v>0</v>
      </c>
      <c r="O26" s="726">
        <v>0</v>
      </c>
    </row>
    <row r="27" spans="1:29" ht="24">
      <c r="A27" s="714" t="s">
        <v>712</v>
      </c>
      <c r="B27" s="712" t="s">
        <v>177</v>
      </c>
      <c r="C27" s="726">
        <v>0</v>
      </c>
      <c r="D27" s="726">
        <v>0</v>
      </c>
      <c r="E27" s="726">
        <v>0</v>
      </c>
      <c r="F27" s="726">
        <v>0</v>
      </c>
      <c r="G27" s="726">
        <v>0</v>
      </c>
      <c r="H27" s="726">
        <v>0</v>
      </c>
      <c r="I27" s="726">
        <v>0</v>
      </c>
      <c r="J27" s="726">
        <v>0</v>
      </c>
      <c r="K27" s="726">
        <v>0</v>
      </c>
      <c r="L27" s="726">
        <v>0</v>
      </c>
      <c r="M27" s="726">
        <v>0</v>
      </c>
      <c r="N27" s="726">
        <v>0</v>
      </c>
      <c r="O27" s="726">
        <v>0</v>
      </c>
    </row>
    <row r="28" spans="1:29" ht="48">
      <c r="A28" s="714" t="s">
        <v>713</v>
      </c>
      <c r="B28" s="712" t="s">
        <v>177</v>
      </c>
      <c r="C28" s="726">
        <f>C24+C17</f>
        <v>61.947532310999996</v>
      </c>
      <c r="D28" s="726">
        <f t="shared" ref="D28:O28" si="14">D24+D17</f>
        <v>11.360630589514249</v>
      </c>
      <c r="E28" s="726">
        <f t="shared" si="14"/>
        <v>10.0313883643552</v>
      </c>
      <c r="F28" s="726">
        <f t="shared" si="14"/>
        <v>10.670272440684492</v>
      </c>
      <c r="G28" s="726">
        <f t="shared" si="14"/>
        <v>2.6554565637004255</v>
      </c>
      <c r="H28" s="726">
        <f t="shared" si="14"/>
        <v>0</v>
      </c>
      <c r="I28" s="726">
        <f t="shared" si="14"/>
        <v>0</v>
      </c>
      <c r="J28" s="726">
        <f t="shared" si="14"/>
        <v>0</v>
      </c>
      <c r="K28" s="726">
        <f t="shared" si="14"/>
        <v>0</v>
      </c>
      <c r="L28" s="726">
        <f t="shared" si="14"/>
        <v>0</v>
      </c>
      <c r="M28" s="726">
        <f t="shared" si="14"/>
        <v>5.7469288003459615</v>
      </c>
      <c r="N28" s="726">
        <f t="shared" si="14"/>
        <v>10.452264604211933</v>
      </c>
      <c r="O28" s="726">
        <f t="shared" si="14"/>
        <v>11.030590948187744</v>
      </c>
      <c r="Q28" s="719"/>
    </row>
    <row r="29" spans="1:29" ht="15" customHeight="1">
      <c r="A29" s="1304" t="s">
        <v>266</v>
      </c>
      <c r="B29" s="1305"/>
      <c r="C29" s="1305"/>
      <c r="D29" s="1305"/>
      <c r="E29" s="1305"/>
      <c r="F29" s="1305"/>
      <c r="G29" s="1305"/>
      <c r="H29" s="1305"/>
      <c r="I29" s="1305"/>
      <c r="J29" s="1305"/>
      <c r="K29" s="1305"/>
      <c r="L29" s="1305"/>
      <c r="M29" s="1305"/>
      <c r="N29" s="1305"/>
      <c r="O29" s="1306"/>
    </row>
    <row r="30" spans="1:29" ht="24">
      <c r="A30" s="714" t="s">
        <v>267</v>
      </c>
      <c r="B30" s="712" t="s">
        <v>268</v>
      </c>
      <c r="C30" s="715">
        <f>SUM(D30:O30)</f>
        <v>2148.7983285083965</v>
      </c>
      <c r="D30" s="727">
        <f>'Річний план'!G36</f>
        <v>484.49569163349008</v>
      </c>
      <c r="E30" s="727">
        <f>'Річний план'!H36</f>
        <v>383.52545716182556</v>
      </c>
      <c r="F30" s="727">
        <f>'Річний план'!I36</f>
        <v>321.51998179460929</v>
      </c>
      <c r="G30" s="727">
        <f>'Річний план'!J36</f>
        <v>59.515398319867089</v>
      </c>
      <c r="H30" s="727">
        <f>'Річний план'!K36</f>
        <v>0</v>
      </c>
      <c r="I30" s="727">
        <f>'Річний план'!L36</f>
        <v>0</v>
      </c>
      <c r="J30" s="727">
        <f>'Річний план'!M36</f>
        <v>0</v>
      </c>
      <c r="K30" s="727">
        <f>'Річний план'!N36</f>
        <v>0</v>
      </c>
      <c r="L30" s="727">
        <f>'Річний план'!O36</f>
        <v>0</v>
      </c>
      <c r="M30" s="727">
        <f>'Річний план'!P36</f>
        <v>152.74779580544902</v>
      </c>
      <c r="N30" s="727">
        <f>'Річний план'!Q36</f>
        <v>340.72641198443199</v>
      </c>
      <c r="O30" s="727">
        <f>'Річний план'!R36</f>
        <v>406.26759180872347</v>
      </c>
    </row>
    <row r="31" spans="1:29" ht="48">
      <c r="A31" s="714" t="s">
        <v>714</v>
      </c>
      <c r="B31" s="712" t="s">
        <v>269</v>
      </c>
      <c r="C31" s="716">
        <f>C32/C30*1000</f>
        <v>18.852397389996252</v>
      </c>
      <c r="D31" s="716">
        <f>D32/D30*1000</f>
        <v>14.726653143073694</v>
      </c>
      <c r="E31" s="716">
        <f t="shared" ref="E31:O31" si="15">E32/E30*1000</f>
        <v>16.804621126572524</v>
      </c>
      <c r="F31" s="716">
        <f t="shared" si="15"/>
        <v>22.191466795236138</v>
      </c>
      <c r="G31" s="716">
        <f t="shared" si="15"/>
        <v>30.949973485855239</v>
      </c>
      <c r="H31" s="716" t="e">
        <f t="shared" si="15"/>
        <v>#DIV/0!</v>
      </c>
      <c r="I31" s="716" t="e">
        <f t="shared" si="15"/>
        <v>#DIV/0!</v>
      </c>
      <c r="J31" s="716" t="e">
        <f t="shared" si="15"/>
        <v>#DIV/0!</v>
      </c>
      <c r="K31" s="716" t="e">
        <f t="shared" si="15"/>
        <v>#DIV/0!</v>
      </c>
      <c r="L31" s="716" t="e">
        <f t="shared" si="15"/>
        <v>#DIV/0!</v>
      </c>
      <c r="M31" s="716">
        <f t="shared" si="15"/>
        <v>25.623937676882502</v>
      </c>
      <c r="N31" s="716">
        <f t="shared" si="15"/>
        <v>20.265526114586898</v>
      </c>
      <c r="O31" s="716">
        <f t="shared" si="15"/>
        <v>17.55985499172867</v>
      </c>
    </row>
    <row r="32" spans="1:29" ht="24">
      <c r="A32" s="714" t="s">
        <v>715</v>
      </c>
      <c r="B32" s="712" t="s">
        <v>270</v>
      </c>
      <c r="C32" s="728">
        <f>C36+C33</f>
        <v>40.51</v>
      </c>
      <c r="D32" s="728">
        <f t="shared" ref="D32:O32" si="16">D36+D33</f>
        <v>7.1349999999999998</v>
      </c>
      <c r="E32" s="728">
        <f t="shared" si="16"/>
        <v>6.4449999999999994</v>
      </c>
      <c r="F32" s="728">
        <f t="shared" si="16"/>
        <v>7.1349999999999998</v>
      </c>
      <c r="G32" s="728">
        <f t="shared" si="16"/>
        <v>1.8419999999999999</v>
      </c>
      <c r="H32" s="728">
        <f t="shared" si="16"/>
        <v>0</v>
      </c>
      <c r="I32" s="728">
        <f t="shared" si="16"/>
        <v>0</v>
      </c>
      <c r="J32" s="728">
        <f t="shared" si="16"/>
        <v>0</v>
      </c>
      <c r="K32" s="728">
        <f t="shared" si="16"/>
        <v>0</v>
      </c>
      <c r="L32" s="728">
        <f t="shared" si="16"/>
        <v>0</v>
      </c>
      <c r="M32" s="728">
        <f t="shared" si="16"/>
        <v>3.9139999999999997</v>
      </c>
      <c r="N32" s="728">
        <f t="shared" si="16"/>
        <v>6.9050000000000002</v>
      </c>
      <c r="O32" s="728">
        <f t="shared" si="16"/>
        <v>7.1339999999999995</v>
      </c>
      <c r="P32" s="718">
        <f>Д9.1!P23</f>
        <v>40.51</v>
      </c>
      <c r="Q32" s="719">
        <f>C32-P32</f>
        <v>0</v>
      </c>
    </row>
    <row r="33" spans="1:28" ht="24">
      <c r="A33" s="714" t="s">
        <v>716</v>
      </c>
      <c r="B33" s="712" t="s">
        <v>270</v>
      </c>
      <c r="C33" s="729">
        <v>0</v>
      </c>
      <c r="D33" s="727">
        <v>0</v>
      </c>
      <c r="E33" s="727">
        <v>0</v>
      </c>
      <c r="F33" s="727">
        <v>0</v>
      </c>
      <c r="G33" s="727">
        <v>0</v>
      </c>
      <c r="H33" s="727">
        <v>0</v>
      </c>
      <c r="I33" s="727">
        <v>0</v>
      </c>
      <c r="J33" s="727">
        <v>0</v>
      </c>
      <c r="K33" s="727">
        <v>0</v>
      </c>
      <c r="L33" s="727">
        <v>0</v>
      </c>
      <c r="M33" s="727">
        <v>0</v>
      </c>
      <c r="N33" s="727">
        <v>0</v>
      </c>
      <c r="O33" s="727">
        <v>0</v>
      </c>
    </row>
    <row r="34" spans="1:28">
      <c r="A34" s="714" t="s">
        <v>437</v>
      </c>
      <c r="B34" s="712" t="s">
        <v>271</v>
      </c>
      <c r="C34" s="727">
        <v>0</v>
      </c>
      <c r="D34" s="727">
        <v>0</v>
      </c>
      <c r="E34" s="727">
        <v>0</v>
      </c>
      <c r="F34" s="727">
        <v>0</v>
      </c>
      <c r="G34" s="727">
        <v>0</v>
      </c>
      <c r="H34" s="727">
        <v>0</v>
      </c>
      <c r="I34" s="727">
        <v>0</v>
      </c>
      <c r="J34" s="727">
        <v>0</v>
      </c>
      <c r="K34" s="727">
        <v>0</v>
      </c>
      <c r="L34" s="727">
        <v>0</v>
      </c>
      <c r="M34" s="727">
        <v>0</v>
      </c>
      <c r="N34" s="727">
        <v>0</v>
      </c>
      <c r="O34" s="727">
        <v>0</v>
      </c>
    </row>
    <row r="35" spans="1:28" ht="24">
      <c r="A35" s="714" t="s">
        <v>717</v>
      </c>
      <c r="B35" s="712" t="s">
        <v>272</v>
      </c>
      <c r="C35" s="729">
        <v>0</v>
      </c>
      <c r="D35" s="729">
        <v>0</v>
      </c>
      <c r="E35" s="729">
        <v>0</v>
      </c>
      <c r="F35" s="729">
        <v>0</v>
      </c>
      <c r="G35" s="729">
        <v>0</v>
      </c>
      <c r="H35" s="729">
        <v>0</v>
      </c>
      <c r="I35" s="729">
        <v>0</v>
      </c>
      <c r="J35" s="729">
        <v>0</v>
      </c>
      <c r="K35" s="729">
        <v>0</v>
      </c>
      <c r="L35" s="729">
        <v>0</v>
      </c>
      <c r="M35" s="729">
        <v>0</v>
      </c>
      <c r="N35" s="729">
        <v>0</v>
      </c>
      <c r="O35" s="729">
        <v>0</v>
      </c>
    </row>
    <row r="36" spans="1:28" ht="24">
      <c r="A36" s="714" t="s">
        <v>701</v>
      </c>
      <c r="B36" s="712" t="s">
        <v>262</v>
      </c>
      <c r="C36" s="715">
        <f>SUM(D36:O36)</f>
        <v>40.51</v>
      </c>
      <c r="D36" s="727">
        <f>Д9.1!D23</f>
        <v>7.1349999999999998</v>
      </c>
      <c r="E36" s="727">
        <f>Д9.1!E23</f>
        <v>6.4449999999999994</v>
      </c>
      <c r="F36" s="727">
        <f>Д9.1!F23</f>
        <v>7.1349999999999998</v>
      </c>
      <c r="G36" s="727">
        <f>Д9.1!G23</f>
        <v>1.8419999999999999</v>
      </c>
      <c r="H36" s="727">
        <f>Д9.1!H23</f>
        <v>0</v>
      </c>
      <c r="I36" s="727">
        <f>Д9.1!I23</f>
        <v>0</v>
      </c>
      <c r="J36" s="727">
        <f>Д9.1!J23</f>
        <v>0</v>
      </c>
      <c r="K36" s="727">
        <f>Д9.1!K23</f>
        <v>0</v>
      </c>
      <c r="L36" s="727">
        <f>Д9.1!L23</f>
        <v>0</v>
      </c>
      <c r="M36" s="727">
        <f>Д9.1!M23</f>
        <v>3.9139999999999997</v>
      </c>
      <c r="N36" s="727">
        <f>Д9.1!N23</f>
        <v>6.9050000000000002</v>
      </c>
      <c r="O36" s="727">
        <f>Д9.1!O23</f>
        <v>7.1339999999999995</v>
      </c>
      <c r="Q36" s="710" t="e">
        <f>$C$36/$P$37*Q37</f>
        <v>#DIV/0!</v>
      </c>
      <c r="R36" s="710" t="e">
        <f t="shared" ref="R36:AB36" si="17">$C$36/$P$37*R37</f>
        <v>#DIV/0!</v>
      </c>
      <c r="S36" s="710" t="e">
        <f t="shared" si="17"/>
        <v>#DIV/0!</v>
      </c>
      <c r="T36" s="710" t="e">
        <f t="shared" si="17"/>
        <v>#DIV/0!</v>
      </c>
      <c r="U36" s="710" t="e">
        <f t="shared" si="17"/>
        <v>#DIV/0!</v>
      </c>
      <c r="V36" s="710" t="e">
        <f t="shared" si="17"/>
        <v>#DIV/0!</v>
      </c>
      <c r="W36" s="710" t="e">
        <f t="shared" si="17"/>
        <v>#DIV/0!</v>
      </c>
      <c r="X36" s="710" t="e">
        <f t="shared" si="17"/>
        <v>#DIV/0!</v>
      </c>
      <c r="Y36" s="710" t="e">
        <f t="shared" si="17"/>
        <v>#DIV/0!</v>
      </c>
      <c r="Z36" s="710" t="e">
        <f t="shared" si="17"/>
        <v>#DIV/0!</v>
      </c>
      <c r="AA36" s="710" t="e">
        <f t="shared" si="17"/>
        <v>#DIV/0!</v>
      </c>
      <c r="AB36" s="710" t="e">
        <f t="shared" si="17"/>
        <v>#DIV/0!</v>
      </c>
    </row>
    <row r="37" spans="1:28">
      <c r="A37" s="714" t="s">
        <v>435</v>
      </c>
      <c r="B37" s="712" t="s">
        <v>263</v>
      </c>
      <c r="C37" s="727">
        <f t="shared" ref="C37:O37" si="18">C16</f>
        <v>298.3929</v>
      </c>
      <c r="D37" s="727">
        <f t="shared" si="18"/>
        <v>298.3929</v>
      </c>
      <c r="E37" s="727">
        <f t="shared" si="18"/>
        <v>298.3929</v>
      </c>
      <c r="F37" s="727">
        <f t="shared" si="18"/>
        <v>298.3929</v>
      </c>
      <c r="G37" s="727">
        <f t="shared" si="18"/>
        <v>298.3929</v>
      </c>
      <c r="H37" s="727">
        <f t="shared" si="18"/>
        <v>298.3929</v>
      </c>
      <c r="I37" s="727">
        <f t="shared" si="18"/>
        <v>298.3929</v>
      </c>
      <c r="J37" s="727">
        <f t="shared" si="18"/>
        <v>298.3929</v>
      </c>
      <c r="K37" s="727">
        <f t="shared" si="18"/>
        <v>298.3929</v>
      </c>
      <c r="L37" s="727">
        <f t="shared" si="18"/>
        <v>298.3929</v>
      </c>
      <c r="M37" s="727">
        <f t="shared" si="18"/>
        <v>298.3929</v>
      </c>
      <c r="N37" s="727">
        <f t="shared" si="18"/>
        <v>298.3929</v>
      </c>
      <c r="O37" s="727">
        <f t="shared" si="18"/>
        <v>298.3929</v>
      </c>
      <c r="P37" s="710">
        <f>SUM(Q37:AB37)</f>
        <v>0</v>
      </c>
    </row>
    <row r="38" spans="1:28" ht="24">
      <c r="A38" s="714" t="s">
        <v>702</v>
      </c>
      <c r="B38" s="712" t="s">
        <v>177</v>
      </c>
      <c r="C38" s="730">
        <f>C36*C37/100</f>
        <v>120.87896379</v>
      </c>
      <c r="D38" s="730">
        <f t="shared" ref="D38:O38" si="19">D36*D37/100</f>
        <v>21.290333414999999</v>
      </c>
      <c r="E38" s="730">
        <f t="shared" si="19"/>
        <v>19.231422405</v>
      </c>
      <c r="F38" s="730">
        <f t="shared" si="19"/>
        <v>21.290333414999999</v>
      </c>
      <c r="G38" s="730">
        <f t="shared" si="19"/>
        <v>5.4963972179999994</v>
      </c>
      <c r="H38" s="730">
        <f t="shared" si="19"/>
        <v>0</v>
      </c>
      <c r="I38" s="730">
        <f t="shared" si="19"/>
        <v>0</v>
      </c>
      <c r="J38" s="730">
        <f t="shared" si="19"/>
        <v>0</v>
      </c>
      <c r="K38" s="730">
        <f t="shared" si="19"/>
        <v>0</v>
      </c>
      <c r="L38" s="730">
        <f t="shared" si="19"/>
        <v>0</v>
      </c>
      <c r="M38" s="730">
        <f t="shared" si="19"/>
        <v>11.679098106</v>
      </c>
      <c r="N38" s="730">
        <f t="shared" si="19"/>
        <v>20.604029745000002</v>
      </c>
      <c r="O38" s="730">
        <f t="shared" si="19"/>
        <v>21.287349485999997</v>
      </c>
    </row>
    <row r="39" spans="1:28" ht="24">
      <c r="A39" s="714" t="s">
        <v>703</v>
      </c>
      <c r="B39" s="712" t="s">
        <v>262</v>
      </c>
      <c r="C39" s="729">
        <v>0</v>
      </c>
      <c r="D39" s="727">
        <v>0</v>
      </c>
      <c r="E39" s="727">
        <v>0</v>
      </c>
      <c r="F39" s="727">
        <v>0</v>
      </c>
      <c r="G39" s="727">
        <v>0</v>
      </c>
      <c r="H39" s="727">
        <v>0</v>
      </c>
      <c r="I39" s="727">
        <v>0</v>
      </c>
      <c r="J39" s="727">
        <v>0</v>
      </c>
      <c r="K39" s="727">
        <v>0</v>
      </c>
      <c r="L39" s="727">
        <v>0</v>
      </c>
      <c r="M39" s="727">
        <v>0</v>
      </c>
      <c r="N39" s="727">
        <v>0</v>
      </c>
      <c r="O39" s="727">
        <v>0</v>
      </c>
    </row>
    <row r="40" spans="1:28" ht="24">
      <c r="A40" s="714" t="s">
        <v>704</v>
      </c>
      <c r="B40" s="712" t="s">
        <v>436</v>
      </c>
      <c r="C40" s="727">
        <v>0</v>
      </c>
      <c r="D40" s="727">
        <v>0</v>
      </c>
      <c r="E40" s="727">
        <v>0</v>
      </c>
      <c r="F40" s="727">
        <v>0</v>
      </c>
      <c r="G40" s="727">
        <v>0</v>
      </c>
      <c r="H40" s="727">
        <v>0</v>
      </c>
      <c r="I40" s="727">
        <v>0</v>
      </c>
      <c r="J40" s="727">
        <v>0</v>
      </c>
      <c r="K40" s="727">
        <v>0</v>
      </c>
      <c r="L40" s="727">
        <v>0</v>
      </c>
      <c r="M40" s="727">
        <v>0</v>
      </c>
      <c r="N40" s="727">
        <v>0</v>
      </c>
      <c r="O40" s="727">
        <v>0</v>
      </c>
    </row>
    <row r="41" spans="1:28" ht="24">
      <c r="A41" s="714" t="s">
        <v>705</v>
      </c>
      <c r="B41" s="712" t="s">
        <v>177</v>
      </c>
      <c r="C41" s="729">
        <v>0</v>
      </c>
      <c r="D41" s="729">
        <v>0</v>
      </c>
      <c r="E41" s="729">
        <v>0</v>
      </c>
      <c r="F41" s="729">
        <v>0</v>
      </c>
      <c r="G41" s="729">
        <v>0</v>
      </c>
      <c r="H41" s="729">
        <v>0</v>
      </c>
      <c r="I41" s="729">
        <v>0</v>
      </c>
      <c r="J41" s="729">
        <v>0</v>
      </c>
      <c r="K41" s="729">
        <v>0</v>
      </c>
      <c r="L41" s="729">
        <v>0</v>
      </c>
      <c r="M41" s="729">
        <v>0</v>
      </c>
      <c r="N41" s="729">
        <v>0</v>
      </c>
      <c r="O41" s="729">
        <v>0</v>
      </c>
    </row>
    <row r="42" spans="1:28" ht="24">
      <c r="A42" s="714" t="s">
        <v>706</v>
      </c>
      <c r="B42" s="712" t="s">
        <v>177</v>
      </c>
      <c r="C42" s="730">
        <f>C38+C35</f>
        <v>120.87896379</v>
      </c>
      <c r="D42" s="730">
        <f>D38+D35</f>
        <v>21.290333414999999</v>
      </c>
      <c r="E42" s="730">
        <f t="shared" ref="E42:O42" si="20">E38+E35</f>
        <v>19.231422405</v>
      </c>
      <c r="F42" s="730">
        <f t="shared" si="20"/>
        <v>21.290333414999999</v>
      </c>
      <c r="G42" s="730">
        <f t="shared" si="20"/>
        <v>5.4963972179999994</v>
      </c>
      <c r="H42" s="730">
        <f t="shared" si="20"/>
        <v>0</v>
      </c>
      <c r="I42" s="730">
        <f t="shared" si="20"/>
        <v>0</v>
      </c>
      <c r="J42" s="730">
        <f t="shared" si="20"/>
        <v>0</v>
      </c>
      <c r="K42" s="730">
        <f t="shared" si="20"/>
        <v>0</v>
      </c>
      <c r="L42" s="730">
        <f t="shared" si="20"/>
        <v>0</v>
      </c>
      <c r="M42" s="730">
        <f t="shared" si="20"/>
        <v>11.679098106</v>
      </c>
      <c r="N42" s="730">
        <f t="shared" si="20"/>
        <v>20.604029745000002</v>
      </c>
      <c r="O42" s="730">
        <f t="shared" si="20"/>
        <v>21.287349485999997</v>
      </c>
    </row>
    <row r="43" spans="1:28" ht="24">
      <c r="A43" s="714" t="s">
        <v>707</v>
      </c>
      <c r="B43" s="712" t="s">
        <v>264</v>
      </c>
      <c r="C43" s="731">
        <v>18.375999999999998</v>
      </c>
      <c r="D43" s="726">
        <f>$C$43/$C$42*D42</f>
        <v>3.2365529498889156</v>
      </c>
      <c r="E43" s="726">
        <f t="shared" ref="E43:O43" si="21">$C$43/$C$42*E42</f>
        <v>2.9235576400888665</v>
      </c>
      <c r="F43" s="726">
        <f t="shared" si="21"/>
        <v>3.2365529498889156</v>
      </c>
      <c r="G43" s="726">
        <f t="shared" si="21"/>
        <v>0.83556139224882719</v>
      </c>
      <c r="H43" s="726">
        <f t="shared" si="21"/>
        <v>0</v>
      </c>
      <c r="I43" s="726">
        <f t="shared" si="21"/>
        <v>0</v>
      </c>
      <c r="J43" s="726">
        <f t="shared" si="21"/>
        <v>0</v>
      </c>
      <c r="K43" s="726">
        <f t="shared" si="21"/>
        <v>0</v>
      </c>
      <c r="L43" s="726">
        <f t="shared" si="21"/>
        <v>0</v>
      </c>
      <c r="M43" s="726">
        <f t="shared" si="21"/>
        <v>1.7754545544310043</v>
      </c>
      <c r="N43" s="726">
        <f t="shared" si="21"/>
        <v>3.1322211799555664</v>
      </c>
      <c r="O43" s="726">
        <f t="shared" si="21"/>
        <v>3.2360993334979007</v>
      </c>
    </row>
    <row r="44" spans="1:28" ht="24">
      <c r="A44" s="714" t="s">
        <v>708</v>
      </c>
      <c r="B44" s="712" t="s">
        <v>265</v>
      </c>
      <c r="C44" s="727">
        <f>C23</f>
        <v>9.69</v>
      </c>
      <c r="D44" s="727">
        <f>$C$44</f>
        <v>9.69</v>
      </c>
      <c r="E44" s="727">
        <f t="shared" ref="E44:O44" si="22">$C$44</f>
        <v>9.69</v>
      </c>
      <c r="F44" s="727">
        <f t="shared" si="22"/>
        <v>9.69</v>
      </c>
      <c r="G44" s="727">
        <f t="shared" si="22"/>
        <v>9.69</v>
      </c>
      <c r="H44" s="727">
        <f t="shared" si="22"/>
        <v>9.69</v>
      </c>
      <c r="I44" s="727">
        <f t="shared" si="22"/>
        <v>9.69</v>
      </c>
      <c r="J44" s="727">
        <f t="shared" si="22"/>
        <v>9.69</v>
      </c>
      <c r="K44" s="727">
        <f t="shared" si="22"/>
        <v>9.69</v>
      </c>
      <c r="L44" s="727">
        <f t="shared" si="22"/>
        <v>9.69</v>
      </c>
      <c r="M44" s="727">
        <f t="shared" si="22"/>
        <v>9.69</v>
      </c>
      <c r="N44" s="727">
        <f t="shared" si="22"/>
        <v>9.69</v>
      </c>
      <c r="O44" s="727">
        <f t="shared" si="22"/>
        <v>9.69</v>
      </c>
    </row>
    <row r="45" spans="1:28" ht="24">
      <c r="A45" s="714" t="s">
        <v>709</v>
      </c>
      <c r="B45" s="712" t="s">
        <v>177</v>
      </c>
      <c r="C45" s="726">
        <f>C43*C44/100</f>
        <v>1.7806343999999996</v>
      </c>
      <c r="D45" s="726">
        <f t="shared" ref="D45:O45" si="23">D43*D44/100</f>
        <v>0.31362198084423587</v>
      </c>
      <c r="E45" s="726">
        <f t="shared" si="23"/>
        <v>0.28329273532461113</v>
      </c>
      <c r="F45" s="726">
        <f t="shared" si="23"/>
        <v>0.31362198084423587</v>
      </c>
      <c r="G45" s="726">
        <f t="shared" si="23"/>
        <v>8.0965898908911343E-2</v>
      </c>
      <c r="H45" s="726">
        <f t="shared" si="23"/>
        <v>0</v>
      </c>
      <c r="I45" s="726">
        <f t="shared" si="23"/>
        <v>0</v>
      </c>
      <c r="J45" s="726">
        <f t="shared" si="23"/>
        <v>0</v>
      </c>
      <c r="K45" s="726">
        <f t="shared" si="23"/>
        <v>0</v>
      </c>
      <c r="L45" s="726">
        <f t="shared" si="23"/>
        <v>0</v>
      </c>
      <c r="M45" s="726">
        <f t="shared" si="23"/>
        <v>0.1720415463243643</v>
      </c>
      <c r="N45" s="726">
        <f t="shared" si="23"/>
        <v>0.30351223233769437</v>
      </c>
      <c r="O45" s="726">
        <f t="shared" si="23"/>
        <v>0.31357802541594654</v>
      </c>
    </row>
    <row r="46" spans="1:28" ht="24">
      <c r="A46" s="714" t="s">
        <v>710</v>
      </c>
      <c r="B46" s="712" t="s">
        <v>264</v>
      </c>
      <c r="C46" s="727">
        <v>0</v>
      </c>
      <c r="D46" s="729">
        <v>0</v>
      </c>
      <c r="E46" s="729">
        <v>0</v>
      </c>
      <c r="F46" s="729">
        <v>0</v>
      </c>
      <c r="G46" s="729">
        <v>0</v>
      </c>
      <c r="H46" s="729">
        <v>0</v>
      </c>
      <c r="I46" s="729">
        <v>0</v>
      </c>
      <c r="J46" s="729">
        <v>0</v>
      </c>
      <c r="K46" s="729">
        <v>0</v>
      </c>
      <c r="L46" s="729">
        <v>0</v>
      </c>
      <c r="M46" s="729">
        <v>0</v>
      </c>
      <c r="N46" s="729">
        <v>0</v>
      </c>
      <c r="O46" s="729">
        <v>0</v>
      </c>
    </row>
    <row r="47" spans="1:28" ht="24">
      <c r="A47" s="714" t="s">
        <v>711</v>
      </c>
      <c r="B47" s="712" t="s">
        <v>265</v>
      </c>
      <c r="C47" s="727">
        <v>0</v>
      </c>
      <c r="D47" s="727">
        <v>0</v>
      </c>
      <c r="E47" s="727">
        <v>0</v>
      </c>
      <c r="F47" s="727">
        <v>0</v>
      </c>
      <c r="G47" s="727">
        <v>0</v>
      </c>
      <c r="H47" s="727">
        <v>0</v>
      </c>
      <c r="I47" s="727">
        <v>0</v>
      </c>
      <c r="J47" s="727">
        <v>0</v>
      </c>
      <c r="K47" s="727">
        <v>0</v>
      </c>
      <c r="L47" s="727">
        <v>0</v>
      </c>
      <c r="M47" s="727">
        <v>0</v>
      </c>
      <c r="N47" s="727">
        <v>0</v>
      </c>
      <c r="O47" s="727">
        <v>0</v>
      </c>
    </row>
    <row r="48" spans="1:28" ht="24">
      <c r="A48" s="714" t="s">
        <v>718</v>
      </c>
      <c r="B48" s="712" t="s">
        <v>177</v>
      </c>
      <c r="C48" s="729">
        <v>0</v>
      </c>
      <c r="D48" s="729">
        <v>0</v>
      </c>
      <c r="E48" s="729">
        <v>0</v>
      </c>
      <c r="F48" s="729">
        <v>0</v>
      </c>
      <c r="G48" s="729">
        <v>0</v>
      </c>
      <c r="H48" s="729">
        <v>0</v>
      </c>
      <c r="I48" s="729">
        <v>0</v>
      </c>
      <c r="J48" s="729">
        <v>0</v>
      </c>
      <c r="K48" s="729">
        <v>0</v>
      </c>
      <c r="L48" s="729">
        <v>0</v>
      </c>
      <c r="M48" s="729">
        <v>0</v>
      </c>
      <c r="N48" s="729">
        <v>0</v>
      </c>
      <c r="O48" s="729">
        <v>0</v>
      </c>
    </row>
    <row r="49" spans="1:15" ht="48">
      <c r="A49" s="714" t="s">
        <v>719</v>
      </c>
      <c r="B49" s="712" t="s">
        <v>272</v>
      </c>
      <c r="C49" s="727">
        <f>C45+C42</f>
        <v>122.65959819</v>
      </c>
      <c r="D49" s="727">
        <f t="shared" ref="D49:O49" si="24">D45+D42</f>
        <v>21.603955395844235</v>
      </c>
      <c r="E49" s="727">
        <f t="shared" si="24"/>
        <v>19.514715140324611</v>
      </c>
      <c r="F49" s="727">
        <f t="shared" si="24"/>
        <v>21.603955395844235</v>
      </c>
      <c r="G49" s="727">
        <f t="shared" si="24"/>
        <v>5.5773631169089111</v>
      </c>
      <c r="H49" s="727">
        <f t="shared" si="24"/>
        <v>0</v>
      </c>
      <c r="I49" s="727">
        <f t="shared" si="24"/>
        <v>0</v>
      </c>
      <c r="J49" s="727">
        <f t="shared" si="24"/>
        <v>0</v>
      </c>
      <c r="K49" s="727">
        <f t="shared" si="24"/>
        <v>0</v>
      </c>
      <c r="L49" s="727">
        <f t="shared" si="24"/>
        <v>0</v>
      </c>
      <c r="M49" s="727">
        <f t="shared" si="24"/>
        <v>11.851139652324363</v>
      </c>
      <c r="N49" s="727">
        <f t="shared" si="24"/>
        <v>20.907541977337697</v>
      </c>
      <c r="O49" s="727">
        <f t="shared" si="24"/>
        <v>21.600927511415943</v>
      </c>
    </row>
    <row r="51" spans="1:15">
      <c r="A51" s="763" t="s">
        <v>930</v>
      </c>
      <c r="H51" s="1286"/>
      <c r="I51" s="1286"/>
      <c r="J51" s="1286"/>
      <c r="L51" s="710" t="s">
        <v>1074</v>
      </c>
    </row>
    <row r="52" spans="1:15">
      <c r="H52" s="1089"/>
      <c r="I52" s="1089"/>
      <c r="J52" s="1089"/>
    </row>
    <row r="54" spans="1:15">
      <c r="C54" s="719">
        <f>C49</f>
        <v>122.65959819</v>
      </c>
    </row>
    <row r="55" spans="1:15">
      <c r="C55" s="718">
        <f>'Річний план'!F72</f>
        <v>1740.5974092670585</v>
      </c>
      <c r="D55" s="719"/>
    </row>
    <row r="56" spans="1:15">
      <c r="C56" s="710">
        <f>C54/C55*1000</f>
        <v>70.469826932380798</v>
      </c>
      <c r="D56" s="719"/>
    </row>
    <row r="57" spans="1:15">
      <c r="D57" s="719"/>
    </row>
    <row r="58" spans="1:15">
      <c r="D58" s="719"/>
    </row>
    <row r="59" spans="1:15">
      <c r="D59" s="718"/>
    </row>
    <row r="65" spans="3:13">
      <c r="C65" s="719"/>
      <c r="M65" s="719"/>
    </row>
    <row r="66" spans="3:13">
      <c r="C66" s="719"/>
      <c r="M66" s="719"/>
    </row>
  </sheetData>
  <mergeCells count="8">
    <mergeCell ref="H51:J51"/>
    <mergeCell ref="A29:O29"/>
    <mergeCell ref="K1:O1"/>
    <mergeCell ref="A3:O3"/>
    <mergeCell ref="A4:O4"/>
    <mergeCell ref="C5:K5"/>
    <mergeCell ref="N5:O5"/>
    <mergeCell ref="A8:O8"/>
  </mergeCells>
  <conditionalFormatting sqref="A4:O4">
    <cfRule type="cellIs" dxfId="20" priority="1" operator="equal">
      <formula>0</formula>
    </cfRule>
  </conditionalFormatting>
  <printOptions horizontalCentered="1"/>
  <pageMargins left="0" right="0" top="0" bottom="0" header="0" footer="0"/>
  <pageSetup paperSize="9" scale="77" orientation="landscape" r:id="rId1"/>
  <rowBreaks count="2" manualBreakCount="2">
    <brk id="25" max="14" man="1"/>
    <brk id="61" max="14" man="1"/>
  </rowBreaks>
</worksheet>
</file>

<file path=xl/worksheets/sheet22.xml><?xml version="1.0" encoding="utf-8"?>
<worksheet xmlns="http://schemas.openxmlformats.org/spreadsheetml/2006/main" xmlns:r="http://schemas.openxmlformats.org/officeDocument/2006/relationships">
  <sheetPr>
    <tabColor rgb="FFFFFF00"/>
    <pageSetUpPr fitToPage="1"/>
  </sheetPr>
  <dimension ref="A1:P43"/>
  <sheetViews>
    <sheetView view="pageBreakPreview" zoomScale="70" zoomScaleNormal="84" zoomScaleSheetLayoutView="70" workbookViewId="0">
      <selection activeCell="H41" sqref="H41"/>
    </sheetView>
  </sheetViews>
  <sheetFormatPr defaultColWidth="9.140625" defaultRowHeight="12"/>
  <cols>
    <col min="1" max="1" width="6.42578125" style="280" bestFit="1" customWidth="1"/>
    <col min="2" max="2" width="52.140625" style="221" bestFit="1" customWidth="1"/>
    <col min="3" max="3" width="14.42578125" style="221" customWidth="1"/>
    <col min="4" max="4" width="12" style="281" bestFit="1" customWidth="1"/>
    <col min="5" max="5" width="12.28515625" style="281" customWidth="1"/>
    <col min="6" max="7" width="12" style="281" bestFit="1" customWidth="1"/>
    <col min="8" max="8" width="10.85546875" style="281" customWidth="1"/>
    <col min="9" max="12" width="9.28515625" style="281" bestFit="1" customWidth="1"/>
    <col min="13" max="15" width="12" style="281" bestFit="1" customWidth="1"/>
    <col min="16" max="16" width="12.5703125" style="296" customWidth="1"/>
    <col min="17" max="16384" width="9.140625" style="280"/>
  </cols>
  <sheetData>
    <row r="1" spans="1:16" s="282" customFormat="1" ht="98.25" customHeight="1">
      <c r="A1" s="280"/>
      <c r="B1" s="221"/>
      <c r="C1" s="221"/>
      <c r="D1" s="281"/>
      <c r="E1" s="281"/>
      <c r="F1" s="281"/>
      <c r="G1" s="281"/>
      <c r="H1" s="281"/>
      <c r="I1" s="281"/>
      <c r="J1" s="281"/>
      <c r="K1" s="281"/>
      <c r="L1" s="281"/>
      <c r="M1" s="1314" t="s">
        <v>921</v>
      </c>
      <c r="N1" s="1314"/>
      <c r="O1" s="1314"/>
      <c r="P1" s="1314"/>
    </row>
    <row r="2" spans="1:16" ht="34.5" customHeight="1">
      <c r="B2" s="1316" t="s">
        <v>922</v>
      </c>
      <c r="C2" s="1316"/>
      <c r="D2" s="1316"/>
      <c r="E2" s="1316"/>
      <c r="F2" s="1316"/>
      <c r="G2" s="1316"/>
      <c r="H2" s="1316"/>
      <c r="I2" s="1316"/>
      <c r="J2" s="1316"/>
      <c r="K2" s="1316"/>
      <c r="L2" s="1316"/>
      <c r="M2" s="1316"/>
      <c r="N2" s="1316"/>
      <c r="O2" s="1316"/>
      <c r="P2" s="1316"/>
    </row>
    <row r="3" spans="1:16" s="283" customFormat="1" ht="23.25" customHeight="1">
      <c r="E3" s="1317" t="str">
        <f>'1_Елементи витрат'!A3</f>
        <v>Акціонерне товариство "ОБЛТЕПЛОКОМУНЕНЕРГО" м. Чернігів, смт. Срібне</v>
      </c>
      <c r="F3" s="1317"/>
      <c r="G3" s="1317"/>
      <c r="H3" s="1317"/>
      <c r="I3" s="1317"/>
      <c r="J3" s="1317"/>
      <c r="K3" s="1317"/>
      <c r="L3" s="284"/>
      <c r="M3" s="284"/>
    </row>
    <row r="4" spans="1:16" ht="40.5" customHeight="1">
      <c r="A4" s="285" t="s">
        <v>127</v>
      </c>
      <c r="B4" s="182" t="s">
        <v>237</v>
      </c>
      <c r="C4" s="182" t="s">
        <v>129</v>
      </c>
      <c r="D4" s="180" t="s">
        <v>438</v>
      </c>
      <c r="E4" s="180" t="s">
        <v>439</v>
      </c>
      <c r="F4" s="180" t="s">
        <v>440</v>
      </c>
      <c r="G4" s="180" t="s">
        <v>441</v>
      </c>
      <c r="H4" s="180" t="s">
        <v>442</v>
      </c>
      <c r="I4" s="180" t="s">
        <v>443</v>
      </c>
      <c r="J4" s="180" t="s">
        <v>444</v>
      </c>
      <c r="K4" s="180" t="s">
        <v>445</v>
      </c>
      <c r="L4" s="180" t="s">
        <v>446</v>
      </c>
      <c r="M4" s="180" t="s">
        <v>447</v>
      </c>
      <c r="N4" s="180" t="s">
        <v>448</v>
      </c>
      <c r="O4" s="180" t="s">
        <v>449</v>
      </c>
      <c r="P4" s="182" t="s">
        <v>257</v>
      </c>
    </row>
    <row r="5" spans="1:16">
      <c r="A5" s="183">
        <v>1</v>
      </c>
      <c r="B5" s="183">
        <v>2</v>
      </c>
      <c r="C5" s="183">
        <v>3</v>
      </c>
      <c r="D5" s="183">
        <v>4</v>
      </c>
      <c r="E5" s="183">
        <v>5</v>
      </c>
      <c r="F5" s="183">
        <v>6</v>
      </c>
      <c r="G5" s="183">
        <v>7</v>
      </c>
      <c r="H5" s="183">
        <v>8</v>
      </c>
      <c r="I5" s="183">
        <v>9</v>
      </c>
      <c r="J5" s="183">
        <v>10</v>
      </c>
      <c r="K5" s="183">
        <v>11</v>
      </c>
      <c r="L5" s="183">
        <v>12</v>
      </c>
      <c r="M5" s="183">
        <v>13</v>
      </c>
      <c r="N5" s="183">
        <v>14</v>
      </c>
      <c r="O5" s="183">
        <v>15</v>
      </c>
      <c r="P5" s="183">
        <v>16</v>
      </c>
    </row>
    <row r="6" spans="1:16">
      <c r="A6" s="286"/>
      <c r="B6" s="1318" t="s">
        <v>923</v>
      </c>
      <c r="C6" s="1318"/>
      <c r="D6" s="1318"/>
      <c r="E6" s="1318"/>
      <c r="F6" s="1318"/>
      <c r="G6" s="1318"/>
      <c r="H6" s="1318"/>
      <c r="I6" s="1318"/>
      <c r="J6" s="1318"/>
      <c r="K6" s="1318"/>
      <c r="L6" s="1318"/>
      <c r="M6" s="1318"/>
      <c r="N6" s="1318"/>
      <c r="O6" s="1318"/>
      <c r="P6" s="1318"/>
    </row>
    <row r="7" spans="1:16" s="288" customFormat="1" ht="24.75">
      <c r="A7" s="287" t="s">
        <v>298</v>
      </c>
      <c r="B7" s="184" t="s">
        <v>450</v>
      </c>
      <c r="C7" s="185" t="s">
        <v>262</v>
      </c>
      <c r="D7" s="401">
        <f>SUM(D8:D21)</f>
        <v>3.7520000000000002</v>
      </c>
      <c r="E7" s="401">
        <f t="shared" ref="E7:P7" si="0">SUM(E8:E21)</f>
        <v>3.3130000000000002</v>
      </c>
      <c r="F7" s="401">
        <f t="shared" si="0"/>
        <v>3.524</v>
      </c>
      <c r="G7" s="401">
        <f t="shared" si="0"/>
        <v>0.87700000000000011</v>
      </c>
      <c r="H7" s="401">
        <f t="shared" si="0"/>
        <v>0</v>
      </c>
      <c r="I7" s="401">
        <f t="shared" si="0"/>
        <v>0</v>
      </c>
      <c r="J7" s="401">
        <f t="shared" si="0"/>
        <v>0</v>
      </c>
      <c r="K7" s="401">
        <f t="shared" si="0"/>
        <v>0</v>
      </c>
      <c r="L7" s="401">
        <f t="shared" si="0"/>
        <v>0</v>
      </c>
      <c r="M7" s="401">
        <f t="shared" si="0"/>
        <v>1.8980000000000001</v>
      </c>
      <c r="N7" s="401">
        <f t="shared" si="0"/>
        <v>3.4519999999999995</v>
      </c>
      <c r="O7" s="401">
        <f t="shared" si="0"/>
        <v>3.6430000000000007</v>
      </c>
      <c r="P7" s="401">
        <f t="shared" si="0"/>
        <v>20.459</v>
      </c>
    </row>
    <row r="8" spans="1:16" ht="15">
      <c r="A8" s="286" t="s">
        <v>420</v>
      </c>
      <c r="B8" s="186" t="s">
        <v>451</v>
      </c>
      <c r="C8" s="185" t="s">
        <v>262</v>
      </c>
      <c r="D8" s="181">
        <v>0</v>
      </c>
      <c r="E8" s="181">
        <v>0</v>
      </c>
      <c r="F8" s="181">
        <v>0</v>
      </c>
      <c r="G8" s="181">
        <v>0</v>
      </c>
      <c r="H8" s="181">
        <v>0</v>
      </c>
      <c r="I8" s="181">
        <v>0</v>
      </c>
      <c r="J8" s="181">
        <v>0</v>
      </c>
      <c r="K8" s="181">
        <v>0</v>
      </c>
      <c r="L8" s="181">
        <v>0</v>
      </c>
      <c r="M8" s="181">
        <v>0</v>
      </c>
      <c r="N8" s="181">
        <v>0</v>
      </c>
      <c r="O8" s="181">
        <v>0</v>
      </c>
      <c r="P8" s="401">
        <v>0</v>
      </c>
    </row>
    <row r="9" spans="1:16" ht="15">
      <c r="A9" s="286" t="s">
        <v>421</v>
      </c>
      <c r="B9" s="186" t="s">
        <v>452</v>
      </c>
      <c r="C9" s="185" t="s">
        <v>262</v>
      </c>
      <c r="D9" s="181">
        <v>1.341</v>
      </c>
      <c r="E9" s="181">
        <v>1.1439999999999999</v>
      </c>
      <c r="F9" s="181">
        <v>1.137</v>
      </c>
      <c r="G9" s="181">
        <v>0.26500000000000001</v>
      </c>
      <c r="H9" s="181">
        <v>0</v>
      </c>
      <c r="I9" s="181">
        <v>0</v>
      </c>
      <c r="J9" s="181">
        <v>0</v>
      </c>
      <c r="K9" s="181">
        <v>0</v>
      </c>
      <c r="L9" s="181">
        <v>0</v>
      </c>
      <c r="M9" s="181">
        <v>0.59399999999999997</v>
      </c>
      <c r="N9" s="181">
        <v>1.137</v>
      </c>
      <c r="O9" s="181">
        <v>1.2430000000000001</v>
      </c>
      <c r="P9" s="401">
        <v>6.8610000000000007</v>
      </c>
    </row>
    <row r="10" spans="1:16" ht="15">
      <c r="A10" s="286" t="s">
        <v>422</v>
      </c>
      <c r="B10" s="186" t="s">
        <v>453</v>
      </c>
      <c r="C10" s="185" t="s">
        <v>262</v>
      </c>
      <c r="D10" s="181">
        <v>0</v>
      </c>
      <c r="E10" s="181">
        <v>0</v>
      </c>
      <c r="F10" s="181">
        <v>0</v>
      </c>
      <c r="G10" s="181">
        <v>0</v>
      </c>
      <c r="H10" s="181">
        <v>0</v>
      </c>
      <c r="I10" s="181">
        <v>0</v>
      </c>
      <c r="J10" s="181">
        <v>0</v>
      </c>
      <c r="K10" s="181">
        <v>0</v>
      </c>
      <c r="L10" s="181">
        <v>0</v>
      </c>
      <c r="M10" s="181">
        <v>0</v>
      </c>
      <c r="N10" s="181">
        <v>0</v>
      </c>
      <c r="O10" s="181">
        <v>0</v>
      </c>
      <c r="P10" s="401">
        <v>0</v>
      </c>
    </row>
    <row r="11" spans="1:16" ht="15">
      <c r="A11" s="286" t="s">
        <v>423</v>
      </c>
      <c r="B11" s="186" t="s">
        <v>454</v>
      </c>
      <c r="C11" s="185" t="s">
        <v>262</v>
      </c>
      <c r="D11" s="187">
        <v>0</v>
      </c>
      <c r="E11" s="187">
        <v>0</v>
      </c>
      <c r="F11" s="187">
        <v>0</v>
      </c>
      <c r="G11" s="187">
        <v>0</v>
      </c>
      <c r="H11" s="187">
        <v>0</v>
      </c>
      <c r="I11" s="187">
        <v>0</v>
      </c>
      <c r="J11" s="187">
        <v>0</v>
      </c>
      <c r="K11" s="187">
        <v>0</v>
      </c>
      <c r="L11" s="187">
        <v>0</v>
      </c>
      <c r="M11" s="187">
        <v>0</v>
      </c>
      <c r="N11" s="187">
        <v>0</v>
      </c>
      <c r="O11" s="187">
        <v>0</v>
      </c>
      <c r="P11" s="401">
        <v>0</v>
      </c>
    </row>
    <row r="12" spans="1:16" ht="15">
      <c r="A12" s="286" t="s">
        <v>424</v>
      </c>
      <c r="B12" s="186" t="s">
        <v>455</v>
      </c>
      <c r="C12" s="185" t="s">
        <v>262</v>
      </c>
      <c r="D12" s="187">
        <v>0</v>
      </c>
      <c r="E12" s="187">
        <v>0</v>
      </c>
      <c r="F12" s="187">
        <v>0</v>
      </c>
      <c r="G12" s="187">
        <v>0</v>
      </c>
      <c r="H12" s="187">
        <v>0</v>
      </c>
      <c r="I12" s="187">
        <v>0</v>
      </c>
      <c r="J12" s="187">
        <v>0</v>
      </c>
      <c r="K12" s="187">
        <v>0</v>
      </c>
      <c r="L12" s="187">
        <v>0</v>
      </c>
      <c r="M12" s="187">
        <v>0</v>
      </c>
      <c r="N12" s="187">
        <v>0</v>
      </c>
      <c r="O12" s="187">
        <v>0</v>
      </c>
      <c r="P12" s="401">
        <v>0</v>
      </c>
    </row>
    <row r="13" spans="1:16" ht="15">
      <c r="A13" s="286" t="s">
        <v>456</v>
      </c>
      <c r="B13" s="186" t="s">
        <v>457</v>
      </c>
      <c r="C13" s="185" t="s">
        <v>262</v>
      </c>
      <c r="D13" s="187"/>
      <c r="E13" s="187"/>
      <c r="F13" s="187"/>
      <c r="G13" s="187"/>
      <c r="H13" s="187"/>
      <c r="I13" s="187"/>
      <c r="J13" s="187"/>
      <c r="K13" s="187"/>
      <c r="L13" s="187"/>
      <c r="M13" s="187"/>
      <c r="N13" s="187"/>
      <c r="O13" s="187"/>
      <c r="P13" s="401">
        <v>0</v>
      </c>
    </row>
    <row r="14" spans="1:16" ht="15">
      <c r="A14" s="286" t="s">
        <v>458</v>
      </c>
      <c r="B14" s="186" t="s">
        <v>459</v>
      </c>
      <c r="C14" s="185" t="s">
        <v>262</v>
      </c>
      <c r="D14" s="187"/>
      <c r="E14" s="187"/>
      <c r="F14" s="187"/>
      <c r="G14" s="187"/>
      <c r="H14" s="187"/>
      <c r="I14" s="187"/>
      <c r="J14" s="187"/>
      <c r="K14" s="187"/>
      <c r="L14" s="187"/>
      <c r="M14" s="187"/>
      <c r="N14" s="187"/>
      <c r="O14" s="187"/>
      <c r="P14" s="401">
        <v>0</v>
      </c>
    </row>
    <row r="15" spans="1:16" ht="24.75">
      <c r="A15" s="286" t="s">
        <v>460</v>
      </c>
      <c r="B15" s="186" t="s">
        <v>461</v>
      </c>
      <c r="C15" s="185" t="s">
        <v>262</v>
      </c>
      <c r="D15" s="187"/>
      <c r="E15" s="187"/>
      <c r="F15" s="187"/>
      <c r="G15" s="187"/>
      <c r="H15" s="187"/>
      <c r="I15" s="187"/>
      <c r="J15" s="187"/>
      <c r="K15" s="187"/>
      <c r="L15" s="187"/>
      <c r="M15" s="187"/>
      <c r="N15" s="187"/>
      <c r="O15" s="187"/>
      <c r="P15" s="401">
        <v>0</v>
      </c>
    </row>
    <row r="16" spans="1:16" ht="15">
      <c r="A16" s="286" t="s">
        <v>462</v>
      </c>
      <c r="B16" s="186" t="s">
        <v>463</v>
      </c>
      <c r="C16" s="185" t="s">
        <v>262</v>
      </c>
      <c r="D16" s="187"/>
      <c r="E16" s="187"/>
      <c r="F16" s="187"/>
      <c r="G16" s="187"/>
      <c r="H16" s="187"/>
      <c r="I16" s="187"/>
      <c r="J16" s="187"/>
      <c r="K16" s="187"/>
      <c r="L16" s="187"/>
      <c r="M16" s="187"/>
      <c r="N16" s="187"/>
      <c r="O16" s="187"/>
      <c r="P16" s="401">
        <v>0</v>
      </c>
    </row>
    <row r="17" spans="1:16" ht="15">
      <c r="A17" s="286" t="s">
        <v>464</v>
      </c>
      <c r="B17" s="186" t="s">
        <v>465</v>
      </c>
      <c r="C17" s="185" t="s">
        <v>262</v>
      </c>
      <c r="D17" s="187">
        <v>5.6000000000000001E-2</v>
      </c>
      <c r="E17" s="187">
        <v>0.05</v>
      </c>
      <c r="F17" s="187">
        <v>5.6000000000000001E-2</v>
      </c>
      <c r="G17" s="187">
        <v>1.4E-2</v>
      </c>
      <c r="H17" s="187">
        <v>0</v>
      </c>
      <c r="I17" s="187">
        <v>0</v>
      </c>
      <c r="J17" s="187">
        <v>0</v>
      </c>
      <c r="K17" s="187">
        <v>0</v>
      </c>
      <c r="L17" s="187">
        <v>0</v>
      </c>
      <c r="M17" s="187">
        <v>0.03</v>
      </c>
      <c r="N17" s="187">
        <v>5.3999999999999999E-2</v>
      </c>
      <c r="O17" s="187">
        <v>5.6000000000000001E-2</v>
      </c>
      <c r="P17" s="401">
        <v>0.316</v>
      </c>
    </row>
    <row r="18" spans="1:16" ht="15">
      <c r="A18" s="286" t="s">
        <v>466</v>
      </c>
      <c r="B18" s="186" t="s">
        <v>467</v>
      </c>
      <c r="C18" s="185" t="s">
        <v>262</v>
      </c>
      <c r="D18" s="187">
        <v>2.1760000000000002</v>
      </c>
      <c r="E18" s="187">
        <v>1.966</v>
      </c>
      <c r="F18" s="187">
        <v>2.1760000000000002</v>
      </c>
      <c r="G18" s="187">
        <v>0.56200000000000006</v>
      </c>
      <c r="H18" s="187">
        <v>0</v>
      </c>
      <c r="I18" s="187">
        <v>0</v>
      </c>
      <c r="J18" s="187">
        <v>0</v>
      </c>
      <c r="K18" s="187">
        <v>0</v>
      </c>
      <c r="L18" s="187">
        <v>0</v>
      </c>
      <c r="M18" s="187">
        <v>1.1930000000000001</v>
      </c>
      <c r="N18" s="187">
        <v>2.1059999999999999</v>
      </c>
      <c r="O18" s="187">
        <v>2.1760000000000002</v>
      </c>
      <c r="P18" s="401">
        <v>12.355</v>
      </c>
    </row>
    <row r="19" spans="1:16" ht="15">
      <c r="A19" s="286" t="s">
        <v>468</v>
      </c>
      <c r="B19" s="186" t="s">
        <v>469</v>
      </c>
      <c r="C19" s="185" t="s">
        <v>262</v>
      </c>
      <c r="D19" s="187">
        <v>0.17899999999999999</v>
      </c>
      <c r="E19" s="187">
        <v>0.153</v>
      </c>
      <c r="F19" s="187">
        <v>0.155</v>
      </c>
      <c r="G19" s="187">
        <v>3.5999999999999997E-2</v>
      </c>
      <c r="H19" s="187">
        <v>0</v>
      </c>
      <c r="I19" s="187">
        <v>0</v>
      </c>
      <c r="J19" s="187">
        <v>0</v>
      </c>
      <c r="K19" s="187">
        <v>0</v>
      </c>
      <c r="L19" s="187">
        <v>0</v>
      </c>
      <c r="M19" s="187">
        <v>8.1000000000000003E-2</v>
      </c>
      <c r="N19" s="187">
        <v>0.155</v>
      </c>
      <c r="O19" s="187">
        <v>0.16800000000000001</v>
      </c>
      <c r="P19" s="401">
        <v>0.92700000000000005</v>
      </c>
    </row>
    <row r="20" spans="1:16" ht="15">
      <c r="A20" s="286" t="s">
        <v>470</v>
      </c>
      <c r="B20" s="186" t="s">
        <v>471</v>
      </c>
      <c r="C20" s="185" t="s">
        <v>262</v>
      </c>
      <c r="D20" s="187">
        <v>0</v>
      </c>
      <c r="E20" s="187">
        <v>0</v>
      </c>
      <c r="F20" s="187">
        <v>0</v>
      </c>
      <c r="G20" s="187">
        <v>0</v>
      </c>
      <c r="H20" s="187">
        <v>0</v>
      </c>
      <c r="I20" s="187">
        <v>0</v>
      </c>
      <c r="J20" s="187">
        <v>0</v>
      </c>
      <c r="K20" s="187">
        <v>0</v>
      </c>
      <c r="L20" s="187">
        <v>0</v>
      </c>
      <c r="M20" s="187">
        <v>0</v>
      </c>
      <c r="N20" s="187">
        <v>0</v>
      </c>
      <c r="O20" s="187">
        <v>0</v>
      </c>
      <c r="P20" s="401">
        <v>0</v>
      </c>
    </row>
    <row r="21" spans="1:16" ht="15">
      <c r="A21" s="289" t="s">
        <v>472</v>
      </c>
      <c r="B21" s="186" t="s">
        <v>473</v>
      </c>
      <c r="C21" s="185" t="s">
        <v>262</v>
      </c>
      <c r="D21" s="187"/>
      <c r="E21" s="187"/>
      <c r="F21" s="187"/>
      <c r="G21" s="187"/>
      <c r="H21" s="187"/>
      <c r="I21" s="187"/>
      <c r="J21" s="187"/>
      <c r="K21" s="187"/>
      <c r="L21" s="187"/>
      <c r="M21" s="187"/>
      <c r="N21" s="187"/>
      <c r="O21" s="187"/>
      <c r="P21" s="401">
        <v>0</v>
      </c>
    </row>
    <row r="22" spans="1:16">
      <c r="A22" s="286"/>
      <c r="B22" s="1318" t="s">
        <v>924</v>
      </c>
      <c r="C22" s="1318"/>
      <c r="D22" s="1318"/>
      <c r="E22" s="1318"/>
      <c r="F22" s="1318"/>
      <c r="G22" s="1318"/>
      <c r="H22" s="1318"/>
      <c r="I22" s="1318"/>
      <c r="J22" s="1318"/>
      <c r="K22" s="1318"/>
      <c r="L22" s="1318"/>
      <c r="M22" s="1318"/>
      <c r="N22" s="1318"/>
      <c r="O22" s="1318"/>
      <c r="P22" s="1318"/>
    </row>
    <row r="23" spans="1:16" ht="24.75">
      <c r="A23" s="290" t="s">
        <v>299</v>
      </c>
      <c r="B23" s="188" t="s">
        <v>474</v>
      </c>
      <c r="C23" s="189" t="s">
        <v>262</v>
      </c>
      <c r="D23" s="401">
        <f t="shared" ref="D23:P23" si="1">SUM(D24:D38)</f>
        <v>7.1349999999999998</v>
      </c>
      <c r="E23" s="401">
        <f t="shared" si="1"/>
        <v>6.4449999999999994</v>
      </c>
      <c r="F23" s="401">
        <f t="shared" si="1"/>
        <v>7.1349999999999998</v>
      </c>
      <c r="G23" s="401">
        <f t="shared" si="1"/>
        <v>1.8419999999999999</v>
      </c>
      <c r="H23" s="401">
        <f t="shared" si="1"/>
        <v>0</v>
      </c>
      <c r="I23" s="401">
        <f t="shared" si="1"/>
        <v>0</v>
      </c>
      <c r="J23" s="401">
        <f t="shared" si="1"/>
        <v>0</v>
      </c>
      <c r="K23" s="401">
        <f t="shared" si="1"/>
        <v>0</v>
      </c>
      <c r="L23" s="401">
        <f t="shared" si="1"/>
        <v>0</v>
      </c>
      <c r="M23" s="401">
        <f t="shared" si="1"/>
        <v>3.9139999999999997</v>
      </c>
      <c r="N23" s="401">
        <f t="shared" si="1"/>
        <v>6.9050000000000002</v>
      </c>
      <c r="O23" s="401">
        <f t="shared" si="1"/>
        <v>7.1339999999999995</v>
      </c>
      <c r="P23" s="401">
        <f t="shared" si="1"/>
        <v>40.51</v>
      </c>
    </row>
    <row r="24" spans="1:16" ht="15">
      <c r="A24" s="290" t="s">
        <v>386</v>
      </c>
      <c r="B24" s="191" t="s">
        <v>475</v>
      </c>
      <c r="C24" s="189" t="s">
        <v>262</v>
      </c>
      <c r="D24" s="192">
        <v>7.1269999999999998</v>
      </c>
      <c r="E24" s="192">
        <v>6.4379999999999997</v>
      </c>
      <c r="F24" s="192">
        <v>7.1269999999999998</v>
      </c>
      <c r="G24" s="192">
        <v>1.839</v>
      </c>
      <c r="H24" s="192">
        <v>0</v>
      </c>
      <c r="I24" s="192">
        <v>0</v>
      </c>
      <c r="J24" s="192">
        <v>0</v>
      </c>
      <c r="K24" s="192">
        <v>0</v>
      </c>
      <c r="L24" s="192">
        <v>0</v>
      </c>
      <c r="M24" s="192">
        <v>3.9089999999999998</v>
      </c>
      <c r="N24" s="192">
        <v>6.8970000000000002</v>
      </c>
      <c r="O24" s="192">
        <v>7.1269999999999998</v>
      </c>
      <c r="P24" s="401">
        <f>SUM(D24:O24)</f>
        <v>40.463999999999999</v>
      </c>
    </row>
    <row r="25" spans="1:16" ht="15">
      <c r="A25" s="290" t="s">
        <v>388</v>
      </c>
      <c r="B25" s="191" t="s">
        <v>476</v>
      </c>
      <c r="C25" s="189" t="s">
        <v>262</v>
      </c>
      <c r="D25" s="192">
        <v>8.0000000000000002E-3</v>
      </c>
      <c r="E25" s="192">
        <v>7.0000000000000001E-3</v>
      </c>
      <c r="F25" s="192">
        <v>8.0000000000000002E-3</v>
      </c>
      <c r="G25" s="192">
        <v>3.0000000000000001E-3</v>
      </c>
      <c r="H25" s="192">
        <v>0</v>
      </c>
      <c r="I25" s="192">
        <v>0</v>
      </c>
      <c r="J25" s="192">
        <v>0</v>
      </c>
      <c r="K25" s="192">
        <v>0</v>
      </c>
      <c r="L25" s="192">
        <v>0</v>
      </c>
      <c r="M25" s="192">
        <v>5.0000000000000001E-3</v>
      </c>
      <c r="N25" s="192">
        <v>8.0000000000000002E-3</v>
      </c>
      <c r="O25" s="192">
        <v>7.0000000000000001E-3</v>
      </c>
      <c r="P25" s="401">
        <f t="shared" ref="P25:P38" si="2">SUM(D25:O25)</f>
        <v>4.5999999999999999E-2</v>
      </c>
    </row>
    <row r="26" spans="1:16" ht="15">
      <c r="A26" s="290" t="s">
        <v>430</v>
      </c>
      <c r="B26" s="191" t="s">
        <v>477</v>
      </c>
      <c r="C26" s="189" t="s">
        <v>262</v>
      </c>
      <c r="D26" s="192">
        <v>0</v>
      </c>
      <c r="E26" s="192">
        <v>0</v>
      </c>
      <c r="F26" s="192">
        <v>0</v>
      </c>
      <c r="G26" s="192">
        <v>0</v>
      </c>
      <c r="H26" s="192">
        <v>0</v>
      </c>
      <c r="I26" s="192">
        <v>0</v>
      </c>
      <c r="J26" s="192">
        <v>0</v>
      </c>
      <c r="K26" s="192">
        <v>0</v>
      </c>
      <c r="L26" s="192">
        <v>0</v>
      </c>
      <c r="M26" s="192">
        <v>0</v>
      </c>
      <c r="N26" s="192">
        <v>0</v>
      </c>
      <c r="O26" s="192">
        <v>0</v>
      </c>
      <c r="P26" s="401">
        <f t="shared" si="2"/>
        <v>0</v>
      </c>
    </row>
    <row r="27" spans="1:16" ht="15">
      <c r="A27" s="290" t="s">
        <v>431</v>
      </c>
      <c r="B27" s="191" t="s">
        <v>478</v>
      </c>
      <c r="C27" s="189" t="s">
        <v>262</v>
      </c>
      <c r="D27" s="192">
        <v>0</v>
      </c>
      <c r="E27" s="192">
        <v>0</v>
      </c>
      <c r="F27" s="192">
        <v>0</v>
      </c>
      <c r="G27" s="192">
        <v>0</v>
      </c>
      <c r="H27" s="192">
        <v>0</v>
      </c>
      <c r="I27" s="192">
        <v>0</v>
      </c>
      <c r="J27" s="192">
        <v>0</v>
      </c>
      <c r="K27" s="192">
        <v>0</v>
      </c>
      <c r="L27" s="192">
        <v>0</v>
      </c>
      <c r="M27" s="192">
        <v>0</v>
      </c>
      <c r="N27" s="192">
        <v>0</v>
      </c>
      <c r="O27" s="192">
        <v>0</v>
      </c>
      <c r="P27" s="401">
        <f t="shared" si="2"/>
        <v>0</v>
      </c>
    </row>
    <row r="28" spans="1:16" ht="15">
      <c r="A28" s="290" t="s">
        <v>432</v>
      </c>
      <c r="B28" s="191" t="s">
        <v>479</v>
      </c>
      <c r="C28" s="189" t="s">
        <v>262</v>
      </c>
      <c r="D28" s="192"/>
      <c r="E28" s="192"/>
      <c r="F28" s="192"/>
      <c r="G28" s="192"/>
      <c r="H28" s="192"/>
      <c r="I28" s="192"/>
      <c r="J28" s="192"/>
      <c r="K28" s="192"/>
      <c r="L28" s="192"/>
      <c r="M28" s="192"/>
      <c r="N28" s="192"/>
      <c r="O28" s="192"/>
      <c r="P28" s="401">
        <f t="shared" si="2"/>
        <v>0</v>
      </c>
    </row>
    <row r="29" spans="1:16" ht="15.75" customHeight="1">
      <c r="A29" s="290" t="s">
        <v>480</v>
      </c>
      <c r="B29" s="191" t="s">
        <v>481</v>
      </c>
      <c r="C29" s="189" t="s">
        <v>262</v>
      </c>
      <c r="D29" s="192"/>
      <c r="E29" s="192"/>
      <c r="F29" s="192"/>
      <c r="G29" s="192"/>
      <c r="H29" s="192"/>
      <c r="I29" s="192"/>
      <c r="J29" s="192"/>
      <c r="K29" s="192"/>
      <c r="L29" s="192"/>
      <c r="M29" s="192"/>
      <c r="N29" s="192"/>
      <c r="O29" s="192"/>
      <c r="P29" s="401">
        <f t="shared" si="2"/>
        <v>0</v>
      </c>
    </row>
    <row r="30" spans="1:16" ht="15">
      <c r="A30" s="290" t="s">
        <v>482</v>
      </c>
      <c r="B30" s="191" t="s">
        <v>483</v>
      </c>
      <c r="C30" s="189" t="s">
        <v>262</v>
      </c>
      <c r="D30" s="192">
        <v>0</v>
      </c>
      <c r="E30" s="192">
        <v>0</v>
      </c>
      <c r="F30" s="192">
        <v>0</v>
      </c>
      <c r="G30" s="192">
        <v>0</v>
      </c>
      <c r="H30" s="192">
        <v>0</v>
      </c>
      <c r="I30" s="192">
        <v>0</v>
      </c>
      <c r="J30" s="192">
        <v>0</v>
      </c>
      <c r="K30" s="192">
        <v>0</v>
      </c>
      <c r="L30" s="192">
        <v>0</v>
      </c>
      <c r="M30" s="192">
        <v>0</v>
      </c>
      <c r="N30" s="192">
        <v>0</v>
      </c>
      <c r="O30" s="192">
        <v>0</v>
      </c>
      <c r="P30" s="401">
        <f t="shared" si="2"/>
        <v>0</v>
      </c>
    </row>
    <row r="31" spans="1:16" ht="15">
      <c r="A31" s="290" t="s">
        <v>484</v>
      </c>
      <c r="B31" s="191" t="s">
        <v>485</v>
      </c>
      <c r="C31" s="189" t="s">
        <v>262</v>
      </c>
      <c r="D31" s="192">
        <v>0</v>
      </c>
      <c r="E31" s="192">
        <v>0</v>
      </c>
      <c r="F31" s="192">
        <v>0</v>
      </c>
      <c r="G31" s="192">
        <v>0</v>
      </c>
      <c r="H31" s="192">
        <v>0</v>
      </c>
      <c r="I31" s="192">
        <v>0</v>
      </c>
      <c r="J31" s="192">
        <v>0</v>
      </c>
      <c r="K31" s="192">
        <v>0</v>
      </c>
      <c r="L31" s="192">
        <v>0</v>
      </c>
      <c r="M31" s="192">
        <v>0</v>
      </c>
      <c r="N31" s="192">
        <v>0</v>
      </c>
      <c r="O31" s="192">
        <v>0</v>
      </c>
      <c r="P31" s="401">
        <f t="shared" si="2"/>
        <v>0</v>
      </c>
    </row>
    <row r="32" spans="1:16" ht="15">
      <c r="A32" s="290" t="s">
        <v>486</v>
      </c>
      <c r="B32" s="191" t="s">
        <v>487</v>
      </c>
      <c r="C32" s="189" t="s">
        <v>262</v>
      </c>
      <c r="D32" s="192"/>
      <c r="E32" s="192"/>
      <c r="F32" s="192"/>
      <c r="G32" s="192"/>
      <c r="H32" s="192"/>
      <c r="I32" s="192"/>
      <c r="J32" s="192"/>
      <c r="K32" s="192"/>
      <c r="L32" s="192"/>
      <c r="M32" s="192"/>
      <c r="N32" s="192"/>
      <c r="O32" s="192"/>
      <c r="P32" s="401">
        <f t="shared" si="2"/>
        <v>0</v>
      </c>
    </row>
    <row r="33" spans="1:16" ht="15">
      <c r="A33" s="291" t="s">
        <v>488</v>
      </c>
      <c r="B33" s="191" t="s">
        <v>489</v>
      </c>
      <c r="C33" s="189" t="s">
        <v>262</v>
      </c>
      <c r="D33" s="192"/>
      <c r="E33" s="192"/>
      <c r="F33" s="192"/>
      <c r="G33" s="192"/>
      <c r="H33" s="192"/>
      <c r="I33" s="192"/>
      <c r="J33" s="192"/>
      <c r="K33" s="192"/>
      <c r="L33" s="192"/>
      <c r="M33" s="192"/>
      <c r="N33" s="192"/>
      <c r="O33" s="192"/>
      <c r="P33" s="401">
        <f t="shared" si="2"/>
        <v>0</v>
      </c>
    </row>
    <row r="34" spans="1:16" ht="15">
      <c r="A34" s="290" t="s">
        <v>490</v>
      </c>
      <c r="B34" s="191" t="s">
        <v>491</v>
      </c>
      <c r="C34" s="189" t="s">
        <v>262</v>
      </c>
      <c r="D34" s="192"/>
      <c r="E34" s="192"/>
      <c r="F34" s="192"/>
      <c r="G34" s="192"/>
      <c r="H34" s="192"/>
      <c r="I34" s="192"/>
      <c r="J34" s="192"/>
      <c r="K34" s="192"/>
      <c r="L34" s="192"/>
      <c r="M34" s="192"/>
      <c r="N34" s="192"/>
      <c r="O34" s="192"/>
      <c r="P34" s="401">
        <f t="shared" si="2"/>
        <v>0</v>
      </c>
    </row>
    <row r="35" spans="1:16" ht="15">
      <c r="A35" s="290" t="s">
        <v>492</v>
      </c>
      <c r="B35" s="191" t="s">
        <v>493</v>
      </c>
      <c r="C35" s="189" t="s">
        <v>262</v>
      </c>
      <c r="D35" s="192"/>
      <c r="E35" s="192"/>
      <c r="F35" s="192"/>
      <c r="G35" s="192"/>
      <c r="H35" s="192"/>
      <c r="I35" s="192"/>
      <c r="J35" s="192"/>
      <c r="K35" s="192"/>
      <c r="L35" s="192"/>
      <c r="M35" s="192"/>
      <c r="N35" s="192"/>
      <c r="O35" s="192"/>
      <c r="P35" s="401">
        <f t="shared" si="2"/>
        <v>0</v>
      </c>
    </row>
    <row r="36" spans="1:16" ht="15">
      <c r="A36" s="291" t="s">
        <v>494</v>
      </c>
      <c r="B36" s="191" t="s">
        <v>884</v>
      </c>
      <c r="C36" s="189" t="s">
        <v>262</v>
      </c>
      <c r="D36" s="192"/>
      <c r="E36" s="192"/>
      <c r="F36" s="192"/>
      <c r="G36" s="192"/>
      <c r="H36" s="192"/>
      <c r="I36" s="192"/>
      <c r="J36" s="192"/>
      <c r="K36" s="192"/>
      <c r="L36" s="192"/>
      <c r="M36" s="192"/>
      <c r="N36" s="192"/>
      <c r="O36" s="192"/>
      <c r="P36" s="401">
        <f t="shared" si="2"/>
        <v>0</v>
      </c>
    </row>
    <row r="37" spans="1:16" ht="24.75">
      <c r="A37" s="291" t="s">
        <v>495</v>
      </c>
      <c r="B37" s="193" t="s">
        <v>496</v>
      </c>
      <c r="C37" s="189" t="s">
        <v>262</v>
      </c>
      <c r="D37" s="192"/>
      <c r="E37" s="192"/>
      <c r="F37" s="192"/>
      <c r="G37" s="192"/>
      <c r="H37" s="192"/>
      <c r="I37" s="192"/>
      <c r="J37" s="192"/>
      <c r="K37" s="192"/>
      <c r="L37" s="192"/>
      <c r="M37" s="192"/>
      <c r="N37" s="192"/>
      <c r="O37" s="192"/>
      <c r="P37" s="401">
        <f t="shared" si="2"/>
        <v>0</v>
      </c>
    </row>
    <row r="38" spans="1:16" ht="24">
      <c r="A38" s="291" t="s">
        <v>497</v>
      </c>
      <c r="B38" s="193" t="s">
        <v>498</v>
      </c>
      <c r="C38" s="189" t="s">
        <v>262</v>
      </c>
      <c r="D38" s="192">
        <v>0</v>
      </c>
      <c r="E38" s="192">
        <v>0</v>
      </c>
      <c r="F38" s="192">
        <v>0</v>
      </c>
      <c r="G38" s="192">
        <v>0</v>
      </c>
      <c r="H38" s="192">
        <v>0</v>
      </c>
      <c r="I38" s="192">
        <v>0</v>
      </c>
      <c r="J38" s="192">
        <v>0</v>
      </c>
      <c r="K38" s="192">
        <v>0</v>
      </c>
      <c r="L38" s="192">
        <v>0</v>
      </c>
      <c r="M38" s="192">
        <v>0</v>
      </c>
      <c r="N38" s="192">
        <v>0</v>
      </c>
      <c r="O38" s="192">
        <v>0</v>
      </c>
      <c r="P38" s="402">
        <f t="shared" si="2"/>
        <v>0</v>
      </c>
    </row>
    <row r="39" spans="1:16">
      <c r="A39" s="291" t="s">
        <v>499</v>
      </c>
      <c r="B39" s="191" t="s">
        <v>471</v>
      </c>
      <c r="C39" s="189" t="s">
        <v>262</v>
      </c>
      <c r="D39" s="192"/>
      <c r="E39" s="192"/>
      <c r="F39" s="192"/>
      <c r="G39" s="192"/>
      <c r="H39" s="192"/>
      <c r="I39" s="192"/>
      <c r="J39" s="192"/>
      <c r="K39" s="192"/>
      <c r="L39" s="192"/>
      <c r="M39" s="192"/>
      <c r="N39" s="192"/>
      <c r="O39" s="192"/>
      <c r="P39" s="190"/>
    </row>
    <row r="40" spans="1:16" ht="33" customHeight="1">
      <c r="A40" s="291" t="s">
        <v>500</v>
      </c>
      <c r="B40" s="193" t="s">
        <v>473</v>
      </c>
      <c r="C40" s="189" t="s">
        <v>262</v>
      </c>
      <c r="D40" s="192"/>
      <c r="E40" s="192"/>
      <c r="F40" s="192"/>
      <c r="G40" s="192"/>
      <c r="H40" s="192"/>
      <c r="I40" s="192"/>
      <c r="J40" s="192"/>
      <c r="K40" s="192"/>
      <c r="L40" s="192"/>
      <c r="M40" s="192"/>
      <c r="N40" s="192"/>
      <c r="O40" s="192"/>
      <c r="P40" s="190"/>
    </row>
    <row r="41" spans="1:16" ht="33" customHeight="1">
      <c r="A41" s="292"/>
      <c r="B41" s="194"/>
      <c r="C41" s="195"/>
      <c r="D41" s="196"/>
      <c r="E41" s="196"/>
      <c r="F41" s="196"/>
      <c r="G41" s="196"/>
      <c r="H41" s="196"/>
      <c r="I41" s="196"/>
      <c r="J41" s="196"/>
      <c r="K41" s="196"/>
      <c r="L41" s="196"/>
      <c r="M41" s="196"/>
      <c r="N41" s="196"/>
      <c r="O41" s="196"/>
      <c r="P41" s="197"/>
    </row>
    <row r="42" spans="1:16" s="293" customFormat="1" ht="19.5" customHeight="1">
      <c r="B42" s="253" t="s">
        <v>891</v>
      </c>
      <c r="C42" s="294"/>
      <c r="D42" s="294"/>
      <c r="E42" s="115" t="s">
        <v>756</v>
      </c>
      <c r="F42" s="1090"/>
      <c r="G42" s="1090"/>
      <c r="H42" s="1090"/>
      <c r="I42" s="115"/>
      <c r="J42" s="115"/>
      <c r="K42" s="1315" t="s">
        <v>1074</v>
      </c>
      <c r="L42" s="1315"/>
      <c r="M42" s="1315"/>
      <c r="N42" s="115"/>
      <c r="O42" s="295"/>
      <c r="P42" s="295"/>
    </row>
    <row r="43" spans="1:16" s="293" customFormat="1">
      <c r="B43" s="280"/>
      <c r="C43" s="280"/>
      <c r="D43" s="296"/>
      <c r="E43" s="297"/>
      <c r="F43" s="1090"/>
      <c r="G43" s="1091"/>
      <c r="H43" s="1090"/>
      <c r="I43" s="115"/>
      <c r="J43" s="115"/>
      <c r="K43" s="115"/>
      <c r="L43" s="115"/>
      <c r="M43" s="115"/>
      <c r="N43" s="115"/>
      <c r="O43" s="295"/>
      <c r="P43" s="295"/>
    </row>
  </sheetData>
  <mergeCells count="6">
    <mergeCell ref="M1:P1"/>
    <mergeCell ref="K42:M42"/>
    <mergeCell ref="B2:P2"/>
    <mergeCell ref="E3:K3"/>
    <mergeCell ref="B6:P6"/>
    <mergeCell ref="B22:P22"/>
  </mergeCells>
  <pageMargins left="0" right="0" top="0" bottom="0" header="0" footer="0"/>
  <pageSetup paperSize="9" scale="66" orientation="landscape" r:id="rId1"/>
</worksheet>
</file>

<file path=xl/worksheets/sheet23.xml><?xml version="1.0" encoding="utf-8"?>
<worksheet xmlns="http://schemas.openxmlformats.org/spreadsheetml/2006/main" xmlns:r="http://schemas.openxmlformats.org/officeDocument/2006/relationships">
  <sheetPr>
    <tabColor rgb="FFFFFF00"/>
    <pageSetUpPr fitToPage="1"/>
  </sheetPr>
  <dimension ref="A1:S96"/>
  <sheetViews>
    <sheetView view="pageBreakPreview" zoomScale="85" zoomScaleNormal="85" zoomScaleSheetLayoutView="85" workbookViewId="0">
      <selection activeCell="E29" sqref="E29"/>
    </sheetView>
  </sheetViews>
  <sheetFormatPr defaultColWidth="8.85546875" defaultRowHeight="12"/>
  <cols>
    <col min="1" max="1" width="5.140625" style="267" customWidth="1"/>
    <col min="2" max="2" width="31.28515625" style="267" customWidth="1"/>
    <col min="3" max="3" width="7.42578125" style="268" customWidth="1"/>
    <col min="4" max="5" width="13" style="267" customWidth="1"/>
    <col min="6" max="6" width="10.28515625" style="267" customWidth="1"/>
    <col min="7" max="7" width="10.5703125" style="267" customWidth="1"/>
    <col min="8" max="8" width="11.85546875" style="267" customWidth="1"/>
    <col min="9" max="9" width="10.5703125" style="267" customWidth="1"/>
    <col min="10" max="15" width="9.140625" style="267" customWidth="1"/>
    <col min="16" max="16" width="9" style="267" customWidth="1"/>
    <col min="17" max="19" width="9.140625" style="267" customWidth="1"/>
    <col min="20" max="16384" width="8.85546875" style="267"/>
  </cols>
  <sheetData>
    <row r="1" spans="1:19" ht="79.5" customHeight="1">
      <c r="F1" s="269"/>
      <c r="J1" s="1322" t="s">
        <v>925</v>
      </c>
      <c r="K1" s="1322"/>
      <c r="L1" s="1322"/>
      <c r="M1" s="1322"/>
      <c r="N1" s="1322"/>
    </row>
    <row r="2" spans="1:19" ht="22.5" customHeight="1">
      <c r="A2" s="1323" t="str">
        <f>"Розрахунок вартості технологічної води та води на господарсько-побутові потреби з урахуванням водовідведення на планований період з "&amp;ІНСТРУКЦІЯ!B1&amp;" року"</f>
        <v>Розрахунок вартості технологічної води та води на господарсько-побутові потреби з урахуванням водовідведення на планований період з  з 01.10.2021 р.-30.09.2022 р. року</v>
      </c>
      <c r="B2" s="1323"/>
      <c r="C2" s="1323"/>
      <c r="D2" s="1323"/>
      <c r="E2" s="1323"/>
      <c r="F2" s="1323"/>
      <c r="G2" s="1323"/>
      <c r="H2" s="1323"/>
      <c r="I2" s="1323"/>
      <c r="J2" s="1323"/>
      <c r="K2" s="1323"/>
      <c r="L2" s="1323"/>
      <c r="M2" s="1323"/>
      <c r="N2" s="1323"/>
      <c r="O2" s="1323"/>
      <c r="P2" s="270"/>
      <c r="Q2" s="270"/>
      <c r="R2" s="270"/>
      <c r="S2" s="270"/>
    </row>
    <row r="3" spans="1:19">
      <c r="G3" s="271" t="str">
        <f>'Лист 6'!B4</f>
        <v>Акціонерне товариство "ОБЛТЕПЛОКОМУНЕНЕРГО" м. Чернігів, смт. Срібне</v>
      </c>
      <c r="O3" s="267" t="s">
        <v>170</v>
      </c>
    </row>
    <row r="4" spans="1:19" ht="30.75" customHeight="1">
      <c r="A4" s="1324" t="s">
        <v>501</v>
      </c>
      <c r="B4" s="1324" t="s">
        <v>128</v>
      </c>
      <c r="C4" s="1325" t="s">
        <v>129</v>
      </c>
      <c r="D4" s="1324" t="s">
        <v>65</v>
      </c>
      <c r="E4" s="1324"/>
      <c r="F4" s="1324"/>
      <c r="G4" s="1324"/>
      <c r="H4" s="1324"/>
      <c r="I4" s="1324"/>
      <c r="J4" s="1324"/>
      <c r="K4" s="1324"/>
      <c r="L4" s="1324"/>
      <c r="M4" s="1324"/>
      <c r="N4" s="1324"/>
      <c r="O4" s="1324"/>
      <c r="P4" s="1324"/>
      <c r="Q4" s="1324"/>
      <c r="R4" s="1324"/>
      <c r="S4" s="1324"/>
    </row>
    <row r="5" spans="1:19" ht="47.25" customHeight="1">
      <c r="A5" s="1324"/>
      <c r="B5" s="1324"/>
      <c r="C5" s="1325"/>
      <c r="D5" s="1324" t="s">
        <v>63</v>
      </c>
      <c r="E5" s="1324"/>
      <c r="F5" s="1325" t="s">
        <v>502</v>
      </c>
      <c r="G5" s="1325"/>
      <c r="H5" s="1325" t="s">
        <v>503</v>
      </c>
      <c r="I5" s="1325"/>
      <c r="J5" s="1319" t="s">
        <v>18</v>
      </c>
      <c r="K5" s="1319"/>
      <c r="L5" s="1319" t="s">
        <v>504</v>
      </c>
      <c r="M5" s="1319"/>
      <c r="N5" s="1319" t="s">
        <v>505</v>
      </c>
      <c r="O5" s="1319"/>
      <c r="P5" s="1320" t="s">
        <v>506</v>
      </c>
      <c r="Q5" s="1320"/>
      <c r="R5" s="1321" t="s">
        <v>19</v>
      </c>
      <c r="S5" s="1321"/>
    </row>
    <row r="6" spans="1:19" ht="24.75" customHeight="1">
      <c r="A6" s="1324"/>
      <c r="B6" s="1324"/>
      <c r="C6" s="1325"/>
      <c r="D6" s="127" t="s">
        <v>507</v>
      </c>
      <c r="E6" s="127" t="s">
        <v>508</v>
      </c>
      <c r="F6" s="127" t="s">
        <v>507</v>
      </c>
      <c r="G6" s="127" t="s">
        <v>508</v>
      </c>
      <c r="H6" s="127" t="s">
        <v>507</v>
      </c>
      <c r="I6" s="127" t="s">
        <v>508</v>
      </c>
      <c r="J6" s="127" t="s">
        <v>507</v>
      </c>
      <c r="K6" s="127" t="s">
        <v>508</v>
      </c>
      <c r="L6" s="127" t="s">
        <v>507</v>
      </c>
      <c r="M6" s="127" t="s">
        <v>508</v>
      </c>
      <c r="N6" s="127" t="s">
        <v>507</v>
      </c>
      <c r="O6" s="127" t="s">
        <v>508</v>
      </c>
      <c r="P6" s="128" t="s">
        <v>507</v>
      </c>
      <c r="Q6" s="128" t="s">
        <v>508</v>
      </c>
      <c r="R6" s="128" t="s">
        <v>507</v>
      </c>
      <c r="S6" s="128" t="s">
        <v>508</v>
      </c>
    </row>
    <row r="7" spans="1:19" ht="12" customHeight="1">
      <c r="A7" s="178">
        <v>1</v>
      </c>
      <c r="B7" s="178">
        <v>2</v>
      </c>
      <c r="C7" s="178">
        <v>3</v>
      </c>
      <c r="D7" s="178">
        <v>4</v>
      </c>
      <c r="E7" s="178">
        <v>5</v>
      </c>
      <c r="F7" s="178">
        <v>6</v>
      </c>
      <c r="G7" s="178">
        <v>7</v>
      </c>
      <c r="H7" s="178">
        <v>8</v>
      </c>
      <c r="I7" s="178">
        <v>9</v>
      </c>
      <c r="J7" s="178">
        <v>10</v>
      </c>
      <c r="K7" s="178">
        <v>11</v>
      </c>
      <c r="L7" s="178">
        <v>12</v>
      </c>
      <c r="M7" s="178">
        <v>13</v>
      </c>
      <c r="N7" s="178">
        <v>14</v>
      </c>
      <c r="O7" s="178">
        <v>15</v>
      </c>
      <c r="P7" s="272">
        <v>16</v>
      </c>
      <c r="Q7" s="272">
        <v>17</v>
      </c>
      <c r="R7" s="272">
        <v>18</v>
      </c>
      <c r="S7" s="272">
        <v>19</v>
      </c>
    </row>
    <row r="8" spans="1:19" ht="48">
      <c r="A8" s="129" t="s">
        <v>300</v>
      </c>
      <c r="B8" s="240" t="s">
        <v>720</v>
      </c>
      <c r="C8" s="273" t="s">
        <v>721</v>
      </c>
      <c r="D8" s="403">
        <f t="shared" ref="D8:E8" si="0">SUMIF($C$11:$C$13,$C$11,D$11:D$13)</f>
        <v>129.31874944513544</v>
      </c>
      <c r="E8" s="403">
        <f t="shared" si="0"/>
        <v>1.4009999999999998</v>
      </c>
      <c r="F8" s="403">
        <f>SUMIF($C$11:$C$13,$C$11,F$11:F$13)</f>
        <v>0</v>
      </c>
      <c r="G8" s="403">
        <f t="shared" ref="G8:S8" si="1">SUMIF($C$11:$C$13,$C$11,G$11:G$13)</f>
        <v>0</v>
      </c>
      <c r="H8" s="403">
        <f t="shared" si="1"/>
        <v>127.91774944513543</v>
      </c>
      <c r="I8" s="403">
        <f t="shared" si="1"/>
        <v>0</v>
      </c>
      <c r="J8" s="403">
        <f t="shared" si="1"/>
        <v>0.48899999999999999</v>
      </c>
      <c r="K8" s="403">
        <f t="shared" si="1"/>
        <v>0.48899999999999999</v>
      </c>
      <c r="L8" s="403">
        <f t="shared" si="1"/>
        <v>0.21299999999999999</v>
      </c>
      <c r="M8" s="403">
        <f t="shared" si="1"/>
        <v>0.21299999999999999</v>
      </c>
      <c r="N8" s="403">
        <f t="shared" si="1"/>
        <v>0.69899999999999995</v>
      </c>
      <c r="O8" s="403">
        <f t="shared" si="1"/>
        <v>0.69899999999999995</v>
      </c>
      <c r="P8" s="403">
        <f t="shared" si="1"/>
        <v>0</v>
      </c>
      <c r="Q8" s="403">
        <f t="shared" si="1"/>
        <v>0</v>
      </c>
      <c r="R8" s="403">
        <f t="shared" si="1"/>
        <v>0</v>
      </c>
      <c r="S8" s="403">
        <f t="shared" si="1"/>
        <v>0</v>
      </c>
    </row>
    <row r="9" spans="1:19" s="275" customFormat="1" ht="36">
      <c r="A9" s="129" t="s">
        <v>301</v>
      </c>
      <c r="B9" s="240" t="s">
        <v>722</v>
      </c>
      <c r="C9" s="273" t="s">
        <v>723</v>
      </c>
      <c r="D9" s="416">
        <v>11.97</v>
      </c>
      <c r="E9" s="416">
        <v>0</v>
      </c>
      <c r="F9" s="416"/>
      <c r="G9" s="416">
        <v>0</v>
      </c>
      <c r="H9" s="416">
        <v>11.97</v>
      </c>
      <c r="I9" s="416">
        <v>0</v>
      </c>
      <c r="J9" s="416">
        <v>11.68</v>
      </c>
      <c r="K9" s="416">
        <v>11.73</v>
      </c>
      <c r="L9" s="416">
        <v>11.68</v>
      </c>
      <c r="M9" s="416">
        <v>11.73</v>
      </c>
      <c r="N9" s="416">
        <v>11.68</v>
      </c>
      <c r="O9" s="416">
        <v>11.73</v>
      </c>
      <c r="P9" s="416"/>
      <c r="Q9" s="416"/>
      <c r="R9" s="403"/>
      <c r="S9" s="403"/>
    </row>
    <row r="10" spans="1:19" ht="36">
      <c r="A10" s="132" t="s">
        <v>197</v>
      </c>
      <c r="B10" s="240" t="s">
        <v>724</v>
      </c>
      <c r="C10" s="273" t="s">
        <v>177</v>
      </c>
      <c r="D10" s="416">
        <f>SUMIF($C$12:$C$14,$C$13,D$12:D$14)</f>
        <v>1.547539140858271</v>
      </c>
      <c r="E10" s="416">
        <f>SUMIF($C$12:$C$14,$C$13,E$12:E$14)</f>
        <v>1.6433730000000001E-2</v>
      </c>
      <c r="F10" s="416">
        <f>SUMIF($C$12:$C$14,$C$13,F$12:F$14)</f>
        <v>0</v>
      </c>
      <c r="G10" s="416">
        <f t="shared" ref="G10:S10" si="2">SUMIF($C$12:$C$14,$C$13,G$12:G$14)</f>
        <v>0</v>
      </c>
      <c r="H10" s="416">
        <f>SUMIF($C$12:$C$14,$C$13,H$12:H$14)</f>
        <v>1.5311754608582713</v>
      </c>
      <c r="I10" s="416">
        <f t="shared" si="2"/>
        <v>0</v>
      </c>
      <c r="J10" s="416">
        <f t="shared" si="2"/>
        <v>5.7115200000000003E-3</v>
      </c>
      <c r="K10" s="416">
        <f t="shared" si="2"/>
        <v>5.73597E-3</v>
      </c>
      <c r="L10" s="416">
        <f t="shared" si="2"/>
        <v>2.4878399999999998E-3</v>
      </c>
      <c r="M10" s="416">
        <f t="shared" si="2"/>
        <v>2.4984899999999999E-3</v>
      </c>
      <c r="N10" s="416">
        <f t="shared" si="2"/>
        <v>8.1643199999999992E-3</v>
      </c>
      <c r="O10" s="416">
        <f t="shared" si="2"/>
        <v>8.1992699999999998E-3</v>
      </c>
      <c r="P10" s="416">
        <f>SUMIF($C$12:$C$14,$C$13,P$12:P$14)</f>
        <v>0</v>
      </c>
      <c r="Q10" s="416">
        <f t="shared" si="2"/>
        <v>0</v>
      </c>
      <c r="R10" s="416">
        <f t="shared" si="2"/>
        <v>0</v>
      </c>
      <c r="S10" s="416">
        <f t="shared" si="2"/>
        <v>0</v>
      </c>
    </row>
    <row r="11" spans="1:19" ht="48">
      <c r="A11" s="132" t="s">
        <v>733</v>
      </c>
      <c r="B11" s="240" t="s">
        <v>720</v>
      </c>
      <c r="C11" s="273" t="s">
        <v>721</v>
      </c>
      <c r="D11" s="418">
        <f>F11+H11+J11+L11+N11</f>
        <v>129.31874944513544</v>
      </c>
      <c r="E11" s="418">
        <f>G11+I11+K11+M11+O11</f>
        <v>1.4009999999999998</v>
      </c>
      <c r="F11" s="418">
        <v>0</v>
      </c>
      <c r="G11" s="418">
        <v>0</v>
      </c>
      <c r="H11" s="418">
        <v>127.91774944513543</v>
      </c>
      <c r="I11" s="418">
        <v>0</v>
      </c>
      <c r="J11" s="418">
        <v>0.48899999999999999</v>
      </c>
      <c r="K11" s="418">
        <f>J11</f>
        <v>0.48899999999999999</v>
      </c>
      <c r="L11" s="418">
        <v>0.21299999999999999</v>
      </c>
      <c r="M11" s="418">
        <f>L11</f>
        <v>0.21299999999999999</v>
      </c>
      <c r="N11" s="418">
        <v>0.69899999999999995</v>
      </c>
      <c r="O11" s="418">
        <f>N11</f>
        <v>0.69899999999999995</v>
      </c>
      <c r="P11" s="416"/>
      <c r="Q11" s="416"/>
      <c r="R11" s="416"/>
      <c r="S11" s="416"/>
    </row>
    <row r="12" spans="1:19" ht="30" customHeight="1">
      <c r="A12" s="132" t="s">
        <v>734</v>
      </c>
      <c r="B12" s="240" t="s">
        <v>722</v>
      </c>
      <c r="C12" s="273" t="s">
        <v>723</v>
      </c>
      <c r="D12" s="418">
        <f>D13/D11*1000</f>
        <v>11.966858228201685</v>
      </c>
      <c r="E12" s="418">
        <f>E13/E11*1000</f>
        <v>11.730000000000002</v>
      </c>
      <c r="F12" s="415">
        <f t="shared" ref="F12:S12" si="3">F9</f>
        <v>0</v>
      </c>
      <c r="G12" s="415">
        <f t="shared" si="3"/>
        <v>0</v>
      </c>
      <c r="H12" s="415">
        <f t="shared" si="3"/>
        <v>11.97</v>
      </c>
      <c r="I12" s="415">
        <f t="shared" si="3"/>
        <v>0</v>
      </c>
      <c r="J12" s="415">
        <f t="shared" si="3"/>
        <v>11.68</v>
      </c>
      <c r="K12" s="415">
        <f t="shared" si="3"/>
        <v>11.73</v>
      </c>
      <c r="L12" s="415">
        <f t="shared" si="3"/>
        <v>11.68</v>
      </c>
      <c r="M12" s="415">
        <f t="shared" si="3"/>
        <v>11.73</v>
      </c>
      <c r="N12" s="415">
        <f t="shared" si="3"/>
        <v>11.68</v>
      </c>
      <c r="O12" s="415">
        <f t="shared" si="3"/>
        <v>11.73</v>
      </c>
      <c r="P12" s="415">
        <f t="shared" si="3"/>
        <v>0</v>
      </c>
      <c r="Q12" s="415">
        <f t="shared" si="3"/>
        <v>0</v>
      </c>
      <c r="R12" s="415">
        <f t="shared" si="3"/>
        <v>0</v>
      </c>
      <c r="S12" s="415">
        <f t="shared" si="3"/>
        <v>0</v>
      </c>
    </row>
    <row r="13" spans="1:19" ht="31.5" customHeight="1">
      <c r="A13" s="132" t="s">
        <v>735</v>
      </c>
      <c r="B13" s="240" t="s">
        <v>724</v>
      </c>
      <c r="C13" s="273" t="s">
        <v>177</v>
      </c>
      <c r="D13" s="418">
        <f>F13+H13+J13+L13+N13</f>
        <v>1.547539140858271</v>
      </c>
      <c r="E13" s="418">
        <f>G13+I13+K13+M13+O13</f>
        <v>1.6433730000000001E-2</v>
      </c>
      <c r="F13" s="416">
        <f>F11*F12/1000</f>
        <v>0</v>
      </c>
      <c r="G13" s="416">
        <f>G11*G12/1000</f>
        <v>0</v>
      </c>
      <c r="H13" s="416">
        <f t="shared" ref="H13:S13" si="4">H11*H12/1000</f>
        <v>1.5311754608582713</v>
      </c>
      <c r="I13" s="416">
        <f t="shared" si="4"/>
        <v>0</v>
      </c>
      <c r="J13" s="416">
        <f t="shared" si="4"/>
        <v>5.7115200000000003E-3</v>
      </c>
      <c r="K13" s="416">
        <f t="shared" si="4"/>
        <v>5.73597E-3</v>
      </c>
      <c r="L13" s="416">
        <f t="shared" si="4"/>
        <v>2.4878399999999998E-3</v>
      </c>
      <c r="M13" s="416">
        <f t="shared" si="4"/>
        <v>2.4984899999999999E-3</v>
      </c>
      <c r="N13" s="416">
        <f t="shared" si="4"/>
        <v>8.1643199999999992E-3</v>
      </c>
      <c r="O13" s="416">
        <f t="shared" si="4"/>
        <v>8.1992699999999998E-3</v>
      </c>
      <c r="P13" s="412">
        <f t="shared" si="4"/>
        <v>0</v>
      </c>
      <c r="Q13" s="412">
        <f t="shared" si="4"/>
        <v>0</v>
      </c>
      <c r="R13" s="412">
        <f t="shared" si="4"/>
        <v>0</v>
      </c>
      <c r="S13" s="412">
        <f t="shared" si="4"/>
        <v>0</v>
      </c>
    </row>
    <row r="14" spans="1:19" ht="48">
      <c r="A14" s="132" t="s">
        <v>736</v>
      </c>
      <c r="B14" s="240" t="s">
        <v>720</v>
      </c>
      <c r="C14" s="273" t="s">
        <v>721</v>
      </c>
      <c r="D14" s="405">
        <f>F14+H14+J14+L14+N14</f>
        <v>0</v>
      </c>
      <c r="E14" s="405">
        <f>G14+I14+K14+M14+O14</f>
        <v>0</v>
      </c>
      <c r="F14" s="405">
        <v>0</v>
      </c>
      <c r="G14" s="405">
        <v>0</v>
      </c>
      <c r="H14" s="405">
        <v>0</v>
      </c>
      <c r="I14" s="405">
        <v>0</v>
      </c>
      <c r="J14" s="405">
        <v>0</v>
      </c>
      <c r="K14" s="405">
        <v>0</v>
      </c>
      <c r="L14" s="405">
        <v>0</v>
      </c>
      <c r="M14" s="405">
        <v>0</v>
      </c>
      <c r="N14" s="405">
        <v>0</v>
      </c>
      <c r="O14" s="405">
        <v>0</v>
      </c>
      <c r="P14" s="274"/>
      <c r="Q14" s="274"/>
      <c r="R14" s="274"/>
      <c r="S14" s="274"/>
    </row>
    <row r="15" spans="1:19" ht="36">
      <c r="A15" s="132" t="s">
        <v>737</v>
      </c>
      <c r="B15" s="240" t="s">
        <v>722</v>
      </c>
      <c r="C15" s="273" t="s">
        <v>723</v>
      </c>
      <c r="D15" s="405" t="e">
        <f>D16/D14*1000</f>
        <v>#DIV/0!</v>
      </c>
      <c r="E15" s="405">
        <v>0</v>
      </c>
      <c r="F15" s="405">
        <v>0</v>
      </c>
      <c r="G15" s="405">
        <v>0</v>
      </c>
      <c r="H15" s="405">
        <v>0</v>
      </c>
      <c r="I15" s="405">
        <v>0</v>
      </c>
      <c r="J15" s="405">
        <v>0</v>
      </c>
      <c r="K15" s="405">
        <v>0</v>
      </c>
      <c r="L15" s="405">
        <v>0</v>
      </c>
      <c r="M15" s="405">
        <v>0</v>
      </c>
      <c r="N15" s="405">
        <v>0</v>
      </c>
      <c r="O15" s="405">
        <v>0</v>
      </c>
      <c r="P15" s="274"/>
      <c r="Q15" s="274"/>
      <c r="R15" s="274"/>
      <c r="S15" s="274"/>
    </row>
    <row r="16" spans="1:19" ht="36">
      <c r="A16" s="132" t="s">
        <v>738</v>
      </c>
      <c r="B16" s="240" t="s">
        <v>724</v>
      </c>
      <c r="C16" s="273" t="s">
        <v>177</v>
      </c>
      <c r="D16" s="405">
        <f>F16+H16+J16+L16+N16</f>
        <v>0</v>
      </c>
      <c r="E16" s="405">
        <f>G16+I16+K16+M16+O16</f>
        <v>0</v>
      </c>
      <c r="F16" s="405">
        <v>0</v>
      </c>
      <c r="G16" s="405">
        <v>0</v>
      </c>
      <c r="H16" s="405">
        <v>0</v>
      </c>
      <c r="I16" s="405">
        <v>0</v>
      </c>
      <c r="J16" s="405">
        <v>0</v>
      </c>
      <c r="K16" s="405">
        <v>0</v>
      </c>
      <c r="L16" s="405">
        <v>0</v>
      </c>
      <c r="M16" s="405">
        <v>0</v>
      </c>
      <c r="N16" s="405">
        <v>0</v>
      </c>
      <c r="O16" s="405">
        <v>0</v>
      </c>
      <c r="P16" s="274"/>
      <c r="Q16" s="274"/>
      <c r="R16" s="274"/>
      <c r="S16" s="274"/>
    </row>
    <row r="17" spans="1:19" ht="24">
      <c r="A17" s="156" t="s">
        <v>198</v>
      </c>
      <c r="B17" s="276" t="s">
        <v>725</v>
      </c>
      <c r="C17" s="273" t="s">
        <v>721</v>
      </c>
      <c r="D17" s="418">
        <f>F17+H17+J17+L17+N17</f>
        <v>129.31874944513544</v>
      </c>
      <c r="E17" s="418">
        <f>G17+I17+K17+M17+O17</f>
        <v>1.4009999999999998</v>
      </c>
      <c r="F17" s="418">
        <f>F8</f>
        <v>0</v>
      </c>
      <c r="G17" s="418">
        <f t="shared" ref="G17:S17" si="5">G8</f>
        <v>0</v>
      </c>
      <c r="H17" s="418">
        <f t="shared" si="5"/>
        <v>127.91774944513543</v>
      </c>
      <c r="I17" s="418">
        <f t="shared" si="5"/>
        <v>0</v>
      </c>
      <c r="J17" s="418">
        <f t="shared" si="5"/>
        <v>0.48899999999999999</v>
      </c>
      <c r="K17" s="418">
        <f t="shared" si="5"/>
        <v>0.48899999999999999</v>
      </c>
      <c r="L17" s="418">
        <f t="shared" si="5"/>
        <v>0.21299999999999999</v>
      </c>
      <c r="M17" s="418">
        <f t="shared" si="5"/>
        <v>0.21299999999999999</v>
      </c>
      <c r="N17" s="418">
        <f t="shared" si="5"/>
        <v>0.69899999999999995</v>
      </c>
      <c r="O17" s="418">
        <f t="shared" si="5"/>
        <v>0.69899999999999995</v>
      </c>
      <c r="P17" s="418">
        <f t="shared" si="5"/>
        <v>0</v>
      </c>
      <c r="Q17" s="418">
        <f t="shared" si="5"/>
        <v>0</v>
      </c>
      <c r="R17" s="418">
        <f t="shared" si="5"/>
        <v>0</v>
      </c>
      <c r="S17" s="418">
        <f t="shared" si="5"/>
        <v>0</v>
      </c>
    </row>
    <row r="18" spans="1:19" s="275" customFormat="1" ht="24">
      <c r="A18" s="156" t="s">
        <v>147</v>
      </c>
      <c r="B18" s="276" t="s">
        <v>726</v>
      </c>
      <c r="C18" s="273" t="s">
        <v>723</v>
      </c>
      <c r="D18" s="410">
        <f>D19/D17*1000</f>
        <v>11.966858228201685</v>
      </c>
      <c r="E18" s="410">
        <v>0</v>
      </c>
      <c r="F18" s="410">
        <f t="shared" ref="F18:S18" si="6">F9</f>
        <v>0</v>
      </c>
      <c r="G18" s="410">
        <f t="shared" si="6"/>
        <v>0</v>
      </c>
      <c r="H18" s="410">
        <f t="shared" si="6"/>
        <v>11.97</v>
      </c>
      <c r="I18" s="410">
        <f t="shared" si="6"/>
        <v>0</v>
      </c>
      <c r="J18" s="410">
        <f t="shared" si="6"/>
        <v>11.68</v>
      </c>
      <c r="K18" s="410">
        <f t="shared" si="6"/>
        <v>11.73</v>
      </c>
      <c r="L18" s="410">
        <f t="shared" si="6"/>
        <v>11.68</v>
      </c>
      <c r="M18" s="410">
        <f t="shared" si="6"/>
        <v>11.73</v>
      </c>
      <c r="N18" s="410">
        <f t="shared" si="6"/>
        <v>11.68</v>
      </c>
      <c r="O18" s="410">
        <f t="shared" si="6"/>
        <v>11.73</v>
      </c>
      <c r="P18" s="410">
        <f t="shared" si="6"/>
        <v>0</v>
      </c>
      <c r="Q18" s="410">
        <f t="shared" si="6"/>
        <v>0</v>
      </c>
      <c r="R18" s="410">
        <f t="shared" si="6"/>
        <v>0</v>
      </c>
      <c r="S18" s="410">
        <f t="shared" si="6"/>
        <v>0</v>
      </c>
    </row>
    <row r="19" spans="1:19" ht="24">
      <c r="A19" s="156" t="s">
        <v>148</v>
      </c>
      <c r="B19" s="276" t="s">
        <v>727</v>
      </c>
      <c r="C19" s="273" t="s">
        <v>177</v>
      </c>
      <c r="D19" s="410">
        <f>F19+H19+J19+L19+N19</f>
        <v>1.547539140858271</v>
      </c>
      <c r="E19" s="410">
        <f>G19+I19+K19+M19+O19</f>
        <v>1.6433730000000001E-2</v>
      </c>
      <c r="F19" s="410">
        <f>F13</f>
        <v>0</v>
      </c>
      <c r="G19" s="410">
        <f t="shared" ref="G19:S19" si="7">G13</f>
        <v>0</v>
      </c>
      <c r="H19" s="410">
        <f t="shared" si="7"/>
        <v>1.5311754608582713</v>
      </c>
      <c r="I19" s="410">
        <f t="shared" si="7"/>
        <v>0</v>
      </c>
      <c r="J19" s="410">
        <f t="shared" si="7"/>
        <v>5.7115200000000003E-3</v>
      </c>
      <c r="K19" s="410">
        <f t="shared" si="7"/>
        <v>5.73597E-3</v>
      </c>
      <c r="L19" s="410">
        <f t="shared" si="7"/>
        <v>2.4878399999999998E-3</v>
      </c>
      <c r="M19" s="410">
        <f t="shared" si="7"/>
        <v>2.4984899999999999E-3</v>
      </c>
      <c r="N19" s="410">
        <f t="shared" si="7"/>
        <v>8.1643199999999992E-3</v>
      </c>
      <c r="O19" s="410">
        <f t="shared" si="7"/>
        <v>8.1992699999999998E-3</v>
      </c>
      <c r="P19" s="410">
        <f t="shared" si="7"/>
        <v>0</v>
      </c>
      <c r="Q19" s="410">
        <f t="shared" si="7"/>
        <v>0</v>
      </c>
      <c r="R19" s="410">
        <f t="shared" si="7"/>
        <v>0</v>
      </c>
      <c r="S19" s="410">
        <f t="shared" si="7"/>
        <v>0</v>
      </c>
    </row>
    <row r="20" spans="1:19" ht="24">
      <c r="A20" s="156" t="s">
        <v>150</v>
      </c>
      <c r="B20" s="276" t="s">
        <v>728</v>
      </c>
      <c r="C20" s="273" t="s">
        <v>721</v>
      </c>
      <c r="D20" s="405">
        <v>0</v>
      </c>
      <c r="E20" s="405">
        <v>0</v>
      </c>
      <c r="F20" s="405">
        <v>0</v>
      </c>
      <c r="G20" s="405">
        <v>0</v>
      </c>
      <c r="H20" s="405">
        <v>0</v>
      </c>
      <c r="I20" s="405">
        <v>0</v>
      </c>
      <c r="J20" s="405">
        <v>0</v>
      </c>
      <c r="K20" s="405">
        <v>0</v>
      </c>
      <c r="L20" s="405">
        <v>0</v>
      </c>
      <c r="M20" s="405">
        <v>0</v>
      </c>
      <c r="N20" s="405">
        <v>0</v>
      </c>
      <c r="O20" s="405">
        <v>0</v>
      </c>
      <c r="P20" s="274"/>
      <c r="Q20" s="274"/>
      <c r="R20" s="274"/>
      <c r="S20" s="274"/>
    </row>
    <row r="21" spans="1:19" ht="24">
      <c r="A21" s="156" t="s">
        <v>161</v>
      </c>
      <c r="B21" s="276" t="s">
        <v>729</v>
      </c>
      <c r="C21" s="273" t="s">
        <v>723</v>
      </c>
      <c r="D21" s="405">
        <v>0</v>
      </c>
      <c r="E21" s="405">
        <v>0</v>
      </c>
      <c r="F21" s="405">
        <v>0</v>
      </c>
      <c r="G21" s="405">
        <v>0</v>
      </c>
      <c r="H21" s="405">
        <v>0</v>
      </c>
      <c r="I21" s="405">
        <v>0</v>
      </c>
      <c r="J21" s="405">
        <v>0</v>
      </c>
      <c r="K21" s="405">
        <v>0</v>
      </c>
      <c r="L21" s="405">
        <v>0</v>
      </c>
      <c r="M21" s="405">
        <v>0</v>
      </c>
      <c r="N21" s="405">
        <v>0</v>
      </c>
      <c r="O21" s="405">
        <v>0</v>
      </c>
      <c r="P21" s="274"/>
      <c r="Q21" s="274"/>
      <c r="R21" s="274"/>
      <c r="S21" s="274"/>
    </row>
    <row r="22" spans="1:19" ht="24">
      <c r="A22" s="156" t="s">
        <v>282</v>
      </c>
      <c r="B22" s="276" t="s">
        <v>730</v>
      </c>
      <c r="C22" s="273" t="s">
        <v>177</v>
      </c>
      <c r="D22" s="405">
        <v>0</v>
      </c>
      <c r="E22" s="405">
        <v>0</v>
      </c>
      <c r="F22" s="405">
        <v>0</v>
      </c>
      <c r="G22" s="405">
        <v>0</v>
      </c>
      <c r="H22" s="405">
        <v>0</v>
      </c>
      <c r="I22" s="405">
        <v>0</v>
      </c>
      <c r="J22" s="405">
        <v>0</v>
      </c>
      <c r="K22" s="405">
        <v>0</v>
      </c>
      <c r="L22" s="405">
        <v>0</v>
      </c>
      <c r="M22" s="405">
        <v>0</v>
      </c>
      <c r="N22" s="405">
        <v>0</v>
      </c>
      <c r="O22" s="405">
        <v>0</v>
      </c>
      <c r="P22" s="274"/>
      <c r="Q22" s="274"/>
      <c r="R22" s="274"/>
      <c r="S22" s="274"/>
    </row>
    <row r="23" spans="1:19" ht="24">
      <c r="A23" s="156" t="s">
        <v>283</v>
      </c>
      <c r="B23" s="276" t="s">
        <v>509</v>
      </c>
      <c r="C23" s="273" t="s">
        <v>721</v>
      </c>
      <c r="D23" s="405">
        <v>0</v>
      </c>
      <c r="E23" s="405">
        <v>0</v>
      </c>
      <c r="F23" s="405">
        <v>0</v>
      </c>
      <c r="G23" s="405">
        <v>0</v>
      </c>
      <c r="H23" s="405">
        <v>0</v>
      </c>
      <c r="I23" s="405">
        <v>0</v>
      </c>
      <c r="J23" s="405">
        <v>0</v>
      </c>
      <c r="K23" s="405">
        <v>0</v>
      </c>
      <c r="L23" s="405">
        <v>0</v>
      </c>
      <c r="M23" s="405">
        <v>0</v>
      </c>
      <c r="N23" s="405">
        <v>0</v>
      </c>
      <c r="O23" s="405">
        <v>0</v>
      </c>
      <c r="P23" s="274"/>
      <c r="Q23" s="274"/>
      <c r="R23" s="274"/>
      <c r="S23" s="274"/>
    </row>
    <row r="24" spans="1:19" ht="24">
      <c r="A24" s="156" t="s">
        <v>284</v>
      </c>
      <c r="B24" s="276" t="s">
        <v>731</v>
      </c>
      <c r="C24" s="273" t="s">
        <v>723</v>
      </c>
      <c r="D24" s="405">
        <v>0</v>
      </c>
      <c r="E24" s="405">
        <v>0</v>
      </c>
      <c r="F24" s="405">
        <v>0</v>
      </c>
      <c r="G24" s="405">
        <v>0</v>
      </c>
      <c r="H24" s="405">
        <v>0</v>
      </c>
      <c r="I24" s="405">
        <v>0</v>
      </c>
      <c r="J24" s="405">
        <v>0</v>
      </c>
      <c r="K24" s="405">
        <v>0</v>
      </c>
      <c r="L24" s="405">
        <v>0</v>
      </c>
      <c r="M24" s="405">
        <v>0</v>
      </c>
      <c r="N24" s="405">
        <v>0</v>
      </c>
      <c r="O24" s="405">
        <v>0</v>
      </c>
      <c r="P24" s="274"/>
      <c r="Q24" s="274"/>
      <c r="R24" s="274"/>
      <c r="S24" s="274"/>
    </row>
    <row r="25" spans="1:19" ht="24">
      <c r="A25" s="129" t="s">
        <v>285</v>
      </c>
      <c r="B25" s="240" t="s">
        <v>732</v>
      </c>
      <c r="C25" s="273" t="s">
        <v>177</v>
      </c>
      <c r="D25" s="405">
        <f>F25+H25+J25+L25+N25</f>
        <v>0</v>
      </c>
      <c r="E25" s="405">
        <f>G25+I25+K25+M25+O25</f>
        <v>0</v>
      </c>
      <c r="F25" s="405">
        <v>0</v>
      </c>
      <c r="G25" s="405">
        <v>0</v>
      </c>
      <c r="H25" s="405">
        <v>0</v>
      </c>
      <c r="I25" s="405">
        <v>0</v>
      </c>
      <c r="J25" s="405">
        <v>0</v>
      </c>
      <c r="K25" s="405">
        <v>0</v>
      </c>
      <c r="L25" s="405">
        <v>0</v>
      </c>
      <c r="M25" s="405">
        <v>0</v>
      </c>
      <c r="N25" s="405">
        <v>0</v>
      </c>
      <c r="O25" s="405">
        <v>0</v>
      </c>
      <c r="P25" s="259"/>
      <c r="Q25" s="259"/>
      <c r="R25" s="259"/>
      <c r="S25" s="259"/>
    </row>
    <row r="26" spans="1:19" ht="15">
      <c r="A26" s="132" t="s">
        <v>286</v>
      </c>
      <c r="B26" s="240" t="s">
        <v>510</v>
      </c>
      <c r="C26" s="273" t="s">
        <v>721</v>
      </c>
      <c r="D26" s="418">
        <f>D17</f>
        <v>129.31874944513544</v>
      </c>
      <c r="E26" s="418">
        <f t="shared" ref="E26" si="8">E17</f>
        <v>1.4009999999999998</v>
      </c>
      <c r="F26" s="418">
        <f>F17</f>
        <v>0</v>
      </c>
      <c r="G26" s="418">
        <f t="shared" ref="G26:S26" si="9">G17</f>
        <v>0</v>
      </c>
      <c r="H26" s="418">
        <f t="shared" si="9"/>
        <v>127.91774944513543</v>
      </c>
      <c r="I26" s="418">
        <f t="shared" si="9"/>
        <v>0</v>
      </c>
      <c r="J26" s="418">
        <f t="shared" si="9"/>
        <v>0.48899999999999999</v>
      </c>
      <c r="K26" s="418">
        <f t="shared" si="9"/>
        <v>0.48899999999999999</v>
      </c>
      <c r="L26" s="418">
        <f t="shared" si="9"/>
        <v>0.21299999999999999</v>
      </c>
      <c r="M26" s="418">
        <f t="shared" si="9"/>
        <v>0.21299999999999999</v>
      </c>
      <c r="N26" s="418">
        <f t="shared" si="9"/>
        <v>0.69899999999999995</v>
      </c>
      <c r="O26" s="418">
        <f t="shared" si="9"/>
        <v>0.69899999999999995</v>
      </c>
      <c r="P26" s="417">
        <f t="shared" si="9"/>
        <v>0</v>
      </c>
      <c r="Q26" s="417">
        <f t="shared" si="9"/>
        <v>0</v>
      </c>
      <c r="R26" s="417">
        <f t="shared" si="9"/>
        <v>0</v>
      </c>
      <c r="S26" s="417">
        <f t="shared" si="9"/>
        <v>0</v>
      </c>
    </row>
    <row r="27" spans="1:19" ht="24">
      <c r="A27" s="132" t="s">
        <v>287</v>
      </c>
      <c r="B27" s="240" t="s">
        <v>511</v>
      </c>
      <c r="C27" s="273" t="s">
        <v>177</v>
      </c>
      <c r="D27" s="418">
        <f>D19</f>
        <v>1.547539140858271</v>
      </c>
      <c r="E27" s="418">
        <f t="shared" ref="E27" si="10">E19</f>
        <v>1.6433730000000001E-2</v>
      </c>
      <c r="F27" s="418">
        <f>F19</f>
        <v>0</v>
      </c>
      <c r="G27" s="418">
        <f t="shared" ref="G27:S27" si="11">G19</f>
        <v>0</v>
      </c>
      <c r="H27" s="418">
        <f t="shared" si="11"/>
        <v>1.5311754608582713</v>
      </c>
      <c r="I27" s="418">
        <f t="shared" si="11"/>
        <v>0</v>
      </c>
      <c r="J27" s="418">
        <f t="shared" si="11"/>
        <v>5.7115200000000003E-3</v>
      </c>
      <c r="K27" s="418">
        <f t="shared" si="11"/>
        <v>5.73597E-3</v>
      </c>
      <c r="L27" s="418">
        <f t="shared" si="11"/>
        <v>2.4878399999999998E-3</v>
      </c>
      <c r="M27" s="418">
        <f t="shared" si="11"/>
        <v>2.4984899999999999E-3</v>
      </c>
      <c r="N27" s="418">
        <f t="shared" si="11"/>
        <v>8.1643199999999992E-3</v>
      </c>
      <c r="O27" s="418">
        <f t="shared" si="11"/>
        <v>8.1992699999999998E-3</v>
      </c>
      <c r="P27" s="411">
        <f t="shared" si="11"/>
        <v>0</v>
      </c>
      <c r="Q27" s="411">
        <f t="shared" si="11"/>
        <v>0</v>
      </c>
      <c r="R27" s="411">
        <f t="shared" si="11"/>
        <v>0</v>
      </c>
      <c r="S27" s="411">
        <f t="shared" si="11"/>
        <v>0</v>
      </c>
    </row>
    <row r="28" spans="1:19">
      <c r="A28" s="275"/>
      <c r="B28" s="275"/>
      <c r="C28" s="277"/>
      <c r="D28" s="275"/>
      <c r="E28" s="275"/>
      <c r="F28" s="275"/>
      <c r="G28" s="275"/>
      <c r="H28" s="275"/>
      <c r="I28" s="275"/>
      <c r="J28" s="275"/>
      <c r="K28" s="275"/>
      <c r="L28" s="275"/>
      <c r="M28" s="275"/>
      <c r="N28" s="275"/>
      <c r="O28" s="275"/>
      <c r="P28" s="275"/>
      <c r="Q28" s="275"/>
      <c r="R28" s="275"/>
      <c r="S28" s="275"/>
    </row>
    <row r="29" spans="1:19">
      <c r="B29" s="763" t="s">
        <v>930</v>
      </c>
      <c r="C29" s="113"/>
      <c r="D29" s="113"/>
      <c r="E29" s="114"/>
      <c r="F29" s="115"/>
      <c r="G29" s="113"/>
      <c r="H29" s="113"/>
      <c r="I29" s="1315" t="s">
        <v>1074</v>
      </c>
      <c r="J29" s="1315"/>
      <c r="K29" s="1315"/>
    </row>
    <row r="30" spans="1:19">
      <c r="B30" s="278"/>
      <c r="C30" s="113"/>
      <c r="D30" s="113"/>
      <c r="E30" s="114"/>
      <c r="F30" s="115"/>
      <c r="G30" s="113"/>
      <c r="H30" s="113"/>
      <c r="I30" s="113"/>
      <c r="J30" s="279"/>
    </row>
    <row r="96" spans="3:3">
      <c r="C96" s="220"/>
    </row>
  </sheetData>
  <mergeCells count="15">
    <mergeCell ref="J1:N1"/>
    <mergeCell ref="A2:O2"/>
    <mergeCell ref="A4:A6"/>
    <mergeCell ref="B4:B6"/>
    <mergeCell ref="C4:C6"/>
    <mergeCell ref="D4:S4"/>
    <mergeCell ref="D5:E5"/>
    <mergeCell ref="F5:G5"/>
    <mergeCell ref="H5:I5"/>
    <mergeCell ref="J5:K5"/>
    <mergeCell ref="I29:K29"/>
    <mergeCell ref="L5:M5"/>
    <mergeCell ref="N5:O5"/>
    <mergeCell ref="P5:Q5"/>
    <mergeCell ref="R5:S5"/>
  </mergeCells>
  <conditionalFormatting sqref="A5:B6 D5:S6 A3:I3 A2 A1:I1 K3:R3 A4:XFD4 A28:XFD28 A7:XFD7 P2:XFD2 A25:A27 A8:B24 D12:E13 D14:XFD17 T18:XFD19 D20:XFD27 T8:XFD13 D11:O11">
    <cfRule type="cellIs" dxfId="19" priority="22" operator="equal">
      <formula>0</formula>
    </cfRule>
  </conditionalFormatting>
  <conditionalFormatting sqref="B25">
    <cfRule type="cellIs" dxfId="18" priority="19" operator="equal">
      <formula>0</formula>
    </cfRule>
  </conditionalFormatting>
  <conditionalFormatting sqref="B26:B27">
    <cfRule type="cellIs" dxfId="17" priority="16" operator="equal">
      <formula>0</formula>
    </cfRule>
  </conditionalFormatting>
  <conditionalFormatting sqref="B30:L30 C29:H29 L29">
    <cfRule type="cellIs" dxfId="16" priority="15" operator="equal">
      <formula>0</formula>
    </cfRule>
  </conditionalFormatting>
  <conditionalFormatting sqref="D8:S8">
    <cfRule type="cellIs" dxfId="15" priority="14" operator="equal">
      <formula>0</formula>
    </cfRule>
  </conditionalFormatting>
  <conditionalFormatting sqref="F13:S13">
    <cfRule type="cellIs" dxfId="14" priority="13" operator="equal">
      <formula>0</formula>
    </cfRule>
  </conditionalFormatting>
  <conditionalFormatting sqref="F9:O9">
    <cfRule type="cellIs" dxfId="13" priority="12" operator="equal">
      <formula>0</formula>
    </cfRule>
  </conditionalFormatting>
  <conditionalFormatting sqref="P9:Q9">
    <cfRule type="cellIs" dxfId="12" priority="11" operator="equal">
      <formula>0</formula>
    </cfRule>
  </conditionalFormatting>
  <conditionalFormatting sqref="D9:E9">
    <cfRule type="cellIs" dxfId="11" priority="10" operator="equal">
      <formula>0</formula>
    </cfRule>
  </conditionalFormatting>
  <conditionalFormatting sqref="D10:S10">
    <cfRule type="cellIs" dxfId="10" priority="7" operator="equal">
      <formula>0</formula>
    </cfRule>
  </conditionalFormatting>
  <conditionalFormatting sqref="D18:S19">
    <cfRule type="cellIs" dxfId="9" priority="6" operator="equal">
      <formula>0</formula>
    </cfRule>
  </conditionalFormatting>
  <conditionalFormatting sqref="F12:S12">
    <cfRule type="cellIs" dxfId="8" priority="5" operator="equal">
      <formula>0</formula>
    </cfRule>
  </conditionalFormatting>
  <conditionalFormatting sqref="R9:S9">
    <cfRule type="cellIs" dxfId="7" priority="4" operator="equal">
      <formula>0</formula>
    </cfRule>
  </conditionalFormatting>
  <conditionalFormatting sqref="P11:S11">
    <cfRule type="cellIs" dxfId="6" priority="3" operator="equal">
      <formula>0</formula>
    </cfRule>
  </conditionalFormatting>
  <conditionalFormatting sqref="J1">
    <cfRule type="cellIs" dxfId="5" priority="2" operator="equal">
      <formula>0</formula>
    </cfRule>
  </conditionalFormatting>
  <conditionalFormatting sqref="I29">
    <cfRule type="cellIs" dxfId="4" priority="1" operator="equal">
      <formula>0</formula>
    </cfRule>
  </conditionalFormatting>
  <pageMargins left="0.39370078740157483" right="0.19685039370078741" top="0.19685039370078741" bottom="0.19685039370078741" header="0" footer="0"/>
  <pageSetup paperSize="9" scale="84" fitToHeight="0" orientation="landscape" r:id="rId1"/>
  <headerFooter alignWithMargins="0"/>
</worksheet>
</file>

<file path=xl/worksheets/sheet24.xml><?xml version="1.0" encoding="utf-8"?>
<worksheet xmlns="http://schemas.openxmlformats.org/spreadsheetml/2006/main" xmlns:r="http://schemas.openxmlformats.org/officeDocument/2006/relationships">
  <sheetPr>
    <tabColor rgb="FF00B0F0"/>
    <pageSetUpPr fitToPage="1"/>
  </sheetPr>
  <dimension ref="A1:G100"/>
  <sheetViews>
    <sheetView view="pageBreakPreview" topLeftCell="A2" zoomScale="85" zoomScaleNormal="90" zoomScaleSheetLayoutView="85" workbookViewId="0">
      <pane xSplit="2" ySplit="10" topLeftCell="C12" activePane="bottomRight" state="frozen"/>
      <selection activeCell="C96" sqref="A1:XFD1048576"/>
      <selection pane="topRight" activeCell="C96" sqref="A1:XFD1048576"/>
      <selection pane="bottomLeft" activeCell="C96" sqref="A1:XFD1048576"/>
      <selection pane="bottomRight" activeCell="E35" sqref="E35"/>
    </sheetView>
  </sheetViews>
  <sheetFormatPr defaultColWidth="9.140625" defaultRowHeight="12"/>
  <cols>
    <col min="1" max="1" width="5.42578125" style="227" customWidth="1"/>
    <col min="2" max="2" width="45" style="227" customWidth="1"/>
    <col min="3" max="3" width="15.42578125" style="227" customWidth="1"/>
    <col min="4" max="7" width="17" style="227" customWidth="1"/>
    <col min="8" max="16384" width="9.140625" style="227"/>
  </cols>
  <sheetData>
    <row r="1" spans="1:7" ht="17.25" customHeight="1">
      <c r="F1" s="264" t="s">
        <v>512</v>
      </c>
    </row>
    <row r="2" spans="1:7" ht="63" customHeight="1">
      <c r="E2" s="1322" t="s">
        <v>739</v>
      </c>
      <c r="F2" s="1322"/>
      <c r="G2" s="1273"/>
    </row>
    <row r="3" spans="1:7" ht="44.25" customHeight="1">
      <c r="B3" s="1280" t="str">
        <f>"озрахунок вартості теплової енергії, придбаної в інших суб'єктів господарювання для власних споживачів, на планований період з "&amp;ІНСТРУКЦІЯ!B1&amp;" року"</f>
        <v>озрахунок вартості теплової енергії, придбаної в інших суб'єктів господарювання для власних споживачів, на планований період з  з 01.10.2021 р.-30.09.2022 р. року</v>
      </c>
      <c r="C3" s="1280"/>
      <c r="D3" s="1280"/>
      <c r="E3" s="1280"/>
      <c r="F3" s="1280"/>
      <c r="G3" s="1280"/>
    </row>
    <row r="4" spans="1:7" ht="19.5" customHeight="1">
      <c r="B4" s="1334" t="str">
        <f>'1_Елементи витрат'!A3</f>
        <v>Акціонерне товариство "ОБЛТЕПЛОКОМУНЕНЕРГО" м. Чернігів, смт. Срібне</v>
      </c>
      <c r="C4" s="1334"/>
      <c r="D4" s="1334"/>
      <c r="E4" s="1334"/>
      <c r="F4" s="1334"/>
      <c r="G4" s="265"/>
    </row>
    <row r="5" spans="1:7">
      <c r="B5" s="1294" t="s">
        <v>126</v>
      </c>
      <c r="C5" s="1294"/>
      <c r="D5" s="1294"/>
      <c r="E5" s="1294"/>
      <c r="F5" s="1294"/>
      <c r="G5" s="258"/>
    </row>
    <row r="6" spans="1:7">
      <c r="D6" s="229"/>
      <c r="E6" s="229"/>
      <c r="G6" s="230" t="s">
        <v>255</v>
      </c>
    </row>
    <row r="7" spans="1:7">
      <c r="D7" s="229"/>
      <c r="E7" s="229"/>
      <c r="G7" s="230"/>
    </row>
    <row r="8" spans="1:7">
      <c r="D8" s="229"/>
      <c r="E8" s="229"/>
      <c r="G8" s="230"/>
    </row>
    <row r="9" spans="1:7">
      <c r="D9" s="229"/>
      <c r="E9" s="229"/>
      <c r="G9" s="230"/>
    </row>
    <row r="10" spans="1:7" ht="12.75" customHeight="1">
      <c r="D10" s="229"/>
      <c r="E10" s="229"/>
      <c r="G10" s="230"/>
    </row>
    <row r="11" spans="1:7" ht="34.5" customHeight="1">
      <c r="A11" s="1326" t="s">
        <v>127</v>
      </c>
      <c r="B11" s="1328" t="s">
        <v>740</v>
      </c>
      <c r="C11" s="1328" t="s">
        <v>513</v>
      </c>
      <c r="D11" s="1330" t="s">
        <v>514</v>
      </c>
      <c r="E11" s="1331"/>
      <c r="F11" s="1330" t="s">
        <v>741</v>
      </c>
      <c r="G11" s="1331"/>
    </row>
    <row r="12" spans="1:7" ht="25.5">
      <c r="A12" s="1327"/>
      <c r="B12" s="1329"/>
      <c r="C12" s="1329"/>
      <c r="D12" s="147" t="s">
        <v>742</v>
      </c>
      <c r="E12" s="147" t="s">
        <v>743</v>
      </c>
      <c r="F12" s="147" t="s">
        <v>742</v>
      </c>
      <c r="G12" s="147" t="s">
        <v>743</v>
      </c>
    </row>
    <row r="13" spans="1:7">
      <c r="A13" s="232">
        <v>1</v>
      </c>
      <c r="B13" s="232">
        <v>2</v>
      </c>
      <c r="C13" s="232">
        <v>3</v>
      </c>
      <c r="D13" s="232">
        <v>4</v>
      </c>
      <c r="E13" s="232">
        <v>5</v>
      </c>
      <c r="F13" s="232">
        <v>6</v>
      </c>
      <c r="G13" s="232">
        <v>7</v>
      </c>
    </row>
    <row r="14" spans="1:7" s="238" customFormat="1" ht="38.25">
      <c r="A14" s="174" t="s">
        <v>300</v>
      </c>
      <c r="B14" s="148" t="s">
        <v>886</v>
      </c>
      <c r="C14" s="235">
        <f>C15+C16+C17+C18+C19</f>
        <v>0</v>
      </c>
      <c r="D14" s="250">
        <f>IF(C14=0,,F14/C14*1000)</f>
        <v>0</v>
      </c>
      <c r="E14" s="250">
        <f>IF(C14=0,,G14/C14*1000)</f>
        <v>0</v>
      </c>
      <c r="F14" s="237">
        <f>+F15+F16+F17+F18+F19</f>
        <v>0</v>
      </c>
      <c r="G14" s="237">
        <f>+G15+G16+G17+G18+G19</f>
        <v>0</v>
      </c>
    </row>
    <row r="15" spans="1:7" s="245" customFormat="1" ht="12.75">
      <c r="A15" s="175" t="s">
        <v>143</v>
      </c>
      <c r="B15" s="130" t="s">
        <v>102</v>
      </c>
      <c r="C15" s="241"/>
      <c r="D15" s="242"/>
      <c r="E15" s="242"/>
      <c r="F15" s="243">
        <f>C15*D15/1000</f>
        <v>0</v>
      </c>
      <c r="G15" s="243">
        <f>C15*E15/1000</f>
        <v>0</v>
      </c>
    </row>
    <row r="16" spans="1:7" s="245" customFormat="1" ht="12.75">
      <c r="A16" s="175" t="s">
        <v>35</v>
      </c>
      <c r="B16" s="130" t="s">
        <v>158</v>
      </c>
      <c r="C16" s="241"/>
      <c r="D16" s="242"/>
      <c r="E16" s="242"/>
      <c r="F16" s="243">
        <f>C16*D16/1000</f>
        <v>0</v>
      </c>
      <c r="G16" s="243">
        <f t="shared" ref="G16:G19" si="0">C16*E16/1000</f>
        <v>0</v>
      </c>
    </row>
    <row r="17" spans="1:7" s="245" customFormat="1" ht="12.75">
      <c r="A17" s="175" t="s">
        <v>185</v>
      </c>
      <c r="B17" s="130" t="s">
        <v>160</v>
      </c>
      <c r="C17" s="241"/>
      <c r="D17" s="242"/>
      <c r="E17" s="242"/>
      <c r="F17" s="243">
        <f>C17*D17/1000</f>
        <v>0</v>
      </c>
      <c r="G17" s="243">
        <f t="shared" si="0"/>
        <v>0</v>
      </c>
    </row>
    <row r="18" spans="1:7" s="245" customFormat="1" ht="12.75">
      <c r="A18" s="175" t="s">
        <v>188</v>
      </c>
      <c r="B18" s="130" t="s">
        <v>156</v>
      </c>
      <c r="C18" s="241"/>
      <c r="D18" s="242"/>
      <c r="E18" s="242"/>
      <c r="F18" s="243">
        <f>C18*D18/1000</f>
        <v>0</v>
      </c>
      <c r="G18" s="243">
        <f t="shared" si="0"/>
        <v>0</v>
      </c>
    </row>
    <row r="19" spans="1:7" s="245" customFormat="1" ht="12.75">
      <c r="A19" s="175" t="s">
        <v>566</v>
      </c>
      <c r="B19" s="130" t="s">
        <v>425</v>
      </c>
      <c r="C19" s="241"/>
      <c r="D19" s="242"/>
      <c r="E19" s="242"/>
      <c r="F19" s="243">
        <f>C19*D19/1000</f>
        <v>0</v>
      </c>
      <c r="G19" s="243">
        <f t="shared" si="0"/>
        <v>0</v>
      </c>
    </row>
    <row r="20" spans="1:7" s="245" customFormat="1" ht="12.75">
      <c r="A20" s="175" t="s">
        <v>567</v>
      </c>
      <c r="B20" s="130" t="s">
        <v>426</v>
      </c>
      <c r="C20" s="236" t="s">
        <v>69</v>
      </c>
      <c r="D20" s="236" t="s">
        <v>69</v>
      </c>
      <c r="E20" s="236" t="s">
        <v>69</v>
      </c>
      <c r="F20" s="247">
        <f>IF(C15=0,,F19/(C15+C16+C17+C18)*C15)</f>
        <v>0</v>
      </c>
      <c r="G20" s="247">
        <f>IF(C15=0,,G19/(C15+C16+C17+C18)*C15)</f>
        <v>0</v>
      </c>
    </row>
    <row r="21" spans="1:7" s="245" customFormat="1" ht="12.75">
      <c r="A21" s="175" t="s">
        <v>568</v>
      </c>
      <c r="B21" s="130" t="s">
        <v>427</v>
      </c>
      <c r="C21" s="236" t="s">
        <v>69</v>
      </c>
      <c r="D21" s="236" t="s">
        <v>69</v>
      </c>
      <c r="E21" s="236" t="s">
        <v>69</v>
      </c>
      <c r="F21" s="247">
        <f>IF(C16=0,,F19/(C15+C16+C17+C18)*C16)</f>
        <v>0</v>
      </c>
      <c r="G21" s="247">
        <f>IF(C16=0,,G19/(C15+C16+C17+C18)*C16)</f>
        <v>0</v>
      </c>
    </row>
    <row r="22" spans="1:7" s="245" customFormat="1" ht="12.75">
      <c r="A22" s="175" t="s">
        <v>569</v>
      </c>
      <c r="B22" s="130" t="s">
        <v>428</v>
      </c>
      <c r="C22" s="236" t="s">
        <v>69</v>
      </c>
      <c r="D22" s="236" t="s">
        <v>69</v>
      </c>
      <c r="E22" s="236" t="s">
        <v>69</v>
      </c>
      <c r="F22" s="247">
        <f>IF(C17=0,,F19/(C15+C16+C17+C18)*C17)</f>
        <v>0</v>
      </c>
      <c r="G22" s="247">
        <f>IF(C17=0,,G19/(C15+C16+C17+C18)*C17)</f>
        <v>0</v>
      </c>
    </row>
    <row r="23" spans="1:7" s="245" customFormat="1" ht="12.75">
      <c r="A23" s="175" t="s">
        <v>570</v>
      </c>
      <c r="B23" s="130" t="s">
        <v>429</v>
      </c>
      <c r="C23" s="236" t="s">
        <v>69</v>
      </c>
      <c r="D23" s="236" t="s">
        <v>69</v>
      </c>
      <c r="E23" s="236" t="s">
        <v>69</v>
      </c>
      <c r="F23" s="247">
        <f>IF(C18=0,,F19/(C15+C16+C17+C18)*C18)</f>
        <v>0</v>
      </c>
      <c r="G23" s="247">
        <f>IF(D18=0,,G19/(C15+C16+C17+C18)*C18)</f>
        <v>0</v>
      </c>
    </row>
    <row r="24" spans="1:7" s="238" customFormat="1" ht="37.5" customHeight="1">
      <c r="A24" s="174" t="s">
        <v>301</v>
      </c>
      <c r="B24" s="148" t="s">
        <v>744</v>
      </c>
      <c r="C24" s="235">
        <f>C25+C26+C27+C28+C29</f>
        <v>0</v>
      </c>
      <c r="D24" s="250">
        <f>IF(C24=0,,F24/C24*1000)</f>
        <v>0</v>
      </c>
      <c r="E24" s="250">
        <f>IF(C24=0,,G24/C24*1000)</f>
        <v>0</v>
      </c>
      <c r="F24" s="237">
        <f>+F25+F26+F27+F28+F29</f>
        <v>0</v>
      </c>
      <c r="G24" s="237">
        <f>SUM(G25:G29)</f>
        <v>0</v>
      </c>
    </row>
    <row r="25" spans="1:7" s="245" customFormat="1" ht="12.75">
      <c r="A25" s="175" t="s">
        <v>144</v>
      </c>
      <c r="B25" s="130" t="s">
        <v>102</v>
      </c>
      <c r="C25" s="241"/>
      <c r="D25" s="242"/>
      <c r="E25" s="242"/>
      <c r="F25" s="243">
        <f>C25*D25/1000</f>
        <v>0</v>
      </c>
      <c r="G25" s="243">
        <f t="shared" ref="G25:G29" si="1">C25*E25/1000</f>
        <v>0</v>
      </c>
    </row>
    <row r="26" spans="1:7" s="245" customFormat="1" ht="12.75">
      <c r="A26" s="175" t="s">
        <v>145</v>
      </c>
      <c r="B26" s="130" t="s">
        <v>158</v>
      </c>
      <c r="C26" s="241"/>
      <c r="D26" s="242"/>
      <c r="E26" s="242"/>
      <c r="F26" s="243">
        <f>C26*D26/1000</f>
        <v>0</v>
      </c>
      <c r="G26" s="243">
        <f t="shared" si="1"/>
        <v>0</v>
      </c>
    </row>
    <row r="27" spans="1:7" s="245" customFormat="1" ht="12.75">
      <c r="A27" s="175" t="s">
        <v>196</v>
      </c>
      <c r="B27" s="130" t="s">
        <v>160</v>
      </c>
      <c r="C27" s="241"/>
      <c r="D27" s="242"/>
      <c r="E27" s="242"/>
      <c r="F27" s="243">
        <f>C27*D27/1000</f>
        <v>0</v>
      </c>
      <c r="G27" s="243">
        <f t="shared" si="1"/>
        <v>0</v>
      </c>
    </row>
    <row r="28" spans="1:7" s="245" customFormat="1" ht="12.75">
      <c r="A28" s="175" t="s">
        <v>371</v>
      </c>
      <c r="B28" s="130" t="s">
        <v>156</v>
      </c>
      <c r="C28" s="241"/>
      <c r="D28" s="242"/>
      <c r="E28" s="242"/>
      <c r="F28" s="243">
        <f>C28*D28/1000</f>
        <v>0</v>
      </c>
      <c r="G28" s="243">
        <f t="shared" si="1"/>
        <v>0</v>
      </c>
    </row>
    <row r="29" spans="1:7" s="245" customFormat="1" ht="12.75">
      <c r="A29" s="175" t="s">
        <v>574</v>
      </c>
      <c r="B29" s="130" t="s">
        <v>425</v>
      </c>
      <c r="C29" s="241"/>
      <c r="D29" s="242"/>
      <c r="E29" s="242"/>
      <c r="F29" s="243">
        <f>C29*D29/1000</f>
        <v>0</v>
      </c>
      <c r="G29" s="243">
        <f t="shared" si="1"/>
        <v>0</v>
      </c>
    </row>
    <row r="30" spans="1:7" s="245" customFormat="1" ht="12.75">
      <c r="A30" s="175" t="s">
        <v>575</v>
      </c>
      <c r="B30" s="130" t="s">
        <v>426</v>
      </c>
      <c r="C30" s="236" t="s">
        <v>69</v>
      </c>
      <c r="D30" s="236" t="s">
        <v>69</v>
      </c>
      <c r="E30" s="236" t="s">
        <v>69</v>
      </c>
      <c r="F30" s="247">
        <f>IF(C25=0,,F29/(C25+C26+C27+C28)*C25)</f>
        <v>0</v>
      </c>
      <c r="G30" s="247">
        <f>IF(C25=0,,G29/(C25+C26+C27+C28)*C25)</f>
        <v>0</v>
      </c>
    </row>
    <row r="31" spans="1:7" s="245" customFormat="1" ht="12.75">
      <c r="A31" s="175" t="s">
        <v>745</v>
      </c>
      <c r="B31" s="130" t="s">
        <v>427</v>
      </c>
      <c r="C31" s="236" t="s">
        <v>69</v>
      </c>
      <c r="D31" s="236" t="s">
        <v>69</v>
      </c>
      <c r="E31" s="236" t="s">
        <v>69</v>
      </c>
      <c r="F31" s="247">
        <f>IF(C26=0,,F29/(C25+C26+C27+C28)*C26)</f>
        <v>0</v>
      </c>
      <c r="G31" s="247">
        <f>IF(C26=0,,G29/(C25+C26+C27+C28)*C26)</f>
        <v>0</v>
      </c>
    </row>
    <row r="32" spans="1:7" s="245" customFormat="1" ht="12.75">
      <c r="A32" s="175" t="s">
        <v>584</v>
      </c>
      <c r="B32" s="130" t="s">
        <v>428</v>
      </c>
      <c r="C32" s="236" t="s">
        <v>69</v>
      </c>
      <c r="D32" s="236" t="s">
        <v>69</v>
      </c>
      <c r="E32" s="236" t="s">
        <v>69</v>
      </c>
      <c r="F32" s="247">
        <f>IF(C27=0,,F29/(C25+C26+C27+C28)*C27)</f>
        <v>0</v>
      </c>
      <c r="G32" s="247">
        <f>IF(C27=0,,G29/(C25+C26+C27+C28)*C27)</f>
        <v>0</v>
      </c>
    </row>
    <row r="33" spans="1:7" s="245" customFormat="1" ht="20.25" customHeight="1">
      <c r="A33" s="175" t="s">
        <v>576</v>
      </c>
      <c r="B33" s="130" t="s">
        <v>429</v>
      </c>
      <c r="C33" s="236" t="s">
        <v>69</v>
      </c>
      <c r="D33" s="236" t="s">
        <v>69</v>
      </c>
      <c r="E33" s="236" t="s">
        <v>69</v>
      </c>
      <c r="F33" s="247">
        <f>IF(C28=0,,F29/(C25+C26+C27+C28)*C28)</f>
        <v>0</v>
      </c>
      <c r="G33" s="247">
        <f>IF(D28=0,,G29/(C25+C26+C27+C28)*C28)</f>
        <v>0</v>
      </c>
    </row>
    <row r="34" spans="1:7" ht="51">
      <c r="A34" s="174" t="s">
        <v>197</v>
      </c>
      <c r="B34" s="148" t="s">
        <v>746</v>
      </c>
      <c r="C34" s="235">
        <f>C35+C36+C37+C38</f>
        <v>0</v>
      </c>
      <c r="D34" s="250">
        <f t="shared" ref="D34:D38" si="2">IF(C34=0,0,F34/C34*1000)</f>
        <v>0</v>
      </c>
      <c r="E34" s="250">
        <f>IF(C34=0,,G34/C34*1000)</f>
        <v>0</v>
      </c>
      <c r="F34" s="237">
        <f>F35+F36+F37+F38</f>
        <v>0</v>
      </c>
      <c r="G34" s="237">
        <f>G35+G36+G37+G38</f>
        <v>0</v>
      </c>
    </row>
    <row r="35" spans="1:7" ht="12.75">
      <c r="A35" s="175" t="s">
        <v>241</v>
      </c>
      <c r="B35" s="130" t="s">
        <v>102</v>
      </c>
      <c r="C35" s="241">
        <f>C15+C25</f>
        <v>0</v>
      </c>
      <c r="D35" s="242">
        <f t="shared" si="2"/>
        <v>0</v>
      </c>
      <c r="E35" s="242">
        <f t="shared" ref="E35:E38" si="3">IF(C35=0,,G35/C35*1000)</f>
        <v>0</v>
      </c>
      <c r="F35" s="243">
        <f>F15+F20+F25+F30</f>
        <v>0</v>
      </c>
      <c r="G35" s="243">
        <f>G15+G20+G25+G30</f>
        <v>0</v>
      </c>
    </row>
    <row r="36" spans="1:7" ht="12.75">
      <c r="A36" s="175" t="s">
        <v>242</v>
      </c>
      <c r="B36" s="130" t="s">
        <v>158</v>
      </c>
      <c r="C36" s="241">
        <f t="shared" ref="C36:C38" si="4">C16+C26</f>
        <v>0</v>
      </c>
      <c r="D36" s="242">
        <f t="shared" si="2"/>
        <v>0</v>
      </c>
      <c r="E36" s="242">
        <f t="shared" si="3"/>
        <v>0</v>
      </c>
      <c r="F36" s="243">
        <f t="shared" ref="F36:G38" si="5">F16+F21+F26+F31</f>
        <v>0</v>
      </c>
      <c r="G36" s="243">
        <f t="shared" si="5"/>
        <v>0</v>
      </c>
    </row>
    <row r="37" spans="1:7" ht="12.75">
      <c r="A37" s="175" t="s">
        <v>243</v>
      </c>
      <c r="B37" s="130" t="s">
        <v>160</v>
      </c>
      <c r="C37" s="241">
        <f t="shared" si="4"/>
        <v>0</v>
      </c>
      <c r="D37" s="242">
        <f t="shared" si="2"/>
        <v>0</v>
      </c>
      <c r="E37" s="242">
        <f t="shared" si="3"/>
        <v>0</v>
      </c>
      <c r="F37" s="243">
        <f t="shared" si="5"/>
        <v>0</v>
      </c>
      <c r="G37" s="243">
        <f t="shared" si="5"/>
        <v>0</v>
      </c>
    </row>
    <row r="38" spans="1:7" ht="12.75">
      <c r="A38" s="175" t="s">
        <v>403</v>
      </c>
      <c r="B38" s="130" t="s">
        <v>156</v>
      </c>
      <c r="C38" s="241">
        <f t="shared" si="4"/>
        <v>0</v>
      </c>
      <c r="D38" s="242">
        <f t="shared" si="2"/>
        <v>0</v>
      </c>
      <c r="E38" s="242">
        <f t="shared" si="3"/>
        <v>0</v>
      </c>
      <c r="F38" s="243">
        <f t="shared" si="5"/>
        <v>0</v>
      </c>
      <c r="G38" s="243">
        <f t="shared" si="5"/>
        <v>0</v>
      </c>
    </row>
    <row r="39" spans="1:7">
      <c r="B39" s="227" t="s">
        <v>747</v>
      </c>
    </row>
    <row r="40" spans="1:7" ht="36.75" customHeight="1">
      <c r="B40" s="1332" t="s">
        <v>748</v>
      </c>
      <c r="C40" s="1332"/>
      <c r="D40" s="1332"/>
      <c r="E40" s="1332"/>
      <c r="F40" s="1332"/>
      <c r="G40" s="1332"/>
    </row>
    <row r="41" spans="1:7" ht="15" customHeight="1">
      <c r="B41" s="253" t="s">
        <v>224</v>
      </c>
      <c r="C41" s="266"/>
      <c r="D41" s="1333" t="s">
        <v>256</v>
      </c>
      <c r="E41" s="1333"/>
      <c r="F41" s="1333"/>
      <c r="G41" s="253"/>
    </row>
    <row r="42" spans="1:7" ht="12.75" customHeight="1">
      <c r="B42" s="254" t="s">
        <v>749</v>
      </c>
      <c r="C42" s="113" t="s">
        <v>750</v>
      </c>
      <c r="D42" s="1333" t="s">
        <v>571</v>
      </c>
      <c r="E42" s="1333"/>
      <c r="F42" s="1333"/>
      <c r="G42" s="255"/>
    </row>
    <row r="100" spans="3:3">
      <c r="C100" s="219"/>
    </row>
  </sheetData>
  <autoFilter ref="A11:F23"/>
  <mergeCells count="12">
    <mergeCell ref="B40:G40"/>
    <mergeCell ref="D41:F41"/>
    <mergeCell ref="D42:F42"/>
    <mergeCell ref="B4:F4"/>
    <mergeCell ref="B5:F5"/>
    <mergeCell ref="E2:G2"/>
    <mergeCell ref="B3:G3"/>
    <mergeCell ref="A11:A12"/>
    <mergeCell ref="B11:B12"/>
    <mergeCell ref="C11:C12"/>
    <mergeCell ref="D11:E11"/>
    <mergeCell ref="F11:G11"/>
  </mergeCells>
  <conditionalFormatting sqref="C42">
    <cfRule type="cellIs" dxfId="3" priority="1" operator="equal">
      <formula>0</formula>
    </cfRule>
  </conditionalFormatting>
  <pageMargins left="0.21" right="0.25" top="0.21" bottom="1" header="0.21" footer="0.5"/>
  <pageSetup paperSize="9" scale="74" fitToHeight="0" orientation="portrait" r:id="rId1"/>
  <headerFooter alignWithMargins="0"/>
</worksheet>
</file>

<file path=xl/worksheets/sheet25.xml><?xml version="1.0" encoding="utf-8"?>
<worksheet xmlns="http://schemas.openxmlformats.org/spreadsheetml/2006/main" xmlns:r="http://schemas.openxmlformats.org/officeDocument/2006/relationships">
  <sheetPr>
    <tabColor rgb="FFFFFF00"/>
    <pageSetUpPr fitToPage="1"/>
  </sheetPr>
  <dimension ref="A1:P95"/>
  <sheetViews>
    <sheetView view="pageBreakPreview" topLeftCell="B1" zoomScale="70" zoomScaleNormal="90" zoomScaleSheetLayoutView="70" workbookViewId="0">
      <pane ySplit="8" topLeftCell="A15" activePane="bottomLeft" state="frozen"/>
      <selection activeCell="C96" sqref="A1:XFD1048576"/>
      <selection pane="bottomLeft" activeCell="F32" sqref="F32"/>
    </sheetView>
  </sheetViews>
  <sheetFormatPr defaultColWidth="9.140625" defaultRowHeight="12" outlineLevelRow="1"/>
  <cols>
    <col min="1" max="1" width="9.140625" style="227"/>
    <col min="2" max="2" width="82.28515625" style="227" customWidth="1"/>
    <col min="3" max="9" width="9.140625" style="227"/>
    <col min="10" max="10" width="11" style="227" customWidth="1"/>
    <col min="11" max="11" width="12.5703125" style="227" customWidth="1"/>
    <col min="12" max="12" width="9.5703125" style="227" customWidth="1"/>
    <col min="13" max="15" width="11.28515625" style="227" customWidth="1"/>
    <col min="16" max="16384" width="9.140625" style="227"/>
  </cols>
  <sheetData>
    <row r="1" spans="1:16" ht="75" customHeight="1">
      <c r="K1" s="314"/>
      <c r="L1" s="314"/>
      <c r="M1" s="1336" t="s">
        <v>757</v>
      </c>
      <c r="N1" s="1336"/>
      <c r="O1" s="1336"/>
    </row>
    <row r="2" spans="1:16" ht="39.75" customHeight="1">
      <c r="B2" s="1339" t="str">
        <f>"Розрахунок вартості теплової енергії, виробленої власними теплоелектроцентралями, теплоелектростанціями, атомними електростанціями, когенераційними установками та установками з використанням альтернативних джерел енергії,  на планований період з "&amp;ІНСТРУКЦІЯ!B1&amp;" року"</f>
        <v>Розрахунок вартості теплової енергії, виробленої власними теплоелектроцентралями, теплоелектростанціями, атомними електростанціями, когенераційними установками та установками з використанням альтернативних джерел енергії,  на планований період з  з 01.10.2021 р.-30.09.2022 р. року</v>
      </c>
      <c r="C2" s="1339"/>
      <c r="D2" s="1339"/>
      <c r="E2" s="1339"/>
      <c r="F2" s="1339"/>
      <c r="G2" s="1339"/>
      <c r="H2" s="1339"/>
      <c r="I2" s="1339"/>
      <c r="J2" s="1339"/>
      <c r="K2" s="1339"/>
      <c r="L2" s="1339"/>
      <c r="M2" s="1340"/>
      <c r="N2" s="257"/>
    </row>
    <row r="3" spans="1:16" ht="21" customHeight="1">
      <c r="B3" s="1280" t="str">
        <f>'1_Елементи витрат'!A3</f>
        <v>Акціонерне товариство "ОБЛТЕПЛОКОМУНЕНЕРГО" м. Чернігів, смт. Срібне</v>
      </c>
      <c r="C3" s="1280"/>
      <c r="D3" s="1280"/>
      <c r="E3" s="1280"/>
      <c r="F3" s="1280"/>
      <c r="G3" s="1280"/>
      <c r="H3" s="1280"/>
      <c r="I3" s="1280"/>
      <c r="J3" s="1280"/>
      <c r="K3" s="1280"/>
      <c r="L3" s="1280"/>
      <c r="M3" s="1280"/>
      <c r="N3" s="257"/>
    </row>
    <row r="4" spans="1:16">
      <c r="B4" s="1341" t="s">
        <v>126</v>
      </c>
      <c r="C4" s="1341"/>
      <c r="D4" s="1341"/>
      <c r="E4" s="1341"/>
      <c r="F4" s="1341"/>
      <c r="G4" s="1341"/>
      <c r="H4" s="1341"/>
      <c r="I4" s="1341"/>
      <c r="J4" s="1341"/>
      <c r="K4" s="1341"/>
      <c r="L4" s="1341"/>
      <c r="M4" s="1341"/>
      <c r="N4" s="258"/>
    </row>
    <row r="5" spans="1:16" ht="12.75" customHeight="1">
      <c r="G5" s="229"/>
      <c r="H5" s="229"/>
      <c r="I5" s="229"/>
      <c r="J5" s="229"/>
      <c r="K5" s="229"/>
      <c r="M5" s="227" t="s">
        <v>255</v>
      </c>
    </row>
    <row r="6" spans="1:16" ht="39" customHeight="1">
      <c r="A6" s="1337" t="s">
        <v>127</v>
      </c>
      <c r="B6" s="1338" t="s">
        <v>515</v>
      </c>
      <c r="C6" s="1338" t="s">
        <v>416</v>
      </c>
      <c r="D6" s="1338" t="s">
        <v>516</v>
      </c>
      <c r="E6" s="1338"/>
      <c r="F6" s="1338"/>
      <c r="G6" s="1338"/>
      <c r="H6" s="1338"/>
      <c r="I6" s="1338"/>
      <c r="J6" s="1338" t="s">
        <v>759</v>
      </c>
      <c r="K6" s="1338"/>
      <c r="L6" s="1338"/>
      <c r="M6" s="1338"/>
      <c r="N6" s="1338"/>
      <c r="O6" s="1338"/>
      <c r="P6" s="157"/>
    </row>
    <row r="7" spans="1:16" ht="25.5" customHeight="1">
      <c r="A7" s="1337"/>
      <c r="B7" s="1338"/>
      <c r="C7" s="1338"/>
      <c r="D7" s="1338" t="s">
        <v>742</v>
      </c>
      <c r="E7" s="1338" t="s">
        <v>309</v>
      </c>
      <c r="F7" s="1338"/>
      <c r="G7" s="1338"/>
      <c r="H7" s="1338"/>
      <c r="I7" s="1338"/>
      <c r="J7" s="1338" t="s">
        <v>742</v>
      </c>
      <c r="K7" s="1338" t="s">
        <v>309</v>
      </c>
      <c r="L7" s="1338"/>
      <c r="M7" s="1338"/>
      <c r="N7" s="1338"/>
      <c r="O7" s="1338"/>
      <c r="P7" s="157"/>
    </row>
    <row r="8" spans="1:16" ht="114.75">
      <c r="A8" s="1337"/>
      <c r="B8" s="1338"/>
      <c r="C8" s="1338"/>
      <c r="D8" s="1338"/>
      <c r="E8" s="147" t="s">
        <v>760</v>
      </c>
      <c r="F8" s="116" t="s">
        <v>761</v>
      </c>
      <c r="G8" s="116" t="s">
        <v>376</v>
      </c>
      <c r="H8" s="116" t="s">
        <v>762</v>
      </c>
      <c r="I8" s="147" t="s">
        <v>518</v>
      </c>
      <c r="J8" s="1338"/>
      <c r="K8" s="147" t="s">
        <v>517</v>
      </c>
      <c r="L8" s="116" t="s">
        <v>761</v>
      </c>
      <c r="M8" s="116" t="s">
        <v>376</v>
      </c>
      <c r="N8" s="116" t="s">
        <v>762</v>
      </c>
      <c r="O8" s="116" t="s">
        <v>518</v>
      </c>
      <c r="P8" s="147" t="s">
        <v>519</v>
      </c>
    </row>
    <row r="9" spans="1:16" ht="12.75">
      <c r="A9" s="173">
        <v>1</v>
      </c>
      <c r="B9" s="173">
        <v>2</v>
      </c>
      <c r="C9" s="173">
        <v>3</v>
      </c>
      <c r="D9" s="173">
        <v>4</v>
      </c>
      <c r="E9" s="173">
        <v>5</v>
      </c>
      <c r="F9" s="173">
        <v>6</v>
      </c>
      <c r="G9" s="173">
        <v>7</v>
      </c>
      <c r="H9" s="173">
        <v>8</v>
      </c>
      <c r="I9" s="173">
        <v>9</v>
      </c>
      <c r="J9" s="173">
        <v>10</v>
      </c>
      <c r="K9" s="173">
        <v>11</v>
      </c>
      <c r="L9" s="173">
        <v>12</v>
      </c>
      <c r="M9" s="173">
        <v>13</v>
      </c>
      <c r="N9" s="173">
        <v>14</v>
      </c>
      <c r="O9" s="173">
        <v>15</v>
      </c>
      <c r="P9" s="147"/>
    </row>
    <row r="10" spans="1:16" s="238" customFormat="1" ht="30.75" customHeight="1">
      <c r="A10" s="174" t="s">
        <v>300</v>
      </c>
      <c r="B10" s="148" t="s">
        <v>763</v>
      </c>
      <c r="C10" s="151"/>
      <c r="D10" s="150" t="s">
        <v>69</v>
      </c>
      <c r="E10" s="150" t="s">
        <v>69</v>
      </c>
      <c r="F10" s="150" t="s">
        <v>69</v>
      </c>
      <c r="G10" s="150" t="s">
        <v>69</v>
      </c>
      <c r="H10" s="150" t="s">
        <v>69</v>
      </c>
      <c r="I10" s="150" t="s">
        <v>69</v>
      </c>
      <c r="J10" s="152">
        <f t="shared" ref="J10:J39" si="0">K10+P10</f>
        <v>0</v>
      </c>
      <c r="K10" s="153">
        <f>SUM(K11:K15)</f>
        <v>0</v>
      </c>
      <c r="L10" s="153">
        <f>SUM(L11:L15)</f>
        <v>0</v>
      </c>
      <c r="M10" s="153">
        <f t="shared" ref="M10:N10" si="1">SUM(M11:M15)</f>
        <v>0</v>
      </c>
      <c r="N10" s="153">
        <f t="shared" si="1"/>
        <v>0</v>
      </c>
      <c r="O10" s="153"/>
      <c r="P10" s="153">
        <f>SUM(P11:P15)</f>
        <v>0</v>
      </c>
    </row>
    <row r="11" spans="1:16" s="245" customFormat="1" ht="15">
      <c r="A11" s="175" t="s">
        <v>143</v>
      </c>
      <c r="B11" s="130" t="s">
        <v>102</v>
      </c>
      <c r="C11" s="131"/>
      <c r="D11" s="154"/>
      <c r="E11" s="131"/>
      <c r="F11" s="131"/>
      <c r="G11" s="131"/>
      <c r="H11" s="131"/>
      <c r="I11" s="131"/>
      <c r="J11" s="131">
        <f t="shared" si="0"/>
        <v>0</v>
      </c>
      <c r="K11" s="131">
        <f>IF($C11=0,0,E11*$C11/1000)</f>
        <v>0</v>
      </c>
      <c r="L11" s="131">
        <f t="shared" ref="L11:O11" si="2">IF($C11=0,0,F11*$C11/1000)</f>
        <v>0</v>
      </c>
      <c r="M11" s="131">
        <f t="shared" si="2"/>
        <v>0</v>
      </c>
      <c r="N11" s="131">
        <f t="shared" si="2"/>
        <v>0</v>
      </c>
      <c r="O11" s="131">
        <f t="shared" si="2"/>
        <v>0</v>
      </c>
      <c r="P11" s="131">
        <f>O11+N11+M11</f>
        <v>0</v>
      </c>
    </row>
    <row r="12" spans="1:16" s="245" customFormat="1" ht="15">
      <c r="A12" s="175" t="s">
        <v>35</v>
      </c>
      <c r="B12" s="130" t="s">
        <v>158</v>
      </c>
      <c r="C12" s="131"/>
      <c r="D12" s="154"/>
      <c r="E12" s="131"/>
      <c r="F12" s="131"/>
      <c r="G12" s="131"/>
      <c r="H12" s="131"/>
      <c r="I12" s="131"/>
      <c r="J12" s="131">
        <f t="shared" si="0"/>
        <v>0</v>
      </c>
      <c r="K12" s="131">
        <f t="shared" ref="K12:K15" si="3">IF($C12=0,0,E12*$C12/1000)</f>
        <v>0</v>
      </c>
      <c r="L12" s="131">
        <f t="shared" ref="L12:L15" si="4">IF($C12=0,0,F12*$C12/1000)</f>
        <v>0</v>
      </c>
      <c r="M12" s="131">
        <f t="shared" ref="M12:M15" si="5">IF($C12=0,0,G12*$C12/1000)</f>
        <v>0</v>
      </c>
      <c r="N12" s="131">
        <f t="shared" ref="N12:N15" si="6">IF($C12=0,0,H12*$C12/1000)</f>
        <v>0</v>
      </c>
      <c r="O12" s="131">
        <f t="shared" ref="O12:O15" si="7">IF($C12=0,0,I12*$C12/1000)</f>
        <v>0</v>
      </c>
      <c r="P12" s="131">
        <f t="shared" ref="P12:P15" si="8">O12+N12+M12</f>
        <v>0</v>
      </c>
    </row>
    <row r="13" spans="1:16" s="245" customFormat="1" ht="15">
      <c r="A13" s="175" t="s">
        <v>185</v>
      </c>
      <c r="B13" s="130" t="s">
        <v>160</v>
      </c>
      <c r="C13" s="131"/>
      <c r="D13" s="154"/>
      <c r="E13" s="131"/>
      <c r="F13" s="131"/>
      <c r="G13" s="131"/>
      <c r="H13" s="131"/>
      <c r="I13" s="131"/>
      <c r="J13" s="131">
        <f t="shared" si="0"/>
        <v>0</v>
      </c>
      <c r="K13" s="131">
        <f t="shared" si="3"/>
        <v>0</v>
      </c>
      <c r="L13" s="131">
        <f t="shared" si="4"/>
        <v>0</v>
      </c>
      <c r="M13" s="131">
        <f t="shared" si="5"/>
        <v>0</v>
      </c>
      <c r="N13" s="131">
        <f t="shared" si="6"/>
        <v>0</v>
      </c>
      <c r="O13" s="131">
        <f t="shared" si="7"/>
        <v>0</v>
      </c>
      <c r="P13" s="131">
        <f t="shared" si="8"/>
        <v>0</v>
      </c>
    </row>
    <row r="14" spans="1:16" s="245" customFormat="1" ht="15">
      <c r="A14" s="175" t="s">
        <v>188</v>
      </c>
      <c r="B14" s="130" t="s">
        <v>156</v>
      </c>
      <c r="C14" s="131"/>
      <c r="D14" s="154"/>
      <c r="E14" s="131"/>
      <c r="F14" s="131"/>
      <c r="G14" s="131"/>
      <c r="H14" s="131"/>
      <c r="I14" s="131"/>
      <c r="J14" s="131">
        <f t="shared" si="0"/>
        <v>0</v>
      </c>
      <c r="K14" s="131">
        <f t="shared" si="3"/>
        <v>0</v>
      </c>
      <c r="L14" s="131">
        <f t="shared" si="4"/>
        <v>0</v>
      </c>
      <c r="M14" s="131">
        <f t="shared" si="5"/>
        <v>0</v>
      </c>
      <c r="N14" s="131">
        <f t="shared" si="6"/>
        <v>0</v>
      </c>
      <c r="O14" s="131">
        <f t="shared" si="7"/>
        <v>0</v>
      </c>
      <c r="P14" s="131">
        <f t="shared" si="8"/>
        <v>0</v>
      </c>
    </row>
    <row r="15" spans="1:16" s="245" customFormat="1" ht="15">
      <c r="A15" s="175" t="s">
        <v>566</v>
      </c>
      <c r="B15" s="130" t="s">
        <v>425</v>
      </c>
      <c r="C15" s="131"/>
      <c r="D15" s="154"/>
      <c r="E15" s="131"/>
      <c r="F15" s="131"/>
      <c r="G15" s="131"/>
      <c r="H15" s="131"/>
      <c r="I15" s="131"/>
      <c r="J15" s="131">
        <f t="shared" si="0"/>
        <v>0</v>
      </c>
      <c r="K15" s="131">
        <f t="shared" si="3"/>
        <v>0</v>
      </c>
      <c r="L15" s="131">
        <f t="shared" si="4"/>
        <v>0</v>
      </c>
      <c r="M15" s="131">
        <f t="shared" si="5"/>
        <v>0</v>
      </c>
      <c r="N15" s="131">
        <f t="shared" si="6"/>
        <v>0</v>
      </c>
      <c r="O15" s="131">
        <f t="shared" si="7"/>
        <v>0</v>
      </c>
      <c r="P15" s="131">
        <f t="shared" si="8"/>
        <v>0</v>
      </c>
    </row>
    <row r="16" spans="1:16" s="245" customFormat="1" ht="15">
      <c r="A16" s="175" t="s">
        <v>567</v>
      </c>
      <c r="B16" s="130" t="s">
        <v>426</v>
      </c>
      <c r="C16" s="150" t="s">
        <v>69</v>
      </c>
      <c r="D16" s="150" t="s">
        <v>69</v>
      </c>
      <c r="E16" s="150" t="s">
        <v>69</v>
      </c>
      <c r="F16" s="150" t="s">
        <v>69</v>
      </c>
      <c r="G16" s="150" t="s">
        <v>69</v>
      </c>
      <c r="H16" s="150" t="s">
        <v>69</v>
      </c>
      <c r="I16" s="150" t="s">
        <v>69</v>
      </c>
      <c r="J16" s="158">
        <f t="shared" si="0"/>
        <v>0</v>
      </c>
      <c r="K16" s="158">
        <f>IF(D11=0,,K15/(D11+D12+D13+D14)*D11)</f>
        <v>0</v>
      </c>
      <c r="L16" s="158">
        <f>IF(D11=0,,L15/(D11+D12+D13+D14)*D11)</f>
        <v>0</v>
      </c>
      <c r="M16" s="158">
        <f>IF(D11=0,,M15/(D11+D12+D13+D14)*D11)</f>
        <v>0</v>
      </c>
      <c r="N16" s="158">
        <f>IF(D11=0,,N15/(D11+D12+D13+D14)*D11)</f>
        <v>0</v>
      </c>
      <c r="O16" s="158"/>
      <c r="P16" s="158">
        <f>IF(C11=0,,P15/(C11+C12+C13+C14)*C11)</f>
        <v>0</v>
      </c>
    </row>
    <row r="17" spans="1:16" s="245" customFormat="1" ht="15">
      <c r="A17" s="175" t="s">
        <v>568</v>
      </c>
      <c r="B17" s="130" t="s">
        <v>427</v>
      </c>
      <c r="C17" s="150" t="s">
        <v>69</v>
      </c>
      <c r="D17" s="150" t="s">
        <v>69</v>
      </c>
      <c r="E17" s="150" t="s">
        <v>69</v>
      </c>
      <c r="F17" s="150" t="s">
        <v>69</v>
      </c>
      <c r="G17" s="150" t="s">
        <v>69</v>
      </c>
      <c r="H17" s="150" t="s">
        <v>69</v>
      </c>
      <c r="I17" s="150" t="s">
        <v>69</v>
      </c>
      <c r="J17" s="158">
        <f t="shared" si="0"/>
        <v>0</v>
      </c>
      <c r="K17" s="158">
        <f>IF(D12=0,,K15/(D11+D12+D13+D14)*D12)</f>
        <v>0</v>
      </c>
      <c r="L17" s="158">
        <f>IF(D12=0,,L15/(D11+D12+D13+D14)*D12)</f>
        <v>0</v>
      </c>
      <c r="M17" s="158">
        <f>IF(D12=0,,M15/(D11+D12+D13+D14)*D12)</f>
        <v>0</v>
      </c>
      <c r="N17" s="158">
        <f>IF(D12=0,,N15/(D11+D12+D13+D14)*D12)</f>
        <v>0</v>
      </c>
      <c r="O17" s="158"/>
      <c r="P17" s="158">
        <f>IF(C12=0,,P15/(C11+C12+C13+C14)*C12)</f>
        <v>0</v>
      </c>
    </row>
    <row r="18" spans="1:16" s="245" customFormat="1" ht="15">
      <c r="A18" s="175" t="s">
        <v>569</v>
      </c>
      <c r="B18" s="130" t="s">
        <v>428</v>
      </c>
      <c r="C18" s="150" t="s">
        <v>69</v>
      </c>
      <c r="D18" s="150" t="s">
        <v>69</v>
      </c>
      <c r="E18" s="150" t="s">
        <v>69</v>
      </c>
      <c r="F18" s="150" t="s">
        <v>69</v>
      </c>
      <c r="G18" s="150" t="s">
        <v>69</v>
      </c>
      <c r="H18" s="150" t="s">
        <v>69</v>
      </c>
      <c r="I18" s="150" t="s">
        <v>69</v>
      </c>
      <c r="J18" s="158">
        <f t="shared" si="0"/>
        <v>0</v>
      </c>
      <c r="K18" s="158">
        <f>IF(D13=0,,K15/(D11+D12+D13+D14)*D13)</f>
        <v>0</v>
      </c>
      <c r="L18" s="158">
        <f>IF(D13=0,,L15/(D11+D12+D13+D14)*D13)</f>
        <v>0</v>
      </c>
      <c r="M18" s="158">
        <f>IF(D13=0,,M15/(D11+D12+D13+D14)*D13)</f>
        <v>0</v>
      </c>
      <c r="N18" s="158">
        <f>IF(D13=0,,N15/(D11+D12+D13+D14)*D13)</f>
        <v>0</v>
      </c>
      <c r="O18" s="158"/>
      <c r="P18" s="158">
        <f>IF(C13=0,,P15/(C11+C12+C13+C14)*C13)</f>
        <v>0</v>
      </c>
    </row>
    <row r="19" spans="1:16" s="245" customFormat="1" ht="15">
      <c r="A19" s="175" t="s">
        <v>570</v>
      </c>
      <c r="B19" s="130" t="s">
        <v>429</v>
      </c>
      <c r="C19" s="150" t="s">
        <v>69</v>
      </c>
      <c r="D19" s="150" t="s">
        <v>69</v>
      </c>
      <c r="E19" s="150" t="s">
        <v>69</v>
      </c>
      <c r="F19" s="150" t="s">
        <v>69</v>
      </c>
      <c r="G19" s="150" t="s">
        <v>69</v>
      </c>
      <c r="H19" s="150" t="s">
        <v>69</v>
      </c>
      <c r="I19" s="150" t="s">
        <v>69</v>
      </c>
      <c r="J19" s="158">
        <f t="shared" si="0"/>
        <v>0</v>
      </c>
      <c r="K19" s="158">
        <f>IF(D14=0,,K15/(D11+D12+D13+D14)*D14)</f>
        <v>0</v>
      </c>
      <c r="L19" s="158">
        <f>IF(D14=0,,L15/(D11+D12+D13+D14)*D14)</f>
        <v>0</v>
      </c>
      <c r="M19" s="158">
        <f>IF(D14=0,,M15/(D11+D12+D13+D14)*D14)</f>
        <v>0</v>
      </c>
      <c r="N19" s="158">
        <f>IF(D14=0,,N15/(D11+D12+D13+D14)*D14)</f>
        <v>0</v>
      </c>
      <c r="O19" s="158"/>
      <c r="P19" s="158">
        <f>IF(C14=0,,P15/(C11+C12+C13+C14)*C14)</f>
        <v>0</v>
      </c>
    </row>
    <row r="20" spans="1:16" s="238" customFormat="1" ht="30" customHeight="1" outlineLevel="1">
      <c r="A20" s="174" t="s">
        <v>301</v>
      </c>
      <c r="B20" s="148" t="s">
        <v>764</v>
      </c>
      <c r="C20" s="151"/>
      <c r="D20" s="150" t="s">
        <v>69</v>
      </c>
      <c r="E20" s="150" t="s">
        <v>69</v>
      </c>
      <c r="F20" s="150" t="s">
        <v>69</v>
      </c>
      <c r="G20" s="150" t="s">
        <v>69</v>
      </c>
      <c r="H20" s="150" t="s">
        <v>69</v>
      </c>
      <c r="I20" s="150" t="s">
        <v>69</v>
      </c>
      <c r="J20" s="152">
        <f t="shared" si="0"/>
        <v>0</v>
      </c>
      <c r="K20" s="153">
        <f>SUM(K21:K25)</f>
        <v>0</v>
      </c>
      <c r="L20" s="153">
        <f>SUM(L21:L25)</f>
        <v>0</v>
      </c>
      <c r="M20" s="153">
        <f t="shared" ref="M20:N20" si="9">SUM(M21:M25)</f>
        <v>0</v>
      </c>
      <c r="N20" s="153">
        <f t="shared" si="9"/>
        <v>0</v>
      </c>
      <c r="O20" s="153"/>
      <c r="P20" s="153">
        <f>SUM(P21:P25)</f>
        <v>0</v>
      </c>
    </row>
    <row r="21" spans="1:16" s="245" customFormat="1" ht="15" outlineLevel="1">
      <c r="A21" s="175" t="s">
        <v>144</v>
      </c>
      <c r="B21" s="130" t="s">
        <v>102</v>
      </c>
      <c r="C21" s="131"/>
      <c r="D21" s="154"/>
      <c r="E21" s="131"/>
      <c r="F21" s="131"/>
      <c r="G21" s="131"/>
      <c r="H21" s="131"/>
      <c r="I21" s="131"/>
      <c r="J21" s="131">
        <f t="shared" si="0"/>
        <v>0</v>
      </c>
      <c r="K21" s="131">
        <f t="shared" ref="K21:K25" si="10">IF($C21=0,0,E21*$C21/1000)</f>
        <v>0</v>
      </c>
      <c r="L21" s="131">
        <f t="shared" ref="L21:L25" si="11">IF($C21=0,0,F21*$C21/1000)</f>
        <v>0</v>
      </c>
      <c r="M21" s="131">
        <f t="shared" ref="M21:M25" si="12">IF($C21=0,0,G21*$C21/1000)</f>
        <v>0</v>
      </c>
      <c r="N21" s="131">
        <f t="shared" ref="N21:N25" si="13">IF($C21=0,0,H21*$C21/1000)</f>
        <v>0</v>
      </c>
      <c r="O21" s="131">
        <f t="shared" ref="O21:O25" si="14">IF($C21=0,0,I21*$C21/1000)</f>
        <v>0</v>
      </c>
      <c r="P21" s="131">
        <f t="shared" ref="P21:P25" si="15">O21+N21+M21</f>
        <v>0</v>
      </c>
    </row>
    <row r="22" spans="1:16" s="245" customFormat="1" ht="15" outlineLevel="1">
      <c r="A22" s="175" t="s">
        <v>145</v>
      </c>
      <c r="B22" s="130" t="s">
        <v>158</v>
      </c>
      <c r="C22" s="405"/>
      <c r="D22" s="407"/>
      <c r="E22" s="405"/>
      <c r="F22" s="405"/>
      <c r="G22" s="405"/>
      <c r="H22" s="405"/>
      <c r="I22" s="131"/>
      <c r="J22" s="131">
        <f t="shared" si="0"/>
        <v>0</v>
      </c>
      <c r="K22" s="131">
        <f t="shared" si="10"/>
        <v>0</v>
      </c>
      <c r="L22" s="131">
        <f t="shared" si="11"/>
        <v>0</v>
      </c>
      <c r="M22" s="131">
        <f t="shared" si="12"/>
        <v>0</v>
      </c>
      <c r="N22" s="131">
        <f t="shared" si="13"/>
        <v>0</v>
      </c>
      <c r="O22" s="131">
        <f t="shared" si="14"/>
        <v>0</v>
      </c>
      <c r="P22" s="131">
        <f t="shared" si="15"/>
        <v>0</v>
      </c>
    </row>
    <row r="23" spans="1:16" s="245" customFormat="1" ht="15" outlineLevel="1">
      <c r="A23" s="175" t="s">
        <v>196</v>
      </c>
      <c r="B23" s="130" t="s">
        <v>160</v>
      </c>
      <c r="C23" s="131"/>
      <c r="D23" s="154"/>
      <c r="E23" s="131"/>
      <c r="F23" s="131"/>
      <c r="G23" s="131"/>
      <c r="H23" s="131"/>
      <c r="I23" s="131"/>
      <c r="J23" s="131">
        <f t="shared" si="0"/>
        <v>0</v>
      </c>
      <c r="K23" s="131">
        <f t="shared" si="10"/>
        <v>0</v>
      </c>
      <c r="L23" s="131">
        <f t="shared" si="11"/>
        <v>0</v>
      </c>
      <c r="M23" s="131">
        <f t="shared" si="12"/>
        <v>0</v>
      </c>
      <c r="N23" s="131">
        <f t="shared" si="13"/>
        <v>0</v>
      </c>
      <c r="O23" s="131">
        <f t="shared" si="14"/>
        <v>0</v>
      </c>
      <c r="P23" s="131">
        <f t="shared" si="15"/>
        <v>0</v>
      </c>
    </row>
    <row r="24" spans="1:16" s="245" customFormat="1" ht="15" outlineLevel="1">
      <c r="A24" s="175" t="s">
        <v>371</v>
      </c>
      <c r="B24" s="130" t="s">
        <v>156</v>
      </c>
      <c r="C24" s="131"/>
      <c r="D24" s="154"/>
      <c r="E24" s="131"/>
      <c r="F24" s="131"/>
      <c r="G24" s="131"/>
      <c r="H24" s="131"/>
      <c r="I24" s="131"/>
      <c r="J24" s="131">
        <f t="shared" si="0"/>
        <v>0</v>
      </c>
      <c r="K24" s="131">
        <f t="shared" si="10"/>
        <v>0</v>
      </c>
      <c r="L24" s="131">
        <f t="shared" si="11"/>
        <v>0</v>
      </c>
      <c r="M24" s="131">
        <f t="shared" si="12"/>
        <v>0</v>
      </c>
      <c r="N24" s="131">
        <f t="shared" si="13"/>
        <v>0</v>
      </c>
      <c r="O24" s="131">
        <f t="shared" si="14"/>
        <v>0</v>
      </c>
      <c r="P24" s="131">
        <f t="shared" si="15"/>
        <v>0</v>
      </c>
    </row>
    <row r="25" spans="1:16" s="245" customFormat="1" ht="15" outlineLevel="1">
      <c r="A25" s="175" t="s">
        <v>574</v>
      </c>
      <c r="B25" s="130" t="s">
        <v>425</v>
      </c>
      <c r="C25" s="131"/>
      <c r="D25" s="154"/>
      <c r="E25" s="131"/>
      <c r="F25" s="131"/>
      <c r="G25" s="131"/>
      <c r="H25" s="131"/>
      <c r="I25" s="131"/>
      <c r="J25" s="131">
        <f t="shared" si="0"/>
        <v>0</v>
      </c>
      <c r="K25" s="131">
        <f t="shared" si="10"/>
        <v>0</v>
      </c>
      <c r="L25" s="131">
        <f t="shared" si="11"/>
        <v>0</v>
      </c>
      <c r="M25" s="131">
        <f t="shared" si="12"/>
        <v>0</v>
      </c>
      <c r="N25" s="131">
        <f t="shared" si="13"/>
        <v>0</v>
      </c>
      <c r="O25" s="131">
        <f t="shared" si="14"/>
        <v>0</v>
      </c>
      <c r="P25" s="131">
        <f t="shared" si="15"/>
        <v>0</v>
      </c>
    </row>
    <row r="26" spans="1:16" s="245" customFormat="1" ht="15" outlineLevel="1">
      <c r="A26" s="175" t="s">
        <v>575</v>
      </c>
      <c r="B26" s="130" t="s">
        <v>426</v>
      </c>
      <c r="C26" s="150" t="s">
        <v>69</v>
      </c>
      <c r="D26" s="150" t="s">
        <v>69</v>
      </c>
      <c r="E26" s="150" t="s">
        <v>69</v>
      </c>
      <c r="F26" s="150" t="s">
        <v>69</v>
      </c>
      <c r="G26" s="150" t="s">
        <v>69</v>
      </c>
      <c r="H26" s="150" t="s">
        <v>69</v>
      </c>
      <c r="I26" s="150" t="s">
        <v>69</v>
      </c>
      <c r="J26" s="158">
        <f t="shared" si="0"/>
        <v>0</v>
      </c>
      <c r="K26" s="158">
        <f>IF(D21=0,,K25/(D21+D22+D23+D24)*D21)</f>
        <v>0</v>
      </c>
      <c r="L26" s="158">
        <f>IF(D21=0,,L25/(D21+D22+D23+D24)*D21)</f>
        <v>0</v>
      </c>
      <c r="M26" s="158">
        <f>IF(D21=0,,M25/(D21+D22+D23+D24)*D21)</f>
        <v>0</v>
      </c>
      <c r="N26" s="158">
        <f>IF(D21=0,,N25/(D21+D22+D23+D24)*D21)</f>
        <v>0</v>
      </c>
      <c r="O26" s="158"/>
      <c r="P26" s="158">
        <f>IF(C21=0,,P25/(C21+C22+C23+C24)*C21)</f>
        <v>0</v>
      </c>
    </row>
    <row r="27" spans="1:16" s="245" customFormat="1" ht="15" outlineLevel="1">
      <c r="A27" s="175" t="s">
        <v>745</v>
      </c>
      <c r="B27" s="130" t="s">
        <v>427</v>
      </c>
      <c r="C27" s="150" t="s">
        <v>69</v>
      </c>
      <c r="D27" s="150" t="s">
        <v>69</v>
      </c>
      <c r="E27" s="150" t="s">
        <v>69</v>
      </c>
      <c r="F27" s="150" t="s">
        <v>69</v>
      </c>
      <c r="G27" s="150" t="s">
        <v>69</v>
      </c>
      <c r="H27" s="150" t="s">
        <v>69</v>
      </c>
      <c r="I27" s="150" t="s">
        <v>69</v>
      </c>
      <c r="J27" s="158">
        <f t="shared" si="0"/>
        <v>0</v>
      </c>
      <c r="K27" s="158">
        <f>IF(D22=0,,K25/(D21+D22+D23+D24)*D22)</f>
        <v>0</v>
      </c>
      <c r="L27" s="158">
        <f>IF(D22=0,,L25/(D21+D22+D23+D24)*D22)</f>
        <v>0</v>
      </c>
      <c r="M27" s="158">
        <f>IF(D22=0,,M25/(D21+D22+D23+D24)*D22)</f>
        <v>0</v>
      </c>
      <c r="N27" s="158">
        <f>IF(D22=0,,N25/(D21+D22+D23+D24)*D22)</f>
        <v>0</v>
      </c>
      <c r="O27" s="158"/>
      <c r="P27" s="158">
        <f>IF(C22=0,,P25/(C21+C22+C23+C24)*C22)</f>
        <v>0</v>
      </c>
    </row>
    <row r="28" spans="1:16" s="245" customFormat="1" ht="15" outlineLevel="1">
      <c r="A28" s="175" t="s">
        <v>584</v>
      </c>
      <c r="B28" s="130" t="s">
        <v>428</v>
      </c>
      <c r="C28" s="150" t="s">
        <v>69</v>
      </c>
      <c r="D28" s="150" t="s">
        <v>69</v>
      </c>
      <c r="E28" s="150" t="s">
        <v>69</v>
      </c>
      <c r="F28" s="150" t="s">
        <v>69</v>
      </c>
      <c r="G28" s="150" t="s">
        <v>69</v>
      </c>
      <c r="H28" s="150" t="s">
        <v>69</v>
      </c>
      <c r="I28" s="150" t="s">
        <v>69</v>
      </c>
      <c r="J28" s="158">
        <f t="shared" si="0"/>
        <v>0</v>
      </c>
      <c r="K28" s="158">
        <f>IF(D23=0,,K25/(D21+D22+D23+D24)*D23)</f>
        <v>0</v>
      </c>
      <c r="L28" s="158">
        <f>IF(D23=0,,L25/(D21+D22+D23+D24)*D23)</f>
        <v>0</v>
      </c>
      <c r="M28" s="158">
        <f>IF(D23=0,,M25/(D21+D22+D23+D24)*D23)</f>
        <v>0</v>
      </c>
      <c r="N28" s="158">
        <f>IF(D23=0,,N25/(D21+D22+D23+D24)*D23)</f>
        <v>0</v>
      </c>
      <c r="O28" s="158"/>
      <c r="P28" s="158">
        <f>IF(C23=0,,P25/(C21+C22+C23+C24)*C23)</f>
        <v>0</v>
      </c>
    </row>
    <row r="29" spans="1:16" s="238" customFormat="1" ht="15">
      <c r="A29" s="175" t="s">
        <v>576</v>
      </c>
      <c r="B29" s="130" t="s">
        <v>429</v>
      </c>
      <c r="C29" s="150" t="s">
        <v>69</v>
      </c>
      <c r="D29" s="150" t="s">
        <v>69</v>
      </c>
      <c r="E29" s="150" t="s">
        <v>69</v>
      </c>
      <c r="F29" s="150" t="s">
        <v>69</v>
      </c>
      <c r="G29" s="150" t="s">
        <v>69</v>
      </c>
      <c r="H29" s="150" t="s">
        <v>69</v>
      </c>
      <c r="I29" s="150" t="s">
        <v>69</v>
      </c>
      <c r="J29" s="158">
        <f t="shared" si="0"/>
        <v>0</v>
      </c>
      <c r="K29" s="158">
        <f>IF(D24=0,,K25/(D21+D22+D23+D24)*D24)</f>
        <v>0</v>
      </c>
      <c r="L29" s="158">
        <f>IF(D24=0,,L25/(D21+D22+D23+D24)*D24)</f>
        <v>0</v>
      </c>
      <c r="M29" s="158">
        <f>IF(D24=0,,M25/(D21+D22+D23+D24)*D24)</f>
        <v>0</v>
      </c>
      <c r="N29" s="158">
        <f>IF(D24=0,,N25/(D21+D22+D23+D24)*D24)</f>
        <v>0</v>
      </c>
      <c r="O29" s="158"/>
      <c r="P29" s="158">
        <f>IF(C24=0,,P25/(C21+C22+C23+C24)*C24)</f>
        <v>0</v>
      </c>
    </row>
    <row r="30" spans="1:16" s="245" customFormat="1" ht="25.5">
      <c r="A30" s="174" t="s">
        <v>197</v>
      </c>
      <c r="B30" s="148" t="s">
        <v>765</v>
      </c>
      <c r="C30" s="151">
        <f>C31+C32+C33+C34+C35</f>
        <v>0</v>
      </c>
      <c r="D30" s="150" t="s">
        <v>69</v>
      </c>
      <c r="E30" s="150" t="s">
        <v>69</v>
      </c>
      <c r="F30" s="150" t="s">
        <v>69</v>
      </c>
      <c r="G30" s="150" t="s">
        <v>69</v>
      </c>
      <c r="H30" s="150" t="s">
        <v>69</v>
      </c>
      <c r="I30" s="150" t="s">
        <v>69</v>
      </c>
      <c r="J30" s="152">
        <f t="shared" si="0"/>
        <v>0</v>
      </c>
      <c r="K30" s="153">
        <f>SUM(K31:K35)</f>
        <v>0</v>
      </c>
      <c r="L30" s="153">
        <f>SUM(L31:L35)</f>
        <v>0</v>
      </c>
      <c r="M30" s="153">
        <f t="shared" ref="M30:N30" si="16">SUM(M31:M35)</f>
        <v>0</v>
      </c>
      <c r="N30" s="153">
        <f t="shared" si="16"/>
        <v>0</v>
      </c>
      <c r="O30" s="153"/>
      <c r="P30" s="153">
        <f>SUM(P31:P35)</f>
        <v>0</v>
      </c>
    </row>
    <row r="31" spans="1:16" s="245" customFormat="1" ht="15">
      <c r="A31" s="175" t="s">
        <v>241</v>
      </c>
      <c r="B31" s="130" t="s">
        <v>102</v>
      </c>
      <c r="C31" s="131"/>
      <c r="D31" s="154"/>
      <c r="E31" s="131"/>
      <c r="F31" s="131"/>
      <c r="G31" s="131"/>
      <c r="H31" s="131"/>
      <c r="I31" s="131"/>
      <c r="J31" s="131">
        <f t="shared" si="0"/>
        <v>0</v>
      </c>
      <c r="K31" s="131">
        <f t="shared" ref="K31:K35" si="17">IF($C31=0,0,E31*$C31/1000)</f>
        <v>0</v>
      </c>
      <c r="L31" s="131">
        <f t="shared" ref="L31:L35" si="18">IF($C31=0,0,F31*$C31/1000)</f>
        <v>0</v>
      </c>
      <c r="M31" s="131">
        <f t="shared" ref="M31:M35" si="19">IF($C31=0,0,G31*$C31/1000)</f>
        <v>0</v>
      </c>
      <c r="N31" s="131">
        <f t="shared" ref="N31:N35" si="20">IF($C31=0,0,H31*$C31/1000)</f>
        <v>0</v>
      </c>
      <c r="O31" s="131">
        <f t="shared" ref="O31:O35" si="21">IF($C31=0,0,I31*$C31/1000)</f>
        <v>0</v>
      </c>
      <c r="P31" s="131">
        <f t="shared" ref="P31:P35" si="22">O31+N31+M31</f>
        <v>0</v>
      </c>
    </row>
    <row r="32" spans="1:16" s="245" customFormat="1" ht="15">
      <c r="A32" s="175" t="s">
        <v>242</v>
      </c>
      <c r="B32" s="130" t="s">
        <v>158</v>
      </c>
      <c r="C32" s="404"/>
      <c r="D32" s="406"/>
      <c r="E32" s="404"/>
      <c r="F32" s="404"/>
      <c r="G32" s="404"/>
      <c r="H32" s="404"/>
      <c r="I32" s="404"/>
      <c r="J32" s="131">
        <f t="shared" si="0"/>
        <v>0</v>
      </c>
      <c r="K32" s="131">
        <f>IF($C32=0,0,E32*$C32/1000)</f>
        <v>0</v>
      </c>
      <c r="L32" s="131">
        <f t="shared" si="18"/>
        <v>0</v>
      </c>
      <c r="M32" s="131">
        <f t="shared" si="19"/>
        <v>0</v>
      </c>
      <c r="N32" s="131">
        <f t="shared" si="20"/>
        <v>0</v>
      </c>
      <c r="O32" s="131">
        <f t="shared" si="21"/>
        <v>0</v>
      </c>
      <c r="P32" s="131">
        <f t="shared" si="22"/>
        <v>0</v>
      </c>
    </row>
    <row r="33" spans="1:16" s="245" customFormat="1" ht="15">
      <c r="A33" s="175" t="s">
        <v>243</v>
      </c>
      <c r="B33" s="130" t="s">
        <v>160</v>
      </c>
      <c r="C33" s="131"/>
      <c r="D33" s="154"/>
      <c r="E33" s="131"/>
      <c r="F33" s="131"/>
      <c r="G33" s="131"/>
      <c r="H33" s="131"/>
      <c r="I33" s="131"/>
      <c r="J33" s="131">
        <f t="shared" si="0"/>
        <v>0</v>
      </c>
      <c r="K33" s="131">
        <f t="shared" si="17"/>
        <v>0</v>
      </c>
      <c r="L33" s="131">
        <f t="shared" si="18"/>
        <v>0</v>
      </c>
      <c r="M33" s="131">
        <f t="shared" si="19"/>
        <v>0</v>
      </c>
      <c r="N33" s="131">
        <f t="shared" si="20"/>
        <v>0</v>
      </c>
      <c r="O33" s="131">
        <f t="shared" si="21"/>
        <v>0</v>
      </c>
      <c r="P33" s="131">
        <f t="shared" si="22"/>
        <v>0</v>
      </c>
    </row>
    <row r="34" spans="1:16" s="245" customFormat="1" ht="15">
      <c r="A34" s="175" t="s">
        <v>403</v>
      </c>
      <c r="B34" s="130" t="s">
        <v>156</v>
      </c>
      <c r="C34" s="131"/>
      <c r="D34" s="154"/>
      <c r="E34" s="131"/>
      <c r="F34" s="131"/>
      <c r="G34" s="131"/>
      <c r="H34" s="131"/>
      <c r="I34" s="131"/>
      <c r="J34" s="131">
        <f t="shared" si="0"/>
        <v>0</v>
      </c>
      <c r="K34" s="131">
        <f t="shared" si="17"/>
        <v>0</v>
      </c>
      <c r="L34" s="131">
        <f t="shared" si="18"/>
        <v>0</v>
      </c>
      <c r="M34" s="131">
        <f t="shared" si="19"/>
        <v>0</v>
      </c>
      <c r="N34" s="131">
        <f t="shared" si="20"/>
        <v>0</v>
      </c>
      <c r="O34" s="131">
        <f t="shared" si="21"/>
        <v>0</v>
      </c>
      <c r="P34" s="131">
        <f t="shared" si="22"/>
        <v>0</v>
      </c>
    </row>
    <row r="35" spans="1:16" s="245" customFormat="1" ht="15">
      <c r="A35" s="175" t="s">
        <v>577</v>
      </c>
      <c r="B35" s="130" t="s">
        <v>425</v>
      </c>
      <c r="C35" s="131"/>
      <c r="D35" s="154"/>
      <c r="E35" s="131"/>
      <c r="F35" s="131"/>
      <c r="G35" s="131"/>
      <c r="H35" s="131"/>
      <c r="I35" s="131"/>
      <c r="J35" s="131">
        <f t="shared" si="0"/>
        <v>0</v>
      </c>
      <c r="K35" s="131">
        <f t="shared" si="17"/>
        <v>0</v>
      </c>
      <c r="L35" s="131">
        <f t="shared" si="18"/>
        <v>0</v>
      </c>
      <c r="M35" s="131">
        <f t="shared" si="19"/>
        <v>0</v>
      </c>
      <c r="N35" s="131">
        <f t="shared" si="20"/>
        <v>0</v>
      </c>
      <c r="O35" s="131">
        <f t="shared" si="21"/>
        <v>0</v>
      </c>
      <c r="P35" s="131">
        <f t="shared" si="22"/>
        <v>0</v>
      </c>
    </row>
    <row r="36" spans="1:16" s="245" customFormat="1" ht="15">
      <c r="A36" s="175" t="s">
        <v>578</v>
      </c>
      <c r="B36" s="130" t="s">
        <v>426</v>
      </c>
      <c r="C36" s="150" t="s">
        <v>69</v>
      </c>
      <c r="D36" s="150" t="s">
        <v>69</v>
      </c>
      <c r="E36" s="150" t="s">
        <v>69</v>
      </c>
      <c r="F36" s="150" t="s">
        <v>69</v>
      </c>
      <c r="G36" s="150" t="s">
        <v>69</v>
      </c>
      <c r="H36" s="150" t="s">
        <v>69</v>
      </c>
      <c r="I36" s="150" t="s">
        <v>69</v>
      </c>
      <c r="J36" s="158">
        <f t="shared" si="0"/>
        <v>0</v>
      </c>
      <c r="K36" s="158">
        <f>IF(D31=0,,K35/(D31+D32+D33+D34)*D31)</f>
        <v>0</v>
      </c>
      <c r="L36" s="158">
        <f>IF(D31=0,,L35/(D31+D32+D33+D34)*D31)</f>
        <v>0</v>
      </c>
      <c r="M36" s="158">
        <f>IF(D31=0,,M35/(D31+D32+D33+D34)*D31)</f>
        <v>0</v>
      </c>
      <c r="N36" s="158">
        <f>IF(D31=0,,N35/(D31+D32+D33+D34)*D31)</f>
        <v>0</v>
      </c>
      <c r="O36" s="158"/>
      <c r="P36" s="158">
        <f>IF(C31=0,,P35/(C31+C32+C33+C34)*C31)</f>
        <v>0</v>
      </c>
    </row>
    <row r="37" spans="1:16" s="245" customFormat="1" ht="15">
      <c r="A37" s="175" t="s">
        <v>579</v>
      </c>
      <c r="B37" s="130" t="s">
        <v>427</v>
      </c>
      <c r="C37" s="150" t="s">
        <v>69</v>
      </c>
      <c r="D37" s="150" t="s">
        <v>69</v>
      </c>
      <c r="E37" s="150" t="s">
        <v>69</v>
      </c>
      <c r="F37" s="150" t="s">
        <v>69</v>
      </c>
      <c r="G37" s="150" t="s">
        <v>69</v>
      </c>
      <c r="H37" s="150" t="s">
        <v>69</v>
      </c>
      <c r="I37" s="150" t="s">
        <v>69</v>
      </c>
      <c r="J37" s="158">
        <f t="shared" si="0"/>
        <v>0</v>
      </c>
      <c r="K37" s="158">
        <f>IF(D32=0,,K35/(D31+D32+D33+D34)*D32)</f>
        <v>0</v>
      </c>
      <c r="L37" s="158">
        <f>IF(D32=0,,L35/(D31+D32+D33+D34)*D32)</f>
        <v>0</v>
      </c>
      <c r="M37" s="158">
        <f>IF(D32=0,,M35/(D31+D32+D33+D34)*D32)</f>
        <v>0</v>
      </c>
      <c r="N37" s="158">
        <f>IF(D32=0,,N35/(D31+D32+D33+D34)*D32)</f>
        <v>0</v>
      </c>
      <c r="O37" s="158"/>
      <c r="P37" s="158">
        <f>IF(C32=0,,P35/(C31+C32+C33+C34)*C32)</f>
        <v>0</v>
      </c>
    </row>
    <row r="38" spans="1:16" s="245" customFormat="1" ht="15">
      <c r="A38" s="175" t="s">
        <v>580</v>
      </c>
      <c r="B38" s="130" t="s">
        <v>428</v>
      </c>
      <c r="C38" s="150" t="s">
        <v>69</v>
      </c>
      <c r="D38" s="150" t="s">
        <v>69</v>
      </c>
      <c r="E38" s="150" t="s">
        <v>69</v>
      </c>
      <c r="F38" s="150" t="s">
        <v>69</v>
      </c>
      <c r="G38" s="150" t="s">
        <v>69</v>
      </c>
      <c r="H38" s="150" t="s">
        <v>69</v>
      </c>
      <c r="I38" s="150" t="s">
        <v>69</v>
      </c>
      <c r="J38" s="158">
        <f t="shared" si="0"/>
        <v>0</v>
      </c>
      <c r="K38" s="158">
        <f>IF(D33=0,,K35/(D31+D32+D33+D34)*D33)</f>
        <v>0</v>
      </c>
      <c r="L38" s="158">
        <f>IF(D33=0,,L35/(D31+D32+D33+D34)*D33)</f>
        <v>0</v>
      </c>
      <c r="M38" s="158">
        <f>IF(D33=0,,M35/(D31+D32+D33+D34)*D33)</f>
        <v>0</v>
      </c>
      <c r="N38" s="158">
        <f>IF(D33=0,,N35/(D31+D32+D33+D34)*D33)</f>
        <v>0</v>
      </c>
      <c r="O38" s="158"/>
      <c r="P38" s="158">
        <f>IF(C33=0,,P35/(C31+C32+C33+C34)*C33)</f>
        <v>0</v>
      </c>
    </row>
    <row r="39" spans="1:16" s="245" customFormat="1" ht="84" customHeight="1">
      <c r="A39" s="175" t="s">
        <v>581</v>
      </c>
      <c r="B39" s="130" t="s">
        <v>429</v>
      </c>
      <c r="C39" s="150" t="s">
        <v>69</v>
      </c>
      <c r="D39" s="150" t="s">
        <v>69</v>
      </c>
      <c r="E39" s="150" t="s">
        <v>69</v>
      </c>
      <c r="F39" s="150" t="s">
        <v>69</v>
      </c>
      <c r="G39" s="150" t="s">
        <v>69</v>
      </c>
      <c r="H39" s="150" t="s">
        <v>69</v>
      </c>
      <c r="I39" s="150" t="s">
        <v>69</v>
      </c>
      <c r="J39" s="158">
        <f t="shared" si="0"/>
        <v>0</v>
      </c>
      <c r="K39" s="158">
        <f>IF(D34=0,,K35/(D31+D32+D33+D34)*D34)</f>
        <v>0</v>
      </c>
      <c r="L39" s="158">
        <f>IF(D34=0,,L35/(D31+D32+D33+D34)*D34)</f>
        <v>0</v>
      </c>
      <c r="M39" s="158">
        <f>IF(D34=0,,M35/(D31+D32+D33+D34)*D34)</f>
        <v>0</v>
      </c>
      <c r="N39" s="158">
        <f>IF(D34=0,,N35/(D31+D32+D33+D34)*D34)</f>
        <v>0</v>
      </c>
      <c r="O39" s="158"/>
      <c r="P39" s="158">
        <f>IF(C34=0,,P35/(C31+C32+C33+C34)*C34)</f>
        <v>0</v>
      </c>
    </row>
    <row r="40" spans="1:16" s="245" customFormat="1" ht="38.25">
      <c r="A40" s="174" t="s">
        <v>198</v>
      </c>
      <c r="B40" s="148" t="s">
        <v>766</v>
      </c>
      <c r="C40" s="149">
        <f>C41+C42+C43+C44</f>
        <v>0</v>
      </c>
      <c r="D40" s="150">
        <f>IF(C40=0,0,I40/C40*1000)</f>
        <v>0</v>
      </c>
      <c r="E40" s="150">
        <f>IF(C40=0,0,J40/C40*1000)</f>
        <v>0</v>
      </c>
      <c r="F40" s="150">
        <f>IF(C40=0,0,K40/C40*1000)</f>
        <v>0</v>
      </c>
      <c r="G40" s="150">
        <f>IF(C40=0,0,L40/C40*1000)</f>
        <v>0</v>
      </c>
      <c r="H40" s="150">
        <f>IF(C40=0,0,M40/C40*1000)</f>
        <v>0</v>
      </c>
      <c r="I40" s="150"/>
      <c r="J40" s="159">
        <f t="shared" ref="J40:N40" si="23">J41+J42+J43+J44</f>
        <v>0</v>
      </c>
      <c r="K40" s="159">
        <f t="shared" si="23"/>
        <v>0</v>
      </c>
      <c r="L40" s="159">
        <f t="shared" si="23"/>
        <v>0</v>
      </c>
      <c r="M40" s="159">
        <f t="shared" si="23"/>
        <v>0</v>
      </c>
      <c r="N40" s="159">
        <f t="shared" si="23"/>
        <v>0</v>
      </c>
      <c r="O40" s="159"/>
      <c r="P40" s="151">
        <f>P41+P42+P43+P44</f>
        <v>0</v>
      </c>
    </row>
    <row r="41" spans="1:16" s="245" customFormat="1" ht="14.25">
      <c r="A41" s="175" t="s">
        <v>146</v>
      </c>
      <c r="B41" s="130" t="s">
        <v>102</v>
      </c>
      <c r="C41" s="149">
        <f>C11+C21+C31</f>
        <v>0</v>
      </c>
      <c r="D41" s="150">
        <f t="shared" ref="D41:D44" si="24">IF(C41=0,0,I41/C41*1000)</f>
        <v>0</v>
      </c>
      <c r="E41" s="150">
        <f>IF(C41=0,0,J41/C41*1000)</f>
        <v>0</v>
      </c>
      <c r="F41" s="150">
        <f t="shared" ref="F41:F44" si="25">IF(C41=0,0,K41/C41*1000)</f>
        <v>0</v>
      </c>
      <c r="G41" s="150">
        <f>IF(C41=0,0,L41/C41*1000)</f>
        <v>0</v>
      </c>
      <c r="H41" s="150">
        <f>IF(C41=0,0,M41/C41*1000)</f>
        <v>0</v>
      </c>
      <c r="I41" s="150"/>
      <c r="J41" s="159">
        <f>J11+J16+J21+J26+J31+J36</f>
        <v>0</v>
      </c>
      <c r="K41" s="159">
        <f>K11+K16+K21+K26+K31+K36</f>
        <v>0</v>
      </c>
      <c r="L41" s="159">
        <f>L11+L16+L21+L26+L31+L36</f>
        <v>0</v>
      </c>
      <c r="M41" s="159">
        <f t="shared" ref="M41:N44" si="26">M11+M16+M21+M26+M31+M36</f>
        <v>0</v>
      </c>
      <c r="N41" s="159">
        <f>N11+N16+N21+N26+N31+N36</f>
        <v>0</v>
      </c>
      <c r="O41" s="159"/>
      <c r="P41" s="151">
        <f>P11+P16+P21+P26+P31+P36</f>
        <v>0</v>
      </c>
    </row>
    <row r="42" spans="1:16" s="245" customFormat="1" ht="23.25" customHeight="1">
      <c r="A42" s="175" t="s">
        <v>244</v>
      </c>
      <c r="B42" s="130" t="s">
        <v>158</v>
      </c>
      <c r="C42" s="149">
        <f>C22+C12+C32</f>
        <v>0</v>
      </c>
      <c r="D42" s="150">
        <f t="shared" si="24"/>
        <v>0</v>
      </c>
      <c r="E42" s="150">
        <f t="shared" ref="E42:E44" si="27">IF(C42=0,0,J42/C42*1000)</f>
        <v>0</v>
      </c>
      <c r="F42" s="150">
        <f t="shared" si="25"/>
        <v>0</v>
      </c>
      <c r="G42" s="150">
        <f t="shared" ref="G42:G44" si="28">IF(C42=0,0,L42/C42*1000)</f>
        <v>0</v>
      </c>
      <c r="H42" s="150">
        <f t="shared" ref="H42:H44" si="29">IF(C42=0,0,M42/C42*1000)</f>
        <v>0</v>
      </c>
      <c r="I42" s="150"/>
      <c r="J42" s="159">
        <f t="shared" ref="J42:L44" si="30">J12+J17+J22+J27+J32+J37</f>
        <v>0</v>
      </c>
      <c r="K42" s="159">
        <f>K12+K17+K22+K27+K32+K37</f>
        <v>0</v>
      </c>
      <c r="L42" s="159">
        <f t="shared" si="30"/>
        <v>0</v>
      </c>
      <c r="M42" s="159">
        <f t="shared" si="26"/>
        <v>0</v>
      </c>
      <c r="N42" s="159">
        <f t="shared" si="26"/>
        <v>0</v>
      </c>
      <c r="O42" s="159"/>
      <c r="P42" s="151">
        <f>P12+P17+P22+P27+P32+P37</f>
        <v>0</v>
      </c>
    </row>
    <row r="43" spans="1:16" s="245" customFormat="1" ht="16.5" customHeight="1">
      <c r="A43" s="175" t="s">
        <v>245</v>
      </c>
      <c r="B43" s="130" t="s">
        <v>160</v>
      </c>
      <c r="C43" s="149">
        <f t="shared" ref="C43:C44" si="31">C13+C23+C33</f>
        <v>0</v>
      </c>
      <c r="D43" s="150">
        <f t="shared" si="24"/>
        <v>0</v>
      </c>
      <c r="E43" s="150">
        <f t="shared" si="27"/>
        <v>0</v>
      </c>
      <c r="F43" s="150">
        <f t="shared" si="25"/>
        <v>0</v>
      </c>
      <c r="G43" s="150">
        <f t="shared" si="28"/>
        <v>0</v>
      </c>
      <c r="H43" s="150">
        <f t="shared" si="29"/>
        <v>0</v>
      </c>
      <c r="I43" s="150"/>
      <c r="J43" s="159">
        <f t="shared" si="30"/>
        <v>0</v>
      </c>
      <c r="K43" s="159">
        <f t="shared" si="30"/>
        <v>0</v>
      </c>
      <c r="L43" s="159">
        <f t="shared" si="30"/>
        <v>0</v>
      </c>
      <c r="M43" s="159">
        <f t="shared" si="26"/>
        <v>0</v>
      </c>
      <c r="N43" s="159">
        <f t="shared" si="26"/>
        <v>0</v>
      </c>
      <c r="O43" s="159"/>
      <c r="P43" s="151">
        <f>P13+P18+P23+P28+P33+P38</f>
        <v>0</v>
      </c>
    </row>
    <row r="44" spans="1:16" ht="14.25">
      <c r="A44" s="175" t="s">
        <v>276</v>
      </c>
      <c r="B44" s="130" t="s">
        <v>156</v>
      </c>
      <c r="C44" s="149">
        <f t="shared" si="31"/>
        <v>0</v>
      </c>
      <c r="D44" s="150">
        <f t="shared" si="24"/>
        <v>0</v>
      </c>
      <c r="E44" s="150">
        <f t="shared" si="27"/>
        <v>0</v>
      </c>
      <c r="F44" s="150">
        <f t="shared" si="25"/>
        <v>0</v>
      </c>
      <c r="G44" s="150">
        <f t="shared" si="28"/>
        <v>0</v>
      </c>
      <c r="H44" s="150">
        <f t="shared" si="29"/>
        <v>0</v>
      </c>
      <c r="I44" s="150"/>
      <c r="J44" s="159">
        <f t="shared" si="30"/>
        <v>0</v>
      </c>
      <c r="K44" s="159">
        <f t="shared" si="30"/>
        <v>0</v>
      </c>
      <c r="L44" s="159">
        <f t="shared" si="30"/>
        <v>0</v>
      </c>
      <c r="M44" s="159">
        <f t="shared" si="26"/>
        <v>0</v>
      </c>
      <c r="N44" s="159">
        <f t="shared" si="26"/>
        <v>0</v>
      </c>
      <c r="O44" s="159"/>
      <c r="P44" s="151">
        <f>P14+P19+P24+P29+P34+P39</f>
        <v>0</v>
      </c>
    </row>
    <row r="45" spans="1:16" ht="15" customHeight="1">
      <c r="A45" s="172"/>
      <c r="B45" s="226" t="s">
        <v>767</v>
      </c>
      <c r="C45" s="172"/>
      <c r="D45" s="172"/>
      <c r="E45" s="172"/>
      <c r="F45" s="172"/>
      <c r="G45" s="172"/>
      <c r="H45" s="172"/>
      <c r="I45" s="172"/>
      <c r="J45" s="172"/>
      <c r="K45" s="172"/>
      <c r="L45" s="172"/>
      <c r="M45" s="172"/>
      <c r="N45" s="172"/>
      <c r="O45" s="172"/>
      <c r="P45" s="172"/>
    </row>
    <row r="46" spans="1:16" ht="15" customHeight="1">
      <c r="A46" s="172"/>
      <c r="B46" s="155"/>
      <c r="C46" s="172"/>
      <c r="D46" s="172"/>
      <c r="E46" s="172"/>
      <c r="F46" s="172"/>
      <c r="G46" s="172"/>
      <c r="H46" s="172"/>
      <c r="I46" s="172"/>
      <c r="J46" s="172"/>
      <c r="K46" s="172"/>
      <c r="L46" s="172"/>
      <c r="M46" s="172"/>
      <c r="N46" s="172"/>
      <c r="O46" s="172"/>
      <c r="P46" s="172"/>
    </row>
    <row r="47" spans="1:16" ht="15">
      <c r="A47" s="172"/>
      <c r="B47" s="160" t="s">
        <v>224</v>
      </c>
      <c r="C47" s="161"/>
      <c r="D47" s="161"/>
      <c r="E47" s="161"/>
      <c r="F47" s="161"/>
      <c r="G47" s="198"/>
      <c r="H47" s="375"/>
      <c r="I47" s="161"/>
      <c r="J47" s="176"/>
      <c r="K47" s="1335" t="s">
        <v>256</v>
      </c>
      <c r="L47" s="1335"/>
      <c r="M47" s="1335"/>
      <c r="N47" s="1335"/>
      <c r="O47" s="1335"/>
      <c r="P47" s="1335"/>
    </row>
    <row r="48" spans="1:16" ht="15">
      <c r="A48" s="172"/>
      <c r="B48" s="162"/>
      <c r="C48" s="163"/>
      <c r="D48" s="163"/>
      <c r="E48" s="163"/>
      <c r="F48" s="163"/>
      <c r="G48" s="113" t="s">
        <v>750</v>
      </c>
      <c r="H48" s="113"/>
      <c r="I48" s="163"/>
      <c r="J48" s="176"/>
      <c r="K48" s="1335" t="s">
        <v>571</v>
      </c>
      <c r="L48" s="1335"/>
      <c r="M48" s="1335"/>
      <c r="N48" s="1335"/>
      <c r="O48" s="1335"/>
      <c r="P48" s="1335"/>
    </row>
    <row r="95" spans="4:4">
      <c r="D95" s="219"/>
    </row>
  </sheetData>
  <mergeCells count="15">
    <mergeCell ref="K47:P47"/>
    <mergeCell ref="K48:P48"/>
    <mergeCell ref="M1:O1"/>
    <mergeCell ref="A6:A8"/>
    <mergeCell ref="C6:C8"/>
    <mergeCell ref="D6:I6"/>
    <mergeCell ref="J6:O6"/>
    <mergeCell ref="D7:D8"/>
    <mergeCell ref="E7:I7"/>
    <mergeCell ref="J7:J8"/>
    <mergeCell ref="K7:O7"/>
    <mergeCell ref="B2:M2"/>
    <mergeCell ref="B3:M3"/>
    <mergeCell ref="B4:M4"/>
    <mergeCell ref="B6:B8"/>
  </mergeCells>
  <conditionalFormatting sqref="G48:H48">
    <cfRule type="cellIs" dxfId="2" priority="1" operator="equal">
      <formula>0</formula>
    </cfRule>
  </conditionalFormatting>
  <pageMargins left="0.21" right="0.25" top="0.21" bottom="1" header="0.21" footer="0.5"/>
  <pageSetup paperSize="9" scale="64" fitToHeight="0" orientation="landscape" r:id="rId1"/>
  <headerFooter alignWithMargins="0"/>
</worksheet>
</file>

<file path=xl/worksheets/sheet26.xml><?xml version="1.0" encoding="utf-8"?>
<worksheet xmlns="http://schemas.openxmlformats.org/spreadsheetml/2006/main" xmlns:r="http://schemas.openxmlformats.org/officeDocument/2006/relationships">
  <sheetPr>
    <tabColor rgb="FFFFFF00"/>
    <pageSetUpPr fitToPage="1"/>
  </sheetPr>
  <dimension ref="A1:M41"/>
  <sheetViews>
    <sheetView view="pageBreakPreview" zoomScaleSheetLayoutView="100" workbookViewId="0">
      <pane ySplit="5" topLeftCell="A6" activePane="bottomLeft" state="frozen"/>
      <selection activeCell="C96" sqref="A1:XFD1048576"/>
      <selection pane="bottomLeft" activeCell="H40" sqref="H40:I40"/>
    </sheetView>
  </sheetViews>
  <sheetFormatPr defaultColWidth="9.140625" defaultRowHeight="12"/>
  <cols>
    <col min="1" max="1" width="7.42578125" style="732" customWidth="1"/>
    <col min="2" max="2" width="65.7109375" style="732" customWidth="1"/>
    <col min="3" max="3" width="12.140625" style="732" customWidth="1"/>
    <col min="4" max="4" width="9.7109375" style="732" customWidth="1"/>
    <col min="5" max="5" width="9.42578125" style="732" customWidth="1"/>
    <col min="6" max="6" width="12.140625" style="732" customWidth="1"/>
    <col min="7" max="7" width="15.7109375" style="732" customWidth="1"/>
    <col min="8" max="8" width="11.28515625" style="732" customWidth="1"/>
    <col min="9" max="10" width="9.28515625" style="732" customWidth="1"/>
    <col min="11" max="16384" width="9.140625" style="732"/>
  </cols>
  <sheetData>
    <row r="1" spans="1:13" ht="75" customHeight="1">
      <c r="A1" s="699"/>
      <c r="B1" s="699"/>
      <c r="C1" s="699"/>
      <c r="D1" s="699"/>
      <c r="E1" s="699"/>
      <c r="F1" s="699"/>
      <c r="G1" s="1346" t="s">
        <v>925</v>
      </c>
      <c r="H1" s="1346"/>
      <c r="I1" s="1346"/>
      <c r="J1" s="704"/>
      <c r="K1" s="699"/>
      <c r="L1" s="699"/>
      <c r="M1" s="699"/>
    </row>
    <row r="2" spans="1:13" ht="18" customHeight="1">
      <c r="A2" s="699"/>
      <c r="B2" s="1347" t="str">
        <f>"Розрахунок витрат на теплову енергію  для компенсації втрат теплової енергії  в теплових мережах на планований період  "&amp;ІНСТРУКЦІЯ!B1&amp;" року"</f>
        <v>Розрахунок витрат на теплову енергію  для компенсації втрат теплової енергії  в теплових мережах на планований період   з 01.10.2021 р.-30.09.2022 р. року</v>
      </c>
      <c r="C2" s="1347"/>
      <c r="D2" s="1347"/>
      <c r="E2" s="1347"/>
      <c r="F2" s="1347"/>
      <c r="G2" s="1347"/>
      <c r="H2" s="1347"/>
      <c r="I2" s="733"/>
      <c r="J2" s="733"/>
      <c r="K2" s="699"/>
      <c r="L2" s="699"/>
      <c r="M2" s="699"/>
    </row>
    <row r="3" spans="1:13">
      <c r="A3" s="699"/>
      <c r="B3" s="699"/>
      <c r="C3" s="734" t="str">
        <f>пелети!B3</f>
        <v>Акціонерне товариство "ОБЛТЕПЛОКОМУНЕНЕРГО" м. Чернігів, смт. Срібне</v>
      </c>
      <c r="D3" s="735"/>
      <c r="E3" s="735"/>
      <c r="F3" s="735"/>
      <c r="G3" s="699"/>
      <c r="H3" s="699"/>
      <c r="I3" s="699"/>
      <c r="J3" s="699"/>
      <c r="K3" s="699"/>
      <c r="L3" s="699"/>
      <c r="M3" s="699"/>
    </row>
    <row r="4" spans="1:13">
      <c r="A4" s="699"/>
      <c r="B4" s="699"/>
      <c r="C4" s="736" t="s">
        <v>169</v>
      </c>
      <c r="D4" s="736"/>
      <c r="E4" s="736"/>
      <c r="F4" s="736"/>
      <c r="G4" s="699"/>
      <c r="H4" s="699"/>
      <c r="I4" s="737" t="s">
        <v>255</v>
      </c>
      <c r="J4" s="737"/>
      <c r="K4" s="699"/>
      <c r="L4" s="699"/>
      <c r="M4" s="699"/>
    </row>
    <row r="5" spans="1:13" ht="102" customHeight="1">
      <c r="A5" s="1342" t="s">
        <v>127</v>
      </c>
      <c r="B5" s="1348" t="s">
        <v>128</v>
      </c>
      <c r="C5" s="738" t="s">
        <v>520</v>
      </c>
      <c r="D5" s="738" t="s">
        <v>521</v>
      </c>
      <c r="E5" s="738" t="s">
        <v>768</v>
      </c>
      <c r="F5" s="738" t="s">
        <v>522</v>
      </c>
      <c r="G5" s="738" t="s">
        <v>523</v>
      </c>
      <c r="H5" s="738" t="s">
        <v>524</v>
      </c>
      <c r="I5" s="738" t="s">
        <v>769</v>
      </c>
      <c r="J5" s="739"/>
      <c r="K5" s="699"/>
      <c r="L5" s="699"/>
      <c r="M5" s="699"/>
    </row>
    <row r="6" spans="1:13" ht="12.75">
      <c r="A6" s="1343"/>
      <c r="B6" s="1349"/>
      <c r="C6" s="738" t="s">
        <v>142</v>
      </c>
      <c r="D6" s="738" t="s">
        <v>142</v>
      </c>
      <c r="E6" s="738" t="s">
        <v>525</v>
      </c>
      <c r="F6" s="738" t="s">
        <v>142</v>
      </c>
      <c r="G6" s="738" t="s">
        <v>526</v>
      </c>
      <c r="H6" s="738" t="s">
        <v>177</v>
      </c>
      <c r="I6" s="738" t="s">
        <v>204</v>
      </c>
      <c r="J6" s="739" t="s">
        <v>527</v>
      </c>
      <c r="K6" s="699" t="s">
        <v>528</v>
      </c>
      <c r="L6" s="699" t="s">
        <v>529</v>
      </c>
      <c r="M6" s="699" t="s">
        <v>530</v>
      </c>
    </row>
    <row r="7" spans="1:13">
      <c r="A7" s="740">
        <v>1</v>
      </c>
      <c r="B7" s="740">
        <v>2</v>
      </c>
      <c r="C7" s="740">
        <v>3</v>
      </c>
      <c r="D7" s="740">
        <v>4</v>
      </c>
      <c r="E7" s="740">
        <v>5</v>
      </c>
      <c r="F7" s="740">
        <v>6</v>
      </c>
      <c r="G7" s="740">
        <v>7</v>
      </c>
      <c r="H7" s="740">
        <v>8</v>
      </c>
      <c r="I7" s="740">
        <v>9</v>
      </c>
      <c r="J7" s="739"/>
      <c r="K7" s="699"/>
      <c r="L7" s="699"/>
      <c r="M7" s="699"/>
    </row>
    <row r="8" spans="1:13" ht="36">
      <c r="A8" s="741" t="s">
        <v>300</v>
      </c>
      <c r="B8" s="742" t="s">
        <v>770</v>
      </c>
      <c r="C8" s="743">
        <f>C9+C10+C11+C12</f>
        <v>2139.0161966186115</v>
      </c>
      <c r="D8" s="252" t="s">
        <v>69</v>
      </c>
      <c r="E8" s="252" t="s">
        <v>69</v>
      </c>
      <c r="F8" s="743">
        <f>F9+F10+F11+F12</f>
        <v>1740.5974092670585</v>
      </c>
      <c r="G8" s="744"/>
      <c r="H8" s="743">
        <f>H9+H10+H11+H12</f>
        <v>1343.7376818747086</v>
      </c>
      <c r="I8" s="743">
        <f t="shared" ref="I8:I28" si="0">IF(F8=0,0,H8/F8*1000)</f>
        <v>771.99797880920551</v>
      </c>
      <c r="J8" s="745"/>
      <c r="K8" s="699"/>
      <c r="L8" s="699"/>
      <c r="M8" s="699"/>
    </row>
    <row r="9" spans="1:13">
      <c r="A9" s="741" t="s">
        <v>143</v>
      </c>
      <c r="B9" s="742" t="s">
        <v>102</v>
      </c>
      <c r="C9" s="746">
        <f>C14+C24</f>
        <v>678.6637510274611</v>
      </c>
      <c r="D9" s="252" t="s">
        <v>69</v>
      </c>
      <c r="E9" s="252" t="s">
        <v>69</v>
      </c>
      <c r="F9" s="746">
        <f>F14+F24</f>
        <v>553.92047917044965</v>
      </c>
      <c r="G9" s="747">
        <f>H9*1000/(C9-F9)</f>
        <v>2495.9418057379462</v>
      </c>
      <c r="H9" s="746">
        <f>H14+H19+H24+H29</f>
        <v>311.35194721244869</v>
      </c>
      <c r="I9" s="746">
        <f>IF(F9=0,0,H9/F9*1000)</f>
        <v>562.08780668071495</v>
      </c>
      <c r="J9" s="748">
        <f>G9+I9</f>
        <v>3058.0296124186611</v>
      </c>
      <c r="K9" s="746">
        <f>C9/C8*100</f>
        <v>31.727845357146094</v>
      </c>
      <c r="L9" s="746" t="e">
        <f>D9/D8*100</f>
        <v>#VALUE!</v>
      </c>
      <c r="M9" s="746">
        <f>F9/F8*100</f>
        <v>31.823584030479392</v>
      </c>
    </row>
    <row r="10" spans="1:13">
      <c r="A10" s="741" t="s">
        <v>35</v>
      </c>
      <c r="B10" s="742" t="s">
        <v>158</v>
      </c>
      <c r="C10" s="746">
        <f t="shared" ref="C10:C12" si="1">C15+C25</f>
        <v>1460.3524455911506</v>
      </c>
      <c r="D10" s="252" t="s">
        <v>69</v>
      </c>
      <c r="E10" s="252" t="s">
        <v>69</v>
      </c>
      <c r="F10" s="746">
        <f t="shared" ref="F10:F12" si="2">F15+F25</f>
        <v>1186.6769300966089</v>
      </c>
      <c r="G10" s="747">
        <f t="shared" ref="G10:G12" si="3">H10*1000/(C10-F10)</f>
        <v>3772.2984929678523</v>
      </c>
      <c r="H10" s="746">
        <f t="shared" ref="H10:H12" si="4">H15+H20+H25+H30</f>
        <v>1032.3857346622599</v>
      </c>
      <c r="I10" s="746">
        <f t="shared" si="0"/>
        <v>869.98045422372206</v>
      </c>
      <c r="J10" s="748">
        <f>G10+I10</f>
        <v>4642.2789471915748</v>
      </c>
      <c r="K10" s="746">
        <f>C10/C8*100</f>
        <v>68.27215464285392</v>
      </c>
      <c r="L10" s="746" t="e">
        <f>D10/D8*100</f>
        <v>#VALUE!</v>
      </c>
      <c r="M10" s="746">
        <f>F10/F8*100</f>
        <v>68.176415969520605</v>
      </c>
    </row>
    <row r="11" spans="1:13">
      <c r="A11" s="741" t="s">
        <v>185</v>
      </c>
      <c r="B11" s="742" t="s">
        <v>160</v>
      </c>
      <c r="C11" s="746">
        <f t="shared" si="1"/>
        <v>0</v>
      </c>
      <c r="D11" s="252" t="s">
        <v>69</v>
      </c>
      <c r="E11" s="252" t="s">
        <v>69</v>
      </c>
      <c r="F11" s="746">
        <f t="shared" si="2"/>
        <v>0</v>
      </c>
      <c r="G11" s="747" t="e">
        <f t="shared" si="3"/>
        <v>#DIV/0!</v>
      </c>
      <c r="H11" s="746">
        <f t="shared" si="4"/>
        <v>0</v>
      </c>
      <c r="I11" s="746">
        <f t="shared" si="0"/>
        <v>0</v>
      </c>
      <c r="J11" s="748" t="e">
        <f>G11+I11</f>
        <v>#DIV/0!</v>
      </c>
      <c r="K11" s="746">
        <f>C11/C8*100</f>
        <v>0</v>
      </c>
      <c r="L11" s="746" t="e">
        <f>D11/D8*100</f>
        <v>#VALUE!</v>
      </c>
      <c r="M11" s="746">
        <f>F11/F8*100</f>
        <v>0</v>
      </c>
    </row>
    <row r="12" spans="1:13">
      <c r="A12" s="741" t="s">
        <v>188</v>
      </c>
      <c r="B12" s="742" t="s">
        <v>156</v>
      </c>
      <c r="C12" s="746">
        <f t="shared" si="1"/>
        <v>0</v>
      </c>
      <c r="D12" s="252" t="s">
        <v>69</v>
      </c>
      <c r="E12" s="252" t="s">
        <v>69</v>
      </c>
      <c r="F12" s="746">
        <f t="shared" si="2"/>
        <v>0</v>
      </c>
      <c r="G12" s="747" t="e">
        <f t="shared" si="3"/>
        <v>#DIV/0!</v>
      </c>
      <c r="H12" s="746">
        <f t="shared" si="4"/>
        <v>0</v>
      </c>
      <c r="I12" s="746">
        <f t="shared" si="0"/>
        <v>0</v>
      </c>
      <c r="J12" s="748" t="e">
        <f>G12+I12</f>
        <v>#DIV/0!</v>
      </c>
      <c r="K12" s="746">
        <f>C12/C8*100</f>
        <v>0</v>
      </c>
      <c r="L12" s="746" t="e">
        <f>D12/D8*100</f>
        <v>#VALUE!</v>
      </c>
      <c r="M12" s="746">
        <f>F12/F8*100</f>
        <v>0</v>
      </c>
    </row>
    <row r="13" spans="1:13" ht="24">
      <c r="A13" s="741" t="s">
        <v>566</v>
      </c>
      <c r="B13" s="742" t="s">
        <v>771</v>
      </c>
      <c r="C13" s="743">
        <f>C14+C15+C16+C17+C18</f>
        <v>2148.798328508396</v>
      </c>
      <c r="D13" s="743">
        <f>D14+D15+D16+D17+D18</f>
        <v>400.89356652320009</v>
      </c>
      <c r="E13" s="749">
        <f t="shared" ref="E13:E28" si="5">IF(C13=0,0,D13/C13*100)</f>
        <v>18.656639909129268</v>
      </c>
      <c r="F13" s="743">
        <f>F14+F15+F16+F17+F18</f>
        <v>1747.9047619851963</v>
      </c>
      <c r="G13" s="744"/>
      <c r="H13" s="743">
        <f>H14+H15+H16+H17+H18</f>
        <v>1343.7376818747086</v>
      </c>
      <c r="I13" s="743">
        <f t="shared" si="0"/>
        <v>768.77053664442701</v>
      </c>
      <c r="J13" s="745"/>
      <c r="K13" s="699"/>
      <c r="L13" s="699"/>
      <c r="M13" s="699"/>
    </row>
    <row r="14" spans="1:13">
      <c r="A14" s="750" t="s">
        <v>567</v>
      </c>
      <c r="B14" s="742" t="s">
        <v>102</v>
      </c>
      <c r="C14" s="746">
        <f>'Річний план'!F19+'Річний план'!F13+'Річний план'!F26-C24</f>
        <v>678.6637510274611</v>
      </c>
      <c r="D14" s="746">
        <f>C14-F14</f>
        <v>124.74327185701145</v>
      </c>
      <c r="E14" s="747">
        <f>IF(C14=0,0,D14/C14*100)</f>
        <v>18.380718237589193</v>
      </c>
      <c r="F14" s="746">
        <f>'Річний план'!F73-F24</f>
        <v>553.92047917044965</v>
      </c>
      <c r="G14" s="747">
        <f>Д2!L65</f>
        <v>2495.9418057379462</v>
      </c>
      <c r="H14" s="746">
        <f>D14*G14/1000</f>
        <v>311.35194721244869</v>
      </c>
      <c r="I14" s="746">
        <f>IF(F14=0,0,H14/F14*1000)</f>
        <v>562.08780668071495</v>
      </c>
      <c r="J14" s="748">
        <f>G14+I14</f>
        <v>3058.0296124186611</v>
      </c>
      <c r="K14" s="746">
        <f>C14/C13*100</f>
        <v>31.583408364737537</v>
      </c>
      <c r="L14" s="746">
        <f>D14/D13*100</f>
        <v>31.116306739183464</v>
      </c>
      <c r="M14" s="746">
        <f>F14/F13*100</f>
        <v>31.690541224988149</v>
      </c>
    </row>
    <row r="15" spans="1:13">
      <c r="A15" s="741" t="s">
        <v>568</v>
      </c>
      <c r="B15" s="742" t="s">
        <v>158</v>
      </c>
      <c r="C15" s="746">
        <f>'Річний план'!F20+'Річний план'!F14+'Річний план'!F27-C25</f>
        <v>1460.3524455911506</v>
      </c>
      <c r="D15" s="746">
        <f>C15-F15</f>
        <v>273.67551549454174</v>
      </c>
      <c r="E15" s="747">
        <f t="shared" si="5"/>
        <v>18.740374374746082</v>
      </c>
      <c r="F15" s="746">
        <f>'Річний план'!F75-F25</f>
        <v>1186.6769300966089</v>
      </c>
      <c r="G15" s="747">
        <f>Д2!P65</f>
        <v>3772.2984929678519</v>
      </c>
      <c r="H15" s="746">
        <f t="shared" ref="H15:H17" si="6">D15*G15/1000</f>
        <v>1032.3857346622599</v>
      </c>
      <c r="I15" s="746">
        <f t="shared" ref="I15:I18" si="7">IF(F15=0,0,H15/F15*1000)</f>
        <v>869.98045422372206</v>
      </c>
      <c r="J15" s="748">
        <f>G15+I15</f>
        <v>4642.2789471915739</v>
      </c>
      <c r="K15" s="746">
        <f>C15/C13*100</f>
        <v>67.961354316803892</v>
      </c>
      <c r="L15" s="746">
        <f>D15/D13*100</f>
        <v>68.266377499650872</v>
      </c>
      <c r="M15" s="746">
        <f>F15/F13*100</f>
        <v>67.891395223892602</v>
      </c>
    </row>
    <row r="16" spans="1:13">
      <c r="A16" s="741" t="s">
        <v>569</v>
      </c>
      <c r="B16" s="742" t="s">
        <v>160</v>
      </c>
      <c r="C16" s="746">
        <f>'Річний план'!F21+'Річний план'!F15+'Річний план'!F28-C26</f>
        <v>0</v>
      </c>
      <c r="D16" s="746">
        <f t="shared" ref="D16:D18" si="8">C16-F16</f>
        <v>0</v>
      </c>
      <c r="E16" s="747">
        <f t="shared" si="5"/>
        <v>0</v>
      </c>
      <c r="F16" s="746">
        <f>'Річний план'!F77-F26</f>
        <v>0</v>
      </c>
      <c r="G16" s="747">
        <f>Д2!T65</f>
        <v>0</v>
      </c>
      <c r="H16" s="746">
        <f t="shared" si="6"/>
        <v>0</v>
      </c>
      <c r="I16" s="746">
        <f t="shared" si="7"/>
        <v>0</v>
      </c>
      <c r="J16" s="748">
        <f>G16+I16</f>
        <v>0</v>
      </c>
      <c r="K16" s="746">
        <f>C16/C13*100</f>
        <v>0</v>
      </c>
      <c r="L16" s="746">
        <f>D16/D13*100</f>
        <v>0</v>
      </c>
      <c r="M16" s="746">
        <f>F16/F13*100</f>
        <v>0</v>
      </c>
    </row>
    <row r="17" spans="1:13">
      <c r="A17" s="741" t="s">
        <v>570</v>
      </c>
      <c r="B17" s="742" t="s">
        <v>156</v>
      </c>
      <c r="C17" s="746">
        <f>'Річний план'!F22+'Річний план'!F16+'Річний план'!F29-C27</f>
        <v>0</v>
      </c>
      <c r="D17" s="746">
        <f t="shared" si="8"/>
        <v>0</v>
      </c>
      <c r="E17" s="747">
        <f t="shared" si="5"/>
        <v>0</v>
      </c>
      <c r="F17" s="746">
        <f>'Річний план'!F79-F27</f>
        <v>0</v>
      </c>
      <c r="G17" s="747">
        <f>Д2!X65</f>
        <v>0</v>
      </c>
      <c r="H17" s="746">
        <f t="shared" si="6"/>
        <v>0</v>
      </c>
      <c r="I17" s="746">
        <f t="shared" si="7"/>
        <v>0</v>
      </c>
      <c r="J17" s="748">
        <f>G17+I17</f>
        <v>0</v>
      </c>
      <c r="K17" s="746">
        <f>C17/C13*100</f>
        <v>0</v>
      </c>
      <c r="L17" s="746">
        <f>D17/D13*100</f>
        <v>0</v>
      </c>
      <c r="M17" s="746">
        <f>F17/F13*100</f>
        <v>0</v>
      </c>
    </row>
    <row r="18" spans="1:13">
      <c r="A18" s="741" t="s">
        <v>772</v>
      </c>
      <c r="B18" s="240" t="s">
        <v>425</v>
      </c>
      <c r="C18" s="746">
        <f>'Річний план'!F23+'Річний план'!F17+'Річний план'!F30-C28</f>
        <v>9.7821318897845604</v>
      </c>
      <c r="D18" s="746">
        <f t="shared" si="8"/>
        <v>2.4747791716468894</v>
      </c>
      <c r="E18" s="747">
        <f t="shared" si="5"/>
        <v>25.298975719508455</v>
      </c>
      <c r="F18" s="746">
        <f>'Річний план'!F71-F28</f>
        <v>7.307352718137671</v>
      </c>
      <c r="G18" s="747"/>
      <c r="H18" s="746">
        <f>H19+H20+H21+H22</f>
        <v>0</v>
      </c>
      <c r="I18" s="746">
        <f t="shared" si="7"/>
        <v>0</v>
      </c>
      <c r="J18" s="751">
        <f>G18+I18</f>
        <v>0</v>
      </c>
      <c r="K18" s="752"/>
      <c r="L18" s="752"/>
      <c r="M18" s="752"/>
    </row>
    <row r="19" spans="1:13">
      <c r="A19" s="741" t="s">
        <v>773</v>
      </c>
      <c r="B19" s="246" t="s">
        <v>426</v>
      </c>
      <c r="C19" s="252" t="s">
        <v>69</v>
      </c>
      <c r="D19" s="746">
        <v>0</v>
      </c>
      <c r="E19" s="252" t="s">
        <v>69</v>
      </c>
      <c r="F19" s="252" t="s">
        <v>69</v>
      </c>
      <c r="G19" s="747"/>
      <c r="H19" s="746">
        <f>D19*G19/1000</f>
        <v>0</v>
      </c>
      <c r="I19" s="252" t="s">
        <v>69</v>
      </c>
      <c r="J19" s="751"/>
      <c r="K19" s="752"/>
      <c r="L19" s="752"/>
      <c r="M19" s="752"/>
    </row>
    <row r="20" spans="1:13">
      <c r="A20" s="741" t="s">
        <v>774</v>
      </c>
      <c r="B20" s="246" t="s">
        <v>427</v>
      </c>
      <c r="C20" s="252" t="s">
        <v>69</v>
      </c>
      <c r="D20" s="746">
        <f>$D$18/($F$10+$F$11+$F$12)*F10</f>
        <v>2.4747791716468899</v>
      </c>
      <c r="E20" s="252" t="s">
        <v>69</v>
      </c>
      <c r="F20" s="252" t="s">
        <v>69</v>
      </c>
      <c r="G20" s="747"/>
      <c r="H20" s="746">
        <f t="shared" ref="H20:H22" si="9">D20*G20/1000</f>
        <v>0</v>
      </c>
      <c r="I20" s="252" t="s">
        <v>69</v>
      </c>
      <c r="J20" s="751"/>
      <c r="K20" s="752"/>
      <c r="L20" s="752"/>
      <c r="M20" s="752"/>
    </row>
    <row r="21" spans="1:13">
      <c r="A21" s="741" t="s">
        <v>775</v>
      </c>
      <c r="B21" s="246" t="s">
        <v>428</v>
      </c>
      <c r="C21" s="252" t="s">
        <v>69</v>
      </c>
      <c r="D21" s="746">
        <f t="shared" ref="D21:D22" si="10">$D$18/($F$10+$F$11+$F$12)*F11</f>
        <v>0</v>
      </c>
      <c r="E21" s="252" t="s">
        <v>69</v>
      </c>
      <c r="F21" s="252" t="s">
        <v>69</v>
      </c>
      <c r="G21" s="747"/>
      <c r="H21" s="746">
        <f t="shared" si="9"/>
        <v>0</v>
      </c>
      <c r="I21" s="252" t="s">
        <v>69</v>
      </c>
      <c r="J21" s="751"/>
      <c r="K21" s="752"/>
      <c r="L21" s="752"/>
      <c r="M21" s="752"/>
    </row>
    <row r="22" spans="1:13">
      <c r="A22" s="741" t="s">
        <v>776</v>
      </c>
      <c r="B22" s="246" t="s">
        <v>429</v>
      </c>
      <c r="C22" s="252" t="s">
        <v>69</v>
      </c>
      <c r="D22" s="746">
        <f t="shared" si="10"/>
        <v>0</v>
      </c>
      <c r="E22" s="252" t="s">
        <v>69</v>
      </c>
      <c r="F22" s="252" t="s">
        <v>69</v>
      </c>
      <c r="G22" s="747"/>
      <c r="H22" s="746">
        <f t="shared" si="9"/>
        <v>0</v>
      </c>
      <c r="I22" s="252" t="s">
        <v>69</v>
      </c>
      <c r="J22" s="751"/>
      <c r="K22" s="752"/>
      <c r="L22" s="752"/>
      <c r="M22" s="752"/>
    </row>
    <row r="23" spans="1:13" ht="36">
      <c r="A23" s="741" t="s">
        <v>777</v>
      </c>
      <c r="B23" s="742" t="s">
        <v>778</v>
      </c>
      <c r="C23" s="743">
        <f>C24+C25+C26+C27+C28</f>
        <v>0</v>
      </c>
      <c r="D23" s="743">
        <f>D24+D25+D26+D27</f>
        <v>0</v>
      </c>
      <c r="E23" s="753">
        <f t="shared" si="5"/>
        <v>0</v>
      </c>
      <c r="F23" s="743">
        <f>F24+F25+F26+F27+F28</f>
        <v>0</v>
      </c>
      <c r="G23" s="744"/>
      <c r="H23" s="743">
        <f>H24+H25+H26+H27+H28</f>
        <v>0</v>
      </c>
      <c r="I23" s="743">
        <f t="shared" si="0"/>
        <v>0</v>
      </c>
      <c r="J23" s="745"/>
      <c r="K23" s="699"/>
      <c r="L23" s="699"/>
      <c r="M23" s="699"/>
    </row>
    <row r="24" spans="1:13" ht="18" customHeight="1">
      <c r="A24" s="750" t="s">
        <v>779</v>
      </c>
      <c r="B24" s="742" t="s">
        <v>102</v>
      </c>
      <c r="C24" s="746">
        <f>'Річний план'!F38</f>
        <v>0</v>
      </c>
      <c r="D24" s="746">
        <f>C24-F24</f>
        <v>0</v>
      </c>
      <c r="E24" s="754">
        <f t="shared" si="5"/>
        <v>0</v>
      </c>
      <c r="F24" s="746"/>
      <c r="G24" s="747">
        <f>G14</f>
        <v>2495.9418057379462</v>
      </c>
      <c r="H24" s="746">
        <f>D24*G24/1000</f>
        <v>0</v>
      </c>
      <c r="I24" s="746">
        <f>IF(F24=0,0,H24/F24*1000)</f>
        <v>0</v>
      </c>
      <c r="J24" s="748">
        <f>G24+I24</f>
        <v>2495.9418057379462</v>
      </c>
      <c r="K24" s="746" t="e">
        <f>C24/C23*100</f>
        <v>#DIV/0!</v>
      </c>
      <c r="L24" s="746" t="e">
        <f>D24/D23*100</f>
        <v>#DIV/0!</v>
      </c>
      <c r="M24" s="746" t="e">
        <f>F24/F23*100</f>
        <v>#DIV/0!</v>
      </c>
    </row>
    <row r="25" spans="1:13" ht="18" customHeight="1">
      <c r="A25" s="741" t="s">
        <v>780</v>
      </c>
      <c r="B25" s="742" t="s">
        <v>158</v>
      </c>
      <c r="C25" s="746">
        <f>'Річний план'!F39</f>
        <v>0</v>
      </c>
      <c r="D25" s="746">
        <f t="shared" ref="D25:D28" si="11">C25-F25</f>
        <v>0</v>
      </c>
      <c r="E25" s="754">
        <f t="shared" si="5"/>
        <v>0</v>
      </c>
      <c r="F25" s="746"/>
      <c r="G25" s="747">
        <f t="shared" ref="G25:G27" si="12">G15</f>
        <v>3772.2984929678519</v>
      </c>
      <c r="H25" s="746">
        <f t="shared" ref="H25:H28" si="13">D25*G25/1000</f>
        <v>0</v>
      </c>
      <c r="I25" s="746">
        <f t="shared" si="0"/>
        <v>0</v>
      </c>
      <c r="J25" s="748">
        <f>G25+I25</f>
        <v>3772.2984929678519</v>
      </c>
      <c r="K25" s="746" t="e">
        <f>C25/C23*100</f>
        <v>#DIV/0!</v>
      </c>
      <c r="L25" s="746" t="e">
        <f>D25/D23*100</f>
        <v>#DIV/0!</v>
      </c>
      <c r="M25" s="746" t="e">
        <f>F25/F23*100</f>
        <v>#DIV/0!</v>
      </c>
    </row>
    <row r="26" spans="1:13" ht="18" customHeight="1">
      <c r="A26" s="741" t="s">
        <v>781</v>
      </c>
      <c r="B26" s="742" t="s">
        <v>160</v>
      </c>
      <c r="C26" s="746">
        <f>'Річний план'!F40</f>
        <v>0</v>
      </c>
      <c r="D26" s="746">
        <f t="shared" si="11"/>
        <v>0</v>
      </c>
      <c r="E26" s="754">
        <f t="shared" si="5"/>
        <v>0</v>
      </c>
      <c r="F26" s="746"/>
      <c r="G26" s="747">
        <f t="shared" si="12"/>
        <v>0</v>
      </c>
      <c r="H26" s="746">
        <f t="shared" si="13"/>
        <v>0</v>
      </c>
      <c r="I26" s="746">
        <f t="shared" si="0"/>
        <v>0</v>
      </c>
      <c r="J26" s="748">
        <f>G26+I26</f>
        <v>0</v>
      </c>
      <c r="K26" s="746" t="e">
        <f>C26/C23*100</f>
        <v>#DIV/0!</v>
      </c>
      <c r="L26" s="746" t="e">
        <f>D26/D23*100</f>
        <v>#DIV/0!</v>
      </c>
      <c r="M26" s="746" t="e">
        <f>F26/F23*100</f>
        <v>#DIV/0!</v>
      </c>
    </row>
    <row r="27" spans="1:13" ht="18" customHeight="1">
      <c r="A27" s="741" t="s">
        <v>782</v>
      </c>
      <c r="B27" s="742" t="s">
        <v>156</v>
      </c>
      <c r="C27" s="746">
        <f>'Річний план'!F41</f>
        <v>0</v>
      </c>
      <c r="D27" s="746">
        <f t="shared" si="11"/>
        <v>0</v>
      </c>
      <c r="E27" s="755">
        <f t="shared" si="5"/>
        <v>0</v>
      </c>
      <c r="F27" s="746">
        <v>0</v>
      </c>
      <c r="G27" s="747">
        <f t="shared" si="12"/>
        <v>0</v>
      </c>
      <c r="H27" s="746">
        <f t="shared" si="13"/>
        <v>0</v>
      </c>
      <c r="I27" s="746">
        <f t="shared" si="0"/>
        <v>0</v>
      </c>
      <c r="J27" s="748">
        <f>G27+I27</f>
        <v>0</v>
      </c>
      <c r="K27" s="746" t="e">
        <f>C27/C23*100</f>
        <v>#DIV/0!</v>
      </c>
      <c r="L27" s="746" t="e">
        <f>D27/D23*100</f>
        <v>#DIV/0!</v>
      </c>
      <c r="M27" s="746" t="e">
        <f>F27/F23*100</f>
        <v>#DIV/0!</v>
      </c>
    </row>
    <row r="28" spans="1:13" ht="18" customHeight="1">
      <c r="A28" s="741" t="s">
        <v>783</v>
      </c>
      <c r="B28" s="240" t="s">
        <v>425</v>
      </c>
      <c r="C28" s="746">
        <f>'Річний план'!F42</f>
        <v>0</v>
      </c>
      <c r="D28" s="746">
        <f t="shared" si="11"/>
        <v>0</v>
      </c>
      <c r="E28" s="755">
        <f t="shared" si="5"/>
        <v>0</v>
      </c>
      <c r="F28" s="746">
        <v>0</v>
      </c>
      <c r="G28" s="747"/>
      <c r="H28" s="746">
        <f t="shared" si="13"/>
        <v>0</v>
      </c>
      <c r="I28" s="746">
        <f t="shared" si="0"/>
        <v>0</v>
      </c>
      <c r="J28" s="751"/>
      <c r="K28" s="752"/>
      <c r="L28" s="752"/>
      <c r="M28" s="752"/>
    </row>
    <row r="29" spans="1:13" ht="18" customHeight="1">
      <c r="A29" s="741" t="s">
        <v>784</v>
      </c>
      <c r="B29" s="246" t="s">
        <v>426</v>
      </c>
      <c r="C29" s="252" t="s">
        <v>69</v>
      </c>
      <c r="D29" s="252" t="s">
        <v>69</v>
      </c>
      <c r="E29" s="252" t="s">
        <v>69</v>
      </c>
      <c r="F29" s="252" t="s">
        <v>69</v>
      </c>
      <c r="G29" s="252" t="s">
        <v>69</v>
      </c>
      <c r="H29" s="746">
        <f>IFERROR($H$28/($C$24+$C$25+$C$26+$C$27)*C24,0)</f>
        <v>0</v>
      </c>
      <c r="I29" s="252" t="s">
        <v>69</v>
      </c>
      <c r="J29" s="751"/>
      <c r="K29" s="752"/>
      <c r="L29" s="752"/>
      <c r="M29" s="752"/>
    </row>
    <row r="30" spans="1:13" ht="18" customHeight="1">
      <c r="A30" s="741" t="s">
        <v>785</v>
      </c>
      <c r="B30" s="246" t="s">
        <v>427</v>
      </c>
      <c r="C30" s="252" t="s">
        <v>69</v>
      </c>
      <c r="D30" s="252" t="s">
        <v>69</v>
      </c>
      <c r="E30" s="252" t="s">
        <v>69</v>
      </c>
      <c r="F30" s="252" t="s">
        <v>69</v>
      </c>
      <c r="G30" s="252" t="s">
        <v>69</v>
      </c>
      <c r="H30" s="746">
        <f t="shared" ref="H30:H32" si="14">IFERROR($H$28/($C$24+$C$25+$C$26+$C$27)*C25,0)</f>
        <v>0</v>
      </c>
      <c r="I30" s="252" t="s">
        <v>69</v>
      </c>
      <c r="J30" s="751"/>
      <c r="K30" s="752"/>
      <c r="L30" s="752"/>
      <c r="M30" s="752"/>
    </row>
    <row r="31" spans="1:13" ht="18" customHeight="1">
      <c r="A31" s="741" t="s">
        <v>786</v>
      </c>
      <c r="B31" s="246" t="s">
        <v>428</v>
      </c>
      <c r="C31" s="252" t="s">
        <v>69</v>
      </c>
      <c r="D31" s="252" t="s">
        <v>69</v>
      </c>
      <c r="E31" s="252" t="s">
        <v>69</v>
      </c>
      <c r="F31" s="252" t="s">
        <v>69</v>
      </c>
      <c r="G31" s="252" t="s">
        <v>69</v>
      </c>
      <c r="H31" s="746">
        <f t="shared" si="14"/>
        <v>0</v>
      </c>
      <c r="I31" s="252" t="s">
        <v>69</v>
      </c>
      <c r="J31" s="751"/>
      <c r="K31" s="752"/>
      <c r="L31" s="752"/>
      <c r="M31" s="752"/>
    </row>
    <row r="32" spans="1:13" ht="18" customHeight="1">
      <c r="A32" s="741" t="s">
        <v>787</v>
      </c>
      <c r="B32" s="246" t="s">
        <v>429</v>
      </c>
      <c r="C32" s="252" t="s">
        <v>69</v>
      </c>
      <c r="D32" s="252" t="s">
        <v>69</v>
      </c>
      <c r="E32" s="252" t="s">
        <v>69</v>
      </c>
      <c r="F32" s="252" t="s">
        <v>69</v>
      </c>
      <c r="G32" s="252" t="s">
        <v>69</v>
      </c>
      <c r="H32" s="746">
        <f t="shared" si="14"/>
        <v>0</v>
      </c>
      <c r="I32" s="252" t="s">
        <v>69</v>
      </c>
      <c r="J32" s="751"/>
      <c r="K32" s="752"/>
      <c r="L32" s="752"/>
      <c r="M32" s="752"/>
    </row>
    <row r="33" spans="1:13" ht="36">
      <c r="A33" s="741" t="s">
        <v>301</v>
      </c>
      <c r="B33" s="742" t="s">
        <v>788</v>
      </c>
      <c r="C33" s="743">
        <f>C34+C35+C36+C37</f>
        <v>0</v>
      </c>
      <c r="D33" s="743">
        <f>D34+D35+D36+D37</f>
        <v>0</v>
      </c>
      <c r="E33" s="744">
        <f t="shared" ref="E33:E37" si="15">IF(C33=0,0,D33/C33*100)</f>
        <v>0</v>
      </c>
      <c r="F33" s="743">
        <f>F34+F35+F36+F37</f>
        <v>0</v>
      </c>
      <c r="G33" s="744"/>
      <c r="H33" s="743">
        <f>H34+H35+H36+H37</f>
        <v>0</v>
      </c>
      <c r="I33" s="743">
        <f t="shared" ref="I33:I37" si="16">IF(F33=0,0,H33/F33*1000)</f>
        <v>0</v>
      </c>
      <c r="J33" s="745"/>
      <c r="K33" s="699"/>
      <c r="L33" s="699"/>
      <c r="M33" s="699"/>
    </row>
    <row r="34" spans="1:13">
      <c r="A34" s="741" t="s">
        <v>144</v>
      </c>
      <c r="B34" s="234" t="s">
        <v>102</v>
      </c>
      <c r="C34" s="746">
        <v>0</v>
      </c>
      <c r="D34" s="746">
        <f>C34-F34</f>
        <v>0</v>
      </c>
      <c r="E34" s="755">
        <f t="shared" si="15"/>
        <v>0</v>
      </c>
      <c r="F34" s="746">
        <v>0</v>
      </c>
      <c r="G34" s="747"/>
      <c r="H34" s="746">
        <f>D34*G34/1000</f>
        <v>0</v>
      </c>
      <c r="I34" s="746">
        <f t="shared" si="16"/>
        <v>0</v>
      </c>
      <c r="J34" s="748">
        <f>G34+I34</f>
        <v>0</v>
      </c>
      <c r="K34" s="746" t="e">
        <f>C34/C33*100</f>
        <v>#DIV/0!</v>
      </c>
      <c r="L34" s="746" t="e">
        <f>D34/D33*100</f>
        <v>#DIV/0!</v>
      </c>
      <c r="M34" s="746" t="e">
        <f>F34/F33*100</f>
        <v>#DIV/0!</v>
      </c>
    </row>
    <row r="35" spans="1:13">
      <c r="A35" s="741" t="s">
        <v>145</v>
      </c>
      <c r="B35" s="234" t="s">
        <v>158</v>
      </c>
      <c r="C35" s="746">
        <v>0</v>
      </c>
      <c r="D35" s="746">
        <f t="shared" ref="D35:D37" si="17">C35-F35</f>
        <v>0</v>
      </c>
      <c r="E35" s="755">
        <f t="shared" si="15"/>
        <v>0</v>
      </c>
      <c r="F35" s="746">
        <v>0</v>
      </c>
      <c r="G35" s="747"/>
      <c r="H35" s="746">
        <f t="shared" ref="H35:H37" si="18">D35*G35/1000</f>
        <v>0</v>
      </c>
      <c r="I35" s="746">
        <f t="shared" si="16"/>
        <v>0</v>
      </c>
      <c r="J35" s="748">
        <f>G35+I35</f>
        <v>0</v>
      </c>
      <c r="K35" s="746" t="e">
        <f>C35/C33*100</f>
        <v>#DIV/0!</v>
      </c>
      <c r="L35" s="746" t="e">
        <f>D35/D33*100</f>
        <v>#DIV/0!</v>
      </c>
      <c r="M35" s="746" t="e">
        <f>F35/F33*100</f>
        <v>#DIV/0!</v>
      </c>
    </row>
    <row r="36" spans="1:13">
      <c r="A36" s="741" t="s">
        <v>196</v>
      </c>
      <c r="B36" s="234" t="s">
        <v>160</v>
      </c>
      <c r="C36" s="746">
        <v>0</v>
      </c>
      <c r="D36" s="746">
        <f>C36-F36</f>
        <v>0</v>
      </c>
      <c r="E36" s="755">
        <f t="shared" si="15"/>
        <v>0</v>
      </c>
      <c r="F36" s="746">
        <v>0</v>
      </c>
      <c r="G36" s="747"/>
      <c r="H36" s="746">
        <f>D36*G36/1000</f>
        <v>0</v>
      </c>
      <c r="I36" s="746">
        <f t="shared" si="16"/>
        <v>0</v>
      </c>
      <c r="J36" s="748">
        <f>G36+I36</f>
        <v>0</v>
      </c>
      <c r="K36" s="746" t="e">
        <f>C36/C33*100</f>
        <v>#DIV/0!</v>
      </c>
      <c r="L36" s="746" t="e">
        <f>D36/D33*100</f>
        <v>#DIV/0!</v>
      </c>
      <c r="M36" s="746" t="e">
        <f>F36/F33*100</f>
        <v>#DIV/0!</v>
      </c>
    </row>
    <row r="37" spans="1:13">
      <c r="A37" s="741" t="s">
        <v>371</v>
      </c>
      <c r="B37" s="234" t="s">
        <v>156</v>
      </c>
      <c r="C37" s="746">
        <v>0</v>
      </c>
      <c r="D37" s="746">
        <f t="shared" si="17"/>
        <v>0</v>
      </c>
      <c r="E37" s="755">
        <f t="shared" si="15"/>
        <v>0</v>
      </c>
      <c r="F37" s="746">
        <v>0</v>
      </c>
      <c r="G37" s="747"/>
      <c r="H37" s="746">
        <f t="shared" si="18"/>
        <v>0</v>
      </c>
      <c r="I37" s="746">
        <f t="shared" si="16"/>
        <v>0</v>
      </c>
      <c r="J37" s="748">
        <f>G37+I37</f>
        <v>0</v>
      </c>
      <c r="K37" s="746" t="e">
        <f>C37/C33*100</f>
        <v>#DIV/0!</v>
      </c>
      <c r="L37" s="746" t="e">
        <f>D37/D33*100</f>
        <v>#DIV/0!</v>
      </c>
      <c r="M37" s="746" t="e">
        <f>F37/F33*100</f>
        <v>#DIV/0!</v>
      </c>
    </row>
    <row r="38" spans="1:13" ht="13.5" customHeight="1">
      <c r="A38" s="756" t="s">
        <v>794</v>
      </c>
      <c r="B38" s="757"/>
      <c r="C38" s="756"/>
      <c r="D38" s="756"/>
      <c r="E38" s="758"/>
      <c r="F38" s="758"/>
      <c r="G38" s="759"/>
      <c r="H38" s="759"/>
      <c r="I38" s="759"/>
      <c r="J38" s="699"/>
      <c r="K38" s="699"/>
      <c r="L38" s="699"/>
      <c r="M38" s="699"/>
    </row>
    <row r="39" spans="1:13" ht="15" customHeight="1">
      <c r="A39" s="757"/>
      <c r="B39" s="760"/>
      <c r="C39" s="760"/>
      <c r="D39" s="760"/>
      <c r="E39" s="760"/>
      <c r="F39" s="760"/>
      <c r="G39" s="757"/>
      <c r="H39" s="757"/>
      <c r="I39" s="757"/>
      <c r="J39" s="699"/>
      <c r="K39" s="699"/>
      <c r="L39" s="699"/>
      <c r="M39" s="699"/>
    </row>
    <row r="40" spans="1:13" ht="15" customHeight="1">
      <c r="A40" s="757"/>
      <c r="B40" s="763" t="s">
        <v>930</v>
      </c>
      <c r="C40" s="1092"/>
      <c r="D40" s="1092"/>
      <c r="E40" s="1092"/>
      <c r="F40" s="760"/>
      <c r="G40" s="757"/>
      <c r="H40" s="1315" t="s">
        <v>1077</v>
      </c>
      <c r="I40" s="1315"/>
      <c r="J40" s="699"/>
      <c r="K40" s="699"/>
      <c r="L40" s="699"/>
      <c r="M40" s="699"/>
    </row>
    <row r="41" spans="1:13" ht="15">
      <c r="A41" s="757"/>
      <c r="B41" s="761"/>
      <c r="C41" s="1344"/>
      <c r="D41" s="1344"/>
      <c r="E41" s="1093"/>
      <c r="F41" s="762"/>
      <c r="G41" s="757"/>
      <c r="H41" s="1345"/>
      <c r="I41" s="1345"/>
    </row>
  </sheetData>
  <mergeCells count="7">
    <mergeCell ref="A5:A6"/>
    <mergeCell ref="H40:I40"/>
    <mergeCell ref="C41:D41"/>
    <mergeCell ref="H41:I41"/>
    <mergeCell ref="G1:I1"/>
    <mergeCell ref="B2:H2"/>
    <mergeCell ref="B5:B6"/>
  </mergeCells>
  <conditionalFormatting sqref="C3:F3">
    <cfRule type="cellIs" dxfId="1" priority="1" operator="equal">
      <formula>0</formula>
    </cfRule>
  </conditionalFormatting>
  <printOptions horizontalCentered="1"/>
  <pageMargins left="0" right="0" top="0.59055118110236227" bottom="0" header="0" footer="0"/>
  <pageSetup paperSize="9" scale="65" fitToHeight="0" orientation="portrait" r:id="rId1"/>
</worksheet>
</file>

<file path=xl/worksheets/sheet27.xml><?xml version="1.0" encoding="utf-8"?>
<worksheet xmlns="http://schemas.openxmlformats.org/spreadsheetml/2006/main" xmlns:r="http://schemas.openxmlformats.org/officeDocument/2006/relationships">
  <sheetPr>
    <pageSetUpPr fitToPage="1"/>
  </sheetPr>
  <dimension ref="A1:O48"/>
  <sheetViews>
    <sheetView topLeftCell="A32" workbookViewId="0">
      <selection activeCell="O39" sqref="O39"/>
    </sheetView>
  </sheetViews>
  <sheetFormatPr defaultColWidth="9.140625" defaultRowHeight="15"/>
  <cols>
    <col min="1" max="1" width="9.140625" style="776"/>
    <col min="2" max="2" width="52.42578125" style="777" customWidth="1"/>
    <col min="3" max="3" width="19.85546875" style="776" customWidth="1"/>
    <col min="4" max="4" width="18.7109375" style="776" customWidth="1"/>
    <col min="5" max="5" width="20.42578125" style="776" customWidth="1"/>
    <col min="6" max="6" width="13.5703125" style="776" hidden="1" customWidth="1"/>
    <col min="7" max="7" width="12.140625" style="776" hidden="1" customWidth="1"/>
    <col min="8" max="8" width="11.7109375" style="776" hidden="1" customWidth="1"/>
    <col min="9" max="9" width="12" style="776" hidden="1" customWidth="1"/>
    <col min="10" max="10" width="9.140625" style="776" hidden="1" customWidth="1"/>
    <col min="11" max="12" width="0" style="779" hidden="1" customWidth="1"/>
    <col min="13" max="15" width="9.140625" style="780"/>
    <col min="16" max="16384" width="9.140625" style="776"/>
  </cols>
  <sheetData>
    <row r="1" spans="1:14" ht="16.5">
      <c r="D1" s="1352" t="s">
        <v>941</v>
      </c>
      <c r="E1" s="1352"/>
      <c r="G1" s="778"/>
    </row>
    <row r="2" spans="1:14" ht="111" customHeight="1">
      <c r="D2" s="1353" t="s">
        <v>942</v>
      </c>
      <c r="E2" s="1353"/>
      <c r="G2" s="778"/>
    </row>
    <row r="3" spans="1:14" ht="16.5">
      <c r="D3" s="781"/>
      <c r="E3" s="782"/>
      <c r="G3" s="783"/>
    </row>
    <row r="4" spans="1:14" hidden="1">
      <c r="A4" s="784"/>
      <c r="B4" s="785"/>
      <c r="C4" s="784"/>
      <c r="D4" s="784"/>
      <c r="E4" s="784"/>
    </row>
    <row r="5" spans="1:14" ht="15" hidden="1" customHeight="1">
      <c r="A5" s="1354" t="s">
        <v>943</v>
      </c>
      <c r="B5" s="1354"/>
      <c r="C5" s="786"/>
      <c r="D5" s="1355" t="s">
        <v>943</v>
      </c>
      <c r="E5" s="1355"/>
    </row>
    <row r="6" spans="1:14" ht="15" hidden="1" customHeight="1">
      <c r="A6" s="1354" t="s">
        <v>944</v>
      </c>
      <c r="B6" s="1354"/>
      <c r="C6" s="786"/>
      <c r="D6" s="1355" t="s">
        <v>945</v>
      </c>
      <c r="E6" s="1355"/>
    </row>
    <row r="7" spans="1:14" ht="15.75" hidden="1" customHeight="1">
      <c r="A7" s="1354" t="s">
        <v>946</v>
      </c>
      <c r="B7" s="1354"/>
      <c r="C7" s="1355" t="s">
        <v>947</v>
      </c>
      <c r="D7" s="1355"/>
      <c r="E7" s="1355"/>
    </row>
    <row r="8" spans="1:14" hidden="1">
      <c r="A8" s="1356" t="s">
        <v>948</v>
      </c>
      <c r="B8" s="1356"/>
      <c r="C8" s="786"/>
      <c r="D8" s="1356" t="s">
        <v>948</v>
      </c>
      <c r="E8" s="1356"/>
    </row>
    <row r="9" spans="1:14" ht="54.75" customHeight="1">
      <c r="A9" s="1357" t="s">
        <v>949</v>
      </c>
      <c r="B9" s="1357"/>
      <c r="C9" s="1357"/>
      <c r="D9" s="1357"/>
      <c r="E9" s="1357"/>
      <c r="N9" s="787"/>
    </row>
    <row r="10" spans="1:14" ht="18.75" customHeight="1">
      <c r="A10" s="1350" t="str">
        <f>[112]Списки!G2</f>
        <v>АТ "ОТКЕ" м.Чернігів</v>
      </c>
      <c r="B10" s="1351"/>
      <c r="C10" s="1351"/>
      <c r="D10" s="1351"/>
      <c r="E10" s="1351"/>
      <c r="N10" s="787"/>
    </row>
    <row r="11" spans="1:14" ht="18.75" customHeight="1" thickBot="1">
      <c r="A11" s="1361" t="s">
        <v>950</v>
      </c>
      <c r="B11" s="1361"/>
      <c r="C11" s="1361"/>
      <c r="D11" s="1361"/>
      <c r="E11" s="1361"/>
      <c r="N11" s="787"/>
    </row>
    <row r="12" spans="1:14">
      <c r="A12" s="1362" t="s">
        <v>127</v>
      </c>
      <c r="B12" s="1364" t="s">
        <v>60</v>
      </c>
      <c r="C12" s="1366" t="s">
        <v>206</v>
      </c>
      <c r="D12" s="1366" t="s">
        <v>951</v>
      </c>
      <c r="E12" s="1368"/>
      <c r="N12" s="788"/>
    </row>
    <row r="13" spans="1:14" ht="63.75" customHeight="1">
      <c r="A13" s="1363"/>
      <c r="B13" s="1365"/>
      <c r="C13" s="1367"/>
      <c r="D13" s="789" t="s">
        <v>952</v>
      </c>
      <c r="E13" s="790" t="s">
        <v>953</v>
      </c>
      <c r="G13" s="776" t="s">
        <v>749</v>
      </c>
    </row>
    <row r="14" spans="1:14" ht="21" customHeight="1" thickBot="1">
      <c r="A14" s="791">
        <v>1</v>
      </c>
      <c r="B14" s="792">
        <v>2</v>
      </c>
      <c r="C14" s="793">
        <v>3</v>
      </c>
      <c r="D14" s="793">
        <v>4</v>
      </c>
      <c r="E14" s="794">
        <v>5</v>
      </c>
    </row>
    <row r="15" spans="1:14" ht="32.25" customHeight="1" thickBot="1">
      <c r="A15" s="795" t="s">
        <v>298</v>
      </c>
      <c r="B15" s="796" t="s">
        <v>954</v>
      </c>
      <c r="C15" s="797">
        <f>D15+E15</f>
        <v>96</v>
      </c>
      <c r="D15" s="798">
        <v>0</v>
      </c>
      <c r="E15" s="798">
        <v>96</v>
      </c>
    </row>
    <row r="16" spans="1:14" ht="45">
      <c r="A16" s="799" t="s">
        <v>299</v>
      </c>
      <c r="B16" s="800" t="s">
        <v>955</v>
      </c>
      <c r="C16" s="801">
        <f t="shared" ref="C16:C23" si="0">D16+E16</f>
        <v>1824.36</v>
      </c>
      <c r="D16" s="802">
        <f>D17+D18+D19</f>
        <v>0</v>
      </c>
      <c r="E16" s="803">
        <f>E17+E18+E19</f>
        <v>1824.36</v>
      </c>
    </row>
    <row r="17" spans="1:9">
      <c r="A17" s="804" t="s">
        <v>956</v>
      </c>
      <c r="B17" s="805" t="s">
        <v>957</v>
      </c>
      <c r="C17" s="806">
        <f t="shared" si="0"/>
        <v>1824.36</v>
      </c>
      <c r="D17" s="807">
        <v>0</v>
      </c>
      <c r="E17" s="808">
        <v>1824.36</v>
      </c>
    </row>
    <row r="18" spans="1:9">
      <c r="A18" s="804" t="s">
        <v>958</v>
      </c>
      <c r="B18" s="805" t="s">
        <v>959</v>
      </c>
      <c r="C18" s="806">
        <f t="shared" si="0"/>
        <v>0</v>
      </c>
      <c r="D18" s="807">
        <v>0</v>
      </c>
      <c r="E18" s="808">
        <v>0</v>
      </c>
    </row>
    <row r="19" spans="1:9" ht="15.75" thickBot="1">
      <c r="A19" s="809" t="s">
        <v>960</v>
      </c>
      <c r="B19" s="810" t="s">
        <v>961</v>
      </c>
      <c r="C19" s="811">
        <f t="shared" si="0"/>
        <v>0</v>
      </c>
      <c r="D19" s="807">
        <v>0</v>
      </c>
      <c r="E19" s="808">
        <v>0</v>
      </c>
    </row>
    <row r="20" spans="1:9" ht="45">
      <c r="A20" s="799" t="s">
        <v>926</v>
      </c>
      <c r="B20" s="800" t="s">
        <v>962</v>
      </c>
      <c r="C20" s="801">
        <f t="shared" si="0"/>
        <v>553.92047917044965</v>
      </c>
      <c r="D20" s="802">
        <f>D21+D22+D23</f>
        <v>0</v>
      </c>
      <c r="E20" s="812">
        <f>E24*E16</f>
        <v>553.92047917044965</v>
      </c>
      <c r="F20" s="813"/>
      <c r="G20" s="813" t="e">
        <f>#REF!-'[112]Зведений баланс'!S1998</f>
        <v>#REF!</v>
      </c>
      <c r="H20" s="813" t="e">
        <f>'[112]Корисний м2 ВАТ'!#REF!+'[112]Корисний м2 ВАТ'!#REF!+'[112]Корисний м2 ВАТ'!BI1140+'[112]Корисний м2 ВАТ'!BI1147</f>
        <v>#REF!</v>
      </c>
      <c r="I20" s="813" t="e">
        <f>G20-H20</f>
        <v>#REF!</v>
      </c>
    </row>
    <row r="21" spans="1:9">
      <c r="A21" s="814" t="s">
        <v>963</v>
      </c>
      <c r="B21" s="805" t="s">
        <v>957</v>
      </c>
      <c r="C21" s="806">
        <f t="shared" si="0"/>
        <v>553.92047917044965</v>
      </c>
      <c r="D21" s="807">
        <v>0</v>
      </c>
      <c r="E21" s="815">
        <v>553.92047917044965</v>
      </c>
    </row>
    <row r="22" spans="1:9">
      <c r="A22" s="814" t="s">
        <v>964</v>
      </c>
      <c r="B22" s="805" t="s">
        <v>959</v>
      </c>
      <c r="C22" s="806">
        <f t="shared" si="0"/>
        <v>0</v>
      </c>
      <c r="D22" s="807">
        <v>0</v>
      </c>
      <c r="E22" s="815">
        <v>0</v>
      </c>
    </row>
    <row r="23" spans="1:9" ht="15.75" thickBot="1">
      <c r="A23" s="791" t="s">
        <v>965</v>
      </c>
      <c r="B23" s="810" t="s">
        <v>961</v>
      </c>
      <c r="C23" s="811">
        <f t="shared" si="0"/>
        <v>0</v>
      </c>
      <c r="D23" s="807">
        <v>0</v>
      </c>
      <c r="E23" s="816">
        <v>0</v>
      </c>
    </row>
    <row r="24" spans="1:9" ht="42.75" customHeight="1">
      <c r="A24" s="799" t="s">
        <v>927</v>
      </c>
      <c r="B24" s="800" t="s">
        <v>966</v>
      </c>
      <c r="C24" s="817">
        <f t="shared" ref="C24:D27" si="1">IF(C16=0,0,C20/C16)</f>
        <v>0.30362454733191346</v>
      </c>
      <c r="D24" s="817">
        <f t="shared" si="1"/>
        <v>0</v>
      </c>
      <c r="E24" s="818">
        <f>IF(E16=0,0,(E25*E17+E26*E18+E27*E19)/E16)</f>
        <v>0.30362454733191346</v>
      </c>
    </row>
    <row r="25" spans="1:9">
      <c r="A25" s="814" t="s">
        <v>967</v>
      </c>
      <c r="B25" s="805" t="s">
        <v>957</v>
      </c>
      <c r="C25" s="819">
        <f t="shared" si="1"/>
        <v>0.30362454733191346</v>
      </c>
      <c r="D25" s="819">
        <f t="shared" si="1"/>
        <v>0</v>
      </c>
      <c r="E25" s="820">
        <f>E21/E17</f>
        <v>0.30362454733191346</v>
      </c>
      <c r="F25" s="821"/>
      <c r="G25" s="822"/>
    </row>
    <row r="26" spans="1:9">
      <c r="A26" s="814" t="s">
        <v>968</v>
      </c>
      <c r="B26" s="805" t="s">
        <v>959</v>
      </c>
      <c r="C26" s="819">
        <f t="shared" si="1"/>
        <v>0</v>
      </c>
      <c r="D26" s="819">
        <f t="shared" si="1"/>
        <v>0</v>
      </c>
      <c r="E26" s="820">
        <v>0</v>
      </c>
      <c r="F26" s="821"/>
      <c r="G26" s="822"/>
    </row>
    <row r="27" spans="1:9" ht="15.75" thickBot="1">
      <c r="A27" s="791" t="s">
        <v>969</v>
      </c>
      <c r="B27" s="810" t="s">
        <v>961</v>
      </c>
      <c r="C27" s="823">
        <f t="shared" si="1"/>
        <v>0</v>
      </c>
      <c r="D27" s="823">
        <f t="shared" si="1"/>
        <v>0</v>
      </c>
      <c r="E27" s="820">
        <v>0</v>
      </c>
      <c r="F27" s="821"/>
      <c r="G27" s="822"/>
    </row>
    <row r="28" spans="1:9" ht="30">
      <c r="A28" s="799" t="s">
        <v>928</v>
      </c>
      <c r="B28" s="800" t="s">
        <v>970</v>
      </c>
      <c r="C28" s="824">
        <f>D28+E28</f>
        <v>0</v>
      </c>
      <c r="D28" s="825">
        <v>0</v>
      </c>
      <c r="E28" s="826">
        <v>0</v>
      </c>
    </row>
    <row r="29" spans="1:9" ht="15.75" thickBot="1">
      <c r="A29" s="827" t="s">
        <v>929</v>
      </c>
      <c r="B29" s="828" t="s">
        <v>971</v>
      </c>
      <c r="C29" s="829">
        <f>C28+C20</f>
        <v>553.92047917044965</v>
      </c>
      <c r="D29" s="829">
        <f>D28+D20</f>
        <v>0</v>
      </c>
      <c r="E29" s="830">
        <f>E28+E20</f>
        <v>553.92047917044965</v>
      </c>
    </row>
    <row r="30" spans="1:9" ht="30.75" thickBot="1">
      <c r="A30" s="795">
        <v>7</v>
      </c>
      <c r="B30" s="796" t="s">
        <v>972</v>
      </c>
      <c r="C30" s="831">
        <f>D30+E30</f>
        <v>0.30321266841030237</v>
      </c>
      <c r="D30" s="831">
        <v>0</v>
      </c>
      <c r="E30" s="832">
        <v>0.30321266841030237</v>
      </c>
    </row>
    <row r="31" spans="1:9" ht="30">
      <c r="A31" s="833">
        <v>8</v>
      </c>
      <c r="B31" s="834" t="s">
        <v>973</v>
      </c>
      <c r="C31" s="1369" t="s">
        <v>294</v>
      </c>
      <c r="D31" s="1370"/>
      <c r="E31" s="1371"/>
    </row>
    <row r="32" spans="1:9">
      <c r="A32" s="804" t="s">
        <v>974</v>
      </c>
      <c r="B32" s="805" t="s">
        <v>975</v>
      </c>
      <c r="C32" s="1372">
        <v>176</v>
      </c>
      <c r="D32" s="1359"/>
      <c r="E32" s="1360"/>
      <c r="F32" s="835"/>
    </row>
    <row r="33" spans="1:7" ht="30">
      <c r="A33" s="804" t="s">
        <v>976</v>
      </c>
      <c r="B33" s="805" t="s">
        <v>977</v>
      </c>
      <c r="C33" s="1358">
        <v>-23</v>
      </c>
      <c r="D33" s="1373"/>
      <c r="E33" s="1374"/>
      <c r="F33" s="836"/>
    </row>
    <row r="34" spans="1:7" ht="30.75" thickBot="1">
      <c r="A34" s="804" t="s">
        <v>978</v>
      </c>
      <c r="B34" s="834" t="s">
        <v>979</v>
      </c>
      <c r="C34" s="1375">
        <v>0.26790592781460193</v>
      </c>
      <c r="D34" s="1376"/>
      <c r="E34" s="1377"/>
      <c r="F34" s="835"/>
    </row>
    <row r="35" spans="1:7">
      <c r="A35" s="799">
        <v>9</v>
      </c>
      <c r="B35" s="800" t="s">
        <v>980</v>
      </c>
      <c r="C35" s="1378" t="s">
        <v>294</v>
      </c>
      <c r="D35" s="1379"/>
      <c r="E35" s="1380"/>
      <c r="F35" s="837">
        <f>F32/C36*(18-F33)/(18-C37)</f>
        <v>0</v>
      </c>
      <c r="G35" s="838"/>
    </row>
    <row r="36" spans="1:7">
      <c r="A36" s="814" t="s">
        <v>981</v>
      </c>
      <c r="B36" s="805" t="s">
        <v>975</v>
      </c>
      <c r="C36" s="1381">
        <v>191</v>
      </c>
      <c r="D36" s="1359"/>
      <c r="E36" s="1360"/>
      <c r="F36" s="780"/>
    </row>
    <row r="37" spans="1:7" ht="30">
      <c r="A37" s="814" t="s">
        <v>982</v>
      </c>
      <c r="B37" s="805" t="s">
        <v>977</v>
      </c>
      <c r="C37" s="1358">
        <v>-23</v>
      </c>
      <c r="D37" s="1359"/>
      <c r="E37" s="1360"/>
      <c r="F37" s="837">
        <v>1</v>
      </c>
    </row>
    <row r="38" spans="1:7" ht="30.75" thickBot="1">
      <c r="A38" s="814" t="s">
        <v>983</v>
      </c>
      <c r="B38" s="834" t="s">
        <v>979</v>
      </c>
      <c r="C38" s="1383">
        <v>-1.7</v>
      </c>
      <c r="D38" s="1384"/>
      <c r="E38" s="1385"/>
      <c r="F38" s="780"/>
    </row>
    <row r="39" spans="1:7" ht="30">
      <c r="A39" s="799">
        <v>10</v>
      </c>
      <c r="B39" s="800" t="s">
        <v>984</v>
      </c>
      <c r="C39" s="1378" t="s">
        <v>294</v>
      </c>
      <c r="D39" s="1379"/>
      <c r="E39" s="1380"/>
      <c r="F39" s="837">
        <f>C40/C36*(18-C41)/(18-C37)</f>
        <v>0.92146596858638741</v>
      </c>
    </row>
    <row r="40" spans="1:7">
      <c r="A40" s="804" t="s">
        <v>985</v>
      </c>
      <c r="B40" s="805" t="s">
        <v>975</v>
      </c>
      <c r="C40" s="1372">
        <v>176</v>
      </c>
      <c r="D40" s="1359"/>
      <c r="E40" s="1360"/>
    </row>
    <row r="41" spans="1:7" ht="30">
      <c r="A41" s="804" t="s">
        <v>986</v>
      </c>
      <c r="B41" s="805" t="s">
        <v>977</v>
      </c>
      <c r="C41" s="1358">
        <v>-23</v>
      </c>
      <c r="D41" s="1373"/>
      <c r="E41" s="1374"/>
    </row>
    <row r="42" spans="1:7" ht="30.75" thickBot="1">
      <c r="A42" s="809" t="s">
        <v>987</v>
      </c>
      <c r="B42" s="839" t="s">
        <v>979</v>
      </c>
      <c r="C42" s="1383">
        <v>0.26790592781460193</v>
      </c>
      <c r="D42" s="1384"/>
      <c r="E42" s="1385"/>
    </row>
    <row r="43" spans="1:7">
      <c r="A43" s="784"/>
      <c r="B43" s="785"/>
      <c r="C43" s="784"/>
      <c r="D43" s="784"/>
      <c r="E43" s="784"/>
    </row>
    <row r="44" spans="1:7" ht="18" customHeight="1">
      <c r="A44" s="784"/>
      <c r="B44" s="785" t="s">
        <v>891</v>
      </c>
      <c r="C44" s="840" t="s">
        <v>988</v>
      </c>
      <c r="D44" s="1386" t="s">
        <v>989</v>
      </c>
      <c r="E44" s="1386"/>
    </row>
    <row r="45" spans="1:7" ht="14.25" customHeight="1">
      <c r="A45" s="784"/>
      <c r="B45" s="785"/>
      <c r="C45" s="784" t="s">
        <v>296</v>
      </c>
      <c r="D45" s="1382" t="s">
        <v>990</v>
      </c>
      <c r="E45" s="1382"/>
    </row>
    <row r="46" spans="1:7" ht="14.25" customHeight="1">
      <c r="A46" s="784"/>
      <c r="B46" s="785"/>
      <c r="C46" s="784"/>
      <c r="D46" s="784"/>
      <c r="E46" s="784"/>
    </row>
    <row r="47" spans="1:7" ht="15" customHeight="1">
      <c r="A47" s="784"/>
      <c r="B47" s="785"/>
      <c r="C47" s="784"/>
      <c r="D47" s="784"/>
      <c r="E47" s="784"/>
    </row>
    <row r="48" spans="1:7" ht="20.25" customHeight="1">
      <c r="A48" s="784"/>
      <c r="B48" s="785"/>
      <c r="C48" s="784"/>
      <c r="D48" s="784"/>
      <c r="E48" s="784"/>
    </row>
  </sheetData>
  <protectedRanges>
    <protectedRange sqref="F32:F34 F37 C36:E38 C40:E42 D28:E28 D17:E19 D21:D23 D15:E15 E25:G27" name="Диапазон1"/>
  </protectedRanges>
  <mergeCells count="31">
    <mergeCell ref="D45:E45"/>
    <mergeCell ref="C38:E38"/>
    <mergeCell ref="C39:E39"/>
    <mergeCell ref="C40:E40"/>
    <mergeCell ref="C41:E41"/>
    <mergeCell ref="C42:E42"/>
    <mergeCell ref="D44:E44"/>
    <mergeCell ref="C37:E37"/>
    <mergeCell ref="A11:E11"/>
    <mergeCell ref="A12:A13"/>
    <mergeCell ref="B12:B13"/>
    <mergeCell ref="C12:C13"/>
    <mergeCell ref="D12:E12"/>
    <mergeCell ref="C31:E31"/>
    <mergeCell ref="C32:E32"/>
    <mergeCell ref="C33:E33"/>
    <mergeCell ref="C34:E34"/>
    <mergeCell ref="C35:E35"/>
    <mergeCell ref="C36:E36"/>
    <mergeCell ref="A10:E10"/>
    <mergeCell ref="D1:E1"/>
    <mergeCell ref="D2:E2"/>
    <mergeCell ref="A5:B5"/>
    <mergeCell ref="D5:E5"/>
    <mergeCell ref="A6:B6"/>
    <mergeCell ref="D6:E6"/>
    <mergeCell ref="A7:B7"/>
    <mergeCell ref="C7:E7"/>
    <mergeCell ref="A8:B8"/>
    <mergeCell ref="D8:E8"/>
    <mergeCell ref="A9:E9"/>
  </mergeCells>
  <pageMargins left="0.7" right="0.7" top="0.75" bottom="0.75" header="0.3" footer="0.3"/>
  <pageSetup paperSize="9" scale="67" orientation="portrait" verticalDpi="0" r:id="rId1"/>
</worksheet>
</file>

<file path=xl/worksheets/sheet28.xml><?xml version="1.0" encoding="utf-8"?>
<worksheet xmlns="http://schemas.openxmlformats.org/spreadsheetml/2006/main" xmlns:r="http://schemas.openxmlformats.org/officeDocument/2006/relationships">
  <sheetPr>
    <pageSetUpPr fitToPage="1"/>
  </sheetPr>
  <dimension ref="A1:O49"/>
  <sheetViews>
    <sheetView topLeftCell="A39" workbookViewId="0">
      <selection activeCell="E56" sqref="E56"/>
    </sheetView>
  </sheetViews>
  <sheetFormatPr defaultColWidth="9.140625" defaultRowHeight="15"/>
  <cols>
    <col min="1" max="1" width="9.140625" style="776"/>
    <col min="2" max="2" width="52.42578125" style="777" customWidth="1"/>
    <col min="3" max="3" width="19.85546875" style="776" customWidth="1"/>
    <col min="4" max="4" width="18.7109375" style="776" customWidth="1"/>
    <col min="5" max="5" width="20.42578125" style="776" customWidth="1"/>
    <col min="6" max="6" width="13.5703125" style="776" hidden="1" customWidth="1"/>
    <col min="7" max="7" width="12.140625" style="776" hidden="1" customWidth="1"/>
    <col min="8" max="8" width="11.7109375" style="776" hidden="1" customWidth="1"/>
    <col min="9" max="9" width="12" style="776" hidden="1" customWidth="1"/>
    <col min="10" max="10" width="9.140625" style="776" hidden="1" customWidth="1"/>
    <col min="11" max="12" width="0" style="779" hidden="1" customWidth="1"/>
    <col min="13" max="15" width="9.140625" style="780"/>
    <col min="16" max="16384" width="9.140625" style="776"/>
  </cols>
  <sheetData>
    <row r="1" spans="1:14" ht="16.5">
      <c r="D1" s="1352" t="s">
        <v>941</v>
      </c>
      <c r="E1" s="1352"/>
      <c r="G1" s="778"/>
    </row>
    <row r="2" spans="1:14" ht="99.75" customHeight="1">
      <c r="D2" s="1353" t="s">
        <v>942</v>
      </c>
      <c r="E2" s="1353"/>
      <c r="G2" s="778"/>
    </row>
    <row r="3" spans="1:14" ht="16.5">
      <c r="D3" s="781"/>
      <c r="E3" s="782"/>
      <c r="G3" s="783"/>
    </row>
    <row r="4" spans="1:14" hidden="1">
      <c r="A4" s="784"/>
      <c r="B4" s="785"/>
      <c r="C4" s="784"/>
      <c r="D4" s="784"/>
      <c r="E4" s="784"/>
    </row>
    <row r="5" spans="1:14" ht="15" hidden="1" customHeight="1">
      <c r="A5" s="1354" t="s">
        <v>943</v>
      </c>
      <c r="B5" s="1354"/>
      <c r="C5" s="786"/>
      <c r="D5" s="1355" t="s">
        <v>943</v>
      </c>
      <c r="E5" s="1355"/>
    </row>
    <row r="6" spans="1:14" ht="15" hidden="1" customHeight="1">
      <c r="A6" s="1354" t="s">
        <v>944</v>
      </c>
      <c r="B6" s="1354"/>
      <c r="C6" s="786"/>
      <c r="D6" s="1355" t="s">
        <v>945</v>
      </c>
      <c r="E6" s="1355"/>
    </row>
    <row r="7" spans="1:14" ht="15.75" hidden="1" customHeight="1">
      <c r="A7" s="1354" t="s">
        <v>946</v>
      </c>
      <c r="B7" s="1354"/>
      <c r="C7" s="1355" t="s">
        <v>947</v>
      </c>
      <c r="D7" s="1355"/>
      <c r="E7" s="1355"/>
    </row>
    <row r="8" spans="1:14" hidden="1">
      <c r="A8" s="1356" t="s">
        <v>948</v>
      </c>
      <c r="B8" s="1356"/>
      <c r="C8" s="786"/>
      <c r="D8" s="1356" t="s">
        <v>948</v>
      </c>
      <c r="E8" s="1356"/>
    </row>
    <row r="9" spans="1:14" ht="54.75" customHeight="1">
      <c r="A9" s="1357" t="s">
        <v>991</v>
      </c>
      <c r="B9" s="1357"/>
      <c r="C9" s="1357"/>
      <c r="D9" s="1357"/>
      <c r="E9" s="1357"/>
      <c r="N9" s="787"/>
    </row>
    <row r="10" spans="1:14" ht="18.75" customHeight="1">
      <c r="A10" s="1350" t="str">
        <f>[112]Списки!G2</f>
        <v>АТ "ОТКЕ" м.Чернігів</v>
      </c>
      <c r="B10" s="1351"/>
      <c r="C10" s="1351"/>
      <c r="D10" s="1351"/>
      <c r="E10" s="1351"/>
      <c r="N10" s="787"/>
    </row>
    <row r="11" spans="1:14" ht="18.75" customHeight="1" thickBot="1">
      <c r="A11" s="1361" t="s">
        <v>950</v>
      </c>
      <c r="B11" s="1361"/>
      <c r="C11" s="1361"/>
      <c r="D11" s="1361"/>
      <c r="E11" s="1361"/>
      <c r="N11" s="787"/>
    </row>
    <row r="12" spans="1:14">
      <c r="A12" s="1362" t="s">
        <v>127</v>
      </c>
      <c r="B12" s="1364" t="s">
        <v>60</v>
      </c>
      <c r="C12" s="1366" t="s">
        <v>206</v>
      </c>
      <c r="D12" s="1366" t="s">
        <v>951</v>
      </c>
      <c r="E12" s="1368"/>
      <c r="N12" s="788"/>
    </row>
    <row r="13" spans="1:14" ht="63.75" customHeight="1">
      <c r="A13" s="1363"/>
      <c r="B13" s="1365"/>
      <c r="C13" s="1367"/>
      <c r="D13" s="789" t="s">
        <v>952</v>
      </c>
      <c r="E13" s="790" t="s">
        <v>953</v>
      </c>
      <c r="G13" s="776" t="s">
        <v>749</v>
      </c>
    </row>
    <row r="14" spans="1:14" ht="21" customHeight="1" thickBot="1">
      <c r="A14" s="791">
        <v>1</v>
      </c>
      <c r="B14" s="792">
        <v>2</v>
      </c>
      <c r="C14" s="793">
        <v>3</v>
      </c>
      <c r="D14" s="793">
        <v>4</v>
      </c>
      <c r="E14" s="794">
        <v>5</v>
      </c>
    </row>
    <row r="15" spans="1:14" ht="32.25" customHeight="1" thickBot="1">
      <c r="A15" s="795" t="s">
        <v>298</v>
      </c>
      <c r="B15" s="796" t="s">
        <v>954</v>
      </c>
      <c r="C15" s="797">
        <f>D15+E15</f>
        <v>7</v>
      </c>
      <c r="D15" s="798">
        <v>6</v>
      </c>
      <c r="E15" s="798">
        <v>1</v>
      </c>
    </row>
    <row r="16" spans="1:14" ht="45">
      <c r="A16" s="799" t="s">
        <v>299</v>
      </c>
      <c r="B16" s="800" t="s">
        <v>992</v>
      </c>
      <c r="C16" s="801">
        <f t="shared" ref="C16:C23" si="0">D16+E16</f>
        <v>9395.3000000000011</v>
      </c>
      <c r="D16" s="802">
        <v>9295.3000000000011</v>
      </c>
      <c r="E16" s="803">
        <v>100</v>
      </c>
    </row>
    <row r="17" spans="1:14">
      <c r="A17" s="804" t="s">
        <v>956</v>
      </c>
      <c r="B17" s="805" t="s">
        <v>957</v>
      </c>
      <c r="C17" s="806">
        <f t="shared" si="0"/>
        <v>0</v>
      </c>
      <c r="D17" s="807"/>
      <c r="E17" s="808"/>
    </row>
    <row r="18" spans="1:14">
      <c r="A18" s="804" t="s">
        <v>958</v>
      </c>
      <c r="B18" s="805" t="s">
        <v>959</v>
      </c>
      <c r="C18" s="806">
        <f t="shared" si="0"/>
        <v>0</v>
      </c>
      <c r="D18" s="807"/>
      <c r="E18" s="808"/>
    </row>
    <row r="19" spans="1:14" ht="15.75" thickBot="1">
      <c r="A19" s="809" t="s">
        <v>960</v>
      </c>
      <c r="B19" s="810" t="s">
        <v>961</v>
      </c>
      <c r="C19" s="811">
        <f t="shared" si="0"/>
        <v>0</v>
      </c>
      <c r="D19" s="807"/>
      <c r="E19" s="808"/>
    </row>
    <row r="20" spans="1:14" ht="45">
      <c r="A20" s="799" t="s">
        <v>926</v>
      </c>
      <c r="B20" s="800" t="s">
        <v>993</v>
      </c>
      <c r="C20" s="801">
        <f t="shared" si="0"/>
        <v>1186.6769300966087</v>
      </c>
      <c r="D20" s="802">
        <v>1170.4827255604921</v>
      </c>
      <c r="E20" s="812">
        <v>16.194204536116501</v>
      </c>
      <c r="F20" s="813"/>
      <c r="G20" s="813" t="e">
        <f>#REF!-'[112]Зведений баланс'!S1998</f>
        <v>#REF!</v>
      </c>
      <c r="H20" s="813" t="e">
        <f>'[112]Корисний м2 ВАТ'!#REF!+'[112]Корисний м2 ВАТ'!#REF!+'[112]Корисний м2 ВАТ'!BI1140+'[112]Корисний м2 ВАТ'!BI1147</f>
        <v>#REF!</v>
      </c>
      <c r="I20" s="813" t="e">
        <f>G20-H20</f>
        <v>#REF!</v>
      </c>
    </row>
    <row r="21" spans="1:14">
      <c r="A21" s="814" t="s">
        <v>963</v>
      </c>
      <c r="B21" s="805" t="s">
        <v>957</v>
      </c>
      <c r="C21" s="806">
        <f t="shared" si="0"/>
        <v>0</v>
      </c>
      <c r="D21" s="807"/>
      <c r="E21" s="815"/>
    </row>
    <row r="22" spans="1:14">
      <c r="A22" s="814" t="s">
        <v>964</v>
      </c>
      <c r="B22" s="805" t="s">
        <v>959</v>
      </c>
      <c r="C22" s="806">
        <f t="shared" si="0"/>
        <v>0</v>
      </c>
      <c r="D22" s="807"/>
      <c r="E22" s="815"/>
    </row>
    <row r="23" spans="1:14" ht="15.75" thickBot="1">
      <c r="A23" s="791" t="s">
        <v>965</v>
      </c>
      <c r="B23" s="810" t="s">
        <v>961</v>
      </c>
      <c r="C23" s="811">
        <f t="shared" si="0"/>
        <v>0</v>
      </c>
      <c r="D23" s="807"/>
      <c r="E23" s="816"/>
    </row>
    <row r="24" spans="1:14" ht="42.75" customHeight="1">
      <c r="A24" s="799" t="s">
        <v>927</v>
      </c>
      <c r="B24" s="800" t="s">
        <v>994</v>
      </c>
      <c r="C24" s="817">
        <f t="shared" ref="C24:C27" si="1">IF(C16=0,0,C20/C16)</f>
        <v>0.12630537929567001</v>
      </c>
      <c r="D24" s="817">
        <f>D20/D16</f>
        <v>0.1259219955849184</v>
      </c>
      <c r="E24" s="817">
        <f>E20/E16</f>
        <v>0.16194204536116502</v>
      </c>
    </row>
    <row r="25" spans="1:14">
      <c r="A25" s="814" t="s">
        <v>967</v>
      </c>
      <c r="B25" s="805" t="s">
        <v>957</v>
      </c>
      <c r="C25" s="819">
        <f t="shared" si="1"/>
        <v>0</v>
      </c>
      <c r="D25" s="819"/>
      <c r="E25" s="820"/>
      <c r="F25" s="821"/>
      <c r="G25" s="822"/>
    </row>
    <row r="26" spans="1:14">
      <c r="A26" s="814" t="s">
        <v>968</v>
      </c>
      <c r="B26" s="805" t="s">
        <v>959</v>
      </c>
      <c r="C26" s="819">
        <f t="shared" si="1"/>
        <v>0</v>
      </c>
      <c r="D26" s="819"/>
      <c r="E26" s="820"/>
      <c r="F26" s="821"/>
      <c r="G26" s="822"/>
    </row>
    <row r="27" spans="1:14" ht="15.75" thickBot="1">
      <c r="A27" s="791" t="s">
        <v>969</v>
      </c>
      <c r="B27" s="810" t="s">
        <v>961</v>
      </c>
      <c r="C27" s="823">
        <f t="shared" si="1"/>
        <v>0</v>
      </c>
      <c r="D27" s="823"/>
      <c r="E27" s="820"/>
      <c r="F27" s="821"/>
      <c r="G27" s="822"/>
    </row>
    <row r="28" spans="1:14" ht="30">
      <c r="A28" s="799" t="s">
        <v>928</v>
      </c>
      <c r="B28" s="800" t="s">
        <v>995</v>
      </c>
      <c r="C28" s="841">
        <f>D28+E28</f>
        <v>0</v>
      </c>
      <c r="D28" s="842">
        <v>0</v>
      </c>
      <c r="E28" s="843">
        <v>0</v>
      </c>
    </row>
    <row r="29" spans="1:14" ht="15.75" thickBot="1">
      <c r="A29" s="827" t="s">
        <v>929</v>
      </c>
      <c r="B29" s="828" t="s">
        <v>971</v>
      </c>
      <c r="C29" s="829">
        <f>C28+C20</f>
        <v>1186.6769300966087</v>
      </c>
      <c r="D29" s="829">
        <f>D28+D20</f>
        <v>1170.4827255604921</v>
      </c>
      <c r="E29" s="830">
        <f>E28+E20</f>
        <v>16.194204536116501</v>
      </c>
      <c r="N29" s="844"/>
    </row>
    <row r="30" spans="1:14" ht="30.75" thickBot="1">
      <c r="A30" s="795">
        <v>7</v>
      </c>
      <c r="B30" s="796" t="s">
        <v>996</v>
      </c>
      <c r="C30" s="831">
        <f>D30+E30</f>
        <v>0.67030000000000012</v>
      </c>
      <c r="D30" s="831">
        <v>0.65730000000000011</v>
      </c>
      <c r="E30" s="832">
        <v>1.2999999999999999E-2</v>
      </c>
    </row>
    <row r="31" spans="1:14" ht="30">
      <c r="A31" s="833">
        <v>8</v>
      </c>
      <c r="B31" s="834" t="s">
        <v>973</v>
      </c>
      <c r="C31" s="1369" t="s">
        <v>294</v>
      </c>
      <c r="D31" s="1370"/>
      <c r="E31" s="1371"/>
    </row>
    <row r="32" spans="1:14">
      <c r="A32" s="804" t="s">
        <v>974</v>
      </c>
      <c r="B32" s="805" t="s">
        <v>975</v>
      </c>
      <c r="C32" s="1372">
        <v>176</v>
      </c>
      <c r="D32" s="1359"/>
      <c r="E32" s="1360"/>
      <c r="F32" s="835"/>
    </row>
    <row r="33" spans="1:7" ht="30">
      <c r="A33" s="804" t="s">
        <v>976</v>
      </c>
      <c r="B33" s="805" t="s">
        <v>977</v>
      </c>
      <c r="C33" s="1358">
        <v>-23</v>
      </c>
      <c r="D33" s="1373"/>
      <c r="E33" s="1374"/>
      <c r="F33" s="836"/>
    </row>
    <row r="34" spans="1:7" ht="30.75" thickBot="1">
      <c r="A34" s="804" t="s">
        <v>978</v>
      </c>
      <c r="B34" s="834" t="s">
        <v>979</v>
      </c>
      <c r="C34" s="1375">
        <v>0.26790592781460193</v>
      </c>
      <c r="D34" s="1376"/>
      <c r="E34" s="1377"/>
      <c r="F34" s="835"/>
    </row>
    <row r="35" spans="1:7">
      <c r="A35" s="799">
        <v>9</v>
      </c>
      <c r="B35" s="800" t="s">
        <v>980</v>
      </c>
      <c r="C35" s="1378" t="s">
        <v>294</v>
      </c>
      <c r="D35" s="1379"/>
      <c r="E35" s="1380"/>
      <c r="F35" s="837">
        <f>F32/C36*(18-F33)/(18-C37)</f>
        <v>0</v>
      </c>
      <c r="G35" s="838"/>
    </row>
    <row r="36" spans="1:7">
      <c r="A36" s="814" t="s">
        <v>981</v>
      </c>
      <c r="B36" s="805" t="s">
        <v>975</v>
      </c>
      <c r="C36" s="1381">
        <v>191</v>
      </c>
      <c r="D36" s="1359"/>
      <c r="E36" s="1360"/>
      <c r="F36" s="780"/>
    </row>
    <row r="37" spans="1:7" ht="30">
      <c r="A37" s="814" t="s">
        <v>982</v>
      </c>
      <c r="B37" s="805" t="s">
        <v>977</v>
      </c>
      <c r="C37" s="1358">
        <v>-23</v>
      </c>
      <c r="D37" s="1359"/>
      <c r="E37" s="1360"/>
      <c r="F37" s="837">
        <v>1</v>
      </c>
    </row>
    <row r="38" spans="1:7" ht="30.75" thickBot="1">
      <c r="A38" s="814" t="s">
        <v>983</v>
      </c>
      <c r="B38" s="834" t="s">
        <v>979</v>
      </c>
      <c r="C38" s="1383">
        <v>-1.7</v>
      </c>
      <c r="D38" s="1384"/>
      <c r="E38" s="1385"/>
      <c r="F38" s="780"/>
    </row>
    <row r="39" spans="1:7" ht="30">
      <c r="A39" s="799">
        <v>10</v>
      </c>
      <c r="B39" s="800" t="s">
        <v>984</v>
      </c>
      <c r="C39" s="1378" t="s">
        <v>294</v>
      </c>
      <c r="D39" s="1379"/>
      <c r="E39" s="1380"/>
      <c r="F39" s="837">
        <f>C40/C36*(18-C41)/(18-C37)</f>
        <v>0.92146596858638741</v>
      </c>
    </row>
    <row r="40" spans="1:7">
      <c r="A40" s="804" t="s">
        <v>985</v>
      </c>
      <c r="B40" s="805" t="s">
        <v>975</v>
      </c>
      <c r="C40" s="1372">
        <v>176</v>
      </c>
      <c r="D40" s="1359"/>
      <c r="E40" s="1360"/>
    </row>
    <row r="41" spans="1:7" ht="30">
      <c r="A41" s="804" t="s">
        <v>986</v>
      </c>
      <c r="B41" s="805" t="s">
        <v>977</v>
      </c>
      <c r="C41" s="1358">
        <v>-23</v>
      </c>
      <c r="D41" s="1373"/>
      <c r="E41" s="1374"/>
    </row>
    <row r="42" spans="1:7" ht="30.75" thickBot="1">
      <c r="A42" s="809" t="s">
        <v>987</v>
      </c>
      <c r="B42" s="839" t="s">
        <v>979</v>
      </c>
      <c r="C42" s="1383">
        <v>0.26790592781460193</v>
      </c>
      <c r="D42" s="1384"/>
      <c r="E42" s="1385"/>
    </row>
    <row r="43" spans="1:7">
      <c r="A43" s="784"/>
      <c r="B43" s="785"/>
      <c r="C43" s="784"/>
      <c r="D43" s="784"/>
      <c r="E43" s="784"/>
    </row>
    <row r="44" spans="1:7" ht="18" customHeight="1">
      <c r="A44" s="784"/>
      <c r="B44" s="785" t="s">
        <v>891</v>
      </c>
      <c r="C44" s="840" t="s">
        <v>988</v>
      </c>
      <c r="D44" s="1386" t="s">
        <v>989</v>
      </c>
      <c r="E44" s="1386"/>
    </row>
    <row r="45" spans="1:7" ht="14.25" customHeight="1">
      <c r="A45" s="784"/>
      <c r="B45" s="785"/>
      <c r="C45" s="784" t="s">
        <v>296</v>
      </c>
      <c r="D45" s="1382" t="s">
        <v>990</v>
      </c>
      <c r="E45" s="1382"/>
    </row>
    <row r="46" spans="1:7" ht="14.25" customHeight="1">
      <c r="A46" s="784"/>
      <c r="B46" s="785"/>
      <c r="C46" s="784"/>
      <c r="D46" s="784"/>
      <c r="E46" s="784"/>
    </row>
    <row r="47" spans="1:7" ht="14.25" customHeight="1">
      <c r="A47" s="784"/>
      <c r="B47" s="785"/>
      <c r="C47" s="784"/>
      <c r="D47" s="784"/>
      <c r="E47" s="784"/>
    </row>
    <row r="48" spans="1:7" ht="15" customHeight="1">
      <c r="A48" s="784"/>
      <c r="B48" s="785"/>
      <c r="C48" s="784"/>
      <c r="D48" s="784"/>
      <c r="E48" s="784"/>
    </row>
    <row r="49" spans="1:5" ht="20.25" customHeight="1">
      <c r="A49" s="784"/>
      <c r="B49" s="785"/>
      <c r="C49" s="784"/>
      <c r="D49" s="784"/>
      <c r="E49" s="784"/>
    </row>
  </sheetData>
  <protectedRanges>
    <protectedRange sqref="F32:F34 F37 C36:E38 C40:E42 D28:E28 D17:E19 D21:D23 E25:G27 D15:E15" name="Диапазон1"/>
  </protectedRanges>
  <mergeCells count="31">
    <mergeCell ref="D45:E45"/>
    <mergeCell ref="C38:E38"/>
    <mergeCell ref="C39:E39"/>
    <mergeCell ref="C40:E40"/>
    <mergeCell ref="C41:E41"/>
    <mergeCell ref="C42:E42"/>
    <mergeCell ref="D44:E44"/>
    <mergeCell ref="C37:E37"/>
    <mergeCell ref="A11:E11"/>
    <mergeCell ref="A12:A13"/>
    <mergeCell ref="B12:B13"/>
    <mergeCell ref="C12:C13"/>
    <mergeCell ref="D12:E12"/>
    <mergeCell ref="C31:E31"/>
    <mergeCell ref="C32:E32"/>
    <mergeCell ref="C33:E33"/>
    <mergeCell ref="C34:E34"/>
    <mergeCell ref="C35:E35"/>
    <mergeCell ref="C36:E36"/>
    <mergeCell ref="A10:E10"/>
    <mergeCell ref="D1:E1"/>
    <mergeCell ref="D2:E2"/>
    <mergeCell ref="A5:B5"/>
    <mergeCell ref="D5:E5"/>
    <mergeCell ref="A6:B6"/>
    <mergeCell ref="D6:E6"/>
    <mergeCell ref="A7:B7"/>
    <mergeCell ref="C7:E7"/>
    <mergeCell ref="A8:B8"/>
    <mergeCell ref="D8:E8"/>
    <mergeCell ref="A9:E9"/>
  </mergeCells>
  <pageMargins left="1.1023622047244095" right="0.31496062992125984" top="0.74803149606299213" bottom="0.74803149606299213" header="0.31496062992125984" footer="0.31496062992125984"/>
  <pageSetup paperSize="9" scale="64" orientation="portrait" horizontalDpi="0" verticalDpi="0" r:id="rId1"/>
</worksheet>
</file>

<file path=xl/worksheets/sheet29.xml><?xml version="1.0" encoding="utf-8"?>
<worksheet xmlns="http://schemas.openxmlformats.org/spreadsheetml/2006/main" xmlns:r="http://schemas.openxmlformats.org/officeDocument/2006/relationships">
  <sheetPr>
    <tabColor rgb="FF00B0F0"/>
    <pageSetUpPr fitToPage="1"/>
  </sheetPr>
  <dimension ref="B1:H19"/>
  <sheetViews>
    <sheetView workbookViewId="0">
      <selection activeCell="G18" sqref="G18"/>
    </sheetView>
  </sheetViews>
  <sheetFormatPr defaultColWidth="9.140625" defaultRowHeight="15"/>
  <cols>
    <col min="1" max="1" width="3.85546875" style="765" customWidth="1"/>
    <col min="2" max="2" width="9.140625" style="765"/>
    <col min="3" max="3" width="36.85546875" style="765" customWidth="1"/>
    <col min="4" max="4" width="23" style="765" customWidth="1"/>
    <col min="5" max="5" width="27.28515625" style="765" customWidth="1"/>
    <col min="6" max="6" width="25" style="765" customWidth="1"/>
    <col min="7" max="7" width="21.5703125" style="765" customWidth="1"/>
    <col min="8" max="16384" width="9.140625" style="765"/>
  </cols>
  <sheetData>
    <row r="1" spans="2:8" ht="15" customHeight="1">
      <c r="F1" s="1346" t="s">
        <v>925</v>
      </c>
      <c r="G1" s="1346"/>
      <c r="H1" s="890"/>
    </row>
    <row r="2" spans="2:8">
      <c r="E2" s="891"/>
      <c r="F2" s="1346"/>
      <c r="G2" s="1346"/>
    </row>
    <row r="3" spans="2:8">
      <c r="E3" s="891"/>
      <c r="F3" s="1346"/>
      <c r="G3" s="1346"/>
    </row>
    <row r="4" spans="2:8">
      <c r="E4" s="891"/>
      <c r="F4" s="1346"/>
      <c r="G4" s="1346"/>
    </row>
    <row r="5" spans="2:8">
      <c r="E5" s="775"/>
      <c r="F5" s="775"/>
      <c r="G5" s="775"/>
    </row>
    <row r="6" spans="2:8" ht="18.75">
      <c r="B6" s="1387" t="s">
        <v>1024</v>
      </c>
      <c r="C6" s="1387"/>
      <c r="D6" s="1387"/>
      <c r="E6" s="1387"/>
      <c r="F6" s="1387"/>
      <c r="G6" s="1387"/>
    </row>
    <row r="7" spans="2:8">
      <c r="C7" s="1388" t="str">
        <f>Виробництво!A6</f>
        <v>Акціонерному товариству "ОБЛТЕПЛОКОМУНЕНЕРГО"</v>
      </c>
      <c r="D7" s="1388"/>
      <c r="E7" s="1388"/>
      <c r="F7" s="1388"/>
      <c r="G7" s="1388"/>
    </row>
    <row r="8" spans="2:8" ht="15.75">
      <c r="G8" s="892" t="s">
        <v>204</v>
      </c>
    </row>
    <row r="9" spans="2:8" s="895" customFormat="1" ht="45">
      <c r="B9" s="893" t="s">
        <v>127</v>
      </c>
      <c r="C9" s="893" t="s">
        <v>278</v>
      </c>
      <c r="D9" s="893" t="s">
        <v>1002</v>
      </c>
      <c r="E9" s="894" t="s">
        <v>1003</v>
      </c>
      <c r="F9" s="894" t="s">
        <v>1004</v>
      </c>
      <c r="G9" s="894" t="s">
        <v>1005</v>
      </c>
    </row>
    <row r="10" spans="2:8" s="775" customFormat="1">
      <c r="B10" s="896">
        <v>1</v>
      </c>
      <c r="C10" s="896">
        <v>2</v>
      </c>
      <c r="D10" s="896">
        <v>3</v>
      </c>
      <c r="E10" s="896">
        <v>4</v>
      </c>
      <c r="F10" s="896">
        <v>5</v>
      </c>
      <c r="G10" s="896">
        <v>6</v>
      </c>
    </row>
    <row r="11" spans="2:8" s="900" customFormat="1" ht="31.5">
      <c r="B11" s="897">
        <v>1</v>
      </c>
      <c r="C11" s="898" t="s">
        <v>1025</v>
      </c>
      <c r="D11" s="899">
        <f>D12*1.2</f>
        <v>4089.6480000000001</v>
      </c>
      <c r="E11" s="899">
        <f t="shared" ref="E11:G11" si="0">E12*1.2</f>
        <v>6034.8359999999993</v>
      </c>
      <c r="F11" s="899">
        <f>F12*1.2</f>
        <v>0</v>
      </c>
      <c r="G11" s="899">
        <f t="shared" si="0"/>
        <v>0</v>
      </c>
    </row>
    <row r="12" spans="2:8" s="903" customFormat="1">
      <c r="B12" s="901" t="s">
        <v>143</v>
      </c>
      <c r="C12" s="768" t="s">
        <v>1026</v>
      </c>
      <c r="D12" s="769">
        <f>Д5!F25</f>
        <v>3408.0400000000004</v>
      </c>
      <c r="E12" s="769">
        <f>Д5!H25</f>
        <v>5029.03</v>
      </c>
      <c r="F12" s="902">
        <f>Д5!J25</f>
        <v>0</v>
      </c>
      <c r="G12" s="769">
        <f>Д5!L25</f>
        <v>0</v>
      </c>
    </row>
    <row r="13" spans="2:8" s="903" customFormat="1">
      <c r="B13" s="901" t="s">
        <v>35</v>
      </c>
      <c r="C13" s="768" t="s">
        <v>1027</v>
      </c>
      <c r="D13" s="901" t="s">
        <v>1028</v>
      </c>
      <c r="E13" s="901" t="s">
        <v>1028</v>
      </c>
      <c r="F13" s="901" t="s">
        <v>1028</v>
      </c>
      <c r="G13" s="901" t="s">
        <v>1028</v>
      </c>
    </row>
    <row r="18" spans="2:8" s="906" customFormat="1" ht="18.75">
      <c r="B18" s="876"/>
      <c r="C18" s="785" t="s">
        <v>891</v>
      </c>
      <c r="D18" s="840"/>
      <c r="E18" s="904"/>
      <c r="F18" s="1027" t="s">
        <v>1079</v>
      </c>
      <c r="G18" s="905"/>
      <c r="H18" s="905"/>
    </row>
    <row r="19" spans="2:8" ht="15.75">
      <c r="B19" s="882"/>
      <c r="C19" s="785"/>
      <c r="D19" s="784"/>
      <c r="E19" s="907"/>
      <c r="F19" s="784"/>
      <c r="G19" s="908"/>
      <c r="H19" s="909"/>
    </row>
  </sheetData>
  <mergeCells count="3">
    <mergeCell ref="F1:G4"/>
    <mergeCell ref="B6:G6"/>
    <mergeCell ref="C7:G7"/>
  </mergeCells>
  <pageMargins left="0.31496062992125984" right="0.11811023622047245" top="0.74803149606299213" bottom="0.74803149606299213" header="0.31496062992125984" footer="0.31496062992125984"/>
  <pageSetup paperSize="9" scale="67" orientation="portrait" verticalDpi="0" r:id="rId1"/>
</worksheet>
</file>

<file path=xl/worksheets/sheet3.xml><?xml version="1.0" encoding="utf-8"?>
<worksheet xmlns="http://schemas.openxmlformats.org/spreadsheetml/2006/main" xmlns:r="http://schemas.openxmlformats.org/officeDocument/2006/relationships">
  <sheetPr codeName="Аркуш2">
    <tabColor rgb="FF7030A0"/>
  </sheetPr>
  <dimension ref="A1:CS146"/>
  <sheetViews>
    <sheetView view="pageBreakPreview" topLeftCell="BA1" zoomScaleNormal="100" zoomScaleSheetLayoutView="100" workbookViewId="0">
      <selection activeCell="BS90" sqref="BS90:BT90"/>
    </sheetView>
  </sheetViews>
  <sheetFormatPr defaultColWidth="9.140625" defaultRowHeight="15" outlineLevelCol="1"/>
  <cols>
    <col min="1" max="1" width="7.5703125" style="426" bestFit="1" customWidth="1"/>
    <col min="2" max="2" width="43.5703125" style="426" customWidth="1"/>
    <col min="3" max="7" width="9.140625" style="426" hidden="1" customWidth="1" outlineLevel="1"/>
    <col min="8" max="15" width="8.7109375" style="426" hidden="1" customWidth="1" outlineLevel="1"/>
    <col min="16" max="16" width="2.85546875" style="426" customWidth="1" collapsed="1"/>
    <col min="17" max="18" width="9.5703125" style="426" hidden="1" customWidth="1" outlineLevel="1"/>
    <col min="19" max="21" width="9.140625" style="426" hidden="1" customWidth="1" outlineLevel="1"/>
    <col min="22" max="22" width="9.5703125" style="426" hidden="1" customWidth="1" outlineLevel="1"/>
    <col min="23" max="30" width="9.140625" style="426" hidden="1" customWidth="1" outlineLevel="1"/>
    <col min="31" max="31" width="2.7109375" style="426" customWidth="1" collapsed="1"/>
    <col min="32" max="37" width="9.140625" style="426" hidden="1" customWidth="1" outlineLevel="1"/>
    <col min="38" max="38" width="4" style="426" hidden="1" customWidth="1" outlineLevel="1"/>
    <col min="39" max="39" width="10" style="426" hidden="1" customWidth="1" outlineLevel="1"/>
    <col min="40" max="40" width="4.42578125" style="426" hidden="1" customWidth="1" outlineLevel="1"/>
    <col min="41" max="41" width="9.140625" style="426" hidden="1" customWidth="1" outlineLevel="1"/>
    <col min="42" max="42" width="4.42578125" style="426" hidden="1" customWidth="1" outlineLevel="1"/>
    <col min="43" max="43" width="10" style="426" hidden="1" customWidth="1" outlineLevel="1"/>
    <col min="44" max="44" width="4" style="426" hidden="1" customWidth="1" outlineLevel="1"/>
    <col min="45" max="45" width="10" style="426" hidden="1" customWidth="1" outlineLevel="1"/>
    <col min="46" max="46" width="4.42578125" style="426" hidden="1" customWidth="1" outlineLevel="1"/>
    <col min="47" max="50" width="9.28515625" style="426" hidden="1" customWidth="1" outlineLevel="1"/>
    <col min="51" max="51" width="10.140625" style="426" hidden="1" customWidth="1" outlineLevel="1"/>
    <col min="52" max="52" width="2.7109375" style="426" customWidth="1" collapsed="1"/>
    <col min="53" max="58" width="9.140625" style="426" customWidth="1" outlineLevel="1"/>
    <col min="59" max="59" width="4" style="426" customWidth="1" outlineLevel="1"/>
    <col min="60" max="60" width="10" style="426" customWidth="1" outlineLevel="1"/>
    <col min="61" max="61" width="4.42578125" style="426" customWidth="1" outlineLevel="1"/>
    <col min="62" max="62" width="9.140625" style="426" customWidth="1" outlineLevel="1"/>
    <col min="63" max="63" width="4.42578125" style="426" customWidth="1" outlineLevel="1"/>
    <col min="64" max="64" width="10" style="426" customWidth="1" outlineLevel="1"/>
    <col min="65" max="65" width="4" style="426" customWidth="1" outlineLevel="1"/>
    <col min="66" max="66" width="10" style="426" customWidth="1" outlineLevel="1"/>
    <col min="67" max="67" width="4.42578125" style="426" customWidth="1" outlineLevel="1"/>
    <col min="68" max="71" width="9.28515625" style="426" customWidth="1" outlineLevel="1"/>
    <col min="72" max="72" width="10.140625" style="426" customWidth="1" outlineLevel="1"/>
    <col min="73" max="74" width="9.140625" style="426" customWidth="1" outlineLevel="1"/>
    <col min="75" max="75" width="3.140625" style="426" customWidth="1"/>
    <col min="76" max="76" width="9.5703125" style="426" hidden="1" customWidth="1" outlineLevel="1"/>
    <col min="77" max="78" width="9.140625" style="426" hidden="1" customWidth="1" outlineLevel="1"/>
    <col min="79" max="79" width="10.42578125" style="426" hidden="1" customWidth="1" outlineLevel="1"/>
    <col min="80" max="95" width="9.140625" style="426" hidden="1" customWidth="1" outlineLevel="1"/>
    <col min="96" max="96" width="9.140625" style="426" collapsed="1"/>
    <col min="97" max="97" width="15.85546875" style="426" customWidth="1"/>
    <col min="98" max="16384" width="9.140625" style="426"/>
  </cols>
  <sheetData>
    <row r="1" spans="1:97" ht="27" customHeight="1">
      <c r="A1" s="1123" t="str">
        <f>"Структура планових та фактичних витрат в розрізі статей витрат, що входять до складу виробничої собівартості та адміністративних витрат ліцензіата "&amp;A3</f>
        <v>Структура планових та фактичних витрат в розрізі статей витрат, що входять до складу виробничої собівартості та адміністративних витрат ліцензіата Акціонерне товариство "ОБЛТЕПЛОКОМУНЕНЕРГО" м. Чернігів, смт. Срібне</v>
      </c>
      <c r="B1" s="1123"/>
      <c r="C1" s="1123"/>
      <c r="D1" s="1123"/>
      <c r="E1" s="1123"/>
      <c r="F1" s="1123"/>
      <c r="G1" s="1123"/>
      <c r="H1" s="1123"/>
      <c r="I1" s="1123"/>
      <c r="J1" s="1123"/>
      <c r="K1" s="1123"/>
      <c r="L1" s="1123"/>
      <c r="M1" s="1123"/>
      <c r="N1" s="1123"/>
      <c r="O1" s="1123"/>
      <c r="P1" s="1123"/>
      <c r="Q1" s="1123"/>
      <c r="R1" s="1123"/>
      <c r="S1" s="1123"/>
      <c r="T1" s="1123"/>
      <c r="U1" s="1123"/>
      <c r="V1" s="1123"/>
      <c r="W1" s="1123"/>
      <c r="X1" s="1123"/>
      <c r="Y1" s="1123"/>
      <c r="Z1" s="1123"/>
      <c r="AA1" s="1123"/>
      <c r="AB1" s="1123"/>
      <c r="AC1" s="1123"/>
      <c r="AD1" s="1123"/>
      <c r="AE1" s="1123"/>
      <c r="AF1" s="1123"/>
      <c r="AG1" s="1123"/>
      <c r="AH1" s="1123"/>
      <c r="AI1" s="1123"/>
      <c r="AJ1" s="1123"/>
      <c r="AK1" s="1123"/>
      <c r="AL1" s="1123"/>
      <c r="AM1" s="1123"/>
      <c r="AN1" s="1123"/>
      <c r="AO1" s="1123"/>
      <c r="AP1" s="1123"/>
      <c r="AQ1" s="1123"/>
      <c r="AR1" s="1123"/>
      <c r="AS1" s="1123"/>
      <c r="AT1" s="1123"/>
      <c r="AU1" s="1123"/>
      <c r="AV1" s="1123"/>
      <c r="AW1" s="1123"/>
      <c r="AX1" s="1123"/>
      <c r="AY1" s="1123"/>
      <c r="AZ1" s="1123"/>
      <c r="BA1" s="1123"/>
      <c r="BB1" s="1123"/>
      <c r="BC1" s="1123"/>
      <c r="BD1" s="1123"/>
      <c r="BE1" s="1123"/>
      <c r="BF1" s="1123"/>
      <c r="BG1" s="1123"/>
      <c r="BH1" s="1123"/>
      <c r="BI1" s="1123"/>
      <c r="BJ1" s="1123"/>
      <c r="BK1" s="1123"/>
      <c r="BL1" s="1123"/>
      <c r="BM1" s="1123"/>
      <c r="BN1" s="1123"/>
      <c r="BO1" s="1123"/>
      <c r="BP1" s="422"/>
      <c r="BQ1" s="422"/>
      <c r="BR1" s="422"/>
      <c r="BS1" s="422"/>
      <c r="BT1" s="422"/>
      <c r="BU1" s="423"/>
      <c r="BV1" s="423"/>
      <c r="BW1" s="422"/>
      <c r="BX1" s="424"/>
      <c r="BY1" s="423"/>
      <c r="BZ1" s="423"/>
      <c r="CA1" s="425"/>
      <c r="CB1" s="423"/>
      <c r="CC1" s="423"/>
      <c r="CD1" s="423"/>
      <c r="CE1" s="423"/>
      <c r="CF1" s="423"/>
      <c r="CG1" s="424"/>
      <c r="CH1" s="423"/>
      <c r="CI1" s="423"/>
      <c r="CJ1" s="423"/>
      <c r="CK1" s="423"/>
      <c r="CL1" s="423"/>
      <c r="CM1" s="423"/>
      <c r="CN1" s="423"/>
      <c r="CO1" s="423"/>
      <c r="CP1" s="423"/>
      <c r="CQ1" s="423"/>
    </row>
    <row r="2" spans="1:97" ht="18.75">
      <c r="A2" s="1124" t="s">
        <v>0</v>
      </c>
      <c r="B2" s="1124"/>
      <c r="C2" s="427">
        <f>SUM(C11:C99)</f>
        <v>705308803.5999999</v>
      </c>
      <c r="D2" s="427">
        <f>SUM(D11:D99)</f>
        <v>681941822.98999989</v>
      </c>
      <c r="E2" s="428">
        <f>SUM(E11:E99)</f>
        <v>6687247.5100000007</v>
      </c>
      <c r="F2" s="427">
        <f>SUM(F11:F99)</f>
        <v>16679733.100000001</v>
      </c>
      <c r="G2" s="427">
        <f>SUM(G11:G99)</f>
        <v>653861128.17999983</v>
      </c>
      <c r="H2" s="427">
        <f>SUM(H11:H99)+IFERROR(ІНСТРУКЦІЯ!$G$1,'1_Елементи витрат'!$I$2)</f>
        <v>584169803.78000021</v>
      </c>
      <c r="I2" s="427">
        <f>SUM(I11:I99)</f>
        <v>0</v>
      </c>
      <c r="J2" s="427">
        <f>SUM(J11:J99)+IFERROR(ІНСТРУКЦІЯ!$H$1,'1_Елементи витрат'!$K$2)+IFERROR(ІНСТРУКЦІЯ!$I$1,'1_Елементи витрат'!$L$2)</f>
        <v>63276131.940000013</v>
      </c>
      <c r="K2" s="427">
        <f>SUM(K11:K99)</f>
        <v>0</v>
      </c>
      <c r="L2" s="427">
        <f>SUM(L11:L99)</f>
        <v>0</v>
      </c>
      <c r="M2" s="427">
        <f>SUM(M11:M99)</f>
        <v>6415193.4600000018</v>
      </c>
      <c r="N2" s="427">
        <f>SUM(N11:N99)</f>
        <v>23220918.770000003</v>
      </c>
      <c r="O2" s="427">
        <f>SUM(O11:O99)</f>
        <v>4859776.0399999991</v>
      </c>
      <c r="P2" s="429"/>
      <c r="Q2" s="427">
        <f>SUM(Q11:Q99)</f>
        <v>683489182.88999999</v>
      </c>
      <c r="R2" s="427">
        <f>SUM(R11:R99)</f>
        <v>659001154.57000005</v>
      </c>
      <c r="S2" s="427">
        <f>SUM(S11:S99)</f>
        <v>7006125.4199999981</v>
      </c>
      <c r="T2" s="427">
        <f>SUM(T11:T99)</f>
        <v>17481902.899999999</v>
      </c>
      <c r="U2" s="427">
        <f>SUM(U11:U99)</f>
        <v>626225458.5</v>
      </c>
      <c r="V2" s="427">
        <f>SUM(V11:V99)+IFERROR(ІНСТРУКЦІЯ!$G$1,'1_Елементи витрат'!$W$2)</f>
        <v>525608188.42000002</v>
      </c>
      <c r="W2" s="427">
        <f>SUM(W11:W99)</f>
        <v>576501.42000000004</v>
      </c>
      <c r="X2" s="427">
        <f>SUM(X11:X99)+IFERROR(ІНСТРУКЦІЯ!$H$1,'1_Елементи витрат'!$Y$2)+IFERROR(ІНСТРУКЦІЯ!$I$1,'1_Елементи витрат'!$Z$2)</f>
        <v>93245422.569999978</v>
      </c>
      <c r="Y2" s="427">
        <f>SUM(Y11:Y99)</f>
        <v>0</v>
      </c>
      <c r="Z2" s="427">
        <f>SUM(Z11:Z99)</f>
        <v>6795347.0899999999</v>
      </c>
      <c r="AA2" s="427">
        <f>SUM(AA11:AA99)</f>
        <v>0</v>
      </c>
      <c r="AB2" s="430"/>
      <c r="AC2" s="427">
        <f>SUM(AC11:AC99)</f>
        <v>27295025.050000001</v>
      </c>
      <c r="AD2" s="427">
        <f>SUM(AD11:AD99)</f>
        <v>5480671.0199999996</v>
      </c>
      <c r="AE2" s="431"/>
      <c r="AF2" s="430">
        <f>SUM(AF11:AF98)</f>
        <v>921869129.69498038</v>
      </c>
      <c r="AG2" s="430">
        <f>SUM(AG11:AG98)</f>
        <v>898012582.08135152</v>
      </c>
      <c r="AH2" s="430">
        <f>SUM(AH11:AH98)</f>
        <v>5654475.7673886251</v>
      </c>
      <c r="AI2" s="430">
        <f>SUM(AI11:AI98)</f>
        <v>18202071.846239999</v>
      </c>
      <c r="AJ2" s="430">
        <f>SUM(AJ11:AJ98)</f>
        <v>882269515.27135158</v>
      </c>
      <c r="AK2" s="1128" t="e">
        <f>SUM(AK11:AK98)+IFERROR(#REF!,#REF!)</f>
        <v>#REF!</v>
      </c>
      <c r="AL2" s="1128" t="e">
        <f>SUM(AL11:AL98)+IFERROR(#REF!,#REF!)</f>
        <v>#REF!</v>
      </c>
      <c r="AM2" s="1128">
        <f>SUM(AM11:AM98)</f>
        <v>0</v>
      </c>
      <c r="AN2" s="1128">
        <f>SUM(AN11:AN98)</f>
        <v>0</v>
      </c>
      <c r="AO2" s="1128">
        <f>SUM(AO11:AO98)</f>
        <v>210643429.02406365</v>
      </c>
      <c r="AP2" s="1128" t="e">
        <f>SUM(AP11:AP98)+IFERROR(#REF!,#REF!+IFERROR(#REF!,#REF!))</f>
        <v>#REF!</v>
      </c>
      <c r="AQ2" s="1126"/>
      <c r="AR2" s="1127"/>
      <c r="AS2" s="1128">
        <f>SUM(AS11:AS98)</f>
        <v>5866301.7358399993</v>
      </c>
      <c r="AT2" s="1128">
        <f>SUM(AT11:AT98)</f>
        <v>0</v>
      </c>
      <c r="AU2" s="432"/>
      <c r="AV2" s="432"/>
      <c r="AW2" s="432"/>
      <c r="AX2" s="432">
        <f>SUM(AX11:AX86)</f>
        <v>15743066.810000001</v>
      </c>
      <c r="AY2" s="430"/>
      <c r="AZ2" s="431"/>
      <c r="BA2" s="427">
        <f>SUM(BA11:BA99)</f>
        <v>7477666.1726987334</v>
      </c>
      <c r="BB2" s="427">
        <f>SUM(BB11:BB99)</f>
        <v>7383298.6227787361</v>
      </c>
      <c r="BC2" s="427">
        <f>SUM(BC11:BC99)</f>
        <v>9969.7963299999992</v>
      </c>
      <c r="BD2" s="427">
        <f>SUM(BD11:BD99)</f>
        <v>84397.753590000008</v>
      </c>
      <c r="BE2" s="427">
        <f>SUM(BE11:BE99)</f>
        <v>7383298.6227787361</v>
      </c>
      <c r="BF2" s="1125">
        <f>SUM(BF11:BF99)+IFERROR(ІНСТРУКЦІЯ!$G$1,'1_Елементи витрат'!$BH$2)</f>
        <v>6819072.411637878</v>
      </c>
      <c r="BG2" s="1125">
        <f>SUM(BG11:BG99)+IFERROR(ІНСТРУКЦІЯ!$G$1,'1_Елементи витрат'!$W$2)</f>
        <v>0</v>
      </c>
      <c r="BH2" s="1125">
        <f>SUM(BH11:BH99)</f>
        <v>0</v>
      </c>
      <c r="BI2" s="1125">
        <f>SUM(BI11:BI99)</f>
        <v>0</v>
      </c>
      <c r="BJ2" s="1125">
        <f>SUM(BJ11:BJ99)</f>
        <v>527956.60365085828</v>
      </c>
      <c r="BK2" s="1125">
        <f>SUM(BK11:BK99)+IFERROR(ІНСТРУКЦІЯ!$H$1,'1_Елементи витрат'!$Y$2+IFERROR(ІНСТРУКЦІЯ!$I$1,'1_Елементи витрат'!$Z$2))</f>
        <v>0</v>
      </c>
      <c r="BL2" s="1126">
        <f>SUM(BL11:BL99)</f>
        <v>0</v>
      </c>
      <c r="BM2" s="1127"/>
      <c r="BN2" s="1125">
        <f t="shared" ref="BN2:BT2" si="0">SUM(BN11:BN99)</f>
        <v>36269.607490000009</v>
      </c>
      <c r="BO2" s="1125">
        <f t="shared" si="0"/>
        <v>0</v>
      </c>
      <c r="BP2" s="433">
        <f t="shared" si="0"/>
        <v>36269.607490000009</v>
      </c>
      <c r="BQ2" s="433">
        <f t="shared" si="0"/>
        <v>0</v>
      </c>
      <c r="BR2" s="433">
        <f t="shared" si="0"/>
        <v>0</v>
      </c>
      <c r="BS2" s="427">
        <f t="shared" si="0"/>
        <v>0</v>
      </c>
      <c r="BT2" s="427">
        <f t="shared" si="0"/>
        <v>0</v>
      </c>
      <c r="BU2" s="423"/>
      <c r="BV2" s="423"/>
      <c r="BW2" s="431"/>
      <c r="BX2" s="427">
        <f>SUM(BX11:BX99)</f>
        <v>7477666.1726987334</v>
      </c>
      <c r="BY2" s="428"/>
      <c r="BZ2" s="428"/>
      <c r="CA2" s="427">
        <f>SUM(CA11:CA99)</f>
        <v>6906228.4633012926</v>
      </c>
      <c r="CB2" s="428"/>
      <c r="CC2" s="428"/>
      <c r="CD2" s="427">
        <f>SUM(CD11:CD99)</f>
        <v>0</v>
      </c>
      <c r="CE2" s="427">
        <f>SUM(CE11:CE99)</f>
        <v>0</v>
      </c>
      <c r="CF2" s="427">
        <f>SUM(CF11:CF99)</f>
        <v>0</v>
      </c>
      <c r="CG2" s="427">
        <f>SUM(CG11:CG99)</f>
        <v>534704.53214408038</v>
      </c>
      <c r="CH2" s="428"/>
      <c r="CI2" s="428"/>
      <c r="CJ2" s="427" t="e">
        <f>SUM(CJ11:CJ99)</f>
        <v>#REF!</v>
      </c>
      <c r="CK2" s="427">
        <f>SUM(CK11:CK99)</f>
        <v>0</v>
      </c>
      <c r="CL2" s="428"/>
      <c r="CM2" s="428"/>
      <c r="CN2" s="427">
        <f>SUM(CN11:CN99)</f>
        <v>36733.177253361842</v>
      </c>
      <c r="CO2" s="428"/>
      <c r="CP2" s="428"/>
      <c r="CQ2" s="428">
        <f>SUM(CQ11:CQ99)</f>
        <v>0</v>
      </c>
    </row>
    <row r="3" spans="1:97" ht="19.5" customHeight="1">
      <c r="A3" s="1122" t="s">
        <v>908</v>
      </c>
      <c r="B3" s="1122"/>
      <c r="C3" s="434"/>
      <c r="D3" s="435"/>
      <c r="E3" s="435"/>
      <c r="F3" s="435"/>
      <c r="G3" s="435"/>
      <c r="H3" s="435"/>
      <c r="I3" s="435"/>
      <c r="J3" s="436"/>
      <c r="K3" s="435"/>
      <c r="L3" s="435"/>
      <c r="M3" s="435"/>
      <c r="N3" s="435"/>
      <c r="O3" s="437" t="s">
        <v>1</v>
      </c>
      <c r="P3" s="438"/>
      <c r="Q3" s="439"/>
      <c r="R3" s="436"/>
      <c r="S3" s="436"/>
      <c r="T3" s="436"/>
      <c r="U3" s="435"/>
      <c r="V3" s="436"/>
      <c r="W3" s="435"/>
      <c r="X3" s="436"/>
      <c r="Y3" s="435"/>
      <c r="Z3" s="435"/>
      <c r="AA3" s="436"/>
      <c r="AB3" s="436"/>
      <c r="AC3" s="436"/>
      <c r="AD3" s="437" t="s">
        <v>1</v>
      </c>
      <c r="AE3" s="438"/>
      <c r="AF3" s="434"/>
      <c r="AG3" s="435"/>
      <c r="AH3" s="435"/>
      <c r="AI3" s="435"/>
      <c r="AJ3" s="435"/>
      <c r="AK3" s="435"/>
      <c r="AL3" s="440"/>
      <c r="AM3" s="435"/>
      <c r="AN3" s="440"/>
      <c r="AO3" s="436"/>
      <c r="AP3" s="440"/>
      <c r="AQ3" s="441"/>
      <c r="AR3" s="440"/>
      <c r="AS3" s="435"/>
      <c r="AT3" s="440"/>
      <c r="AU3" s="440"/>
      <c r="AV3" s="440"/>
      <c r="AW3" s="440"/>
      <c r="AX3" s="440"/>
      <c r="AY3" s="438"/>
      <c r="AZ3" s="438"/>
      <c r="BA3" s="434"/>
      <c r="BB3" s="435"/>
      <c r="BC3" s="435"/>
      <c r="BD3" s="435"/>
      <c r="BE3" s="435"/>
      <c r="BF3" s="435"/>
      <c r="BG3" s="440"/>
      <c r="BH3" s="435"/>
      <c r="BI3" s="440"/>
      <c r="BJ3" s="436"/>
      <c r="BK3" s="440"/>
      <c r="BL3" s="441"/>
      <c r="BM3" s="440"/>
      <c r="BN3" s="435"/>
      <c r="BO3" s="440"/>
      <c r="BP3" s="440"/>
      <c r="BQ3" s="440"/>
      <c r="BR3" s="440"/>
      <c r="BS3" s="440"/>
      <c r="BT3" s="438"/>
      <c r="BU3" s="423"/>
      <c r="BV3" s="423"/>
      <c r="BW3" s="438"/>
      <c r="BX3" s="442"/>
      <c r="BY3" s="442"/>
      <c r="BZ3" s="442"/>
      <c r="CA3" s="442"/>
      <c r="CB3" s="442"/>
      <c r="CC3" s="442"/>
      <c r="CD3" s="442"/>
      <c r="CE3" s="442"/>
      <c r="CF3" s="442"/>
      <c r="CG3" s="442"/>
      <c r="CH3" s="442"/>
      <c r="CI3" s="442"/>
      <c r="CJ3" s="442"/>
      <c r="CK3" s="442"/>
      <c r="CL3" s="442"/>
      <c r="CM3" s="442"/>
      <c r="CN3" s="442"/>
      <c r="CO3" s="442"/>
      <c r="CP3" s="442"/>
      <c r="CQ3" s="442"/>
    </row>
    <row r="4" spans="1:97" ht="15" customHeight="1">
      <c r="A4" s="1129" t="s">
        <v>2</v>
      </c>
      <c r="B4" s="1129" t="s">
        <v>3</v>
      </c>
      <c r="C4" s="1121" t="str">
        <f>"Фактичні витрати згідно пояснень до Ф.8-НКРЕКП за "&amp;ІНСТРУКЦІЯ!$C$1-2&amp;" рік"</f>
        <v>Фактичні витрати згідно пояснень до Ф.8-НКРЕКП за 2019 рік</v>
      </c>
      <c r="D4" s="1121"/>
      <c r="E4" s="1121"/>
      <c r="F4" s="1121"/>
      <c r="G4" s="1121"/>
      <c r="H4" s="1121"/>
      <c r="I4" s="1121"/>
      <c r="J4" s="1121"/>
      <c r="K4" s="1121"/>
      <c r="L4" s="1121"/>
      <c r="M4" s="1121"/>
      <c r="N4" s="1112"/>
      <c r="O4" s="1121"/>
      <c r="P4" s="1121"/>
      <c r="Q4" s="1121" t="str">
        <f>"Фактичні витрати згідно пояснень до Ф.8-НКРЕКП за "&amp;ІНСТРУКЦІЯ!$C$1-1&amp;" рік"</f>
        <v>Фактичні витрати згідно пояснень до Ф.8-НКРЕКП за 2020 рік</v>
      </c>
      <c r="R4" s="1121"/>
      <c r="S4" s="1121"/>
      <c r="T4" s="1121"/>
      <c r="U4" s="1121"/>
      <c r="V4" s="1121"/>
      <c r="W4" s="1121"/>
      <c r="X4" s="1121"/>
      <c r="Y4" s="1121"/>
      <c r="Z4" s="1121"/>
      <c r="AA4" s="1121"/>
      <c r="AB4" s="1112"/>
      <c r="AC4" s="1112"/>
      <c r="AD4" s="1121"/>
      <c r="AE4" s="1121"/>
      <c r="AF4" s="1105" t="s">
        <v>896</v>
      </c>
      <c r="AG4" s="1106"/>
      <c r="AH4" s="1106"/>
      <c r="AI4" s="1106"/>
      <c r="AJ4" s="1106"/>
      <c r="AK4" s="1106"/>
      <c r="AL4" s="1106"/>
      <c r="AM4" s="1106"/>
      <c r="AN4" s="1106"/>
      <c r="AO4" s="1106"/>
      <c r="AP4" s="1106"/>
      <c r="AQ4" s="1106"/>
      <c r="AR4" s="1106"/>
      <c r="AS4" s="1106"/>
      <c r="AT4" s="1106"/>
      <c r="AU4" s="1106"/>
      <c r="AV4" s="1106"/>
      <c r="AW4" s="1106"/>
      <c r="AX4" s="1106"/>
      <c r="AY4" s="1107"/>
      <c r="AZ4" s="443"/>
      <c r="BA4" s="1130" t="str">
        <f>"Планові витрати на 2021-2022 рік"</f>
        <v>Планові витрати на 2021-2022 рік</v>
      </c>
      <c r="BB4" s="1106"/>
      <c r="BC4" s="1106"/>
      <c r="BD4" s="1106"/>
      <c r="BE4" s="1106"/>
      <c r="BF4" s="1106"/>
      <c r="BG4" s="1106"/>
      <c r="BH4" s="1106"/>
      <c r="BI4" s="1106"/>
      <c r="BJ4" s="1106"/>
      <c r="BK4" s="1106"/>
      <c r="BL4" s="1106"/>
      <c r="BM4" s="1106"/>
      <c r="BN4" s="1106"/>
      <c r="BO4" s="1106"/>
      <c r="BP4" s="1106"/>
      <c r="BQ4" s="1106"/>
      <c r="BR4" s="1106"/>
      <c r="BS4" s="1106"/>
      <c r="BT4" s="1107"/>
      <c r="BU4" s="1134" t="s">
        <v>4</v>
      </c>
      <c r="BV4" s="1135"/>
      <c r="BW4" s="1121"/>
      <c r="BX4" s="1121" t="s">
        <v>5</v>
      </c>
      <c r="BY4" s="1121"/>
      <c r="BZ4" s="1121"/>
      <c r="CA4" s="1140" t="s">
        <v>6</v>
      </c>
      <c r="CB4" s="1141"/>
      <c r="CC4" s="1141"/>
      <c r="CD4" s="1141"/>
      <c r="CE4" s="1141"/>
      <c r="CF4" s="1141"/>
      <c r="CG4" s="1141"/>
      <c r="CH4" s="1141"/>
      <c r="CI4" s="1141"/>
      <c r="CJ4" s="1141"/>
      <c r="CK4" s="1141"/>
      <c r="CL4" s="1141"/>
      <c r="CM4" s="1141"/>
      <c r="CN4" s="1141"/>
      <c r="CO4" s="1141"/>
      <c r="CP4" s="1142"/>
      <c r="CQ4" s="1121" t="s">
        <v>543</v>
      </c>
    </row>
    <row r="5" spans="1:97" ht="24" customHeight="1">
      <c r="A5" s="1129"/>
      <c r="B5" s="1129"/>
      <c r="C5" s="1121" t="s">
        <v>9</v>
      </c>
      <c r="D5" s="1121"/>
      <c r="E5" s="1121"/>
      <c r="F5" s="1121"/>
      <c r="G5" s="1121" t="s">
        <v>10</v>
      </c>
      <c r="H5" s="1121"/>
      <c r="I5" s="1121"/>
      <c r="J5" s="1121"/>
      <c r="K5" s="1121"/>
      <c r="L5" s="1121"/>
      <c r="M5" s="1121"/>
      <c r="N5" s="1112"/>
      <c r="O5" s="1121"/>
      <c r="P5" s="1121"/>
      <c r="Q5" s="1121" t="s">
        <v>9</v>
      </c>
      <c r="R5" s="1121"/>
      <c r="S5" s="1121"/>
      <c r="T5" s="1121"/>
      <c r="U5" s="1121" t="s">
        <v>10</v>
      </c>
      <c r="V5" s="1121"/>
      <c r="W5" s="1121"/>
      <c r="X5" s="1121"/>
      <c r="Y5" s="1121"/>
      <c r="Z5" s="1121"/>
      <c r="AA5" s="1121"/>
      <c r="AB5" s="1112"/>
      <c r="AC5" s="1112"/>
      <c r="AD5" s="1121"/>
      <c r="AE5" s="1121"/>
      <c r="AF5" s="1112" t="s">
        <v>9</v>
      </c>
      <c r="AG5" s="1112"/>
      <c r="AH5" s="1112"/>
      <c r="AI5" s="1112"/>
      <c r="AJ5" s="444"/>
      <c r="AK5" s="1112" t="s">
        <v>10</v>
      </c>
      <c r="AL5" s="1112"/>
      <c r="AM5" s="1112"/>
      <c r="AN5" s="1112"/>
      <c r="AO5" s="1112"/>
      <c r="AP5" s="1112"/>
      <c r="AQ5" s="1112"/>
      <c r="AR5" s="1112"/>
      <c r="AS5" s="1112"/>
      <c r="AT5" s="1112"/>
      <c r="AU5" s="1112"/>
      <c r="AV5" s="1112"/>
      <c r="AW5" s="1112"/>
      <c r="AX5" s="1112"/>
      <c r="AY5" s="1112"/>
      <c r="AZ5" s="1112"/>
      <c r="BA5" s="1121" t="s">
        <v>9</v>
      </c>
      <c r="BB5" s="1121"/>
      <c r="BC5" s="1121"/>
      <c r="BD5" s="1121"/>
      <c r="BE5" s="1131" t="s">
        <v>10</v>
      </c>
      <c r="BF5" s="1132"/>
      <c r="BG5" s="1132"/>
      <c r="BH5" s="1132"/>
      <c r="BI5" s="1132"/>
      <c r="BJ5" s="1132"/>
      <c r="BK5" s="1132"/>
      <c r="BL5" s="1132"/>
      <c r="BM5" s="1132"/>
      <c r="BN5" s="1132"/>
      <c r="BO5" s="1132"/>
      <c r="BP5" s="1132"/>
      <c r="BQ5" s="1132"/>
      <c r="BR5" s="1132"/>
      <c r="BS5" s="1132"/>
      <c r="BT5" s="1133"/>
      <c r="BU5" s="1136"/>
      <c r="BV5" s="1137"/>
      <c r="BW5" s="1121"/>
      <c r="BX5" s="1121"/>
      <c r="BY5" s="1121"/>
      <c r="BZ5" s="1121"/>
      <c r="CA5" s="1121" t="s">
        <v>11</v>
      </c>
      <c r="CB5" s="1121"/>
      <c r="CC5" s="1121"/>
      <c r="CD5" s="1121" t="s">
        <v>55</v>
      </c>
      <c r="CE5" s="1146" t="s">
        <v>589</v>
      </c>
      <c r="CF5" s="1146" t="s">
        <v>590</v>
      </c>
      <c r="CG5" s="1121" t="s">
        <v>12</v>
      </c>
      <c r="CH5" s="1121"/>
      <c r="CI5" s="1121"/>
      <c r="CJ5" s="1121" t="s">
        <v>56</v>
      </c>
      <c r="CK5" s="1140" t="s">
        <v>57</v>
      </c>
      <c r="CL5" s="1141"/>
      <c r="CM5" s="1142"/>
      <c r="CN5" s="1121" t="s">
        <v>14</v>
      </c>
      <c r="CO5" s="1121"/>
      <c r="CP5" s="1121"/>
      <c r="CQ5" s="1121"/>
    </row>
    <row r="6" spans="1:97" ht="15" customHeight="1">
      <c r="A6" s="1129"/>
      <c r="B6" s="1129"/>
      <c r="C6" s="1121"/>
      <c r="D6" s="1121"/>
      <c r="E6" s="1121"/>
      <c r="F6" s="1121"/>
      <c r="G6" s="1120" t="s">
        <v>15</v>
      </c>
      <c r="H6" s="1121" t="s">
        <v>10</v>
      </c>
      <c r="I6" s="1121"/>
      <c r="J6" s="1121"/>
      <c r="K6" s="1121"/>
      <c r="L6" s="1121"/>
      <c r="M6" s="1121"/>
      <c r="N6" s="1108" t="s">
        <v>906</v>
      </c>
      <c r="O6" s="1108" t="s">
        <v>19</v>
      </c>
      <c r="P6" s="1121"/>
      <c r="Q6" s="1121"/>
      <c r="R6" s="1121"/>
      <c r="S6" s="1121"/>
      <c r="T6" s="1121"/>
      <c r="U6" s="1120" t="s">
        <v>15</v>
      </c>
      <c r="V6" s="1121" t="s">
        <v>10</v>
      </c>
      <c r="W6" s="1121"/>
      <c r="X6" s="1121"/>
      <c r="Y6" s="1121"/>
      <c r="Z6" s="1121"/>
      <c r="AA6" s="1121"/>
      <c r="AB6" s="445"/>
      <c r="AC6" s="1108" t="s">
        <v>906</v>
      </c>
      <c r="AD6" s="1108" t="s">
        <v>19</v>
      </c>
      <c r="AE6" s="1121"/>
      <c r="AF6" s="1112"/>
      <c r="AG6" s="1112"/>
      <c r="AH6" s="1112"/>
      <c r="AI6" s="1112"/>
      <c r="AJ6" s="1111" t="s">
        <v>15</v>
      </c>
      <c r="AK6" s="1113" t="s">
        <v>10</v>
      </c>
      <c r="AL6" s="1114"/>
      <c r="AM6" s="1114"/>
      <c r="AN6" s="1114"/>
      <c r="AO6" s="1114"/>
      <c r="AP6" s="1114"/>
      <c r="AQ6" s="1114"/>
      <c r="AR6" s="1114"/>
      <c r="AS6" s="1114"/>
      <c r="AT6" s="1114"/>
      <c r="AU6" s="1114"/>
      <c r="AV6" s="1114"/>
      <c r="AW6" s="1115"/>
      <c r="AX6" s="1108" t="s">
        <v>906</v>
      </c>
      <c r="AY6" s="1108" t="s">
        <v>19</v>
      </c>
      <c r="AZ6" s="444"/>
      <c r="BA6" s="1121"/>
      <c r="BB6" s="1121"/>
      <c r="BC6" s="1121"/>
      <c r="BD6" s="1121"/>
      <c r="BE6" s="1120" t="s">
        <v>15</v>
      </c>
      <c r="BF6" s="1113" t="s">
        <v>10</v>
      </c>
      <c r="BG6" s="1114"/>
      <c r="BH6" s="1114"/>
      <c r="BI6" s="1114"/>
      <c r="BJ6" s="1114"/>
      <c r="BK6" s="1114"/>
      <c r="BL6" s="1114"/>
      <c r="BM6" s="1114"/>
      <c r="BN6" s="1114"/>
      <c r="BO6" s="1114"/>
      <c r="BP6" s="1114"/>
      <c r="BQ6" s="1114"/>
      <c r="BR6" s="1115"/>
      <c r="BS6" s="1108" t="s">
        <v>906</v>
      </c>
      <c r="BT6" s="1108" t="s">
        <v>19</v>
      </c>
      <c r="BU6" s="1136"/>
      <c r="BV6" s="1137"/>
      <c r="BW6" s="1121"/>
      <c r="BX6" s="1121"/>
      <c r="BY6" s="1121"/>
      <c r="BZ6" s="1121"/>
      <c r="CA6" s="1121"/>
      <c r="CB6" s="1121"/>
      <c r="CC6" s="1121"/>
      <c r="CD6" s="1121"/>
      <c r="CE6" s="1147"/>
      <c r="CF6" s="1147"/>
      <c r="CG6" s="1121"/>
      <c r="CH6" s="1121"/>
      <c r="CI6" s="1121"/>
      <c r="CJ6" s="1121"/>
      <c r="CK6" s="1143"/>
      <c r="CL6" s="1144"/>
      <c r="CM6" s="1145"/>
      <c r="CN6" s="1121"/>
      <c r="CO6" s="1121"/>
      <c r="CP6" s="1121"/>
      <c r="CQ6" s="1121"/>
    </row>
    <row r="7" spans="1:97" ht="15" customHeight="1">
      <c r="A7" s="1129"/>
      <c r="B7" s="1129"/>
      <c r="C7" s="1121"/>
      <c r="D7" s="1121"/>
      <c r="E7" s="1121"/>
      <c r="F7" s="1121"/>
      <c r="G7" s="1120"/>
      <c r="H7" s="1120" t="s">
        <v>16</v>
      </c>
      <c r="I7" s="1108" t="s">
        <v>8</v>
      </c>
      <c r="J7" s="1120" t="s">
        <v>17</v>
      </c>
      <c r="K7" s="1108" t="s">
        <v>7</v>
      </c>
      <c r="L7" s="1108" t="s">
        <v>13</v>
      </c>
      <c r="M7" s="1120" t="s">
        <v>18</v>
      </c>
      <c r="N7" s="1109"/>
      <c r="O7" s="1109"/>
      <c r="P7" s="1121"/>
      <c r="Q7" s="1121"/>
      <c r="R7" s="1121"/>
      <c r="S7" s="1121"/>
      <c r="T7" s="1121"/>
      <c r="U7" s="1120"/>
      <c r="V7" s="1120" t="s">
        <v>16</v>
      </c>
      <c r="W7" s="1108" t="s">
        <v>8</v>
      </c>
      <c r="X7" s="1120" t="s">
        <v>17</v>
      </c>
      <c r="Y7" s="1108" t="s">
        <v>13</v>
      </c>
      <c r="Z7" s="1111" t="s">
        <v>893</v>
      </c>
      <c r="AA7" s="1111" t="s">
        <v>894</v>
      </c>
      <c r="AB7" s="1111" t="s">
        <v>895</v>
      </c>
      <c r="AC7" s="1109"/>
      <c r="AD7" s="1109"/>
      <c r="AE7" s="1121"/>
      <c r="AF7" s="1112"/>
      <c r="AG7" s="1112"/>
      <c r="AH7" s="1112"/>
      <c r="AI7" s="1112"/>
      <c r="AJ7" s="1111"/>
      <c r="AK7" s="1116" t="s">
        <v>16</v>
      </c>
      <c r="AL7" s="1117"/>
      <c r="AM7" s="1116" t="s">
        <v>8</v>
      </c>
      <c r="AN7" s="1117"/>
      <c r="AO7" s="1116" t="s">
        <v>17</v>
      </c>
      <c r="AP7" s="1117"/>
      <c r="AQ7" s="1116" t="s">
        <v>13</v>
      </c>
      <c r="AR7" s="1117"/>
      <c r="AS7" s="1116" t="s">
        <v>18</v>
      </c>
      <c r="AT7" s="1117"/>
      <c r="AU7" s="1108" t="s">
        <v>592</v>
      </c>
      <c r="AV7" s="1108" t="s">
        <v>897</v>
      </c>
      <c r="AW7" s="1108" t="s">
        <v>591</v>
      </c>
      <c r="AX7" s="1109"/>
      <c r="AY7" s="1109"/>
      <c r="AZ7" s="444"/>
      <c r="BA7" s="1121"/>
      <c r="BB7" s="1121"/>
      <c r="BC7" s="1121"/>
      <c r="BD7" s="1121"/>
      <c r="BE7" s="1120"/>
      <c r="BF7" s="1116" t="s">
        <v>16</v>
      </c>
      <c r="BG7" s="1117"/>
      <c r="BH7" s="1116" t="s">
        <v>8</v>
      </c>
      <c r="BI7" s="1117"/>
      <c r="BJ7" s="1116" t="s">
        <v>17</v>
      </c>
      <c r="BK7" s="1117"/>
      <c r="BL7" s="1116" t="s">
        <v>13</v>
      </c>
      <c r="BM7" s="1117"/>
      <c r="BN7" s="1116" t="s">
        <v>18</v>
      </c>
      <c r="BO7" s="1117"/>
      <c r="BP7" s="1108" t="s">
        <v>592</v>
      </c>
      <c r="BQ7" s="1108" t="s">
        <v>897</v>
      </c>
      <c r="BR7" s="1108" t="s">
        <v>591</v>
      </c>
      <c r="BS7" s="1109"/>
      <c r="BT7" s="1109"/>
      <c r="BU7" s="1136"/>
      <c r="BV7" s="1137"/>
      <c r="BW7" s="1121"/>
      <c r="BX7" s="1121"/>
      <c r="BY7" s="1121"/>
      <c r="BZ7" s="1121"/>
      <c r="CA7" s="1121"/>
      <c r="CB7" s="1121"/>
      <c r="CC7" s="1121"/>
      <c r="CD7" s="1121"/>
      <c r="CE7" s="1147"/>
      <c r="CF7" s="1147"/>
      <c r="CG7" s="1121"/>
      <c r="CH7" s="1121"/>
      <c r="CI7" s="1121"/>
      <c r="CJ7" s="1121"/>
      <c r="CK7" s="1143"/>
      <c r="CL7" s="1144"/>
      <c r="CM7" s="1145"/>
      <c r="CN7" s="1121"/>
      <c r="CO7" s="1121"/>
      <c r="CP7" s="1121"/>
      <c r="CQ7" s="1121"/>
    </row>
    <row r="8" spans="1:97">
      <c r="A8" s="1129"/>
      <c r="B8" s="1129"/>
      <c r="C8" s="1108" t="s">
        <v>20</v>
      </c>
      <c r="D8" s="1121" t="s">
        <v>10</v>
      </c>
      <c r="E8" s="1121"/>
      <c r="F8" s="1121"/>
      <c r="G8" s="1120"/>
      <c r="H8" s="1120"/>
      <c r="I8" s="1109"/>
      <c r="J8" s="1120"/>
      <c r="K8" s="1109"/>
      <c r="L8" s="1109"/>
      <c r="M8" s="1120"/>
      <c r="N8" s="1109"/>
      <c r="O8" s="1109"/>
      <c r="P8" s="1121"/>
      <c r="Q8" s="1120" t="s">
        <v>20</v>
      </c>
      <c r="R8" s="1121" t="s">
        <v>10</v>
      </c>
      <c r="S8" s="1121"/>
      <c r="T8" s="1121"/>
      <c r="U8" s="1120"/>
      <c r="V8" s="1120"/>
      <c r="W8" s="1109"/>
      <c r="X8" s="1120"/>
      <c r="Y8" s="1109"/>
      <c r="Z8" s="1111"/>
      <c r="AA8" s="1111"/>
      <c r="AB8" s="1111"/>
      <c r="AC8" s="1109"/>
      <c r="AD8" s="1109"/>
      <c r="AE8" s="1121"/>
      <c r="AF8" s="1111" t="s">
        <v>20</v>
      </c>
      <c r="AG8" s="1112" t="s">
        <v>10</v>
      </c>
      <c r="AH8" s="1112"/>
      <c r="AI8" s="1112"/>
      <c r="AJ8" s="1111"/>
      <c r="AK8" s="1116"/>
      <c r="AL8" s="1117"/>
      <c r="AM8" s="1116"/>
      <c r="AN8" s="1117"/>
      <c r="AO8" s="1116"/>
      <c r="AP8" s="1117"/>
      <c r="AQ8" s="1116"/>
      <c r="AR8" s="1117"/>
      <c r="AS8" s="1116"/>
      <c r="AT8" s="1117"/>
      <c r="AU8" s="1109"/>
      <c r="AV8" s="1109"/>
      <c r="AW8" s="1109"/>
      <c r="AX8" s="1109"/>
      <c r="AY8" s="1109"/>
      <c r="AZ8" s="444"/>
      <c r="BA8" s="1120" t="s">
        <v>20</v>
      </c>
      <c r="BB8" s="1121" t="s">
        <v>10</v>
      </c>
      <c r="BC8" s="1121"/>
      <c r="BD8" s="1121"/>
      <c r="BE8" s="1120"/>
      <c r="BF8" s="1116"/>
      <c r="BG8" s="1117"/>
      <c r="BH8" s="1116"/>
      <c r="BI8" s="1117"/>
      <c r="BJ8" s="1116"/>
      <c r="BK8" s="1117"/>
      <c r="BL8" s="1116"/>
      <c r="BM8" s="1117"/>
      <c r="BN8" s="1116"/>
      <c r="BO8" s="1117"/>
      <c r="BP8" s="1109"/>
      <c r="BQ8" s="1109"/>
      <c r="BR8" s="1109"/>
      <c r="BS8" s="1109"/>
      <c r="BT8" s="1109"/>
      <c r="BU8" s="1138"/>
      <c r="BV8" s="1139"/>
      <c r="BW8" s="1121"/>
      <c r="BX8" s="1121"/>
      <c r="BY8" s="1121"/>
      <c r="BZ8" s="1121"/>
      <c r="CA8" s="1121"/>
      <c r="CB8" s="1121"/>
      <c r="CC8" s="1121"/>
      <c r="CD8" s="1121"/>
      <c r="CE8" s="1148"/>
      <c r="CF8" s="1148"/>
      <c r="CG8" s="1121"/>
      <c r="CH8" s="1121"/>
      <c r="CI8" s="1121"/>
      <c r="CJ8" s="1121"/>
      <c r="CK8" s="1131"/>
      <c r="CL8" s="1132"/>
      <c r="CM8" s="1133"/>
      <c r="CN8" s="1121"/>
      <c r="CO8" s="1121"/>
      <c r="CP8" s="1121"/>
      <c r="CQ8" s="1121"/>
    </row>
    <row r="9" spans="1:97" ht="114.75" customHeight="1">
      <c r="A9" s="1129"/>
      <c r="B9" s="1129"/>
      <c r="C9" s="1110"/>
      <c r="D9" s="446" t="s">
        <v>21</v>
      </c>
      <c r="E9" s="446" t="s">
        <v>22</v>
      </c>
      <c r="F9" s="446" t="s">
        <v>23</v>
      </c>
      <c r="G9" s="1120"/>
      <c r="H9" s="1120"/>
      <c r="I9" s="1110"/>
      <c r="J9" s="1120"/>
      <c r="K9" s="1110"/>
      <c r="L9" s="1110"/>
      <c r="M9" s="1120"/>
      <c r="N9" s="1110"/>
      <c r="O9" s="1110"/>
      <c r="P9" s="1121"/>
      <c r="Q9" s="1120"/>
      <c r="R9" s="446" t="s">
        <v>21</v>
      </c>
      <c r="S9" s="446" t="s">
        <v>22</v>
      </c>
      <c r="T9" s="446" t="s">
        <v>23</v>
      </c>
      <c r="U9" s="1120"/>
      <c r="V9" s="1120"/>
      <c r="W9" s="1110"/>
      <c r="X9" s="1120"/>
      <c r="Y9" s="1110"/>
      <c r="Z9" s="1111"/>
      <c r="AA9" s="1111"/>
      <c r="AB9" s="1111"/>
      <c r="AC9" s="1110"/>
      <c r="AD9" s="1110"/>
      <c r="AE9" s="1121"/>
      <c r="AF9" s="1111"/>
      <c r="AG9" s="447" t="s">
        <v>21</v>
      </c>
      <c r="AH9" s="447" t="s">
        <v>22</v>
      </c>
      <c r="AI9" s="447" t="s">
        <v>23</v>
      </c>
      <c r="AJ9" s="1111"/>
      <c r="AK9" s="1118"/>
      <c r="AL9" s="1119"/>
      <c r="AM9" s="1118"/>
      <c r="AN9" s="1119"/>
      <c r="AO9" s="1118"/>
      <c r="AP9" s="1119"/>
      <c r="AQ9" s="1118"/>
      <c r="AR9" s="1119"/>
      <c r="AS9" s="1118"/>
      <c r="AT9" s="1119"/>
      <c r="AU9" s="1110"/>
      <c r="AV9" s="1110"/>
      <c r="AW9" s="1110"/>
      <c r="AX9" s="1110"/>
      <c r="AY9" s="1110"/>
      <c r="AZ9" s="444"/>
      <c r="BA9" s="1120"/>
      <c r="BB9" s="446" t="s">
        <v>21</v>
      </c>
      <c r="BC9" s="446" t="s">
        <v>22</v>
      </c>
      <c r="BD9" s="446" t="s">
        <v>23</v>
      </c>
      <c r="BE9" s="1120"/>
      <c r="BF9" s="1118"/>
      <c r="BG9" s="1119"/>
      <c r="BH9" s="1118"/>
      <c r="BI9" s="1119"/>
      <c r="BJ9" s="1118"/>
      <c r="BK9" s="1119"/>
      <c r="BL9" s="1118"/>
      <c r="BM9" s="1119"/>
      <c r="BN9" s="1118"/>
      <c r="BO9" s="1119"/>
      <c r="BP9" s="1110"/>
      <c r="BQ9" s="1110"/>
      <c r="BR9" s="1110"/>
      <c r="BS9" s="1110"/>
      <c r="BT9" s="1110"/>
      <c r="BU9" s="448" t="s">
        <v>24</v>
      </c>
      <c r="BV9" s="448" t="s">
        <v>58</v>
      </c>
      <c r="BW9" s="1121"/>
      <c r="BX9" s="449" t="s">
        <v>1</v>
      </c>
      <c r="BY9" s="450" t="s">
        <v>25</v>
      </c>
      <c r="BZ9" s="450" t="s">
        <v>26</v>
      </c>
      <c r="CA9" s="449" t="s">
        <v>1</v>
      </c>
      <c r="CB9" s="450" t="s">
        <v>25</v>
      </c>
      <c r="CC9" s="450" t="s">
        <v>26</v>
      </c>
      <c r="CD9" s="449" t="s">
        <v>1</v>
      </c>
      <c r="CE9" s="449" t="s">
        <v>1</v>
      </c>
      <c r="CF9" s="449" t="s">
        <v>1</v>
      </c>
      <c r="CG9" s="449" t="s">
        <v>1</v>
      </c>
      <c r="CH9" s="450" t="s">
        <v>25</v>
      </c>
      <c r="CI9" s="450" t="s">
        <v>26</v>
      </c>
      <c r="CJ9" s="449" t="s">
        <v>1</v>
      </c>
      <c r="CK9" s="449" t="s">
        <v>1</v>
      </c>
      <c r="CL9" s="450" t="s">
        <v>25</v>
      </c>
      <c r="CM9" s="450" t="s">
        <v>26</v>
      </c>
      <c r="CN9" s="449" t="s">
        <v>1</v>
      </c>
      <c r="CO9" s="450" t="s">
        <v>25</v>
      </c>
      <c r="CP9" s="450" t="s">
        <v>26</v>
      </c>
      <c r="CQ9" s="1121"/>
    </row>
    <row r="10" spans="1:97">
      <c r="A10" s="451">
        <v>1</v>
      </c>
      <c r="B10" s="451">
        <v>2</v>
      </c>
      <c r="C10" s="451">
        <v>3</v>
      </c>
      <c r="D10" s="451">
        <v>4</v>
      </c>
      <c r="E10" s="451">
        <v>5</v>
      </c>
      <c r="F10" s="451">
        <v>6</v>
      </c>
      <c r="G10" s="451">
        <v>7</v>
      </c>
      <c r="H10" s="451">
        <v>8</v>
      </c>
      <c r="I10" s="451">
        <v>9</v>
      </c>
      <c r="J10" s="451">
        <v>10</v>
      </c>
      <c r="K10" s="451">
        <v>11</v>
      </c>
      <c r="L10" s="451">
        <v>12</v>
      </c>
      <c r="M10" s="451">
        <v>13</v>
      </c>
      <c r="N10" s="452"/>
      <c r="O10" s="451">
        <v>15</v>
      </c>
      <c r="P10" s="453"/>
      <c r="Q10" s="453">
        <v>16</v>
      </c>
      <c r="R10" s="453">
        <v>17</v>
      </c>
      <c r="S10" s="453">
        <v>18</v>
      </c>
      <c r="T10" s="453">
        <v>19</v>
      </c>
      <c r="U10" s="453">
        <v>20</v>
      </c>
      <c r="V10" s="453">
        <v>21</v>
      </c>
      <c r="W10" s="453">
        <v>22</v>
      </c>
      <c r="X10" s="453">
        <v>23</v>
      </c>
      <c r="Y10" s="453">
        <v>24</v>
      </c>
      <c r="Z10" s="453">
        <v>25</v>
      </c>
      <c r="AA10" s="453">
        <v>26</v>
      </c>
      <c r="AB10" s="453">
        <v>27</v>
      </c>
      <c r="AC10" s="453"/>
      <c r="AD10" s="453">
        <v>28</v>
      </c>
      <c r="AE10" s="453"/>
      <c r="AF10" s="453">
        <v>29</v>
      </c>
      <c r="AG10" s="453">
        <v>31</v>
      </c>
      <c r="AH10" s="453">
        <v>31</v>
      </c>
      <c r="AI10" s="453">
        <v>32</v>
      </c>
      <c r="AJ10" s="453">
        <v>33</v>
      </c>
      <c r="AK10" s="453">
        <v>34</v>
      </c>
      <c r="AL10" s="454" t="s">
        <v>27</v>
      </c>
      <c r="AM10" s="453">
        <v>35</v>
      </c>
      <c r="AN10" s="454" t="s">
        <v>27</v>
      </c>
      <c r="AO10" s="453">
        <v>36</v>
      </c>
      <c r="AP10" s="454" t="s">
        <v>27</v>
      </c>
      <c r="AQ10" s="454" t="s">
        <v>898</v>
      </c>
      <c r="AR10" s="454"/>
      <c r="AS10" s="453">
        <v>38</v>
      </c>
      <c r="AT10" s="454" t="s">
        <v>27</v>
      </c>
      <c r="AU10" s="454" t="s">
        <v>899</v>
      </c>
      <c r="AV10" s="454" t="s">
        <v>900</v>
      </c>
      <c r="AW10" s="454" t="s">
        <v>901</v>
      </c>
      <c r="AX10" s="454"/>
      <c r="AY10" s="453">
        <v>42</v>
      </c>
      <c r="AZ10" s="453"/>
      <c r="BA10" s="453">
        <v>43</v>
      </c>
      <c r="BB10" s="453">
        <v>44</v>
      </c>
      <c r="BC10" s="453">
        <v>45</v>
      </c>
      <c r="BD10" s="453">
        <v>46</v>
      </c>
      <c r="BE10" s="453">
        <v>48</v>
      </c>
      <c r="BF10" s="453">
        <v>48</v>
      </c>
      <c r="BG10" s="454" t="s">
        <v>27</v>
      </c>
      <c r="BH10" s="453">
        <v>49</v>
      </c>
      <c r="BI10" s="454" t="s">
        <v>27</v>
      </c>
      <c r="BJ10" s="453">
        <v>50</v>
      </c>
      <c r="BK10" s="454" t="s">
        <v>27</v>
      </c>
      <c r="BL10" s="454" t="s">
        <v>902</v>
      </c>
      <c r="BM10" s="454"/>
      <c r="BN10" s="453">
        <v>52</v>
      </c>
      <c r="BO10" s="454" t="s">
        <v>27</v>
      </c>
      <c r="BP10" s="454" t="s">
        <v>903</v>
      </c>
      <c r="BQ10" s="454" t="s">
        <v>904</v>
      </c>
      <c r="BR10" s="454" t="s">
        <v>905</v>
      </c>
      <c r="BS10" s="454"/>
      <c r="BT10" s="453">
        <v>56</v>
      </c>
      <c r="BU10" s="453">
        <v>57</v>
      </c>
      <c r="BV10" s="453">
        <v>58</v>
      </c>
      <c r="BW10" s="453"/>
      <c r="BX10" s="453">
        <v>45</v>
      </c>
      <c r="BY10" s="453">
        <v>46</v>
      </c>
      <c r="BZ10" s="453">
        <v>47</v>
      </c>
      <c r="CA10" s="453">
        <v>48</v>
      </c>
      <c r="CB10" s="453">
        <v>49</v>
      </c>
      <c r="CC10" s="453">
        <v>50</v>
      </c>
      <c r="CD10" s="453">
        <v>51</v>
      </c>
      <c r="CE10" s="453"/>
      <c r="CF10" s="453"/>
      <c r="CG10" s="453">
        <v>52</v>
      </c>
      <c r="CH10" s="453">
        <v>53</v>
      </c>
      <c r="CI10" s="453">
        <v>54</v>
      </c>
      <c r="CJ10" s="453">
        <v>55</v>
      </c>
      <c r="CK10" s="453">
        <v>56</v>
      </c>
      <c r="CL10" s="453">
        <v>57</v>
      </c>
      <c r="CM10" s="453">
        <v>58</v>
      </c>
      <c r="CN10" s="453">
        <v>59</v>
      </c>
      <c r="CO10" s="453">
        <v>60</v>
      </c>
      <c r="CP10" s="453">
        <v>61</v>
      </c>
      <c r="CQ10" s="453">
        <v>62</v>
      </c>
    </row>
    <row r="11" spans="1:97">
      <c r="A11" s="455">
        <f>IF(ISBLANK(B11),"",COUNTA($B$11:B11))</f>
        <v>1</v>
      </c>
      <c r="B11" s="456" t="s">
        <v>28</v>
      </c>
      <c r="C11" s="457">
        <f>D11+E11+F11</f>
        <v>416821440.44999999</v>
      </c>
      <c r="D11" s="458">
        <f>G11+O11+N11</f>
        <v>416821440.44999999</v>
      </c>
      <c r="E11" s="459"/>
      <c r="F11" s="459"/>
      <c r="G11" s="458">
        <f>H11+J11+M11+IF(ІНСТРУКЦІЯ!$G$1,0,I11)+IF(ІНСТРУКЦІЯ!$H$1,0,K11)+IF(ІНСТРУКЦІЯ!$I$1,0,L11)</f>
        <v>416821440.44999999</v>
      </c>
      <c r="H11" s="459">
        <v>416821440.44999999</v>
      </c>
      <c r="I11" s="459"/>
      <c r="J11" s="459"/>
      <c r="K11" s="459"/>
      <c r="L11" s="459"/>
      <c r="M11" s="459"/>
      <c r="N11" s="459"/>
      <c r="O11" s="459"/>
      <c r="P11" s="460">
        <f>A11</f>
        <v>1</v>
      </c>
      <c r="Q11" s="457">
        <f>R11+S11</f>
        <v>395235676.41000003</v>
      </c>
      <c r="R11" s="458">
        <f>U11+AD11+AC11</f>
        <v>395235676.41000003</v>
      </c>
      <c r="S11" s="459"/>
      <c r="T11" s="459"/>
      <c r="U11" s="461">
        <f>V11+X11+Z11+IF(ІНСТРУКЦІЯ!$G$1,0,W11)+IF(ІНСТРУКЦІЯ!$I$1,0,Y11)+IF(ІНСТРУКЦІЯ!$H$1,0,AA11)</f>
        <v>395235676.41000003</v>
      </c>
      <c r="V11" s="459">
        <f>395235676.41-W11</f>
        <v>394875095.41000003</v>
      </c>
      <c r="W11" s="459">
        <v>360581</v>
      </c>
      <c r="X11" s="459"/>
      <c r="Y11" s="459"/>
      <c r="Z11" s="459"/>
      <c r="AA11" s="459"/>
      <c r="AB11" s="459"/>
      <c r="AC11" s="459"/>
      <c r="AD11" s="459"/>
      <c r="AE11" s="460">
        <f>A11</f>
        <v>1</v>
      </c>
      <c r="AF11" s="462">
        <f>SUM(AG11:AI11)</f>
        <v>510029731.43703997</v>
      </c>
      <c r="AG11" s="458">
        <f>AJ11</f>
        <v>510029731.43703997</v>
      </c>
      <c r="AH11" s="459"/>
      <c r="AI11" s="459"/>
      <c r="AJ11" s="458">
        <f>AK11+AO11+AS11</f>
        <v>510029731.43703997</v>
      </c>
      <c r="AK11" s="459">
        <v>510029731.43703997</v>
      </c>
      <c r="AL11" s="459" t="s">
        <v>29</v>
      </c>
      <c r="AM11" s="463"/>
      <c r="AN11" s="464"/>
      <c r="AO11" s="465"/>
      <c r="AP11" s="464"/>
      <c r="AQ11" s="465"/>
      <c r="AR11" s="464"/>
      <c r="AS11" s="465"/>
      <c r="AT11" s="464"/>
      <c r="AU11" s="464"/>
      <c r="AV11" s="464"/>
      <c r="AW11" s="464"/>
      <c r="AX11" s="464"/>
      <c r="AY11" s="459"/>
      <c r="AZ11" s="458"/>
      <c r="BA11" s="508">
        <f>SUM(BB11:BD11)</f>
        <v>4215957.2593268761</v>
      </c>
      <c r="BB11" s="509">
        <f>BE11+BT11+BR11+BH11+BQ11+BS11</f>
        <v>4215957.2593268761</v>
      </c>
      <c r="BC11" s="510"/>
      <c r="BD11" s="510"/>
      <c r="BE11" s="509">
        <f t="shared" ref="BE11:BE42" si="1">BF11+BJ11+BL11+BP11</f>
        <v>4215957.2593268761</v>
      </c>
      <c r="BF11" s="509">
        <f>Д8!C24*1000</f>
        <v>4215957.2593268761</v>
      </c>
      <c r="BG11" s="511" t="s">
        <v>29</v>
      </c>
      <c r="BH11" s="487"/>
      <c r="BI11" s="511"/>
      <c r="BJ11" s="512"/>
      <c r="BK11" s="511"/>
      <c r="BL11" s="512"/>
      <c r="BM11" s="511"/>
      <c r="BN11" s="512"/>
      <c r="BO11" s="511"/>
      <c r="BP11" s="511"/>
      <c r="BQ11" s="513"/>
      <c r="BR11" s="511"/>
      <c r="BS11" s="513"/>
      <c r="BT11" s="510"/>
      <c r="BU11" s="85">
        <f>IFERROR(ROUND(BE11/U11*100,2),0)</f>
        <v>1.07</v>
      </c>
      <c r="BV11" s="85">
        <f>IFERROR(ROUND(BA11/Q11*100,2),0)</f>
        <v>1.07</v>
      </c>
      <c r="BW11" s="460">
        <f>A11</f>
        <v>1</v>
      </c>
      <c r="BX11" s="467">
        <f>CA11+CG11+CN11+IF(ІНСТРУКЦІЯ!I1,0,'1_Елементи витрат'!CK11)</f>
        <v>4215957.2593268761</v>
      </c>
      <c r="BY11" s="468">
        <f>CB11+CH11+CL11+CO11</f>
        <v>1970.9795867799055</v>
      </c>
      <c r="BZ11" s="85">
        <f>BX11/$BX$2*100</f>
        <v>56.380656236293483</v>
      </c>
      <c r="CA11" s="467">
        <f>BF11+(BC11+BD11)*(Лист1!$E$11/100)</f>
        <v>4215957.2593268761</v>
      </c>
      <c r="CB11" s="85">
        <f>CA11/'5_Розрахунок тарифів'!$I$7</f>
        <v>1970.9795867799055</v>
      </c>
      <c r="CC11" s="85">
        <f>CA11/$CA$2*100</f>
        <v>61.045725343867041</v>
      </c>
      <c r="CD11" s="467">
        <f t="shared" ref="CD11:CD42" si="2">BH11+BR11</f>
        <v>0</v>
      </c>
      <c r="CE11" s="467">
        <f t="shared" ref="CE11:CE42" si="3">(BC11)/$BB$17*($BH$17+$BR$17)</f>
        <v>0</v>
      </c>
      <c r="CF11" s="467">
        <f t="shared" ref="CF11:CF42" si="4">(BD11/$BB$17)*($BH$17+$BR$17)</f>
        <v>0</v>
      </c>
      <c r="CG11" s="467">
        <f t="shared" ref="CG11:CG14" si="5">BJ11+(BC11+BD11)/$BB$17*$BJ$17</f>
        <v>0</v>
      </c>
      <c r="CH11" s="85">
        <f>CG11/'5_Розрахунок тарифів'!$N$7</f>
        <v>0</v>
      </c>
      <c r="CI11" s="85">
        <f>CG11/$CG$2*100</f>
        <v>0</v>
      </c>
      <c r="CJ11" s="467" t="e">
        <f>#REF!</f>
        <v>#REF!</v>
      </c>
      <c r="CK11" s="386">
        <f t="shared" ref="CK11:CK42" si="6">BL11+(BC11+BD11)/$BB$17*$BL$17</f>
        <v>0</v>
      </c>
      <c r="CL11" s="85"/>
      <c r="CM11" s="85" t="e">
        <f>CK11/$CK$2*100</f>
        <v>#DIV/0!</v>
      </c>
      <c r="CN11" s="467">
        <f t="shared" ref="CN11:CN15" si="7">BP11+(BC11+BD11)/$BB$17*$BP$17</f>
        <v>0</v>
      </c>
      <c r="CO11" s="85">
        <f>CN11/'5_Розрахунок тарифів'!$S$7</f>
        <v>0</v>
      </c>
      <c r="CP11" s="85">
        <f>CN11/$CN$2*100</f>
        <v>0</v>
      </c>
      <c r="CQ11" s="85">
        <f t="shared" ref="CQ11:CQ42" si="8">BT11+(BC11+BD11)/$BB$17*$BT$17</f>
        <v>0</v>
      </c>
      <c r="CR11" s="426" t="s">
        <v>40</v>
      </c>
      <c r="CS11" s="426">
        <f t="shared" ref="CS11:CS42" si="9">(U11+(SUM(S11:T11)/$R$17*$U$17))/1000</f>
        <v>395235.67641000001</v>
      </c>
    </row>
    <row r="12" spans="1:97" ht="36">
      <c r="A12" s="455">
        <f>IF(ISBLANK(B12),"",COUNTA($B$11:B12))</f>
        <v>2</v>
      </c>
      <c r="B12" s="456" t="s">
        <v>30</v>
      </c>
      <c r="C12" s="457">
        <f t="shared" ref="C12" si="10">D12+E12+F12</f>
        <v>37272144.029999994</v>
      </c>
      <c r="D12" s="458">
        <f t="shared" ref="D12:D74" si="11">G12+O12+N12</f>
        <v>37262536.719999999</v>
      </c>
      <c r="E12" s="459">
        <f>6208.15</f>
        <v>6208.15</v>
      </c>
      <c r="F12" s="459">
        <v>3399.16</v>
      </c>
      <c r="G12" s="458">
        <f>H12+J12+M12+IF(ІНСТРУКЦІЯ!$G$1,0,I12)+IF(ІНСТРУКЦІЯ!$H$1,0,K12)+IF(ІНСТРУКЦІЯ!$I$1,0,L12)</f>
        <v>37262536.719999999</v>
      </c>
      <c r="H12" s="459">
        <f>36993904.85+268631.87</f>
        <v>37262536.719999999</v>
      </c>
      <c r="I12" s="459"/>
      <c r="J12" s="459"/>
      <c r="K12" s="459"/>
      <c r="L12" s="459"/>
      <c r="M12" s="459"/>
      <c r="N12" s="459"/>
      <c r="O12" s="459"/>
      <c r="P12" s="460">
        <f>A12</f>
        <v>2</v>
      </c>
      <c r="Q12" s="457">
        <f>R12+S12+T12</f>
        <v>6243794.2300000004</v>
      </c>
      <c r="R12" s="458">
        <f t="shared" ref="R12:R74" si="12">U12+AD12+AC12</f>
        <v>6213304.9000000004</v>
      </c>
      <c r="S12" s="459">
        <f>4433.37</f>
        <v>4433.37</v>
      </c>
      <c r="T12" s="459">
        <v>26055.96</v>
      </c>
      <c r="U12" s="461">
        <f>V12+X12+Z12+IF(ІНСТРУКЦІЯ!$G$1,0,W12)+IF(ІНСТРУКЦІЯ!$I$1,0,Y12)+IF(ІНСТРУКЦІЯ!$H$1,0,AA12)</f>
        <v>6213304.9000000004</v>
      </c>
      <c r="V12" s="459">
        <f>647634.65+5565670.25</f>
        <v>6213304.9000000004</v>
      </c>
      <c r="W12" s="459"/>
      <c r="X12" s="459"/>
      <c r="Y12" s="459"/>
      <c r="Z12" s="459"/>
      <c r="AA12" s="459"/>
      <c r="AB12" s="459"/>
      <c r="AC12" s="459"/>
      <c r="AD12" s="459"/>
      <c r="AE12" s="460">
        <f>A12</f>
        <v>2</v>
      </c>
      <c r="AF12" s="462">
        <f t="shared" ref="AF12:AF16" si="13">SUM(AG12:AI12)</f>
        <v>7921275.2876410438</v>
      </c>
      <c r="AG12" s="458">
        <f t="shared" ref="AG12:AG74" si="14">AJ12</f>
        <v>7921275.2876410438</v>
      </c>
      <c r="AH12" s="459"/>
      <c r="AI12" s="459"/>
      <c r="AJ12" s="458">
        <f t="shared" ref="AJ12:AJ74" si="15">AK12+AO12+AS12</f>
        <v>7921275.2876410438</v>
      </c>
      <c r="AK12" s="459">
        <v>7921275.2876410438</v>
      </c>
      <c r="AL12" s="459" t="s">
        <v>31</v>
      </c>
      <c r="AM12" s="465"/>
      <c r="AN12" s="464"/>
      <c r="AO12" s="465"/>
      <c r="AP12" s="464"/>
      <c r="AQ12" s="465"/>
      <c r="AR12" s="464"/>
      <c r="AS12" s="465"/>
      <c r="AT12" s="464"/>
      <c r="AU12" s="464"/>
      <c r="AV12" s="464"/>
      <c r="AW12" s="464"/>
      <c r="AX12" s="464"/>
      <c r="AY12" s="459"/>
      <c r="AZ12" s="458"/>
      <c r="BA12" s="508">
        <f t="shared" ref="BA12:BA16" si="16">SUM(BB12:BD12)</f>
        <v>0</v>
      </c>
      <c r="BB12" s="509">
        <f t="shared" ref="BB12:BB74" si="17">BE12+BT12+BR12+BH12+BQ12+BS12</f>
        <v>0</v>
      </c>
      <c r="BC12" s="510"/>
      <c r="BD12" s="510"/>
      <c r="BE12" s="509">
        <f t="shared" si="1"/>
        <v>0</v>
      </c>
      <c r="BF12" s="509">
        <f>'Лист 6'!F14*1000+пелети!J40*1000</f>
        <v>0</v>
      </c>
      <c r="BG12" s="511" t="s">
        <v>31</v>
      </c>
      <c r="BH12" s="512"/>
      <c r="BI12" s="511"/>
      <c r="BJ12" s="512"/>
      <c r="BK12" s="511"/>
      <c r="BL12" s="512"/>
      <c r="BM12" s="511"/>
      <c r="BN12" s="512"/>
      <c r="BO12" s="511"/>
      <c r="BP12" s="511"/>
      <c r="BQ12" s="513"/>
      <c r="BR12" s="511"/>
      <c r="BS12" s="513"/>
      <c r="BT12" s="510"/>
      <c r="BU12" s="85">
        <f>IFERROR(ROUND(BE12/U12*100,2),0)</f>
        <v>0</v>
      </c>
      <c r="BV12" s="85">
        <f>IFERROR(ROUND(BA12/Q12*100,2),0)</f>
        <v>0</v>
      </c>
      <c r="BW12" s="460">
        <f>A12</f>
        <v>2</v>
      </c>
      <c r="BX12" s="467">
        <f>CA12+CG12+CN12+IF(ІНСТРУКЦІЯ!I2,0,'1_Елементи витрат'!CK12)</f>
        <v>0</v>
      </c>
      <c r="BY12" s="468">
        <f>CB12+CH12+CO12+IF(ІНСТРУКЦІЯ!I2,0,'1_Елементи витрат'!CL12)</f>
        <v>0</v>
      </c>
      <c r="BZ12" s="85">
        <f t="shared" ref="BZ12:BZ75" si="18">BX12/$BX$2*100</f>
        <v>0</v>
      </c>
      <c r="CA12" s="467">
        <f>BF12+(BC12+BD12)*(Лист1!$E$11/100)</f>
        <v>0</v>
      </c>
      <c r="CB12" s="85">
        <f>CA12/'5_Розрахунок тарифів'!$I$7</f>
        <v>0</v>
      </c>
      <c r="CC12" s="85">
        <f t="shared" ref="CC12:CC75" si="19">CA12/$CA$2*100</f>
        <v>0</v>
      </c>
      <c r="CD12" s="467">
        <f t="shared" si="2"/>
        <v>0</v>
      </c>
      <c r="CE12" s="467">
        <f t="shared" si="3"/>
        <v>0</v>
      </c>
      <c r="CF12" s="467">
        <f t="shared" si="4"/>
        <v>0</v>
      </c>
      <c r="CG12" s="467">
        <f t="shared" si="5"/>
        <v>0</v>
      </c>
      <c r="CH12" s="85">
        <f>CG12/'5_Розрахунок тарифів'!$N$7</f>
        <v>0</v>
      </c>
      <c r="CI12" s="85">
        <f t="shared" ref="CI12:CI75" si="20">CG12/$CG$2*100</f>
        <v>0</v>
      </c>
      <c r="CJ12" s="467" t="e">
        <f>#REF!</f>
        <v>#REF!</v>
      </c>
      <c r="CK12" s="386">
        <f t="shared" si="6"/>
        <v>0</v>
      </c>
      <c r="CL12" s="85"/>
      <c r="CM12" s="85" t="e">
        <f t="shared" ref="CM12:CM75" si="21">CK12/$CK$2*100</f>
        <v>#DIV/0!</v>
      </c>
      <c r="CN12" s="467">
        <f t="shared" si="7"/>
        <v>0</v>
      </c>
      <c r="CO12" s="85">
        <f>CN12/'5_Розрахунок тарифів'!$S$7</f>
        <v>0</v>
      </c>
      <c r="CP12" s="85">
        <f t="shared" ref="CP12:CP75" si="22">CN12/$CN$2*100</f>
        <v>0</v>
      </c>
      <c r="CQ12" s="85">
        <f t="shared" si="8"/>
        <v>0</v>
      </c>
      <c r="CR12" s="426" t="s">
        <v>45</v>
      </c>
      <c r="CS12" s="426">
        <f t="shared" si="9"/>
        <v>6241.4458473332925</v>
      </c>
    </row>
    <row r="13" spans="1:97" ht="24">
      <c r="A13" s="469">
        <f>IF(ISBLANK(B13),"",COUNTA($B$11:B13))</f>
        <v>3</v>
      </c>
      <c r="B13" s="470" t="s">
        <v>32</v>
      </c>
      <c r="C13" s="457">
        <f t="shared" ref="C13:C16" si="23">D13+E13+F13</f>
        <v>858811.65</v>
      </c>
      <c r="D13" s="458">
        <f t="shared" si="11"/>
        <v>858811.65</v>
      </c>
      <c r="E13" s="471"/>
      <c r="F13" s="471"/>
      <c r="G13" s="458">
        <f>H13+J13+M13+IF(ІНСТРУКЦІЯ!$G$1,0,I13)+IF(ІНСТРУКЦІЯ!$H$1,0,K13)+IF(ІНСТРУКЦІЯ!$I$1,0,L13)</f>
        <v>858811.65</v>
      </c>
      <c r="H13" s="459"/>
      <c r="I13" s="459"/>
      <c r="J13" s="459">
        <v>858811.65</v>
      </c>
      <c r="K13" s="459"/>
      <c r="L13" s="459"/>
      <c r="M13" s="459"/>
      <c r="N13" s="459"/>
      <c r="O13" s="459"/>
      <c r="P13" s="460">
        <f>A13</f>
        <v>3</v>
      </c>
      <c r="Q13" s="457">
        <f t="shared" ref="Q13:Q16" si="24">R13+S13+T13</f>
        <v>845726.39</v>
      </c>
      <c r="R13" s="458">
        <f t="shared" si="12"/>
        <v>845726.39</v>
      </c>
      <c r="S13" s="459"/>
      <c r="T13" s="459"/>
      <c r="U13" s="461">
        <f>V13+X13+Z13+IF(ІНСТРУКЦІЯ!$G$1,0,W13)+IF(ІНСТРУКЦІЯ!$I$1,0,Y13)+IF(ІНСТРУКЦІЯ!$H$1,0,AA13)</f>
        <v>845726.39</v>
      </c>
      <c r="V13" s="459"/>
      <c r="W13" s="459"/>
      <c r="X13" s="459">
        <v>845726.39</v>
      </c>
      <c r="Y13" s="459"/>
      <c r="Z13" s="459"/>
      <c r="AA13" s="459"/>
      <c r="AB13" s="459"/>
      <c r="AC13" s="459"/>
      <c r="AD13" s="459"/>
      <c r="AE13" s="460">
        <f>A13</f>
        <v>3</v>
      </c>
      <c r="AF13" s="462">
        <f t="shared" si="13"/>
        <v>1010194</v>
      </c>
      <c r="AG13" s="458">
        <f t="shared" si="14"/>
        <v>1010194</v>
      </c>
      <c r="AH13" s="459"/>
      <c r="AI13" s="459"/>
      <c r="AJ13" s="458">
        <f t="shared" si="15"/>
        <v>1010194</v>
      </c>
      <c r="AK13" s="459"/>
      <c r="AL13" s="459"/>
      <c r="AM13" s="465"/>
      <c r="AN13" s="464" t="s">
        <v>33</v>
      </c>
      <c r="AO13" s="472">
        <v>1010194</v>
      </c>
      <c r="AP13" s="464" t="s">
        <v>33</v>
      </c>
      <c r="AQ13" s="465"/>
      <c r="AR13" s="464" t="s">
        <v>33</v>
      </c>
      <c r="AS13" s="465"/>
      <c r="AT13" s="464"/>
      <c r="AU13" s="464"/>
      <c r="AV13" s="464"/>
      <c r="AW13" s="464"/>
      <c r="AX13" s="464"/>
      <c r="AY13" s="459"/>
      <c r="AZ13" s="458"/>
      <c r="BA13" s="508">
        <f t="shared" si="16"/>
        <v>0</v>
      </c>
      <c r="BB13" s="509">
        <f t="shared" si="17"/>
        <v>0</v>
      </c>
      <c r="BC13" s="510"/>
      <c r="BD13" s="510"/>
      <c r="BE13" s="509">
        <f t="shared" si="1"/>
        <v>0</v>
      </c>
      <c r="BF13" s="512"/>
      <c r="BG13" s="511"/>
      <c r="BH13" s="512"/>
      <c r="BI13" s="511" t="s">
        <v>33</v>
      </c>
      <c r="BJ13" s="478">
        <f>Д21!I29*1000</f>
        <v>0</v>
      </c>
      <c r="BK13" s="511" t="s">
        <v>33</v>
      </c>
      <c r="BL13" s="512"/>
      <c r="BM13" s="511" t="s">
        <v>33</v>
      </c>
      <c r="BN13" s="512"/>
      <c r="BO13" s="511"/>
      <c r="BP13" s="511"/>
      <c r="BQ13" s="513"/>
      <c r="BR13" s="511"/>
      <c r="BS13" s="513"/>
      <c r="BT13" s="510"/>
      <c r="BU13" s="85">
        <f>IFERROR(ROUND(BE13/U13*100,2),0)</f>
        <v>0</v>
      </c>
      <c r="BV13" s="85">
        <f>IFERROR(ROUND(BA13/Q13*100,2),0)</f>
        <v>0</v>
      </c>
      <c r="BW13" s="460">
        <f>A13</f>
        <v>3</v>
      </c>
      <c r="BX13" s="467">
        <f>CA13+CG13+CN13+IF(ІНСТРУКЦІЯ!I3,0,'1_Елементи витрат'!CK13)</f>
        <v>0</v>
      </c>
      <c r="BY13" s="468">
        <f>CB13+CH13+CO13+IF(ІНСТРУКЦІЯ!I3,0,'1_Елементи витрат'!CL13)</f>
        <v>0</v>
      </c>
      <c r="BZ13" s="85">
        <f t="shared" si="18"/>
        <v>0</v>
      </c>
      <c r="CA13" s="467">
        <f>BF13+(BC13+BD13)*(Лист1!$E$11/100)</f>
        <v>0</v>
      </c>
      <c r="CB13" s="85">
        <f>CA13/'5_Розрахунок тарифів'!$I$7</f>
        <v>0</v>
      </c>
      <c r="CC13" s="85">
        <f t="shared" si="19"/>
        <v>0</v>
      </c>
      <c r="CD13" s="467">
        <f t="shared" si="2"/>
        <v>0</v>
      </c>
      <c r="CE13" s="467">
        <f t="shared" si="3"/>
        <v>0</v>
      </c>
      <c r="CF13" s="467">
        <f t="shared" si="4"/>
        <v>0</v>
      </c>
      <c r="CG13" s="467">
        <f t="shared" si="5"/>
        <v>0</v>
      </c>
      <c r="CH13" s="85">
        <f>CG13/'5_Розрахунок тарифів'!$N$7</f>
        <v>0</v>
      </c>
      <c r="CI13" s="85">
        <f t="shared" si="20"/>
        <v>0</v>
      </c>
      <c r="CJ13" s="467" t="e">
        <f>#REF!</f>
        <v>#REF!</v>
      </c>
      <c r="CK13" s="386">
        <f t="shared" si="6"/>
        <v>0</v>
      </c>
      <c r="CL13" s="85"/>
      <c r="CM13" s="85" t="e">
        <f t="shared" si="21"/>
        <v>#DIV/0!</v>
      </c>
      <c r="CN13" s="467">
        <f t="shared" si="7"/>
        <v>0</v>
      </c>
      <c r="CO13" s="85">
        <f>CN13/'5_Розрахунок тарифів'!$S$7</f>
        <v>0</v>
      </c>
      <c r="CP13" s="85">
        <f t="shared" si="22"/>
        <v>0</v>
      </c>
      <c r="CQ13" s="85">
        <f t="shared" si="8"/>
        <v>0</v>
      </c>
      <c r="CR13" s="426" t="s">
        <v>183</v>
      </c>
      <c r="CS13" s="426">
        <f t="shared" si="9"/>
        <v>845.72639000000004</v>
      </c>
    </row>
    <row r="14" spans="1:97" ht="36">
      <c r="A14" s="469">
        <f>IF(ISBLANK(B14),"",COUNTA($B$11:B14))</f>
        <v>4</v>
      </c>
      <c r="B14" s="470" t="s">
        <v>540</v>
      </c>
      <c r="C14" s="457"/>
      <c r="D14" s="458">
        <f t="shared" si="11"/>
        <v>0</v>
      </c>
      <c r="E14" s="471"/>
      <c r="F14" s="471"/>
      <c r="G14" s="458">
        <f>H14+J14+M14+IF(ІНСТРУКЦІЯ!$G$1,0,I14)+IF(ІНСТРУКЦІЯ!$H$1,0,K14)+IF(ІНСТРУКЦІЯ!$I$1,0,L14)</f>
        <v>0</v>
      </c>
      <c r="H14" s="459"/>
      <c r="I14" s="459"/>
      <c r="J14" s="459"/>
      <c r="K14" s="459"/>
      <c r="L14" s="459"/>
      <c r="M14" s="459"/>
      <c r="N14" s="459"/>
      <c r="O14" s="459"/>
      <c r="P14" s="460"/>
      <c r="Q14" s="457"/>
      <c r="R14" s="458">
        <f t="shared" si="12"/>
        <v>0</v>
      </c>
      <c r="S14" s="459"/>
      <c r="T14" s="459"/>
      <c r="U14" s="461">
        <f>V14+X14+Z14+IF(ІНСТРУКЦІЯ!$G$1,0,W14)+IF(ІНСТРУКЦІЯ!$I$1,0,Y14)+IF(ІНСТРУКЦІЯ!$H$1,0,AA14)</f>
        <v>0</v>
      </c>
      <c r="V14" s="459"/>
      <c r="W14" s="459"/>
      <c r="X14" s="459"/>
      <c r="Y14" s="459"/>
      <c r="Z14" s="459"/>
      <c r="AA14" s="459"/>
      <c r="AB14" s="459"/>
      <c r="AC14" s="459"/>
      <c r="AD14" s="459"/>
      <c r="AE14" s="460"/>
      <c r="AF14" s="462">
        <f t="shared" si="13"/>
        <v>106170123.33608353</v>
      </c>
      <c r="AG14" s="458">
        <f t="shared" si="14"/>
        <v>106170123.33608353</v>
      </c>
      <c r="AH14" s="459"/>
      <c r="AI14" s="459"/>
      <c r="AJ14" s="458">
        <f t="shared" si="15"/>
        <v>106170123.33608353</v>
      </c>
      <c r="AK14" s="459"/>
      <c r="AL14" s="459"/>
      <c r="AM14" s="465"/>
      <c r="AN14" s="464"/>
      <c r="AO14" s="458">
        <v>106170123.33608353</v>
      </c>
      <c r="AP14" s="464"/>
      <c r="AQ14" s="465"/>
      <c r="AR14" s="464"/>
      <c r="AS14" s="465"/>
      <c r="AT14" s="464"/>
      <c r="AU14" s="464"/>
      <c r="AV14" s="464"/>
      <c r="AW14" s="464"/>
      <c r="AX14" s="464"/>
      <c r="AY14" s="459"/>
      <c r="AZ14" s="458"/>
      <c r="BA14" s="508">
        <f t="shared" si="16"/>
        <v>0</v>
      </c>
      <c r="BB14" s="509">
        <f t="shared" si="17"/>
        <v>0</v>
      </c>
      <c r="BC14" s="510"/>
      <c r="BD14" s="510"/>
      <c r="BE14" s="509">
        <f t="shared" si="1"/>
        <v>0</v>
      </c>
      <c r="BF14" s="512"/>
      <c r="BG14" s="511"/>
      <c r="BH14" s="512"/>
      <c r="BI14" s="511"/>
      <c r="BJ14" s="509"/>
      <c r="BK14" s="511"/>
      <c r="BL14" s="512"/>
      <c r="BM14" s="511"/>
      <c r="BN14" s="512"/>
      <c r="BO14" s="511"/>
      <c r="BP14" s="511"/>
      <c r="BQ14" s="513"/>
      <c r="BR14" s="511"/>
      <c r="BS14" s="513"/>
      <c r="BT14" s="510"/>
      <c r="BU14" s="85"/>
      <c r="BV14" s="85"/>
      <c r="BW14" s="460"/>
      <c r="BX14" s="467">
        <f>CA14+CG14+CN14+IF(ІНСТРУКЦІЯ!I4,0,'1_Елементи витрат'!CK14)</f>
        <v>0</v>
      </c>
      <c r="BY14" s="468">
        <f>CB14+CH14+CO14+IF(ІНСТРУКЦІЯ!I4,0,'1_Елементи витрат'!CL14)</f>
        <v>0</v>
      </c>
      <c r="BZ14" s="85"/>
      <c r="CA14" s="467">
        <f>BF14+(BC14+BD14)*(Лист1!$E$11/100)</f>
        <v>0</v>
      </c>
      <c r="CB14" s="85">
        <f>CA14/'5_Розрахунок тарифів'!$I$7</f>
        <v>0</v>
      </c>
      <c r="CC14" s="85"/>
      <c r="CD14" s="467">
        <f t="shared" si="2"/>
        <v>0</v>
      </c>
      <c r="CE14" s="467">
        <f t="shared" si="3"/>
        <v>0</v>
      </c>
      <c r="CF14" s="467">
        <f t="shared" si="4"/>
        <v>0</v>
      </c>
      <c r="CG14" s="467">
        <f t="shared" si="5"/>
        <v>0</v>
      </c>
      <c r="CH14" s="85">
        <f>CG14/'5_Розрахунок тарифів'!$N$7</f>
        <v>0</v>
      </c>
      <c r="CI14" s="85"/>
      <c r="CJ14" s="467" t="e">
        <f>#REF!</f>
        <v>#REF!</v>
      </c>
      <c r="CK14" s="386">
        <f t="shared" si="6"/>
        <v>0</v>
      </c>
      <c r="CL14" s="85"/>
      <c r="CM14" s="85"/>
      <c r="CN14" s="467">
        <f t="shared" si="7"/>
        <v>0</v>
      </c>
      <c r="CO14" s="85">
        <f>CN14/'5_Розрахунок тарифів'!$S$7</f>
        <v>0</v>
      </c>
      <c r="CP14" s="85"/>
      <c r="CQ14" s="85">
        <f t="shared" si="8"/>
        <v>0</v>
      </c>
      <c r="CS14" s="426">
        <f t="shared" si="9"/>
        <v>0</v>
      </c>
    </row>
    <row r="15" spans="1:97">
      <c r="A15" s="469">
        <f>IF(ISBLANK(B15),"",COUNTA($B$11:B15))</f>
        <v>5</v>
      </c>
      <c r="B15" s="470" t="s">
        <v>538</v>
      </c>
      <c r="C15" s="457">
        <f t="shared" si="23"/>
        <v>39925091.18</v>
      </c>
      <c r="D15" s="458">
        <f t="shared" si="11"/>
        <v>39925091.18</v>
      </c>
      <c r="E15" s="459"/>
      <c r="F15" s="459"/>
      <c r="G15" s="458">
        <f>H15+J15+M15+IF(ІНСТРУКЦІЯ!$G$1,0,I15)+IF(ІНСТРУКЦІЯ!$H$1,0,K15)+IF(ІНСТРУКЦІЯ!$I$1,0,L15)</f>
        <v>37408141.079999998</v>
      </c>
      <c r="H15" s="459">
        <v>27313672.02</v>
      </c>
      <c r="I15" s="459"/>
      <c r="J15" s="459">
        <v>10094469.060000001</v>
      </c>
      <c r="K15" s="459"/>
      <c r="L15" s="459"/>
      <c r="M15" s="459"/>
      <c r="N15" s="459"/>
      <c r="O15" s="459">
        <v>2516950.1</v>
      </c>
      <c r="P15" s="460"/>
      <c r="Q15" s="457">
        <f t="shared" si="24"/>
        <v>48566247.800000004</v>
      </c>
      <c r="R15" s="458">
        <f t="shared" si="12"/>
        <v>48566247.800000004</v>
      </c>
      <c r="S15" s="459"/>
      <c r="T15" s="459"/>
      <c r="U15" s="461">
        <f>V15+X15+Z15+IF(ІНСТРУКЦІЯ!$G$1,0,W15)+IF(ІНСТРУКЦІЯ!$I$1,0,Y15)+IF(ІНСТРУКЦІЯ!$H$1,0,AA15)</f>
        <v>46130934.920000002</v>
      </c>
      <c r="V15" s="473">
        <f>9599980.82-29730-1962</f>
        <v>9568288.8200000003</v>
      </c>
      <c r="W15" s="473">
        <f>29730+1962</f>
        <v>31692</v>
      </c>
      <c r="X15" s="459">
        <v>36530954.100000001</v>
      </c>
      <c r="Y15" s="459"/>
      <c r="Z15" s="459"/>
      <c r="AA15" s="459"/>
      <c r="AB15" s="459"/>
      <c r="AC15" s="459"/>
      <c r="AD15" s="459">
        <v>2435312.88</v>
      </c>
      <c r="AE15" s="460"/>
      <c r="AF15" s="462">
        <f t="shared" si="13"/>
        <v>52669956.811561152</v>
      </c>
      <c r="AG15" s="458">
        <f t="shared" si="14"/>
        <v>52669956.811561152</v>
      </c>
      <c r="AH15" s="459"/>
      <c r="AI15" s="459"/>
      <c r="AJ15" s="458">
        <f t="shared" si="15"/>
        <v>52669956.811561152</v>
      </c>
      <c r="AK15" s="459">
        <v>12309094.811561156</v>
      </c>
      <c r="AL15" s="459" t="s">
        <v>40</v>
      </c>
      <c r="AM15" s="463"/>
      <c r="AN15" s="464"/>
      <c r="AO15" s="458">
        <v>40360862</v>
      </c>
      <c r="AP15" s="464" t="s">
        <v>40</v>
      </c>
      <c r="AQ15" s="465"/>
      <c r="AR15" s="464"/>
      <c r="AS15" s="465"/>
      <c r="AT15" s="464"/>
      <c r="AU15" s="464"/>
      <c r="AV15" s="474"/>
      <c r="AW15" s="464"/>
      <c r="AX15" s="464"/>
      <c r="AY15" s="459"/>
      <c r="AZ15" s="458"/>
      <c r="BA15" s="508">
        <f t="shared" si="16"/>
        <v>184607.13050099998</v>
      </c>
      <c r="BB15" s="509">
        <f t="shared" si="17"/>
        <v>184607.13050099998</v>
      </c>
      <c r="BC15" s="510"/>
      <c r="BD15" s="510"/>
      <c r="BE15" s="509">
        <f t="shared" si="1"/>
        <v>184607.13050099998</v>
      </c>
      <c r="BF15" s="487">
        <f>Д9!C28*1000</f>
        <v>61947.532310999995</v>
      </c>
      <c r="BG15" s="509" t="s">
        <v>40</v>
      </c>
      <c r="BH15" s="487"/>
      <c r="BI15" s="511"/>
      <c r="BJ15" s="509">
        <f>Д9!C49*1000</f>
        <v>122659.59818999999</v>
      </c>
      <c r="BK15" s="511" t="s">
        <v>40</v>
      </c>
      <c r="BL15" s="512"/>
      <c r="BM15" s="511"/>
      <c r="BN15" s="512"/>
      <c r="BO15" s="511"/>
      <c r="BP15" s="511"/>
      <c r="BQ15" s="513"/>
      <c r="BR15" s="511"/>
      <c r="BS15" s="513"/>
      <c r="BT15" s="510"/>
      <c r="BU15" s="85"/>
      <c r="BV15" s="85"/>
      <c r="BW15" s="460"/>
      <c r="BX15" s="467">
        <f>CA15+CG15+CN15+IF(ІНСТРУКЦІЯ!I5,0,'1_Елементи витрат'!CK15)</f>
        <v>184607.13050099998</v>
      </c>
      <c r="BY15" s="468">
        <f>CB15+CH15+CO15+IF(ІНСТРУКЦІЯ!I5,0,'1_Елементи витрат'!CL15)</f>
        <v>99.430585812527454</v>
      </c>
      <c r="BZ15" s="85"/>
      <c r="CA15" s="467">
        <f>BF15+(BC15+BD15)*(Лист1!$E$11/100)</f>
        <v>61947.532310999995</v>
      </c>
      <c r="CB15" s="85">
        <f>CA15/'5_Розрахунок тарифів'!$I$7</f>
        <v>28.960758880146663</v>
      </c>
      <c r="CC15" s="85"/>
      <c r="CD15" s="467">
        <f t="shared" si="2"/>
        <v>0</v>
      </c>
      <c r="CE15" s="467">
        <f t="shared" si="3"/>
        <v>0</v>
      </c>
      <c r="CF15" s="467">
        <f t="shared" si="4"/>
        <v>0</v>
      </c>
      <c r="CG15" s="467">
        <f>BJ15+(BC15+BD15)*(Лист1!$E$13/100)</f>
        <v>122659.59818999999</v>
      </c>
      <c r="CH15" s="85">
        <f>CG15/'5_Розрахунок тарифів'!$N$7</f>
        <v>70.469826932380784</v>
      </c>
      <c r="CI15" s="85"/>
      <c r="CJ15" s="467" t="e">
        <f>#REF!</f>
        <v>#REF!</v>
      </c>
      <c r="CK15" s="386">
        <f t="shared" si="6"/>
        <v>0</v>
      </c>
      <c r="CL15" s="85"/>
      <c r="CM15" s="85"/>
      <c r="CN15" s="467">
        <f t="shared" si="7"/>
        <v>0</v>
      </c>
      <c r="CO15" s="85">
        <f>CN15/'5_Розрахунок тарифів'!$S$7</f>
        <v>0</v>
      </c>
      <c r="CP15" s="85"/>
      <c r="CQ15" s="85">
        <f t="shared" si="8"/>
        <v>0</v>
      </c>
      <c r="CS15" s="426">
        <f t="shared" si="9"/>
        <v>46130.93492</v>
      </c>
    </row>
    <row r="16" spans="1:97">
      <c r="A16" s="469">
        <f>IF(ISBLANK(B16),"",COUNTA($B$11:B16))</f>
        <v>6</v>
      </c>
      <c r="B16" s="456" t="s">
        <v>44</v>
      </c>
      <c r="C16" s="457">
        <f t="shared" si="23"/>
        <v>12820952.42</v>
      </c>
      <c r="D16" s="458">
        <f t="shared" si="11"/>
        <v>12820952.42</v>
      </c>
      <c r="E16" s="459"/>
      <c r="F16" s="459"/>
      <c r="G16" s="458">
        <f>H16+J16+M16+IF(ІНСТРУКЦІЯ!$G$1,0,I16)+IF(ІНСТРУКЦІЯ!$H$1,0,K16)+IF(ІНСТРУКЦІЯ!$I$1,0,L16)</f>
        <v>474148.56</v>
      </c>
      <c r="H16" s="459">
        <v>461003.52000000002</v>
      </c>
      <c r="I16" s="459"/>
      <c r="J16" s="459">
        <v>13145.04</v>
      </c>
      <c r="K16" s="459"/>
      <c r="L16" s="459"/>
      <c r="M16" s="459"/>
      <c r="N16" s="459">
        <v>12346425.689999999</v>
      </c>
      <c r="O16" s="459">
        <v>378.17</v>
      </c>
      <c r="P16" s="460"/>
      <c r="Q16" s="457">
        <f t="shared" si="24"/>
        <v>15559738.779999999</v>
      </c>
      <c r="R16" s="458">
        <f t="shared" si="12"/>
        <v>15559738.779999999</v>
      </c>
      <c r="S16" s="459"/>
      <c r="T16" s="459"/>
      <c r="U16" s="461">
        <f>V16+X16+Z16+IF(ІНСТРУКЦІЯ!$G$1,0,W16)+IF(ІНСТРУКЦІЯ!$I$1,0,Y16)+IF(ІНСТРУКЦІЯ!$H$1,0,AA16)</f>
        <v>587126.64</v>
      </c>
      <c r="V16" s="459">
        <v>46.809999999999995</v>
      </c>
      <c r="W16" s="459">
        <v>8467</v>
      </c>
      <c r="X16" s="459">
        <v>578612.82999999996</v>
      </c>
      <c r="Y16" s="459"/>
      <c r="Z16" s="459"/>
      <c r="AA16" s="459"/>
      <c r="AB16" s="459"/>
      <c r="AC16" s="459">
        <f>14980813.25-8467</f>
        <v>14972346.25</v>
      </c>
      <c r="AD16" s="459">
        <v>265.89</v>
      </c>
      <c r="AE16" s="460"/>
      <c r="AF16" s="462">
        <f t="shared" si="13"/>
        <v>17049469.44867244</v>
      </c>
      <c r="AG16" s="458">
        <f>AJ16+AX16</f>
        <v>17044270.515552439</v>
      </c>
      <c r="AH16" s="459">
        <v>1214.3468799999998</v>
      </c>
      <c r="AI16" s="459">
        <v>3984.5862400000005</v>
      </c>
      <c r="AJ16" s="458">
        <f t="shared" si="15"/>
        <v>1301203.7055524401</v>
      </c>
      <c r="AK16" s="459">
        <v>173452.55595558</v>
      </c>
      <c r="AL16" s="459" t="s">
        <v>45</v>
      </c>
      <c r="AM16" s="463"/>
      <c r="AN16" s="464"/>
      <c r="AO16" s="458">
        <v>1124965.5937568601</v>
      </c>
      <c r="AP16" s="464" t="s">
        <v>45</v>
      </c>
      <c r="AQ16" s="465"/>
      <c r="AR16" s="464"/>
      <c r="AS16" s="463">
        <v>2785.5558400000004</v>
      </c>
      <c r="AT16" s="475" t="s">
        <v>42</v>
      </c>
      <c r="AU16" s="476"/>
      <c r="AV16" s="476"/>
      <c r="AW16" s="477"/>
      <c r="AX16" s="476">
        <v>15743066.810000001</v>
      </c>
      <c r="AY16" s="459"/>
      <c r="AZ16" s="458"/>
      <c r="BA16" s="508">
        <f t="shared" si="16"/>
        <v>1563.9728708582711</v>
      </c>
      <c r="BB16" s="509">
        <f t="shared" si="17"/>
        <v>1542.6229508582712</v>
      </c>
      <c r="BC16" s="510">
        <f>(Вода!L27+Вода!M27)*1000</f>
        <v>4.9863299999999997</v>
      </c>
      <c r="BD16" s="510">
        <f>(Вода!N27+Вода!O27)*1000</f>
        <v>16.363589999999999</v>
      </c>
      <c r="BE16" s="509">
        <f t="shared" si="1"/>
        <v>1542.6229508582712</v>
      </c>
      <c r="BF16" s="487">
        <f>(Вода!F27+Вода!G27)*1000</f>
        <v>0</v>
      </c>
      <c r="BG16" s="509" t="s">
        <v>45</v>
      </c>
      <c r="BH16" s="487"/>
      <c r="BI16" s="511"/>
      <c r="BJ16" s="509">
        <f>(Вода!H27+Вода!I27)*1000</f>
        <v>1531.1754608582712</v>
      </c>
      <c r="BK16" s="511" t="s">
        <v>45</v>
      </c>
      <c r="BL16" s="512"/>
      <c r="BM16" s="511"/>
      <c r="BN16" s="487">
        <f>(Вода!J27+Вода!K27)*1000</f>
        <v>11.447490000000002</v>
      </c>
      <c r="BO16" s="509" t="s">
        <v>42</v>
      </c>
      <c r="BP16" s="478">
        <f>BN16-BR16</f>
        <v>11.447490000000002</v>
      </c>
      <c r="BQ16" s="477"/>
      <c r="BR16" s="478">
        <f>BN16/$BN$17*$BR$17</f>
        <v>0</v>
      </c>
      <c r="BS16" s="477"/>
      <c r="BT16" s="510">
        <f>(Вода!Q27+Вода!P27)*1000</f>
        <v>0</v>
      </c>
      <c r="BU16" s="85"/>
      <c r="BV16" s="85"/>
      <c r="BW16" s="460"/>
      <c r="BX16" s="467">
        <f>CA16+CG16+CN16+IF(ІНСТРУКЦІЯ!I6,0,'1_Елементи витрат'!CK16)</f>
        <v>1563.9728708582711</v>
      </c>
      <c r="BY16" s="468">
        <f>CB16+CH16+CO16+IF(ІНСТРУКЦІЯ!I6,0,'1_Елементи витрат'!CL16)</f>
        <v>0.89641640630491715</v>
      </c>
      <c r="BZ16" s="85"/>
      <c r="CA16" s="467">
        <f>BF16+(BC16+BD16)*(Лист1!$E$11/100)</f>
        <v>19.71837492980659</v>
      </c>
      <c r="CB16" s="85">
        <f>CA16/'5_Розрахунок тарифів'!$I$7</f>
        <v>9.218431801020343E-3</v>
      </c>
      <c r="CC16" s="85"/>
      <c r="CD16" s="467">
        <f t="shared" si="2"/>
        <v>0</v>
      </c>
      <c r="CE16" s="467">
        <f t="shared" si="3"/>
        <v>0</v>
      </c>
      <c r="CF16" s="467">
        <f t="shared" si="4"/>
        <v>0</v>
      </c>
      <c r="CG16" s="467">
        <f>BJ16+(BC16+BD16)*(Лист1!$E$13/100)</f>
        <v>1532.7021268956764</v>
      </c>
      <c r="CH16" s="85">
        <f>CG16/'5_Розрахунок тарифів'!$N$7</f>
        <v>0.88056096069973822</v>
      </c>
      <c r="CI16" s="85"/>
      <c r="CJ16" s="467" t="e">
        <f>#REF!</f>
        <v>#REF!</v>
      </c>
      <c r="CK16" s="386">
        <f t="shared" si="6"/>
        <v>0</v>
      </c>
      <c r="CL16" s="85"/>
      <c r="CM16" s="85"/>
      <c r="CN16" s="467">
        <f>BP16+(BC16+BD16)*(Лист1!$E$15/100)</f>
        <v>11.552369032788123</v>
      </c>
      <c r="CO16" s="85">
        <f>CN16/'5_Розрахунок тарифів'!$S$7</f>
        <v>6.6370138041585763E-3</v>
      </c>
      <c r="CP16" s="85"/>
      <c r="CQ16" s="85">
        <f t="shared" si="8"/>
        <v>0</v>
      </c>
      <c r="CS16" s="426">
        <f t="shared" si="9"/>
        <v>587.12664000000007</v>
      </c>
    </row>
    <row r="17" spans="1:97">
      <c r="A17" s="469">
        <f>IF(ISBLANK(B17),"",COUNTA($B$11:B17))</f>
        <v>7</v>
      </c>
      <c r="B17" s="470" t="s">
        <v>34</v>
      </c>
      <c r="C17" s="479">
        <f>D17+E17+F17</f>
        <v>98225889.360000014</v>
      </c>
      <c r="D17" s="458">
        <f t="shared" si="11"/>
        <v>84732920.420000002</v>
      </c>
      <c r="E17" s="480">
        <f>'2_ФОП'!F18</f>
        <v>2693788.93</v>
      </c>
      <c r="F17" s="481">
        <f>'2_ФОП'!G18</f>
        <v>10799180.01</v>
      </c>
      <c r="G17" s="458">
        <f>H17+J17+M17+IF(ІНСТРУКЦІЯ!$G$1,0,I17)+IF(ІНСТРУКЦІЯ!$H$1,0,K17)+IF(ІНСТРУКЦІЯ!$I$1,0,L17)</f>
        <v>78199970.350000009</v>
      </c>
      <c r="H17" s="461">
        <f>'2_ФОП'!I18</f>
        <v>53353950.140000001</v>
      </c>
      <c r="I17" s="461">
        <f>'2_ФОП'!J18</f>
        <v>0</v>
      </c>
      <c r="J17" s="461">
        <f>'2_ФОП'!K18</f>
        <v>19812697.809999999</v>
      </c>
      <c r="K17" s="461">
        <f>'2_ФОП'!L18</f>
        <v>0</v>
      </c>
      <c r="L17" s="461">
        <f>'2_ФОП'!M18</f>
        <v>0</v>
      </c>
      <c r="M17" s="461">
        <f>'2_ФОП'!N18</f>
        <v>5033322.4000000004</v>
      </c>
      <c r="N17" s="461">
        <v>4894442.0199999996</v>
      </c>
      <c r="O17" s="461">
        <f>'2_ФОП'!O18-N17</f>
        <v>1638508.0499999998</v>
      </c>
      <c r="P17" s="461">
        <f t="shared" ref="P17:P48" si="25">A17</f>
        <v>7</v>
      </c>
      <c r="Q17" s="482">
        <f>R17+S17+T17</f>
        <v>115242666.22999999</v>
      </c>
      <c r="R17" s="458">
        <f t="shared" si="12"/>
        <v>100021346.23999999</v>
      </c>
      <c r="S17" s="461">
        <f>'2_ФОП'!F12</f>
        <v>3034140.6</v>
      </c>
      <c r="T17" s="461">
        <f>'2_ФОП'!G12</f>
        <v>12187179.389999999</v>
      </c>
      <c r="U17" s="461">
        <f>V17+X17+Z17+IF(ІНСТРУКЦІЯ!$G$1,0,W17)+IF(ІНСТРУКЦІЯ!$I$1,0,Y17)+IF(ІНСТРУКЦІЯ!$H$1,0,AA17)</f>
        <v>92317392.239999995</v>
      </c>
      <c r="V17" s="461">
        <f>'2_ФОП'!I12</f>
        <v>63928913.770000003</v>
      </c>
      <c r="W17" s="461">
        <f>'2_ФОП'!J12</f>
        <v>67844</v>
      </c>
      <c r="X17" s="460">
        <f>'2_ФОП'!K12</f>
        <v>22787821.809999999</v>
      </c>
      <c r="Y17" s="460">
        <f>'2_ФОП'!M12</f>
        <v>0</v>
      </c>
      <c r="Z17" s="460">
        <f>'2_ФОП'!N12</f>
        <v>5532812.6600000001</v>
      </c>
      <c r="AA17" s="460">
        <f>'2_ФОП'!L12</f>
        <v>0</v>
      </c>
      <c r="AB17" s="458"/>
      <c r="AC17" s="458">
        <f>5748178.12-4596-904</f>
        <v>5742678.1200000001</v>
      </c>
      <c r="AD17" s="460">
        <f>'2_ФОП'!O12-AC17</f>
        <v>1961275.88</v>
      </c>
      <c r="AE17" s="460">
        <f t="shared" ref="AE17:AE48" si="26">A17</f>
        <v>7</v>
      </c>
      <c r="AF17" s="462">
        <f t="shared" ref="AF17:AF20" si="27">SUM(AG17:AI17)</f>
        <v>126149428.44000004</v>
      </c>
      <c r="AG17" s="458">
        <f t="shared" si="14"/>
        <v>109769535.48000005</v>
      </c>
      <c r="AH17" s="459">
        <v>3521509.4399999995</v>
      </c>
      <c r="AI17" s="459">
        <v>12858383.519999998</v>
      </c>
      <c r="AJ17" s="458">
        <f t="shared" si="15"/>
        <v>109769535.48000005</v>
      </c>
      <c r="AK17" s="459">
        <v>72356254.460000053</v>
      </c>
      <c r="AL17" s="459" t="s">
        <v>35</v>
      </c>
      <c r="AM17" s="458"/>
      <c r="AN17" s="464" t="s">
        <v>35</v>
      </c>
      <c r="AO17" s="458">
        <v>32666362.739999995</v>
      </c>
      <c r="AP17" s="464" t="s">
        <v>35</v>
      </c>
      <c r="AQ17" s="458"/>
      <c r="AR17" s="464" t="s">
        <v>35</v>
      </c>
      <c r="AS17" s="458">
        <v>4746918.28</v>
      </c>
      <c r="AT17" s="475" t="s">
        <v>35</v>
      </c>
      <c r="AU17" s="476"/>
      <c r="AV17" s="476"/>
      <c r="AW17" s="477"/>
      <c r="AX17" s="477"/>
      <c r="AY17" s="458"/>
      <c r="AZ17" s="458"/>
      <c r="BA17" s="508">
        <f t="shared" ref="BA17:BA20" si="28">SUM(BB17:BD17)</f>
        <v>2078361.08</v>
      </c>
      <c r="BB17" s="509">
        <f t="shared" si="17"/>
        <v>2017096.32</v>
      </c>
      <c r="BC17" s="509">
        <f>'2_ФОП'!F10</f>
        <v>536.41</v>
      </c>
      <c r="BD17" s="509">
        <f>'2_ФОП'!G10</f>
        <v>60728.35</v>
      </c>
      <c r="BE17" s="509">
        <f t="shared" si="1"/>
        <v>2017096.32</v>
      </c>
      <c r="BF17" s="509">
        <f>'2_ФОП'!I10</f>
        <v>1894148.34</v>
      </c>
      <c r="BG17" s="509" t="s">
        <v>35</v>
      </c>
      <c r="BH17" s="509">
        <f>'2_ФОП'!J10</f>
        <v>0</v>
      </c>
      <c r="BI17" s="511" t="s">
        <v>35</v>
      </c>
      <c r="BJ17" s="509">
        <f>'2_ФОП'!K10</f>
        <v>93804.87</v>
      </c>
      <c r="BK17" s="511" t="s">
        <v>35</v>
      </c>
      <c r="BL17" s="509">
        <f>'2_ФОП'!M10</f>
        <v>0</v>
      </c>
      <c r="BM17" s="511" t="s">
        <v>35</v>
      </c>
      <c r="BN17" s="509">
        <f>'2_ФОП'!N10</f>
        <v>29143.11</v>
      </c>
      <c r="BO17" s="509" t="s">
        <v>35</v>
      </c>
      <c r="BP17" s="478">
        <f t="shared" ref="BP17:BP79" si="29">BN17-BR17</f>
        <v>29143.11</v>
      </c>
      <c r="BQ17" s="477"/>
      <c r="BR17" s="478"/>
      <c r="BS17" s="477"/>
      <c r="BT17" s="509">
        <f>'2_ФОП'!O10</f>
        <v>0</v>
      </c>
      <c r="BU17" s="85">
        <f t="shared" ref="BU17:BU48" si="30">IFERROR(ROUND(BE17/U17*100,2),0)</f>
        <v>2.1800000000000002</v>
      </c>
      <c r="BV17" s="85">
        <f t="shared" ref="BV17:BV48" si="31">IFERROR(ROUND(BA17/Q17*100,2),0)</f>
        <v>1.8</v>
      </c>
      <c r="BW17" s="460">
        <f t="shared" ref="BW17:BW48" si="32">A17</f>
        <v>7</v>
      </c>
      <c r="BX17" s="467">
        <f>CA17+CG17+CN17+IF(ІНСТРУКЦІЯ!I7,0,'1_Елементи витрат'!CK17)</f>
        <v>2078361.08</v>
      </c>
      <c r="BY17" s="468">
        <f>CB17+CH17+CO17+IF(ІНСТРУКЦІЯ!I7,0,'1_Елементи витрат'!CL17)</f>
        <v>985.30121060624492</v>
      </c>
      <c r="BZ17" s="85">
        <f t="shared" si="18"/>
        <v>27.79424799128078</v>
      </c>
      <c r="CA17" s="467">
        <f>BF17+(BC17+BD17)*(Лист1!$E$11/100)</f>
        <v>1950731.2924262676</v>
      </c>
      <c r="CB17" s="85">
        <f>CA17/'5_Розрахунок тарифів'!$I$7</f>
        <v>911.97593338003355</v>
      </c>
      <c r="CC17" s="85">
        <f t="shared" si="19"/>
        <v>28.245971050511493</v>
      </c>
      <c r="CD17" s="467">
        <f t="shared" si="2"/>
        <v>0</v>
      </c>
      <c r="CE17" s="467">
        <f t="shared" si="3"/>
        <v>0</v>
      </c>
      <c r="CF17" s="467">
        <f t="shared" si="4"/>
        <v>0</v>
      </c>
      <c r="CG17" s="467">
        <f>BJ17+(BC17+BD17)*(Лист1!$E$13/100)</f>
        <v>98185.721468379546</v>
      </c>
      <c r="CH17" s="85">
        <f>CG17/'5_Розрахунок тарифів'!$N$7</f>
        <v>56.409208094664578</v>
      </c>
      <c r="CI17" s="85">
        <f t="shared" si="20"/>
        <v>18.362612539428152</v>
      </c>
      <c r="CJ17" s="467" t="e">
        <f>#REF!</f>
        <v>#REF!</v>
      </c>
      <c r="CK17" s="386">
        <f t="shared" si="6"/>
        <v>0</v>
      </c>
      <c r="CL17" s="85"/>
      <c r="CM17" s="85" t="e">
        <f t="shared" si="21"/>
        <v>#DIV/0!</v>
      </c>
      <c r="CN17" s="467">
        <f>BP17+(BC17+BD17)*(Лист1!$E$15/100)</f>
        <v>29444.066105352918</v>
      </c>
      <c r="CO17" s="85">
        <f>CN17/'5_Розрахунок тарифів'!$S$7</f>
        <v>16.916069131546855</v>
      </c>
      <c r="CP17" s="85">
        <f t="shared" si="22"/>
        <v>80.156600400413708</v>
      </c>
      <c r="CQ17" s="85">
        <f t="shared" si="8"/>
        <v>0</v>
      </c>
      <c r="CR17" s="426" t="s">
        <v>42</v>
      </c>
      <c r="CS17" s="426">
        <f t="shared" si="9"/>
        <v>106366.31900164986</v>
      </c>
    </row>
    <row r="18" spans="1:97">
      <c r="A18" s="455">
        <f>IF(ISBLANK(B18),"",COUNTA($B$11:B18))</f>
        <v>8</v>
      </c>
      <c r="B18" s="456" t="s">
        <v>36</v>
      </c>
      <c r="C18" s="479">
        <f t="shared" ref="C18:C78" si="33">D18+E18+F18</f>
        <v>20859791.400000006</v>
      </c>
      <c r="D18" s="458">
        <f t="shared" si="11"/>
        <v>18094135.020000003</v>
      </c>
      <c r="E18" s="459">
        <v>556985.87</v>
      </c>
      <c r="F18" s="473">
        <v>2208670.5099999998</v>
      </c>
      <c r="G18" s="458">
        <f>H18+J18+M18+IF(ІНСТРУКЦІЯ!$G$1,0,I18)+IF(ІНСТРУКЦІЯ!$H$1,0,K18)+IF(ІНСТРУКЦІЯ!$I$1,0,L18)</f>
        <v>16687355.050000001</v>
      </c>
      <c r="H18" s="459">
        <v>11410530.390000001</v>
      </c>
      <c r="I18" s="459"/>
      <c r="J18" s="459">
        <v>4186716.6</v>
      </c>
      <c r="K18" s="459"/>
      <c r="L18" s="459"/>
      <c r="M18" s="459">
        <v>1090108.06</v>
      </c>
      <c r="N18" s="459">
        <v>1070631.92</v>
      </c>
      <c r="O18" s="459">
        <v>336148.05</v>
      </c>
      <c r="P18" s="460">
        <f t="shared" si="25"/>
        <v>8</v>
      </c>
      <c r="Q18" s="457">
        <f t="shared" ref="Q18:Q78" si="34">R18+S18+T18</f>
        <v>24467402.93</v>
      </c>
      <c r="R18" s="458">
        <f t="shared" si="12"/>
        <v>21312804.289999999</v>
      </c>
      <c r="S18" s="459">
        <f>618143.83-397-26-3+5139.59</f>
        <v>622857.41999999993</v>
      </c>
      <c r="T18" s="459">
        <f>2512058.3-1248-82-79-5+21096.92</f>
        <v>2531741.2199999997</v>
      </c>
      <c r="U18" s="461">
        <f>V18+X18+Z18+IF(ІНСТРУКЦІЯ!$G$1,0,W18)+IF(ІНСТРУКЦІЯ!$I$1,0,Y18)+IF(ІНСТРУКЦІЯ!$H$1,0,AA18)</f>
        <v>19669747.579999998</v>
      </c>
      <c r="V18" s="459">
        <f>13644258-9848-650</f>
        <v>13633760</v>
      </c>
      <c r="W18" s="459">
        <f>9848+650+857+57+397+26+1248+82+1001+197+3+79+5</f>
        <v>14450</v>
      </c>
      <c r="X18" s="459">
        <v>4827115.34</v>
      </c>
      <c r="Y18" s="459"/>
      <c r="Z18" s="459">
        <f>1195336.24-857-57</f>
        <v>1194422.24</v>
      </c>
      <c r="AA18" s="459"/>
      <c r="AB18" s="459"/>
      <c r="AC18" s="459">
        <f>1251679.91-1001-197</f>
        <v>1250481.9099999999</v>
      </c>
      <c r="AD18" s="459">
        <f>392574.8</f>
        <v>392574.8</v>
      </c>
      <c r="AE18" s="460">
        <f t="shared" si="26"/>
        <v>8</v>
      </c>
      <c r="AF18" s="462">
        <f t="shared" si="27"/>
        <v>27752874.25</v>
      </c>
      <c r="AG18" s="458">
        <f t="shared" si="14"/>
        <v>24149297.800000001</v>
      </c>
      <c r="AH18" s="459">
        <v>774732.08</v>
      </c>
      <c r="AI18" s="459">
        <v>2828844.37</v>
      </c>
      <c r="AJ18" s="458">
        <f t="shared" si="15"/>
        <v>24149297.800000001</v>
      </c>
      <c r="AK18" s="459">
        <v>15918375.98</v>
      </c>
      <c r="AL18" s="459" t="s">
        <v>37</v>
      </c>
      <c r="AM18" s="458"/>
      <c r="AN18" s="464" t="s">
        <v>37</v>
      </c>
      <c r="AO18" s="458">
        <f>ROUND(AO17*0.22,2)</f>
        <v>7186599.7999999998</v>
      </c>
      <c r="AP18" s="464" t="s">
        <v>37</v>
      </c>
      <c r="AQ18" s="458"/>
      <c r="AR18" s="464" t="s">
        <v>37</v>
      </c>
      <c r="AS18" s="458">
        <v>1044322.02</v>
      </c>
      <c r="AT18" s="475" t="s">
        <v>37</v>
      </c>
      <c r="AU18" s="476"/>
      <c r="AV18" s="476"/>
      <c r="AW18" s="477"/>
      <c r="AX18" s="477"/>
      <c r="AY18" s="458"/>
      <c r="AZ18" s="458"/>
      <c r="BA18" s="508">
        <f t="shared" si="28"/>
        <v>457239.43</v>
      </c>
      <c r="BB18" s="509">
        <f t="shared" si="17"/>
        <v>443761.18</v>
      </c>
      <c r="BC18" s="509">
        <f>ROUND(BC17*0.22,2)</f>
        <v>118.01</v>
      </c>
      <c r="BD18" s="509">
        <f>ROUND(BD17*0.22,2)</f>
        <v>13360.24</v>
      </c>
      <c r="BE18" s="509">
        <f t="shared" si="1"/>
        <v>443761.18</v>
      </c>
      <c r="BF18" s="509">
        <f t="shared" ref="BF18" si="35">ROUND(BF17*0.22,2)</f>
        <v>416712.63</v>
      </c>
      <c r="BG18" s="509" t="s">
        <v>37</v>
      </c>
      <c r="BH18" s="509">
        <f>ROUND(BH17*0.22,2)</f>
        <v>0</v>
      </c>
      <c r="BI18" s="511" t="s">
        <v>37</v>
      </c>
      <c r="BJ18" s="509">
        <f>ROUND(BJ17*0.22,2)</f>
        <v>20637.07</v>
      </c>
      <c r="BK18" s="511" t="s">
        <v>37</v>
      </c>
      <c r="BL18" s="509">
        <f>ROUND(BL17*0.22,2)</f>
        <v>0</v>
      </c>
      <c r="BM18" s="511" t="s">
        <v>37</v>
      </c>
      <c r="BN18" s="509">
        <f>ROUND(BN17*0.22,2)</f>
        <v>6411.48</v>
      </c>
      <c r="BO18" s="509" t="s">
        <v>37</v>
      </c>
      <c r="BP18" s="478">
        <f t="shared" si="29"/>
        <v>6411.48</v>
      </c>
      <c r="BQ18" s="477"/>
      <c r="BR18" s="478">
        <f>BR17*0.22</f>
        <v>0</v>
      </c>
      <c r="BS18" s="477"/>
      <c r="BT18" s="509">
        <f>ROUND(BT17*0.22,2)</f>
        <v>0</v>
      </c>
      <c r="BU18" s="85">
        <f t="shared" si="30"/>
        <v>2.2599999999999998</v>
      </c>
      <c r="BV18" s="85">
        <f t="shared" si="31"/>
        <v>1.87</v>
      </c>
      <c r="BW18" s="460">
        <f t="shared" si="32"/>
        <v>8</v>
      </c>
      <c r="BX18" s="467">
        <f>CA18+CG18+CN18+IF(ІНСТРУКЦІЯ!I8,0,'1_Елементи витрат'!CK18)</f>
        <v>457239.43</v>
      </c>
      <c r="BY18" s="468">
        <f>CB18+CH18+CO18+IF(ІНСТРУКЦІЯ!I8,0,'1_Елементи витрат'!CL18)</f>
        <v>216.76626220397591</v>
      </c>
      <c r="BZ18" s="85">
        <f t="shared" si="18"/>
        <v>6.114734456445782</v>
      </c>
      <c r="CA18" s="467">
        <f>BF18+(BC18+BD18)*(Лист1!$E$11/100)</f>
        <v>429160.88211980491</v>
      </c>
      <c r="CB18" s="85">
        <f>CA18/'5_Розрахунок тарифів'!$I$7</f>
        <v>200.63470430856427</v>
      </c>
      <c r="CC18" s="85">
        <f t="shared" si="19"/>
        <v>6.2141135990548859</v>
      </c>
      <c r="CD18" s="467">
        <f t="shared" si="2"/>
        <v>0</v>
      </c>
      <c r="CE18" s="467">
        <f t="shared" si="3"/>
        <v>0</v>
      </c>
      <c r="CF18" s="467">
        <f t="shared" si="4"/>
        <v>0</v>
      </c>
      <c r="CG18" s="467">
        <f>BJ18+(BC18+BD18)*(Лист1!$E$13/100)</f>
        <v>21600.857523262748</v>
      </c>
      <c r="CH18" s="85">
        <f>CG18/'5_Розрахунок тарифів'!$N$7</f>
        <v>12.410025091533699</v>
      </c>
      <c r="CI18" s="85">
        <f t="shared" si="20"/>
        <v>4.0397745342921887</v>
      </c>
      <c r="CJ18" s="467" t="e">
        <f>#REF!</f>
        <v>#REF!</v>
      </c>
      <c r="CK18" s="386">
        <f t="shared" si="6"/>
        <v>0</v>
      </c>
      <c r="CL18" s="85"/>
      <c r="CM18" s="85" t="e">
        <f t="shared" si="21"/>
        <v>#DIV/0!</v>
      </c>
      <c r="CN18" s="467">
        <f>BP18+(BC18+BD18)*(Лист1!$E$15/100)</f>
        <v>6477.6903569323204</v>
      </c>
      <c r="CO18" s="85">
        <f>CN18/'5_Розрахунок тарифів'!$S$7</f>
        <v>3.7215328038779432</v>
      </c>
      <c r="CP18" s="85">
        <f t="shared" si="22"/>
        <v>17.634440691730465</v>
      </c>
      <c r="CQ18" s="85">
        <f t="shared" si="8"/>
        <v>0</v>
      </c>
      <c r="CS18" s="426">
        <f t="shared" si="9"/>
        <v>22581.369258335155</v>
      </c>
    </row>
    <row r="19" spans="1:97">
      <c r="A19" s="469">
        <f>IF(ISBLANK(B19),"",COUNTA($B$11:B19))</f>
        <v>9</v>
      </c>
      <c r="B19" s="470" t="s">
        <v>38</v>
      </c>
      <c r="C19" s="479">
        <f t="shared" si="33"/>
        <v>17753371.960000001</v>
      </c>
      <c r="D19" s="458">
        <f t="shared" si="11"/>
        <v>16899230.640000001</v>
      </c>
      <c r="E19" s="471">
        <v>233256.61</v>
      </c>
      <c r="F19" s="483">
        <v>620884.71</v>
      </c>
      <c r="G19" s="458">
        <f>H19+J19+M19+IF(ІНСТРУКЦІЯ!$G$1,0,I19)+IF(ІНСТРУКЦІЯ!$H$1,0,K19)+IF(ІНСТРУКЦІЯ!$I$1,0,L19)</f>
        <v>16842340.140000001</v>
      </c>
      <c r="H19" s="459">
        <v>10015295.66</v>
      </c>
      <c r="I19" s="459"/>
      <c r="J19" s="459">
        <v>6799007.2000000002</v>
      </c>
      <c r="K19" s="459"/>
      <c r="L19" s="459"/>
      <c r="M19" s="459">
        <v>28037.279999999999</v>
      </c>
      <c r="N19" s="459"/>
      <c r="O19" s="459">
        <v>56890.5</v>
      </c>
      <c r="P19" s="460">
        <f t="shared" si="25"/>
        <v>9</v>
      </c>
      <c r="Q19" s="457">
        <f t="shared" si="34"/>
        <v>16710271.949999999</v>
      </c>
      <c r="R19" s="458">
        <f t="shared" si="12"/>
        <v>15831988.83</v>
      </c>
      <c r="S19" s="459">
        <f>324117.41+2698.43-160-11-9-1</f>
        <v>326634.83999999997</v>
      </c>
      <c r="T19" s="459">
        <f>547358.41+4596.87-271-18-17-1</f>
        <v>551648.28</v>
      </c>
      <c r="U19" s="461">
        <f>V19+X19+Z19+IF(ІНСТРУКЦІЯ!$G$1,0,W19)+IF(ІНСТРУКЦІЯ!$I$1,0,Y19)+IF(ІНСТРУКЦІЯ!$H$1,0,AA19)</f>
        <v>15779237.109999999</v>
      </c>
      <c r="V19" s="459">
        <f>9521223.47-19739-1303</f>
        <v>9500181.4700000007</v>
      </c>
      <c r="W19" s="459">
        <f>19739+1303+20+1+160+11+271+18+9+1+17+1</f>
        <v>21551</v>
      </c>
      <c r="X19" s="459">
        <v>6229488.3700000001</v>
      </c>
      <c r="Y19" s="459"/>
      <c r="Z19" s="459">
        <f>28037.27-20-1</f>
        <v>28016.27</v>
      </c>
      <c r="AA19" s="459"/>
      <c r="AB19" s="459"/>
      <c r="AC19" s="459"/>
      <c r="AD19" s="459">
        <v>52751.72</v>
      </c>
      <c r="AE19" s="460">
        <f t="shared" si="26"/>
        <v>9</v>
      </c>
      <c r="AF19" s="462">
        <f t="shared" si="27"/>
        <v>14707816.839999979</v>
      </c>
      <c r="AG19" s="458">
        <f t="shared" si="14"/>
        <v>14208232.38999998</v>
      </c>
      <c r="AH19" s="459">
        <v>78544.24000000002</v>
      </c>
      <c r="AI19" s="459">
        <v>421040.20999999979</v>
      </c>
      <c r="AJ19" s="458">
        <f t="shared" si="15"/>
        <v>14208232.38999998</v>
      </c>
      <c r="AK19" s="459">
        <v>11128769.539999977</v>
      </c>
      <c r="AL19" s="459" t="s">
        <v>537</v>
      </c>
      <c r="AM19" s="459"/>
      <c r="AN19" s="484" t="s">
        <v>537</v>
      </c>
      <c r="AO19" s="459">
        <v>3051425.4500000034</v>
      </c>
      <c r="AP19" s="484" t="s">
        <v>537</v>
      </c>
      <c r="AQ19" s="459"/>
      <c r="AR19" s="484" t="s">
        <v>537</v>
      </c>
      <c r="AS19" s="459">
        <v>28037.400000000005</v>
      </c>
      <c r="AT19" s="485" t="s">
        <v>537</v>
      </c>
      <c r="AU19" s="476"/>
      <c r="AV19" s="476"/>
      <c r="AW19" s="486"/>
      <c r="AX19" s="486"/>
      <c r="AY19" s="459"/>
      <c r="AZ19" s="458"/>
      <c r="BA19" s="508">
        <f t="shared" si="28"/>
        <v>104277.03</v>
      </c>
      <c r="BB19" s="509">
        <f t="shared" si="17"/>
        <v>102197.38</v>
      </c>
      <c r="BC19" s="510">
        <v>100.61</v>
      </c>
      <c r="BD19" s="510">
        <v>1979.04</v>
      </c>
      <c r="BE19" s="509">
        <f t="shared" si="1"/>
        <v>102197.38</v>
      </c>
      <c r="BF19" s="510">
        <v>14477.52</v>
      </c>
      <c r="BG19" s="510" t="s">
        <v>537</v>
      </c>
      <c r="BH19" s="510"/>
      <c r="BI19" s="512" t="s">
        <v>537</v>
      </c>
      <c r="BJ19" s="510">
        <v>87131.88</v>
      </c>
      <c r="BK19" s="512" t="s">
        <v>537</v>
      </c>
      <c r="BL19" s="510"/>
      <c r="BM19" s="512" t="s">
        <v>537</v>
      </c>
      <c r="BN19" s="510">
        <v>587.98</v>
      </c>
      <c r="BO19" s="510" t="s">
        <v>537</v>
      </c>
      <c r="BP19" s="478">
        <f t="shared" si="29"/>
        <v>587.98</v>
      </c>
      <c r="BQ19" s="477"/>
      <c r="BR19" s="487">
        <f t="shared" ref="BR19:BR81" si="36">BN19/$BN$17*$BR$17</f>
        <v>0</v>
      </c>
      <c r="BS19" s="486"/>
      <c r="BT19" s="510"/>
      <c r="BU19" s="85">
        <f t="shared" si="30"/>
        <v>0.65</v>
      </c>
      <c r="BV19" s="85">
        <f t="shared" si="31"/>
        <v>0.62</v>
      </c>
      <c r="BW19" s="460">
        <f t="shared" si="32"/>
        <v>9</v>
      </c>
      <c r="BX19" s="467">
        <f>CA19+CG19+CN19+IF(ІНСТРУКЦІЯ!I9,0,'1_Елементи витрат'!CK19)</f>
        <v>104277.03</v>
      </c>
      <c r="BY19" s="468">
        <f>CB19+CH19+CO19+IF(ІНСТРУКЦІЯ!I9,0,'1_Елементи витрат'!CL19)</f>
        <v>58.153970148515512</v>
      </c>
      <c r="BZ19" s="85">
        <f t="shared" si="18"/>
        <v>1.3945130417926348</v>
      </c>
      <c r="CA19" s="467">
        <f>BF19+(BC19+BD19)*(Лист1!$E$11/100)</f>
        <v>16398.244687622824</v>
      </c>
      <c r="CB19" s="85">
        <f>CA19/'5_Розрахунок тарифів'!$I$7</f>
        <v>7.6662555026677275</v>
      </c>
      <c r="CC19" s="85">
        <f t="shared" si="19"/>
        <v>0.2374413875063755</v>
      </c>
      <c r="CD19" s="467">
        <f t="shared" si="2"/>
        <v>0</v>
      </c>
      <c r="CE19" s="467">
        <f t="shared" si="3"/>
        <v>0</v>
      </c>
      <c r="CF19" s="467">
        <f t="shared" si="4"/>
        <v>0</v>
      </c>
      <c r="CG19" s="467">
        <f>BJ19+(BC19+BD19)*(Лист1!$E$13/100)</f>
        <v>87280.589270324665</v>
      </c>
      <c r="CH19" s="85">
        <f>CG19/'5_Розрахунок тарифів'!$N$7</f>
        <v>50.144041813251526</v>
      </c>
      <c r="CI19" s="85">
        <f t="shared" si="20"/>
        <v>16.323143722074569</v>
      </c>
      <c r="CJ19" s="467" t="e">
        <f>#REF!</f>
        <v>#REF!</v>
      </c>
      <c r="CK19" s="386">
        <f t="shared" si="6"/>
        <v>0</v>
      </c>
      <c r="CL19" s="85"/>
      <c r="CM19" s="85" t="e">
        <f t="shared" si="21"/>
        <v>#DIV/0!</v>
      </c>
      <c r="CN19" s="467">
        <f>BP19+(BC19+BD19)*(Лист1!$E$15/100)</f>
        <v>598.19604205251437</v>
      </c>
      <c r="CO19" s="85">
        <f>CN19/'5_Розрахунок тарифів'!$S$7</f>
        <v>0.34367283259625581</v>
      </c>
      <c r="CP19" s="85">
        <f t="shared" si="22"/>
        <v>1.6284897925560389</v>
      </c>
      <c r="CQ19" s="85">
        <f t="shared" si="8"/>
        <v>0</v>
      </c>
      <c r="CS19" s="426">
        <f t="shared" si="9"/>
        <v>16589.87214276849</v>
      </c>
    </row>
    <row r="20" spans="1:97" s="499" customFormat="1">
      <c r="A20" s="488">
        <f>IF(ISBLANK(B20),"",COUNTA($B$11:B20))</f>
        <v>10</v>
      </c>
      <c r="B20" s="489" t="s">
        <v>41</v>
      </c>
      <c r="C20" s="490">
        <f t="shared" si="33"/>
        <v>4089317.9000000004</v>
      </c>
      <c r="D20" s="458">
        <f t="shared" si="11"/>
        <v>4088999.66</v>
      </c>
      <c r="E20" s="473">
        <v>318.24</v>
      </c>
      <c r="F20" s="473"/>
      <c r="G20" s="458">
        <f>H20+J20+M20+IF(ІНСТРУКЦІЯ!$G$1,0,I20)+IF(ІНСТРУКЦІЯ!$H$1,0,K20)+IF(ІНСТРУКЦІЯ!$I$1,0,L20)</f>
        <v>3999833.73</v>
      </c>
      <c r="H20" s="473">
        <v>1609297.96</v>
      </c>
      <c r="I20" s="473"/>
      <c r="J20" s="473">
        <v>2390535.77</v>
      </c>
      <c r="K20" s="473"/>
      <c r="L20" s="473"/>
      <c r="M20" s="473"/>
      <c r="N20" s="473"/>
      <c r="O20" s="473">
        <v>89165.93</v>
      </c>
      <c r="P20" s="491">
        <f t="shared" si="25"/>
        <v>10</v>
      </c>
      <c r="Q20" s="492">
        <f t="shared" si="34"/>
        <v>2740119.85</v>
      </c>
      <c r="R20" s="458">
        <f t="shared" si="12"/>
        <v>2717639.87</v>
      </c>
      <c r="S20" s="493">
        <f>22294.47+185.51</f>
        <v>22479.98</v>
      </c>
      <c r="T20" s="493"/>
      <c r="U20" s="461">
        <f>V20+X20+Z20+IF(ІНСТРУКЦІЯ!$G$1,0,W20)+IF(ІНСТРУКЦІЯ!$I$1,0,Y20)+IF(ІНСТРУКЦІЯ!$H$1,0,AA20)</f>
        <v>2647213.41</v>
      </c>
      <c r="V20" s="459">
        <f>841554.3-8618</f>
        <v>832936.3</v>
      </c>
      <c r="W20" s="493">
        <f>8618</f>
        <v>8618</v>
      </c>
      <c r="X20" s="459">
        <v>1805659.1099999999</v>
      </c>
      <c r="Y20" s="493"/>
      <c r="Z20" s="493"/>
      <c r="AA20" s="493"/>
      <c r="AB20" s="493"/>
      <c r="AC20" s="493"/>
      <c r="AD20" s="493">
        <v>70426.460000000006</v>
      </c>
      <c r="AE20" s="491">
        <f t="shared" si="26"/>
        <v>10</v>
      </c>
      <c r="AF20" s="494">
        <f t="shared" si="27"/>
        <v>5116976</v>
      </c>
      <c r="AG20" s="458">
        <f t="shared" si="14"/>
        <v>5116976</v>
      </c>
      <c r="AH20" s="459"/>
      <c r="AI20" s="459"/>
      <c r="AJ20" s="458">
        <f t="shared" si="15"/>
        <v>5116976</v>
      </c>
      <c r="AK20" s="459">
        <v>3128528</v>
      </c>
      <c r="AL20" s="459" t="s">
        <v>183</v>
      </c>
      <c r="AM20" s="493"/>
      <c r="AN20" s="495" t="s">
        <v>183</v>
      </c>
      <c r="AO20" s="459">
        <v>1988448</v>
      </c>
      <c r="AP20" s="495" t="s">
        <v>183</v>
      </c>
      <c r="AQ20" s="493"/>
      <c r="AR20" s="495" t="s">
        <v>42</v>
      </c>
      <c r="AS20" s="493"/>
      <c r="AT20" s="493" t="s">
        <v>42</v>
      </c>
      <c r="AU20" s="496"/>
      <c r="AV20" s="496"/>
      <c r="AW20" s="497"/>
      <c r="AX20" s="497"/>
      <c r="AY20" s="493"/>
      <c r="AZ20" s="498"/>
      <c r="BA20" s="508">
        <f t="shared" si="28"/>
        <v>0</v>
      </c>
      <c r="BB20" s="509">
        <f t="shared" si="17"/>
        <v>0</v>
      </c>
      <c r="BC20" s="510"/>
      <c r="BD20" s="510"/>
      <c r="BE20" s="509">
        <f t="shared" si="1"/>
        <v>0</v>
      </c>
      <c r="BF20" s="510"/>
      <c r="BG20" s="510" t="s">
        <v>183</v>
      </c>
      <c r="BH20" s="510"/>
      <c r="BI20" s="512" t="s">
        <v>183</v>
      </c>
      <c r="BJ20" s="510"/>
      <c r="BK20" s="512" t="s">
        <v>183</v>
      </c>
      <c r="BL20" s="510"/>
      <c r="BM20" s="512" t="s">
        <v>42</v>
      </c>
      <c r="BN20" s="510"/>
      <c r="BO20" s="510" t="s">
        <v>42</v>
      </c>
      <c r="BP20" s="478">
        <f t="shared" si="29"/>
        <v>0</v>
      </c>
      <c r="BQ20" s="477"/>
      <c r="BR20" s="487">
        <f t="shared" si="36"/>
        <v>0</v>
      </c>
      <c r="BS20" s="486"/>
      <c r="BT20" s="510"/>
      <c r="BU20" s="85">
        <f t="shared" si="30"/>
        <v>0</v>
      </c>
      <c r="BV20" s="85">
        <f t="shared" si="31"/>
        <v>0</v>
      </c>
      <c r="BW20" s="491">
        <f t="shared" si="32"/>
        <v>10</v>
      </c>
      <c r="BX20" s="386">
        <f>CA20+CG20+CN20+IF(ІНСТРУКЦІЯ!I10,0,'1_Елементи витрат'!CK20)</f>
        <v>0</v>
      </c>
      <c r="BY20" s="85">
        <f>CB20+CH20+CO20+IF(ІНСТРУКЦІЯ!I10,0,'1_Елементи витрат'!CL20)</f>
        <v>0</v>
      </c>
      <c r="BZ20" s="85">
        <f t="shared" si="18"/>
        <v>0</v>
      </c>
      <c r="CA20" s="386">
        <f>BF20+(BC20+BD20)*(Лист1!$E$11/100)</f>
        <v>0</v>
      </c>
      <c r="CB20" s="85">
        <f>CA20/'5_Розрахунок тарифів'!$I$7</f>
        <v>0</v>
      </c>
      <c r="CC20" s="85">
        <f t="shared" si="19"/>
        <v>0</v>
      </c>
      <c r="CD20" s="85">
        <f t="shared" si="2"/>
        <v>0</v>
      </c>
      <c r="CE20" s="85">
        <f t="shared" si="3"/>
        <v>0</v>
      </c>
      <c r="CF20" s="85">
        <f t="shared" si="4"/>
        <v>0</v>
      </c>
      <c r="CG20" s="85">
        <f>BJ20+(BC20+BD20)*(Лист1!$E$13/100)</f>
        <v>0</v>
      </c>
      <c r="CH20" s="85">
        <f>CG20/'5_Розрахунок тарифів'!$N$7</f>
        <v>0</v>
      </c>
      <c r="CI20" s="85">
        <f t="shared" si="20"/>
        <v>0</v>
      </c>
      <c r="CJ20" s="386" t="e">
        <f>#REF!</f>
        <v>#REF!</v>
      </c>
      <c r="CK20" s="386">
        <f t="shared" si="6"/>
        <v>0</v>
      </c>
      <c r="CL20" s="386"/>
      <c r="CM20" s="386" t="e">
        <f t="shared" si="21"/>
        <v>#DIV/0!</v>
      </c>
      <c r="CN20" s="386">
        <f>BP20+(BC20+BD20)*(Лист1!$E$15/100)</f>
        <v>0</v>
      </c>
      <c r="CO20" s="386">
        <f>CN20/'5_Розрахунок тарифів'!$S$7</f>
        <v>0</v>
      </c>
      <c r="CP20" s="386">
        <f t="shared" si="22"/>
        <v>0</v>
      </c>
      <c r="CQ20" s="386">
        <f t="shared" si="8"/>
        <v>0</v>
      </c>
      <c r="CS20" s="426">
        <f t="shared" si="9"/>
        <v>2667.961912286979</v>
      </c>
    </row>
    <row r="21" spans="1:97">
      <c r="A21" s="469">
        <f>IF(ISBLANK(B21),"",COUNTA($B$11:B21))</f>
        <v>11</v>
      </c>
      <c r="B21" s="470" t="s">
        <v>43</v>
      </c>
      <c r="C21" s="479">
        <f t="shared" si="33"/>
        <v>8169590.46</v>
      </c>
      <c r="D21" s="458">
        <f t="shared" si="11"/>
        <v>8169590.46</v>
      </c>
      <c r="E21" s="459"/>
      <c r="F21" s="473"/>
      <c r="G21" s="458">
        <f>H21+J21+M21+IF(ІНСТРУКЦІЯ!$G$1,0,I21)+IF(ІНСТРУКЦІЯ!$H$1,0,K21)+IF(ІНСТРУКЦІЯ!$I$1,0,L21)</f>
        <v>8169590.46</v>
      </c>
      <c r="H21" s="459">
        <v>261501.97</v>
      </c>
      <c r="I21" s="459"/>
      <c r="J21" s="459">
        <v>7908088.4900000002</v>
      </c>
      <c r="K21" s="459"/>
      <c r="L21" s="459"/>
      <c r="M21" s="459"/>
      <c r="N21" s="459"/>
      <c r="O21" s="459"/>
      <c r="P21" s="460">
        <f t="shared" si="25"/>
        <v>11</v>
      </c>
      <c r="Q21" s="457">
        <f t="shared" si="34"/>
        <v>9047410.1600000001</v>
      </c>
      <c r="R21" s="458">
        <f t="shared" si="12"/>
        <v>9047410.1600000001</v>
      </c>
      <c r="S21" s="459"/>
      <c r="T21" s="459"/>
      <c r="U21" s="461">
        <f>V21+X21+Z21+IF(ІНСТРУКЦІЯ!$G$1,0,W21)+IF(ІНСТРУКЦІЯ!$I$1,0,Y21)+IF(ІНСТРУКЦІЯ!$H$1,0,AA21)</f>
        <v>9047410.1600000001</v>
      </c>
      <c r="V21" s="459">
        <v>370957.19</v>
      </c>
      <c r="W21" s="459"/>
      <c r="X21" s="459">
        <f>6871618.9+1804834.07</f>
        <v>8676452.9700000007</v>
      </c>
      <c r="Y21" s="459"/>
      <c r="Z21" s="459"/>
      <c r="AA21" s="459"/>
      <c r="AB21" s="459"/>
      <c r="AC21" s="459"/>
      <c r="AD21" s="459"/>
      <c r="AE21" s="460">
        <f t="shared" si="26"/>
        <v>11</v>
      </c>
      <c r="AF21" s="462">
        <f t="shared" ref="AF21:AF81" si="37">SUM(AG21:AI21)</f>
        <v>8165557</v>
      </c>
      <c r="AG21" s="458">
        <f t="shared" si="14"/>
        <v>8165557</v>
      </c>
      <c r="AH21" s="459"/>
      <c r="AI21" s="459"/>
      <c r="AJ21" s="458">
        <f t="shared" si="15"/>
        <v>8165557</v>
      </c>
      <c r="AK21" s="459">
        <v>326241</v>
      </c>
      <c r="AL21" s="459" t="s">
        <v>42</v>
      </c>
      <c r="AM21" s="459"/>
      <c r="AN21" s="484" t="s">
        <v>42</v>
      </c>
      <c r="AO21" s="459">
        <v>7839316</v>
      </c>
      <c r="AP21" s="484" t="s">
        <v>42</v>
      </c>
      <c r="AQ21" s="459"/>
      <c r="AR21" s="484" t="s">
        <v>42</v>
      </c>
      <c r="AS21" s="459"/>
      <c r="AT21" s="485" t="s">
        <v>42</v>
      </c>
      <c r="AU21" s="476"/>
      <c r="AV21" s="476"/>
      <c r="AW21" s="486"/>
      <c r="AX21" s="486"/>
      <c r="AY21" s="459"/>
      <c r="AZ21" s="458"/>
      <c r="BA21" s="508">
        <f t="shared" ref="BA21:BA82" si="38">SUM(BB21:BD21)</f>
        <v>0</v>
      </c>
      <c r="BB21" s="509">
        <f t="shared" si="17"/>
        <v>0</v>
      </c>
      <c r="BC21" s="510"/>
      <c r="BD21" s="510"/>
      <c r="BE21" s="509">
        <f t="shared" si="1"/>
        <v>0</v>
      </c>
      <c r="BF21" s="510"/>
      <c r="BG21" s="510" t="s">
        <v>42</v>
      </c>
      <c r="BH21" s="510"/>
      <c r="BI21" s="512" t="s">
        <v>42</v>
      </c>
      <c r="BJ21" s="510"/>
      <c r="BK21" s="512" t="s">
        <v>42</v>
      </c>
      <c r="BL21" s="510"/>
      <c r="BM21" s="512" t="s">
        <v>42</v>
      </c>
      <c r="BN21" s="510"/>
      <c r="BO21" s="510" t="s">
        <v>42</v>
      </c>
      <c r="BP21" s="478">
        <f t="shared" si="29"/>
        <v>0</v>
      </c>
      <c r="BQ21" s="477"/>
      <c r="BR21" s="487">
        <f t="shared" si="36"/>
        <v>0</v>
      </c>
      <c r="BS21" s="486"/>
      <c r="BT21" s="510"/>
      <c r="BU21" s="85">
        <f t="shared" si="30"/>
        <v>0</v>
      </c>
      <c r="BV21" s="85">
        <f t="shared" si="31"/>
        <v>0</v>
      </c>
      <c r="BW21" s="460">
        <f t="shared" si="32"/>
        <v>11</v>
      </c>
      <c r="BX21" s="467">
        <f>CA21+CG21+CN21+IF(ІНСТРУКЦІЯ!I11,0,'1_Елементи витрат'!CK21)</f>
        <v>0</v>
      </c>
      <c r="BY21" s="468">
        <f>CB21+CH21+CO21+IF(ІНСТРУКЦІЯ!I11,0,'1_Елементи витрат'!CL21)</f>
        <v>0</v>
      </c>
      <c r="BZ21" s="85">
        <f t="shared" si="18"/>
        <v>0</v>
      </c>
      <c r="CA21" s="467">
        <f>BF21+(BC21+BD21)*(Лист1!$E$11/100)</f>
        <v>0</v>
      </c>
      <c r="CB21" s="85">
        <f>CA21/'5_Розрахунок тарифів'!$I$7</f>
        <v>0</v>
      </c>
      <c r="CC21" s="85">
        <f t="shared" si="19"/>
        <v>0</v>
      </c>
      <c r="CD21" s="467">
        <f t="shared" si="2"/>
        <v>0</v>
      </c>
      <c r="CE21" s="467">
        <f t="shared" si="3"/>
        <v>0</v>
      </c>
      <c r="CF21" s="467">
        <f t="shared" si="4"/>
        <v>0</v>
      </c>
      <c r="CG21" s="467">
        <f>BJ21+(BC21+BD21)*(Лист1!$E$13/100)</f>
        <v>0</v>
      </c>
      <c r="CH21" s="85">
        <f>CG21/'5_Розрахунок тарифів'!$N$7</f>
        <v>0</v>
      </c>
      <c r="CI21" s="85">
        <f t="shared" si="20"/>
        <v>0</v>
      </c>
      <c r="CJ21" s="467" t="e">
        <f>#REF!</f>
        <v>#REF!</v>
      </c>
      <c r="CK21" s="386">
        <f t="shared" si="6"/>
        <v>0</v>
      </c>
      <c r="CL21" s="85"/>
      <c r="CM21" s="85" t="e">
        <f t="shared" si="21"/>
        <v>#DIV/0!</v>
      </c>
      <c r="CN21" s="467">
        <f>BP21+(BC21+BD21)*(Лист1!$E$15/100)</f>
        <v>0</v>
      </c>
      <c r="CO21" s="85">
        <f>CN21/'5_Розрахунок тарифів'!$S$7</f>
        <v>0</v>
      </c>
      <c r="CP21" s="85">
        <f t="shared" si="22"/>
        <v>0</v>
      </c>
      <c r="CQ21" s="85">
        <f t="shared" si="8"/>
        <v>0</v>
      </c>
      <c r="CS21" s="426">
        <f t="shared" si="9"/>
        <v>9047.4101599999995</v>
      </c>
    </row>
    <row r="22" spans="1:97">
      <c r="A22" s="455">
        <f>IF(ISBLANK(B22),"",COUNTA($B$11:B22))</f>
        <v>12</v>
      </c>
      <c r="B22" s="470" t="s">
        <v>536</v>
      </c>
      <c r="C22" s="479">
        <f t="shared" si="33"/>
        <v>2166317.34</v>
      </c>
      <c r="D22" s="458">
        <f t="shared" si="11"/>
        <v>1280205.4100000001</v>
      </c>
      <c r="E22" s="459">
        <v>265549.67</v>
      </c>
      <c r="F22" s="473">
        <v>620562.26</v>
      </c>
      <c r="G22" s="458">
        <f>H22+J22+M22+IF(ІНСТРУКЦІЯ!$G$1,0,I22)+IF(ІНСТРУКЦІЯ!$H$1,0,K22)+IF(ІНСТРУКЦІЯ!$I$1,0,L22)</f>
        <v>1280205.4100000001</v>
      </c>
      <c r="H22" s="459">
        <v>248738.64</v>
      </c>
      <c r="I22" s="459"/>
      <c r="J22" s="459">
        <v>1031466.77</v>
      </c>
      <c r="K22" s="459"/>
      <c r="L22" s="459"/>
      <c r="M22" s="459"/>
      <c r="N22" s="459"/>
      <c r="O22" s="459"/>
      <c r="P22" s="460">
        <f t="shared" si="25"/>
        <v>12</v>
      </c>
      <c r="Q22" s="457">
        <f t="shared" si="34"/>
        <v>1433745.83</v>
      </c>
      <c r="R22" s="458">
        <f t="shared" si="12"/>
        <v>897681.79</v>
      </c>
      <c r="S22" s="459">
        <f>122476.4+1018.69</f>
        <v>123495.09</v>
      </c>
      <c r="T22" s="459">
        <f>409132.96+3435.99</f>
        <v>412568.95</v>
      </c>
      <c r="U22" s="461">
        <f>V22+X22+Z22+IF(ІНСТРУКЦІЯ!$G$1,0,W22)+IF(ІНСТРУКЦІЯ!$I$1,0,Y22)+IF(ІНСТРУКЦІЯ!$H$1,0,AA22)</f>
        <v>897681.79</v>
      </c>
      <c r="V22" s="459">
        <v>139331.27000000002</v>
      </c>
      <c r="W22" s="459"/>
      <c r="X22" s="459">
        <f>758350.47+0.05</f>
        <v>758350.52</v>
      </c>
      <c r="Y22" s="459"/>
      <c r="Z22" s="459"/>
      <c r="AA22" s="459"/>
      <c r="AB22" s="459"/>
      <c r="AC22" s="459"/>
      <c r="AD22" s="459"/>
      <c r="AE22" s="460">
        <f t="shared" si="26"/>
        <v>12</v>
      </c>
      <c r="AF22" s="462">
        <f t="shared" si="37"/>
        <v>2797616.64</v>
      </c>
      <c r="AG22" s="458">
        <f t="shared" si="14"/>
        <v>1739662.16</v>
      </c>
      <c r="AH22" s="459">
        <v>381471.67</v>
      </c>
      <c r="AI22" s="459">
        <v>676482.81</v>
      </c>
      <c r="AJ22" s="458">
        <f t="shared" si="15"/>
        <v>1739662.16</v>
      </c>
      <c r="AK22" s="459">
        <v>310622.78000000003</v>
      </c>
      <c r="AL22" s="459" t="s">
        <v>42</v>
      </c>
      <c r="AM22" s="459"/>
      <c r="AN22" s="485"/>
      <c r="AO22" s="459">
        <v>1429039.38</v>
      </c>
      <c r="AP22" s="485" t="s">
        <v>42</v>
      </c>
      <c r="AQ22" s="459"/>
      <c r="AR22" s="485"/>
      <c r="AS22" s="459"/>
      <c r="AT22" s="485" t="s">
        <v>42</v>
      </c>
      <c r="AU22" s="476"/>
      <c r="AV22" s="476"/>
      <c r="AW22" s="486"/>
      <c r="AX22" s="486"/>
      <c r="AY22" s="459"/>
      <c r="AZ22" s="458"/>
      <c r="BA22" s="508">
        <f t="shared" si="38"/>
        <v>6549.42</v>
      </c>
      <c r="BB22" s="509">
        <f t="shared" si="17"/>
        <v>4173.51</v>
      </c>
      <c r="BC22" s="510">
        <v>705.34</v>
      </c>
      <c r="BD22" s="510">
        <v>1670.57</v>
      </c>
      <c r="BE22" s="509">
        <f t="shared" si="1"/>
        <v>4173.51</v>
      </c>
      <c r="BF22" s="510">
        <v>794.69</v>
      </c>
      <c r="BG22" s="510" t="s">
        <v>42</v>
      </c>
      <c r="BH22" s="510"/>
      <c r="BI22" s="510"/>
      <c r="BJ22" s="510">
        <v>3378.82</v>
      </c>
      <c r="BK22" s="510" t="s">
        <v>42</v>
      </c>
      <c r="BL22" s="510"/>
      <c r="BM22" s="510"/>
      <c r="BN22" s="510"/>
      <c r="BO22" s="510" t="s">
        <v>42</v>
      </c>
      <c r="BP22" s="478">
        <f t="shared" si="29"/>
        <v>0</v>
      </c>
      <c r="BQ22" s="477"/>
      <c r="BR22" s="487">
        <f t="shared" si="36"/>
        <v>0</v>
      </c>
      <c r="BS22" s="486"/>
      <c r="BT22" s="510"/>
      <c r="BU22" s="85">
        <f t="shared" si="30"/>
        <v>0.46</v>
      </c>
      <c r="BV22" s="85">
        <f t="shared" si="31"/>
        <v>0.46</v>
      </c>
      <c r="BW22" s="460">
        <f t="shared" si="32"/>
        <v>12</v>
      </c>
      <c r="BX22" s="467">
        <f>CA22+CG22+CN22+IF(ІНСТРУКЦІЯ!I12,0,'1_Елементи витрат'!CK22)</f>
        <v>6549.42</v>
      </c>
      <c r="BY22" s="468">
        <f>CB22+CH22+CO22+IF(ІНСТРУКЦІЯ!I12,0,'1_Елементи витрат'!CL22)</f>
        <v>3.442883744082156</v>
      </c>
      <c r="BZ22" s="85">
        <f t="shared" si="18"/>
        <v>8.7586418659771181E-2</v>
      </c>
      <c r="CA22" s="467">
        <f>BF22+(BC22+BD22)*(Лист1!$E$11/100)</f>
        <v>2989.0347178948109</v>
      </c>
      <c r="CB22" s="85">
        <f>CA22/'5_Розрахунок тарифів'!$I$7</f>
        <v>1.3973876039928643</v>
      </c>
      <c r="CC22" s="85">
        <f t="shared" si="19"/>
        <v>4.3280275678369354E-2</v>
      </c>
      <c r="CD22" s="467">
        <f t="shared" si="2"/>
        <v>0</v>
      </c>
      <c r="CE22" s="467">
        <f t="shared" si="3"/>
        <v>0</v>
      </c>
      <c r="CF22" s="467">
        <f t="shared" si="4"/>
        <v>0</v>
      </c>
      <c r="CG22" s="467">
        <f>BJ22+(BC22+BD22)*(Лист1!$E$13/100)</f>
        <v>3548.7138967889155</v>
      </c>
      <c r="CH22" s="85">
        <f>CG22/'5_Розрахунок тарифів'!$N$7</f>
        <v>2.03879074959857</v>
      </c>
      <c r="CI22" s="85">
        <f t="shared" si="20"/>
        <v>0.66367754216691144</v>
      </c>
      <c r="CJ22" s="467" t="e">
        <f>#REF!</f>
        <v>#REF!</v>
      </c>
      <c r="CK22" s="386">
        <f t="shared" si="6"/>
        <v>0</v>
      </c>
      <c r="CL22" s="85"/>
      <c r="CM22" s="85" t="e">
        <f t="shared" si="21"/>
        <v>#DIV/0!</v>
      </c>
      <c r="CN22" s="467">
        <f>BP22+(BC22+BD22)*(Лист1!$E$15/100)</f>
        <v>11.671385316274016</v>
      </c>
      <c r="CO22" s="85">
        <f>CN22/'5_Розрахунок тарифів'!$S$7</f>
        <v>6.7053904907216164E-3</v>
      </c>
      <c r="CP22" s="85">
        <f t="shared" si="22"/>
        <v>3.1773416265552808E-2</v>
      </c>
      <c r="CQ22" s="85">
        <f t="shared" si="8"/>
        <v>0</v>
      </c>
      <c r="CS22" s="426">
        <f t="shared" si="9"/>
        <v>1392.4565166637776</v>
      </c>
    </row>
    <row r="23" spans="1:97">
      <c r="A23" s="455">
        <f>IF(ISBLANK(B23),"",COUNTA($B$11:B23))</f>
        <v>13</v>
      </c>
      <c r="B23" s="500" t="s">
        <v>795</v>
      </c>
      <c r="C23" s="479">
        <f t="shared" si="33"/>
        <v>0</v>
      </c>
      <c r="D23" s="458">
        <f t="shared" si="11"/>
        <v>0</v>
      </c>
      <c r="E23" s="459">
        <v>0</v>
      </c>
      <c r="F23" s="473">
        <v>0</v>
      </c>
      <c r="G23" s="458">
        <f>H23+J23+M23+IF(ІНСТРУКЦІЯ!$G$1,0,I23)+IF(ІНСТРУКЦІЯ!$H$1,0,K23)+IF(ІНСТРУКЦІЯ!$I$1,0,L23)</f>
        <v>0</v>
      </c>
      <c r="H23" s="459"/>
      <c r="I23" s="459"/>
      <c r="J23" s="459"/>
      <c r="K23" s="459"/>
      <c r="L23" s="459"/>
      <c r="M23" s="459"/>
      <c r="N23" s="459"/>
      <c r="O23" s="459"/>
      <c r="P23" s="460">
        <f t="shared" si="25"/>
        <v>13</v>
      </c>
      <c r="Q23" s="457">
        <f t="shared" si="34"/>
        <v>340844.33999999997</v>
      </c>
      <c r="R23" s="458">
        <f t="shared" si="12"/>
        <v>340844.33999999997</v>
      </c>
      <c r="S23" s="459"/>
      <c r="T23" s="459"/>
      <c r="U23" s="461">
        <f>V23+X23+Z23+IF(ІНСТРУКЦІЯ!$G$1,0,W23)+IF(ІНСТРУКЦІЯ!$I$1,0,Y23)+IF(ІНСТРУКЦІЯ!$H$1,0,AA23)</f>
        <v>337665.48</v>
      </c>
      <c r="V23" s="473">
        <f>308341.16-342</f>
        <v>307999.15999999997</v>
      </c>
      <c r="W23" s="473">
        <v>342</v>
      </c>
      <c r="X23" s="473">
        <v>29324.32</v>
      </c>
      <c r="Y23" s="459"/>
      <c r="Z23" s="459"/>
      <c r="AA23" s="459"/>
      <c r="AB23" s="459"/>
      <c r="AC23" s="459"/>
      <c r="AD23" s="459">
        <v>3178.86</v>
      </c>
      <c r="AE23" s="460">
        <f t="shared" si="26"/>
        <v>13</v>
      </c>
      <c r="AF23" s="462">
        <f t="shared" si="37"/>
        <v>356975</v>
      </c>
      <c r="AG23" s="458">
        <f t="shared" si="14"/>
        <v>356975</v>
      </c>
      <c r="AH23" s="459"/>
      <c r="AI23" s="459"/>
      <c r="AJ23" s="458">
        <f t="shared" si="15"/>
        <v>356975</v>
      </c>
      <c r="AK23" s="459">
        <v>230126.45</v>
      </c>
      <c r="AL23" s="485" t="s">
        <v>42</v>
      </c>
      <c r="AM23" s="459"/>
      <c r="AN23" s="485"/>
      <c r="AO23" s="459">
        <v>126848.55</v>
      </c>
      <c r="AP23" s="485" t="s">
        <v>183</v>
      </c>
      <c r="AQ23" s="459"/>
      <c r="AR23" s="485"/>
      <c r="AS23" s="459"/>
      <c r="AT23" s="485" t="s">
        <v>183</v>
      </c>
      <c r="AU23" s="476"/>
      <c r="AV23" s="476"/>
      <c r="AW23" s="486"/>
      <c r="AX23" s="486"/>
      <c r="AY23" s="459"/>
      <c r="AZ23" s="458"/>
      <c r="BA23" s="508">
        <f t="shared" si="38"/>
        <v>724.36</v>
      </c>
      <c r="BB23" s="509">
        <f t="shared" si="17"/>
        <v>724.36</v>
      </c>
      <c r="BC23" s="510"/>
      <c r="BD23" s="510"/>
      <c r="BE23" s="509">
        <f t="shared" si="1"/>
        <v>724.36</v>
      </c>
      <c r="BF23" s="510">
        <v>724.36</v>
      </c>
      <c r="BG23" s="510" t="s">
        <v>183</v>
      </c>
      <c r="BH23" s="510"/>
      <c r="BI23" s="510"/>
      <c r="BJ23" s="510"/>
      <c r="BK23" s="510" t="s">
        <v>183</v>
      </c>
      <c r="BL23" s="510"/>
      <c r="BM23" s="510"/>
      <c r="BN23" s="510"/>
      <c r="BO23" s="510" t="s">
        <v>183</v>
      </c>
      <c r="BP23" s="478">
        <f t="shared" si="29"/>
        <v>0</v>
      </c>
      <c r="BQ23" s="477"/>
      <c r="BR23" s="487">
        <f t="shared" si="36"/>
        <v>0</v>
      </c>
      <c r="BS23" s="486"/>
      <c r="BT23" s="510"/>
      <c r="BU23" s="85">
        <f t="shared" si="30"/>
        <v>0.21</v>
      </c>
      <c r="BV23" s="85">
        <f t="shared" si="31"/>
        <v>0.21</v>
      </c>
      <c r="BW23" s="460">
        <f t="shared" si="32"/>
        <v>13</v>
      </c>
      <c r="BX23" s="467">
        <f>CA23+CG23+CN23+IF(ІНСТРУКЦІЯ!I13,0,'1_Елементи витрат'!CK23)</f>
        <v>724.36</v>
      </c>
      <c r="BY23" s="468">
        <f>CB23+CH23+CO23+IF(ІНСТРУКЦІЯ!I13,0,'1_Елементи витрат'!CL23)</f>
        <v>0.33864166206178292</v>
      </c>
      <c r="BZ23" s="85">
        <f t="shared" si="18"/>
        <v>9.6869796440588393E-3</v>
      </c>
      <c r="CA23" s="467">
        <f>BF23+(BC23+BD23)*(Лист1!$E$11/100)</f>
        <v>724.36</v>
      </c>
      <c r="CB23" s="85">
        <f>CA23/'5_Розрахунок тарифів'!$I$7</f>
        <v>0.33864166206178292</v>
      </c>
      <c r="CC23" s="85">
        <f t="shared" si="19"/>
        <v>1.0488503295961684E-2</v>
      </c>
      <c r="CD23" s="467">
        <f t="shared" si="2"/>
        <v>0</v>
      </c>
      <c r="CE23" s="467">
        <f t="shared" si="3"/>
        <v>0</v>
      </c>
      <c r="CF23" s="467">
        <f t="shared" si="4"/>
        <v>0</v>
      </c>
      <c r="CG23" s="467">
        <f>BJ23+(BC23+BD23)*(Лист1!$E$13/100)</f>
        <v>0</v>
      </c>
      <c r="CH23" s="85">
        <f>CG23/'5_Розрахунок тарифів'!$N$7</f>
        <v>0</v>
      </c>
      <c r="CI23" s="85">
        <f t="shared" si="20"/>
        <v>0</v>
      </c>
      <c r="CJ23" s="467" t="e">
        <f>#REF!</f>
        <v>#REF!</v>
      </c>
      <c r="CK23" s="386">
        <f t="shared" si="6"/>
        <v>0</v>
      </c>
      <c r="CL23" s="85"/>
      <c r="CM23" s="85" t="e">
        <f t="shared" si="21"/>
        <v>#DIV/0!</v>
      </c>
      <c r="CN23" s="467">
        <f>BP23+(BC23+BD23)*(Лист1!$E$15/100)</f>
        <v>0</v>
      </c>
      <c r="CO23" s="85">
        <f>CN23/'5_Розрахунок тарифів'!$S$7</f>
        <v>0</v>
      </c>
      <c r="CP23" s="85">
        <f t="shared" si="22"/>
        <v>0</v>
      </c>
      <c r="CQ23" s="85">
        <f t="shared" si="8"/>
        <v>0</v>
      </c>
      <c r="CS23" s="426">
        <f t="shared" si="9"/>
        <v>337.66548</v>
      </c>
    </row>
    <row r="24" spans="1:97">
      <c r="A24" s="455">
        <f>IF(ISBLANK(B24),"",COUNTA($B$11:B24))</f>
        <v>14</v>
      </c>
      <c r="B24" s="500" t="s">
        <v>796</v>
      </c>
      <c r="C24" s="479">
        <f t="shared" si="33"/>
        <v>78137.179999999993</v>
      </c>
      <c r="D24" s="458">
        <f t="shared" si="11"/>
        <v>78137.179999999993</v>
      </c>
      <c r="E24" s="459"/>
      <c r="F24" s="473">
        <v>0</v>
      </c>
      <c r="G24" s="458">
        <f>H24+J24+M24+IF(ІНСТРУКЦІЯ!$G$1,0,I24)+IF(ІНСТРУКЦІЯ!$H$1,0,K24)+IF(ІНСТРУКЦІЯ!$I$1,0,L24)</f>
        <v>78137.179999999993</v>
      </c>
      <c r="H24" s="459">
        <v>78137.179999999993</v>
      </c>
      <c r="I24" s="459"/>
      <c r="J24" s="459"/>
      <c r="K24" s="459"/>
      <c r="L24" s="459"/>
      <c r="M24" s="459"/>
      <c r="N24" s="459"/>
      <c r="O24" s="459">
        <v>0</v>
      </c>
      <c r="P24" s="460">
        <f t="shared" si="25"/>
        <v>14</v>
      </c>
      <c r="Q24" s="457">
        <f t="shared" si="34"/>
        <v>107796.56</v>
      </c>
      <c r="R24" s="458">
        <f t="shared" si="12"/>
        <v>107796.56</v>
      </c>
      <c r="S24" s="459"/>
      <c r="T24" s="459"/>
      <c r="U24" s="461">
        <f>V24+X24+Z24+IF(ІНСТРУКЦІЯ!$G$1,0,W24)+IF(ІНСТРУКЦІЯ!$I$1,0,Y24)+IF(ІНСТРУКЦІЯ!$H$1,0,AA24)</f>
        <v>107796.56</v>
      </c>
      <c r="V24" s="473">
        <f>107796.56-67</f>
        <v>107729.56</v>
      </c>
      <c r="W24" s="473">
        <v>67</v>
      </c>
      <c r="X24" s="459"/>
      <c r="Y24" s="459"/>
      <c r="Z24" s="459"/>
      <c r="AA24" s="459"/>
      <c r="AB24" s="459"/>
      <c r="AC24" s="459"/>
      <c r="AD24" s="459">
        <v>0</v>
      </c>
      <c r="AE24" s="460">
        <f t="shared" si="26"/>
        <v>14</v>
      </c>
      <c r="AF24" s="462">
        <f t="shared" si="37"/>
        <v>157254.06</v>
      </c>
      <c r="AG24" s="458">
        <f t="shared" si="14"/>
        <v>157254.06</v>
      </c>
      <c r="AH24" s="459">
        <v>0</v>
      </c>
      <c r="AI24" s="459">
        <v>0</v>
      </c>
      <c r="AJ24" s="458">
        <f t="shared" si="15"/>
        <v>157254.06</v>
      </c>
      <c r="AK24" s="459"/>
      <c r="AL24" s="485" t="s">
        <v>183</v>
      </c>
      <c r="AM24" s="459"/>
      <c r="AN24" s="485"/>
      <c r="AO24" s="459">
        <v>157254.06</v>
      </c>
      <c r="AP24" s="485" t="s">
        <v>183</v>
      </c>
      <c r="AQ24" s="459"/>
      <c r="AR24" s="485"/>
      <c r="AS24" s="459"/>
      <c r="AT24" s="485" t="s">
        <v>183</v>
      </c>
      <c r="AU24" s="476"/>
      <c r="AV24" s="476"/>
      <c r="AW24" s="486"/>
      <c r="AX24" s="486"/>
      <c r="AY24" s="459"/>
      <c r="AZ24" s="458"/>
      <c r="BA24" s="508">
        <f t="shared" si="38"/>
        <v>496.31</v>
      </c>
      <c r="BB24" s="509">
        <f t="shared" si="17"/>
        <v>496.31</v>
      </c>
      <c r="BC24" s="510"/>
      <c r="BD24" s="510"/>
      <c r="BE24" s="509">
        <f t="shared" si="1"/>
        <v>496.31</v>
      </c>
      <c r="BF24" s="510">
        <v>496.31</v>
      </c>
      <c r="BG24" s="510" t="s">
        <v>183</v>
      </c>
      <c r="BH24" s="510"/>
      <c r="BI24" s="510"/>
      <c r="BJ24" s="510"/>
      <c r="BK24" s="510" t="s">
        <v>183</v>
      </c>
      <c r="BL24" s="510"/>
      <c r="BM24" s="510"/>
      <c r="BN24" s="510"/>
      <c r="BO24" s="510" t="s">
        <v>183</v>
      </c>
      <c r="BP24" s="478">
        <f t="shared" si="29"/>
        <v>0</v>
      </c>
      <c r="BQ24" s="477"/>
      <c r="BR24" s="487">
        <f t="shared" si="36"/>
        <v>0</v>
      </c>
      <c r="BS24" s="486"/>
      <c r="BT24" s="510"/>
      <c r="BU24" s="85">
        <f t="shared" si="30"/>
        <v>0.46</v>
      </c>
      <c r="BV24" s="85">
        <f t="shared" si="31"/>
        <v>0.46</v>
      </c>
      <c r="BW24" s="460">
        <f t="shared" si="32"/>
        <v>14</v>
      </c>
      <c r="BX24" s="467">
        <f>CA24+CG24+CN24+IF(ІНСТРУКЦІЯ!I14,0,'1_Елементи витрат'!CK24)</f>
        <v>496.31</v>
      </c>
      <c r="BY24" s="468">
        <f>CB24+CH24+CO24+IF(ІНСТРУКЦІЯ!I14,0,'1_Елементи витрат'!CL24)</f>
        <v>0.23202722858507299</v>
      </c>
      <c r="BZ24" s="85">
        <f t="shared" si="18"/>
        <v>6.6372313036926981E-3</v>
      </c>
      <c r="CA24" s="467">
        <f>BF24+(BC24+BD24)*(Лист1!$E$11/100)</f>
        <v>496.31</v>
      </c>
      <c r="CB24" s="85">
        <f>CA24/'5_Розрахунок тарифів'!$I$7</f>
        <v>0.23202722858507299</v>
      </c>
      <c r="CC24" s="85">
        <f t="shared" si="19"/>
        <v>7.186411550636069E-3</v>
      </c>
      <c r="CD24" s="467">
        <f t="shared" si="2"/>
        <v>0</v>
      </c>
      <c r="CE24" s="467">
        <f t="shared" si="3"/>
        <v>0</v>
      </c>
      <c r="CF24" s="467">
        <f t="shared" si="4"/>
        <v>0</v>
      </c>
      <c r="CG24" s="467">
        <f>BJ24+(BC24+BD24)*(Лист1!$E$13/100)</f>
        <v>0</v>
      </c>
      <c r="CH24" s="85">
        <f>CG24/'5_Розрахунок тарифів'!$N$7</f>
        <v>0</v>
      </c>
      <c r="CI24" s="85">
        <f t="shared" si="20"/>
        <v>0</v>
      </c>
      <c r="CJ24" s="467" t="e">
        <f>#REF!</f>
        <v>#REF!</v>
      </c>
      <c r="CK24" s="386">
        <f t="shared" si="6"/>
        <v>0</v>
      </c>
      <c r="CL24" s="85"/>
      <c r="CM24" s="85" t="e">
        <f t="shared" si="21"/>
        <v>#DIV/0!</v>
      </c>
      <c r="CN24" s="467">
        <f>BP24+(BC24+BD24)*(Лист1!$E$15/100)</f>
        <v>0</v>
      </c>
      <c r="CO24" s="85">
        <f>CN24/'5_Розрахунок тарифів'!$S$7</f>
        <v>0</v>
      </c>
      <c r="CP24" s="85">
        <f t="shared" si="22"/>
        <v>0</v>
      </c>
      <c r="CQ24" s="85">
        <f t="shared" si="8"/>
        <v>0</v>
      </c>
      <c r="CS24" s="426">
        <f t="shared" si="9"/>
        <v>107.79656</v>
      </c>
    </row>
    <row r="25" spans="1:97" ht="48">
      <c r="A25" s="455">
        <f>IF(ISBLANK(B25),"",COUNTA($B$11:B25))</f>
        <v>15</v>
      </c>
      <c r="B25" s="500" t="s">
        <v>797</v>
      </c>
      <c r="C25" s="479">
        <f t="shared" si="33"/>
        <v>28639.89</v>
      </c>
      <c r="D25" s="458">
        <f t="shared" si="11"/>
        <v>20059.02</v>
      </c>
      <c r="E25" s="459">
        <v>4503.05</v>
      </c>
      <c r="F25" s="473">
        <v>4077.82</v>
      </c>
      <c r="G25" s="458">
        <f>H25+J25+M25+IF(ІНСТРУКЦІЯ!$G$1,0,I25)+IF(ІНСТРУКЦІЯ!$H$1,0,K25)+IF(ІНСТРУКЦІЯ!$I$1,0,L25)</f>
        <v>20059.02</v>
      </c>
      <c r="H25" s="459">
        <v>4868.3999999999996</v>
      </c>
      <c r="I25" s="459"/>
      <c r="J25" s="459">
        <v>15190.62</v>
      </c>
      <c r="K25" s="459"/>
      <c r="L25" s="459"/>
      <c r="M25" s="459"/>
      <c r="N25" s="459"/>
      <c r="O25" s="459">
        <v>0</v>
      </c>
      <c r="P25" s="460">
        <f t="shared" si="25"/>
        <v>15</v>
      </c>
      <c r="Q25" s="457">
        <f t="shared" si="34"/>
        <v>36869.760000000002</v>
      </c>
      <c r="R25" s="458">
        <f t="shared" si="12"/>
        <v>26193.45</v>
      </c>
      <c r="S25" s="459">
        <f>5588.89+46.48</f>
        <v>5635.37</v>
      </c>
      <c r="T25" s="459">
        <f>4998.94+42</f>
        <v>5040.9399999999996</v>
      </c>
      <c r="U25" s="461">
        <f>V25+X25+Z25+IF(ІНСТРУКЦІЯ!$G$1,0,W25)+IF(ІНСТРУКЦІЯ!$I$1,0,Y25)+IF(ІНСТРУКЦІЯ!$H$1,0,AA25)</f>
        <v>26193.45</v>
      </c>
      <c r="V25" s="459">
        <v>6100.37</v>
      </c>
      <c r="W25" s="459"/>
      <c r="X25" s="459">
        <f>20093.04+0.04</f>
        <v>20093.080000000002</v>
      </c>
      <c r="Y25" s="459"/>
      <c r="Z25" s="459"/>
      <c r="AA25" s="459"/>
      <c r="AB25" s="459"/>
      <c r="AC25" s="459"/>
      <c r="AD25" s="459">
        <v>0</v>
      </c>
      <c r="AE25" s="460">
        <f t="shared" si="26"/>
        <v>15</v>
      </c>
      <c r="AF25" s="462">
        <f t="shared" si="37"/>
        <v>25079.3</v>
      </c>
      <c r="AG25" s="458">
        <f t="shared" si="14"/>
        <v>18061.989999999998</v>
      </c>
      <c r="AH25" s="459">
        <v>3793.01</v>
      </c>
      <c r="AI25" s="459">
        <v>3224.3</v>
      </c>
      <c r="AJ25" s="458">
        <f t="shared" si="15"/>
        <v>18061.989999999998</v>
      </c>
      <c r="AK25" s="459">
        <v>2477.66</v>
      </c>
      <c r="AL25" s="485" t="s">
        <v>42</v>
      </c>
      <c r="AM25" s="459"/>
      <c r="AN25" s="485"/>
      <c r="AO25" s="459">
        <v>15584.33</v>
      </c>
      <c r="AP25" s="485" t="s">
        <v>42</v>
      </c>
      <c r="AQ25" s="459"/>
      <c r="AR25" s="485"/>
      <c r="AS25" s="459"/>
      <c r="AT25" s="485" t="s">
        <v>42</v>
      </c>
      <c r="AU25" s="476"/>
      <c r="AV25" s="476"/>
      <c r="AW25" s="486"/>
      <c r="AX25" s="486"/>
      <c r="AY25" s="459"/>
      <c r="AZ25" s="458"/>
      <c r="BA25" s="508">
        <f t="shared" si="38"/>
        <v>142.22999999999999</v>
      </c>
      <c r="BB25" s="509">
        <f t="shared" si="17"/>
        <v>96.97999999999999</v>
      </c>
      <c r="BC25" s="510">
        <v>27.14</v>
      </c>
      <c r="BD25" s="510">
        <v>18.11</v>
      </c>
      <c r="BE25" s="509">
        <f t="shared" si="1"/>
        <v>96.97999999999999</v>
      </c>
      <c r="BF25" s="510">
        <v>23.93</v>
      </c>
      <c r="BG25" s="510" t="s">
        <v>42</v>
      </c>
      <c r="BH25" s="510"/>
      <c r="BI25" s="510"/>
      <c r="BJ25" s="510">
        <v>73.05</v>
      </c>
      <c r="BK25" s="510" t="s">
        <v>42</v>
      </c>
      <c r="BL25" s="510"/>
      <c r="BM25" s="510"/>
      <c r="BN25" s="510"/>
      <c r="BO25" s="510" t="s">
        <v>42</v>
      </c>
      <c r="BP25" s="478">
        <f t="shared" si="29"/>
        <v>0</v>
      </c>
      <c r="BQ25" s="477"/>
      <c r="BR25" s="487">
        <f t="shared" si="36"/>
        <v>0</v>
      </c>
      <c r="BS25" s="486"/>
      <c r="BT25" s="510"/>
      <c r="BU25" s="85">
        <f t="shared" si="30"/>
        <v>0.37</v>
      </c>
      <c r="BV25" s="85">
        <f t="shared" si="31"/>
        <v>0.39</v>
      </c>
      <c r="BW25" s="460">
        <f t="shared" si="32"/>
        <v>15</v>
      </c>
      <c r="BX25" s="467">
        <f>CA25+CG25+CN25+IF(ІНСТРУКЦІЯ!I15,0,'1_Елементи витрат'!CK25)</f>
        <v>142.23000000000002</v>
      </c>
      <c r="BY25" s="468">
        <f>CB25+CH25+CO25+IF(ІНСТРУКЦІЯ!I15,0,'1_Елементи витрат'!CL25)</f>
        <v>7.4680360475240876E-2</v>
      </c>
      <c r="BZ25" s="85">
        <f t="shared" si="18"/>
        <v>1.902064049332499E-3</v>
      </c>
      <c r="CA25" s="467">
        <f>BF25+(BC25+BD25)*(Лист1!$E$11/100)</f>
        <v>65.722028521593913</v>
      </c>
      <c r="CB25" s="85">
        <f>CA25/'5_Розрахунок тарифів'!$I$7</f>
        <v>3.0725353377636069E-2</v>
      </c>
      <c r="CC25" s="85">
        <f t="shared" si="19"/>
        <v>9.5163414982332749E-4</v>
      </c>
      <c r="CD25" s="467">
        <f t="shared" si="2"/>
        <v>0</v>
      </c>
      <c r="CE25" s="467">
        <f t="shared" si="3"/>
        <v>0</v>
      </c>
      <c r="CF25" s="467">
        <f t="shared" si="4"/>
        <v>0</v>
      </c>
      <c r="CG25" s="467">
        <f>BJ25+(BC25+BD25)*(Лист1!$E$13/100)</f>
        <v>76.28568604437811</v>
      </c>
      <c r="CH25" s="85">
        <f>CG25/'5_Розрахунок тарифів'!$N$7</f>
        <v>4.3827300694708582E-2</v>
      </c>
      <c r="CI25" s="85">
        <f t="shared" si="20"/>
        <v>1.4266886001224752E-2</v>
      </c>
      <c r="CJ25" s="467" t="e">
        <f>#REF!</f>
        <v>#REF!</v>
      </c>
      <c r="CK25" s="386">
        <f t="shared" si="6"/>
        <v>0</v>
      </c>
      <c r="CL25" s="85"/>
      <c r="CM25" s="85" t="e">
        <f t="shared" si="21"/>
        <v>#DIV/0!</v>
      </c>
      <c r="CN25" s="467">
        <f>BP25+(BC25+BD25)*(Лист1!$E$15/100)</f>
        <v>0.2222854340279721</v>
      </c>
      <c r="CO25" s="85">
        <f>CN25/'5_Розрахунок тарифів'!$S$7</f>
        <v>1.2770640289621793E-4</v>
      </c>
      <c r="CP25" s="85">
        <f t="shared" si="22"/>
        <v>6.0513533173237391E-4</v>
      </c>
      <c r="CQ25" s="85">
        <f t="shared" si="8"/>
        <v>0</v>
      </c>
      <c r="CS25" s="426">
        <f t="shared" si="9"/>
        <v>36.047437523631984</v>
      </c>
    </row>
    <row r="26" spans="1:97" ht="24">
      <c r="A26" s="455">
        <f>IF(ISBLANK(B26),"",COUNTA($B$11:B26))</f>
        <v>16</v>
      </c>
      <c r="B26" s="500" t="s">
        <v>798</v>
      </c>
      <c r="C26" s="479">
        <f t="shared" si="33"/>
        <v>0</v>
      </c>
      <c r="D26" s="458">
        <f t="shared" si="11"/>
        <v>0</v>
      </c>
      <c r="E26" s="459">
        <v>0</v>
      </c>
      <c r="F26" s="473">
        <v>0</v>
      </c>
      <c r="G26" s="458">
        <f>H26+J26+M26+IF(ІНСТРУКЦІЯ!$G$1,0,I26)+IF(ІНСТРУКЦІЯ!$H$1,0,K26)+IF(ІНСТРУКЦІЯ!$I$1,0,L26)</f>
        <v>0</v>
      </c>
      <c r="H26" s="459">
        <v>0</v>
      </c>
      <c r="I26" s="459"/>
      <c r="J26" s="459"/>
      <c r="K26" s="459"/>
      <c r="L26" s="459"/>
      <c r="M26" s="459"/>
      <c r="N26" s="459"/>
      <c r="O26" s="459">
        <v>0</v>
      </c>
      <c r="P26" s="460">
        <f t="shared" si="25"/>
        <v>16</v>
      </c>
      <c r="Q26" s="457">
        <f t="shared" si="34"/>
        <v>0</v>
      </c>
      <c r="R26" s="458">
        <f t="shared" si="12"/>
        <v>0</v>
      </c>
      <c r="S26" s="459"/>
      <c r="T26" s="459"/>
      <c r="U26" s="461">
        <f>V26+X26+Z26+IF(ІНСТРУКЦІЯ!$G$1,0,W26)+IF(ІНСТРУКЦІЯ!$I$1,0,Y26)+IF(ІНСТРУКЦІЯ!$H$1,0,AA26)</f>
        <v>0</v>
      </c>
      <c r="V26" s="459">
        <v>0</v>
      </c>
      <c r="W26" s="459"/>
      <c r="X26" s="459"/>
      <c r="Y26" s="459"/>
      <c r="Z26" s="459"/>
      <c r="AA26" s="459"/>
      <c r="AB26" s="459"/>
      <c r="AC26" s="459"/>
      <c r="AD26" s="459">
        <v>0</v>
      </c>
      <c r="AE26" s="460">
        <f t="shared" si="26"/>
        <v>16</v>
      </c>
      <c r="AF26" s="462">
        <f t="shared" si="37"/>
        <v>0</v>
      </c>
      <c r="AG26" s="458">
        <f t="shared" si="14"/>
        <v>0</v>
      </c>
      <c r="AH26" s="459">
        <v>0</v>
      </c>
      <c r="AI26" s="459">
        <v>0</v>
      </c>
      <c r="AJ26" s="458">
        <f t="shared" si="15"/>
        <v>0</v>
      </c>
      <c r="AK26" s="459"/>
      <c r="AL26" s="485" t="s">
        <v>42</v>
      </c>
      <c r="AM26" s="459"/>
      <c r="AN26" s="485"/>
      <c r="AO26" s="459"/>
      <c r="AP26" s="485"/>
      <c r="AQ26" s="459"/>
      <c r="AR26" s="485"/>
      <c r="AS26" s="459"/>
      <c r="AT26" s="485" t="s">
        <v>42</v>
      </c>
      <c r="AU26" s="476"/>
      <c r="AV26" s="476"/>
      <c r="AW26" s="486"/>
      <c r="AX26" s="486"/>
      <c r="AY26" s="459"/>
      <c r="AZ26" s="458"/>
      <c r="BA26" s="508">
        <f t="shared" si="38"/>
        <v>0</v>
      </c>
      <c r="BB26" s="509">
        <f t="shared" si="17"/>
        <v>0</v>
      </c>
      <c r="BC26" s="510"/>
      <c r="BD26" s="510"/>
      <c r="BE26" s="509">
        <f t="shared" si="1"/>
        <v>0</v>
      </c>
      <c r="BF26" s="510"/>
      <c r="BG26" s="510" t="s">
        <v>42</v>
      </c>
      <c r="BH26" s="510"/>
      <c r="BI26" s="510"/>
      <c r="BJ26" s="510"/>
      <c r="BK26" s="510"/>
      <c r="BL26" s="510"/>
      <c r="BM26" s="510"/>
      <c r="BN26" s="510"/>
      <c r="BO26" s="510" t="s">
        <v>42</v>
      </c>
      <c r="BP26" s="478">
        <f t="shared" si="29"/>
        <v>0</v>
      </c>
      <c r="BQ26" s="477"/>
      <c r="BR26" s="487">
        <f t="shared" si="36"/>
        <v>0</v>
      </c>
      <c r="BS26" s="486"/>
      <c r="BT26" s="510"/>
      <c r="BU26" s="85">
        <f t="shared" si="30"/>
        <v>0</v>
      </c>
      <c r="BV26" s="85">
        <f t="shared" si="31"/>
        <v>0</v>
      </c>
      <c r="BW26" s="460">
        <f t="shared" si="32"/>
        <v>16</v>
      </c>
      <c r="BX26" s="467">
        <f>CA26+CG26+CN26+IF(ІНСТРУКЦІЯ!I16,0,'1_Елементи витрат'!CK26)</f>
        <v>0</v>
      </c>
      <c r="BY26" s="468">
        <f>CB26+CH26+CO26+IF(ІНСТРУКЦІЯ!I16,0,'1_Елементи витрат'!CL26)</f>
        <v>0</v>
      </c>
      <c r="BZ26" s="85">
        <f t="shared" si="18"/>
        <v>0</v>
      </c>
      <c r="CA26" s="467">
        <f>BF26+(BC26+BD26)*(Лист1!$E$11/100)</f>
        <v>0</v>
      </c>
      <c r="CB26" s="85">
        <f>CA26/'5_Розрахунок тарифів'!$I$7</f>
        <v>0</v>
      </c>
      <c r="CC26" s="85">
        <f t="shared" si="19"/>
        <v>0</v>
      </c>
      <c r="CD26" s="467">
        <f t="shared" si="2"/>
        <v>0</v>
      </c>
      <c r="CE26" s="467">
        <f t="shared" si="3"/>
        <v>0</v>
      </c>
      <c r="CF26" s="467">
        <f t="shared" si="4"/>
        <v>0</v>
      </c>
      <c r="CG26" s="467">
        <f>BJ26+(BC26+BD26)*(Лист1!$E$13/100)</f>
        <v>0</v>
      </c>
      <c r="CH26" s="85">
        <f>CG26/'5_Розрахунок тарифів'!$N$7</f>
        <v>0</v>
      </c>
      <c r="CI26" s="85">
        <f t="shared" si="20"/>
        <v>0</v>
      </c>
      <c r="CJ26" s="467" t="e">
        <f>#REF!</f>
        <v>#REF!</v>
      </c>
      <c r="CK26" s="386">
        <f t="shared" si="6"/>
        <v>0</v>
      </c>
      <c r="CL26" s="85"/>
      <c r="CM26" s="85" t="e">
        <f t="shared" si="21"/>
        <v>#DIV/0!</v>
      </c>
      <c r="CN26" s="467">
        <f>BP26+(BC26+BD26)*(Лист1!$E$15/100)</f>
        <v>0</v>
      </c>
      <c r="CO26" s="85">
        <f>CN26/'5_Розрахунок тарифів'!$S$7</f>
        <v>0</v>
      </c>
      <c r="CP26" s="85">
        <f t="shared" si="22"/>
        <v>0</v>
      </c>
      <c r="CQ26" s="85">
        <f t="shared" si="8"/>
        <v>0</v>
      </c>
      <c r="CS26" s="426">
        <f t="shared" si="9"/>
        <v>0</v>
      </c>
    </row>
    <row r="27" spans="1:97">
      <c r="A27" s="455">
        <f>IF(ISBLANK(B27),"",COUNTA($B$11:B27))</f>
        <v>17</v>
      </c>
      <c r="B27" s="500" t="s">
        <v>799</v>
      </c>
      <c r="C27" s="479">
        <f t="shared" si="33"/>
        <v>1880236.02</v>
      </c>
      <c r="D27" s="458">
        <f t="shared" si="11"/>
        <v>1880236.02</v>
      </c>
      <c r="E27" s="459">
        <v>0</v>
      </c>
      <c r="F27" s="473">
        <v>0</v>
      </c>
      <c r="G27" s="458">
        <f>H27+J27+M27+IF(ІНСТРУКЦІЯ!$G$1,0,I27)+IF(ІНСТРУКЦІЯ!$H$1,0,K27)+IF(ІНСТРУКЦІЯ!$I$1,0,L27)</f>
        <v>1880236.02</v>
      </c>
      <c r="H27" s="459">
        <v>1880236.02</v>
      </c>
      <c r="I27" s="459"/>
      <c r="J27" s="459"/>
      <c r="K27" s="459"/>
      <c r="L27" s="459"/>
      <c r="M27" s="459"/>
      <c r="N27" s="459"/>
      <c r="O27" s="459">
        <v>0</v>
      </c>
      <c r="P27" s="460">
        <f t="shared" si="25"/>
        <v>17</v>
      </c>
      <c r="Q27" s="457">
        <f t="shared" si="34"/>
        <v>2025989.1200000001</v>
      </c>
      <c r="R27" s="458">
        <f t="shared" si="12"/>
        <v>2025989.1200000001</v>
      </c>
      <c r="S27" s="459"/>
      <c r="T27" s="459"/>
      <c r="U27" s="461">
        <f>V27+X27+Z27+IF(ІНСТРУКЦІЯ!$G$1,0,W27)+IF(ІНСТРУКЦІЯ!$I$1,0,Y27)+IF(ІНСТРУКЦІЯ!$H$1,0,AA27)</f>
        <v>2025989.1200000001</v>
      </c>
      <c r="V27" s="459">
        <v>2025989.1200000001</v>
      </c>
      <c r="W27" s="459"/>
      <c r="X27" s="459"/>
      <c r="Y27" s="459"/>
      <c r="Z27" s="459"/>
      <c r="AA27" s="459"/>
      <c r="AB27" s="459"/>
      <c r="AC27" s="459"/>
      <c r="AD27" s="459">
        <v>0</v>
      </c>
      <c r="AE27" s="460">
        <f t="shared" si="26"/>
        <v>17</v>
      </c>
      <c r="AF27" s="462">
        <f t="shared" si="37"/>
        <v>2367759.59</v>
      </c>
      <c r="AG27" s="458">
        <f t="shared" si="14"/>
        <v>2367759.59</v>
      </c>
      <c r="AH27" s="459"/>
      <c r="AI27" s="459"/>
      <c r="AJ27" s="458">
        <f t="shared" si="15"/>
        <v>2367759.59</v>
      </c>
      <c r="AK27" s="459">
        <v>2367759.59</v>
      </c>
      <c r="AL27" s="485" t="s">
        <v>42</v>
      </c>
      <c r="AM27" s="459"/>
      <c r="AN27" s="485"/>
      <c r="AO27" s="459"/>
      <c r="AP27" s="485"/>
      <c r="AQ27" s="459"/>
      <c r="AR27" s="485"/>
      <c r="AS27" s="459"/>
      <c r="AT27" s="485" t="s">
        <v>42</v>
      </c>
      <c r="AU27" s="476"/>
      <c r="AV27" s="476"/>
      <c r="AW27" s="486"/>
      <c r="AX27" s="486"/>
      <c r="AY27" s="459"/>
      <c r="AZ27" s="458"/>
      <c r="BA27" s="508">
        <f t="shared" si="38"/>
        <v>8243.06</v>
      </c>
      <c r="BB27" s="509">
        <f t="shared" si="17"/>
        <v>8243.06</v>
      </c>
      <c r="BC27" s="510"/>
      <c r="BD27" s="510"/>
      <c r="BE27" s="509">
        <f t="shared" si="1"/>
        <v>8243.06</v>
      </c>
      <c r="BF27" s="510">
        <v>8243.06</v>
      </c>
      <c r="BG27" s="510" t="s">
        <v>42</v>
      </c>
      <c r="BH27" s="510"/>
      <c r="BI27" s="510"/>
      <c r="BJ27" s="510"/>
      <c r="BK27" s="510"/>
      <c r="BL27" s="510"/>
      <c r="BM27" s="510"/>
      <c r="BN27" s="510"/>
      <c r="BO27" s="510" t="s">
        <v>42</v>
      </c>
      <c r="BP27" s="478">
        <f t="shared" si="29"/>
        <v>0</v>
      </c>
      <c r="BQ27" s="477"/>
      <c r="BR27" s="487">
        <f t="shared" si="36"/>
        <v>0</v>
      </c>
      <c r="BS27" s="486"/>
      <c r="BT27" s="510"/>
      <c r="BU27" s="85">
        <f t="shared" si="30"/>
        <v>0.41</v>
      </c>
      <c r="BV27" s="85">
        <f t="shared" si="31"/>
        <v>0.41</v>
      </c>
      <c r="BW27" s="460">
        <f t="shared" si="32"/>
        <v>17</v>
      </c>
      <c r="BX27" s="467">
        <f>CA27+CG27+CN27+IF(ІНСТРУКЦІЯ!I17,0,'1_Елементи витрат'!CK27)</f>
        <v>8243.06</v>
      </c>
      <c r="BY27" s="468">
        <f>CB27+CH27+CO27+IF(ІНСТРУКЦІЯ!I17,0,'1_Елементи витрат'!CL27)</f>
        <v>3.8536688095353138</v>
      </c>
      <c r="BZ27" s="85">
        <f t="shared" si="18"/>
        <v>0.11023573143845002</v>
      </c>
      <c r="CA27" s="467">
        <f>BF27+(BC27+BD27)*(Лист1!$E$11/100)</f>
        <v>8243.06</v>
      </c>
      <c r="CB27" s="85">
        <f>CA27/'5_Розрахунок тарифів'!$I$7</f>
        <v>3.8536688095353138</v>
      </c>
      <c r="CC27" s="85">
        <f t="shared" si="19"/>
        <v>0.119356897093724</v>
      </c>
      <c r="CD27" s="467">
        <f t="shared" si="2"/>
        <v>0</v>
      </c>
      <c r="CE27" s="467">
        <f t="shared" si="3"/>
        <v>0</v>
      </c>
      <c r="CF27" s="467">
        <f t="shared" si="4"/>
        <v>0</v>
      </c>
      <c r="CG27" s="467">
        <f>BJ27+(BC27+BD27)*(Лист1!$E$13/100)</f>
        <v>0</v>
      </c>
      <c r="CH27" s="85">
        <f>CG27/'5_Розрахунок тарифів'!$N$7</f>
        <v>0</v>
      </c>
      <c r="CI27" s="85">
        <f t="shared" si="20"/>
        <v>0</v>
      </c>
      <c r="CJ27" s="467" t="e">
        <f>#REF!</f>
        <v>#REF!</v>
      </c>
      <c r="CK27" s="386">
        <f t="shared" si="6"/>
        <v>0</v>
      </c>
      <c r="CL27" s="85"/>
      <c r="CM27" s="85" t="e">
        <f t="shared" si="21"/>
        <v>#DIV/0!</v>
      </c>
      <c r="CN27" s="467">
        <f>BP27+(BC27+BD27)*(Лист1!$E$15/100)</f>
        <v>0</v>
      </c>
      <c r="CO27" s="85">
        <f>CN27/'5_Розрахунок тарифів'!$S$7</f>
        <v>0</v>
      </c>
      <c r="CP27" s="85">
        <f t="shared" si="22"/>
        <v>0</v>
      </c>
      <c r="CQ27" s="85">
        <f t="shared" si="8"/>
        <v>0</v>
      </c>
      <c r="CS27" s="426">
        <f t="shared" si="9"/>
        <v>2025.9891200000002</v>
      </c>
    </row>
    <row r="28" spans="1:97">
      <c r="A28" s="455">
        <f>IF(ISBLANK(B28),"",COUNTA($B$11:B28))</f>
        <v>18</v>
      </c>
      <c r="B28" s="500" t="s">
        <v>800</v>
      </c>
      <c r="C28" s="479">
        <f t="shared" si="33"/>
        <v>14833.71</v>
      </c>
      <c r="D28" s="458">
        <f t="shared" si="11"/>
        <v>14833.71</v>
      </c>
      <c r="E28" s="459"/>
      <c r="F28" s="473"/>
      <c r="G28" s="458">
        <f>H28+J28+M28+IF(ІНСТРУКЦІЯ!$G$1,0,I28)+IF(ІНСТРУКЦІЯ!$H$1,0,K28)+IF(ІНСТРУКЦІЯ!$I$1,0,L28)</f>
        <v>14833.71</v>
      </c>
      <c r="H28" s="459">
        <v>14833.71</v>
      </c>
      <c r="I28" s="459"/>
      <c r="J28" s="459"/>
      <c r="K28" s="459"/>
      <c r="L28" s="459"/>
      <c r="M28" s="459"/>
      <c r="N28" s="459"/>
      <c r="O28" s="459">
        <v>0</v>
      </c>
      <c r="P28" s="460">
        <f t="shared" si="25"/>
        <v>18</v>
      </c>
      <c r="Q28" s="457">
        <f t="shared" si="34"/>
        <v>15274.15</v>
      </c>
      <c r="R28" s="458">
        <f t="shared" si="12"/>
        <v>15274.15</v>
      </c>
      <c r="S28" s="459"/>
      <c r="T28" s="459"/>
      <c r="U28" s="461">
        <f>V28+X28+Z28+IF(ІНСТРУКЦІЯ!$G$1,0,W28)+IF(ІНСТРУКЦІЯ!$I$1,0,Y28)+IF(ІНСТРУКЦІЯ!$H$1,0,AA28)</f>
        <v>15274.15</v>
      </c>
      <c r="V28" s="459">
        <v>15274.15</v>
      </c>
      <c r="W28" s="459"/>
      <c r="X28" s="459"/>
      <c r="Y28" s="459"/>
      <c r="Z28" s="459"/>
      <c r="AA28" s="459"/>
      <c r="AB28" s="459"/>
      <c r="AC28" s="459"/>
      <c r="AD28" s="459">
        <v>0</v>
      </c>
      <c r="AE28" s="460">
        <f t="shared" si="26"/>
        <v>18</v>
      </c>
      <c r="AF28" s="462">
        <f t="shared" si="37"/>
        <v>14283.6</v>
      </c>
      <c r="AG28" s="458">
        <f t="shared" si="14"/>
        <v>14283.6</v>
      </c>
      <c r="AH28" s="459"/>
      <c r="AI28" s="459"/>
      <c r="AJ28" s="458">
        <f t="shared" si="15"/>
        <v>14283.6</v>
      </c>
      <c r="AK28" s="459">
        <v>14283.6</v>
      </c>
      <c r="AL28" s="485" t="s">
        <v>42</v>
      </c>
      <c r="AM28" s="459"/>
      <c r="AN28" s="485"/>
      <c r="AO28" s="459"/>
      <c r="AP28" s="485"/>
      <c r="AQ28" s="459"/>
      <c r="AR28" s="485"/>
      <c r="AS28" s="459"/>
      <c r="AT28" s="485" t="s">
        <v>42</v>
      </c>
      <c r="AU28" s="476"/>
      <c r="AV28" s="476"/>
      <c r="AW28" s="486"/>
      <c r="AX28" s="486"/>
      <c r="AY28" s="459"/>
      <c r="AZ28" s="458"/>
      <c r="BA28" s="508">
        <f t="shared" si="38"/>
        <v>0</v>
      </c>
      <c r="BB28" s="509">
        <f t="shared" si="17"/>
        <v>0</v>
      </c>
      <c r="BC28" s="510"/>
      <c r="BD28" s="510"/>
      <c r="BE28" s="509">
        <f t="shared" si="1"/>
        <v>0</v>
      </c>
      <c r="BF28" s="510">
        <v>0</v>
      </c>
      <c r="BG28" s="510" t="s">
        <v>42</v>
      </c>
      <c r="BH28" s="510"/>
      <c r="BI28" s="510"/>
      <c r="BJ28" s="510"/>
      <c r="BK28" s="510"/>
      <c r="BL28" s="510"/>
      <c r="BM28" s="510"/>
      <c r="BN28" s="510"/>
      <c r="BO28" s="510" t="s">
        <v>42</v>
      </c>
      <c r="BP28" s="478">
        <f t="shared" si="29"/>
        <v>0</v>
      </c>
      <c r="BQ28" s="477"/>
      <c r="BR28" s="487">
        <f t="shared" si="36"/>
        <v>0</v>
      </c>
      <c r="BS28" s="486"/>
      <c r="BT28" s="510"/>
      <c r="BU28" s="85">
        <f t="shared" si="30"/>
        <v>0</v>
      </c>
      <c r="BV28" s="85">
        <f t="shared" si="31"/>
        <v>0</v>
      </c>
      <c r="BW28" s="460">
        <f t="shared" si="32"/>
        <v>18</v>
      </c>
      <c r="BX28" s="467">
        <f>CA28+CG28+CN28+IF(ІНСТРУКЦІЯ!I18,0,'1_Елементи витрат'!CK28)</f>
        <v>0</v>
      </c>
      <c r="BY28" s="468">
        <f>CB28+CH28+CO28+IF(ІНСТРУКЦІЯ!I18,0,'1_Елементи витрат'!CL28)</f>
        <v>0</v>
      </c>
      <c r="BZ28" s="85">
        <f t="shared" si="18"/>
        <v>0</v>
      </c>
      <c r="CA28" s="467">
        <f>BF28+(BC28+BD28)*(Лист1!$E$11/100)</f>
        <v>0</v>
      </c>
      <c r="CB28" s="85">
        <f>CA28/'5_Розрахунок тарифів'!$I$7</f>
        <v>0</v>
      </c>
      <c r="CC28" s="85">
        <f t="shared" si="19"/>
        <v>0</v>
      </c>
      <c r="CD28" s="467">
        <f t="shared" si="2"/>
        <v>0</v>
      </c>
      <c r="CE28" s="467">
        <f t="shared" si="3"/>
        <v>0</v>
      </c>
      <c r="CF28" s="467">
        <f t="shared" si="4"/>
        <v>0</v>
      </c>
      <c r="CG28" s="467">
        <f>BJ28+(BC28+BD28)*(Лист1!$E$13/100)</f>
        <v>0</v>
      </c>
      <c r="CH28" s="85">
        <f>CG28/'5_Розрахунок тарифів'!$N$7</f>
        <v>0</v>
      </c>
      <c r="CI28" s="85">
        <f t="shared" si="20"/>
        <v>0</v>
      </c>
      <c r="CJ28" s="467" t="e">
        <f>#REF!</f>
        <v>#REF!</v>
      </c>
      <c r="CK28" s="386">
        <f t="shared" si="6"/>
        <v>0</v>
      </c>
      <c r="CL28" s="85"/>
      <c r="CM28" s="85" t="e">
        <f t="shared" si="21"/>
        <v>#DIV/0!</v>
      </c>
      <c r="CN28" s="467">
        <f>BP28+(BC28+BD28)*(Лист1!$E$15/100)</f>
        <v>0</v>
      </c>
      <c r="CO28" s="85">
        <f>CN28/'5_Розрахунок тарифів'!$S$7</f>
        <v>0</v>
      </c>
      <c r="CP28" s="85">
        <f t="shared" si="22"/>
        <v>0</v>
      </c>
      <c r="CQ28" s="85">
        <f t="shared" si="8"/>
        <v>0</v>
      </c>
      <c r="CS28" s="426">
        <f t="shared" si="9"/>
        <v>15.274149999999999</v>
      </c>
    </row>
    <row r="29" spans="1:97">
      <c r="A29" s="455">
        <f>IF(ISBLANK(B29),"",COUNTA($B$11:B29))</f>
        <v>19</v>
      </c>
      <c r="B29" s="500" t="s">
        <v>801</v>
      </c>
      <c r="C29" s="479">
        <f t="shared" si="33"/>
        <v>340613.61000000004</v>
      </c>
      <c r="D29" s="458">
        <f t="shared" si="11"/>
        <v>0</v>
      </c>
      <c r="E29" s="501">
        <v>273374.08000000002</v>
      </c>
      <c r="F29" s="473">
        <v>67239.530000000013</v>
      </c>
      <c r="G29" s="458">
        <f>H29+J29+M29+IF(ІНСТРУКЦІЯ!$G$1,0,I29)+IF(ІНСТРУКЦІЯ!$H$1,0,K29)+IF(ІНСТРУКЦІЯ!$I$1,0,L29)</f>
        <v>0</v>
      </c>
      <c r="H29" s="459">
        <v>0</v>
      </c>
      <c r="I29" s="459"/>
      <c r="J29" s="459"/>
      <c r="K29" s="459"/>
      <c r="L29" s="459"/>
      <c r="M29" s="459"/>
      <c r="N29" s="459"/>
      <c r="O29" s="459">
        <v>0</v>
      </c>
      <c r="P29" s="460">
        <f t="shared" si="25"/>
        <v>19</v>
      </c>
      <c r="Q29" s="457">
        <f t="shared" si="34"/>
        <v>384985.55999999994</v>
      </c>
      <c r="R29" s="458">
        <f t="shared" si="12"/>
        <v>0</v>
      </c>
      <c r="S29" s="473">
        <f>310837.24+2587.91+0.04</f>
        <v>313425.18999999994</v>
      </c>
      <c r="T29" s="473">
        <f>70964.3+595.98+0.09</f>
        <v>71560.37</v>
      </c>
      <c r="U29" s="461">
        <f>V29+X29+Z29+IF(ІНСТРУКЦІЯ!$G$1,0,W29)+IF(ІНСТРУКЦІЯ!$I$1,0,Y29)+IF(ІНСТРУКЦІЯ!$H$1,0,AA29)</f>
        <v>0</v>
      </c>
      <c r="V29" s="459">
        <v>0</v>
      </c>
      <c r="W29" s="459"/>
      <c r="X29" s="459"/>
      <c r="Y29" s="459"/>
      <c r="Z29" s="459"/>
      <c r="AA29" s="459"/>
      <c r="AB29" s="459"/>
      <c r="AC29" s="459"/>
      <c r="AD29" s="459">
        <v>0</v>
      </c>
      <c r="AE29" s="460">
        <f t="shared" si="26"/>
        <v>19</v>
      </c>
      <c r="AF29" s="462">
        <f t="shared" si="37"/>
        <v>272009.18</v>
      </c>
      <c r="AG29" s="458">
        <f t="shared" si="14"/>
        <v>0</v>
      </c>
      <c r="AH29" s="459">
        <v>212788.17</v>
      </c>
      <c r="AI29" s="459">
        <v>59221.01</v>
      </c>
      <c r="AJ29" s="458">
        <f t="shared" si="15"/>
        <v>0</v>
      </c>
      <c r="AK29" s="459">
        <v>0</v>
      </c>
      <c r="AL29" s="485"/>
      <c r="AM29" s="459"/>
      <c r="AN29" s="485"/>
      <c r="AO29" s="459"/>
      <c r="AP29" s="485"/>
      <c r="AQ29" s="459"/>
      <c r="AR29" s="485"/>
      <c r="AS29" s="459"/>
      <c r="AT29" s="485" t="s">
        <v>42</v>
      </c>
      <c r="AU29" s="476"/>
      <c r="AV29" s="476"/>
      <c r="AW29" s="486"/>
      <c r="AX29" s="486"/>
      <c r="AY29" s="459"/>
      <c r="AZ29" s="458"/>
      <c r="BA29" s="508">
        <f t="shared" si="38"/>
        <v>1508.9099999999999</v>
      </c>
      <c r="BB29" s="509">
        <f t="shared" si="17"/>
        <v>0</v>
      </c>
      <c r="BC29" s="510">
        <v>861.29</v>
      </c>
      <c r="BD29" s="510">
        <v>647.62</v>
      </c>
      <c r="BE29" s="509">
        <f t="shared" si="1"/>
        <v>0</v>
      </c>
      <c r="BF29" s="510"/>
      <c r="BG29" s="510"/>
      <c r="BH29" s="510"/>
      <c r="BI29" s="510"/>
      <c r="BJ29" s="510"/>
      <c r="BK29" s="510"/>
      <c r="BL29" s="510"/>
      <c r="BM29" s="510"/>
      <c r="BN29" s="510"/>
      <c r="BO29" s="510" t="s">
        <v>42</v>
      </c>
      <c r="BP29" s="478">
        <f t="shared" si="29"/>
        <v>0</v>
      </c>
      <c r="BQ29" s="477"/>
      <c r="BR29" s="487">
        <f t="shared" si="36"/>
        <v>0</v>
      </c>
      <c r="BS29" s="486"/>
      <c r="BT29" s="510"/>
      <c r="BU29" s="85">
        <f t="shared" si="30"/>
        <v>0</v>
      </c>
      <c r="BV29" s="85">
        <f t="shared" si="31"/>
        <v>0.39</v>
      </c>
      <c r="BW29" s="460">
        <f t="shared" si="32"/>
        <v>19</v>
      </c>
      <c r="BX29" s="467">
        <f>CA29+CG29+CN29+IF(ІНСТРУКЦІЯ!I19,0,'1_Елементи витрат'!CK29)</f>
        <v>1508.9099999999999</v>
      </c>
      <c r="BY29" s="468">
        <f>CB29+CH29+CO29+IF(ІНСТРУКЦІЯ!I19,0,'1_Елементи витрат'!CL29)</f>
        <v>0.71776181487475577</v>
      </c>
      <c r="BZ29" s="85">
        <f t="shared" si="18"/>
        <v>2.0178889577995501E-2</v>
      </c>
      <c r="CA29" s="467">
        <f>BF29+(BC29+BD29)*(Лист1!$E$11/100)</f>
        <v>1393.6002156136633</v>
      </c>
      <c r="CB29" s="85">
        <f>CA29/'5_Розрахунок тарифів'!$I$7</f>
        <v>0.65151456908867134</v>
      </c>
      <c r="CC29" s="85">
        <f t="shared" si="19"/>
        <v>2.0178889577995497E-2</v>
      </c>
      <c r="CD29" s="467">
        <f t="shared" si="2"/>
        <v>0</v>
      </c>
      <c r="CE29" s="467">
        <f t="shared" si="3"/>
        <v>0</v>
      </c>
      <c r="CF29" s="467">
        <f t="shared" si="4"/>
        <v>0</v>
      </c>
      <c r="CG29" s="467">
        <f>BJ29+(BC29+BD29)*(Лист1!$E$13/100)</f>
        <v>107.89743710989138</v>
      </c>
      <c r="CH29" s="85">
        <f>CG29/'5_Розрахунок тарифів'!$N$7</f>
        <v>6.1988738197263839E-2</v>
      </c>
      <c r="CI29" s="85">
        <f t="shared" si="20"/>
        <v>2.017888957799549E-2</v>
      </c>
      <c r="CJ29" s="467" t="e">
        <f>#REF!</f>
        <v>#REF!</v>
      </c>
      <c r="CK29" s="386">
        <f t="shared" si="6"/>
        <v>0</v>
      </c>
      <c r="CL29" s="85"/>
      <c r="CM29" s="85" t="e">
        <f t="shared" si="21"/>
        <v>#DIV/0!</v>
      </c>
      <c r="CN29" s="467">
        <f>BP29+(BC29+BD29)*(Лист1!$E$15/100)</f>
        <v>7.4123472764452458</v>
      </c>
      <c r="CO29" s="85">
        <f>CN29/'5_Розрахунок тарифів'!$S$7</f>
        <v>4.2585075888206007E-3</v>
      </c>
      <c r="CP29" s="85">
        <f t="shared" si="22"/>
        <v>2.0178889577995497E-2</v>
      </c>
      <c r="CQ29" s="85">
        <f t="shared" si="8"/>
        <v>0</v>
      </c>
      <c r="CS29" s="426">
        <f t="shared" si="9"/>
        <v>355.33277930469143</v>
      </c>
    </row>
    <row r="30" spans="1:97">
      <c r="A30" s="455">
        <f>IF(ISBLANK(B30),"",COUNTA($B$11:B30))</f>
        <v>20</v>
      </c>
      <c r="B30" s="500" t="s">
        <v>544</v>
      </c>
      <c r="C30" s="479">
        <f t="shared" si="33"/>
        <v>430743.16000000003</v>
      </c>
      <c r="D30" s="458">
        <f t="shared" si="11"/>
        <v>379398.16000000003</v>
      </c>
      <c r="E30" s="501">
        <v>24207.23</v>
      </c>
      <c r="F30" s="473">
        <v>27137.77</v>
      </c>
      <c r="G30" s="458">
        <f>H30+J30+M30+IF(ІНСТРУКЦІЯ!$G$1,0,I30)+IF(ІНСТРУКЦІЯ!$H$1,0,K30)+IF(ІНСТРУКЦІЯ!$I$1,0,L30)</f>
        <v>373469.51</v>
      </c>
      <c r="H30" s="459">
        <v>257443.59</v>
      </c>
      <c r="I30" s="459"/>
      <c r="J30" s="459">
        <v>114687.02</v>
      </c>
      <c r="K30" s="459"/>
      <c r="L30" s="459"/>
      <c r="M30" s="459">
        <v>1338.9</v>
      </c>
      <c r="N30" s="459">
        <v>613.4</v>
      </c>
      <c r="O30" s="459">
        <v>5315.25</v>
      </c>
      <c r="P30" s="460">
        <f t="shared" si="25"/>
        <v>20</v>
      </c>
      <c r="Q30" s="457">
        <f t="shared" si="34"/>
        <v>532389.01</v>
      </c>
      <c r="R30" s="458">
        <f t="shared" si="12"/>
        <v>459747.59</v>
      </c>
      <c r="S30" s="459">
        <f>21711.34+180.53</f>
        <v>21891.87</v>
      </c>
      <c r="T30" s="473">
        <f>50326.9+422.65</f>
        <v>50749.55</v>
      </c>
      <c r="U30" s="461">
        <f>V30+X30+Z30+IF(ІНСТРУКЦІЯ!$G$1,0,W30)+IF(ІНСТРУКЦІЯ!$I$1,0,Y30)+IF(ІНСТРУКЦІЯ!$H$1,0,AA30)</f>
        <v>452748.52</v>
      </c>
      <c r="V30" s="473">
        <f>323385.81-258</f>
        <v>323127.81</v>
      </c>
      <c r="W30" s="473">
        <v>258</v>
      </c>
      <c r="X30" s="459">
        <v>128375.6</v>
      </c>
      <c r="Y30" s="459"/>
      <c r="Z30" s="459">
        <v>987.11</v>
      </c>
      <c r="AA30" s="459"/>
      <c r="AB30" s="459"/>
      <c r="AC30" s="459">
        <f>626.8</f>
        <v>626.79999999999995</v>
      </c>
      <c r="AD30" s="459">
        <v>6372.27</v>
      </c>
      <c r="AE30" s="460">
        <f t="shared" si="26"/>
        <v>20</v>
      </c>
      <c r="AF30" s="462">
        <f t="shared" si="37"/>
        <v>648153.10000000009</v>
      </c>
      <c r="AG30" s="458">
        <f t="shared" si="14"/>
        <v>634451</v>
      </c>
      <c r="AH30" s="459">
        <v>9021.31</v>
      </c>
      <c r="AI30" s="459">
        <v>4680.79</v>
      </c>
      <c r="AJ30" s="458">
        <f t="shared" si="15"/>
        <v>634451</v>
      </c>
      <c r="AK30" s="459">
        <v>452235.62</v>
      </c>
      <c r="AL30" s="485" t="s">
        <v>42</v>
      </c>
      <c r="AM30" s="459"/>
      <c r="AN30" s="485" t="s">
        <v>42</v>
      </c>
      <c r="AO30" s="459">
        <v>174226.91</v>
      </c>
      <c r="AP30" s="485" t="s">
        <v>42</v>
      </c>
      <c r="AQ30" s="459"/>
      <c r="AR30" s="485" t="s">
        <v>42</v>
      </c>
      <c r="AS30" s="459">
        <v>7988.47</v>
      </c>
      <c r="AT30" s="485" t="s">
        <v>42</v>
      </c>
      <c r="AU30" s="476"/>
      <c r="AV30" s="476"/>
      <c r="AW30" s="486"/>
      <c r="AX30" s="486"/>
      <c r="AY30" s="459"/>
      <c r="AZ30" s="458"/>
      <c r="BA30" s="508">
        <f t="shared" si="38"/>
        <v>10084.67</v>
      </c>
      <c r="BB30" s="509">
        <f t="shared" si="17"/>
        <v>9916.36</v>
      </c>
      <c r="BC30" s="510">
        <v>23.75</v>
      </c>
      <c r="BD30" s="510">
        <v>144.56</v>
      </c>
      <c r="BE30" s="509">
        <f t="shared" si="1"/>
        <v>9916.36</v>
      </c>
      <c r="BF30" s="510">
        <v>9182.74</v>
      </c>
      <c r="BG30" s="510" t="s">
        <v>42</v>
      </c>
      <c r="BH30" s="510"/>
      <c r="BI30" s="510" t="s">
        <v>42</v>
      </c>
      <c r="BJ30" s="510">
        <v>645.20000000000005</v>
      </c>
      <c r="BK30" s="510" t="s">
        <v>42</v>
      </c>
      <c r="BL30" s="510"/>
      <c r="BM30" s="510" t="s">
        <v>42</v>
      </c>
      <c r="BN30" s="510">
        <v>88.42</v>
      </c>
      <c r="BO30" s="510" t="s">
        <v>42</v>
      </c>
      <c r="BP30" s="478">
        <f t="shared" si="29"/>
        <v>88.42</v>
      </c>
      <c r="BQ30" s="477"/>
      <c r="BR30" s="487">
        <f t="shared" si="36"/>
        <v>0</v>
      </c>
      <c r="BS30" s="486"/>
      <c r="BT30" s="510"/>
      <c r="BU30" s="85">
        <f t="shared" si="30"/>
        <v>2.19</v>
      </c>
      <c r="BV30" s="85">
        <f t="shared" si="31"/>
        <v>1.89</v>
      </c>
      <c r="BW30" s="460">
        <f t="shared" si="32"/>
        <v>20</v>
      </c>
      <c r="BX30" s="467">
        <f>CA30+CG30+CN30+IF(ІНСТРУКЦІЯ!I20,0,'1_Елементи витрат'!CK30)</f>
        <v>10084.67</v>
      </c>
      <c r="BY30" s="468">
        <f>CB30+CH30+CO30+IF(ІНСТРУКЦІЯ!I20,0,'1_Елементи витрат'!CL30)</f>
        <v>4.7945116435274926</v>
      </c>
      <c r="BZ30" s="85">
        <f t="shared" si="18"/>
        <v>0.13486387018478499</v>
      </c>
      <c r="CA30" s="467">
        <f>BF30+(BC30+BD30)*(Лист1!$E$11/100)</f>
        <v>9338.187874485513</v>
      </c>
      <c r="CB30" s="85">
        <f>CA30/'5_Розрахунок тарифів'!$I$7</f>
        <v>4.3656461738099317</v>
      </c>
      <c r="CC30" s="85">
        <f t="shared" si="19"/>
        <v>0.13521400173926049</v>
      </c>
      <c r="CD30" s="467">
        <f t="shared" si="2"/>
        <v>0</v>
      </c>
      <c r="CE30" s="467">
        <f t="shared" si="3"/>
        <v>0</v>
      </c>
      <c r="CF30" s="467">
        <f t="shared" si="4"/>
        <v>0</v>
      </c>
      <c r="CG30" s="467">
        <f>BJ30+(BC30+BD30)*(Лист1!$E$13/100)</f>
        <v>657.23532194760844</v>
      </c>
      <c r="CH30" s="85">
        <f>CG30/'5_Розрахунок тарифів'!$N$7</f>
        <v>0.37759180753024396</v>
      </c>
      <c r="CI30" s="85">
        <f t="shared" si="20"/>
        <v>0.12291560711337138</v>
      </c>
      <c r="CJ30" s="467" t="e">
        <f>#REF!</f>
        <v>#REF!</v>
      </c>
      <c r="CK30" s="386">
        <f t="shared" si="6"/>
        <v>0</v>
      </c>
      <c r="CL30" s="85"/>
      <c r="CM30" s="85" t="e">
        <f t="shared" si="21"/>
        <v>#DIV/0!</v>
      </c>
      <c r="CN30" s="467">
        <f>BP30+(BC30+BD30)*(Лист1!$E$15/100)</f>
        <v>89.246803566878413</v>
      </c>
      <c r="CO30" s="85">
        <f>CN30/'5_Розрахунок тарифів'!$S$7</f>
        <v>5.1273662187317055E-2</v>
      </c>
      <c r="CP30" s="85">
        <f t="shared" si="22"/>
        <v>0.24295966273570982</v>
      </c>
      <c r="CQ30" s="85">
        <f t="shared" si="8"/>
        <v>0</v>
      </c>
      <c r="CS30" s="426">
        <f t="shared" si="9"/>
        <v>519.79487275473548</v>
      </c>
    </row>
    <row r="31" spans="1:97" ht="24">
      <c r="A31" s="455">
        <f>IF(ISBLANK(B31),"",COUNTA($B$11:B31))</f>
        <v>21</v>
      </c>
      <c r="B31" s="500" t="s">
        <v>802</v>
      </c>
      <c r="C31" s="479">
        <f t="shared" si="33"/>
        <v>30821.629999999997</v>
      </c>
      <c r="D31" s="458">
        <f t="shared" si="11"/>
        <v>0</v>
      </c>
      <c r="E31" s="503">
        <v>30821.629999999997</v>
      </c>
      <c r="F31" s="473">
        <v>0</v>
      </c>
      <c r="G31" s="458">
        <f>H31+J31+M31+IF(ІНСТРУКЦІЯ!$G$1,0,I31)+IF(ІНСТРУКЦІЯ!$H$1,0,K31)+IF(ІНСТРУКЦІЯ!$I$1,0,L31)</f>
        <v>0</v>
      </c>
      <c r="H31" s="459">
        <v>0</v>
      </c>
      <c r="I31" s="459"/>
      <c r="J31" s="459"/>
      <c r="K31" s="459"/>
      <c r="L31" s="459"/>
      <c r="M31" s="459"/>
      <c r="N31" s="459"/>
      <c r="O31" s="459">
        <v>0</v>
      </c>
      <c r="P31" s="460">
        <f t="shared" si="25"/>
        <v>21</v>
      </c>
      <c r="Q31" s="457">
        <f t="shared" si="34"/>
        <v>45073.490000000005</v>
      </c>
      <c r="R31" s="458">
        <f t="shared" si="12"/>
        <v>1273.24</v>
      </c>
      <c r="S31" s="459">
        <f>43438.55+361.62+0.08</f>
        <v>43800.250000000007</v>
      </c>
      <c r="T31" s="459"/>
      <c r="U31" s="461">
        <f>V31+X31+Z31+IF(ІНСТРУКЦІЯ!$G$1,0,W31)+IF(ІНСТРУКЦІЯ!$I$1,0,Y31)+IF(ІНСТРУКЦІЯ!$H$1,0,AA31)</f>
        <v>1273.24</v>
      </c>
      <c r="V31" s="459">
        <v>636.62</v>
      </c>
      <c r="W31" s="459"/>
      <c r="X31" s="459">
        <v>636.62</v>
      </c>
      <c r="Y31" s="459"/>
      <c r="Z31" s="459"/>
      <c r="AA31" s="459"/>
      <c r="AB31" s="459"/>
      <c r="AC31" s="459"/>
      <c r="AD31" s="459">
        <v>0</v>
      </c>
      <c r="AE31" s="460">
        <f t="shared" si="26"/>
        <v>21</v>
      </c>
      <c r="AF31" s="462">
        <f t="shared" si="37"/>
        <v>22953.45</v>
      </c>
      <c r="AG31" s="458">
        <f t="shared" si="14"/>
        <v>0</v>
      </c>
      <c r="AH31" s="459">
        <v>22953.45</v>
      </c>
      <c r="AI31" s="459">
        <v>0</v>
      </c>
      <c r="AJ31" s="458">
        <f t="shared" si="15"/>
        <v>0</v>
      </c>
      <c r="AK31" s="459"/>
      <c r="AL31" s="485" t="s">
        <v>42</v>
      </c>
      <c r="AM31" s="459"/>
      <c r="AN31" s="485"/>
      <c r="AO31" s="459"/>
      <c r="AP31" s="485"/>
      <c r="AQ31" s="459"/>
      <c r="AR31" s="485"/>
      <c r="AS31" s="459"/>
      <c r="AT31" s="485" t="s">
        <v>42</v>
      </c>
      <c r="AU31" s="476"/>
      <c r="AV31" s="476"/>
      <c r="AW31" s="486"/>
      <c r="AX31" s="486"/>
      <c r="AY31" s="459"/>
      <c r="AZ31" s="458"/>
      <c r="BA31" s="508">
        <f t="shared" si="38"/>
        <v>111.22</v>
      </c>
      <c r="BB31" s="509">
        <f t="shared" si="17"/>
        <v>0</v>
      </c>
      <c r="BC31" s="510">
        <v>111.22</v>
      </c>
      <c r="BD31" s="510"/>
      <c r="BE31" s="509">
        <f t="shared" si="1"/>
        <v>0</v>
      </c>
      <c r="BF31" s="510"/>
      <c r="BG31" s="510" t="s">
        <v>42</v>
      </c>
      <c r="BH31" s="510"/>
      <c r="BI31" s="510"/>
      <c r="BJ31" s="510"/>
      <c r="BK31" s="510" t="s">
        <v>42</v>
      </c>
      <c r="BL31" s="510"/>
      <c r="BM31" s="510"/>
      <c r="BN31" s="510"/>
      <c r="BO31" s="510" t="s">
        <v>42</v>
      </c>
      <c r="BP31" s="478">
        <f t="shared" si="29"/>
        <v>0</v>
      </c>
      <c r="BQ31" s="477"/>
      <c r="BR31" s="487">
        <f t="shared" si="36"/>
        <v>0</v>
      </c>
      <c r="BS31" s="486"/>
      <c r="BT31" s="510"/>
      <c r="BU31" s="85">
        <f t="shared" si="30"/>
        <v>0</v>
      </c>
      <c r="BV31" s="85">
        <f t="shared" si="31"/>
        <v>0.25</v>
      </c>
      <c r="BW31" s="460">
        <f t="shared" si="32"/>
        <v>21</v>
      </c>
      <c r="BX31" s="467">
        <f>CA31+CG31+CN31+IF(ІНСТРУКЦІЯ!I21,0,'1_Елементи витрат'!CK31)</f>
        <v>111.22</v>
      </c>
      <c r="BY31" s="468">
        <f>CB31+CH31+CO31+IF(ІНСТРУКЦІЯ!I21,0,'1_Елементи витрат'!CL31)</f>
        <v>5.2905388028689812E-2</v>
      </c>
      <c r="BZ31" s="85">
        <f t="shared" si="18"/>
        <v>1.4873624661939147E-3</v>
      </c>
      <c r="CA31" s="467">
        <f>BF31+(BC31+BD31)*(Лист1!$E$11/100)</f>
        <v>102.7206499927442</v>
      </c>
      <c r="CB31" s="85">
        <f>CA31/'5_Розрахунок тарифів'!$I$7</f>
        <v>4.8022380641683092E-2</v>
      </c>
      <c r="CC31" s="85">
        <f t="shared" si="19"/>
        <v>1.4873624661939147E-3</v>
      </c>
      <c r="CD31" s="467">
        <f t="shared" si="2"/>
        <v>0</v>
      </c>
      <c r="CE31" s="467">
        <f t="shared" si="3"/>
        <v>0</v>
      </c>
      <c r="CF31" s="467">
        <f t="shared" si="4"/>
        <v>0</v>
      </c>
      <c r="CG31" s="467">
        <f>BJ31+(BC31+BD31)*(Лист1!$E$13/100)</f>
        <v>7.9529945161488236</v>
      </c>
      <c r="CH31" s="85">
        <f>CG31/'5_Розрахунок тарифів'!$N$7</f>
        <v>4.5691177487720835E-3</v>
      </c>
      <c r="CI31" s="85">
        <f t="shared" si="20"/>
        <v>1.4873624661939141E-3</v>
      </c>
      <c r="CJ31" s="467" t="e">
        <f>#REF!</f>
        <v>#REF!</v>
      </c>
      <c r="CK31" s="386">
        <f t="shared" si="6"/>
        <v>0</v>
      </c>
      <c r="CL31" s="85"/>
      <c r="CM31" s="85" t="e">
        <f t="shared" si="21"/>
        <v>#DIV/0!</v>
      </c>
      <c r="CN31" s="467">
        <f>BP31+(BC31+BD31)*(Лист1!$E$15/100)</f>
        <v>0.54635549110698467</v>
      </c>
      <c r="CO31" s="85">
        <f>CN31/'5_Розрахунок тарифів'!$S$7</f>
        <v>3.1388963823463775E-4</v>
      </c>
      <c r="CP31" s="85">
        <f t="shared" si="22"/>
        <v>1.4873624661939143E-3</v>
      </c>
      <c r="CQ31" s="85">
        <f t="shared" si="8"/>
        <v>0</v>
      </c>
      <c r="CS31" s="426">
        <f t="shared" si="9"/>
        <v>41.699859031478262</v>
      </c>
    </row>
    <row r="32" spans="1:97">
      <c r="A32" s="455">
        <f>IF(ISBLANK(B32),"",COUNTA($B$11:B32))</f>
        <v>22</v>
      </c>
      <c r="B32" s="500" t="s">
        <v>803</v>
      </c>
      <c r="C32" s="479">
        <f t="shared" si="33"/>
        <v>509092.01</v>
      </c>
      <c r="D32" s="458">
        <f t="shared" si="11"/>
        <v>0</v>
      </c>
      <c r="E32" s="459">
        <v>282145.46000000002</v>
      </c>
      <c r="F32" s="473">
        <v>226946.55000000002</v>
      </c>
      <c r="G32" s="458">
        <f>H32+J32+M32+IF(ІНСТРУКЦІЯ!$G$1,0,I32)+IF(ІНСТРУКЦІЯ!$H$1,0,K32)+IF(ІНСТРУКЦІЯ!$I$1,0,L32)</f>
        <v>0</v>
      </c>
      <c r="H32" s="459">
        <v>0</v>
      </c>
      <c r="I32" s="459"/>
      <c r="J32" s="459"/>
      <c r="K32" s="459"/>
      <c r="L32" s="459"/>
      <c r="M32" s="459"/>
      <c r="N32" s="459"/>
      <c r="O32" s="459"/>
      <c r="P32" s="460">
        <f t="shared" si="25"/>
        <v>22</v>
      </c>
      <c r="Q32" s="457">
        <f t="shared" si="34"/>
        <v>437006.7</v>
      </c>
      <c r="R32" s="458">
        <f t="shared" si="12"/>
        <v>0</v>
      </c>
      <c r="S32" s="459">
        <f>233277.06+1942.14</f>
        <v>235219.20000000001</v>
      </c>
      <c r="T32" s="459">
        <f>200107.05+1680.54-0.09</f>
        <v>201787.5</v>
      </c>
      <c r="U32" s="461">
        <f>V32+X32+Z32+IF(ІНСТРУКЦІЯ!$G$1,0,W32)+IF(ІНСТРУКЦІЯ!$I$1,0,Y32)+IF(ІНСТРУКЦІЯ!$H$1,0,AA32)</f>
        <v>0</v>
      </c>
      <c r="V32" s="459">
        <v>0</v>
      </c>
      <c r="W32" s="459"/>
      <c r="X32" s="459"/>
      <c r="Y32" s="459"/>
      <c r="Z32" s="459"/>
      <c r="AA32" s="459"/>
      <c r="AB32" s="459"/>
      <c r="AC32" s="459"/>
      <c r="AD32" s="459"/>
      <c r="AE32" s="460">
        <f t="shared" si="26"/>
        <v>22</v>
      </c>
      <c r="AF32" s="504">
        <f t="shared" si="37"/>
        <v>590054.01</v>
      </c>
      <c r="AG32" s="458">
        <f t="shared" si="14"/>
        <v>0</v>
      </c>
      <c r="AH32" s="459">
        <v>298281.19</v>
      </c>
      <c r="AI32" s="459">
        <v>291772.82</v>
      </c>
      <c r="AJ32" s="458">
        <f t="shared" si="15"/>
        <v>0</v>
      </c>
      <c r="AK32" s="459"/>
      <c r="AL32" s="485"/>
      <c r="AM32" s="459"/>
      <c r="AN32" s="485"/>
      <c r="AO32" s="459"/>
      <c r="AP32" s="485"/>
      <c r="AQ32" s="459"/>
      <c r="AR32" s="485"/>
      <c r="AS32" s="459"/>
      <c r="AT32" s="485" t="s">
        <v>42</v>
      </c>
      <c r="AU32" s="476"/>
      <c r="AV32" s="476"/>
      <c r="AW32" s="486"/>
      <c r="AX32" s="486"/>
      <c r="AY32" s="503"/>
      <c r="AZ32" s="458"/>
      <c r="BA32" s="508">
        <f t="shared" si="38"/>
        <v>1531.1399999999999</v>
      </c>
      <c r="BB32" s="509">
        <f t="shared" si="17"/>
        <v>0</v>
      </c>
      <c r="BC32" s="510">
        <v>709.41</v>
      </c>
      <c r="BD32" s="510">
        <v>821.73</v>
      </c>
      <c r="BE32" s="509">
        <f t="shared" si="1"/>
        <v>0</v>
      </c>
      <c r="BF32" s="510"/>
      <c r="BG32" s="510"/>
      <c r="BH32" s="510"/>
      <c r="BI32" s="510"/>
      <c r="BJ32" s="510"/>
      <c r="BK32" s="510"/>
      <c r="BL32" s="510"/>
      <c r="BM32" s="510"/>
      <c r="BN32" s="510"/>
      <c r="BO32" s="510" t="s">
        <v>42</v>
      </c>
      <c r="BP32" s="478">
        <f t="shared" si="29"/>
        <v>0</v>
      </c>
      <c r="BQ32" s="477"/>
      <c r="BR32" s="487">
        <f t="shared" si="36"/>
        <v>0</v>
      </c>
      <c r="BS32" s="486"/>
      <c r="BT32" s="510"/>
      <c r="BU32" s="85">
        <f t="shared" si="30"/>
        <v>0</v>
      </c>
      <c r="BV32" s="85">
        <f t="shared" si="31"/>
        <v>0.35</v>
      </c>
      <c r="BW32" s="460">
        <f t="shared" si="32"/>
        <v>22</v>
      </c>
      <c r="BX32" s="467">
        <f>CA32+CG32+CN32+IF(ІНСТРУКЦІЯ!I22,0,'1_Елементи витрат'!CK32)</f>
        <v>1531.1399999999999</v>
      </c>
      <c r="BY32" s="468">
        <f>CB32+CH32+CO32+IF(ІНСТРУКЦІЯ!I22,0,'1_Елементи витрат'!CL32)</f>
        <v>0.72833623292796357</v>
      </c>
      <c r="BZ32" s="85">
        <f t="shared" si="18"/>
        <v>2.0476174847043251E-2</v>
      </c>
      <c r="CA32" s="467">
        <f>BF32+(BC32+BD32)*(Лист1!$E$11/100)</f>
        <v>1414.1314154818408</v>
      </c>
      <c r="CB32" s="85">
        <f>CA32/'5_Розрахунок тарифів'!$I$7</f>
        <v>0.66111300032104514</v>
      </c>
      <c r="CC32" s="85">
        <f t="shared" si="19"/>
        <v>2.0476174847043251E-2</v>
      </c>
      <c r="CD32" s="467">
        <f t="shared" si="2"/>
        <v>0</v>
      </c>
      <c r="CE32" s="467">
        <f t="shared" si="3"/>
        <v>0</v>
      </c>
      <c r="CF32" s="467">
        <f t="shared" si="4"/>
        <v>0</v>
      </c>
      <c r="CG32" s="467">
        <f>BJ32+(BC32+BD32)*(Лист1!$E$13/100)</f>
        <v>109.48703491688643</v>
      </c>
      <c r="CH32" s="85">
        <f>CG32/'5_Розрахунок тарифів'!$N$7</f>
        <v>6.2901986601824195E-2</v>
      </c>
      <c r="CI32" s="85">
        <f t="shared" si="20"/>
        <v>2.0476174847043241E-2</v>
      </c>
      <c r="CJ32" s="467" t="e">
        <f>#REF!</f>
        <v>#REF!</v>
      </c>
      <c r="CK32" s="386">
        <f t="shared" si="6"/>
        <v>0</v>
      </c>
      <c r="CL32" s="85"/>
      <c r="CM32" s="85" t="e">
        <f t="shared" si="21"/>
        <v>#DIV/0!</v>
      </c>
      <c r="CN32" s="467">
        <f>BP32+(BC32+BD32)*(Лист1!$E$15/100)</f>
        <v>7.5215496012726897</v>
      </c>
      <c r="CO32" s="85">
        <f>CN32/'5_Розрахунок тарифів'!$S$7</f>
        <v>4.3212460050942566E-3</v>
      </c>
      <c r="CP32" s="85">
        <f t="shared" si="22"/>
        <v>2.0476174847043251E-2</v>
      </c>
      <c r="CQ32" s="85">
        <f t="shared" si="8"/>
        <v>0</v>
      </c>
      <c r="CS32" s="426">
        <f t="shared" si="9"/>
        <v>403.34708991623353</v>
      </c>
    </row>
    <row r="33" spans="1:97" s="499" customFormat="1">
      <c r="A33" s="505">
        <f>IF(ISBLANK(B33),"",COUNTA($B$11:B33))</f>
        <v>23</v>
      </c>
      <c r="B33" s="506" t="s">
        <v>804</v>
      </c>
      <c r="C33" s="507">
        <f t="shared" si="33"/>
        <v>178097.03</v>
      </c>
      <c r="D33" s="458">
        <f t="shared" si="11"/>
        <v>0</v>
      </c>
      <c r="E33" s="493">
        <v>163547.82</v>
      </c>
      <c r="F33" s="473">
        <v>14549.210000000001</v>
      </c>
      <c r="G33" s="458">
        <f>H33+J33+M33+IF(ІНСТРУКЦІЯ!$G$1,0,I33)+IF(ІНСТРУКЦІЯ!$H$1,0,K33)+IF(ІНСТРУКЦІЯ!$I$1,0,L33)</f>
        <v>0</v>
      </c>
      <c r="H33" s="493">
        <v>0</v>
      </c>
      <c r="I33" s="493"/>
      <c r="J33" s="493"/>
      <c r="K33" s="493"/>
      <c r="L33" s="493"/>
      <c r="M33" s="493"/>
      <c r="N33" s="493"/>
      <c r="O33" s="493"/>
      <c r="P33" s="491">
        <f t="shared" si="25"/>
        <v>23</v>
      </c>
      <c r="Q33" s="492">
        <f t="shared" si="34"/>
        <v>214200.73</v>
      </c>
      <c r="R33" s="458">
        <f t="shared" si="12"/>
        <v>0</v>
      </c>
      <c r="S33" s="493">
        <v>202835.43000000002</v>
      </c>
      <c r="T33" s="493">
        <v>11365.3</v>
      </c>
      <c r="U33" s="461">
        <f>V33+X33+Z33+IF(ІНСТРУКЦІЯ!$G$1,0,W33)+IF(ІНСТРУКЦІЯ!$I$1,0,Y33)+IF(ІНСТРУКЦІЯ!$H$1,0,AA33)</f>
        <v>0</v>
      </c>
      <c r="V33" s="493"/>
      <c r="W33" s="493"/>
      <c r="X33" s="493"/>
      <c r="Y33" s="493"/>
      <c r="Z33" s="493"/>
      <c r="AA33" s="493"/>
      <c r="AB33" s="493"/>
      <c r="AC33" s="493"/>
      <c r="AD33" s="493"/>
      <c r="AE33" s="491">
        <f t="shared" si="26"/>
        <v>23</v>
      </c>
      <c r="AF33" s="494">
        <f t="shared" si="37"/>
        <v>0</v>
      </c>
      <c r="AG33" s="458">
        <f t="shared" si="14"/>
        <v>0</v>
      </c>
      <c r="AH33" s="459"/>
      <c r="AI33" s="459"/>
      <c r="AJ33" s="458">
        <f t="shared" si="15"/>
        <v>0</v>
      </c>
      <c r="AK33" s="493"/>
      <c r="AL33" s="493"/>
      <c r="AM33" s="493"/>
      <c r="AN33" s="493"/>
      <c r="AO33" s="493"/>
      <c r="AP33" s="493"/>
      <c r="AQ33" s="493"/>
      <c r="AR33" s="493"/>
      <c r="AS33" s="493"/>
      <c r="AT33" s="493" t="s">
        <v>42</v>
      </c>
      <c r="AU33" s="496"/>
      <c r="AV33" s="496"/>
      <c r="AW33" s="497"/>
      <c r="AX33" s="497"/>
      <c r="AY33" s="493"/>
      <c r="AZ33" s="498"/>
      <c r="BA33" s="508">
        <f t="shared" si="38"/>
        <v>0</v>
      </c>
      <c r="BB33" s="509">
        <f t="shared" si="17"/>
        <v>0</v>
      </c>
      <c r="BC33" s="510"/>
      <c r="BD33" s="510"/>
      <c r="BE33" s="509">
        <f t="shared" si="1"/>
        <v>0</v>
      </c>
      <c r="BF33" s="510"/>
      <c r="BG33" s="510"/>
      <c r="BH33" s="510"/>
      <c r="BI33" s="510"/>
      <c r="BJ33" s="510"/>
      <c r="BK33" s="510"/>
      <c r="BL33" s="510"/>
      <c r="BM33" s="510"/>
      <c r="BN33" s="510"/>
      <c r="BO33" s="510" t="s">
        <v>42</v>
      </c>
      <c r="BP33" s="478">
        <f t="shared" si="29"/>
        <v>0</v>
      </c>
      <c r="BQ33" s="477"/>
      <c r="BR33" s="487">
        <f t="shared" si="36"/>
        <v>0</v>
      </c>
      <c r="BS33" s="486"/>
      <c r="BT33" s="510"/>
      <c r="BU33" s="85">
        <f t="shared" si="30"/>
        <v>0</v>
      </c>
      <c r="BV33" s="85">
        <f t="shared" si="31"/>
        <v>0</v>
      </c>
      <c r="BW33" s="491">
        <f t="shared" si="32"/>
        <v>23</v>
      </c>
      <c r="BX33" s="386">
        <f>CA33+CG33+CN33+IF(ІНСТРУКЦІЯ!I23,0,'1_Елементи витрат'!CK33)</f>
        <v>0</v>
      </c>
      <c r="BY33" s="386">
        <f>CB33+CH33+CO33+IF(ІНСТРУКЦІЯ!I23,0,'1_Елементи витрат'!CL33)</f>
        <v>0</v>
      </c>
      <c r="BZ33" s="386">
        <f t="shared" si="18"/>
        <v>0</v>
      </c>
      <c r="CA33" s="386">
        <f>BF33+(BC33+BD33)*(Лист1!$E$11/100)</f>
        <v>0</v>
      </c>
      <c r="CB33" s="85">
        <f>CA33/'5_Розрахунок тарифів'!$I$7</f>
        <v>0</v>
      </c>
      <c r="CC33" s="386">
        <f t="shared" si="19"/>
        <v>0</v>
      </c>
      <c r="CD33" s="386">
        <f t="shared" si="2"/>
        <v>0</v>
      </c>
      <c r="CE33" s="386">
        <f t="shared" si="3"/>
        <v>0</v>
      </c>
      <c r="CF33" s="386">
        <f t="shared" si="4"/>
        <v>0</v>
      </c>
      <c r="CG33" s="386">
        <f>BJ33+(BC33+BD33)*(Лист1!$E$13/100)</f>
        <v>0</v>
      </c>
      <c r="CH33" s="386">
        <f>CG33/'5_Розрахунок тарифів'!$N$7</f>
        <v>0</v>
      </c>
      <c r="CI33" s="386">
        <f t="shared" si="20"/>
        <v>0</v>
      </c>
      <c r="CJ33" s="386" t="e">
        <f>#REF!</f>
        <v>#REF!</v>
      </c>
      <c r="CK33" s="386">
        <f t="shared" si="6"/>
        <v>0</v>
      </c>
      <c r="CL33" s="386"/>
      <c r="CM33" s="386" t="e">
        <f t="shared" si="21"/>
        <v>#DIV/0!</v>
      </c>
      <c r="CN33" s="386">
        <f>BP33+(BC33+BD33)*(Лист1!$E$15/100)</f>
        <v>0</v>
      </c>
      <c r="CO33" s="386">
        <f>CN33/'5_Розрахунок тарифів'!$S$7</f>
        <v>0</v>
      </c>
      <c r="CP33" s="386">
        <f t="shared" si="22"/>
        <v>0</v>
      </c>
      <c r="CQ33" s="386">
        <f t="shared" si="8"/>
        <v>0</v>
      </c>
      <c r="CS33" s="426">
        <f t="shared" si="9"/>
        <v>197.7023260820323</v>
      </c>
    </row>
    <row r="34" spans="1:97">
      <c r="A34" s="455">
        <f>IF(ISBLANK(B34),"",COUNTA($B$11:B34))</f>
        <v>24</v>
      </c>
      <c r="B34" s="500" t="s">
        <v>805</v>
      </c>
      <c r="C34" s="479">
        <f t="shared" si="33"/>
        <v>731560.67999999993</v>
      </c>
      <c r="D34" s="458">
        <f t="shared" si="11"/>
        <v>197364.5</v>
      </c>
      <c r="E34" s="473">
        <f>211640.64+180632.42+1267.16</f>
        <v>393540.22000000003</v>
      </c>
      <c r="F34" s="473">
        <v>140655.96</v>
      </c>
      <c r="G34" s="458">
        <f>H34+J34+M34+IF(ІНСТРУКЦІЯ!$G$1,0,I34)+IF(ІНСТРУКЦІЯ!$H$1,0,K34)+IF(ІНСТРУКЦІЯ!$I$1,0,L34)</f>
        <v>498.82</v>
      </c>
      <c r="H34" s="459">
        <v>452.76</v>
      </c>
      <c r="I34" s="459"/>
      <c r="J34" s="459">
        <v>46.06</v>
      </c>
      <c r="K34" s="459"/>
      <c r="L34" s="459"/>
      <c r="M34" s="459"/>
      <c r="N34" s="459"/>
      <c r="O34" s="459">
        <v>196865.68</v>
      </c>
      <c r="P34" s="460">
        <f t="shared" si="25"/>
        <v>24</v>
      </c>
      <c r="Q34" s="457">
        <f t="shared" si="34"/>
        <v>475594.95000000007</v>
      </c>
      <c r="R34" s="458">
        <f t="shared" si="12"/>
        <v>146102.66</v>
      </c>
      <c r="S34" s="459">
        <f>192502.41+1602.6</f>
        <v>194105.01</v>
      </c>
      <c r="T34" s="459">
        <f>134259.74+1127.54</f>
        <v>135387.28</v>
      </c>
      <c r="U34" s="461">
        <f>V34+X34+Z34+IF(ІНСТРУКЦІЯ!$G$1,0,W34)+IF(ІНСТРУКЦІЯ!$I$1,0,Y34)+IF(ІНСТРУКЦІЯ!$H$1,0,AA34)</f>
        <v>348.95</v>
      </c>
      <c r="V34" s="459">
        <v>233.37</v>
      </c>
      <c r="W34" s="459"/>
      <c r="X34" s="459">
        <v>115.58</v>
      </c>
      <c r="Y34" s="459"/>
      <c r="Z34" s="459"/>
      <c r="AA34" s="459"/>
      <c r="AB34" s="459"/>
      <c r="AC34" s="459"/>
      <c r="AD34" s="459">
        <f>145753.8-0.09</f>
        <v>145753.71</v>
      </c>
      <c r="AE34" s="460">
        <f t="shared" si="26"/>
        <v>24</v>
      </c>
      <c r="AF34" s="462">
        <f t="shared" si="37"/>
        <v>330952.8</v>
      </c>
      <c r="AG34" s="458">
        <f t="shared" si="14"/>
        <v>0</v>
      </c>
      <c r="AH34" s="459">
        <v>182498.09</v>
      </c>
      <c r="AI34" s="459">
        <v>148454.71</v>
      </c>
      <c r="AJ34" s="458">
        <f t="shared" si="15"/>
        <v>0</v>
      </c>
      <c r="AK34" s="459"/>
      <c r="AL34" s="485"/>
      <c r="AM34" s="459"/>
      <c r="AN34" s="485"/>
      <c r="AO34" s="459"/>
      <c r="AP34" s="485"/>
      <c r="AQ34" s="459"/>
      <c r="AR34" s="485"/>
      <c r="AS34" s="459"/>
      <c r="AT34" s="485"/>
      <c r="AU34" s="476"/>
      <c r="AV34" s="476"/>
      <c r="AW34" s="486"/>
      <c r="AX34" s="486"/>
      <c r="AY34" s="459"/>
      <c r="AZ34" s="458"/>
      <c r="BA34" s="508">
        <f>SUM(BB34:BD34)</f>
        <v>1245.6199999999999</v>
      </c>
      <c r="BB34" s="509">
        <f t="shared" si="17"/>
        <v>0</v>
      </c>
      <c r="BC34" s="510">
        <v>670.48</v>
      </c>
      <c r="BD34" s="510">
        <v>575.14</v>
      </c>
      <c r="BE34" s="509">
        <f t="shared" si="1"/>
        <v>0</v>
      </c>
      <c r="BF34" s="510"/>
      <c r="BG34" s="510" t="s">
        <v>42</v>
      </c>
      <c r="BH34" s="510"/>
      <c r="BI34" s="510"/>
      <c r="BJ34" s="510"/>
      <c r="BK34" s="510" t="s">
        <v>42</v>
      </c>
      <c r="BL34" s="510"/>
      <c r="BM34" s="510"/>
      <c r="BN34" s="510"/>
      <c r="BO34" s="510"/>
      <c r="BP34" s="478">
        <f t="shared" si="29"/>
        <v>0</v>
      </c>
      <c r="BQ34" s="477"/>
      <c r="BR34" s="487">
        <f t="shared" si="36"/>
        <v>0</v>
      </c>
      <c r="BS34" s="486"/>
      <c r="BT34" s="510"/>
      <c r="BU34" s="85">
        <f t="shared" si="30"/>
        <v>0</v>
      </c>
      <c r="BV34" s="85">
        <f t="shared" si="31"/>
        <v>0.26</v>
      </c>
      <c r="BW34" s="460">
        <f t="shared" si="32"/>
        <v>24</v>
      </c>
      <c r="BX34" s="467">
        <f>CA34+CG34+CN34+IF(ІНСТРУКЦІЯ!I24,0,'1_Елементи витрат'!CK34)</f>
        <v>1245.6200000000001</v>
      </c>
      <c r="BY34" s="468">
        <f>CB34+CH34+CO34+IF(ІНСТРУКЦІЯ!I24,0,'1_Елементи витрат'!CL34)</f>
        <v>0.5925194158990883</v>
      </c>
      <c r="BZ34" s="85">
        <f t="shared" si="18"/>
        <v>1.6657871202485745E-2</v>
      </c>
      <c r="CA34" s="467">
        <f>BF34+(BC34+BD34)*(Лист1!$E$11/100)</f>
        <v>1150.4306423661394</v>
      </c>
      <c r="CB34" s="85">
        <f>CA34/'5_Розрахунок тарифів'!$I$7</f>
        <v>0.53783166494239609</v>
      </c>
      <c r="CC34" s="85">
        <f t="shared" si="19"/>
        <v>1.6657871202485738E-2</v>
      </c>
      <c r="CD34" s="467">
        <f t="shared" si="2"/>
        <v>0</v>
      </c>
      <c r="CE34" s="467">
        <f t="shared" si="3"/>
        <v>0</v>
      </c>
      <c r="CF34" s="467">
        <f t="shared" si="4"/>
        <v>0</v>
      </c>
      <c r="CG34" s="467">
        <f>BJ34+(BC34+BD34)*(Лист1!$E$13/100)</f>
        <v>89.070392278414829</v>
      </c>
      <c r="CH34" s="85">
        <f>CG34/'5_Розрахунок тарифів'!$N$7</f>
        <v>5.117231118706602E-2</v>
      </c>
      <c r="CI34" s="85">
        <f t="shared" si="20"/>
        <v>1.6657871202485734E-2</v>
      </c>
      <c r="CJ34" s="467" t="e">
        <f>#REF!</f>
        <v>#REF!</v>
      </c>
      <c r="CK34" s="386">
        <f t="shared" si="6"/>
        <v>0</v>
      </c>
      <c r="CL34" s="85"/>
      <c r="CM34" s="85" t="e">
        <f t="shared" si="21"/>
        <v>#DIV/0!</v>
      </c>
      <c r="CN34" s="467">
        <f>BP34+(BC34+BD34)*(Лист1!$E$15/100)</f>
        <v>6.1189653554458037</v>
      </c>
      <c r="CO34" s="85">
        <f>CN34/'5_Розрахунок тарифів'!$S$7</f>
        <v>3.5154397696262316E-3</v>
      </c>
      <c r="CP34" s="85">
        <f t="shared" si="22"/>
        <v>1.6657871202485738E-2</v>
      </c>
      <c r="CQ34" s="85">
        <f t="shared" si="8"/>
        <v>0</v>
      </c>
      <c r="CS34" s="426">
        <f t="shared" si="9"/>
        <v>304.46272290402123</v>
      </c>
    </row>
    <row r="35" spans="1:97" ht="24">
      <c r="A35" s="455">
        <f>IF(ISBLANK(B35),"",COUNTA($B$11:B35))</f>
        <v>25</v>
      </c>
      <c r="B35" s="500" t="s">
        <v>806</v>
      </c>
      <c r="C35" s="479">
        <f t="shared" si="33"/>
        <v>467369.35000000003</v>
      </c>
      <c r="D35" s="458">
        <f t="shared" si="11"/>
        <v>339801.4</v>
      </c>
      <c r="E35" s="459">
        <v>37810.800000000003</v>
      </c>
      <c r="F35" s="473">
        <v>89757.150000000009</v>
      </c>
      <c r="G35" s="458">
        <f>H35+J35+M35+IF(ІНСТРУКЦІЯ!$G$1,0,I35)+IF(ІНСТРУКЦІЯ!$H$1,0,K35)+IF(ІНСТРУКЦІЯ!$I$1,0,L35)</f>
        <v>326868.75</v>
      </c>
      <c r="H35" s="459">
        <v>177154.49</v>
      </c>
      <c r="I35" s="459"/>
      <c r="J35" s="459">
        <v>82175.78</v>
      </c>
      <c r="K35" s="459"/>
      <c r="L35" s="459"/>
      <c r="M35" s="459">
        <v>67538.48</v>
      </c>
      <c r="N35" s="459">
        <v>12628.01</v>
      </c>
      <c r="O35" s="459">
        <v>304.64</v>
      </c>
      <c r="P35" s="460">
        <f t="shared" si="25"/>
        <v>25</v>
      </c>
      <c r="Q35" s="457">
        <f t="shared" si="34"/>
        <v>367276.85</v>
      </c>
      <c r="R35" s="458">
        <f t="shared" si="12"/>
        <v>304252.61</v>
      </c>
      <c r="S35" s="459">
        <f>25700.53+213.74</f>
        <v>25914.27</v>
      </c>
      <c r="T35" s="459">
        <f>37941.34-1079-71+318.63</f>
        <v>37109.969999999994</v>
      </c>
      <c r="U35" s="461">
        <f>V35+X35+Z35+IF(ІНСТРУКЦІЯ!$G$1,0,W35)+IF(ІНСТРУКЦІЯ!$I$1,0,Y35)+IF(ІНСТРУКЦІЯ!$H$1,0,AA35)</f>
        <v>297110.61</v>
      </c>
      <c r="V35" s="459">
        <v>176539.86</v>
      </c>
      <c r="W35" s="459">
        <f>26+2+1079+71</f>
        <v>1178</v>
      </c>
      <c r="X35" s="459">
        <f>82122.92+0.4</f>
        <v>82123.319999999992</v>
      </c>
      <c r="Y35" s="459"/>
      <c r="Z35" s="459">
        <f>37297.43-26-2</f>
        <v>37269.43</v>
      </c>
      <c r="AA35" s="459"/>
      <c r="AB35" s="459"/>
      <c r="AC35" s="459">
        <v>7142</v>
      </c>
      <c r="AD35" s="459"/>
      <c r="AE35" s="460">
        <f t="shared" si="26"/>
        <v>25</v>
      </c>
      <c r="AF35" s="462">
        <f t="shared" si="37"/>
        <v>330501.25999999995</v>
      </c>
      <c r="AG35" s="458">
        <f t="shared" si="14"/>
        <v>266421.25</v>
      </c>
      <c r="AH35" s="459">
        <v>34342.22</v>
      </c>
      <c r="AI35" s="459">
        <v>29737.79</v>
      </c>
      <c r="AJ35" s="458">
        <f t="shared" si="15"/>
        <v>266421.25</v>
      </c>
      <c r="AK35" s="459">
        <v>163118.31</v>
      </c>
      <c r="AL35" s="485" t="s">
        <v>42</v>
      </c>
      <c r="AM35" s="459"/>
      <c r="AN35" s="485"/>
      <c r="AO35" s="459">
        <v>67333.89</v>
      </c>
      <c r="AP35" s="485" t="s">
        <v>42</v>
      </c>
      <c r="AQ35" s="459"/>
      <c r="AR35" s="485"/>
      <c r="AS35" s="459">
        <v>35969.050000000003</v>
      </c>
      <c r="AT35" s="485" t="s">
        <v>42</v>
      </c>
      <c r="AU35" s="476"/>
      <c r="AV35" s="476"/>
      <c r="AW35" s="486"/>
      <c r="AX35" s="486"/>
      <c r="AY35" s="459"/>
      <c r="AZ35" s="458"/>
      <c r="BA35" s="508">
        <f t="shared" si="38"/>
        <v>1594</v>
      </c>
      <c r="BB35" s="509">
        <f t="shared" si="17"/>
        <v>1298.53</v>
      </c>
      <c r="BC35" s="510">
        <v>149.47999999999999</v>
      </c>
      <c r="BD35" s="510">
        <v>145.99</v>
      </c>
      <c r="BE35" s="509">
        <f t="shared" si="1"/>
        <v>1298.53</v>
      </c>
      <c r="BF35" s="510">
        <v>646.07000000000005</v>
      </c>
      <c r="BG35" s="510" t="s">
        <v>42</v>
      </c>
      <c r="BH35" s="510"/>
      <c r="BI35" s="510"/>
      <c r="BJ35" s="510">
        <v>626.70000000000005</v>
      </c>
      <c r="BK35" s="510" t="s">
        <v>42</v>
      </c>
      <c r="BL35" s="510"/>
      <c r="BM35" s="510"/>
      <c r="BN35" s="510">
        <v>25.76</v>
      </c>
      <c r="BO35" s="510" t="s">
        <v>42</v>
      </c>
      <c r="BP35" s="478">
        <f t="shared" si="29"/>
        <v>25.76</v>
      </c>
      <c r="BQ35" s="477"/>
      <c r="BR35" s="487">
        <f t="shared" si="36"/>
        <v>0</v>
      </c>
      <c r="BS35" s="486"/>
      <c r="BT35" s="510"/>
      <c r="BU35" s="85">
        <f t="shared" si="30"/>
        <v>0.44</v>
      </c>
      <c r="BV35" s="85">
        <f t="shared" si="31"/>
        <v>0.43</v>
      </c>
      <c r="BW35" s="460">
        <f t="shared" si="32"/>
        <v>25</v>
      </c>
      <c r="BX35" s="467">
        <f>CA35+CG35+CN35+IF(ІНСТРУКЦІЯ!I25,0,'1_Елементи витрат'!CK35)</f>
        <v>1594.0000000000002</v>
      </c>
      <c r="BY35" s="468">
        <f>CB35+CH35+CO35+IF(ІНСТРУКЦІЯ!I25,0,'1_Елементи витрат'!CL35)</f>
        <v>0.81743889141075832</v>
      </c>
      <c r="BZ35" s="85">
        <f t="shared" si="18"/>
        <v>2.1316811464782419E-2</v>
      </c>
      <c r="CA35" s="467">
        <f>BF35+(BC35+BD35)*(Лист1!$E$11/100)</f>
        <v>918.9604014867482</v>
      </c>
      <c r="CB35" s="85">
        <f>CA35/'5_Розрахунок тарифів'!$I$7</f>
        <v>0.42961825297978312</v>
      </c>
      <c r="CC35" s="85">
        <f t="shared" si="19"/>
        <v>1.3306255452885348E-2</v>
      </c>
      <c r="CD35" s="467">
        <f t="shared" si="2"/>
        <v>0</v>
      </c>
      <c r="CE35" s="467">
        <f t="shared" si="3"/>
        <v>0</v>
      </c>
      <c r="CF35" s="467">
        <f t="shared" si="4"/>
        <v>0</v>
      </c>
      <c r="CG35" s="467">
        <f>BJ35+(BC35+BD35)*(Лист1!$E$13/100)</f>
        <v>647.82813603386535</v>
      </c>
      <c r="CH35" s="85">
        <f>CG35/'5_Розрахунок тарифів'!$N$7</f>
        <v>0.37218723444306218</v>
      </c>
      <c r="CI35" s="85">
        <f t="shared" si="20"/>
        <v>0.12115628297298645</v>
      </c>
      <c r="CJ35" s="467" t="e">
        <f>#REF!</f>
        <v>#REF!</v>
      </c>
      <c r="CK35" s="386">
        <f t="shared" si="6"/>
        <v>0</v>
      </c>
      <c r="CL35" s="85"/>
      <c r="CM35" s="85" t="e">
        <f t="shared" si="21"/>
        <v>#DIV/0!</v>
      </c>
      <c r="CN35" s="467">
        <f>BP35+(BC35+BD35)*(Лист1!$E$15/100)</f>
        <v>27.211462479386629</v>
      </c>
      <c r="CO35" s="85">
        <f>CN35/'5_Розрахунок тарифів'!$S$7</f>
        <v>1.5633403987912978E-2</v>
      </c>
      <c r="CP35" s="85">
        <f t="shared" si="22"/>
        <v>7.4078706265182162E-2</v>
      </c>
      <c r="CQ35" s="85">
        <f t="shared" si="8"/>
        <v>0</v>
      </c>
      <c r="CS35" s="426">
        <f t="shared" si="9"/>
        <v>355.28052775682676</v>
      </c>
    </row>
    <row r="36" spans="1:97">
      <c r="A36" s="455">
        <f>IF(ISBLANK(B36),"",COUNTA($B$11:B36))</f>
        <v>26</v>
      </c>
      <c r="B36" s="500" t="s">
        <v>807</v>
      </c>
      <c r="C36" s="479">
        <f t="shared" si="33"/>
        <v>6066.56</v>
      </c>
      <c r="D36" s="458">
        <f t="shared" si="11"/>
        <v>2251.48</v>
      </c>
      <c r="E36" s="459">
        <v>3815.0800000000004</v>
      </c>
      <c r="F36" s="473"/>
      <c r="G36" s="458">
        <f>H36+J36+M36+IF(ІНСТРУКЦІЯ!$G$1,0,I36)+IF(ІНСТРУКЦІЯ!$H$1,0,K36)+IF(ІНСТРУКЦІЯ!$I$1,0,L36)</f>
        <v>2251.48</v>
      </c>
      <c r="H36" s="459">
        <v>1813.48</v>
      </c>
      <c r="I36" s="459"/>
      <c r="J36" s="459">
        <v>438</v>
      </c>
      <c r="K36" s="459"/>
      <c r="L36" s="459"/>
      <c r="M36" s="459"/>
      <c r="N36" s="459"/>
      <c r="O36" s="459">
        <v>0</v>
      </c>
      <c r="P36" s="460">
        <f t="shared" si="25"/>
        <v>26</v>
      </c>
      <c r="Q36" s="457">
        <f t="shared" si="34"/>
        <v>12554.86</v>
      </c>
      <c r="R36" s="458">
        <f t="shared" si="12"/>
        <v>3729.99</v>
      </c>
      <c r="S36" s="473">
        <f>8752.07+72.29+0.51</f>
        <v>8824.8700000000008</v>
      </c>
      <c r="T36" s="459"/>
      <c r="U36" s="461">
        <f>V36+X36+Z36+IF(ІНСТРУКЦІЯ!$G$1,0,W36)+IF(ІНСТРУКЦІЯ!$I$1,0,Y36)+IF(ІНСТРУКЦІЯ!$H$1,0,AA36)</f>
        <v>3729.99</v>
      </c>
      <c r="V36" s="459">
        <v>3729.99</v>
      </c>
      <c r="W36" s="459"/>
      <c r="X36" s="459"/>
      <c r="Y36" s="459"/>
      <c r="Z36" s="459"/>
      <c r="AA36" s="459"/>
      <c r="AB36" s="459"/>
      <c r="AC36" s="459"/>
      <c r="AD36" s="459">
        <v>0</v>
      </c>
      <c r="AE36" s="460">
        <f t="shared" si="26"/>
        <v>26</v>
      </c>
      <c r="AF36" s="462">
        <f t="shared" si="37"/>
        <v>45450</v>
      </c>
      <c r="AG36" s="458">
        <f t="shared" si="14"/>
        <v>0</v>
      </c>
      <c r="AH36" s="459">
        <v>45450</v>
      </c>
      <c r="AI36" s="459"/>
      <c r="AJ36" s="458">
        <f t="shared" si="15"/>
        <v>0</v>
      </c>
      <c r="AK36" s="459"/>
      <c r="AL36" s="485" t="s">
        <v>42</v>
      </c>
      <c r="AM36" s="459"/>
      <c r="AN36" s="485"/>
      <c r="AO36" s="459"/>
      <c r="AP36" s="485" t="s">
        <v>42</v>
      </c>
      <c r="AQ36" s="459"/>
      <c r="AR36" s="485"/>
      <c r="AS36" s="459"/>
      <c r="AT36" s="485" t="s">
        <v>42</v>
      </c>
      <c r="AU36" s="476"/>
      <c r="AV36" s="476"/>
      <c r="AW36" s="486"/>
      <c r="AX36" s="486"/>
      <c r="AY36" s="459"/>
      <c r="AZ36" s="458"/>
      <c r="BA36" s="508">
        <f t="shared" si="38"/>
        <v>32.409999999999997</v>
      </c>
      <c r="BB36" s="509">
        <f t="shared" si="17"/>
        <v>10.41</v>
      </c>
      <c r="BC36" s="510">
        <v>22</v>
      </c>
      <c r="BD36" s="510"/>
      <c r="BE36" s="509">
        <f t="shared" si="1"/>
        <v>10.41</v>
      </c>
      <c r="BF36" s="510">
        <v>9.65</v>
      </c>
      <c r="BG36" s="510" t="s">
        <v>42</v>
      </c>
      <c r="BH36" s="510"/>
      <c r="BI36" s="510"/>
      <c r="BJ36" s="510">
        <v>0.76</v>
      </c>
      <c r="BK36" s="510" t="s">
        <v>42</v>
      </c>
      <c r="BL36" s="510"/>
      <c r="BM36" s="510"/>
      <c r="BN36" s="510"/>
      <c r="BO36" s="510" t="s">
        <v>42</v>
      </c>
      <c r="BP36" s="478">
        <f t="shared" si="29"/>
        <v>0</v>
      </c>
      <c r="BQ36" s="477"/>
      <c r="BR36" s="487">
        <f t="shared" si="36"/>
        <v>0</v>
      </c>
      <c r="BS36" s="486"/>
      <c r="BT36" s="510"/>
      <c r="BU36" s="85">
        <f t="shared" si="30"/>
        <v>0.28000000000000003</v>
      </c>
      <c r="BV36" s="85">
        <f t="shared" si="31"/>
        <v>0.26</v>
      </c>
      <c r="BW36" s="460">
        <f t="shared" si="32"/>
        <v>26</v>
      </c>
      <c r="BX36" s="467">
        <f>CA36+CG36+CN36+IF(ІНСТРУКЦІЯ!I26,0,'1_Елементи витрат'!CK36)</f>
        <v>32.409999999999997</v>
      </c>
      <c r="BY36" s="468">
        <f>CB36+CH36+CO36+IF(ІНСТРУКЦІЯ!I26,0,'1_Елементи витрат'!CL36)</f>
        <v>1.5413062605178459E-2</v>
      </c>
      <c r="BZ36" s="85">
        <f t="shared" si="18"/>
        <v>4.334240022419059E-4</v>
      </c>
      <c r="CA36" s="467">
        <f>BF36+(BC36+BD36)*(Лист1!$E$11/100)</f>
        <v>29.968776297791514</v>
      </c>
      <c r="CB36" s="85">
        <f>CA36/'5_Розрахунок тарифів'!$I$7</f>
        <v>1.4010542017010717E-2</v>
      </c>
      <c r="CC36" s="85">
        <f t="shared" si="19"/>
        <v>4.3393838557530056E-4</v>
      </c>
      <c r="CD36" s="467">
        <f t="shared" si="2"/>
        <v>0</v>
      </c>
      <c r="CE36" s="467">
        <f t="shared" si="3"/>
        <v>0</v>
      </c>
      <c r="CF36" s="467">
        <f t="shared" si="4"/>
        <v>0</v>
      </c>
      <c r="CG36" s="467">
        <f>BJ36+(BC36+BD36)*(Лист1!$E$13/100)</f>
        <v>2.3331512259959908</v>
      </c>
      <c r="CH36" s="85">
        <f>CG36/'5_Розрахунок тарифів'!$N$7</f>
        <v>1.3404312873121237E-3</v>
      </c>
      <c r="CI36" s="85">
        <f t="shared" si="20"/>
        <v>4.3634401538367819E-4</v>
      </c>
      <c r="CJ36" s="467" t="e">
        <f>#REF!</f>
        <v>#REF!</v>
      </c>
      <c r="CK36" s="386">
        <f t="shared" si="6"/>
        <v>0</v>
      </c>
      <c r="CL36" s="85"/>
      <c r="CM36" s="85" t="e">
        <f t="shared" si="21"/>
        <v>#DIV/0!</v>
      </c>
      <c r="CN36" s="467">
        <f>BP36+(BC36+BD36)*(Лист1!$E$15/100)</f>
        <v>0.10807247621249473</v>
      </c>
      <c r="CO36" s="85">
        <f>CN36/'5_Розрахунок тарифів'!$S$7</f>
        <v>6.2089300855619763E-5</v>
      </c>
      <c r="CP36" s="85">
        <f t="shared" si="22"/>
        <v>2.9420944305220389E-4</v>
      </c>
      <c r="CQ36" s="85">
        <f t="shared" si="8"/>
        <v>0</v>
      </c>
      <c r="CS36" s="426">
        <f t="shared" si="9"/>
        <v>11.875141169053178</v>
      </c>
    </row>
    <row r="37" spans="1:97">
      <c r="A37" s="455">
        <f>IF(ISBLANK(B37),"",COUNTA($B$11:B37))</f>
        <v>27</v>
      </c>
      <c r="B37" s="500" t="s">
        <v>892</v>
      </c>
      <c r="C37" s="479">
        <f t="shared" si="33"/>
        <v>19528.420000000002</v>
      </c>
      <c r="D37" s="458">
        <f t="shared" si="11"/>
        <v>13572.23</v>
      </c>
      <c r="E37" s="501">
        <v>4866.49</v>
      </c>
      <c r="F37" s="473">
        <v>1089.7</v>
      </c>
      <c r="G37" s="458">
        <f>H37+J37+M37+IF(ІНСТРУКЦІЯ!$G$1,0,I37)+IF(ІНСТРУКЦІЯ!$H$1,0,K37)+IF(ІНСТРУКЦІЯ!$I$1,0,L37)</f>
        <v>13572.23</v>
      </c>
      <c r="H37" s="459">
        <v>10752</v>
      </c>
      <c r="I37" s="459"/>
      <c r="J37" s="459">
        <v>2820.23</v>
      </c>
      <c r="K37" s="459"/>
      <c r="L37" s="459"/>
      <c r="M37" s="459"/>
      <c r="N37" s="459"/>
      <c r="O37" s="459">
        <v>0</v>
      </c>
      <c r="P37" s="460">
        <f t="shared" si="25"/>
        <v>27</v>
      </c>
      <c r="Q37" s="457">
        <f t="shared" si="34"/>
        <v>20999.46</v>
      </c>
      <c r="R37" s="458">
        <f t="shared" si="12"/>
        <v>14595.11</v>
      </c>
      <c r="S37" s="459">
        <f>5214.66+43.41</f>
        <v>5258.07</v>
      </c>
      <c r="T37" s="459">
        <f>1136.73+9.55</f>
        <v>1146.28</v>
      </c>
      <c r="U37" s="461">
        <f>V37+X37+Z37+IF(ІНСТРУКЦІЯ!$G$1,0,W37)+IF(ІНСТРУКЦІЯ!$I$1,0,Y37)+IF(ІНСТРУКЦІЯ!$H$1,0,AA37)</f>
        <v>14595.11</v>
      </c>
      <c r="V37" s="459">
        <v>11776.26</v>
      </c>
      <c r="W37" s="459"/>
      <c r="X37" s="459">
        <f>2818.61+0.24</f>
        <v>2818.85</v>
      </c>
      <c r="Y37" s="459"/>
      <c r="Z37" s="459"/>
      <c r="AA37" s="459"/>
      <c r="AB37" s="459"/>
      <c r="AC37" s="459"/>
      <c r="AD37" s="459"/>
      <c r="AE37" s="460">
        <f t="shared" si="26"/>
        <v>27</v>
      </c>
      <c r="AF37" s="462">
        <f t="shared" si="37"/>
        <v>19584.09</v>
      </c>
      <c r="AG37" s="458">
        <f t="shared" si="14"/>
        <v>15369.66</v>
      </c>
      <c r="AH37" s="459">
        <v>2861.65</v>
      </c>
      <c r="AI37" s="459">
        <v>1352.78</v>
      </c>
      <c r="AJ37" s="458">
        <f t="shared" si="15"/>
        <v>15369.66</v>
      </c>
      <c r="AK37" s="459">
        <v>11862.84</v>
      </c>
      <c r="AL37" s="485" t="s">
        <v>42</v>
      </c>
      <c r="AM37" s="459"/>
      <c r="AN37" s="485"/>
      <c r="AO37" s="459">
        <v>3225.86</v>
      </c>
      <c r="AP37" s="485" t="s">
        <v>42</v>
      </c>
      <c r="AQ37" s="459"/>
      <c r="AR37" s="485"/>
      <c r="AS37" s="459">
        <v>280.95999999999998</v>
      </c>
      <c r="AT37" s="485" t="s">
        <v>42</v>
      </c>
      <c r="AU37" s="476"/>
      <c r="AV37" s="476"/>
      <c r="AW37" s="486"/>
      <c r="AX37" s="486"/>
      <c r="AY37" s="459"/>
      <c r="AZ37" s="458"/>
      <c r="BA37" s="508">
        <f t="shared" si="38"/>
        <v>154.42999999999998</v>
      </c>
      <c r="BB37" s="509">
        <f t="shared" si="17"/>
        <v>141.73999999999998</v>
      </c>
      <c r="BC37" s="510">
        <v>8.6199999999999992</v>
      </c>
      <c r="BD37" s="510">
        <v>4.07</v>
      </c>
      <c r="BE37" s="509">
        <f t="shared" si="1"/>
        <v>141.73999999999998</v>
      </c>
      <c r="BF37" s="510">
        <v>137.97999999999999</v>
      </c>
      <c r="BG37" s="510" t="s">
        <v>42</v>
      </c>
      <c r="BH37" s="510"/>
      <c r="BI37" s="510"/>
      <c r="BJ37" s="510">
        <v>2.35</v>
      </c>
      <c r="BK37" s="510" t="s">
        <v>42</v>
      </c>
      <c r="BL37" s="510"/>
      <c r="BM37" s="510"/>
      <c r="BN37" s="510">
        <v>1.41</v>
      </c>
      <c r="BO37" s="510" t="s">
        <v>42</v>
      </c>
      <c r="BP37" s="478">
        <f t="shared" si="29"/>
        <v>1.41</v>
      </c>
      <c r="BQ37" s="477"/>
      <c r="BR37" s="487">
        <f t="shared" si="36"/>
        <v>0</v>
      </c>
      <c r="BS37" s="486"/>
      <c r="BT37" s="510"/>
      <c r="BU37" s="85">
        <f t="shared" si="30"/>
        <v>0.97</v>
      </c>
      <c r="BV37" s="85">
        <f t="shared" si="31"/>
        <v>0.74</v>
      </c>
      <c r="BW37" s="460">
        <f t="shared" si="32"/>
        <v>27</v>
      </c>
      <c r="BX37" s="467">
        <f>CA37+CG37+CN37+IF(ІНСТРУКЦІЯ!I27,0,'1_Елементи витрат'!CK37)</f>
        <v>154.42999999999998</v>
      </c>
      <c r="BY37" s="468">
        <f>CB37+CH37+CO37+IF(ІНСТРУКЦІЯ!I27,0,'1_Елементи витрат'!CL37)</f>
        <v>7.2702876977564626E-2</v>
      </c>
      <c r="BZ37" s="85">
        <f t="shared" si="18"/>
        <v>2.0652165586614478E-3</v>
      </c>
      <c r="CA37" s="467">
        <f>BF37+(BC37+BD37)*(Лист1!$E$11/100)</f>
        <v>149.70023960086246</v>
      </c>
      <c r="CB37" s="85">
        <f>CA37/'5_Розрахунок тарифів'!$I$7</f>
        <v>6.9985556835666235E-2</v>
      </c>
      <c r="CC37" s="85">
        <f t="shared" si="19"/>
        <v>2.167612038847948E-3</v>
      </c>
      <c r="CD37" s="467">
        <f t="shared" si="2"/>
        <v>0</v>
      </c>
      <c r="CE37" s="467">
        <f t="shared" si="3"/>
        <v>0</v>
      </c>
      <c r="CF37" s="467">
        <f t="shared" si="4"/>
        <v>0</v>
      </c>
      <c r="CG37" s="467">
        <f>BJ37+(BC37+BD37)*(Лист1!$E$13/100)</f>
        <v>3.2574222299040514</v>
      </c>
      <c r="CH37" s="85">
        <f>CG37/'5_Розрахунок тарифів'!$N$7</f>
        <v>1.8714392038970728E-3</v>
      </c>
      <c r="CI37" s="85">
        <f t="shared" si="20"/>
        <v>6.0920041519796082E-4</v>
      </c>
      <c r="CJ37" s="467" t="e">
        <f>#REF!</f>
        <v>#REF!</v>
      </c>
      <c r="CK37" s="386">
        <f t="shared" si="6"/>
        <v>0</v>
      </c>
      <c r="CL37" s="85"/>
      <c r="CM37" s="85" t="e">
        <f t="shared" si="21"/>
        <v>#DIV/0!</v>
      </c>
      <c r="CN37" s="467">
        <f>BP37+(BC37+BD37)*(Лист1!$E$15/100)</f>
        <v>1.4723381692334798</v>
      </c>
      <c r="CO37" s="85">
        <f>CN37/'5_Розрахунок тарифів'!$S$7</f>
        <v>8.4588093800131586E-4</v>
      </c>
      <c r="CP37" s="85">
        <f t="shared" si="22"/>
        <v>4.0081971648633537E-3</v>
      </c>
      <c r="CQ37" s="85">
        <f t="shared" si="8"/>
        <v>0</v>
      </c>
      <c r="CS37" s="426">
        <f t="shared" si="9"/>
        <v>20.506177119348585</v>
      </c>
    </row>
    <row r="38" spans="1:97">
      <c r="A38" s="455">
        <f>IF(ISBLANK(B38),"",COUNTA($B$11:B38))</f>
        <v>28</v>
      </c>
      <c r="B38" s="500" t="s">
        <v>809</v>
      </c>
      <c r="C38" s="479">
        <f t="shared" si="33"/>
        <v>0</v>
      </c>
      <c r="D38" s="458">
        <f t="shared" si="11"/>
        <v>0</v>
      </c>
      <c r="E38" s="459"/>
      <c r="F38" s="473"/>
      <c r="G38" s="458">
        <f>H38+J38+M38+IF(ІНСТРУКЦІЯ!$G$1,0,I38)+IF(ІНСТРУКЦІЯ!$H$1,0,K38)+IF(ІНСТРУКЦІЯ!$I$1,0,L38)</f>
        <v>0</v>
      </c>
      <c r="H38" s="459"/>
      <c r="I38" s="459"/>
      <c r="J38" s="459"/>
      <c r="K38" s="459"/>
      <c r="L38" s="459"/>
      <c r="M38" s="459"/>
      <c r="N38" s="459"/>
      <c r="O38" s="459">
        <v>0</v>
      </c>
      <c r="P38" s="460">
        <f t="shared" si="25"/>
        <v>28</v>
      </c>
      <c r="Q38" s="457">
        <f t="shared" si="34"/>
        <v>0</v>
      </c>
      <c r="R38" s="458">
        <f t="shared" si="12"/>
        <v>0</v>
      </c>
      <c r="S38" s="459"/>
      <c r="T38" s="459"/>
      <c r="U38" s="461">
        <f>V38+X38+Z38+IF(ІНСТРУКЦІЯ!$G$1,0,W38)+IF(ІНСТРУКЦІЯ!$I$1,0,Y38)+IF(ІНСТРУКЦІЯ!$H$1,0,AA38)</f>
        <v>0</v>
      </c>
      <c r="V38" s="459"/>
      <c r="W38" s="459"/>
      <c r="X38" s="459"/>
      <c r="Y38" s="459"/>
      <c r="Z38" s="459"/>
      <c r="AA38" s="459"/>
      <c r="AB38" s="459"/>
      <c r="AC38" s="459"/>
      <c r="AD38" s="459"/>
      <c r="AE38" s="460">
        <f t="shared" si="26"/>
        <v>28</v>
      </c>
      <c r="AF38" s="462">
        <f t="shared" si="37"/>
        <v>0</v>
      </c>
      <c r="AG38" s="458">
        <f t="shared" si="14"/>
        <v>0</v>
      </c>
      <c r="AH38" s="459"/>
      <c r="AI38" s="459"/>
      <c r="AJ38" s="458">
        <f t="shared" si="15"/>
        <v>0</v>
      </c>
      <c r="AK38" s="459"/>
      <c r="AL38" s="485"/>
      <c r="AM38" s="459"/>
      <c r="AN38" s="485"/>
      <c r="AO38" s="459"/>
      <c r="AP38" s="485"/>
      <c r="AQ38" s="459"/>
      <c r="AR38" s="485"/>
      <c r="AS38" s="459"/>
      <c r="AT38" s="485"/>
      <c r="AU38" s="476"/>
      <c r="AV38" s="476"/>
      <c r="AW38" s="486"/>
      <c r="AX38" s="486"/>
      <c r="AY38" s="459"/>
      <c r="AZ38" s="458"/>
      <c r="BA38" s="508">
        <f t="shared" si="38"/>
        <v>0</v>
      </c>
      <c r="BB38" s="509">
        <f t="shared" si="17"/>
        <v>0</v>
      </c>
      <c r="BC38" s="510"/>
      <c r="BD38" s="510"/>
      <c r="BE38" s="509">
        <f t="shared" si="1"/>
        <v>0</v>
      </c>
      <c r="BF38" s="510"/>
      <c r="BG38" s="510"/>
      <c r="BH38" s="510"/>
      <c r="BI38" s="510"/>
      <c r="BJ38" s="510"/>
      <c r="BK38" s="510"/>
      <c r="BL38" s="510"/>
      <c r="BM38" s="510"/>
      <c r="BN38" s="510"/>
      <c r="BO38" s="510"/>
      <c r="BP38" s="478">
        <f t="shared" si="29"/>
        <v>0</v>
      </c>
      <c r="BQ38" s="477"/>
      <c r="BR38" s="487">
        <f t="shared" si="36"/>
        <v>0</v>
      </c>
      <c r="BS38" s="486"/>
      <c r="BT38" s="510"/>
      <c r="BU38" s="85">
        <f t="shared" si="30"/>
        <v>0</v>
      </c>
      <c r="BV38" s="85">
        <f t="shared" si="31"/>
        <v>0</v>
      </c>
      <c r="BW38" s="460">
        <f t="shared" si="32"/>
        <v>28</v>
      </c>
      <c r="BX38" s="467">
        <f>CA38+CG38+CN38+IF(ІНСТРУКЦІЯ!I28,0,'1_Елементи витрат'!CK38)</f>
        <v>0</v>
      </c>
      <c r="BY38" s="468">
        <f>CB38+CH38+CO38+IF(ІНСТРУКЦІЯ!I28,0,'1_Елементи витрат'!CL38)</f>
        <v>0</v>
      </c>
      <c r="BZ38" s="85">
        <f t="shared" si="18"/>
        <v>0</v>
      </c>
      <c r="CA38" s="467">
        <f>BF38+(BC38+BD38)*(Лист1!$E$11/100)</f>
        <v>0</v>
      </c>
      <c r="CB38" s="85">
        <f>CA38/'5_Розрахунок тарифів'!$I$7</f>
        <v>0</v>
      </c>
      <c r="CC38" s="85">
        <f t="shared" si="19"/>
        <v>0</v>
      </c>
      <c r="CD38" s="467">
        <f t="shared" si="2"/>
        <v>0</v>
      </c>
      <c r="CE38" s="467">
        <f t="shared" si="3"/>
        <v>0</v>
      </c>
      <c r="CF38" s="467">
        <f t="shared" si="4"/>
        <v>0</v>
      </c>
      <c r="CG38" s="467">
        <f>BJ38+(BC38+BD38)*(Лист1!$E$13/100)</f>
        <v>0</v>
      </c>
      <c r="CH38" s="85">
        <f>CG38/'5_Розрахунок тарифів'!$N$7</f>
        <v>0</v>
      </c>
      <c r="CI38" s="85">
        <f t="shared" si="20"/>
        <v>0</v>
      </c>
      <c r="CJ38" s="467" t="e">
        <f>#REF!</f>
        <v>#REF!</v>
      </c>
      <c r="CK38" s="386">
        <f t="shared" si="6"/>
        <v>0</v>
      </c>
      <c r="CL38" s="85"/>
      <c r="CM38" s="85" t="e">
        <f t="shared" si="21"/>
        <v>#DIV/0!</v>
      </c>
      <c r="CN38" s="467">
        <f>BP38+(BC38+BD38)*(Лист1!$E$15/100)</f>
        <v>0</v>
      </c>
      <c r="CO38" s="85">
        <f>CN38/'5_Розрахунок тарифів'!$S$7</f>
        <v>0</v>
      </c>
      <c r="CP38" s="85">
        <f t="shared" si="22"/>
        <v>0</v>
      </c>
      <c r="CQ38" s="85">
        <f t="shared" si="8"/>
        <v>0</v>
      </c>
      <c r="CS38" s="426">
        <f t="shared" si="9"/>
        <v>0</v>
      </c>
    </row>
    <row r="39" spans="1:97">
      <c r="A39" s="455">
        <f>IF(ISBLANK(B39),"",COUNTA($B$11:B39))</f>
        <v>29</v>
      </c>
      <c r="B39" s="500" t="s">
        <v>810</v>
      </c>
      <c r="C39" s="479">
        <f t="shared" si="33"/>
        <v>595688.80000000005</v>
      </c>
      <c r="D39" s="458">
        <f t="shared" si="11"/>
        <v>193258.34</v>
      </c>
      <c r="E39" s="459"/>
      <c r="F39" s="473">
        <v>402430.46</v>
      </c>
      <c r="G39" s="458">
        <f>H39+J39+M39+IF(ІНСТРУКЦІЯ!$G$1,0,I39)+IF(ІНСТРУКЦІЯ!$H$1,0,K39)+IF(ІНСТРУКЦІЯ!$I$1,0,L39)</f>
        <v>0</v>
      </c>
      <c r="H39" s="459"/>
      <c r="I39" s="459"/>
      <c r="J39" s="459"/>
      <c r="K39" s="459"/>
      <c r="L39" s="459"/>
      <c r="M39" s="459"/>
      <c r="N39" s="459">
        <v>193258.34</v>
      </c>
      <c r="O39" s="459"/>
      <c r="P39" s="460">
        <f t="shared" si="25"/>
        <v>29</v>
      </c>
      <c r="Q39" s="457">
        <f t="shared" si="34"/>
        <v>551708.82999999996</v>
      </c>
      <c r="R39" s="458">
        <f t="shared" si="12"/>
        <v>191120.36</v>
      </c>
      <c r="S39" s="459">
        <f>3532.35+29.32</f>
        <v>3561.67</v>
      </c>
      <c r="T39" s="459">
        <f>354053.75+2973.05</f>
        <v>357026.8</v>
      </c>
      <c r="U39" s="461">
        <f>V39+X39+Z39+IF(ІНСТРУКЦІЯ!$G$1,0,W39)+IF(ІНСТРУКЦІЯ!$I$1,0,Y39)+IF(ІНСТРУКЦІЯ!$H$1,0,AA39)</f>
        <v>2574.77</v>
      </c>
      <c r="V39" s="459">
        <v>2499.6799999999998</v>
      </c>
      <c r="W39" s="459"/>
      <c r="X39" s="459">
        <v>75.09</v>
      </c>
      <c r="Y39" s="459"/>
      <c r="Z39" s="459"/>
      <c r="AA39" s="459"/>
      <c r="AB39" s="459"/>
      <c r="AC39" s="459">
        <f>187435.59</f>
        <v>187435.59</v>
      </c>
      <c r="AD39" s="459">
        <v>1110</v>
      </c>
      <c r="AE39" s="460">
        <f t="shared" si="26"/>
        <v>29</v>
      </c>
      <c r="AF39" s="462">
        <f t="shared" si="37"/>
        <v>296435.08</v>
      </c>
      <c r="AG39" s="458">
        <f t="shared" si="14"/>
        <v>0</v>
      </c>
      <c r="AH39" s="459"/>
      <c r="AI39" s="459">
        <v>296435.08</v>
      </c>
      <c r="AJ39" s="458">
        <f t="shared" si="15"/>
        <v>0</v>
      </c>
      <c r="AK39" s="459">
        <v>0</v>
      </c>
      <c r="AL39" s="485" t="s">
        <v>42</v>
      </c>
      <c r="AM39" s="459"/>
      <c r="AN39" s="485"/>
      <c r="AO39" s="459"/>
      <c r="AP39" s="485" t="s">
        <v>42</v>
      </c>
      <c r="AQ39" s="459"/>
      <c r="AR39" s="485"/>
      <c r="AS39" s="459"/>
      <c r="AT39" s="485" t="s">
        <v>42</v>
      </c>
      <c r="AU39" s="476"/>
      <c r="AV39" s="476"/>
      <c r="AW39" s="486"/>
      <c r="AX39" s="486"/>
      <c r="AY39" s="459"/>
      <c r="AZ39" s="458"/>
      <c r="BA39" s="508">
        <f t="shared" si="38"/>
        <v>1264.31</v>
      </c>
      <c r="BB39" s="509">
        <f t="shared" si="17"/>
        <v>8.9599999999999991</v>
      </c>
      <c r="BC39" s="510">
        <v>12.41</v>
      </c>
      <c r="BD39" s="510">
        <v>1242.94</v>
      </c>
      <c r="BE39" s="509">
        <f t="shared" si="1"/>
        <v>8.9599999999999991</v>
      </c>
      <c r="BF39" s="510">
        <v>8.6999999999999993</v>
      </c>
      <c r="BG39" s="510" t="s">
        <v>42</v>
      </c>
      <c r="BH39" s="510"/>
      <c r="BI39" s="510"/>
      <c r="BJ39" s="510">
        <v>0.26</v>
      </c>
      <c r="BK39" s="510" t="s">
        <v>42</v>
      </c>
      <c r="BL39" s="510"/>
      <c r="BM39" s="510"/>
      <c r="BN39" s="510"/>
      <c r="BO39" s="510" t="s">
        <v>42</v>
      </c>
      <c r="BP39" s="478">
        <f t="shared" si="29"/>
        <v>0</v>
      </c>
      <c r="BQ39" s="477"/>
      <c r="BR39" s="487">
        <v>0</v>
      </c>
      <c r="BS39" s="486"/>
      <c r="BT39" s="510"/>
      <c r="BU39" s="85">
        <f t="shared" si="30"/>
        <v>0.35</v>
      </c>
      <c r="BV39" s="85">
        <f t="shared" si="31"/>
        <v>0.23</v>
      </c>
      <c r="BW39" s="460">
        <f t="shared" si="32"/>
        <v>29</v>
      </c>
      <c r="BX39" s="467">
        <f>CA39+CG39+CN39+IF(ІНСТРУКЦІЯ!I29,0,'1_Елементи витрат'!CK39)</f>
        <v>1264.31</v>
      </c>
      <c r="BY39" s="468">
        <f>CB39+CH39+CO39+IF(ІНСТРУКЦІЯ!I29,0,'1_Елементи витрат'!CL39)</f>
        <v>0.6013644692894069</v>
      </c>
      <c r="BZ39" s="85">
        <f t="shared" si="18"/>
        <v>1.6907815497515091E-2</v>
      </c>
      <c r="CA39" s="467">
        <f>BF39+(BC39+BD39)*(Лист1!$E$11/100)</f>
        <v>1168.1170829742082</v>
      </c>
      <c r="CB39" s="85">
        <f>CA39/'5_Розрахунок тарифів'!$I$7</f>
        <v>0.54610015801693557</v>
      </c>
      <c r="CC39" s="85">
        <f t="shared" si="19"/>
        <v>1.6913965258772059E-2</v>
      </c>
      <c r="CD39" s="467">
        <f t="shared" si="2"/>
        <v>0</v>
      </c>
      <c r="CE39" s="467">
        <f t="shared" si="3"/>
        <v>0</v>
      </c>
      <c r="CF39" s="467">
        <f t="shared" si="4"/>
        <v>0</v>
      </c>
      <c r="CG39" s="467">
        <f>BJ39+(BC39+BD39)*(Лист1!$E$13/100)</f>
        <v>90.026154161548533</v>
      </c>
      <c r="CH39" s="85">
        <f>CG39/'5_Розрахунок тарифів'!$N$7</f>
        <v>5.1721411098421259E-2</v>
      </c>
      <c r="CI39" s="85">
        <f t="shared" si="20"/>
        <v>1.6836617000525116E-2</v>
      </c>
      <c r="CJ39" s="467" t="e">
        <f>#REF!</f>
        <v>#REF!</v>
      </c>
      <c r="CK39" s="386">
        <f t="shared" si="6"/>
        <v>0</v>
      </c>
      <c r="CL39" s="85"/>
      <c r="CM39" s="85" t="e">
        <f t="shared" si="21"/>
        <v>#DIV/0!</v>
      </c>
      <c r="CN39" s="467">
        <f>BP39+(BC39+BD39)*(Лист1!$E$15/100)</f>
        <v>6.1667628642434211</v>
      </c>
      <c r="CO39" s="85">
        <f>CN39/'5_Розрахунок тарифів'!$S$7</f>
        <v>3.5429001740501036E-3</v>
      </c>
      <c r="CP39" s="85">
        <f t="shared" si="22"/>
        <v>1.6787992015253828E-2</v>
      </c>
      <c r="CQ39" s="85">
        <f t="shared" si="8"/>
        <v>0</v>
      </c>
      <c r="CS39" s="426">
        <f t="shared" si="9"/>
        <v>335.38959877000985</v>
      </c>
    </row>
    <row r="40" spans="1:97">
      <c r="A40" s="455">
        <f>IF(ISBLANK(B40),"",COUNTA($B$11:B40))</f>
        <v>30</v>
      </c>
      <c r="B40" s="500" t="s">
        <v>811</v>
      </c>
      <c r="C40" s="479">
        <f t="shared" si="33"/>
        <v>152067.48000000001</v>
      </c>
      <c r="D40" s="458">
        <f t="shared" si="11"/>
        <v>0</v>
      </c>
      <c r="E40" s="459"/>
      <c r="F40" s="473">
        <v>152067.48000000001</v>
      </c>
      <c r="G40" s="458">
        <f>H40+J40+M40+IF(ІНСТРУКЦІЯ!$G$1,0,I40)+IF(ІНСТРУКЦІЯ!$H$1,0,K40)+IF(ІНСТРУКЦІЯ!$I$1,0,L40)</f>
        <v>0</v>
      </c>
      <c r="H40" s="459"/>
      <c r="I40" s="459"/>
      <c r="J40" s="459"/>
      <c r="K40" s="459"/>
      <c r="L40" s="459"/>
      <c r="M40" s="459"/>
      <c r="N40" s="459"/>
      <c r="O40" s="459">
        <v>0</v>
      </c>
      <c r="P40" s="460">
        <f t="shared" si="25"/>
        <v>30</v>
      </c>
      <c r="Q40" s="457">
        <f t="shared" si="34"/>
        <v>123829.73000000001</v>
      </c>
      <c r="R40" s="458">
        <f t="shared" si="12"/>
        <v>0</v>
      </c>
      <c r="S40" s="459"/>
      <c r="T40" s="473">
        <f>122798.39+1031.27+0.07</f>
        <v>123829.73000000001</v>
      </c>
      <c r="U40" s="461">
        <f>V40+X40+Z40+IF(ІНСТРУКЦІЯ!$G$1,0,W40)+IF(ІНСТРУКЦІЯ!$I$1,0,Y40)+IF(ІНСТРУКЦІЯ!$H$1,0,AA40)</f>
        <v>0</v>
      </c>
      <c r="V40" s="459"/>
      <c r="W40" s="459"/>
      <c r="X40" s="459"/>
      <c r="Y40" s="459"/>
      <c r="Z40" s="459"/>
      <c r="AA40" s="459"/>
      <c r="AB40" s="459"/>
      <c r="AC40" s="459"/>
      <c r="AD40" s="459"/>
      <c r="AE40" s="460">
        <f t="shared" si="26"/>
        <v>30</v>
      </c>
      <c r="AF40" s="462">
        <f t="shared" si="37"/>
        <v>139860.76999999999</v>
      </c>
      <c r="AG40" s="458">
        <f t="shared" si="14"/>
        <v>0</v>
      </c>
      <c r="AH40" s="459"/>
      <c r="AI40" s="459">
        <v>139860.76999999999</v>
      </c>
      <c r="AJ40" s="458">
        <f t="shared" si="15"/>
        <v>0</v>
      </c>
      <c r="AK40" s="459"/>
      <c r="AL40" s="485"/>
      <c r="AM40" s="459"/>
      <c r="AN40" s="485"/>
      <c r="AO40" s="459"/>
      <c r="AP40" s="485"/>
      <c r="AQ40" s="459"/>
      <c r="AR40" s="485"/>
      <c r="AS40" s="459"/>
      <c r="AT40" s="485" t="s">
        <v>42</v>
      </c>
      <c r="AU40" s="476"/>
      <c r="AV40" s="476"/>
      <c r="AW40" s="486"/>
      <c r="AX40" s="486"/>
      <c r="AY40" s="459"/>
      <c r="AZ40" s="458"/>
      <c r="BA40" s="508">
        <f t="shared" si="38"/>
        <v>431.1</v>
      </c>
      <c r="BB40" s="509">
        <f t="shared" si="17"/>
        <v>0</v>
      </c>
      <c r="BC40" s="510"/>
      <c r="BD40" s="510">
        <v>431.1</v>
      </c>
      <c r="BE40" s="509">
        <f t="shared" si="1"/>
        <v>0</v>
      </c>
      <c r="BF40" s="510"/>
      <c r="BG40" s="510"/>
      <c r="BH40" s="510"/>
      <c r="BI40" s="510"/>
      <c r="BJ40" s="510"/>
      <c r="BK40" s="510"/>
      <c r="BL40" s="510"/>
      <c r="BM40" s="510"/>
      <c r="BN40" s="510"/>
      <c r="BO40" s="510" t="s">
        <v>42</v>
      </c>
      <c r="BP40" s="478">
        <f t="shared" si="29"/>
        <v>0</v>
      </c>
      <c r="BQ40" s="477"/>
      <c r="BR40" s="487">
        <f t="shared" si="36"/>
        <v>0</v>
      </c>
      <c r="BS40" s="486"/>
      <c r="BT40" s="510"/>
      <c r="BU40" s="85">
        <f t="shared" si="30"/>
        <v>0</v>
      </c>
      <c r="BV40" s="85">
        <f t="shared" si="31"/>
        <v>0.35</v>
      </c>
      <c r="BW40" s="460">
        <f t="shared" si="32"/>
        <v>30</v>
      </c>
      <c r="BX40" s="467">
        <f>CA40+CG40+CN40+IF(ІНСТРУКЦІЯ!I30,0,'1_Елементи витрат'!CK40)</f>
        <v>431.1</v>
      </c>
      <c r="BY40" s="468">
        <f>CB40+CH40+CO40+IF(ІНСТРУКЦІЯ!I30,0,'1_Елементи витрат'!CL40)</f>
        <v>0.20506664969581168</v>
      </c>
      <c r="BZ40" s="85">
        <f t="shared" si="18"/>
        <v>5.7651677681729609E-3</v>
      </c>
      <c r="CA40" s="467">
        <f>BF40+(BC40+BD40)*(Лист1!$E$11/100)</f>
        <v>398.15565736263284</v>
      </c>
      <c r="CB40" s="85">
        <f>CA40/'5_Розрахунок тарифів'!$I$7</f>
        <v>0.18613961782619654</v>
      </c>
      <c r="CC40" s="85">
        <f t="shared" si="19"/>
        <v>5.76516776817296E-3</v>
      </c>
      <c r="CD40" s="467">
        <f t="shared" si="2"/>
        <v>0</v>
      </c>
      <c r="CE40" s="467">
        <f t="shared" si="3"/>
        <v>0</v>
      </c>
      <c r="CF40" s="467">
        <f t="shared" si="4"/>
        <v>0</v>
      </c>
      <c r="CG40" s="467">
        <f>BJ40+(BC40+BD40)*(Лист1!$E$13/100)</f>
        <v>30.826613342130536</v>
      </c>
      <c r="CH40" s="85">
        <f>CG40/'5_Розрахунок тарифів'!$N$7</f>
        <v>1.7710363796939809E-2</v>
      </c>
      <c r="CI40" s="85">
        <f t="shared" si="20"/>
        <v>5.7651677681729583E-3</v>
      </c>
      <c r="CJ40" s="467" t="e">
        <f>#REF!</f>
        <v>#REF!</v>
      </c>
      <c r="CK40" s="386">
        <f t="shared" si="6"/>
        <v>0</v>
      </c>
      <c r="CL40" s="85"/>
      <c r="CM40" s="85" t="e">
        <f t="shared" si="21"/>
        <v>#DIV/0!</v>
      </c>
      <c r="CN40" s="467">
        <f>BP40+(BC40+BD40)*(Лист1!$E$15/100)</f>
        <v>2.117729295236658</v>
      </c>
      <c r="CO40" s="85">
        <f>CN40/'5_Розрахунок тарифів'!$S$7</f>
        <v>1.2166680726753492E-3</v>
      </c>
      <c r="CP40" s="85">
        <f t="shared" si="22"/>
        <v>5.7651677681729591E-3</v>
      </c>
      <c r="CQ40" s="85">
        <f t="shared" si="8"/>
        <v>0</v>
      </c>
      <c r="CS40" s="426">
        <f t="shared" si="9"/>
        <v>114.29198051337181</v>
      </c>
    </row>
    <row r="41" spans="1:97">
      <c r="A41" s="455">
        <f>IF(ISBLANK(B41),"",COUNTA($B$11:B41))</f>
        <v>31</v>
      </c>
      <c r="B41" s="500" t="s">
        <v>812</v>
      </c>
      <c r="C41" s="479">
        <f t="shared" si="33"/>
        <v>126983.06999999999</v>
      </c>
      <c r="D41" s="458">
        <f t="shared" si="11"/>
        <v>1289.98</v>
      </c>
      <c r="E41" s="459"/>
      <c r="F41" s="473">
        <v>125693.09</v>
      </c>
      <c r="G41" s="458">
        <f>H41+J41+M41+IF(ІНСТРУКЦІЯ!$G$1,0,I41)+IF(ІНСТРУКЦІЯ!$H$1,0,K41)+IF(ІНСТРУКЦІЯ!$I$1,0,L41)</f>
        <v>1182.48</v>
      </c>
      <c r="H41" s="459">
        <v>1182.48</v>
      </c>
      <c r="I41" s="459"/>
      <c r="J41" s="459"/>
      <c r="K41" s="459"/>
      <c r="L41" s="459"/>
      <c r="M41" s="459"/>
      <c r="N41" s="459">
        <v>107.5</v>
      </c>
      <c r="O41" s="459"/>
      <c r="P41" s="460">
        <f t="shared" si="25"/>
        <v>31</v>
      </c>
      <c r="Q41" s="457">
        <f t="shared" si="34"/>
        <v>109325.76999999999</v>
      </c>
      <c r="R41" s="458">
        <f t="shared" si="12"/>
        <v>0</v>
      </c>
      <c r="S41" s="459"/>
      <c r="T41" s="459">
        <f>108415.15+910.5+0.12</f>
        <v>109325.76999999999</v>
      </c>
      <c r="U41" s="461">
        <f>V41+X41+Z41+IF(ІНСТРУКЦІЯ!$G$1,0,W41)+IF(ІНСТРУКЦІЯ!$I$1,0,Y41)+IF(ІНСТРУКЦІЯ!$H$1,0,AA41)</f>
        <v>0</v>
      </c>
      <c r="V41" s="459"/>
      <c r="W41" s="459"/>
      <c r="X41" s="459"/>
      <c r="Y41" s="459"/>
      <c r="Z41" s="459"/>
      <c r="AA41" s="459"/>
      <c r="AB41" s="459"/>
      <c r="AC41" s="459"/>
      <c r="AD41" s="459"/>
      <c r="AE41" s="460">
        <f t="shared" si="26"/>
        <v>31</v>
      </c>
      <c r="AF41" s="462">
        <f t="shared" si="37"/>
        <v>90681.77</v>
      </c>
      <c r="AG41" s="458">
        <f t="shared" si="14"/>
        <v>0</v>
      </c>
      <c r="AH41" s="459"/>
      <c r="AI41" s="459">
        <v>90681.77</v>
      </c>
      <c r="AJ41" s="458">
        <f t="shared" si="15"/>
        <v>0</v>
      </c>
      <c r="AK41" s="459"/>
      <c r="AL41" s="485"/>
      <c r="AM41" s="459"/>
      <c r="AN41" s="485"/>
      <c r="AO41" s="459"/>
      <c r="AP41" s="485"/>
      <c r="AQ41" s="459"/>
      <c r="AR41" s="485"/>
      <c r="AS41" s="459"/>
      <c r="AT41" s="485" t="s">
        <v>42</v>
      </c>
      <c r="AU41" s="476"/>
      <c r="AV41" s="476"/>
      <c r="AW41" s="486"/>
      <c r="AX41" s="486"/>
      <c r="AY41" s="459"/>
      <c r="AZ41" s="458"/>
      <c r="BA41" s="508">
        <f t="shared" si="38"/>
        <v>429.41</v>
      </c>
      <c r="BB41" s="509">
        <f t="shared" si="17"/>
        <v>0</v>
      </c>
      <c r="BC41" s="510"/>
      <c r="BD41" s="510">
        <v>429.41</v>
      </c>
      <c r="BE41" s="509">
        <f t="shared" si="1"/>
        <v>0</v>
      </c>
      <c r="BF41" s="510"/>
      <c r="BG41" s="510" t="s">
        <v>42</v>
      </c>
      <c r="BH41" s="510"/>
      <c r="BI41" s="510"/>
      <c r="BJ41" s="510"/>
      <c r="BK41" s="510"/>
      <c r="BL41" s="510"/>
      <c r="BM41" s="510"/>
      <c r="BN41" s="510"/>
      <c r="BO41" s="510" t="s">
        <v>42</v>
      </c>
      <c r="BP41" s="478">
        <f t="shared" si="29"/>
        <v>0</v>
      </c>
      <c r="BQ41" s="477"/>
      <c r="BR41" s="487">
        <f t="shared" si="36"/>
        <v>0</v>
      </c>
      <c r="BS41" s="486"/>
      <c r="BT41" s="510"/>
      <c r="BU41" s="85">
        <f t="shared" si="30"/>
        <v>0</v>
      </c>
      <c r="BV41" s="85">
        <f t="shared" si="31"/>
        <v>0.39</v>
      </c>
      <c r="BW41" s="460">
        <f t="shared" si="32"/>
        <v>31</v>
      </c>
      <c r="BX41" s="467">
        <f>CA41+CG41+CN41+IF(ІНСТРУКЦІЯ!I31,0,'1_Елементи витрат'!CK41)</f>
        <v>429.41</v>
      </c>
      <c r="BY41" s="468">
        <f>CB41+CH41+CO41+IF(ІНСТРУКЦІЯ!I31,0,'1_Елементи витрат'!CL41)</f>
        <v>0.20426274656895965</v>
      </c>
      <c r="BZ41" s="85">
        <f t="shared" si="18"/>
        <v>5.7425671336839507E-3</v>
      </c>
      <c r="CA41" s="467">
        <f>BF41+(BC41+BD41)*(Лист1!$E$11/100)</f>
        <v>396.59480591066614</v>
      </c>
      <c r="CB41" s="85">
        <f>CA41/'5_Розрахунок тарифів'!$I$7</f>
        <v>0.18540991252782896</v>
      </c>
      <c r="CC41" s="85">
        <f t="shared" si="19"/>
        <v>5.7425671336839498E-3</v>
      </c>
      <c r="CD41" s="467">
        <f t="shared" si="2"/>
        <v>0</v>
      </c>
      <c r="CE41" s="467">
        <f t="shared" si="3"/>
        <v>0</v>
      </c>
      <c r="CF41" s="467">
        <f t="shared" si="4"/>
        <v>0</v>
      </c>
      <c r="CG41" s="467">
        <f>BJ41+(BC41+BD41)*(Лист1!$E$13/100)</f>
        <v>30.705766725224478</v>
      </c>
      <c r="CH41" s="85">
        <f>CG41/'5_Розрахунок тарифів'!$N$7</f>
        <v>1.764093555565744E-2</v>
      </c>
      <c r="CI41" s="85">
        <f t="shared" si="20"/>
        <v>5.7425671336839472E-3</v>
      </c>
      <c r="CJ41" s="467" t="e">
        <f>#REF!</f>
        <v>#REF!</v>
      </c>
      <c r="CK41" s="386">
        <f t="shared" si="6"/>
        <v>0</v>
      </c>
      <c r="CL41" s="85"/>
      <c r="CM41" s="85" t="e">
        <f t="shared" si="21"/>
        <v>#DIV/0!</v>
      </c>
      <c r="CN41" s="467">
        <f>BP41+(BC41+BD41)*(Лист1!$E$15/100)</f>
        <v>2.1094273641094254</v>
      </c>
      <c r="CO41" s="85">
        <f>CN41/'5_Розрахунок тарифів'!$S$7</f>
        <v>1.2118984854732583E-3</v>
      </c>
      <c r="CP41" s="85">
        <f t="shared" si="22"/>
        <v>5.742567133683949E-3</v>
      </c>
      <c r="CQ41" s="85">
        <f t="shared" si="8"/>
        <v>0</v>
      </c>
      <c r="CS41" s="426">
        <f t="shared" si="9"/>
        <v>100.90516045257765</v>
      </c>
    </row>
    <row r="42" spans="1:97">
      <c r="A42" s="455">
        <f>IF(ISBLANK(B42),"",COUNTA($B$11:B42))</f>
        <v>32</v>
      </c>
      <c r="B42" s="500" t="s">
        <v>813</v>
      </c>
      <c r="C42" s="479">
        <f t="shared" si="33"/>
        <v>24352.89</v>
      </c>
      <c r="D42" s="458">
        <f t="shared" si="11"/>
        <v>0</v>
      </c>
      <c r="E42" s="459"/>
      <c r="F42" s="473">
        <v>24352.89</v>
      </c>
      <c r="G42" s="458">
        <f>H42+J42+M42+IF(ІНСТРУКЦІЯ!$G$1,0,I42)+IF(ІНСТРУКЦІЯ!$H$1,0,K42)+IF(ІНСТРУКЦІЯ!$I$1,0,L42)</f>
        <v>0</v>
      </c>
      <c r="H42" s="459"/>
      <c r="I42" s="459"/>
      <c r="J42" s="459"/>
      <c r="K42" s="459"/>
      <c r="L42" s="459"/>
      <c r="M42" s="459"/>
      <c r="N42" s="459"/>
      <c r="O42" s="459">
        <v>0</v>
      </c>
      <c r="P42" s="460">
        <f t="shared" si="25"/>
        <v>32</v>
      </c>
      <c r="Q42" s="457">
        <f t="shared" si="34"/>
        <v>38937.17</v>
      </c>
      <c r="R42" s="458">
        <f t="shared" si="12"/>
        <v>0</v>
      </c>
      <c r="S42" s="459"/>
      <c r="T42" s="459">
        <f>38612.81+324.28+0.08</f>
        <v>38937.17</v>
      </c>
      <c r="U42" s="461">
        <f>V42+X42+Z42+IF(ІНСТРУКЦІЯ!$G$1,0,W42)+IF(ІНСТРУКЦІЯ!$I$1,0,Y42)+IF(ІНСТРУКЦІЯ!$H$1,0,AA42)</f>
        <v>0</v>
      </c>
      <c r="V42" s="459"/>
      <c r="W42" s="459"/>
      <c r="X42" s="459"/>
      <c r="Y42" s="459"/>
      <c r="Z42" s="459"/>
      <c r="AA42" s="459"/>
      <c r="AB42" s="459"/>
      <c r="AC42" s="459"/>
      <c r="AD42" s="459"/>
      <c r="AE42" s="460">
        <f t="shared" si="26"/>
        <v>32</v>
      </c>
      <c r="AF42" s="462">
        <f t="shared" si="37"/>
        <v>21815.89</v>
      </c>
      <c r="AG42" s="458">
        <f t="shared" si="14"/>
        <v>0</v>
      </c>
      <c r="AH42" s="459"/>
      <c r="AI42" s="459">
        <v>21815.89</v>
      </c>
      <c r="AJ42" s="458">
        <f t="shared" si="15"/>
        <v>0</v>
      </c>
      <c r="AK42" s="459"/>
      <c r="AL42" s="485"/>
      <c r="AM42" s="459"/>
      <c r="AN42" s="485"/>
      <c r="AO42" s="459"/>
      <c r="AP42" s="485"/>
      <c r="AQ42" s="459"/>
      <c r="AR42" s="485"/>
      <c r="AS42" s="459"/>
      <c r="AT42" s="485" t="s">
        <v>42</v>
      </c>
      <c r="AU42" s="476"/>
      <c r="AV42" s="476"/>
      <c r="AW42" s="486"/>
      <c r="AX42" s="486"/>
      <c r="AY42" s="459"/>
      <c r="AZ42" s="458"/>
      <c r="BA42" s="508">
        <f t="shared" si="38"/>
        <v>171.25</v>
      </c>
      <c r="BB42" s="509">
        <f t="shared" si="17"/>
        <v>0</v>
      </c>
      <c r="BC42" s="510"/>
      <c r="BD42" s="510">
        <v>171.25</v>
      </c>
      <c r="BE42" s="509">
        <f t="shared" si="1"/>
        <v>0</v>
      </c>
      <c r="BF42" s="510"/>
      <c r="BG42" s="510"/>
      <c r="BH42" s="510"/>
      <c r="BI42" s="510"/>
      <c r="BJ42" s="510"/>
      <c r="BK42" s="510"/>
      <c r="BL42" s="510"/>
      <c r="BM42" s="510"/>
      <c r="BN42" s="510"/>
      <c r="BO42" s="510" t="s">
        <v>42</v>
      </c>
      <c r="BP42" s="478">
        <f t="shared" si="29"/>
        <v>0</v>
      </c>
      <c r="BQ42" s="477"/>
      <c r="BR42" s="487">
        <f t="shared" si="36"/>
        <v>0</v>
      </c>
      <c r="BS42" s="486"/>
      <c r="BT42" s="510"/>
      <c r="BU42" s="85">
        <f t="shared" si="30"/>
        <v>0</v>
      </c>
      <c r="BV42" s="85">
        <f t="shared" si="31"/>
        <v>0.44</v>
      </c>
      <c r="BW42" s="460">
        <f t="shared" si="32"/>
        <v>32</v>
      </c>
      <c r="BX42" s="467">
        <f>CA42+CG42+CN42+IF(ІНСТРУКЦІЯ!I32,0,'1_Елементи витрат'!CK42)</f>
        <v>171.25</v>
      </c>
      <c r="BY42" s="468">
        <f>CB42+CH42+CO42+IF(ІНСТРУКЦІЯ!I32,0,'1_Елементи витрат'!CL42)</f>
        <v>8.1460597913263169E-2</v>
      </c>
      <c r="BZ42" s="85">
        <f t="shared" si="18"/>
        <v>2.2901530510313602E-3</v>
      </c>
      <c r="CA42" s="467">
        <f>BF42+(BC42+BD42)*(Лист1!$E$11/100)</f>
        <v>158.16320186349077</v>
      </c>
      <c r="CB42" s="85">
        <f>CA42/'5_Розрахунок тарифів'!$I$7</f>
        <v>7.3942030973639897E-2</v>
      </c>
      <c r="CC42" s="85">
        <f t="shared" si="19"/>
        <v>2.2901530510313598E-3</v>
      </c>
      <c r="CD42" s="467">
        <f t="shared" si="2"/>
        <v>0</v>
      </c>
      <c r="CE42" s="467">
        <f t="shared" si="3"/>
        <v>0</v>
      </c>
      <c r="CF42" s="467">
        <f t="shared" si="4"/>
        <v>0</v>
      </c>
      <c r="CG42" s="467">
        <f>BJ42+(BC42+BD42)*(Лист1!$E$13/100)</f>
        <v>12.245552156900612</v>
      </c>
      <c r="CH42" s="85">
        <f>CG42/'5_Розрахунок тарифів'!$N$7</f>
        <v>7.0352581772812383E-3</v>
      </c>
      <c r="CI42" s="85">
        <f t="shared" si="20"/>
        <v>2.2901530510313593E-3</v>
      </c>
      <c r="CJ42" s="467" t="e">
        <f>#REF!</f>
        <v>#REF!</v>
      </c>
      <c r="CK42" s="386">
        <f t="shared" si="6"/>
        <v>0</v>
      </c>
      <c r="CL42" s="85"/>
      <c r="CM42" s="85" t="e">
        <f t="shared" si="21"/>
        <v>#DIV/0!</v>
      </c>
      <c r="CN42" s="467">
        <f>BP42+(BC42+BD42)*(Лист1!$E$15/100)</f>
        <v>0.8412459796086238</v>
      </c>
      <c r="CO42" s="85">
        <f>CN42/'5_Розрахунок тарифів'!$S$7</f>
        <v>4.8330876234204024E-4</v>
      </c>
      <c r="CP42" s="85">
        <f t="shared" si="22"/>
        <v>2.2901530510313598E-3</v>
      </c>
      <c r="CQ42" s="85">
        <f t="shared" si="8"/>
        <v>0</v>
      </c>
      <c r="CS42" s="426">
        <f t="shared" si="9"/>
        <v>35.938108521159222</v>
      </c>
    </row>
    <row r="43" spans="1:97">
      <c r="A43" s="455">
        <f>IF(ISBLANK(B43),"",COUNTA($B$11:B43))</f>
        <v>33</v>
      </c>
      <c r="B43" s="500" t="s">
        <v>814</v>
      </c>
      <c r="C43" s="479">
        <f t="shared" si="33"/>
        <v>131930.39000000001</v>
      </c>
      <c r="D43" s="458">
        <f t="shared" si="11"/>
        <v>97884.37000000001</v>
      </c>
      <c r="E43" s="459">
        <v>302.79000000000002</v>
      </c>
      <c r="F43" s="473">
        <v>33743.230000000003</v>
      </c>
      <c r="G43" s="458">
        <f>H43+J43+M43+IF(ІНСТРУКЦІЯ!$G$1,0,I43)+IF(ІНСТРУКЦІЯ!$H$1,0,K43)+IF(ІНСТРУКЦІЯ!$I$1,0,L43)</f>
        <v>97884.37000000001</v>
      </c>
      <c r="H43" s="459">
        <v>88992.74</v>
      </c>
      <c r="I43" s="459"/>
      <c r="J43" s="459">
        <v>8891.6299999999992</v>
      </c>
      <c r="K43" s="459"/>
      <c r="L43" s="459"/>
      <c r="M43" s="459"/>
      <c r="N43" s="459"/>
      <c r="O43" s="459">
        <v>0</v>
      </c>
      <c r="P43" s="460">
        <f t="shared" si="25"/>
        <v>33</v>
      </c>
      <c r="Q43" s="457">
        <f t="shared" si="34"/>
        <v>177619.08000000002</v>
      </c>
      <c r="R43" s="458">
        <f t="shared" si="12"/>
        <v>137884.53</v>
      </c>
      <c r="S43" s="459"/>
      <c r="T43" s="459">
        <f>39560.33-82-5-67-4+332.25-0.03</f>
        <v>39734.550000000003</v>
      </c>
      <c r="U43" s="461">
        <f>V43+X43+Z43+IF(ІНСТРУКЦІЯ!$G$1,0,W43)+IF(ІНСТРУКЦІЯ!$I$1,0,Y43)+IF(ІНСТРУКЦІЯ!$H$1,0,AA43)</f>
        <v>137884.53</v>
      </c>
      <c r="V43" s="459">
        <v>123976.54</v>
      </c>
      <c r="W43" s="459">
        <f>82+5+67+4</f>
        <v>158</v>
      </c>
      <c r="X43" s="459">
        <v>13749.99</v>
      </c>
      <c r="Y43" s="459"/>
      <c r="Z43" s="459"/>
      <c r="AA43" s="459"/>
      <c r="AB43" s="459"/>
      <c r="AC43" s="459"/>
      <c r="AD43" s="459"/>
      <c r="AE43" s="460">
        <f t="shared" si="26"/>
        <v>33</v>
      </c>
      <c r="AF43" s="462">
        <f t="shared" si="37"/>
        <v>86420.040000000008</v>
      </c>
      <c r="AG43" s="458">
        <f t="shared" si="14"/>
        <v>63920.04</v>
      </c>
      <c r="AH43" s="459">
        <v>5499.96</v>
      </c>
      <c r="AI43" s="459">
        <v>17000.04</v>
      </c>
      <c r="AJ43" s="458">
        <f t="shared" si="15"/>
        <v>63920.04</v>
      </c>
      <c r="AK43" s="459">
        <v>63920.04</v>
      </c>
      <c r="AL43" s="485" t="s">
        <v>42</v>
      </c>
      <c r="AM43" s="459"/>
      <c r="AN43" s="485"/>
      <c r="AO43" s="459"/>
      <c r="AP43" s="485"/>
      <c r="AQ43" s="459"/>
      <c r="AR43" s="485"/>
      <c r="AS43" s="459"/>
      <c r="AT43" s="485" t="s">
        <v>42</v>
      </c>
      <c r="AU43" s="476"/>
      <c r="AV43" s="476"/>
      <c r="AW43" s="486"/>
      <c r="AX43" s="486"/>
      <c r="AY43" s="459"/>
      <c r="AZ43" s="458"/>
      <c r="BA43" s="508">
        <f t="shared" si="38"/>
        <v>110.36</v>
      </c>
      <c r="BB43" s="509">
        <f t="shared" si="17"/>
        <v>0</v>
      </c>
      <c r="BC43" s="510">
        <v>37.25</v>
      </c>
      <c r="BD43" s="510">
        <v>73.11</v>
      </c>
      <c r="BE43" s="509">
        <f t="shared" ref="BE43:BE73" si="39">BF43+BJ43+BL43+BP43</f>
        <v>0</v>
      </c>
      <c r="BF43" s="510"/>
      <c r="BG43" s="510" t="s">
        <v>42</v>
      </c>
      <c r="BH43" s="510"/>
      <c r="BI43" s="510"/>
      <c r="BJ43" s="510"/>
      <c r="BK43" s="510" t="s">
        <v>42</v>
      </c>
      <c r="BL43" s="510"/>
      <c r="BM43" s="510"/>
      <c r="BN43" s="510"/>
      <c r="BO43" s="510" t="s">
        <v>42</v>
      </c>
      <c r="BP43" s="478">
        <f t="shared" si="29"/>
        <v>0</v>
      </c>
      <c r="BQ43" s="477"/>
      <c r="BR43" s="487">
        <f t="shared" si="36"/>
        <v>0</v>
      </c>
      <c r="BS43" s="486"/>
      <c r="BT43" s="510"/>
      <c r="BU43" s="85">
        <f t="shared" si="30"/>
        <v>0</v>
      </c>
      <c r="BV43" s="85">
        <f t="shared" si="31"/>
        <v>0.06</v>
      </c>
      <c r="BW43" s="460">
        <f t="shared" si="32"/>
        <v>33</v>
      </c>
      <c r="BX43" s="467">
        <f>CA43+CG43+CN43+IF(ІНСТРУКЦІЯ!I33,0,'1_Елементи витрат'!CK43)</f>
        <v>110.35999999999999</v>
      </c>
      <c r="BY43" s="468">
        <f>CB43+CH43+CO43+IF(ІНСТРУКЦІЯ!I33,0,'1_Елементи витрат'!CL43)</f>
        <v>5.2496301230410054E-2</v>
      </c>
      <c r="BZ43" s="85">
        <f t="shared" si="18"/>
        <v>1.4758615516018737E-3</v>
      </c>
      <c r="CA43" s="467">
        <f>BF43+(BC43+BD43)*(Лист1!$E$11/100)</f>
        <v>101.9263705556487</v>
      </c>
      <c r="CB43" s="85">
        <f>CA43/'5_Розрахунок тарифів'!$I$7</f>
        <v>4.7651051318253416E-2</v>
      </c>
      <c r="CC43" s="85">
        <f t="shared" si="19"/>
        <v>1.4758615516018737E-3</v>
      </c>
      <c r="CD43" s="467">
        <f t="shared" ref="CD43:CD73" si="40">BH43+BR43</f>
        <v>0</v>
      </c>
      <c r="CE43" s="467">
        <f t="shared" ref="CE43:CE73" si="41">(BC43)/$BB$17*($BH$17+$BR$17)</f>
        <v>0</v>
      </c>
      <c r="CF43" s="467">
        <f t="shared" ref="CF43:CF73" si="42">(BD43/$BB$17)*($BH$17+$BR$17)</f>
        <v>0</v>
      </c>
      <c r="CG43" s="467">
        <f>BJ43+(BC43+BD43)*(Лист1!$E$13/100)</f>
        <v>7.891498604587162</v>
      </c>
      <c r="CH43" s="85">
        <f>CG43/'5_Розрахунок тарифів'!$N$7</f>
        <v>4.5337874011372702E-3</v>
      </c>
      <c r="CI43" s="85">
        <f t="shared" si="20"/>
        <v>1.4758615516018733E-3</v>
      </c>
      <c r="CJ43" s="467" t="e">
        <f>#REF!</f>
        <v>#REF!</v>
      </c>
      <c r="CK43" s="386">
        <f t="shared" ref="CK43:CK73" si="43">BL43+(BC43+BD43)/$BB$17*$BL$17</f>
        <v>0</v>
      </c>
      <c r="CL43" s="85"/>
      <c r="CM43" s="85" t="e">
        <f t="shared" si="21"/>
        <v>#DIV/0!</v>
      </c>
      <c r="CN43" s="467">
        <f>BP43+(BC43+BD43)*(Лист1!$E$15/100)</f>
        <v>0.54213083976413268</v>
      </c>
      <c r="CO43" s="85">
        <f>CN43/'5_Розрахунок тарифів'!$S$7</f>
        <v>3.1146251101937263E-4</v>
      </c>
      <c r="CP43" s="85">
        <f t="shared" si="22"/>
        <v>1.4758615516018737E-3</v>
      </c>
      <c r="CQ43" s="85">
        <f t="shared" ref="CQ43:CQ73" si="44">BT43+(BC43+BD43)/$BB$17*$BT$17</f>
        <v>0</v>
      </c>
      <c r="CS43" s="426">
        <f t="shared" ref="CS43:CS73" si="45">(U43+(SUM(S43:T43)/$R$17*$U$17))/1000</f>
        <v>174.55860184290557</v>
      </c>
    </row>
    <row r="44" spans="1:97">
      <c r="A44" s="455">
        <f>IF(ISBLANK(B44),"",COUNTA($B$11:B44))</f>
        <v>34</v>
      </c>
      <c r="B44" s="500" t="s">
        <v>815</v>
      </c>
      <c r="C44" s="479">
        <f t="shared" si="33"/>
        <v>12929.720000000001</v>
      </c>
      <c r="D44" s="458">
        <f t="shared" si="11"/>
        <v>2400</v>
      </c>
      <c r="E44" s="459">
        <v>5730.75</v>
      </c>
      <c r="F44" s="473">
        <v>4798.97</v>
      </c>
      <c r="G44" s="458">
        <f>H44+J44+M44+IF(ІНСТРУКЦІЯ!$G$1,0,I44)+IF(ІНСТРУКЦІЯ!$H$1,0,K44)+IF(ІНСТРУКЦІЯ!$I$1,0,L44)</f>
        <v>2400</v>
      </c>
      <c r="H44" s="459">
        <v>2400</v>
      </c>
      <c r="I44" s="459"/>
      <c r="J44" s="459"/>
      <c r="K44" s="459"/>
      <c r="L44" s="459"/>
      <c r="M44" s="459"/>
      <c r="N44" s="459"/>
      <c r="O44" s="459">
        <v>0</v>
      </c>
      <c r="P44" s="460">
        <f t="shared" si="25"/>
        <v>34</v>
      </c>
      <c r="Q44" s="457">
        <f t="shared" si="34"/>
        <v>13783.01</v>
      </c>
      <c r="R44" s="458">
        <f t="shared" si="12"/>
        <v>2399.9899999999998</v>
      </c>
      <c r="S44" s="459">
        <f>6535.88+54.4</f>
        <v>6590.28</v>
      </c>
      <c r="T44" s="459">
        <f>4752.88+39.92-0.06</f>
        <v>4792.74</v>
      </c>
      <c r="U44" s="461">
        <f>V44+X44+Z44+IF(ІНСТРУКЦІЯ!$G$1,0,W44)+IF(ІНСТРУКЦІЯ!$I$1,0,Y44)+IF(ІНСТРУКЦІЯ!$H$1,0,AA44)</f>
        <v>2399.9899999999998</v>
      </c>
      <c r="V44" s="459">
        <v>2399.9899999999998</v>
      </c>
      <c r="W44" s="459"/>
      <c r="X44" s="459"/>
      <c r="Y44" s="459"/>
      <c r="Z44" s="459"/>
      <c r="AA44" s="459"/>
      <c r="AB44" s="459"/>
      <c r="AC44" s="459"/>
      <c r="AD44" s="459"/>
      <c r="AE44" s="460">
        <f t="shared" si="26"/>
        <v>34</v>
      </c>
      <c r="AF44" s="462">
        <f t="shared" si="37"/>
        <v>9600</v>
      </c>
      <c r="AG44" s="458">
        <f t="shared" si="14"/>
        <v>4800</v>
      </c>
      <c r="AH44" s="459"/>
      <c r="AI44" s="459">
        <v>4800</v>
      </c>
      <c r="AJ44" s="458">
        <f t="shared" si="15"/>
        <v>4800</v>
      </c>
      <c r="AK44" s="459">
        <v>4800</v>
      </c>
      <c r="AL44" s="485" t="s">
        <v>42</v>
      </c>
      <c r="AM44" s="459"/>
      <c r="AN44" s="485"/>
      <c r="AO44" s="459"/>
      <c r="AP44" s="485"/>
      <c r="AQ44" s="459"/>
      <c r="AR44" s="485"/>
      <c r="AS44" s="459"/>
      <c r="AT44" s="485" t="s">
        <v>42</v>
      </c>
      <c r="AU44" s="476"/>
      <c r="AV44" s="476"/>
      <c r="AW44" s="486"/>
      <c r="AX44" s="486"/>
      <c r="AY44" s="459"/>
      <c r="AZ44" s="458"/>
      <c r="BA44" s="508">
        <f t="shared" si="38"/>
        <v>31.33</v>
      </c>
      <c r="BB44" s="509">
        <f t="shared" si="17"/>
        <v>0</v>
      </c>
      <c r="BC44" s="510">
        <v>10.44</v>
      </c>
      <c r="BD44" s="510">
        <v>20.89</v>
      </c>
      <c r="BE44" s="509">
        <f t="shared" si="39"/>
        <v>0</v>
      </c>
      <c r="BF44" s="510"/>
      <c r="BG44" s="510" t="s">
        <v>42</v>
      </c>
      <c r="BH44" s="510"/>
      <c r="BI44" s="510"/>
      <c r="BJ44" s="510"/>
      <c r="BK44" s="510"/>
      <c r="BL44" s="510"/>
      <c r="BM44" s="510"/>
      <c r="BN44" s="510"/>
      <c r="BO44" s="510" t="s">
        <v>42</v>
      </c>
      <c r="BP44" s="478">
        <f t="shared" si="29"/>
        <v>0</v>
      </c>
      <c r="BQ44" s="477"/>
      <c r="BR44" s="487">
        <f t="shared" si="36"/>
        <v>0</v>
      </c>
      <c r="BS44" s="486"/>
      <c r="BT44" s="510"/>
      <c r="BU44" s="85">
        <f t="shared" si="30"/>
        <v>0</v>
      </c>
      <c r="BV44" s="85">
        <f t="shared" si="31"/>
        <v>0.23</v>
      </c>
      <c r="BW44" s="460">
        <f t="shared" si="32"/>
        <v>34</v>
      </c>
      <c r="BX44" s="467">
        <f>CA44+CG44+CN44+IF(ІНСТРУКЦІЯ!I34,0,'1_Елементи витрат'!CK44)</f>
        <v>31.33</v>
      </c>
      <c r="BY44" s="468">
        <f>CB44+CH44+CO44+IF(ІНСТРУКЦІЯ!I34,0,'1_Елементи витрат'!CL44)</f>
        <v>1.4903127197795824E-2</v>
      </c>
      <c r="BZ44" s="85">
        <f t="shared" si="18"/>
        <v>4.189809932193432E-4</v>
      </c>
      <c r="CA44" s="467">
        <f>BF44+(BC44+BD44)*(Лист1!$E$11/100)</f>
        <v>28.935784609536732</v>
      </c>
      <c r="CB44" s="85">
        <f>CA44/'5_Розрахунок тарифів'!$I$7</f>
        <v>1.3527613608199344E-2</v>
      </c>
      <c r="CC44" s="85">
        <f t="shared" si="19"/>
        <v>4.1898099321934309E-4</v>
      </c>
      <c r="CD44" s="467">
        <f t="shared" si="40"/>
        <v>0</v>
      </c>
      <c r="CE44" s="467">
        <f t="shared" si="41"/>
        <v>0</v>
      </c>
      <c r="CF44" s="467">
        <f t="shared" si="42"/>
        <v>0</v>
      </c>
      <c r="CG44" s="467">
        <f>BJ44+(BC44+BD44)*(Лист1!$E$13/100)</f>
        <v>2.2403103595661089</v>
      </c>
      <c r="CH44" s="85">
        <f>CG44/'5_Розрахунок тарифів'!$N$7</f>
        <v>1.2870927806961821E-3</v>
      </c>
      <c r="CI44" s="85">
        <f t="shared" si="20"/>
        <v>4.1898099321934293E-4</v>
      </c>
      <c r="CJ44" s="467" t="e">
        <f>#REF!</f>
        <v>#REF!</v>
      </c>
      <c r="CK44" s="386">
        <f t="shared" si="43"/>
        <v>0</v>
      </c>
      <c r="CL44" s="85"/>
      <c r="CM44" s="85" t="e">
        <f t="shared" si="21"/>
        <v>#DIV/0!</v>
      </c>
      <c r="CN44" s="467">
        <f>BP44+(BC44+BD44)*(Лист1!$E$15/100)</f>
        <v>0.15390503089715726</v>
      </c>
      <c r="CO44" s="85">
        <f>CN44/'5_Розрахунок тарифів'!$S$7</f>
        <v>8.8420808900298506E-5</v>
      </c>
      <c r="CP44" s="85">
        <f t="shared" si="22"/>
        <v>4.1898099321934309E-4</v>
      </c>
      <c r="CQ44" s="85">
        <f t="shared" si="44"/>
        <v>0</v>
      </c>
      <c r="CS44" s="426">
        <f t="shared" si="45"/>
        <v>12.906254529716099</v>
      </c>
    </row>
    <row r="45" spans="1:97">
      <c r="A45" s="455">
        <f>IF(ISBLANK(B45),"",COUNTA($B$11:B45))</f>
        <v>35</v>
      </c>
      <c r="B45" s="500" t="s">
        <v>889</v>
      </c>
      <c r="C45" s="479">
        <f t="shared" si="33"/>
        <v>1122420.58</v>
      </c>
      <c r="D45" s="458">
        <f t="shared" si="11"/>
        <v>193523</v>
      </c>
      <c r="E45" s="459"/>
      <c r="F45" s="473">
        <v>928897.58</v>
      </c>
      <c r="G45" s="458">
        <f>H45+J45+M45+IF(ІНСТРУКЦІЯ!$G$1,0,I45)+IF(ІНСТРУКЦІЯ!$H$1,0,K45)+IF(ІНСТРУКЦІЯ!$I$1,0,L45)</f>
        <v>193523</v>
      </c>
      <c r="H45" s="459"/>
      <c r="I45" s="459"/>
      <c r="J45" s="459"/>
      <c r="K45" s="459"/>
      <c r="L45" s="459"/>
      <c r="M45" s="459">
        <v>193523</v>
      </c>
      <c r="N45" s="459"/>
      <c r="O45" s="459">
        <v>0</v>
      </c>
      <c r="P45" s="460">
        <f t="shared" si="25"/>
        <v>35</v>
      </c>
      <c r="Q45" s="457">
        <f t="shared" si="34"/>
        <v>404001.13999999996</v>
      </c>
      <c r="R45" s="458">
        <f t="shared" si="12"/>
        <v>0</v>
      </c>
      <c r="S45" s="459"/>
      <c r="T45" s="459">
        <f>497793.55-T46+4180.61+0.07</f>
        <v>404001.13999999996</v>
      </c>
      <c r="U45" s="461">
        <f>V45+X45+Z45+IF(ІНСТРУКЦІЯ!$G$1,0,W45)+IF(ІНСТРУКЦІЯ!$I$1,0,Y45)+IF(ІНСТРУКЦІЯ!$H$1,0,AA45)</f>
        <v>0</v>
      </c>
      <c r="V45" s="459"/>
      <c r="W45" s="459"/>
      <c r="X45" s="459"/>
      <c r="Y45" s="459"/>
      <c r="Z45" s="459"/>
      <c r="AA45" s="459"/>
      <c r="AB45" s="459"/>
      <c r="AC45" s="459"/>
      <c r="AD45" s="459"/>
      <c r="AE45" s="460">
        <f t="shared" si="26"/>
        <v>35</v>
      </c>
      <c r="AF45" s="462">
        <f t="shared" si="37"/>
        <v>227684.71</v>
      </c>
      <c r="AG45" s="458">
        <f t="shared" si="14"/>
        <v>0</v>
      </c>
      <c r="AH45" s="459"/>
      <c r="AI45" s="459">
        <v>227684.71</v>
      </c>
      <c r="AJ45" s="458">
        <f t="shared" si="15"/>
        <v>0</v>
      </c>
      <c r="AK45" s="459"/>
      <c r="AL45" s="485"/>
      <c r="AM45" s="459"/>
      <c r="AN45" s="485"/>
      <c r="AO45" s="459"/>
      <c r="AP45" s="485"/>
      <c r="AQ45" s="459"/>
      <c r="AR45" s="485"/>
      <c r="AS45" s="459"/>
      <c r="AT45" s="485" t="s">
        <v>42</v>
      </c>
      <c r="AU45" s="476"/>
      <c r="AV45" s="476"/>
      <c r="AW45" s="486"/>
      <c r="AX45" s="486"/>
      <c r="AY45" s="459"/>
      <c r="AZ45" s="458"/>
      <c r="BA45" s="508">
        <f t="shared" si="38"/>
        <v>1369.89</v>
      </c>
      <c r="BB45" s="509">
        <f t="shared" si="17"/>
        <v>0</v>
      </c>
      <c r="BC45" s="510"/>
      <c r="BD45" s="510">
        <v>1369.89</v>
      </c>
      <c r="BE45" s="509">
        <f t="shared" si="39"/>
        <v>0</v>
      </c>
      <c r="BF45" s="510"/>
      <c r="BG45" s="510"/>
      <c r="BH45" s="510"/>
      <c r="BI45" s="510"/>
      <c r="BJ45" s="510"/>
      <c r="BK45" s="510"/>
      <c r="BL45" s="510"/>
      <c r="BM45" s="510"/>
      <c r="BN45" s="510"/>
      <c r="BO45" s="510" t="s">
        <v>42</v>
      </c>
      <c r="BP45" s="478">
        <f t="shared" si="29"/>
        <v>0</v>
      </c>
      <c r="BQ45" s="477"/>
      <c r="BR45" s="487">
        <f t="shared" si="36"/>
        <v>0</v>
      </c>
      <c r="BS45" s="486"/>
      <c r="BT45" s="510"/>
      <c r="BU45" s="85">
        <f t="shared" si="30"/>
        <v>0</v>
      </c>
      <c r="BV45" s="85">
        <f t="shared" si="31"/>
        <v>0.34</v>
      </c>
      <c r="BW45" s="460">
        <f t="shared" si="32"/>
        <v>35</v>
      </c>
      <c r="BX45" s="467">
        <f>CA45+CG45+CN45+IF(ІНСТРУКЦІЯ!I35,0,'1_Елементи витрат'!CK45)</f>
        <v>1369.89</v>
      </c>
      <c r="BY45" s="468">
        <f>CB45+CH45+CO45+IF(ІНСТРУКЦІЯ!I35,0,'1_Елементи витрат'!CL45)</f>
        <v>0.65163245825051141</v>
      </c>
      <c r="BZ45" s="85">
        <f t="shared" si="18"/>
        <v>1.8319753361035626E-2</v>
      </c>
      <c r="CA45" s="467">
        <f>BF45+(BC45+BD45)*(Лист1!$E$11/100)</f>
        <v>1265.2040210264372</v>
      </c>
      <c r="CB45" s="85">
        <f>CA45/'5_Розрахунок тарифів'!$I$7</f>
        <v>0.5914887521779828</v>
      </c>
      <c r="CC45" s="85">
        <f t="shared" si="19"/>
        <v>1.8319753361035619E-2</v>
      </c>
      <c r="CD45" s="467">
        <f t="shared" si="40"/>
        <v>0</v>
      </c>
      <c r="CE45" s="467">
        <f t="shared" si="41"/>
        <v>0</v>
      </c>
      <c r="CF45" s="467">
        <f t="shared" si="42"/>
        <v>0</v>
      </c>
      <c r="CG45" s="467">
        <f>BJ45+(BC45+BD45)*(Лист1!$E$13/100)</f>
        <v>97.956551499074919</v>
      </c>
      <c r="CH45" s="85">
        <f>CG45/'5_Розрахунок тарифів'!$N$7</f>
        <v>5.6277546420296622E-2</v>
      </c>
      <c r="CI45" s="85">
        <f t="shared" si="20"/>
        <v>1.8319753361035612E-2</v>
      </c>
      <c r="CJ45" s="467" t="e">
        <f>#REF!</f>
        <v>#REF!</v>
      </c>
      <c r="CK45" s="386">
        <f t="shared" si="43"/>
        <v>0</v>
      </c>
      <c r="CL45" s="85"/>
      <c r="CM45" s="85" t="e">
        <f t="shared" si="21"/>
        <v>#DIV/0!</v>
      </c>
      <c r="CN45" s="467">
        <f>BP45+(BC45+BD45)*(Лист1!$E$15/100)</f>
        <v>6.7294274744879283</v>
      </c>
      <c r="CO45" s="85">
        <f>CN45/'5_Розрахунок тарифів'!$S$7</f>
        <v>3.8661596522320445E-3</v>
      </c>
      <c r="CP45" s="85">
        <f t="shared" si="22"/>
        <v>1.8319753361035623E-2</v>
      </c>
      <c r="CQ45" s="85">
        <f t="shared" si="44"/>
        <v>0</v>
      </c>
      <c r="CS45" s="426">
        <f t="shared" si="45"/>
        <v>372.883720413991</v>
      </c>
    </row>
    <row r="46" spans="1:97" ht="24">
      <c r="A46" s="455">
        <f>IF(ISBLANK(B46),"",COUNTA($B$11:B46))</f>
        <v>36</v>
      </c>
      <c r="B46" s="500" t="s">
        <v>817</v>
      </c>
      <c r="C46" s="479">
        <f t="shared" si="33"/>
        <v>0</v>
      </c>
      <c r="D46" s="458">
        <f t="shared" si="11"/>
        <v>0</v>
      </c>
      <c r="E46" s="459"/>
      <c r="F46" s="473"/>
      <c r="G46" s="458">
        <f>H46+J46+M46+IF(ІНСТРУКЦІЯ!$G$1,0,I46)+IF(ІНСТРУКЦІЯ!$H$1,0,K46)+IF(ІНСТРУКЦІЯ!$I$1,0,L46)</f>
        <v>0</v>
      </c>
      <c r="H46" s="459"/>
      <c r="I46" s="459"/>
      <c r="J46" s="459"/>
      <c r="K46" s="459"/>
      <c r="L46" s="459"/>
      <c r="M46" s="459"/>
      <c r="N46" s="459"/>
      <c r="O46" s="459">
        <v>0</v>
      </c>
      <c r="P46" s="460">
        <f t="shared" si="25"/>
        <v>36</v>
      </c>
      <c r="Q46" s="457">
        <f t="shared" si="34"/>
        <v>97973.09</v>
      </c>
      <c r="R46" s="458">
        <f t="shared" si="12"/>
        <v>0</v>
      </c>
      <c r="S46" s="459"/>
      <c r="T46" s="459">
        <v>97973.09</v>
      </c>
      <c r="U46" s="461">
        <f>V46+X46+Z46+IF(ІНСТРУКЦІЯ!$G$1,0,W46)+IF(ІНСТРУКЦІЯ!$I$1,0,Y46)+IF(ІНСТРУКЦІЯ!$H$1,0,AA46)</f>
        <v>0</v>
      </c>
      <c r="V46" s="459"/>
      <c r="W46" s="459"/>
      <c r="X46" s="459"/>
      <c r="Y46" s="459"/>
      <c r="Z46" s="459"/>
      <c r="AA46" s="459"/>
      <c r="AB46" s="459"/>
      <c r="AC46" s="459"/>
      <c r="AD46" s="459"/>
      <c r="AE46" s="460">
        <f t="shared" si="26"/>
        <v>36</v>
      </c>
      <c r="AF46" s="462">
        <f t="shared" si="37"/>
        <v>69970.25</v>
      </c>
      <c r="AG46" s="458">
        <f t="shared" si="14"/>
        <v>0</v>
      </c>
      <c r="AH46" s="459"/>
      <c r="AI46" s="459">
        <v>69970.25</v>
      </c>
      <c r="AJ46" s="458">
        <f t="shared" si="15"/>
        <v>0</v>
      </c>
      <c r="AK46" s="459"/>
      <c r="AL46" s="485"/>
      <c r="AM46" s="459"/>
      <c r="AN46" s="485"/>
      <c r="AO46" s="459"/>
      <c r="AP46" s="485"/>
      <c r="AQ46" s="459"/>
      <c r="AR46" s="485"/>
      <c r="AS46" s="459"/>
      <c r="AT46" s="485" t="s">
        <v>42</v>
      </c>
      <c r="AU46" s="476"/>
      <c r="AV46" s="476"/>
      <c r="AW46" s="486"/>
      <c r="AX46" s="486"/>
      <c r="AY46" s="459"/>
      <c r="AZ46" s="458"/>
      <c r="BA46" s="508">
        <f t="shared" si="38"/>
        <v>341.08</v>
      </c>
      <c r="BB46" s="509">
        <f t="shared" si="17"/>
        <v>0</v>
      </c>
      <c r="BC46" s="510"/>
      <c r="BD46" s="510">
        <v>341.08</v>
      </c>
      <c r="BE46" s="509">
        <f t="shared" si="39"/>
        <v>0</v>
      </c>
      <c r="BF46" s="510"/>
      <c r="BG46" s="510"/>
      <c r="BH46" s="510"/>
      <c r="BI46" s="510"/>
      <c r="BJ46" s="510"/>
      <c r="BK46" s="510"/>
      <c r="BL46" s="510"/>
      <c r="BM46" s="510"/>
      <c r="BN46" s="510"/>
      <c r="BO46" s="510" t="s">
        <v>42</v>
      </c>
      <c r="BP46" s="478">
        <f t="shared" si="29"/>
        <v>0</v>
      </c>
      <c r="BQ46" s="477"/>
      <c r="BR46" s="487">
        <f t="shared" si="36"/>
        <v>0</v>
      </c>
      <c r="BS46" s="486"/>
      <c r="BT46" s="510"/>
      <c r="BU46" s="85">
        <f t="shared" si="30"/>
        <v>0</v>
      </c>
      <c r="BV46" s="85">
        <f t="shared" si="31"/>
        <v>0.35</v>
      </c>
      <c r="BW46" s="460">
        <f t="shared" si="32"/>
        <v>36</v>
      </c>
      <c r="BX46" s="467">
        <f>CA46+CG46+CN46+IF(ІНСТРУКЦІЯ!I36,0,'1_Елементи витрат'!CK46)</f>
        <v>341.08</v>
      </c>
      <c r="BY46" s="468">
        <f>CB46+CH46+CO46+IF(ІНСТРУКЦІЯ!I36,0,'1_Елементи витрат'!CL46)</f>
        <v>0.16224572692704115</v>
      </c>
      <c r="BZ46" s="85">
        <f t="shared" si="18"/>
        <v>4.5613162198293511E-3</v>
      </c>
      <c r="CA46" s="467">
        <f>BF46+(BC46+BD46)*(Лист1!$E$11/100)</f>
        <v>315.01491907503316</v>
      </c>
      <c r="CB46" s="85">
        <f>CA46/'5_Розрахунок тарифів'!$I$7</f>
        <v>0.14727093678533776</v>
      </c>
      <c r="CC46" s="85">
        <f t="shared" si="19"/>
        <v>4.5613162198293502E-3</v>
      </c>
      <c r="CD46" s="467">
        <f t="shared" si="40"/>
        <v>0</v>
      </c>
      <c r="CE46" s="467">
        <f t="shared" si="41"/>
        <v>0</v>
      </c>
      <c r="CF46" s="467">
        <f t="shared" si="42"/>
        <v>0</v>
      </c>
      <c r="CG46" s="467">
        <f>BJ46+(BC46+BD46)*(Лист1!$E$13/100)</f>
        <v>24.389564552850572</v>
      </c>
      <c r="CH46" s="85">
        <f>CG46/'5_Розрахунок тарифів'!$N$7</f>
        <v>1.4012180199165458E-2</v>
      </c>
      <c r="CI46" s="85">
        <f t="shared" si="20"/>
        <v>4.5613162198293493E-3</v>
      </c>
      <c r="CJ46" s="467" t="e">
        <f>#REF!</f>
        <v>#REF!</v>
      </c>
      <c r="CK46" s="386">
        <f t="shared" si="43"/>
        <v>0</v>
      </c>
      <c r="CL46" s="85"/>
      <c r="CM46" s="85" t="e">
        <f t="shared" si="21"/>
        <v>#DIV/0!</v>
      </c>
      <c r="CN46" s="467">
        <f>BP46+(BC46+BD46)*(Лист1!$E$15/100)</f>
        <v>1.6755163721162591</v>
      </c>
      <c r="CO46" s="85">
        <f>CN46/'5_Розрахунок тарифів'!$S$7</f>
        <v>9.6260994253794495E-4</v>
      </c>
      <c r="CP46" s="85">
        <f t="shared" si="22"/>
        <v>4.5613162198293502E-3</v>
      </c>
      <c r="CQ46" s="85">
        <f t="shared" si="44"/>
        <v>0</v>
      </c>
      <c r="CS46" s="426">
        <f t="shared" si="45"/>
        <v>90.426899042054131</v>
      </c>
    </row>
    <row r="47" spans="1:97">
      <c r="A47" s="455">
        <f>IF(ISBLANK(B47),"",COUNTA($B$11:B47))</f>
        <v>37</v>
      </c>
      <c r="B47" s="500" t="s">
        <v>818</v>
      </c>
      <c r="C47" s="479">
        <f t="shared" si="33"/>
        <v>14996.95</v>
      </c>
      <c r="D47" s="458">
        <f t="shared" si="11"/>
        <v>0</v>
      </c>
      <c r="E47" s="459"/>
      <c r="F47" s="473">
        <v>14996.95</v>
      </c>
      <c r="G47" s="458">
        <f>H47+J47+M47+IF(ІНСТРУКЦІЯ!$G$1,0,I47)+IF(ІНСТРУКЦІЯ!$H$1,0,K47)+IF(ІНСТРУКЦІЯ!$I$1,0,L47)</f>
        <v>0</v>
      </c>
      <c r="H47" s="459"/>
      <c r="I47" s="459"/>
      <c r="J47" s="459"/>
      <c r="K47" s="459"/>
      <c r="L47" s="459"/>
      <c r="M47" s="459"/>
      <c r="N47" s="459"/>
      <c r="O47" s="459">
        <v>0</v>
      </c>
      <c r="P47" s="460">
        <f t="shared" si="25"/>
        <v>37</v>
      </c>
      <c r="Q47" s="457">
        <f t="shared" si="34"/>
        <v>0</v>
      </c>
      <c r="R47" s="458">
        <f t="shared" si="12"/>
        <v>0</v>
      </c>
      <c r="S47" s="459"/>
      <c r="T47" s="459"/>
      <c r="U47" s="461">
        <f>V47+X47+Z47+IF(ІНСТРУКЦІЯ!$G$1,0,W47)+IF(ІНСТРУКЦІЯ!$I$1,0,Y47)+IF(ІНСТРУКЦІЯ!$H$1,0,AA47)</f>
        <v>0</v>
      </c>
      <c r="V47" s="459"/>
      <c r="W47" s="459"/>
      <c r="X47" s="459"/>
      <c r="Y47" s="459"/>
      <c r="Z47" s="459"/>
      <c r="AA47" s="459"/>
      <c r="AB47" s="459"/>
      <c r="AC47" s="459"/>
      <c r="AD47" s="459"/>
      <c r="AE47" s="460">
        <f t="shared" si="26"/>
        <v>37</v>
      </c>
      <c r="AF47" s="462">
        <f t="shared" si="37"/>
        <v>0</v>
      </c>
      <c r="AG47" s="458">
        <f t="shared" si="14"/>
        <v>0</v>
      </c>
      <c r="AH47" s="459"/>
      <c r="AI47" s="459">
        <v>0</v>
      </c>
      <c r="AJ47" s="458">
        <f t="shared" si="15"/>
        <v>0</v>
      </c>
      <c r="AK47" s="459"/>
      <c r="AL47" s="485"/>
      <c r="AM47" s="459"/>
      <c r="AN47" s="485"/>
      <c r="AO47" s="459"/>
      <c r="AP47" s="485"/>
      <c r="AQ47" s="459"/>
      <c r="AR47" s="485"/>
      <c r="AS47" s="459"/>
      <c r="AT47" s="485" t="s">
        <v>42</v>
      </c>
      <c r="AU47" s="476"/>
      <c r="AV47" s="476"/>
      <c r="AW47" s="486"/>
      <c r="AX47" s="486"/>
      <c r="AY47" s="459"/>
      <c r="AZ47" s="458"/>
      <c r="BA47" s="508">
        <f t="shared" si="38"/>
        <v>0</v>
      </c>
      <c r="BB47" s="509">
        <f t="shared" si="17"/>
        <v>0</v>
      </c>
      <c r="BC47" s="510"/>
      <c r="BD47" s="510"/>
      <c r="BE47" s="509">
        <f t="shared" si="39"/>
        <v>0</v>
      </c>
      <c r="BF47" s="510"/>
      <c r="BG47" s="510"/>
      <c r="BH47" s="510"/>
      <c r="BI47" s="510"/>
      <c r="BJ47" s="510"/>
      <c r="BK47" s="510"/>
      <c r="BL47" s="510"/>
      <c r="BM47" s="510"/>
      <c r="BN47" s="510"/>
      <c r="BO47" s="510" t="s">
        <v>42</v>
      </c>
      <c r="BP47" s="478">
        <f t="shared" si="29"/>
        <v>0</v>
      </c>
      <c r="BQ47" s="477"/>
      <c r="BR47" s="487">
        <f t="shared" si="36"/>
        <v>0</v>
      </c>
      <c r="BS47" s="486"/>
      <c r="BT47" s="510"/>
      <c r="BU47" s="85">
        <f t="shared" si="30"/>
        <v>0</v>
      </c>
      <c r="BV47" s="85">
        <f t="shared" si="31"/>
        <v>0</v>
      </c>
      <c r="BW47" s="460">
        <f t="shared" si="32"/>
        <v>37</v>
      </c>
      <c r="BX47" s="467">
        <f>CA47+CG47+CN47+IF(ІНСТРУКЦІЯ!I37,0,'1_Елементи витрат'!CK47)</f>
        <v>0</v>
      </c>
      <c r="BY47" s="468">
        <f>CB47+CH47+CO47+IF(ІНСТРУКЦІЯ!I37,0,'1_Елементи витрат'!CL47)</f>
        <v>0</v>
      </c>
      <c r="BZ47" s="85">
        <f t="shared" si="18"/>
        <v>0</v>
      </c>
      <c r="CA47" s="467">
        <f>BF47+(BC47+BD47)*(Лист1!$E$11/100)</f>
        <v>0</v>
      </c>
      <c r="CB47" s="85">
        <f>CA47/'5_Розрахунок тарифів'!$I$7</f>
        <v>0</v>
      </c>
      <c r="CC47" s="85">
        <f t="shared" si="19"/>
        <v>0</v>
      </c>
      <c r="CD47" s="467">
        <f t="shared" si="40"/>
        <v>0</v>
      </c>
      <c r="CE47" s="467">
        <f t="shared" si="41"/>
        <v>0</v>
      </c>
      <c r="CF47" s="467">
        <f t="shared" si="42"/>
        <v>0</v>
      </c>
      <c r="CG47" s="467">
        <f>BJ47+(BC47+BD47)*(Лист1!$E$13/100)</f>
        <v>0</v>
      </c>
      <c r="CH47" s="85">
        <f>CG47/'5_Розрахунок тарифів'!$N$7</f>
        <v>0</v>
      </c>
      <c r="CI47" s="85">
        <f t="shared" si="20"/>
        <v>0</v>
      </c>
      <c r="CJ47" s="467" t="e">
        <f>#REF!</f>
        <v>#REF!</v>
      </c>
      <c r="CK47" s="386">
        <f t="shared" si="43"/>
        <v>0</v>
      </c>
      <c r="CL47" s="85"/>
      <c r="CM47" s="85" t="e">
        <f t="shared" si="21"/>
        <v>#DIV/0!</v>
      </c>
      <c r="CN47" s="467">
        <f>BP47+(BC47+BD47)*(Лист1!$E$15/100)</f>
        <v>0</v>
      </c>
      <c r="CO47" s="85">
        <f>CN47/'5_Розрахунок тарифів'!$S$7</f>
        <v>0</v>
      </c>
      <c r="CP47" s="85">
        <f t="shared" si="22"/>
        <v>0</v>
      </c>
      <c r="CQ47" s="85">
        <f t="shared" si="44"/>
        <v>0</v>
      </c>
      <c r="CS47" s="426">
        <f t="shared" si="45"/>
        <v>0</v>
      </c>
    </row>
    <row r="48" spans="1:97">
      <c r="A48" s="455">
        <f>IF(ISBLANK(B48),"",COUNTA($B$11:B48))</f>
        <v>38</v>
      </c>
      <c r="B48" s="500" t="s">
        <v>819</v>
      </c>
      <c r="C48" s="479">
        <f t="shared" si="33"/>
        <v>0</v>
      </c>
      <c r="D48" s="458">
        <f t="shared" si="11"/>
        <v>0</v>
      </c>
      <c r="E48" s="459"/>
      <c r="F48" s="473"/>
      <c r="G48" s="458">
        <f>H48+J48+M48+IF(ІНСТРУКЦІЯ!$G$1,0,I48)+IF(ІНСТРУКЦІЯ!$H$1,0,K48)+IF(ІНСТРУКЦІЯ!$I$1,0,L48)</f>
        <v>0</v>
      </c>
      <c r="H48" s="459"/>
      <c r="I48" s="459"/>
      <c r="J48" s="459"/>
      <c r="K48" s="459"/>
      <c r="L48" s="459"/>
      <c r="M48" s="459"/>
      <c r="N48" s="459"/>
      <c r="O48" s="459">
        <v>0</v>
      </c>
      <c r="P48" s="460">
        <f t="shared" si="25"/>
        <v>38</v>
      </c>
      <c r="Q48" s="457">
        <f t="shared" si="34"/>
        <v>0</v>
      </c>
      <c r="R48" s="458">
        <f t="shared" si="12"/>
        <v>0</v>
      </c>
      <c r="S48" s="459"/>
      <c r="T48" s="459"/>
      <c r="U48" s="461">
        <f>V48+X48+Z48+IF(ІНСТРУКЦІЯ!$G$1,0,W48)+IF(ІНСТРУКЦІЯ!$I$1,0,Y48)+IF(ІНСТРУКЦІЯ!$H$1,0,AA48)</f>
        <v>0</v>
      </c>
      <c r="V48" s="459"/>
      <c r="W48" s="459"/>
      <c r="X48" s="459"/>
      <c r="Y48" s="459"/>
      <c r="Z48" s="459"/>
      <c r="AA48" s="459"/>
      <c r="AB48" s="459"/>
      <c r="AC48" s="459"/>
      <c r="AD48" s="459"/>
      <c r="AE48" s="460">
        <f t="shared" si="26"/>
        <v>38</v>
      </c>
      <c r="AF48" s="462">
        <f t="shared" si="37"/>
        <v>0</v>
      </c>
      <c r="AG48" s="458">
        <f t="shared" si="14"/>
        <v>0</v>
      </c>
      <c r="AH48" s="459"/>
      <c r="AI48" s="459"/>
      <c r="AJ48" s="458">
        <f t="shared" si="15"/>
        <v>0</v>
      </c>
      <c r="AK48" s="459"/>
      <c r="AL48" s="485"/>
      <c r="AM48" s="459"/>
      <c r="AN48" s="485"/>
      <c r="AO48" s="459"/>
      <c r="AP48" s="485"/>
      <c r="AQ48" s="459"/>
      <c r="AR48" s="485"/>
      <c r="AS48" s="459"/>
      <c r="AT48" s="485" t="s">
        <v>42</v>
      </c>
      <c r="AU48" s="476"/>
      <c r="AV48" s="476"/>
      <c r="AW48" s="486"/>
      <c r="AX48" s="486"/>
      <c r="AY48" s="459"/>
      <c r="AZ48" s="458"/>
      <c r="BA48" s="508">
        <f t="shared" si="38"/>
        <v>0</v>
      </c>
      <c r="BB48" s="509">
        <f t="shared" si="17"/>
        <v>0</v>
      </c>
      <c r="BC48" s="510"/>
      <c r="BD48" s="510"/>
      <c r="BE48" s="509">
        <f t="shared" si="39"/>
        <v>0</v>
      </c>
      <c r="BF48" s="510"/>
      <c r="BG48" s="510"/>
      <c r="BH48" s="510"/>
      <c r="BI48" s="510"/>
      <c r="BJ48" s="510"/>
      <c r="BK48" s="510"/>
      <c r="BL48" s="510"/>
      <c r="BM48" s="510"/>
      <c r="BN48" s="510"/>
      <c r="BO48" s="510" t="s">
        <v>42</v>
      </c>
      <c r="BP48" s="478">
        <f t="shared" si="29"/>
        <v>0</v>
      </c>
      <c r="BQ48" s="477"/>
      <c r="BR48" s="487">
        <f t="shared" si="36"/>
        <v>0</v>
      </c>
      <c r="BS48" s="486"/>
      <c r="BT48" s="510"/>
      <c r="BU48" s="85">
        <f t="shared" si="30"/>
        <v>0</v>
      </c>
      <c r="BV48" s="85">
        <f t="shared" si="31"/>
        <v>0</v>
      </c>
      <c r="BW48" s="460">
        <f t="shared" si="32"/>
        <v>38</v>
      </c>
      <c r="BX48" s="467">
        <f>CA48+CG48+CN48+IF(ІНСТРУКЦІЯ!I38,0,'1_Елементи витрат'!CK48)</f>
        <v>0</v>
      </c>
      <c r="BY48" s="468">
        <f>CB48+CH48+CO48+IF(ІНСТРУКЦІЯ!I38,0,'1_Елементи витрат'!CL48)</f>
        <v>0</v>
      </c>
      <c r="BZ48" s="85">
        <f t="shared" si="18"/>
        <v>0</v>
      </c>
      <c r="CA48" s="467">
        <f>BF48+(BC48+BD48)*(Лист1!$E$11/100)</f>
        <v>0</v>
      </c>
      <c r="CB48" s="85">
        <f>CA48/'5_Розрахунок тарифів'!$I$7</f>
        <v>0</v>
      </c>
      <c r="CC48" s="85">
        <f t="shared" si="19"/>
        <v>0</v>
      </c>
      <c r="CD48" s="467">
        <f t="shared" si="40"/>
        <v>0</v>
      </c>
      <c r="CE48" s="467">
        <f t="shared" si="41"/>
        <v>0</v>
      </c>
      <c r="CF48" s="467">
        <f t="shared" si="42"/>
        <v>0</v>
      </c>
      <c r="CG48" s="467">
        <f>BJ48+(BC48+BD48)*(Лист1!$E$13/100)</f>
        <v>0</v>
      </c>
      <c r="CH48" s="85">
        <f>CG48/'5_Розрахунок тарифів'!$N$7</f>
        <v>0</v>
      </c>
      <c r="CI48" s="85">
        <f t="shared" si="20"/>
        <v>0</v>
      </c>
      <c r="CJ48" s="467" t="e">
        <f>#REF!</f>
        <v>#REF!</v>
      </c>
      <c r="CK48" s="386">
        <f t="shared" si="43"/>
        <v>0</v>
      </c>
      <c r="CL48" s="85"/>
      <c r="CM48" s="85" t="e">
        <f t="shared" si="21"/>
        <v>#DIV/0!</v>
      </c>
      <c r="CN48" s="467">
        <f>BP48+(BC48+BD48)*(Лист1!$E$15/100)</f>
        <v>0</v>
      </c>
      <c r="CO48" s="85">
        <f>CN48/'5_Розрахунок тарифів'!$S$7</f>
        <v>0</v>
      </c>
      <c r="CP48" s="85">
        <f t="shared" si="22"/>
        <v>0</v>
      </c>
      <c r="CQ48" s="85">
        <f t="shared" si="44"/>
        <v>0</v>
      </c>
      <c r="CS48" s="426">
        <f t="shared" si="45"/>
        <v>0</v>
      </c>
    </row>
    <row r="49" spans="1:97">
      <c r="A49" s="455">
        <f>IF(ISBLANK(B49),"",COUNTA($B$11:B49))</f>
        <v>39</v>
      </c>
      <c r="B49" s="500" t="s">
        <v>820</v>
      </c>
      <c r="C49" s="479">
        <f t="shared" si="33"/>
        <v>36962.82</v>
      </c>
      <c r="D49" s="458">
        <f t="shared" si="11"/>
        <v>0</v>
      </c>
      <c r="E49" s="459">
        <v>14652.4</v>
      </c>
      <c r="F49" s="473">
        <v>22310.420000000002</v>
      </c>
      <c r="G49" s="458">
        <f>H49+J49+M49+IF(ІНСТРУКЦІЯ!$G$1,0,I49)+IF(ІНСТРУКЦІЯ!$H$1,0,K49)+IF(ІНСТРУКЦІЯ!$I$1,0,L49)</f>
        <v>0</v>
      </c>
      <c r="H49" s="459"/>
      <c r="I49" s="459"/>
      <c r="J49" s="459"/>
      <c r="K49" s="459"/>
      <c r="L49" s="459"/>
      <c r="M49" s="459"/>
      <c r="N49" s="459"/>
      <c r="O49" s="459">
        <v>0</v>
      </c>
      <c r="P49" s="460">
        <f t="shared" ref="P49:P79" si="46">A49</f>
        <v>39</v>
      </c>
      <c r="Q49" s="457">
        <f t="shared" si="34"/>
        <v>32527.06</v>
      </c>
      <c r="R49" s="458">
        <f t="shared" si="12"/>
        <v>0</v>
      </c>
      <c r="S49" s="459">
        <f>7242.3+60.27</f>
        <v>7302.5700000000006</v>
      </c>
      <c r="T49" s="459">
        <f>25014.43+210.06</f>
        <v>25224.49</v>
      </c>
      <c r="U49" s="461">
        <f>V49+X49+Z49+IF(ІНСТРУКЦІЯ!$G$1,0,W49)+IF(ІНСТРУКЦІЯ!$I$1,0,Y49)+IF(ІНСТРУКЦІЯ!$H$1,0,AA49)</f>
        <v>0</v>
      </c>
      <c r="V49" s="459"/>
      <c r="W49" s="459"/>
      <c r="X49" s="459"/>
      <c r="Y49" s="459"/>
      <c r="Z49" s="459"/>
      <c r="AA49" s="459"/>
      <c r="AB49" s="459"/>
      <c r="AC49" s="459"/>
      <c r="AD49" s="459"/>
      <c r="AE49" s="460">
        <f t="shared" ref="AE49:AE79" si="47">A49</f>
        <v>39</v>
      </c>
      <c r="AF49" s="462">
        <f t="shared" si="37"/>
        <v>36970.14</v>
      </c>
      <c r="AG49" s="458">
        <f t="shared" si="14"/>
        <v>0</v>
      </c>
      <c r="AH49" s="459">
        <v>36970.14</v>
      </c>
      <c r="AI49" s="459"/>
      <c r="AJ49" s="458">
        <f t="shared" si="15"/>
        <v>0</v>
      </c>
      <c r="AK49" s="459"/>
      <c r="AL49" s="485"/>
      <c r="AM49" s="459"/>
      <c r="AN49" s="485"/>
      <c r="AO49" s="459"/>
      <c r="AP49" s="485"/>
      <c r="AQ49" s="459"/>
      <c r="AR49" s="485"/>
      <c r="AS49" s="459"/>
      <c r="AT49" s="485" t="s">
        <v>42</v>
      </c>
      <c r="AU49" s="476"/>
      <c r="AV49" s="476"/>
      <c r="AW49" s="486"/>
      <c r="AX49" s="486"/>
      <c r="AY49" s="459"/>
      <c r="AZ49" s="458"/>
      <c r="BA49" s="508">
        <f t="shared" si="38"/>
        <v>288.60000000000002</v>
      </c>
      <c r="BB49" s="509">
        <f t="shared" si="17"/>
        <v>0</v>
      </c>
      <c r="BC49" s="510">
        <v>288.60000000000002</v>
      </c>
      <c r="BD49" s="510"/>
      <c r="BE49" s="509">
        <f t="shared" si="39"/>
        <v>0</v>
      </c>
      <c r="BF49" s="510"/>
      <c r="BG49" s="510"/>
      <c r="BH49" s="510"/>
      <c r="BI49" s="510"/>
      <c r="BJ49" s="510"/>
      <c r="BK49" s="510"/>
      <c r="BL49" s="510"/>
      <c r="BM49" s="510"/>
      <c r="BN49" s="510"/>
      <c r="BO49" s="510" t="s">
        <v>42</v>
      </c>
      <c r="BP49" s="478">
        <f t="shared" si="29"/>
        <v>0</v>
      </c>
      <c r="BQ49" s="477"/>
      <c r="BR49" s="487">
        <f t="shared" si="36"/>
        <v>0</v>
      </c>
      <c r="BS49" s="486"/>
      <c r="BT49" s="510"/>
      <c r="BU49" s="85">
        <f t="shared" ref="BU49:BU79" si="48">IFERROR(ROUND(BE49/U49*100,2),0)</f>
        <v>0</v>
      </c>
      <c r="BV49" s="85">
        <f t="shared" ref="BV49:BV79" si="49">IFERROR(ROUND(BA49/Q49*100,2),0)</f>
        <v>0.89</v>
      </c>
      <c r="BW49" s="460">
        <f t="shared" ref="BW49:BW79" si="50">A49</f>
        <v>39</v>
      </c>
      <c r="BX49" s="467">
        <f>CA49+CG49+CN49+IF(ІНСТРУКЦІЯ!I39,0,'1_Елементи витрат'!CK49)</f>
        <v>288.60000000000002</v>
      </c>
      <c r="BY49" s="468">
        <f>CB49+CH49+CO49+IF(ІНСТРУКЦІЯ!I39,0,'1_Елементи витрат'!CL49)</f>
        <v>0.13728191858550512</v>
      </c>
      <c r="BZ49" s="85">
        <f t="shared" si="18"/>
        <v>3.8594929665848213E-3</v>
      </c>
      <c r="CA49" s="467">
        <f>BF49+(BC49+BD49)*(Лист1!$E$11/100)</f>
        <v>266.54540179739234</v>
      </c>
      <c r="CB49" s="85">
        <f>CA49/'5_Розрахунок тарифів'!$I$7</f>
        <v>0.124611212490467</v>
      </c>
      <c r="CC49" s="85">
        <f t="shared" si="19"/>
        <v>3.8594929665848208E-3</v>
      </c>
      <c r="CD49" s="467">
        <f t="shared" si="40"/>
        <v>0</v>
      </c>
      <c r="CE49" s="467">
        <f t="shared" si="41"/>
        <v>0</v>
      </c>
      <c r="CF49" s="467">
        <f t="shared" si="42"/>
        <v>0</v>
      </c>
      <c r="CG49" s="467">
        <f>BJ49+(BC49+BD49)*(Лист1!$E$13/100)</f>
        <v>20.636883810111048</v>
      </c>
      <c r="CH49" s="85">
        <f>CG49/'5_Розрахунок тарифів'!$N$7</f>
        <v>1.1856207357450309E-2</v>
      </c>
      <c r="CI49" s="85">
        <f t="shared" si="20"/>
        <v>3.8594929665848195E-3</v>
      </c>
      <c r="CJ49" s="467" t="e">
        <f>#REF!</f>
        <v>#REF!</v>
      </c>
      <c r="CK49" s="386">
        <f t="shared" si="43"/>
        <v>0</v>
      </c>
      <c r="CL49" s="85"/>
      <c r="CM49" s="85" t="e">
        <f t="shared" si="21"/>
        <v>#DIV/0!</v>
      </c>
      <c r="CN49" s="467">
        <f>BP49+(BC49+BD49)*(Лист1!$E$15/100)</f>
        <v>1.4177143924966356</v>
      </c>
      <c r="CO49" s="85">
        <f>CN49/'5_Розрахунок тарифів'!$S$7</f>
        <v>8.144987375878121E-4</v>
      </c>
      <c r="CP49" s="85">
        <f t="shared" si="22"/>
        <v>3.8594929665848208E-3</v>
      </c>
      <c r="CQ49" s="85">
        <f t="shared" si="44"/>
        <v>0</v>
      </c>
      <c r="CS49" s="426">
        <f t="shared" si="45"/>
        <v>30.021725054857793</v>
      </c>
    </row>
    <row r="50" spans="1:97" ht="24">
      <c r="A50" s="455">
        <f>IF(ISBLANK(B50),"",COUNTA($B$11:B50))</f>
        <v>40</v>
      </c>
      <c r="B50" s="500" t="s">
        <v>821</v>
      </c>
      <c r="C50" s="479">
        <f t="shared" si="33"/>
        <v>10360.44</v>
      </c>
      <c r="D50" s="458">
        <f t="shared" si="11"/>
        <v>10360.44</v>
      </c>
      <c r="E50" s="459"/>
      <c r="F50" s="473"/>
      <c r="G50" s="458">
        <f>H50+J50+M50+IF(ІНСТРУКЦІЯ!$G$1,0,I50)+IF(ІНСТРУКЦІЯ!$H$1,0,K50)+IF(ІНСТРУКЦІЯ!$I$1,0,L50)</f>
        <v>10360.44</v>
      </c>
      <c r="H50" s="459"/>
      <c r="I50" s="459"/>
      <c r="J50" s="459">
        <v>10360.44</v>
      </c>
      <c r="K50" s="459"/>
      <c r="L50" s="459"/>
      <c r="M50" s="459"/>
      <c r="N50" s="459"/>
      <c r="O50" s="459">
        <v>0</v>
      </c>
      <c r="P50" s="460">
        <f t="shared" si="46"/>
        <v>40</v>
      </c>
      <c r="Q50" s="457">
        <f t="shared" si="34"/>
        <v>40908.21</v>
      </c>
      <c r="R50" s="458">
        <f t="shared" si="12"/>
        <v>40908.21</v>
      </c>
      <c r="S50" s="459"/>
      <c r="T50" s="459"/>
      <c r="U50" s="461">
        <f>V50+X50+Z50+IF(ІНСТРУКЦІЯ!$G$1,0,W50)+IF(ІНСТРУКЦІЯ!$I$1,0,Y50)+IF(ІНСТРУКЦІЯ!$H$1,0,AA50)</f>
        <v>40908.21</v>
      </c>
      <c r="V50" s="459">
        <v>40908.21</v>
      </c>
      <c r="W50" s="459"/>
      <c r="X50" s="459"/>
      <c r="Y50" s="459"/>
      <c r="Z50" s="459"/>
      <c r="AA50" s="459"/>
      <c r="AB50" s="459"/>
      <c r="AC50" s="459"/>
      <c r="AD50" s="459"/>
      <c r="AE50" s="460">
        <f t="shared" si="47"/>
        <v>40</v>
      </c>
      <c r="AF50" s="462">
        <f t="shared" si="37"/>
        <v>0</v>
      </c>
      <c r="AG50" s="458">
        <f t="shared" si="14"/>
        <v>0</v>
      </c>
      <c r="AH50" s="459"/>
      <c r="AI50" s="459"/>
      <c r="AJ50" s="458">
        <f t="shared" si="15"/>
        <v>0</v>
      </c>
      <c r="AK50" s="459">
        <v>0</v>
      </c>
      <c r="AL50" s="485" t="s">
        <v>42</v>
      </c>
      <c r="AM50" s="459"/>
      <c r="AN50" s="485"/>
      <c r="AO50" s="459"/>
      <c r="AP50" s="485"/>
      <c r="AQ50" s="459"/>
      <c r="AR50" s="485"/>
      <c r="AS50" s="459"/>
      <c r="AT50" s="485" t="s">
        <v>42</v>
      </c>
      <c r="AU50" s="476"/>
      <c r="AV50" s="476"/>
      <c r="AW50" s="486"/>
      <c r="AX50" s="486"/>
      <c r="AY50" s="459"/>
      <c r="AZ50" s="458"/>
      <c r="BA50" s="508">
        <f t="shared" si="38"/>
        <v>0</v>
      </c>
      <c r="BB50" s="509">
        <f t="shared" si="17"/>
        <v>0</v>
      </c>
      <c r="BC50" s="510"/>
      <c r="BD50" s="510"/>
      <c r="BE50" s="509">
        <f t="shared" si="39"/>
        <v>0</v>
      </c>
      <c r="BF50" s="510">
        <v>0</v>
      </c>
      <c r="BG50" s="510" t="s">
        <v>42</v>
      </c>
      <c r="BH50" s="510"/>
      <c r="BI50" s="510"/>
      <c r="BJ50" s="510"/>
      <c r="BK50" s="510" t="s">
        <v>42</v>
      </c>
      <c r="BL50" s="510"/>
      <c r="BM50" s="510"/>
      <c r="BN50" s="510"/>
      <c r="BO50" s="510" t="s">
        <v>42</v>
      </c>
      <c r="BP50" s="478">
        <f t="shared" si="29"/>
        <v>0</v>
      </c>
      <c r="BQ50" s="477"/>
      <c r="BR50" s="487">
        <f t="shared" si="36"/>
        <v>0</v>
      </c>
      <c r="BS50" s="486"/>
      <c r="BT50" s="510"/>
      <c r="BU50" s="85">
        <f t="shared" si="48"/>
        <v>0</v>
      </c>
      <c r="BV50" s="85">
        <f t="shared" si="49"/>
        <v>0</v>
      </c>
      <c r="BW50" s="460">
        <f t="shared" si="50"/>
        <v>40</v>
      </c>
      <c r="BX50" s="467">
        <f>CA50+CG50+CN50+IF(ІНСТРУКЦІЯ!I40,0,'1_Елементи витрат'!CK50)</f>
        <v>0</v>
      </c>
      <c r="BY50" s="468">
        <f>CB50+CH50+CO50+IF(ІНСТРУКЦІЯ!I40,0,'1_Елементи витрат'!CL50)</f>
        <v>0</v>
      </c>
      <c r="BZ50" s="85">
        <f t="shared" si="18"/>
        <v>0</v>
      </c>
      <c r="CA50" s="467">
        <f>BF50+(BC50+BD50)*(Лист1!$E$11/100)</f>
        <v>0</v>
      </c>
      <c r="CB50" s="85">
        <f>CA50/'5_Розрахунок тарифів'!$I$7</f>
        <v>0</v>
      </c>
      <c r="CC50" s="85">
        <f t="shared" si="19"/>
        <v>0</v>
      </c>
      <c r="CD50" s="467">
        <f t="shared" si="40"/>
        <v>0</v>
      </c>
      <c r="CE50" s="467">
        <f t="shared" si="41"/>
        <v>0</v>
      </c>
      <c r="CF50" s="467">
        <f t="shared" si="42"/>
        <v>0</v>
      </c>
      <c r="CG50" s="467">
        <f>BJ50+(BC50+BD50)*(Лист1!$E$13/100)</f>
        <v>0</v>
      </c>
      <c r="CH50" s="85">
        <f>CG50/'5_Розрахунок тарифів'!$N$7</f>
        <v>0</v>
      </c>
      <c r="CI50" s="85">
        <f t="shared" si="20"/>
        <v>0</v>
      </c>
      <c r="CJ50" s="467" t="e">
        <f>#REF!</f>
        <v>#REF!</v>
      </c>
      <c r="CK50" s="386">
        <f t="shared" si="43"/>
        <v>0</v>
      </c>
      <c r="CL50" s="85"/>
      <c r="CM50" s="85" t="e">
        <f t="shared" si="21"/>
        <v>#DIV/0!</v>
      </c>
      <c r="CN50" s="467">
        <f>BP50+(BC50+BD50)*(Лист1!$E$15/100)</f>
        <v>0</v>
      </c>
      <c r="CO50" s="85">
        <f>CN50/'5_Розрахунок тарифів'!$S$7</f>
        <v>0</v>
      </c>
      <c r="CP50" s="85">
        <f t="shared" si="22"/>
        <v>0</v>
      </c>
      <c r="CQ50" s="85">
        <f t="shared" si="44"/>
        <v>0</v>
      </c>
      <c r="CS50" s="426">
        <f t="shared" si="45"/>
        <v>40.908209999999997</v>
      </c>
    </row>
    <row r="51" spans="1:97" ht="24">
      <c r="A51" s="455">
        <f>IF(ISBLANK(B51),"",COUNTA($B$11:B51))</f>
        <v>41</v>
      </c>
      <c r="B51" s="500" t="s">
        <v>822</v>
      </c>
      <c r="C51" s="479">
        <f t="shared" si="33"/>
        <v>0</v>
      </c>
      <c r="D51" s="458">
        <f t="shared" si="11"/>
        <v>0</v>
      </c>
      <c r="E51" s="459"/>
      <c r="F51" s="473"/>
      <c r="G51" s="458">
        <f>H51+J51+M51+IF(ІНСТРУКЦІЯ!$G$1,0,I51)+IF(ІНСТРУКЦІЯ!$H$1,0,K51)+IF(ІНСТРУКЦІЯ!$I$1,0,L51)</f>
        <v>0</v>
      </c>
      <c r="H51" s="459"/>
      <c r="I51" s="459"/>
      <c r="J51" s="459"/>
      <c r="K51" s="459"/>
      <c r="L51" s="459"/>
      <c r="M51" s="459"/>
      <c r="N51" s="459"/>
      <c r="O51" s="459">
        <v>0</v>
      </c>
      <c r="P51" s="460">
        <f t="shared" si="46"/>
        <v>41</v>
      </c>
      <c r="Q51" s="457">
        <f t="shared" si="34"/>
        <v>0</v>
      </c>
      <c r="R51" s="458">
        <f t="shared" si="12"/>
        <v>0</v>
      </c>
      <c r="S51" s="459"/>
      <c r="T51" s="459"/>
      <c r="U51" s="461">
        <f>V51+X51+Z51+IF(ІНСТРУКЦІЯ!$G$1,0,W51)+IF(ІНСТРУКЦІЯ!$I$1,0,Y51)+IF(ІНСТРУКЦІЯ!$H$1,0,AA51)</f>
        <v>0</v>
      </c>
      <c r="V51" s="459"/>
      <c r="W51" s="459"/>
      <c r="X51" s="459"/>
      <c r="Y51" s="459"/>
      <c r="Z51" s="459"/>
      <c r="AA51" s="459"/>
      <c r="AB51" s="459"/>
      <c r="AC51" s="459"/>
      <c r="AD51" s="459"/>
      <c r="AE51" s="460">
        <f t="shared" si="47"/>
        <v>41</v>
      </c>
      <c r="AF51" s="462">
        <f t="shared" si="37"/>
        <v>0</v>
      </c>
      <c r="AG51" s="458">
        <f t="shared" si="14"/>
        <v>0</v>
      </c>
      <c r="AH51" s="459"/>
      <c r="AI51" s="459"/>
      <c r="AJ51" s="458">
        <f t="shared" si="15"/>
        <v>0</v>
      </c>
      <c r="AK51" s="459"/>
      <c r="AL51" s="485"/>
      <c r="AM51" s="459"/>
      <c r="AN51" s="485"/>
      <c r="AO51" s="459"/>
      <c r="AP51" s="485"/>
      <c r="AQ51" s="459"/>
      <c r="AR51" s="485"/>
      <c r="AS51" s="459"/>
      <c r="AT51" s="485" t="s">
        <v>42</v>
      </c>
      <c r="AU51" s="476"/>
      <c r="AV51" s="476"/>
      <c r="AW51" s="486"/>
      <c r="AX51" s="486"/>
      <c r="AY51" s="459"/>
      <c r="AZ51" s="458"/>
      <c r="BA51" s="508">
        <f t="shared" si="38"/>
        <v>0</v>
      </c>
      <c r="BB51" s="509">
        <f t="shared" si="17"/>
        <v>0</v>
      </c>
      <c r="BC51" s="510"/>
      <c r="BD51" s="510"/>
      <c r="BE51" s="509">
        <f t="shared" si="39"/>
        <v>0</v>
      </c>
      <c r="BF51" s="510"/>
      <c r="BG51" s="510"/>
      <c r="BH51" s="510"/>
      <c r="BI51" s="510"/>
      <c r="BJ51" s="510"/>
      <c r="BK51" s="510"/>
      <c r="BL51" s="510"/>
      <c r="BM51" s="510"/>
      <c r="BN51" s="510"/>
      <c r="BO51" s="510" t="s">
        <v>42</v>
      </c>
      <c r="BP51" s="478">
        <f t="shared" si="29"/>
        <v>0</v>
      </c>
      <c r="BQ51" s="477"/>
      <c r="BR51" s="487">
        <f t="shared" si="36"/>
        <v>0</v>
      </c>
      <c r="BS51" s="486"/>
      <c r="BT51" s="510"/>
      <c r="BU51" s="85">
        <f t="shared" si="48"/>
        <v>0</v>
      </c>
      <c r="BV51" s="85">
        <f t="shared" si="49"/>
        <v>0</v>
      </c>
      <c r="BW51" s="460">
        <f t="shared" si="50"/>
        <v>41</v>
      </c>
      <c r="BX51" s="467">
        <f>CA51+CG51+CN51+IF(ІНСТРУКЦІЯ!I41,0,'1_Елементи витрат'!CK51)</f>
        <v>0</v>
      </c>
      <c r="BY51" s="468">
        <f>CB51+CH51+CO51+IF(ІНСТРУКЦІЯ!I41,0,'1_Елементи витрат'!CL51)</f>
        <v>0</v>
      </c>
      <c r="BZ51" s="85">
        <f t="shared" si="18"/>
        <v>0</v>
      </c>
      <c r="CA51" s="467">
        <f>BF51+(BC51+BD51)*(Лист1!$E$11/100)</f>
        <v>0</v>
      </c>
      <c r="CB51" s="85">
        <f>CA51/'5_Розрахунок тарифів'!$I$7</f>
        <v>0</v>
      </c>
      <c r="CC51" s="85">
        <f t="shared" si="19"/>
        <v>0</v>
      </c>
      <c r="CD51" s="467">
        <f t="shared" si="40"/>
        <v>0</v>
      </c>
      <c r="CE51" s="467">
        <f t="shared" si="41"/>
        <v>0</v>
      </c>
      <c r="CF51" s="467">
        <f t="shared" si="42"/>
        <v>0</v>
      </c>
      <c r="CG51" s="467">
        <f>BJ51+(BC51+BD51)*(Лист1!$E$13/100)</f>
        <v>0</v>
      </c>
      <c r="CH51" s="85">
        <f>CG51/'5_Розрахунок тарифів'!$N$7</f>
        <v>0</v>
      </c>
      <c r="CI51" s="85">
        <f t="shared" si="20"/>
        <v>0</v>
      </c>
      <c r="CJ51" s="467" t="e">
        <f>#REF!</f>
        <v>#REF!</v>
      </c>
      <c r="CK51" s="386">
        <f t="shared" si="43"/>
        <v>0</v>
      </c>
      <c r="CL51" s="85"/>
      <c r="CM51" s="85" t="e">
        <f t="shared" si="21"/>
        <v>#DIV/0!</v>
      </c>
      <c r="CN51" s="467">
        <f>BP51+(BC51+BD51)*(Лист1!$E$15/100)</f>
        <v>0</v>
      </c>
      <c r="CO51" s="85">
        <f>CN51/'5_Розрахунок тарифів'!$S$7</f>
        <v>0</v>
      </c>
      <c r="CP51" s="85">
        <f t="shared" si="22"/>
        <v>0</v>
      </c>
      <c r="CQ51" s="85">
        <f t="shared" si="44"/>
        <v>0</v>
      </c>
      <c r="CS51" s="426">
        <f t="shared" si="45"/>
        <v>0</v>
      </c>
    </row>
    <row r="52" spans="1:97">
      <c r="A52" s="455">
        <f>IF(ISBLANK(B52),"",COUNTA($B$11:B52))</f>
        <v>42</v>
      </c>
      <c r="B52" s="500" t="s">
        <v>823</v>
      </c>
      <c r="C52" s="479">
        <f t="shared" si="33"/>
        <v>120494.99</v>
      </c>
      <c r="D52" s="458">
        <f t="shared" si="11"/>
        <v>120494.99</v>
      </c>
      <c r="E52" s="459"/>
      <c r="F52" s="473"/>
      <c r="G52" s="458">
        <f>H52+J52+M52+IF(ІНСТРУКЦІЯ!$G$1,0,I52)+IF(ІНСТРУКЦІЯ!$H$1,0,K52)+IF(ІНСТРУКЦІЯ!$I$1,0,L52)</f>
        <v>120494.99</v>
      </c>
      <c r="H52" s="459">
        <v>120494.99</v>
      </c>
      <c r="I52" s="459"/>
      <c r="J52" s="459"/>
      <c r="K52" s="459"/>
      <c r="L52" s="459"/>
      <c r="M52" s="459"/>
      <c r="N52" s="459"/>
      <c r="O52" s="459">
        <v>0</v>
      </c>
      <c r="P52" s="460">
        <f t="shared" si="46"/>
        <v>42</v>
      </c>
      <c r="Q52" s="457">
        <f t="shared" si="34"/>
        <v>62500</v>
      </c>
      <c r="R52" s="458">
        <f t="shared" si="12"/>
        <v>62500</v>
      </c>
      <c r="S52" s="459"/>
      <c r="T52" s="459"/>
      <c r="U52" s="461">
        <f>V52+X52+Z52+IF(ІНСТРУКЦІЯ!$G$1,0,W52)+IF(ІНСТРУКЦІЯ!$I$1,0,Y52)+IF(ІНСТРУКЦІЯ!$H$1,0,AA52)</f>
        <v>62500</v>
      </c>
      <c r="V52" s="459">
        <f>62499.97+0.03</f>
        <v>62500</v>
      </c>
      <c r="W52" s="459"/>
      <c r="X52" s="459"/>
      <c r="Y52" s="459"/>
      <c r="Z52" s="459"/>
      <c r="AA52" s="459"/>
      <c r="AB52" s="459"/>
      <c r="AC52" s="459"/>
      <c r="AD52" s="459"/>
      <c r="AE52" s="460">
        <f t="shared" si="47"/>
        <v>42</v>
      </c>
      <c r="AF52" s="462">
        <f t="shared" si="37"/>
        <v>83333.33</v>
      </c>
      <c r="AG52" s="458">
        <f t="shared" si="14"/>
        <v>83333.33</v>
      </c>
      <c r="AH52" s="459"/>
      <c r="AI52" s="459"/>
      <c r="AJ52" s="458">
        <f t="shared" si="15"/>
        <v>83333.33</v>
      </c>
      <c r="AK52" s="459">
        <v>83333.33</v>
      </c>
      <c r="AL52" s="485" t="s">
        <v>42</v>
      </c>
      <c r="AM52" s="459"/>
      <c r="AN52" s="485"/>
      <c r="AO52" s="459"/>
      <c r="AP52" s="485"/>
      <c r="AQ52" s="459"/>
      <c r="AR52" s="485"/>
      <c r="AS52" s="459"/>
      <c r="AT52" s="485" t="s">
        <v>42</v>
      </c>
      <c r="AU52" s="476"/>
      <c r="AV52" s="476"/>
      <c r="AW52" s="486"/>
      <c r="AX52" s="486"/>
      <c r="AY52" s="459"/>
      <c r="AZ52" s="458"/>
      <c r="BA52" s="508">
        <f t="shared" si="38"/>
        <v>279.02999999999997</v>
      </c>
      <c r="BB52" s="509">
        <f t="shared" si="17"/>
        <v>279.02999999999997</v>
      </c>
      <c r="BC52" s="510"/>
      <c r="BD52" s="510"/>
      <c r="BE52" s="509">
        <f t="shared" si="39"/>
        <v>279.02999999999997</v>
      </c>
      <c r="BF52" s="510">
        <v>279.02999999999997</v>
      </c>
      <c r="BG52" s="510" t="s">
        <v>42</v>
      </c>
      <c r="BH52" s="510"/>
      <c r="BI52" s="510"/>
      <c r="BJ52" s="510"/>
      <c r="BK52" s="510"/>
      <c r="BL52" s="510"/>
      <c r="BM52" s="510"/>
      <c r="BN52" s="510"/>
      <c r="BO52" s="510" t="s">
        <v>42</v>
      </c>
      <c r="BP52" s="478">
        <f t="shared" si="29"/>
        <v>0</v>
      </c>
      <c r="BQ52" s="477"/>
      <c r="BR52" s="487">
        <f t="shared" si="36"/>
        <v>0</v>
      </c>
      <c r="BS52" s="486"/>
      <c r="BT52" s="510"/>
      <c r="BU52" s="85">
        <f t="shared" si="48"/>
        <v>0.45</v>
      </c>
      <c r="BV52" s="85">
        <f t="shared" si="49"/>
        <v>0.45</v>
      </c>
      <c r="BW52" s="460">
        <f t="shared" si="50"/>
        <v>42</v>
      </c>
      <c r="BX52" s="467">
        <f>CA52+CG52+CN52+IF(ІНСТРУКЦІЯ!I42,0,'1_Елементи витрат'!CK52)</f>
        <v>279.02999999999997</v>
      </c>
      <c r="BY52" s="468">
        <f>CB52+CH52+CO52+IF(ІНСТРУКЦІЯ!I42,0,'1_Елементи витрат'!CL52)</f>
        <v>0.13044782009649797</v>
      </c>
      <c r="BZ52" s="85">
        <f t="shared" si="18"/>
        <v>3.7315118588571125E-3</v>
      </c>
      <c r="CA52" s="467">
        <f>BF52+(BC52+BD52)*(Лист1!$E$11/100)</f>
        <v>279.02999999999997</v>
      </c>
      <c r="CB52" s="85">
        <f>CA52/'5_Розрахунок тарифів'!$I$7</f>
        <v>0.13044782009649797</v>
      </c>
      <c r="CC52" s="85">
        <f t="shared" si="19"/>
        <v>4.0402659929761279E-3</v>
      </c>
      <c r="CD52" s="467">
        <f t="shared" si="40"/>
        <v>0</v>
      </c>
      <c r="CE52" s="467">
        <f t="shared" si="41"/>
        <v>0</v>
      </c>
      <c r="CF52" s="467">
        <f t="shared" si="42"/>
        <v>0</v>
      </c>
      <c r="CG52" s="467">
        <f>BJ52+(BC52+BD52)*(Лист1!$E$13/100)</f>
        <v>0</v>
      </c>
      <c r="CH52" s="85">
        <f>CG52/'5_Розрахунок тарифів'!$N$7</f>
        <v>0</v>
      </c>
      <c r="CI52" s="85">
        <f t="shared" si="20"/>
        <v>0</v>
      </c>
      <c r="CJ52" s="467" t="e">
        <f>#REF!</f>
        <v>#REF!</v>
      </c>
      <c r="CK52" s="386">
        <f t="shared" si="43"/>
        <v>0</v>
      </c>
      <c r="CL52" s="85"/>
      <c r="CM52" s="85" t="e">
        <f t="shared" si="21"/>
        <v>#DIV/0!</v>
      </c>
      <c r="CN52" s="467">
        <f>BP52+(BC52+BD52)*(Лист1!$E$15/100)</f>
        <v>0</v>
      </c>
      <c r="CO52" s="85">
        <f>CN52/'5_Розрахунок тарифів'!$S$7</f>
        <v>0</v>
      </c>
      <c r="CP52" s="85">
        <f t="shared" si="22"/>
        <v>0</v>
      </c>
      <c r="CQ52" s="85">
        <f t="shared" si="44"/>
        <v>0</v>
      </c>
      <c r="CS52" s="426">
        <f t="shared" si="45"/>
        <v>62.5</v>
      </c>
    </row>
    <row r="53" spans="1:97" ht="24">
      <c r="A53" s="455">
        <f>IF(ISBLANK(B53),"",COUNTA($B$11:B53))</f>
        <v>43</v>
      </c>
      <c r="B53" s="500" t="s">
        <v>824</v>
      </c>
      <c r="C53" s="479">
        <f t="shared" si="33"/>
        <v>53430.37</v>
      </c>
      <c r="D53" s="458">
        <f t="shared" si="11"/>
        <v>53430.37</v>
      </c>
      <c r="E53" s="459"/>
      <c r="F53" s="473"/>
      <c r="G53" s="458">
        <f>H53+J53+M53+IF(ІНСТРУКЦІЯ!$G$1,0,I53)+IF(ІНСТРУКЦІЯ!$H$1,0,K53)+IF(ІНСТРУКЦІЯ!$I$1,0,L53)</f>
        <v>53430.37</v>
      </c>
      <c r="H53" s="459">
        <v>53430.37</v>
      </c>
      <c r="I53" s="459"/>
      <c r="J53" s="459"/>
      <c r="K53" s="459"/>
      <c r="L53" s="459"/>
      <c r="M53" s="459"/>
      <c r="N53" s="459"/>
      <c r="O53" s="459">
        <v>0</v>
      </c>
      <c r="P53" s="460">
        <f t="shared" si="46"/>
        <v>43</v>
      </c>
      <c r="Q53" s="457">
        <f t="shared" si="34"/>
        <v>109551.08</v>
      </c>
      <c r="R53" s="458">
        <f t="shared" si="12"/>
        <v>109551.08</v>
      </c>
      <c r="S53" s="459"/>
      <c r="T53" s="459"/>
      <c r="U53" s="461">
        <f>V53+X53+Z53+IF(ІНСТРУКЦІЯ!$G$1,0,W53)+IF(ІНСТРУКЦІЯ!$I$1,0,Y53)+IF(ІНСТРУКЦІЯ!$H$1,0,AA53)</f>
        <v>109551.08</v>
      </c>
      <c r="V53" s="459">
        <f>109551.07+0.01</f>
        <v>109551.08</v>
      </c>
      <c r="W53" s="459"/>
      <c r="X53" s="459"/>
      <c r="Y53" s="459"/>
      <c r="Z53" s="459"/>
      <c r="AA53" s="459"/>
      <c r="AB53" s="459"/>
      <c r="AC53" s="459"/>
      <c r="AD53" s="459"/>
      <c r="AE53" s="460">
        <f t="shared" si="47"/>
        <v>43</v>
      </c>
      <c r="AF53" s="462">
        <f t="shared" si="37"/>
        <v>74939.789999999994</v>
      </c>
      <c r="AG53" s="458">
        <f t="shared" si="14"/>
        <v>74939.789999999994</v>
      </c>
      <c r="AH53" s="459"/>
      <c r="AI53" s="459"/>
      <c r="AJ53" s="458">
        <f t="shared" si="15"/>
        <v>74939.789999999994</v>
      </c>
      <c r="AK53" s="459">
        <v>74939.789999999994</v>
      </c>
      <c r="AL53" s="485" t="s">
        <v>42</v>
      </c>
      <c r="AM53" s="459"/>
      <c r="AN53" s="485"/>
      <c r="AO53" s="459"/>
      <c r="AP53" s="485"/>
      <c r="AQ53" s="459"/>
      <c r="AR53" s="485"/>
      <c r="AS53" s="459"/>
      <c r="AT53" s="485" t="s">
        <v>42</v>
      </c>
      <c r="AU53" s="476"/>
      <c r="AV53" s="476"/>
      <c r="AW53" s="486"/>
      <c r="AX53" s="486"/>
      <c r="AY53" s="459"/>
      <c r="AZ53" s="458"/>
      <c r="BA53" s="508">
        <f t="shared" si="38"/>
        <v>0</v>
      </c>
      <c r="BB53" s="509">
        <f t="shared" si="17"/>
        <v>0</v>
      </c>
      <c r="BC53" s="510"/>
      <c r="BD53" s="510"/>
      <c r="BE53" s="509">
        <f t="shared" si="39"/>
        <v>0</v>
      </c>
      <c r="BF53" s="510">
        <v>0</v>
      </c>
      <c r="BG53" s="510" t="s">
        <v>42</v>
      </c>
      <c r="BH53" s="510"/>
      <c r="BI53" s="510"/>
      <c r="BJ53" s="510"/>
      <c r="BK53" s="510"/>
      <c r="BL53" s="510"/>
      <c r="BM53" s="510"/>
      <c r="BN53" s="510"/>
      <c r="BO53" s="510" t="s">
        <v>42</v>
      </c>
      <c r="BP53" s="478">
        <f t="shared" si="29"/>
        <v>0</v>
      </c>
      <c r="BQ53" s="477"/>
      <c r="BR53" s="487">
        <f t="shared" si="36"/>
        <v>0</v>
      </c>
      <c r="BS53" s="486"/>
      <c r="BT53" s="510"/>
      <c r="BU53" s="85">
        <f t="shared" si="48"/>
        <v>0</v>
      </c>
      <c r="BV53" s="85">
        <f t="shared" si="49"/>
        <v>0</v>
      </c>
      <c r="BW53" s="460">
        <f t="shared" si="50"/>
        <v>43</v>
      </c>
      <c r="BX53" s="467">
        <f>CA53+CG53+CN53+IF(ІНСТРУКЦІЯ!I43,0,'1_Елементи витрат'!CK53)</f>
        <v>0</v>
      </c>
      <c r="BY53" s="468">
        <f>CB53+CH53+CO53+IF(ІНСТРУКЦІЯ!I43,0,'1_Елементи витрат'!CL53)</f>
        <v>0</v>
      </c>
      <c r="BZ53" s="85">
        <f t="shared" si="18"/>
        <v>0</v>
      </c>
      <c r="CA53" s="467">
        <f>BF53+(BC53+BD53)*(Лист1!$E$11/100)</f>
        <v>0</v>
      </c>
      <c r="CB53" s="85">
        <f>CA53/'5_Розрахунок тарифів'!$I$7</f>
        <v>0</v>
      </c>
      <c r="CC53" s="85">
        <f t="shared" si="19"/>
        <v>0</v>
      </c>
      <c r="CD53" s="467">
        <f t="shared" si="40"/>
        <v>0</v>
      </c>
      <c r="CE53" s="467">
        <f t="shared" si="41"/>
        <v>0</v>
      </c>
      <c r="CF53" s="467">
        <f t="shared" si="42"/>
        <v>0</v>
      </c>
      <c r="CG53" s="467">
        <f>BJ53+(BC53+BD53)*(Лист1!$E$13/100)</f>
        <v>0</v>
      </c>
      <c r="CH53" s="85">
        <f>CG53/'5_Розрахунок тарифів'!$N$7</f>
        <v>0</v>
      </c>
      <c r="CI53" s="85">
        <f t="shared" si="20"/>
        <v>0</v>
      </c>
      <c r="CJ53" s="467" t="e">
        <f>#REF!</f>
        <v>#REF!</v>
      </c>
      <c r="CK53" s="386">
        <f t="shared" si="43"/>
        <v>0</v>
      </c>
      <c r="CL53" s="85"/>
      <c r="CM53" s="85" t="e">
        <f t="shared" si="21"/>
        <v>#DIV/0!</v>
      </c>
      <c r="CN53" s="467">
        <f>BP53+(BC53+BD53)*(Лист1!$E$15/100)</f>
        <v>0</v>
      </c>
      <c r="CO53" s="85">
        <f>CN53/'5_Розрахунок тарифів'!$S$7</f>
        <v>0</v>
      </c>
      <c r="CP53" s="85">
        <f t="shared" si="22"/>
        <v>0</v>
      </c>
      <c r="CQ53" s="85">
        <f t="shared" si="44"/>
        <v>0</v>
      </c>
      <c r="CS53" s="426">
        <f t="shared" si="45"/>
        <v>109.55108</v>
      </c>
    </row>
    <row r="54" spans="1:97">
      <c r="A54" s="455">
        <f>IF(ISBLANK(B54),"",COUNTA($B$11:B54))</f>
        <v>44</v>
      </c>
      <c r="B54" s="500" t="s">
        <v>825</v>
      </c>
      <c r="C54" s="490">
        <f t="shared" si="33"/>
        <v>101981.67</v>
      </c>
      <c r="D54" s="458">
        <f t="shared" si="11"/>
        <v>101029.75</v>
      </c>
      <c r="E54" s="459">
        <v>951.92</v>
      </c>
      <c r="F54" s="473"/>
      <c r="G54" s="458">
        <f>H54+J54+M54+IF(ІНСТРУКЦІЯ!$G$1,0,I54)+IF(ІНСТРУКЦІЯ!$H$1,0,K54)+IF(ІНСТРУКЦІЯ!$I$1,0,L54)</f>
        <v>101029.75</v>
      </c>
      <c r="H54" s="473">
        <v>101029.75</v>
      </c>
      <c r="I54" s="459"/>
      <c r="J54" s="459"/>
      <c r="K54" s="459"/>
      <c r="L54" s="459"/>
      <c r="M54" s="459"/>
      <c r="N54" s="459"/>
      <c r="O54" s="459">
        <v>0</v>
      </c>
      <c r="P54" s="460">
        <f t="shared" si="46"/>
        <v>44</v>
      </c>
      <c r="Q54" s="457">
        <f t="shared" si="34"/>
        <v>156366.43000000002</v>
      </c>
      <c r="R54" s="458">
        <f t="shared" si="12"/>
        <v>155183.11000000002</v>
      </c>
      <c r="S54" s="459">
        <f>1173.55+9.77</f>
        <v>1183.32</v>
      </c>
      <c r="T54" s="459"/>
      <c r="U54" s="461">
        <f>V54+X54+Z54+IF(ІНСТРУКЦІЯ!$G$1,0,W54)+IF(ІНСТРУКЦІЯ!$I$1,0,Y54)+IF(ІНСТРУКЦІЯ!$H$1,0,AA54)</f>
        <v>155183.11000000002</v>
      </c>
      <c r="V54" s="459">
        <f>155183.14-0.03</f>
        <v>155183.11000000002</v>
      </c>
      <c r="W54" s="459"/>
      <c r="X54" s="459"/>
      <c r="Y54" s="459"/>
      <c r="Z54" s="459"/>
      <c r="AA54" s="459"/>
      <c r="AB54" s="459"/>
      <c r="AC54" s="459"/>
      <c r="AD54" s="459"/>
      <c r="AE54" s="460">
        <f t="shared" si="47"/>
        <v>44</v>
      </c>
      <c r="AF54" s="462">
        <f t="shared" si="37"/>
        <v>103863.5</v>
      </c>
      <c r="AG54" s="458">
        <f t="shared" si="14"/>
        <v>103863.5</v>
      </c>
      <c r="AH54" s="459"/>
      <c r="AI54" s="459"/>
      <c r="AJ54" s="458">
        <f t="shared" si="15"/>
        <v>103863.5</v>
      </c>
      <c r="AK54" s="459">
        <v>103863.5</v>
      </c>
      <c r="AL54" s="485" t="s">
        <v>42</v>
      </c>
      <c r="AM54" s="459"/>
      <c r="AN54" s="485"/>
      <c r="AO54" s="459"/>
      <c r="AP54" s="485"/>
      <c r="AQ54" s="459"/>
      <c r="AR54" s="485"/>
      <c r="AS54" s="459"/>
      <c r="AT54" s="485" t="s">
        <v>42</v>
      </c>
      <c r="AU54" s="476"/>
      <c r="AV54" s="476"/>
      <c r="AW54" s="486"/>
      <c r="AX54" s="486"/>
      <c r="AY54" s="459"/>
      <c r="AZ54" s="458"/>
      <c r="BA54" s="508">
        <f t="shared" si="38"/>
        <v>4609.9799999999996</v>
      </c>
      <c r="BB54" s="509">
        <f t="shared" si="17"/>
        <v>4609.9799999999996</v>
      </c>
      <c r="BC54" s="510"/>
      <c r="BD54" s="510"/>
      <c r="BE54" s="509">
        <f t="shared" si="39"/>
        <v>4609.9799999999996</v>
      </c>
      <c r="BF54" s="510">
        <v>4609.9799999999996</v>
      </c>
      <c r="BG54" s="510" t="s">
        <v>42</v>
      </c>
      <c r="BH54" s="510"/>
      <c r="BI54" s="510"/>
      <c r="BJ54" s="510"/>
      <c r="BK54" s="510"/>
      <c r="BL54" s="510"/>
      <c r="BM54" s="510"/>
      <c r="BN54" s="510"/>
      <c r="BO54" s="510" t="s">
        <v>42</v>
      </c>
      <c r="BP54" s="478">
        <f t="shared" si="29"/>
        <v>0</v>
      </c>
      <c r="BQ54" s="477"/>
      <c r="BR54" s="487">
        <f t="shared" si="36"/>
        <v>0</v>
      </c>
      <c r="BS54" s="486"/>
      <c r="BT54" s="510"/>
      <c r="BU54" s="85">
        <f t="shared" si="48"/>
        <v>2.97</v>
      </c>
      <c r="BV54" s="85">
        <f t="shared" si="49"/>
        <v>2.95</v>
      </c>
      <c r="BW54" s="460">
        <f t="shared" si="50"/>
        <v>44</v>
      </c>
      <c r="BX54" s="467">
        <f>CA54+CG54+CN54+IF(ІНСТРУКЦІЯ!I44,0,'1_Елементи витрат'!CK54)</f>
        <v>4609.9799999999996</v>
      </c>
      <c r="BY54" s="468">
        <f>CB54+CH54+CO54+IF(ІНСТРУКЦІЯ!I44,0,'1_Елементи витрат'!CL54)</f>
        <v>2.1551870468711383</v>
      </c>
      <c r="BZ54" s="85">
        <f t="shared" si="18"/>
        <v>6.164998401280905E-2</v>
      </c>
      <c r="CA54" s="467">
        <f>BF54+(BC54+BD54)*(Лист1!$E$11/100)</f>
        <v>4609.9799999999996</v>
      </c>
      <c r="CB54" s="85">
        <f>CA54/'5_Розрахунок тарифів'!$I$7</f>
        <v>2.1551870468711383</v>
      </c>
      <c r="CC54" s="85">
        <f t="shared" si="19"/>
        <v>6.6751049787836761E-2</v>
      </c>
      <c r="CD54" s="467">
        <f t="shared" si="40"/>
        <v>0</v>
      </c>
      <c r="CE54" s="467">
        <f t="shared" si="41"/>
        <v>0</v>
      </c>
      <c r="CF54" s="467">
        <f t="shared" si="42"/>
        <v>0</v>
      </c>
      <c r="CG54" s="467">
        <f>BJ54+(BC54+BD54)*(Лист1!$E$13/100)</f>
        <v>0</v>
      </c>
      <c r="CH54" s="85">
        <f>CG54/'5_Розрахунок тарифів'!$N$7</f>
        <v>0</v>
      </c>
      <c r="CI54" s="85">
        <f t="shared" si="20"/>
        <v>0</v>
      </c>
      <c r="CJ54" s="467" t="e">
        <f>#REF!</f>
        <v>#REF!</v>
      </c>
      <c r="CK54" s="386">
        <f t="shared" si="43"/>
        <v>0</v>
      </c>
      <c r="CL54" s="85"/>
      <c r="CM54" s="85" t="e">
        <f t="shared" si="21"/>
        <v>#DIV/0!</v>
      </c>
      <c r="CN54" s="467">
        <f>BP54+(BC54+BD54)*(Лист1!$E$15/100)</f>
        <v>0</v>
      </c>
      <c r="CO54" s="85">
        <f>CN54/'5_Розрахунок тарифів'!$S$7</f>
        <v>0</v>
      </c>
      <c r="CP54" s="85">
        <f t="shared" si="22"/>
        <v>0</v>
      </c>
      <c r="CQ54" s="85">
        <f t="shared" si="44"/>
        <v>0</v>
      </c>
      <c r="CS54" s="426">
        <f t="shared" si="45"/>
        <v>156.27528702712496</v>
      </c>
    </row>
    <row r="55" spans="1:97" ht="24">
      <c r="A55" s="455">
        <f>IF(ISBLANK(B55),"",COUNTA($B$11:B55))</f>
        <v>45</v>
      </c>
      <c r="B55" s="500" t="s">
        <v>826</v>
      </c>
      <c r="C55" s="490">
        <f t="shared" si="33"/>
        <v>385070.2</v>
      </c>
      <c r="D55" s="458">
        <f t="shared" si="11"/>
        <v>337819.95</v>
      </c>
      <c r="E55" s="459">
        <v>46842.799999999996</v>
      </c>
      <c r="F55" s="473">
        <v>407.45</v>
      </c>
      <c r="G55" s="458">
        <f>H55+J55+M55+IF(ІНСТРУКЦІЯ!$G$1,0,I55)+IF(ІНСТРУКЦІЯ!$H$1,0,K55)+IF(ІНСТРУКЦІЯ!$I$1,0,L55)</f>
        <v>318722.55</v>
      </c>
      <c r="H55" s="459">
        <v>271203.73</v>
      </c>
      <c r="I55" s="459"/>
      <c r="J55" s="459">
        <v>47518.82</v>
      </c>
      <c r="K55" s="459"/>
      <c r="L55" s="459"/>
      <c r="M55" s="459"/>
      <c r="N55" s="459"/>
      <c r="O55" s="459">
        <v>19097.400000000001</v>
      </c>
      <c r="P55" s="460">
        <f t="shared" si="46"/>
        <v>45</v>
      </c>
      <c r="Q55" s="502">
        <f t="shared" si="34"/>
        <v>934412.60000000009</v>
      </c>
      <c r="R55" s="458">
        <f t="shared" si="12"/>
        <v>834797.83000000007</v>
      </c>
      <c r="S55" s="459">
        <f>100404.7-1525-101+835.98+0.09</f>
        <v>99614.76999999999</v>
      </c>
      <c r="T55" s="459"/>
      <c r="U55" s="461">
        <f>V55+X55+Z55+IF(ІНСТРУКЦІЯ!$G$1,0,W55)+IF(ІНСТРУКЦІЯ!$I$1,0,Y55)+IF(ІНСТРУКЦІЯ!$H$1,0,AA55)</f>
        <v>432898.38</v>
      </c>
      <c r="V55" s="459">
        <f>400147.64-8884</f>
        <v>391263.64</v>
      </c>
      <c r="W55" s="459">
        <f>8884+1525+101</f>
        <v>10510</v>
      </c>
      <c r="X55" s="459">
        <f>31124.77-0.03</f>
        <v>31124.74</v>
      </c>
      <c r="Y55" s="459"/>
      <c r="Z55" s="459"/>
      <c r="AA55" s="459"/>
      <c r="AB55" s="459"/>
      <c r="AC55" s="459"/>
      <c r="AD55" s="459">
        <v>401899.45</v>
      </c>
      <c r="AE55" s="460">
        <f t="shared" si="47"/>
        <v>45</v>
      </c>
      <c r="AF55" s="504">
        <f t="shared" si="37"/>
        <v>345562.44</v>
      </c>
      <c r="AG55" s="458">
        <f t="shared" si="14"/>
        <v>326603.76</v>
      </c>
      <c r="AH55" s="459">
        <v>18856.72</v>
      </c>
      <c r="AI55" s="459">
        <v>101.96</v>
      </c>
      <c r="AJ55" s="458">
        <f t="shared" si="15"/>
        <v>326603.76</v>
      </c>
      <c r="AK55" s="459">
        <v>292484.93</v>
      </c>
      <c r="AL55" s="473" t="s">
        <v>42</v>
      </c>
      <c r="AM55" s="473"/>
      <c r="AN55" s="473" t="s">
        <v>42</v>
      </c>
      <c r="AO55" s="473">
        <v>34118.83</v>
      </c>
      <c r="AP55" s="473" t="s">
        <v>42</v>
      </c>
      <c r="AQ55" s="473"/>
      <c r="AR55" s="485" t="s">
        <v>42</v>
      </c>
      <c r="AS55" s="459"/>
      <c r="AT55" s="485" t="s">
        <v>42</v>
      </c>
      <c r="AU55" s="476"/>
      <c r="AV55" s="476"/>
      <c r="AW55" s="486"/>
      <c r="AX55" s="486"/>
      <c r="AY55" s="473"/>
      <c r="AZ55" s="458"/>
      <c r="BA55" s="508">
        <f t="shared" si="38"/>
        <v>2153.34</v>
      </c>
      <c r="BB55" s="509">
        <f t="shared" si="17"/>
        <v>1826.21</v>
      </c>
      <c r="BC55" s="510">
        <v>327.13</v>
      </c>
      <c r="BD55" s="510"/>
      <c r="BE55" s="509">
        <f t="shared" si="39"/>
        <v>1826.21</v>
      </c>
      <c r="BF55" s="510">
        <v>1670.2</v>
      </c>
      <c r="BG55" s="510" t="s">
        <v>42</v>
      </c>
      <c r="BH55" s="510"/>
      <c r="BI55" s="510" t="s">
        <v>42</v>
      </c>
      <c r="BJ55" s="510">
        <v>156.01</v>
      </c>
      <c r="BK55" s="510" t="s">
        <v>42</v>
      </c>
      <c r="BL55" s="510"/>
      <c r="BM55" s="510" t="s">
        <v>42</v>
      </c>
      <c r="BN55" s="510"/>
      <c r="BO55" s="510" t="s">
        <v>42</v>
      </c>
      <c r="BP55" s="478">
        <f t="shared" si="29"/>
        <v>0</v>
      </c>
      <c r="BQ55" s="477"/>
      <c r="BR55" s="487">
        <f t="shared" si="36"/>
        <v>0</v>
      </c>
      <c r="BS55" s="486"/>
      <c r="BT55" s="510"/>
      <c r="BU55" s="85">
        <f t="shared" si="48"/>
        <v>0.42</v>
      </c>
      <c r="BV55" s="85">
        <f t="shared" si="49"/>
        <v>0.23</v>
      </c>
      <c r="BW55" s="460">
        <f t="shared" si="50"/>
        <v>45</v>
      </c>
      <c r="BX55" s="467">
        <f>CA55+CG55+CN55+IF(ІНСТРУКЦІЯ!I45,0,'1_Елементи витрат'!CK55)</f>
        <v>2153.34</v>
      </c>
      <c r="BY55" s="468">
        <f>CB55+CH55+CO55+IF(ІНСТРУКЦІЯ!I45,0,'1_Елементи витрат'!CL55)</f>
        <v>1.0260663566652659</v>
      </c>
      <c r="BZ55" s="85">
        <f t="shared" si="18"/>
        <v>2.8796952822819681E-2</v>
      </c>
      <c r="CA55" s="467">
        <f>BF55+(BC55+BD55)*(Лист1!$E$11/100)</f>
        <v>1972.3309677407517</v>
      </c>
      <c r="CB55" s="85">
        <f>CA55/'5_Розрахунок тарифів'!$I$7</f>
        <v>0.92207388184280314</v>
      </c>
      <c r="CC55" s="85">
        <f t="shared" si="19"/>
        <v>2.8558727505489219E-2</v>
      </c>
      <c r="CD55" s="467">
        <f t="shared" si="40"/>
        <v>0</v>
      </c>
      <c r="CE55" s="467">
        <f t="shared" si="41"/>
        <v>0</v>
      </c>
      <c r="CF55" s="467">
        <f t="shared" si="42"/>
        <v>0</v>
      </c>
      <c r="CG55" s="467">
        <f>BJ55+(BC55+BD55)*(Лист1!$E$13/100)</f>
        <v>179.4020436618213</v>
      </c>
      <c r="CH55" s="85">
        <f>CG55/'5_Розрахунок тарифів'!$N$7</f>
        <v>0.10306923514114905</v>
      </c>
      <c r="CI55" s="85">
        <f t="shared" si="20"/>
        <v>3.355162204113879E-2</v>
      </c>
      <c r="CJ55" s="467" t="e">
        <f>#REF!</f>
        <v>#REF!</v>
      </c>
      <c r="CK55" s="386">
        <f t="shared" si="43"/>
        <v>0</v>
      </c>
      <c r="CL55" s="85"/>
      <c r="CM55" s="85" t="e">
        <f t="shared" si="21"/>
        <v>#DIV/0!</v>
      </c>
      <c r="CN55" s="467">
        <f>BP55+(BC55+BD55)*(Лист1!$E$15/100)</f>
        <v>1.6069885974269726</v>
      </c>
      <c r="CO55" s="85">
        <f>CN55/'5_Розрахунок тарифів'!$S$7</f>
        <v>9.2323968131358602E-4</v>
      </c>
      <c r="CP55" s="85">
        <f t="shared" si="22"/>
        <v>4.3747606866212478E-3</v>
      </c>
      <c r="CQ55" s="85">
        <f t="shared" si="44"/>
        <v>0</v>
      </c>
      <c r="CS55" s="426">
        <f t="shared" si="45"/>
        <v>524.84051176176683</v>
      </c>
    </row>
    <row r="56" spans="1:97">
      <c r="A56" s="455">
        <f>IF(ISBLANK(B56),"",COUNTA($B$11:B56))</f>
        <v>46</v>
      </c>
      <c r="B56" s="500" t="s">
        <v>827</v>
      </c>
      <c r="C56" s="479">
        <f t="shared" si="33"/>
        <v>0</v>
      </c>
      <c r="D56" s="458">
        <f t="shared" si="11"/>
        <v>0</v>
      </c>
      <c r="E56" s="459"/>
      <c r="F56" s="473"/>
      <c r="G56" s="458">
        <f>H56+J56+M56+IF(ІНСТРУКЦІЯ!$G$1,0,I56)+IF(ІНСТРУКЦІЯ!$H$1,0,K56)+IF(ІНСТРУКЦІЯ!$I$1,0,L56)</f>
        <v>0</v>
      </c>
      <c r="H56" s="459"/>
      <c r="I56" s="459"/>
      <c r="J56" s="459"/>
      <c r="K56" s="459"/>
      <c r="L56" s="459"/>
      <c r="M56" s="459"/>
      <c r="N56" s="459"/>
      <c r="O56" s="459">
        <v>0</v>
      </c>
      <c r="P56" s="460">
        <f t="shared" si="46"/>
        <v>46</v>
      </c>
      <c r="Q56" s="457">
        <f t="shared" si="34"/>
        <v>5514.8</v>
      </c>
      <c r="R56" s="458">
        <f t="shared" si="12"/>
        <v>5514.8</v>
      </c>
      <c r="S56" s="459"/>
      <c r="T56" s="459"/>
      <c r="U56" s="461">
        <f>V56+X56+Z56+IF(ІНСТРУКЦІЯ!$G$1,0,W56)+IF(ІНСТРУКЦІЯ!$I$1,0,Y56)+IF(ІНСТРУКЦІЯ!$H$1,0,AA56)</f>
        <v>5514.8</v>
      </c>
      <c r="V56" s="459">
        <v>5514.8</v>
      </c>
      <c r="W56" s="459"/>
      <c r="X56" s="459"/>
      <c r="Y56" s="459"/>
      <c r="Z56" s="459"/>
      <c r="AA56" s="459"/>
      <c r="AB56" s="459"/>
      <c r="AC56" s="459"/>
      <c r="AD56" s="459"/>
      <c r="AE56" s="460">
        <f t="shared" si="47"/>
        <v>46</v>
      </c>
      <c r="AF56" s="462">
        <f t="shared" si="37"/>
        <v>5514.8</v>
      </c>
      <c r="AG56" s="458">
        <f t="shared" si="14"/>
        <v>5514.8</v>
      </c>
      <c r="AH56" s="459"/>
      <c r="AI56" s="459"/>
      <c r="AJ56" s="458">
        <f t="shared" si="15"/>
        <v>5514.8</v>
      </c>
      <c r="AK56" s="459">
        <v>5514.8</v>
      </c>
      <c r="AL56" s="485" t="s">
        <v>42</v>
      </c>
      <c r="AM56" s="459"/>
      <c r="AN56" s="485"/>
      <c r="AO56" s="459"/>
      <c r="AP56" s="485"/>
      <c r="AQ56" s="459"/>
      <c r="AR56" s="485"/>
      <c r="AS56" s="459"/>
      <c r="AT56" s="485" t="s">
        <v>42</v>
      </c>
      <c r="AU56" s="476"/>
      <c r="AV56" s="476"/>
      <c r="AW56" s="486"/>
      <c r="AX56" s="486"/>
      <c r="AY56" s="459"/>
      <c r="AZ56" s="458"/>
      <c r="BA56" s="508">
        <f t="shared" si="38"/>
        <v>17.18</v>
      </c>
      <c r="BB56" s="509">
        <f t="shared" si="17"/>
        <v>17.18</v>
      </c>
      <c r="BC56" s="510"/>
      <c r="BD56" s="510"/>
      <c r="BE56" s="509">
        <f t="shared" si="39"/>
        <v>17.18</v>
      </c>
      <c r="BF56" s="510">
        <v>17.18</v>
      </c>
      <c r="BG56" s="510" t="s">
        <v>42</v>
      </c>
      <c r="BH56" s="510"/>
      <c r="BI56" s="510"/>
      <c r="BJ56" s="510"/>
      <c r="BK56" s="510"/>
      <c r="BL56" s="510"/>
      <c r="BM56" s="510"/>
      <c r="BN56" s="510"/>
      <c r="BO56" s="510" t="s">
        <v>42</v>
      </c>
      <c r="BP56" s="478">
        <f t="shared" si="29"/>
        <v>0</v>
      </c>
      <c r="BQ56" s="477"/>
      <c r="BR56" s="487">
        <f t="shared" si="36"/>
        <v>0</v>
      </c>
      <c r="BS56" s="486"/>
      <c r="BT56" s="510"/>
      <c r="BU56" s="85">
        <f t="shared" si="48"/>
        <v>0.31</v>
      </c>
      <c r="BV56" s="85">
        <f t="shared" si="49"/>
        <v>0.31</v>
      </c>
      <c r="BW56" s="460">
        <f t="shared" si="50"/>
        <v>46</v>
      </c>
      <c r="BX56" s="467">
        <f>CA56+CG56+CN56+IF(ІНСТРУКЦІЯ!I46,0,'1_Елементи витрат'!CK56)</f>
        <v>17.18</v>
      </c>
      <c r="BY56" s="468">
        <f>CB56+CH56+CO56+IF(ІНСТРУКЦІЯ!I46,0,'1_Елементи витрат'!CL56)</f>
        <v>8.0317297396618123E-3</v>
      </c>
      <c r="BZ56" s="85">
        <f t="shared" si="18"/>
        <v>2.2975082871076657E-4</v>
      </c>
      <c r="CA56" s="467">
        <f>BF56+(BC56+BD56)*(Лист1!$E$11/100)</f>
        <v>17.18</v>
      </c>
      <c r="CB56" s="85">
        <f>CA56/'5_Розрахунок тарифів'!$I$7</f>
        <v>8.0317297396618123E-3</v>
      </c>
      <c r="CC56" s="85">
        <f t="shared" si="19"/>
        <v>2.4876095674060097E-4</v>
      </c>
      <c r="CD56" s="467">
        <f t="shared" si="40"/>
        <v>0</v>
      </c>
      <c r="CE56" s="467">
        <f t="shared" si="41"/>
        <v>0</v>
      </c>
      <c r="CF56" s="467">
        <f t="shared" si="42"/>
        <v>0</v>
      </c>
      <c r="CG56" s="467">
        <f>BJ56+(BC56+BD56)*(Лист1!$E$13/100)</f>
        <v>0</v>
      </c>
      <c r="CH56" s="85">
        <f>CG56/'5_Розрахунок тарифів'!$N$7</f>
        <v>0</v>
      </c>
      <c r="CI56" s="85">
        <f t="shared" si="20"/>
        <v>0</v>
      </c>
      <c r="CJ56" s="467" t="e">
        <f>#REF!</f>
        <v>#REF!</v>
      </c>
      <c r="CK56" s="386">
        <f t="shared" si="43"/>
        <v>0</v>
      </c>
      <c r="CL56" s="85"/>
      <c r="CM56" s="85" t="e">
        <f t="shared" si="21"/>
        <v>#DIV/0!</v>
      </c>
      <c r="CN56" s="467">
        <f>BP56+(BC56+BD56)*(Лист1!$E$15/100)</f>
        <v>0</v>
      </c>
      <c r="CO56" s="85">
        <f>CN56/'5_Розрахунок тарифів'!$S$7</f>
        <v>0</v>
      </c>
      <c r="CP56" s="85">
        <f t="shared" si="22"/>
        <v>0</v>
      </c>
      <c r="CQ56" s="85">
        <f t="shared" si="44"/>
        <v>0</v>
      </c>
      <c r="CS56" s="426">
        <f t="shared" si="45"/>
        <v>5.5148000000000001</v>
      </c>
    </row>
    <row r="57" spans="1:97" ht="24">
      <c r="A57" s="455">
        <f>IF(ISBLANK(B57),"",COUNTA($B$11:B57))</f>
        <v>47</v>
      </c>
      <c r="B57" s="500" t="s">
        <v>828</v>
      </c>
      <c r="C57" s="479">
        <f t="shared" si="33"/>
        <v>3397212.95</v>
      </c>
      <c r="D57" s="458">
        <f t="shared" si="11"/>
        <v>3397212.95</v>
      </c>
      <c r="E57" s="459"/>
      <c r="F57" s="473"/>
      <c r="G57" s="458">
        <f>H57+J57+M57+IF(ІНСТРУКЦІЯ!$G$1,0,I57)+IF(ІНСТРУКЦІЯ!$H$1,0,K57)+IF(ІНСТРУКЦІЯ!$I$1,0,L57)</f>
        <v>3397212.95</v>
      </c>
      <c r="H57" s="459">
        <v>3397212.95</v>
      </c>
      <c r="I57" s="459"/>
      <c r="J57" s="459"/>
      <c r="K57" s="459"/>
      <c r="L57" s="459"/>
      <c r="M57" s="459"/>
      <c r="N57" s="459"/>
      <c r="O57" s="459">
        <v>0</v>
      </c>
      <c r="P57" s="460">
        <f t="shared" si="46"/>
        <v>47</v>
      </c>
      <c r="Q57" s="457">
        <f t="shared" si="34"/>
        <v>3362095.64</v>
      </c>
      <c r="R57" s="458">
        <f t="shared" si="12"/>
        <v>3362095.64</v>
      </c>
      <c r="S57" s="459"/>
      <c r="T57" s="459"/>
      <c r="U57" s="461">
        <f>V57+X57+Z57+IF(ІНСТРУКЦІЯ!$G$1,0,W57)+IF(ІНСТРУКЦІЯ!$I$1,0,Y57)+IF(ІНСТРУКЦІЯ!$H$1,0,AA57)</f>
        <v>3362095.64</v>
      </c>
      <c r="V57" s="459">
        <f>3362095.65-0.01</f>
        <v>3362095.64</v>
      </c>
      <c r="W57" s="459"/>
      <c r="X57" s="459"/>
      <c r="Y57" s="459"/>
      <c r="Z57" s="459"/>
      <c r="AA57" s="459"/>
      <c r="AB57" s="459"/>
      <c r="AC57" s="459"/>
      <c r="AD57" s="459"/>
      <c r="AE57" s="460">
        <f t="shared" si="47"/>
        <v>47</v>
      </c>
      <c r="AF57" s="462">
        <f t="shared" si="37"/>
        <v>3208182.49</v>
      </c>
      <c r="AG57" s="458">
        <f t="shared" si="14"/>
        <v>3208182.49</v>
      </c>
      <c r="AH57" s="459"/>
      <c r="AI57" s="459"/>
      <c r="AJ57" s="458">
        <f t="shared" si="15"/>
        <v>3208182.49</v>
      </c>
      <c r="AK57" s="459">
        <v>3208182.49</v>
      </c>
      <c r="AL57" s="485" t="s">
        <v>42</v>
      </c>
      <c r="AM57" s="459"/>
      <c r="AN57" s="485"/>
      <c r="AO57" s="459"/>
      <c r="AP57" s="485"/>
      <c r="AQ57" s="459"/>
      <c r="AR57" s="485"/>
      <c r="AS57" s="459"/>
      <c r="AT57" s="485" t="s">
        <v>42</v>
      </c>
      <c r="AU57" s="476"/>
      <c r="AV57" s="476"/>
      <c r="AW57" s="486"/>
      <c r="AX57" s="486"/>
      <c r="AY57" s="459"/>
      <c r="AZ57" s="458"/>
      <c r="BA57" s="508">
        <f t="shared" si="38"/>
        <v>10815.46</v>
      </c>
      <c r="BB57" s="509">
        <f t="shared" si="17"/>
        <v>10815.46</v>
      </c>
      <c r="BC57" s="510"/>
      <c r="BD57" s="510"/>
      <c r="BE57" s="509">
        <f t="shared" si="39"/>
        <v>10815.46</v>
      </c>
      <c r="BF57" s="510">
        <v>10815.46</v>
      </c>
      <c r="BG57" s="510" t="s">
        <v>42</v>
      </c>
      <c r="BH57" s="510"/>
      <c r="BI57" s="510"/>
      <c r="BJ57" s="510"/>
      <c r="BK57" s="510"/>
      <c r="BL57" s="510"/>
      <c r="BM57" s="510"/>
      <c r="BN57" s="510"/>
      <c r="BO57" s="510" t="s">
        <v>42</v>
      </c>
      <c r="BP57" s="478">
        <f t="shared" si="29"/>
        <v>0</v>
      </c>
      <c r="BQ57" s="477"/>
      <c r="BR57" s="487">
        <f t="shared" si="36"/>
        <v>0</v>
      </c>
      <c r="BS57" s="486"/>
      <c r="BT57" s="510"/>
      <c r="BU57" s="85">
        <f t="shared" si="48"/>
        <v>0.32</v>
      </c>
      <c r="BV57" s="85">
        <f t="shared" si="49"/>
        <v>0.32</v>
      </c>
      <c r="BW57" s="460">
        <f t="shared" si="50"/>
        <v>47</v>
      </c>
      <c r="BX57" s="467">
        <f>CA57+CG57+CN57+IF(ІНСТРУКЦІЯ!I47,0,'1_Елементи витрат'!CK57)</f>
        <v>10815.46</v>
      </c>
      <c r="BY57" s="468">
        <f>CB57+CH57+CO57+IF(ІНСТРУКЦІЯ!I47,0,'1_Елементи витрат'!CL57)</f>
        <v>5.0562777491340354</v>
      </c>
      <c r="BZ57" s="85">
        <f t="shared" si="18"/>
        <v>0.14463683922515408</v>
      </c>
      <c r="CA57" s="467">
        <f>BF57+(BC57+BD57)*(Лист1!$E$11/100)</f>
        <v>10815.46</v>
      </c>
      <c r="CB57" s="85">
        <f>CA57/'5_Розрахунок тарифів'!$I$7</f>
        <v>5.0562777491340354</v>
      </c>
      <c r="CC57" s="85">
        <f t="shared" si="19"/>
        <v>0.15660443406226426</v>
      </c>
      <c r="CD57" s="467">
        <f t="shared" si="40"/>
        <v>0</v>
      </c>
      <c r="CE57" s="467">
        <f t="shared" si="41"/>
        <v>0</v>
      </c>
      <c r="CF57" s="467">
        <f t="shared" si="42"/>
        <v>0</v>
      </c>
      <c r="CG57" s="467">
        <f>BJ57+(BC57+BD57)*(Лист1!$E$13/100)</f>
        <v>0</v>
      </c>
      <c r="CH57" s="85">
        <f>CG57/'5_Розрахунок тарифів'!$N$7</f>
        <v>0</v>
      </c>
      <c r="CI57" s="85">
        <f t="shared" si="20"/>
        <v>0</v>
      </c>
      <c r="CJ57" s="467" t="e">
        <f>#REF!</f>
        <v>#REF!</v>
      </c>
      <c r="CK57" s="386">
        <f t="shared" si="43"/>
        <v>0</v>
      </c>
      <c r="CL57" s="85"/>
      <c r="CM57" s="85" t="e">
        <f t="shared" si="21"/>
        <v>#DIV/0!</v>
      </c>
      <c r="CN57" s="467">
        <f>BP57+(BC57+BD57)*(Лист1!$E$15/100)</f>
        <v>0</v>
      </c>
      <c r="CO57" s="85">
        <f>CN57/'5_Розрахунок тарифів'!$S$7</f>
        <v>0</v>
      </c>
      <c r="CP57" s="85">
        <f t="shared" si="22"/>
        <v>0</v>
      </c>
      <c r="CQ57" s="85">
        <f t="shared" si="44"/>
        <v>0</v>
      </c>
      <c r="CS57" s="426">
        <f t="shared" si="45"/>
        <v>3362.09564</v>
      </c>
    </row>
    <row r="58" spans="1:97" ht="48">
      <c r="A58" s="455">
        <f>IF(ISBLANK(B58),"",COUNTA($B$11:B58))</f>
        <v>48</v>
      </c>
      <c r="B58" s="500" t="s">
        <v>829</v>
      </c>
      <c r="C58" s="479">
        <f t="shared" si="33"/>
        <v>1703695.04</v>
      </c>
      <c r="D58" s="458">
        <f t="shared" si="11"/>
        <v>1671627.42</v>
      </c>
      <c r="E58" s="459">
        <v>32067.620000000003</v>
      </c>
      <c r="F58" s="473"/>
      <c r="G58" s="458">
        <f>H58+J58+M58+IF(ІНСТРУКЦІЯ!$G$1,0,I58)+IF(ІНСТРУКЦІЯ!$H$1,0,K58)+IF(ІНСТРУКЦІЯ!$I$1,0,L58)</f>
        <v>1671627.42</v>
      </c>
      <c r="H58" s="459">
        <v>1671627.42</v>
      </c>
      <c r="I58" s="459"/>
      <c r="J58" s="459"/>
      <c r="K58" s="459"/>
      <c r="L58" s="459"/>
      <c r="M58" s="459"/>
      <c r="N58" s="459"/>
      <c r="O58" s="459">
        <v>0</v>
      </c>
      <c r="P58" s="460">
        <f t="shared" si="46"/>
        <v>48</v>
      </c>
      <c r="Q58" s="457">
        <f t="shared" si="34"/>
        <v>1525387.77</v>
      </c>
      <c r="R58" s="458">
        <f t="shared" si="12"/>
        <v>1525387.77</v>
      </c>
      <c r="S58" s="459"/>
      <c r="T58" s="459"/>
      <c r="U58" s="461">
        <f>V58+X58+Z58+IF(ІНСТРУКЦІЯ!$G$1,0,W58)+IF(ІНСТРУКЦІЯ!$I$1,0,Y58)+IF(ІНСТРУКЦІЯ!$H$1,0,AA58)</f>
        <v>1525387.77</v>
      </c>
      <c r="V58" s="459">
        <f>94274.4+1431113.33-W58+0.04</f>
        <v>1501524.77</v>
      </c>
      <c r="W58" s="473">
        <v>23863</v>
      </c>
      <c r="X58" s="459"/>
      <c r="Y58" s="459"/>
      <c r="Z58" s="459"/>
      <c r="AA58" s="459"/>
      <c r="AB58" s="459"/>
      <c r="AC58" s="459"/>
      <c r="AD58" s="459"/>
      <c r="AE58" s="460">
        <f t="shared" si="47"/>
        <v>48</v>
      </c>
      <c r="AF58" s="504">
        <f t="shared" si="37"/>
        <v>1703701.85</v>
      </c>
      <c r="AG58" s="458">
        <f t="shared" si="14"/>
        <v>1703701.85</v>
      </c>
      <c r="AH58" s="459"/>
      <c r="AI58" s="459"/>
      <c r="AJ58" s="458">
        <f t="shared" si="15"/>
        <v>1703701.85</v>
      </c>
      <c r="AK58" s="459">
        <v>1703701.85</v>
      </c>
      <c r="AL58" s="485" t="s">
        <v>42</v>
      </c>
      <c r="AM58" s="459"/>
      <c r="AN58" s="485" t="s">
        <v>42</v>
      </c>
      <c r="AO58" s="459"/>
      <c r="AP58" s="485"/>
      <c r="AQ58" s="459"/>
      <c r="AR58" s="485"/>
      <c r="AS58" s="459"/>
      <c r="AT58" s="485" t="s">
        <v>42</v>
      </c>
      <c r="AU58" s="476"/>
      <c r="AV58" s="476"/>
      <c r="AW58" s="486"/>
      <c r="AX58" s="486"/>
      <c r="AY58" s="459"/>
      <c r="AZ58" s="458"/>
      <c r="BA58" s="508">
        <f t="shared" si="38"/>
        <v>7329.25</v>
      </c>
      <c r="BB58" s="509">
        <f t="shared" si="17"/>
        <v>7329.25</v>
      </c>
      <c r="BC58" s="510"/>
      <c r="BD58" s="510"/>
      <c r="BE58" s="509">
        <f t="shared" si="39"/>
        <v>7329.25</v>
      </c>
      <c r="BF58" s="510">
        <v>7329.25</v>
      </c>
      <c r="BG58" s="510" t="s">
        <v>42</v>
      </c>
      <c r="BH58" s="510"/>
      <c r="BI58" s="510"/>
      <c r="BJ58" s="510"/>
      <c r="BK58" s="510"/>
      <c r="BL58" s="510"/>
      <c r="BM58" s="510"/>
      <c r="BN58" s="510"/>
      <c r="BO58" s="510" t="s">
        <v>42</v>
      </c>
      <c r="BP58" s="478">
        <f t="shared" si="29"/>
        <v>0</v>
      </c>
      <c r="BQ58" s="477"/>
      <c r="BR58" s="487">
        <f t="shared" si="36"/>
        <v>0</v>
      </c>
      <c r="BS58" s="486"/>
      <c r="BT58" s="510"/>
      <c r="BU58" s="85">
        <f t="shared" si="48"/>
        <v>0.48</v>
      </c>
      <c r="BV58" s="85">
        <f t="shared" si="49"/>
        <v>0.48</v>
      </c>
      <c r="BW58" s="460">
        <f t="shared" si="50"/>
        <v>48</v>
      </c>
      <c r="BX58" s="467">
        <f>CA58+CG58+CN58+IF(ІНСТРУКЦІЯ!I48,0,'1_Елементи витрат'!CK58)</f>
        <v>7329.25</v>
      </c>
      <c r="BY58" s="468">
        <f>CB58+CH58+CO58+IF(ІНСТРУКЦІЯ!I48,0,'1_Елементи витрат'!CL58)</f>
        <v>3.4264583931557819</v>
      </c>
      <c r="BZ58" s="85">
        <f t="shared" si="18"/>
        <v>9.8015207295016629E-2</v>
      </c>
      <c r="CA58" s="467">
        <f>BF58+(BC58+BD58)*(Лист1!$E$11/100)</f>
        <v>7329.25</v>
      </c>
      <c r="CB58" s="85">
        <f>CA58/'5_Розрахунок тарифів'!$I$7</f>
        <v>3.4264583931557819</v>
      </c>
      <c r="CC58" s="85">
        <f t="shared" si="19"/>
        <v>0.10612521782252908</v>
      </c>
      <c r="CD58" s="467">
        <f t="shared" si="40"/>
        <v>0</v>
      </c>
      <c r="CE58" s="467">
        <f t="shared" si="41"/>
        <v>0</v>
      </c>
      <c r="CF58" s="467">
        <f t="shared" si="42"/>
        <v>0</v>
      </c>
      <c r="CG58" s="467">
        <f>BJ58+(BC58+BD58)*(Лист1!$E$13/100)</f>
        <v>0</v>
      </c>
      <c r="CH58" s="85">
        <f>CG58/'5_Розрахунок тарифів'!$N$7</f>
        <v>0</v>
      </c>
      <c r="CI58" s="85">
        <f t="shared" si="20"/>
        <v>0</v>
      </c>
      <c r="CJ58" s="467" t="e">
        <f>#REF!</f>
        <v>#REF!</v>
      </c>
      <c r="CK58" s="386">
        <f t="shared" si="43"/>
        <v>0</v>
      </c>
      <c r="CL58" s="85"/>
      <c r="CM58" s="85" t="e">
        <f t="shared" si="21"/>
        <v>#DIV/0!</v>
      </c>
      <c r="CN58" s="467">
        <f>BP58+(BC58+BD58)*(Лист1!$E$15/100)</f>
        <v>0</v>
      </c>
      <c r="CO58" s="85">
        <f>CN58/'5_Розрахунок тарифів'!$S$7</f>
        <v>0</v>
      </c>
      <c r="CP58" s="85">
        <f t="shared" si="22"/>
        <v>0</v>
      </c>
      <c r="CQ58" s="85">
        <f t="shared" si="44"/>
        <v>0</v>
      </c>
      <c r="CS58" s="426">
        <f t="shared" si="45"/>
        <v>1525.38777</v>
      </c>
    </row>
    <row r="59" spans="1:97" ht="60">
      <c r="A59" s="455">
        <f>IF(ISBLANK(B59),"",COUNTA($B$11:B59))</f>
        <v>49</v>
      </c>
      <c r="B59" s="500" t="s">
        <v>830</v>
      </c>
      <c r="C59" s="479">
        <f t="shared" si="33"/>
        <v>685959.52999999991</v>
      </c>
      <c r="D59" s="458">
        <f t="shared" si="11"/>
        <v>685959.52999999991</v>
      </c>
      <c r="E59" s="459"/>
      <c r="F59" s="473"/>
      <c r="G59" s="458">
        <f>H59+J59+M59+IF(ІНСТРУКЦІЯ!$G$1,0,I59)+IF(ІНСТРУКЦІЯ!$H$1,0,K59)+IF(ІНСТРУКЦІЯ!$I$1,0,L59)</f>
        <v>685959.52999999991</v>
      </c>
      <c r="H59" s="459">
        <v>638257.46</v>
      </c>
      <c r="I59" s="459"/>
      <c r="J59" s="459">
        <v>47702.07</v>
      </c>
      <c r="K59" s="459"/>
      <c r="L59" s="459"/>
      <c r="M59" s="459"/>
      <c r="N59" s="459"/>
      <c r="O59" s="459">
        <v>0</v>
      </c>
      <c r="P59" s="460">
        <f t="shared" si="46"/>
        <v>49</v>
      </c>
      <c r="Q59" s="457">
        <f t="shared" si="34"/>
        <v>2187801.7599999998</v>
      </c>
      <c r="R59" s="458">
        <f t="shared" si="12"/>
        <v>2187801.7599999998</v>
      </c>
      <c r="S59" s="459"/>
      <c r="T59" s="459"/>
      <c r="U59" s="461">
        <f>V59+X59+Z59+IF(ІНСТРУКЦІЯ!$G$1,0,W59)+IF(ІНСТРУКЦІЯ!$I$1,0,Y59)+IF(ІНСТРУКЦІЯ!$H$1,0,AA59)</f>
        <v>2178209.25</v>
      </c>
      <c r="V59" s="459">
        <f>58800.02+1803752.81+78975.51-W59-0.1</f>
        <v>1917867.24</v>
      </c>
      <c r="W59" s="473">
        <f>20894+2767</f>
        <v>23661</v>
      </c>
      <c r="X59" s="459">
        <f>14700.01+209568.26+12412.74</f>
        <v>236681.01</v>
      </c>
      <c r="Y59" s="459"/>
      <c r="Z59" s="459"/>
      <c r="AA59" s="459"/>
      <c r="AB59" s="459"/>
      <c r="AC59" s="459"/>
      <c r="AD59" s="459">
        <v>9592.51</v>
      </c>
      <c r="AE59" s="460">
        <f t="shared" si="47"/>
        <v>49</v>
      </c>
      <c r="AF59" s="462">
        <f t="shared" si="37"/>
        <v>1207658.9700000002</v>
      </c>
      <c r="AG59" s="458">
        <f t="shared" si="14"/>
        <v>1207658.9700000002</v>
      </c>
      <c r="AH59" s="459"/>
      <c r="AI59" s="459"/>
      <c r="AJ59" s="458">
        <f t="shared" si="15"/>
        <v>1207658.9700000002</v>
      </c>
      <c r="AK59" s="459">
        <v>1092732.3400000001</v>
      </c>
      <c r="AL59" s="485" t="s">
        <v>42</v>
      </c>
      <c r="AM59" s="459"/>
      <c r="AN59" s="485"/>
      <c r="AO59" s="459">
        <v>114926.63</v>
      </c>
      <c r="AP59" s="485" t="s">
        <v>42</v>
      </c>
      <c r="AQ59" s="459"/>
      <c r="AR59" s="485"/>
      <c r="AS59" s="459"/>
      <c r="AT59" s="485" t="s">
        <v>42</v>
      </c>
      <c r="AU59" s="476"/>
      <c r="AV59" s="476"/>
      <c r="AW59" s="486"/>
      <c r="AX59" s="486"/>
      <c r="AY59" s="459"/>
      <c r="AZ59" s="458"/>
      <c r="BA59" s="508">
        <f t="shared" si="38"/>
        <v>2968.05</v>
      </c>
      <c r="BB59" s="509">
        <f t="shared" si="17"/>
        <v>2968.05</v>
      </c>
      <c r="BC59" s="510"/>
      <c r="BD59" s="510"/>
      <c r="BE59" s="509">
        <f t="shared" si="39"/>
        <v>2968.05</v>
      </c>
      <c r="BF59" s="510">
        <v>2968.05</v>
      </c>
      <c r="BG59" s="510" t="s">
        <v>42</v>
      </c>
      <c r="BH59" s="510"/>
      <c r="BI59" s="510"/>
      <c r="BJ59" s="510"/>
      <c r="BK59" s="510" t="s">
        <v>42</v>
      </c>
      <c r="BL59" s="510"/>
      <c r="BM59" s="510"/>
      <c r="BN59" s="510"/>
      <c r="BO59" s="510" t="s">
        <v>42</v>
      </c>
      <c r="BP59" s="478">
        <f t="shared" si="29"/>
        <v>0</v>
      </c>
      <c r="BQ59" s="477"/>
      <c r="BR59" s="487">
        <f t="shared" si="36"/>
        <v>0</v>
      </c>
      <c r="BS59" s="486"/>
      <c r="BT59" s="510"/>
      <c r="BU59" s="85">
        <f t="shared" si="48"/>
        <v>0.14000000000000001</v>
      </c>
      <c r="BV59" s="85">
        <f t="shared" si="49"/>
        <v>0.14000000000000001</v>
      </c>
      <c r="BW59" s="460">
        <f t="shared" si="50"/>
        <v>49</v>
      </c>
      <c r="BX59" s="467">
        <f>CA59+CG59+CN59+IF(ІНСТРУКЦІЯ!I49,0,'1_Елементи витрат'!CK59)</f>
        <v>2968.05</v>
      </c>
      <c r="BY59" s="468">
        <f>CB59+CH59+CO59+IF(ІНСТРУКЦІЯ!I49,0,'1_Елементи витрат'!CL59)</f>
        <v>1.3875771509780701</v>
      </c>
      <c r="BZ59" s="85">
        <f t="shared" si="18"/>
        <v>3.9692197156867906E-2</v>
      </c>
      <c r="CA59" s="467">
        <f>BF59+(BC59+BD59)*(Лист1!$E$11/100)</f>
        <v>2968.05</v>
      </c>
      <c r="CB59" s="85">
        <f>CA59/'5_Розрахунок тарифів'!$I$7</f>
        <v>1.3875771509780701</v>
      </c>
      <c r="CC59" s="85">
        <f t="shared" si="19"/>
        <v>4.2976423611987238E-2</v>
      </c>
      <c r="CD59" s="467">
        <f t="shared" si="40"/>
        <v>0</v>
      </c>
      <c r="CE59" s="467">
        <f t="shared" si="41"/>
        <v>0</v>
      </c>
      <c r="CF59" s="467">
        <f t="shared" si="42"/>
        <v>0</v>
      </c>
      <c r="CG59" s="467">
        <f>BJ59+(BC59+BD59)*(Лист1!$E$13/100)</f>
        <v>0</v>
      </c>
      <c r="CH59" s="85">
        <f>CG59/'5_Розрахунок тарифів'!$N$7</f>
        <v>0</v>
      </c>
      <c r="CI59" s="85">
        <f t="shared" si="20"/>
        <v>0</v>
      </c>
      <c r="CJ59" s="467" t="e">
        <f>#REF!</f>
        <v>#REF!</v>
      </c>
      <c r="CK59" s="386">
        <f t="shared" si="43"/>
        <v>0</v>
      </c>
      <c r="CL59" s="85"/>
      <c r="CM59" s="85" t="e">
        <f t="shared" si="21"/>
        <v>#DIV/0!</v>
      </c>
      <c r="CN59" s="467">
        <f>BP59+(BC59+BD59)*(Лист1!$E$15/100)</f>
        <v>0</v>
      </c>
      <c r="CO59" s="85">
        <f>CN59/'5_Розрахунок тарифів'!$S$7</f>
        <v>0</v>
      </c>
      <c r="CP59" s="85">
        <f t="shared" si="22"/>
        <v>0</v>
      </c>
      <c r="CQ59" s="85">
        <f t="shared" si="44"/>
        <v>0</v>
      </c>
      <c r="CS59" s="426">
        <f t="shared" si="45"/>
        <v>2178.2092499999999</v>
      </c>
    </row>
    <row r="60" spans="1:97" ht="36">
      <c r="A60" s="455">
        <f>IF(ISBLANK(B60),"",COUNTA($B$11:B60))</f>
        <v>50</v>
      </c>
      <c r="B60" s="500" t="s">
        <v>831</v>
      </c>
      <c r="C60" s="479">
        <f t="shared" si="33"/>
        <v>0</v>
      </c>
      <c r="D60" s="458">
        <f t="shared" si="11"/>
        <v>0</v>
      </c>
      <c r="E60" s="459"/>
      <c r="F60" s="473"/>
      <c r="G60" s="458">
        <f>H60+J60+M60+IF(ІНСТРУКЦІЯ!$G$1,0,I60)+IF(ІНСТРУКЦІЯ!$H$1,0,K60)+IF(ІНСТРУКЦІЯ!$I$1,0,L60)</f>
        <v>0</v>
      </c>
      <c r="H60" s="459"/>
      <c r="I60" s="459"/>
      <c r="J60" s="459"/>
      <c r="K60" s="459"/>
      <c r="L60" s="459"/>
      <c r="M60" s="459"/>
      <c r="N60" s="459"/>
      <c r="O60" s="459">
        <v>0</v>
      </c>
      <c r="P60" s="460">
        <f t="shared" si="46"/>
        <v>50</v>
      </c>
      <c r="Q60" s="457">
        <f t="shared" si="34"/>
        <v>0</v>
      </c>
      <c r="R60" s="458">
        <f t="shared" si="12"/>
        <v>0</v>
      </c>
      <c r="S60" s="459"/>
      <c r="T60" s="459"/>
      <c r="U60" s="461">
        <f>V60+X60+Z60+IF(ІНСТРУКЦІЯ!$G$1,0,W60)+IF(ІНСТРУКЦІЯ!$I$1,0,Y60)+IF(ІНСТРУКЦІЯ!$H$1,0,AA60)</f>
        <v>0</v>
      </c>
      <c r="V60" s="459"/>
      <c r="W60" s="459"/>
      <c r="X60" s="459"/>
      <c r="Y60" s="459"/>
      <c r="Z60" s="459"/>
      <c r="AA60" s="459"/>
      <c r="AB60" s="459"/>
      <c r="AC60" s="459"/>
      <c r="AD60" s="459"/>
      <c r="AE60" s="460">
        <f t="shared" si="47"/>
        <v>50</v>
      </c>
      <c r="AF60" s="462">
        <f t="shared" si="37"/>
        <v>0</v>
      </c>
      <c r="AG60" s="458">
        <f t="shared" si="14"/>
        <v>0</v>
      </c>
      <c r="AH60" s="459"/>
      <c r="AI60" s="459"/>
      <c r="AJ60" s="458">
        <f t="shared" si="15"/>
        <v>0</v>
      </c>
      <c r="AK60" s="459"/>
      <c r="AL60" s="485"/>
      <c r="AM60" s="459"/>
      <c r="AN60" s="485"/>
      <c r="AO60" s="459"/>
      <c r="AP60" s="485"/>
      <c r="AQ60" s="459"/>
      <c r="AR60" s="485"/>
      <c r="AS60" s="459"/>
      <c r="AT60" s="485" t="s">
        <v>42</v>
      </c>
      <c r="AU60" s="476"/>
      <c r="AV60" s="476"/>
      <c r="AW60" s="486"/>
      <c r="AX60" s="486"/>
      <c r="AY60" s="459"/>
      <c r="AZ60" s="458"/>
      <c r="BA60" s="508">
        <f t="shared" si="38"/>
        <v>0</v>
      </c>
      <c r="BB60" s="509">
        <f t="shared" si="17"/>
        <v>0</v>
      </c>
      <c r="BC60" s="510"/>
      <c r="BD60" s="510"/>
      <c r="BE60" s="509">
        <f t="shared" si="39"/>
        <v>0</v>
      </c>
      <c r="BF60" s="510"/>
      <c r="BG60" s="510"/>
      <c r="BH60" s="510"/>
      <c r="BI60" s="510"/>
      <c r="BJ60" s="510"/>
      <c r="BK60" s="510"/>
      <c r="BL60" s="510"/>
      <c r="BM60" s="510"/>
      <c r="BN60" s="510"/>
      <c r="BO60" s="510" t="s">
        <v>42</v>
      </c>
      <c r="BP60" s="478">
        <f t="shared" si="29"/>
        <v>0</v>
      </c>
      <c r="BQ60" s="477"/>
      <c r="BR60" s="487">
        <f t="shared" si="36"/>
        <v>0</v>
      </c>
      <c r="BS60" s="486"/>
      <c r="BT60" s="510"/>
      <c r="BU60" s="85">
        <f t="shared" si="48"/>
        <v>0</v>
      </c>
      <c r="BV60" s="85">
        <f t="shared" si="49"/>
        <v>0</v>
      </c>
      <c r="BW60" s="460">
        <f t="shared" si="50"/>
        <v>50</v>
      </c>
      <c r="BX60" s="467">
        <f>CA60+CG60+CN60+IF(ІНСТРУКЦІЯ!I50,0,'1_Елементи витрат'!CK60)</f>
        <v>0</v>
      </c>
      <c r="BY60" s="468">
        <f>CB60+CH60+CO60+IF(ІНСТРУКЦІЯ!I50,0,'1_Елементи витрат'!CL60)</f>
        <v>0</v>
      </c>
      <c r="BZ60" s="85">
        <f t="shared" si="18"/>
        <v>0</v>
      </c>
      <c r="CA60" s="467">
        <f>BF60+(BC60+BD60)*(Лист1!$E$11/100)</f>
        <v>0</v>
      </c>
      <c r="CB60" s="85">
        <f>CA60/'5_Розрахунок тарифів'!$I$7</f>
        <v>0</v>
      </c>
      <c r="CC60" s="85">
        <f t="shared" si="19"/>
        <v>0</v>
      </c>
      <c r="CD60" s="467">
        <f t="shared" si="40"/>
        <v>0</v>
      </c>
      <c r="CE60" s="467">
        <f t="shared" si="41"/>
        <v>0</v>
      </c>
      <c r="CF60" s="467">
        <f t="shared" si="42"/>
        <v>0</v>
      </c>
      <c r="CG60" s="467">
        <f>BJ60+(BC60+BD60)*(Лист1!$E$13/100)</f>
        <v>0</v>
      </c>
      <c r="CH60" s="85">
        <f>CG60/'5_Розрахунок тарифів'!$N$7</f>
        <v>0</v>
      </c>
      <c r="CI60" s="85">
        <f t="shared" si="20"/>
        <v>0</v>
      </c>
      <c r="CJ60" s="467" t="e">
        <f>#REF!</f>
        <v>#REF!</v>
      </c>
      <c r="CK60" s="386">
        <f t="shared" si="43"/>
        <v>0</v>
      </c>
      <c r="CL60" s="85"/>
      <c r="CM60" s="85" t="e">
        <f t="shared" si="21"/>
        <v>#DIV/0!</v>
      </c>
      <c r="CN60" s="467">
        <f>BP60+(BC60+BD60)*(Лист1!$E$15/100)</f>
        <v>0</v>
      </c>
      <c r="CO60" s="85">
        <f>CN60/'5_Розрахунок тарифів'!$S$7</f>
        <v>0</v>
      </c>
      <c r="CP60" s="85">
        <f t="shared" si="22"/>
        <v>0</v>
      </c>
      <c r="CQ60" s="85">
        <f t="shared" si="44"/>
        <v>0</v>
      </c>
      <c r="CS60" s="426">
        <f t="shared" si="45"/>
        <v>0</v>
      </c>
    </row>
    <row r="61" spans="1:97" ht="36">
      <c r="A61" s="455">
        <f>IF(ISBLANK(B61),"",COUNTA($B$11:B61))</f>
        <v>51</v>
      </c>
      <c r="B61" s="500" t="s">
        <v>832</v>
      </c>
      <c r="C61" s="479">
        <f t="shared" si="33"/>
        <v>0</v>
      </c>
      <c r="D61" s="458">
        <f t="shared" si="11"/>
        <v>0</v>
      </c>
      <c r="E61" s="459"/>
      <c r="F61" s="473"/>
      <c r="G61" s="458">
        <f>H61+J61+M61+IF(ІНСТРУКЦІЯ!$G$1,0,I61)+IF(ІНСТРУКЦІЯ!$H$1,0,K61)+IF(ІНСТРУКЦІЯ!$I$1,0,L61)</f>
        <v>0</v>
      </c>
      <c r="H61" s="459"/>
      <c r="I61" s="459"/>
      <c r="J61" s="459"/>
      <c r="K61" s="459"/>
      <c r="L61" s="459"/>
      <c r="M61" s="459"/>
      <c r="N61" s="459"/>
      <c r="O61" s="459">
        <v>0</v>
      </c>
      <c r="P61" s="460">
        <f t="shared" si="46"/>
        <v>51</v>
      </c>
      <c r="Q61" s="457">
        <f t="shared" si="34"/>
        <v>0</v>
      </c>
      <c r="R61" s="458">
        <f t="shared" si="12"/>
        <v>0</v>
      </c>
      <c r="S61" s="459"/>
      <c r="T61" s="459"/>
      <c r="U61" s="461">
        <f>V61+X61+Z61+IF(ІНСТРУКЦІЯ!$G$1,0,W61)+IF(ІНСТРУКЦІЯ!$I$1,0,Y61)+IF(ІНСТРУКЦІЯ!$H$1,0,AA61)</f>
        <v>0</v>
      </c>
      <c r="V61" s="459"/>
      <c r="W61" s="459"/>
      <c r="X61" s="459"/>
      <c r="Y61" s="459"/>
      <c r="Z61" s="459"/>
      <c r="AA61" s="459"/>
      <c r="AB61" s="459"/>
      <c r="AC61" s="459"/>
      <c r="AD61" s="459"/>
      <c r="AE61" s="460">
        <f t="shared" si="47"/>
        <v>51</v>
      </c>
      <c r="AF61" s="462">
        <f t="shared" si="37"/>
        <v>0</v>
      </c>
      <c r="AG61" s="458">
        <f t="shared" si="14"/>
        <v>0</v>
      </c>
      <c r="AH61" s="459"/>
      <c r="AI61" s="459"/>
      <c r="AJ61" s="458">
        <f t="shared" si="15"/>
        <v>0</v>
      </c>
      <c r="AK61" s="459"/>
      <c r="AL61" s="485"/>
      <c r="AM61" s="459"/>
      <c r="AN61" s="485"/>
      <c r="AO61" s="459"/>
      <c r="AP61" s="485"/>
      <c r="AQ61" s="459"/>
      <c r="AR61" s="485"/>
      <c r="AS61" s="459"/>
      <c r="AT61" s="485" t="s">
        <v>42</v>
      </c>
      <c r="AU61" s="476"/>
      <c r="AV61" s="476"/>
      <c r="AW61" s="486"/>
      <c r="AX61" s="486"/>
      <c r="AY61" s="459"/>
      <c r="AZ61" s="458"/>
      <c r="BA61" s="508">
        <f t="shared" si="38"/>
        <v>0</v>
      </c>
      <c r="BB61" s="509">
        <f t="shared" si="17"/>
        <v>0</v>
      </c>
      <c r="BC61" s="510"/>
      <c r="BD61" s="510"/>
      <c r="BE61" s="509">
        <f t="shared" si="39"/>
        <v>0</v>
      </c>
      <c r="BF61" s="510"/>
      <c r="BG61" s="510"/>
      <c r="BH61" s="510"/>
      <c r="BI61" s="510"/>
      <c r="BJ61" s="510"/>
      <c r="BK61" s="510"/>
      <c r="BL61" s="510"/>
      <c r="BM61" s="510"/>
      <c r="BN61" s="510"/>
      <c r="BO61" s="510" t="s">
        <v>42</v>
      </c>
      <c r="BP61" s="478">
        <f t="shared" si="29"/>
        <v>0</v>
      </c>
      <c r="BQ61" s="477"/>
      <c r="BR61" s="487">
        <f t="shared" si="36"/>
        <v>0</v>
      </c>
      <c r="BS61" s="486"/>
      <c r="BT61" s="510"/>
      <c r="BU61" s="85">
        <f t="shared" si="48"/>
        <v>0</v>
      </c>
      <c r="BV61" s="85">
        <f t="shared" si="49"/>
        <v>0</v>
      </c>
      <c r="BW61" s="460">
        <f t="shared" si="50"/>
        <v>51</v>
      </c>
      <c r="BX61" s="467">
        <f>CA61+CG61+CN61+IF(ІНСТРУКЦІЯ!I51,0,'1_Елементи витрат'!CK61)</f>
        <v>0</v>
      </c>
      <c r="BY61" s="468">
        <f>CB61+CH61+CO61+IF(ІНСТРУКЦІЯ!I51,0,'1_Елементи витрат'!CL61)</f>
        <v>0</v>
      </c>
      <c r="BZ61" s="85">
        <f t="shared" si="18"/>
        <v>0</v>
      </c>
      <c r="CA61" s="467">
        <f>BF61+(BC61+BD61)*(Лист1!$E$11/100)</f>
        <v>0</v>
      </c>
      <c r="CB61" s="85">
        <f>CA61/'5_Розрахунок тарифів'!$I$7</f>
        <v>0</v>
      </c>
      <c r="CC61" s="85">
        <f t="shared" si="19"/>
        <v>0</v>
      </c>
      <c r="CD61" s="467">
        <f t="shared" si="40"/>
        <v>0</v>
      </c>
      <c r="CE61" s="467">
        <f t="shared" si="41"/>
        <v>0</v>
      </c>
      <c r="CF61" s="467">
        <f t="shared" si="42"/>
        <v>0</v>
      </c>
      <c r="CG61" s="467">
        <f>BJ61+(BC61+BD61)*(Лист1!$E$13/100)</f>
        <v>0</v>
      </c>
      <c r="CH61" s="85">
        <f>CG61/'5_Розрахунок тарифів'!$N$7</f>
        <v>0</v>
      </c>
      <c r="CI61" s="85">
        <f t="shared" si="20"/>
        <v>0</v>
      </c>
      <c r="CJ61" s="467" t="e">
        <f>#REF!</f>
        <v>#REF!</v>
      </c>
      <c r="CK61" s="386">
        <f t="shared" si="43"/>
        <v>0</v>
      </c>
      <c r="CL61" s="85"/>
      <c r="CM61" s="85" t="e">
        <f t="shared" si="21"/>
        <v>#DIV/0!</v>
      </c>
      <c r="CN61" s="467">
        <f>BP61+(BC61+BD61)*(Лист1!$E$15/100)</f>
        <v>0</v>
      </c>
      <c r="CO61" s="85">
        <f>CN61/'5_Розрахунок тарифів'!$S$7</f>
        <v>0</v>
      </c>
      <c r="CP61" s="85">
        <f t="shared" si="22"/>
        <v>0</v>
      </c>
      <c r="CQ61" s="85">
        <f t="shared" si="44"/>
        <v>0</v>
      </c>
      <c r="CS61" s="426">
        <f t="shared" si="45"/>
        <v>0</v>
      </c>
    </row>
    <row r="62" spans="1:97" ht="48">
      <c r="A62" s="455">
        <f>IF(ISBLANK(B62),"",COUNTA($B$11:B62))</f>
        <v>52</v>
      </c>
      <c r="B62" s="500" t="s">
        <v>833</v>
      </c>
      <c r="C62" s="479">
        <f t="shared" si="33"/>
        <v>560537.98</v>
      </c>
      <c r="D62" s="458">
        <f t="shared" si="11"/>
        <v>546516.03</v>
      </c>
      <c r="E62" s="459">
        <v>11217.58</v>
      </c>
      <c r="F62" s="473">
        <v>2804.37</v>
      </c>
      <c r="G62" s="458">
        <f>H62+J62+M62+IF(ІНСТРУКЦІЯ!$G$1,0,I62)+IF(ІНСТРУКЦІЯ!$H$1,0,K62)+IF(ІНСТРУКЦІЯ!$I$1,0,L62)</f>
        <v>546516.03</v>
      </c>
      <c r="H62" s="459">
        <v>367663.55</v>
      </c>
      <c r="I62" s="459"/>
      <c r="J62" s="459">
        <v>178852.47999999998</v>
      </c>
      <c r="K62" s="459"/>
      <c r="L62" s="459"/>
      <c r="M62" s="459"/>
      <c r="N62" s="459"/>
      <c r="O62" s="459">
        <v>0</v>
      </c>
      <c r="P62" s="460">
        <f t="shared" si="46"/>
        <v>52</v>
      </c>
      <c r="Q62" s="457">
        <f t="shared" si="34"/>
        <v>491084.01</v>
      </c>
      <c r="R62" s="458">
        <f t="shared" si="12"/>
        <v>477478.79</v>
      </c>
      <c r="S62" s="459">
        <f>10922.71+90.94+0.11</f>
        <v>11013.76</v>
      </c>
      <c r="T62" s="459">
        <f>2569.88+21.58</f>
        <v>2591.46</v>
      </c>
      <c r="U62" s="461">
        <f>V62+X62+Z62+IF(ІНСТРУКЦІЯ!$G$1,0,W62)+IF(ІНСТРУКЦІЯ!$I$1,0,Y62)+IF(ІНСТРУКЦІЯ!$H$1,0,AA62)</f>
        <v>477478.79</v>
      </c>
      <c r="V62" s="459">
        <f>93431.46+220939.68-W62</f>
        <v>311755.72000000003</v>
      </c>
      <c r="W62" s="459">
        <f>2595+20.42</f>
        <v>2615.42</v>
      </c>
      <c r="X62" s="459">
        <f>129116.8+33990.85</f>
        <v>163107.65</v>
      </c>
      <c r="Y62" s="459"/>
      <c r="Z62" s="459"/>
      <c r="AA62" s="459"/>
      <c r="AB62" s="459"/>
      <c r="AC62" s="459"/>
      <c r="AD62" s="459"/>
      <c r="AE62" s="460">
        <f t="shared" si="47"/>
        <v>52</v>
      </c>
      <c r="AF62" s="462">
        <f t="shared" si="37"/>
        <v>560541.06000000006</v>
      </c>
      <c r="AG62" s="458">
        <f t="shared" si="14"/>
        <v>546516.06000000006</v>
      </c>
      <c r="AH62" s="459">
        <v>11220</v>
      </c>
      <c r="AI62" s="459">
        <v>2805</v>
      </c>
      <c r="AJ62" s="458">
        <f t="shared" si="15"/>
        <v>546516.06000000006</v>
      </c>
      <c r="AK62" s="459">
        <v>365561.68</v>
      </c>
      <c r="AL62" s="485" t="s">
        <v>42</v>
      </c>
      <c r="AM62" s="459"/>
      <c r="AN62" s="485" t="s">
        <v>42</v>
      </c>
      <c r="AO62" s="459">
        <v>180954.38</v>
      </c>
      <c r="AP62" s="485" t="s">
        <v>42</v>
      </c>
      <c r="AQ62" s="459"/>
      <c r="AR62" s="485"/>
      <c r="AS62" s="459"/>
      <c r="AT62" s="485" t="s">
        <v>42</v>
      </c>
      <c r="AU62" s="476"/>
      <c r="AV62" s="476"/>
      <c r="AW62" s="486"/>
      <c r="AX62" s="486"/>
      <c r="AY62" s="459"/>
      <c r="AZ62" s="458"/>
      <c r="BA62" s="508">
        <f t="shared" si="38"/>
        <v>0</v>
      </c>
      <c r="BB62" s="509">
        <f t="shared" si="17"/>
        <v>0</v>
      </c>
      <c r="BC62" s="510"/>
      <c r="BD62" s="510"/>
      <c r="BE62" s="509">
        <f t="shared" si="39"/>
        <v>0</v>
      </c>
      <c r="BF62" s="510">
        <v>0</v>
      </c>
      <c r="BG62" s="510" t="s">
        <v>42</v>
      </c>
      <c r="BH62" s="510"/>
      <c r="BI62" s="510"/>
      <c r="BJ62" s="510"/>
      <c r="BK62" s="510" t="s">
        <v>42</v>
      </c>
      <c r="BL62" s="510"/>
      <c r="BM62" s="510"/>
      <c r="BN62" s="510"/>
      <c r="BO62" s="510" t="s">
        <v>42</v>
      </c>
      <c r="BP62" s="478">
        <f t="shared" si="29"/>
        <v>0</v>
      </c>
      <c r="BQ62" s="477"/>
      <c r="BR62" s="487">
        <f t="shared" si="36"/>
        <v>0</v>
      </c>
      <c r="BS62" s="486"/>
      <c r="BT62" s="510"/>
      <c r="BU62" s="85">
        <f t="shared" si="48"/>
        <v>0</v>
      </c>
      <c r="BV62" s="85">
        <f t="shared" si="49"/>
        <v>0</v>
      </c>
      <c r="BW62" s="460">
        <f t="shared" si="50"/>
        <v>52</v>
      </c>
      <c r="BX62" s="467">
        <f>CA62+CG62+CN62+IF(ІНСТРУКЦІЯ!I52,0,'1_Елементи витрат'!CK62)</f>
        <v>0</v>
      </c>
      <c r="BY62" s="468">
        <f>CB62+CH62+CO62+IF(ІНСТРУКЦІЯ!I52,0,'1_Елементи витрат'!CL62)</f>
        <v>0</v>
      </c>
      <c r="BZ62" s="85">
        <f t="shared" si="18"/>
        <v>0</v>
      </c>
      <c r="CA62" s="467">
        <f>BF62+(BC62+BD62)*(Лист1!$E$11/100)</f>
        <v>0</v>
      </c>
      <c r="CB62" s="85">
        <f>CA62/'5_Розрахунок тарифів'!$I$7</f>
        <v>0</v>
      </c>
      <c r="CC62" s="85">
        <f t="shared" si="19"/>
        <v>0</v>
      </c>
      <c r="CD62" s="467">
        <f t="shared" si="40"/>
        <v>0</v>
      </c>
      <c r="CE62" s="467">
        <f t="shared" si="41"/>
        <v>0</v>
      </c>
      <c r="CF62" s="467">
        <f t="shared" si="42"/>
        <v>0</v>
      </c>
      <c r="CG62" s="467">
        <f>BJ62+(BC62+BD62)*(Лист1!$E$13/100)</f>
        <v>0</v>
      </c>
      <c r="CH62" s="85">
        <f>CG62/'5_Розрахунок тарифів'!$N$7</f>
        <v>0</v>
      </c>
      <c r="CI62" s="85">
        <f t="shared" si="20"/>
        <v>0</v>
      </c>
      <c r="CJ62" s="467" t="e">
        <f>#REF!</f>
        <v>#REF!</v>
      </c>
      <c r="CK62" s="386">
        <f t="shared" si="43"/>
        <v>0</v>
      </c>
      <c r="CL62" s="85"/>
      <c r="CM62" s="85" t="e">
        <f t="shared" si="21"/>
        <v>#DIV/0!</v>
      </c>
      <c r="CN62" s="467">
        <f>BP62+(BC62+BD62)*(Лист1!$E$15/100)</f>
        <v>0</v>
      </c>
      <c r="CO62" s="85">
        <f>CN62/'5_Розрахунок тарифів'!$S$7</f>
        <v>0</v>
      </c>
      <c r="CP62" s="85">
        <f t="shared" si="22"/>
        <v>0</v>
      </c>
      <c r="CQ62" s="85">
        <f t="shared" si="44"/>
        <v>0</v>
      </c>
      <c r="CS62" s="426">
        <f t="shared" si="45"/>
        <v>490.03609380030821</v>
      </c>
    </row>
    <row r="63" spans="1:97" ht="36">
      <c r="A63" s="455">
        <f>IF(ISBLANK(B63),"",COUNTA($B$11:B63))</f>
        <v>53</v>
      </c>
      <c r="B63" s="500" t="s">
        <v>834</v>
      </c>
      <c r="C63" s="479">
        <f t="shared" si="33"/>
        <v>0</v>
      </c>
      <c r="D63" s="458">
        <f t="shared" si="11"/>
        <v>0</v>
      </c>
      <c r="E63" s="459"/>
      <c r="F63" s="473"/>
      <c r="G63" s="458">
        <f>H63+J63+M63+IF(ІНСТРУКЦІЯ!$G$1,0,I63)+IF(ІНСТРУКЦІЯ!$H$1,0,K63)+IF(ІНСТРУКЦІЯ!$I$1,0,L63)</f>
        <v>0</v>
      </c>
      <c r="H63" s="459"/>
      <c r="I63" s="459"/>
      <c r="J63" s="459"/>
      <c r="K63" s="459"/>
      <c r="L63" s="459"/>
      <c r="M63" s="459"/>
      <c r="N63" s="459"/>
      <c r="O63" s="459">
        <v>0</v>
      </c>
      <c r="P63" s="460">
        <f t="shared" si="46"/>
        <v>53</v>
      </c>
      <c r="Q63" s="457">
        <f t="shared" si="34"/>
        <v>0</v>
      </c>
      <c r="R63" s="458">
        <f t="shared" si="12"/>
        <v>0</v>
      </c>
      <c r="S63" s="459"/>
      <c r="T63" s="459"/>
      <c r="U63" s="461">
        <f>V63+X63+Z63+IF(ІНСТРУКЦІЯ!$G$1,0,W63)+IF(ІНСТРУКЦІЯ!$I$1,0,Y63)+IF(ІНСТРУКЦІЯ!$H$1,0,AA63)</f>
        <v>0</v>
      </c>
      <c r="V63" s="459"/>
      <c r="W63" s="459"/>
      <c r="X63" s="459"/>
      <c r="Y63" s="459"/>
      <c r="Z63" s="459"/>
      <c r="AA63" s="459"/>
      <c r="AB63" s="459"/>
      <c r="AC63" s="459"/>
      <c r="AD63" s="459"/>
      <c r="AE63" s="460">
        <f t="shared" si="47"/>
        <v>53</v>
      </c>
      <c r="AF63" s="462">
        <f t="shared" si="37"/>
        <v>0</v>
      </c>
      <c r="AG63" s="458">
        <f t="shared" si="14"/>
        <v>0</v>
      </c>
      <c r="AH63" s="459"/>
      <c r="AI63" s="459"/>
      <c r="AJ63" s="458">
        <f t="shared" si="15"/>
        <v>0</v>
      </c>
      <c r="AK63" s="459"/>
      <c r="AL63" s="485"/>
      <c r="AM63" s="459"/>
      <c r="AN63" s="485"/>
      <c r="AO63" s="459"/>
      <c r="AP63" s="485"/>
      <c r="AQ63" s="459"/>
      <c r="AR63" s="485"/>
      <c r="AS63" s="459"/>
      <c r="AT63" s="485" t="s">
        <v>42</v>
      </c>
      <c r="AU63" s="476"/>
      <c r="AV63" s="476"/>
      <c r="AW63" s="486"/>
      <c r="AX63" s="486"/>
      <c r="AY63" s="459"/>
      <c r="AZ63" s="458"/>
      <c r="BA63" s="508">
        <f t="shared" si="38"/>
        <v>0</v>
      </c>
      <c r="BB63" s="509">
        <f t="shared" si="17"/>
        <v>0</v>
      </c>
      <c r="BC63" s="510"/>
      <c r="BD63" s="510"/>
      <c r="BE63" s="509">
        <f t="shared" si="39"/>
        <v>0</v>
      </c>
      <c r="BF63" s="510"/>
      <c r="BG63" s="510"/>
      <c r="BH63" s="510"/>
      <c r="BI63" s="510"/>
      <c r="BJ63" s="510"/>
      <c r="BK63" s="510"/>
      <c r="BL63" s="510"/>
      <c r="BM63" s="510"/>
      <c r="BN63" s="510"/>
      <c r="BO63" s="510" t="s">
        <v>42</v>
      </c>
      <c r="BP63" s="478">
        <f t="shared" si="29"/>
        <v>0</v>
      </c>
      <c r="BQ63" s="477"/>
      <c r="BR63" s="487">
        <f t="shared" si="36"/>
        <v>0</v>
      </c>
      <c r="BS63" s="486"/>
      <c r="BT63" s="510"/>
      <c r="BU63" s="85">
        <f t="shared" si="48"/>
        <v>0</v>
      </c>
      <c r="BV63" s="85">
        <f t="shared" si="49"/>
        <v>0</v>
      </c>
      <c r="BW63" s="460">
        <f t="shared" si="50"/>
        <v>53</v>
      </c>
      <c r="BX63" s="467">
        <f>CA63+CG63+CN63+IF(ІНСТРУКЦІЯ!I53,0,'1_Елементи витрат'!CK63)</f>
        <v>0</v>
      </c>
      <c r="BY63" s="468">
        <f>CB63+CH63+CO63+IF(ІНСТРУКЦІЯ!I53,0,'1_Елементи витрат'!CL63)</f>
        <v>0</v>
      </c>
      <c r="BZ63" s="85">
        <f t="shared" si="18"/>
        <v>0</v>
      </c>
      <c r="CA63" s="467">
        <f>BF63+(BC63+BD63)*(Лист1!$E$11/100)</f>
        <v>0</v>
      </c>
      <c r="CB63" s="85">
        <f>CA63/'5_Розрахунок тарифів'!$I$7</f>
        <v>0</v>
      </c>
      <c r="CC63" s="85">
        <f t="shared" si="19"/>
        <v>0</v>
      </c>
      <c r="CD63" s="467">
        <f t="shared" si="40"/>
        <v>0</v>
      </c>
      <c r="CE63" s="467">
        <f t="shared" si="41"/>
        <v>0</v>
      </c>
      <c r="CF63" s="467">
        <f t="shared" si="42"/>
        <v>0</v>
      </c>
      <c r="CG63" s="467">
        <f>BJ63+(BC63+BD63)*(Лист1!$E$13/100)</f>
        <v>0</v>
      </c>
      <c r="CH63" s="85">
        <f>CG63/'5_Розрахунок тарифів'!$N$7</f>
        <v>0</v>
      </c>
      <c r="CI63" s="85">
        <f t="shared" si="20"/>
        <v>0</v>
      </c>
      <c r="CJ63" s="467" t="e">
        <f>#REF!</f>
        <v>#REF!</v>
      </c>
      <c r="CK63" s="386">
        <f t="shared" si="43"/>
        <v>0</v>
      </c>
      <c r="CL63" s="85"/>
      <c r="CM63" s="85" t="e">
        <f t="shared" si="21"/>
        <v>#DIV/0!</v>
      </c>
      <c r="CN63" s="467">
        <f>BP63+(BC63+BD63)*(Лист1!$E$15/100)</f>
        <v>0</v>
      </c>
      <c r="CO63" s="85">
        <f>CN63/'5_Розрахунок тарифів'!$S$7</f>
        <v>0</v>
      </c>
      <c r="CP63" s="85">
        <f t="shared" si="22"/>
        <v>0</v>
      </c>
      <c r="CQ63" s="85">
        <f t="shared" si="44"/>
        <v>0</v>
      </c>
      <c r="CS63" s="426">
        <f t="shared" si="45"/>
        <v>0</v>
      </c>
    </row>
    <row r="64" spans="1:97">
      <c r="A64" s="455">
        <f>IF(ISBLANK(B64),"",COUNTA($B$11:B64))</f>
        <v>54</v>
      </c>
      <c r="B64" s="500" t="s">
        <v>835</v>
      </c>
      <c r="C64" s="479">
        <f t="shared" si="33"/>
        <v>0</v>
      </c>
      <c r="D64" s="458">
        <f t="shared" si="11"/>
        <v>0</v>
      </c>
      <c r="E64" s="459"/>
      <c r="F64" s="473"/>
      <c r="G64" s="458">
        <f>H64+J64+M64+IF(ІНСТРУКЦІЯ!$G$1,0,I64)+IF(ІНСТРУКЦІЯ!$H$1,0,K64)+IF(ІНСТРУКЦІЯ!$I$1,0,L64)</f>
        <v>0</v>
      </c>
      <c r="H64" s="459"/>
      <c r="I64" s="459"/>
      <c r="J64" s="459"/>
      <c r="K64" s="459"/>
      <c r="L64" s="459"/>
      <c r="M64" s="459"/>
      <c r="N64" s="459"/>
      <c r="O64" s="459">
        <v>0</v>
      </c>
      <c r="P64" s="460">
        <f t="shared" si="46"/>
        <v>54</v>
      </c>
      <c r="Q64" s="457">
        <f t="shared" si="34"/>
        <v>0</v>
      </c>
      <c r="R64" s="458">
        <f t="shared" si="12"/>
        <v>0</v>
      </c>
      <c r="S64" s="459"/>
      <c r="T64" s="459"/>
      <c r="U64" s="461">
        <f>V64+X64+Z64+IF(ІНСТРУКЦІЯ!$G$1,0,W64)+IF(ІНСТРУКЦІЯ!$I$1,0,Y64)+IF(ІНСТРУКЦІЯ!$H$1,0,AA64)</f>
        <v>0</v>
      </c>
      <c r="V64" s="459"/>
      <c r="W64" s="459"/>
      <c r="X64" s="459"/>
      <c r="Y64" s="459"/>
      <c r="Z64" s="459"/>
      <c r="AA64" s="459"/>
      <c r="AB64" s="459"/>
      <c r="AC64" s="459"/>
      <c r="AD64" s="459"/>
      <c r="AE64" s="460">
        <f t="shared" si="47"/>
        <v>54</v>
      </c>
      <c r="AF64" s="462">
        <f t="shared" si="37"/>
        <v>0</v>
      </c>
      <c r="AG64" s="458">
        <f t="shared" si="14"/>
        <v>0</v>
      </c>
      <c r="AH64" s="459"/>
      <c r="AI64" s="459"/>
      <c r="AJ64" s="458">
        <f t="shared" si="15"/>
        <v>0</v>
      </c>
      <c r="AK64" s="459"/>
      <c r="AL64" s="485"/>
      <c r="AM64" s="459"/>
      <c r="AN64" s="485"/>
      <c r="AO64" s="459"/>
      <c r="AP64" s="485"/>
      <c r="AQ64" s="459"/>
      <c r="AR64" s="485"/>
      <c r="AS64" s="459"/>
      <c r="AT64" s="485" t="s">
        <v>42</v>
      </c>
      <c r="AU64" s="476"/>
      <c r="AV64" s="476"/>
      <c r="AW64" s="486"/>
      <c r="AX64" s="486"/>
      <c r="AY64" s="459"/>
      <c r="AZ64" s="458"/>
      <c r="BA64" s="508">
        <f t="shared" si="38"/>
        <v>0</v>
      </c>
      <c r="BB64" s="509">
        <f t="shared" si="17"/>
        <v>0</v>
      </c>
      <c r="BC64" s="510"/>
      <c r="BD64" s="510"/>
      <c r="BE64" s="509">
        <f t="shared" si="39"/>
        <v>0</v>
      </c>
      <c r="BF64" s="510"/>
      <c r="BG64" s="510"/>
      <c r="BH64" s="510"/>
      <c r="BI64" s="510"/>
      <c r="BJ64" s="510"/>
      <c r="BK64" s="510"/>
      <c r="BL64" s="510"/>
      <c r="BM64" s="510"/>
      <c r="BN64" s="510"/>
      <c r="BO64" s="510" t="s">
        <v>42</v>
      </c>
      <c r="BP64" s="478">
        <f t="shared" si="29"/>
        <v>0</v>
      </c>
      <c r="BQ64" s="477"/>
      <c r="BR64" s="487">
        <f t="shared" si="36"/>
        <v>0</v>
      </c>
      <c r="BS64" s="486"/>
      <c r="BT64" s="510"/>
      <c r="BU64" s="85">
        <f t="shared" si="48"/>
        <v>0</v>
      </c>
      <c r="BV64" s="85">
        <f t="shared" si="49"/>
        <v>0</v>
      </c>
      <c r="BW64" s="460">
        <f t="shared" si="50"/>
        <v>54</v>
      </c>
      <c r="BX64" s="467">
        <f>CA64+CG64+CN64+IF(ІНСТРУКЦІЯ!I54,0,'1_Елементи витрат'!CK64)</f>
        <v>0</v>
      </c>
      <c r="BY64" s="468">
        <f>CB64+CH64+CO64+IF(ІНСТРУКЦІЯ!I54,0,'1_Елементи витрат'!CL64)</f>
        <v>0</v>
      </c>
      <c r="BZ64" s="85">
        <f t="shared" si="18"/>
        <v>0</v>
      </c>
      <c r="CA64" s="467">
        <f>BF64+(BC64+BD64)*(Лист1!$E$11/100)</f>
        <v>0</v>
      </c>
      <c r="CB64" s="85">
        <f>CA64/'5_Розрахунок тарифів'!$I$7</f>
        <v>0</v>
      </c>
      <c r="CC64" s="85">
        <f t="shared" si="19"/>
        <v>0</v>
      </c>
      <c r="CD64" s="467">
        <f t="shared" si="40"/>
        <v>0</v>
      </c>
      <c r="CE64" s="467">
        <f t="shared" si="41"/>
        <v>0</v>
      </c>
      <c r="CF64" s="467">
        <f t="shared" si="42"/>
        <v>0</v>
      </c>
      <c r="CG64" s="467">
        <f>BJ64+(BC64+BD64)*(Лист1!$E$13/100)</f>
        <v>0</v>
      </c>
      <c r="CH64" s="85">
        <f>CG64/'5_Розрахунок тарифів'!$N$7</f>
        <v>0</v>
      </c>
      <c r="CI64" s="85">
        <f t="shared" si="20"/>
        <v>0</v>
      </c>
      <c r="CJ64" s="467" t="e">
        <f>#REF!</f>
        <v>#REF!</v>
      </c>
      <c r="CK64" s="386">
        <f t="shared" si="43"/>
        <v>0</v>
      </c>
      <c r="CL64" s="85"/>
      <c r="CM64" s="85" t="e">
        <f t="shared" si="21"/>
        <v>#DIV/0!</v>
      </c>
      <c r="CN64" s="467">
        <f>BP64+(BC64+BD64)*(Лист1!$E$15/100)</f>
        <v>0</v>
      </c>
      <c r="CO64" s="85">
        <f>CN64/'5_Розрахунок тарифів'!$S$7</f>
        <v>0</v>
      </c>
      <c r="CP64" s="85">
        <f t="shared" si="22"/>
        <v>0</v>
      </c>
      <c r="CQ64" s="85">
        <f t="shared" si="44"/>
        <v>0</v>
      </c>
      <c r="CS64" s="426">
        <f t="shared" si="45"/>
        <v>0</v>
      </c>
    </row>
    <row r="65" spans="1:97" ht="24">
      <c r="A65" s="455">
        <f>IF(ISBLANK(B65),"",COUNTA($B$11:B65))</f>
        <v>55</v>
      </c>
      <c r="B65" s="500" t="s">
        <v>836</v>
      </c>
      <c r="C65" s="479">
        <f t="shared" si="33"/>
        <v>28664.77</v>
      </c>
      <c r="D65" s="458">
        <f t="shared" si="11"/>
        <v>28664.77</v>
      </c>
      <c r="E65" s="459"/>
      <c r="F65" s="473"/>
      <c r="G65" s="458">
        <f>H65+J65+M65+IF(ІНСТРУКЦІЯ!$G$1,0,I65)+IF(ІНСТРУКЦІЯ!$H$1,0,K65)+IF(ІНСТРУКЦІЯ!$I$1,0,L65)</f>
        <v>28664.77</v>
      </c>
      <c r="H65" s="459">
        <v>28664.77</v>
      </c>
      <c r="I65" s="459"/>
      <c r="J65" s="459"/>
      <c r="K65" s="459"/>
      <c r="L65" s="459"/>
      <c r="M65" s="459"/>
      <c r="N65" s="459"/>
      <c r="O65" s="459">
        <v>0</v>
      </c>
      <c r="P65" s="460">
        <f t="shared" si="46"/>
        <v>55</v>
      </c>
      <c r="Q65" s="502">
        <f t="shared" si="34"/>
        <v>41744.840000000004</v>
      </c>
      <c r="R65" s="458">
        <f t="shared" si="12"/>
        <v>41744.840000000004</v>
      </c>
      <c r="S65" s="459"/>
      <c r="T65" s="459"/>
      <c r="U65" s="461">
        <f>V65+X65+Z65+IF(ІНСТРУКЦІЯ!$G$1,0,W65)+IF(ІНСТРУКЦІЯ!$I$1,0,Y65)+IF(ІНСТРУКЦІЯ!$H$1,0,AA65)</f>
        <v>41744.840000000004</v>
      </c>
      <c r="V65" s="459">
        <f>41744.87-0.03</f>
        <v>41744.840000000004</v>
      </c>
      <c r="W65" s="459"/>
      <c r="X65" s="459"/>
      <c r="Y65" s="459"/>
      <c r="Z65" s="459"/>
      <c r="AA65" s="459"/>
      <c r="AB65" s="459"/>
      <c r="AC65" s="459"/>
      <c r="AD65" s="459"/>
      <c r="AE65" s="460">
        <f t="shared" si="47"/>
        <v>55</v>
      </c>
      <c r="AF65" s="462">
        <f t="shared" si="37"/>
        <v>29276.35</v>
      </c>
      <c r="AG65" s="458">
        <f t="shared" si="14"/>
        <v>29276.35</v>
      </c>
      <c r="AH65" s="459"/>
      <c r="AI65" s="459"/>
      <c r="AJ65" s="458">
        <f t="shared" si="15"/>
        <v>29276.35</v>
      </c>
      <c r="AK65" s="459">
        <v>29276.35</v>
      </c>
      <c r="AL65" s="485" t="s">
        <v>42</v>
      </c>
      <c r="AM65" s="459"/>
      <c r="AN65" s="485"/>
      <c r="AO65" s="459"/>
      <c r="AP65" s="485"/>
      <c r="AQ65" s="459"/>
      <c r="AR65" s="485"/>
      <c r="AS65" s="459"/>
      <c r="AT65" s="485" t="s">
        <v>42</v>
      </c>
      <c r="AU65" s="476"/>
      <c r="AV65" s="476"/>
      <c r="AW65" s="486"/>
      <c r="AX65" s="486"/>
      <c r="AY65" s="459"/>
      <c r="AZ65" s="458"/>
      <c r="BA65" s="508">
        <f t="shared" si="38"/>
        <v>169.6</v>
      </c>
      <c r="BB65" s="509">
        <f t="shared" si="17"/>
        <v>169.6</v>
      </c>
      <c r="BC65" s="510"/>
      <c r="BD65" s="510"/>
      <c r="BE65" s="509">
        <f t="shared" si="39"/>
        <v>169.6</v>
      </c>
      <c r="BF65" s="510">
        <v>169.6</v>
      </c>
      <c r="BG65" s="510" t="s">
        <v>42</v>
      </c>
      <c r="BH65" s="510"/>
      <c r="BI65" s="510"/>
      <c r="BJ65" s="510"/>
      <c r="BK65" s="510"/>
      <c r="BL65" s="510"/>
      <c r="BM65" s="510"/>
      <c r="BN65" s="510"/>
      <c r="BO65" s="510" t="s">
        <v>42</v>
      </c>
      <c r="BP65" s="478">
        <f t="shared" si="29"/>
        <v>0</v>
      </c>
      <c r="BQ65" s="477"/>
      <c r="BR65" s="487">
        <f t="shared" si="36"/>
        <v>0</v>
      </c>
      <c r="BS65" s="486"/>
      <c r="BT65" s="510"/>
      <c r="BU65" s="85">
        <f t="shared" si="48"/>
        <v>0.41</v>
      </c>
      <c r="BV65" s="85">
        <f t="shared" si="49"/>
        <v>0.41</v>
      </c>
      <c r="BW65" s="460">
        <f t="shared" si="50"/>
        <v>55</v>
      </c>
      <c r="BX65" s="467">
        <f>CA65+CG65+CN65+IF(ІНСТРУКЦІЯ!I55,0,'1_Елементи витрат'!CK65)</f>
        <v>169.6</v>
      </c>
      <c r="BY65" s="468">
        <f>CB65+CH65+CO65+IF(ІНСТРУКЦІЯ!I55,0,'1_Елементи витрат'!CL65)</f>
        <v>7.928878718548564E-2</v>
      </c>
      <c r="BZ65" s="85">
        <f t="shared" si="18"/>
        <v>2.2680873428024451E-3</v>
      </c>
      <c r="CA65" s="467">
        <f>BF65+(BC65+BD65)*(Лист1!$E$11/100)</f>
        <v>169.6</v>
      </c>
      <c r="CB65" s="85">
        <f>CA65/'5_Розрахунок тарифів'!$I$7</f>
        <v>7.928878718548564E-2</v>
      </c>
      <c r="CC65" s="85">
        <f t="shared" si="19"/>
        <v>2.455754264447376E-3</v>
      </c>
      <c r="CD65" s="467">
        <f t="shared" si="40"/>
        <v>0</v>
      </c>
      <c r="CE65" s="467">
        <f t="shared" si="41"/>
        <v>0</v>
      </c>
      <c r="CF65" s="467">
        <f t="shared" si="42"/>
        <v>0</v>
      </c>
      <c r="CG65" s="467">
        <f>BJ65+(BC65+BD65)*(Лист1!$E$13/100)</f>
        <v>0</v>
      </c>
      <c r="CH65" s="85">
        <f>CG65/'5_Розрахунок тарифів'!$N$7</f>
        <v>0</v>
      </c>
      <c r="CI65" s="85">
        <f t="shared" si="20"/>
        <v>0</v>
      </c>
      <c r="CJ65" s="467" t="e">
        <f>#REF!</f>
        <v>#REF!</v>
      </c>
      <c r="CK65" s="386">
        <f t="shared" si="43"/>
        <v>0</v>
      </c>
      <c r="CL65" s="85"/>
      <c r="CM65" s="85" t="e">
        <f t="shared" si="21"/>
        <v>#DIV/0!</v>
      </c>
      <c r="CN65" s="467">
        <f>BP65+(BC65+BD65)*(Лист1!$E$15/100)</f>
        <v>0</v>
      </c>
      <c r="CO65" s="85">
        <f>CN65/'5_Розрахунок тарифів'!$S$7</f>
        <v>0</v>
      </c>
      <c r="CP65" s="85">
        <f t="shared" si="22"/>
        <v>0</v>
      </c>
      <c r="CQ65" s="85">
        <f t="shared" si="44"/>
        <v>0</v>
      </c>
      <c r="CS65" s="426">
        <f t="shared" si="45"/>
        <v>41.744840000000003</v>
      </c>
    </row>
    <row r="66" spans="1:97" ht="36">
      <c r="A66" s="455">
        <f>IF(ISBLANK(B66),"",COUNTA($B$11:B66))</f>
        <v>56</v>
      </c>
      <c r="B66" s="500" t="s">
        <v>837</v>
      </c>
      <c r="C66" s="479">
        <f t="shared" si="33"/>
        <v>0</v>
      </c>
      <c r="D66" s="458">
        <f t="shared" si="11"/>
        <v>0</v>
      </c>
      <c r="E66" s="459"/>
      <c r="F66" s="473"/>
      <c r="G66" s="458">
        <f>H66+J66+M66+IF(ІНСТРУКЦІЯ!$G$1,0,I66)+IF(ІНСТРУКЦІЯ!$H$1,0,K66)+IF(ІНСТРУКЦІЯ!$I$1,0,L66)</f>
        <v>0</v>
      </c>
      <c r="H66" s="459"/>
      <c r="I66" s="459"/>
      <c r="J66" s="459"/>
      <c r="K66" s="459"/>
      <c r="L66" s="459"/>
      <c r="M66" s="459"/>
      <c r="N66" s="459"/>
      <c r="O66" s="459">
        <v>0</v>
      </c>
      <c r="P66" s="460">
        <f t="shared" si="46"/>
        <v>56</v>
      </c>
      <c r="Q66" s="457">
        <f t="shared" si="34"/>
        <v>0</v>
      </c>
      <c r="R66" s="458">
        <f t="shared" si="12"/>
        <v>0</v>
      </c>
      <c r="S66" s="459"/>
      <c r="T66" s="459"/>
      <c r="U66" s="461">
        <f>V66+X66+Z66+IF(ІНСТРУКЦІЯ!$G$1,0,W66)+IF(ІНСТРУКЦІЯ!$I$1,0,Y66)+IF(ІНСТРУКЦІЯ!$H$1,0,AA66)</f>
        <v>0</v>
      </c>
      <c r="V66" s="459"/>
      <c r="W66" s="459"/>
      <c r="X66" s="459"/>
      <c r="Y66" s="459"/>
      <c r="Z66" s="459"/>
      <c r="AA66" s="459"/>
      <c r="AB66" s="459"/>
      <c r="AC66" s="459"/>
      <c r="AD66" s="459"/>
      <c r="AE66" s="460">
        <f t="shared" si="47"/>
        <v>56</v>
      </c>
      <c r="AF66" s="462">
        <f t="shared" si="37"/>
        <v>0</v>
      </c>
      <c r="AG66" s="458">
        <f t="shared" si="14"/>
        <v>0</v>
      </c>
      <c r="AH66" s="459"/>
      <c r="AI66" s="459"/>
      <c r="AJ66" s="458">
        <f t="shared" si="15"/>
        <v>0</v>
      </c>
      <c r="AK66" s="459"/>
      <c r="AL66" s="485"/>
      <c r="AM66" s="459"/>
      <c r="AN66" s="485"/>
      <c r="AO66" s="459"/>
      <c r="AP66" s="485"/>
      <c r="AQ66" s="459"/>
      <c r="AR66" s="485"/>
      <c r="AS66" s="459"/>
      <c r="AT66" s="485" t="s">
        <v>42</v>
      </c>
      <c r="AU66" s="476"/>
      <c r="AV66" s="476"/>
      <c r="AW66" s="486"/>
      <c r="AX66" s="486"/>
      <c r="AY66" s="459"/>
      <c r="AZ66" s="458"/>
      <c r="BA66" s="508">
        <f t="shared" si="38"/>
        <v>0</v>
      </c>
      <c r="BB66" s="509">
        <f t="shared" si="17"/>
        <v>0</v>
      </c>
      <c r="BC66" s="510"/>
      <c r="BD66" s="510"/>
      <c r="BE66" s="509">
        <f t="shared" si="39"/>
        <v>0</v>
      </c>
      <c r="BF66" s="510"/>
      <c r="BG66" s="510"/>
      <c r="BH66" s="510"/>
      <c r="BI66" s="510"/>
      <c r="BJ66" s="510"/>
      <c r="BK66" s="510"/>
      <c r="BL66" s="510"/>
      <c r="BM66" s="510"/>
      <c r="BN66" s="510"/>
      <c r="BO66" s="510" t="s">
        <v>42</v>
      </c>
      <c r="BP66" s="478">
        <f t="shared" si="29"/>
        <v>0</v>
      </c>
      <c r="BQ66" s="477"/>
      <c r="BR66" s="487">
        <f t="shared" si="36"/>
        <v>0</v>
      </c>
      <c r="BS66" s="486"/>
      <c r="BT66" s="510"/>
      <c r="BU66" s="85">
        <f t="shared" si="48"/>
        <v>0</v>
      </c>
      <c r="BV66" s="85">
        <f t="shared" si="49"/>
        <v>0</v>
      </c>
      <c r="BW66" s="460">
        <f t="shared" si="50"/>
        <v>56</v>
      </c>
      <c r="BX66" s="467">
        <f>CA66+CG66+CN66+IF(ІНСТРУКЦІЯ!I56,0,'1_Елементи витрат'!CK66)</f>
        <v>0</v>
      </c>
      <c r="BY66" s="468">
        <f>CB66+CH66+CO66+IF(ІНСТРУКЦІЯ!I56,0,'1_Елементи витрат'!CL66)</f>
        <v>0</v>
      </c>
      <c r="BZ66" s="85">
        <f t="shared" si="18"/>
        <v>0</v>
      </c>
      <c r="CA66" s="467">
        <f>BF66+(BC66+BD66)*(Лист1!$E$11/100)</f>
        <v>0</v>
      </c>
      <c r="CB66" s="85">
        <f>CA66/'5_Розрахунок тарифів'!$I$7</f>
        <v>0</v>
      </c>
      <c r="CC66" s="85">
        <f t="shared" si="19"/>
        <v>0</v>
      </c>
      <c r="CD66" s="467">
        <f t="shared" si="40"/>
        <v>0</v>
      </c>
      <c r="CE66" s="467">
        <f t="shared" si="41"/>
        <v>0</v>
      </c>
      <c r="CF66" s="467">
        <f t="shared" si="42"/>
        <v>0</v>
      </c>
      <c r="CG66" s="467">
        <f>BJ66+(BC66+BD66)*(Лист1!$E$13/100)</f>
        <v>0</v>
      </c>
      <c r="CH66" s="85">
        <f>CG66/'5_Розрахунок тарифів'!$N$7</f>
        <v>0</v>
      </c>
      <c r="CI66" s="85">
        <f t="shared" si="20"/>
        <v>0</v>
      </c>
      <c r="CJ66" s="467" t="e">
        <f>#REF!</f>
        <v>#REF!</v>
      </c>
      <c r="CK66" s="386">
        <f t="shared" si="43"/>
        <v>0</v>
      </c>
      <c r="CL66" s="85"/>
      <c r="CM66" s="85" t="e">
        <f t="shared" si="21"/>
        <v>#DIV/0!</v>
      </c>
      <c r="CN66" s="467">
        <f>BP66+(BC66+BD66)*(Лист1!$E$15/100)</f>
        <v>0</v>
      </c>
      <c r="CO66" s="85">
        <f>CN66/'5_Розрахунок тарифів'!$S$7</f>
        <v>0</v>
      </c>
      <c r="CP66" s="85">
        <f t="shared" si="22"/>
        <v>0</v>
      </c>
      <c r="CQ66" s="85">
        <f t="shared" si="44"/>
        <v>0</v>
      </c>
      <c r="CS66" s="426">
        <f t="shared" si="45"/>
        <v>0</v>
      </c>
    </row>
    <row r="67" spans="1:97" ht="36">
      <c r="A67" s="455">
        <f>IF(ISBLANK(B67),"",COUNTA($B$11:B67))</f>
        <v>57</v>
      </c>
      <c r="B67" s="500" t="s">
        <v>838</v>
      </c>
      <c r="C67" s="479">
        <f t="shared" si="33"/>
        <v>631252.25</v>
      </c>
      <c r="D67" s="458">
        <f t="shared" si="11"/>
        <v>631252.25</v>
      </c>
      <c r="E67" s="459"/>
      <c r="F67" s="473"/>
      <c r="G67" s="458">
        <f>H67+J67+M67+IF(ІНСТРУКЦІЯ!$G$1,0,I67)+IF(ІНСТРУКЦІЯ!$H$1,0,K67)+IF(ІНСТРУКЦІЯ!$I$1,0,L67)</f>
        <v>631252.25</v>
      </c>
      <c r="H67" s="459">
        <v>618825.93999999994</v>
      </c>
      <c r="I67" s="459"/>
      <c r="J67" s="459">
        <v>12426.31</v>
      </c>
      <c r="K67" s="459"/>
      <c r="L67" s="459"/>
      <c r="M67" s="459"/>
      <c r="N67" s="459"/>
      <c r="O67" s="459">
        <v>0</v>
      </c>
      <c r="P67" s="460">
        <f t="shared" si="46"/>
        <v>57</v>
      </c>
      <c r="Q67" s="457">
        <f t="shared" si="34"/>
        <v>526040.34</v>
      </c>
      <c r="R67" s="458">
        <f t="shared" si="12"/>
        <v>526040.34</v>
      </c>
      <c r="S67" s="459"/>
      <c r="T67" s="459"/>
      <c r="U67" s="461">
        <f>V67+X67+Z67+IF(ІНСТРУКЦІЯ!$G$1,0,W67)+IF(ІНСТРУКЦІЯ!$I$1,0,Y67)+IF(ІНСТРУКЦІЯ!$H$1,0,AA67)</f>
        <v>526040.34</v>
      </c>
      <c r="V67" s="459">
        <v>513614.22</v>
      </c>
      <c r="W67" s="459"/>
      <c r="X67" s="459">
        <v>12426.12</v>
      </c>
      <c r="Y67" s="459"/>
      <c r="Z67" s="459"/>
      <c r="AA67" s="459"/>
      <c r="AB67" s="459"/>
      <c r="AC67" s="459"/>
      <c r="AD67" s="459"/>
      <c r="AE67" s="460">
        <f t="shared" si="47"/>
        <v>57</v>
      </c>
      <c r="AF67" s="462">
        <f t="shared" si="37"/>
        <v>631252.19000000006</v>
      </c>
      <c r="AG67" s="458">
        <f t="shared" si="14"/>
        <v>631252.19000000006</v>
      </c>
      <c r="AH67" s="459"/>
      <c r="AI67" s="459"/>
      <c r="AJ67" s="458">
        <f t="shared" si="15"/>
        <v>631252.19000000006</v>
      </c>
      <c r="AK67" s="459">
        <v>616340.63</v>
      </c>
      <c r="AL67" s="485" t="s">
        <v>42</v>
      </c>
      <c r="AM67" s="459"/>
      <c r="AN67" s="485"/>
      <c r="AO67" s="459">
        <v>14911.56</v>
      </c>
      <c r="AP67" s="485" t="s">
        <v>42</v>
      </c>
      <c r="AQ67" s="459"/>
      <c r="AR67" s="485"/>
      <c r="AS67" s="459"/>
      <c r="AT67" s="485" t="s">
        <v>42</v>
      </c>
      <c r="AU67" s="476"/>
      <c r="AV67" s="476"/>
      <c r="AW67" s="486"/>
      <c r="AX67" s="486"/>
      <c r="AY67" s="459"/>
      <c r="AZ67" s="458"/>
      <c r="BA67" s="508">
        <f t="shared" si="38"/>
        <v>0</v>
      </c>
      <c r="BB67" s="509">
        <f t="shared" si="17"/>
        <v>0</v>
      </c>
      <c r="BC67" s="510"/>
      <c r="BD67" s="510"/>
      <c r="BE67" s="509">
        <f t="shared" si="39"/>
        <v>0</v>
      </c>
      <c r="BF67" s="510">
        <v>0</v>
      </c>
      <c r="BG67" s="510" t="s">
        <v>42</v>
      </c>
      <c r="BH67" s="510"/>
      <c r="BI67" s="510"/>
      <c r="BJ67" s="510"/>
      <c r="BK67" s="510" t="s">
        <v>42</v>
      </c>
      <c r="BL67" s="510"/>
      <c r="BM67" s="510"/>
      <c r="BN67" s="510"/>
      <c r="BO67" s="510" t="s">
        <v>42</v>
      </c>
      <c r="BP67" s="478">
        <f t="shared" si="29"/>
        <v>0</v>
      </c>
      <c r="BQ67" s="477"/>
      <c r="BR67" s="487">
        <f t="shared" si="36"/>
        <v>0</v>
      </c>
      <c r="BS67" s="486"/>
      <c r="BT67" s="510"/>
      <c r="BU67" s="85">
        <f t="shared" si="48"/>
        <v>0</v>
      </c>
      <c r="BV67" s="85">
        <f t="shared" si="49"/>
        <v>0</v>
      </c>
      <c r="BW67" s="460">
        <f t="shared" si="50"/>
        <v>57</v>
      </c>
      <c r="BX67" s="467">
        <f>CA67+CG67+CN67+IF(ІНСТРУКЦІЯ!I57,0,'1_Елементи витрат'!CK67)</f>
        <v>0</v>
      </c>
      <c r="BY67" s="468">
        <f>CB67+CH67+CO67+IF(ІНСТРУКЦІЯ!I57,0,'1_Елементи витрат'!CL67)</f>
        <v>0</v>
      </c>
      <c r="BZ67" s="85">
        <f t="shared" si="18"/>
        <v>0</v>
      </c>
      <c r="CA67" s="467">
        <f>BF67+(BC67+BD67)*(Лист1!$E$11/100)</f>
        <v>0</v>
      </c>
      <c r="CB67" s="85">
        <f>CA67/'5_Розрахунок тарифів'!$I$7</f>
        <v>0</v>
      </c>
      <c r="CC67" s="85">
        <f t="shared" si="19"/>
        <v>0</v>
      </c>
      <c r="CD67" s="467">
        <f t="shared" si="40"/>
        <v>0</v>
      </c>
      <c r="CE67" s="467">
        <f t="shared" si="41"/>
        <v>0</v>
      </c>
      <c r="CF67" s="467">
        <f t="shared" si="42"/>
        <v>0</v>
      </c>
      <c r="CG67" s="467">
        <f>BJ67+(BC67+BD67)*(Лист1!$E$13/100)</f>
        <v>0</v>
      </c>
      <c r="CH67" s="85">
        <f>CG67/'5_Розрахунок тарифів'!$N$7</f>
        <v>0</v>
      </c>
      <c r="CI67" s="85">
        <f t="shared" si="20"/>
        <v>0</v>
      </c>
      <c r="CJ67" s="467" t="e">
        <f>#REF!</f>
        <v>#REF!</v>
      </c>
      <c r="CK67" s="386">
        <f t="shared" si="43"/>
        <v>0</v>
      </c>
      <c r="CL67" s="85"/>
      <c r="CM67" s="85" t="e">
        <f t="shared" si="21"/>
        <v>#DIV/0!</v>
      </c>
      <c r="CN67" s="467">
        <f>BP67+(BC67+BD67)*(Лист1!$E$15/100)</f>
        <v>0</v>
      </c>
      <c r="CO67" s="85">
        <f>CN67/'5_Розрахунок тарифів'!$S$7</f>
        <v>0</v>
      </c>
      <c r="CP67" s="85">
        <f t="shared" si="22"/>
        <v>0</v>
      </c>
      <c r="CQ67" s="85">
        <f t="shared" si="44"/>
        <v>0</v>
      </c>
      <c r="CS67" s="426">
        <f t="shared" si="45"/>
        <v>526.04034000000001</v>
      </c>
    </row>
    <row r="68" spans="1:97" ht="36">
      <c r="A68" s="455">
        <f>IF(ISBLANK(B68),"",COUNTA($B$11:B68))</f>
        <v>58</v>
      </c>
      <c r="B68" s="500" t="s">
        <v>839</v>
      </c>
      <c r="C68" s="479">
        <f t="shared" si="33"/>
        <v>0</v>
      </c>
      <c r="D68" s="458">
        <f t="shared" si="11"/>
        <v>0</v>
      </c>
      <c r="E68" s="459"/>
      <c r="F68" s="473"/>
      <c r="G68" s="458">
        <f>H68+J68+M68+IF(ІНСТРУКЦІЯ!$G$1,0,I68)+IF(ІНСТРУКЦІЯ!$H$1,0,K68)+IF(ІНСТРУКЦІЯ!$I$1,0,L68)</f>
        <v>0</v>
      </c>
      <c r="H68" s="459"/>
      <c r="I68" s="459"/>
      <c r="J68" s="459"/>
      <c r="K68" s="459"/>
      <c r="L68" s="459"/>
      <c r="M68" s="459"/>
      <c r="N68" s="459"/>
      <c r="O68" s="459">
        <v>0</v>
      </c>
      <c r="P68" s="460">
        <f t="shared" si="46"/>
        <v>58</v>
      </c>
      <c r="Q68" s="457">
        <f t="shared" si="34"/>
        <v>0</v>
      </c>
      <c r="R68" s="458">
        <f t="shared" si="12"/>
        <v>0</v>
      </c>
      <c r="S68" s="459"/>
      <c r="T68" s="459"/>
      <c r="U68" s="461">
        <f>V68+X68+Z68+IF(ІНСТРУКЦІЯ!$G$1,0,W68)+IF(ІНСТРУКЦІЯ!$I$1,0,Y68)+IF(ІНСТРУКЦІЯ!$H$1,0,AA68)</f>
        <v>0</v>
      </c>
      <c r="V68" s="459"/>
      <c r="W68" s="459"/>
      <c r="X68" s="459"/>
      <c r="Y68" s="459"/>
      <c r="Z68" s="459"/>
      <c r="AA68" s="459"/>
      <c r="AB68" s="459"/>
      <c r="AC68" s="459"/>
      <c r="AD68" s="459"/>
      <c r="AE68" s="460">
        <f t="shared" si="47"/>
        <v>58</v>
      </c>
      <c r="AF68" s="462">
        <f t="shared" si="37"/>
        <v>0</v>
      </c>
      <c r="AG68" s="458">
        <f t="shared" si="14"/>
        <v>0</v>
      </c>
      <c r="AH68" s="459"/>
      <c r="AI68" s="459"/>
      <c r="AJ68" s="458">
        <f t="shared" si="15"/>
        <v>0</v>
      </c>
      <c r="AK68" s="459"/>
      <c r="AL68" s="485"/>
      <c r="AM68" s="459"/>
      <c r="AN68" s="485"/>
      <c r="AO68" s="459"/>
      <c r="AP68" s="485"/>
      <c r="AQ68" s="459"/>
      <c r="AR68" s="485"/>
      <c r="AS68" s="459"/>
      <c r="AT68" s="485" t="s">
        <v>42</v>
      </c>
      <c r="AU68" s="476"/>
      <c r="AV68" s="476"/>
      <c r="AW68" s="486"/>
      <c r="AX68" s="486"/>
      <c r="AY68" s="459"/>
      <c r="AZ68" s="458"/>
      <c r="BA68" s="508">
        <f t="shared" si="38"/>
        <v>0</v>
      </c>
      <c r="BB68" s="509">
        <f t="shared" si="17"/>
        <v>0</v>
      </c>
      <c r="BC68" s="510"/>
      <c r="BD68" s="510"/>
      <c r="BE68" s="509">
        <f t="shared" si="39"/>
        <v>0</v>
      </c>
      <c r="BF68" s="510"/>
      <c r="BG68" s="510"/>
      <c r="BH68" s="510"/>
      <c r="BI68" s="510"/>
      <c r="BJ68" s="510"/>
      <c r="BK68" s="510"/>
      <c r="BL68" s="510"/>
      <c r="BM68" s="510"/>
      <c r="BN68" s="510"/>
      <c r="BO68" s="510" t="s">
        <v>42</v>
      </c>
      <c r="BP68" s="478">
        <f t="shared" si="29"/>
        <v>0</v>
      </c>
      <c r="BQ68" s="477"/>
      <c r="BR68" s="487">
        <f t="shared" si="36"/>
        <v>0</v>
      </c>
      <c r="BS68" s="486"/>
      <c r="BT68" s="510"/>
      <c r="BU68" s="85">
        <f t="shared" si="48"/>
        <v>0</v>
      </c>
      <c r="BV68" s="85">
        <f t="shared" si="49"/>
        <v>0</v>
      </c>
      <c r="BW68" s="460">
        <f t="shared" si="50"/>
        <v>58</v>
      </c>
      <c r="BX68" s="467">
        <f>CA68+CG68+CN68+IF(ІНСТРУКЦІЯ!I58,0,'1_Елементи витрат'!CK68)</f>
        <v>0</v>
      </c>
      <c r="BY68" s="468">
        <f>CB68+CH68+CO68+IF(ІНСТРУКЦІЯ!I58,0,'1_Елементи витрат'!CL68)</f>
        <v>0</v>
      </c>
      <c r="BZ68" s="85">
        <f t="shared" si="18"/>
        <v>0</v>
      </c>
      <c r="CA68" s="467">
        <f>BF68+(BC68+BD68)*(Лист1!$E$11/100)</f>
        <v>0</v>
      </c>
      <c r="CB68" s="85">
        <f>CA68/'5_Розрахунок тарифів'!$I$7</f>
        <v>0</v>
      </c>
      <c r="CC68" s="85">
        <f t="shared" si="19"/>
        <v>0</v>
      </c>
      <c r="CD68" s="467">
        <f t="shared" si="40"/>
        <v>0</v>
      </c>
      <c r="CE68" s="467">
        <f t="shared" si="41"/>
        <v>0</v>
      </c>
      <c r="CF68" s="467">
        <f t="shared" si="42"/>
        <v>0</v>
      </c>
      <c r="CG68" s="467">
        <f>BJ68+(BC68+BD68)*(Лист1!$E$13/100)</f>
        <v>0</v>
      </c>
      <c r="CH68" s="85">
        <f>CG68/'5_Розрахунок тарифів'!$N$7</f>
        <v>0</v>
      </c>
      <c r="CI68" s="85">
        <f t="shared" si="20"/>
        <v>0</v>
      </c>
      <c r="CJ68" s="467" t="e">
        <f>#REF!</f>
        <v>#REF!</v>
      </c>
      <c r="CK68" s="386">
        <f t="shared" si="43"/>
        <v>0</v>
      </c>
      <c r="CL68" s="85"/>
      <c r="CM68" s="85" t="e">
        <f t="shared" si="21"/>
        <v>#DIV/0!</v>
      </c>
      <c r="CN68" s="467">
        <f>BP68+(BC68+BD68)*(Лист1!$E$15/100)</f>
        <v>0</v>
      </c>
      <c r="CO68" s="85">
        <f>CN68/'5_Розрахунок тарифів'!$S$7</f>
        <v>0</v>
      </c>
      <c r="CP68" s="85">
        <f t="shared" si="22"/>
        <v>0</v>
      </c>
      <c r="CQ68" s="85">
        <f t="shared" si="44"/>
        <v>0</v>
      </c>
      <c r="CS68" s="426">
        <f t="shared" si="45"/>
        <v>0</v>
      </c>
    </row>
    <row r="69" spans="1:97">
      <c r="A69" s="455">
        <f>IF(ISBLANK(B69),"",COUNTA($B$11:B69))</f>
        <v>59</v>
      </c>
      <c r="B69" s="500" t="s">
        <v>840</v>
      </c>
      <c r="C69" s="490">
        <f t="shared" si="33"/>
        <v>16136614.739999998</v>
      </c>
      <c r="D69" s="458">
        <f t="shared" si="11"/>
        <v>16129572.699999999</v>
      </c>
      <c r="E69" s="459">
        <v>7042.04</v>
      </c>
      <c r="F69" s="473"/>
      <c r="G69" s="458">
        <f>H69+J69+M69+IF(ІНСТРУКЦІЯ!$G$1,0,I69)+IF(ІНСТРУКЦІЯ!$H$1,0,K69)+IF(ІНСТРУКЦІЯ!$I$1,0,L69)</f>
        <v>16129420.43</v>
      </c>
      <c r="H69" s="459">
        <v>9065670.5700000003</v>
      </c>
      <c r="I69" s="459"/>
      <c r="J69" s="459">
        <v>7063749.8600000003</v>
      </c>
      <c r="K69" s="459"/>
      <c r="L69" s="459"/>
      <c r="M69" s="459"/>
      <c r="N69" s="459"/>
      <c r="O69" s="459">
        <v>152.27000000000001</v>
      </c>
      <c r="P69" s="460">
        <f t="shared" si="46"/>
        <v>59</v>
      </c>
      <c r="Q69" s="502">
        <f t="shared" si="34"/>
        <v>16478474.109999999</v>
      </c>
      <c r="R69" s="458">
        <f t="shared" si="12"/>
        <v>16472094.85</v>
      </c>
      <c r="S69" s="459">
        <f>6326.61+52.65</f>
        <v>6379.2599999999993</v>
      </c>
      <c r="T69" s="459"/>
      <c r="U69" s="461">
        <f>V69+X69+Z69+IF(ІНСТРУКЦІЯ!$G$1,0,W69)+IF(ІНСТРУКЦІЯ!$I$1,0,Y69)+IF(ІНСТРУКЦІЯ!$H$1,0,AA69)</f>
        <v>16471938.26</v>
      </c>
      <c r="V69" s="459">
        <v>9257361.0099999998</v>
      </c>
      <c r="W69" s="459"/>
      <c r="X69" s="459">
        <v>7214577.25</v>
      </c>
      <c r="Y69" s="459"/>
      <c r="Z69" s="459"/>
      <c r="AA69" s="459"/>
      <c r="AB69" s="459"/>
      <c r="AC69" s="459"/>
      <c r="AD69" s="459">
        <v>156.59</v>
      </c>
      <c r="AE69" s="460">
        <f t="shared" si="47"/>
        <v>59</v>
      </c>
      <c r="AF69" s="462">
        <f t="shared" si="37"/>
        <v>15977807.043982195</v>
      </c>
      <c r="AG69" s="458">
        <f t="shared" si="14"/>
        <v>15970642.763473568</v>
      </c>
      <c r="AH69" s="459">
        <v>7164.2805086264498</v>
      </c>
      <c r="AI69" s="459"/>
      <c r="AJ69" s="458">
        <f t="shared" si="15"/>
        <v>15970642.763473568</v>
      </c>
      <c r="AK69" s="459">
        <v>9133207.2692503687</v>
      </c>
      <c r="AL69" s="485" t="s">
        <v>42</v>
      </c>
      <c r="AM69" s="459"/>
      <c r="AN69" s="485"/>
      <c r="AO69" s="459">
        <v>6837435.4942231998</v>
      </c>
      <c r="AP69" s="485" t="s">
        <v>42</v>
      </c>
      <c r="AQ69" s="459"/>
      <c r="AR69" s="485"/>
      <c r="AS69" s="459"/>
      <c r="AT69" s="485" t="s">
        <v>42</v>
      </c>
      <c r="AU69" s="476"/>
      <c r="AV69" s="476"/>
      <c r="AW69" s="486"/>
      <c r="AX69" s="486"/>
      <c r="AY69" s="459"/>
      <c r="AZ69" s="458"/>
      <c r="BA69" s="508">
        <f t="shared" si="38"/>
        <v>352692.63999999996</v>
      </c>
      <c r="BB69" s="509">
        <f t="shared" si="17"/>
        <v>352688.1</v>
      </c>
      <c r="BC69" s="510">
        <v>4.54</v>
      </c>
      <c r="BD69" s="510"/>
      <c r="BE69" s="509">
        <f t="shared" si="39"/>
        <v>352688.1</v>
      </c>
      <c r="BF69" s="510">
        <v>155619.98000000001</v>
      </c>
      <c r="BG69" s="510" t="s">
        <v>42</v>
      </c>
      <c r="BH69" s="510"/>
      <c r="BI69" s="510"/>
      <c r="BJ69" s="510">
        <v>197068.12</v>
      </c>
      <c r="BK69" s="510" t="s">
        <v>42</v>
      </c>
      <c r="BL69" s="510"/>
      <c r="BM69" s="510"/>
      <c r="BN69" s="510"/>
      <c r="BO69" s="510" t="s">
        <v>42</v>
      </c>
      <c r="BP69" s="478">
        <f t="shared" si="29"/>
        <v>0</v>
      </c>
      <c r="BQ69" s="477"/>
      <c r="BR69" s="487">
        <f t="shared" si="36"/>
        <v>0</v>
      </c>
      <c r="BS69" s="486"/>
      <c r="BT69" s="510"/>
      <c r="BU69" s="85">
        <f t="shared" si="48"/>
        <v>2.14</v>
      </c>
      <c r="BV69" s="85">
        <f t="shared" si="49"/>
        <v>2.14</v>
      </c>
      <c r="BW69" s="460">
        <f t="shared" si="50"/>
        <v>59</v>
      </c>
      <c r="BX69" s="467">
        <f>CA69+CG69+CN69+IF(ІНСТРУКЦІЯ!I59,0,'1_Елементи витрат'!CK69)</f>
        <v>352692.64</v>
      </c>
      <c r="BY69" s="468">
        <f>CB69+CH69+CO69+IF(ІНСТРУКЦІЯ!I59,0,'1_Елементи витрат'!CL69)</f>
        <v>185.97389043029037</v>
      </c>
      <c r="BZ69" s="85">
        <f t="shared" si="18"/>
        <v>4.716613871955067</v>
      </c>
      <c r="CA69" s="467">
        <f>BF69+(BC69+BD69)*(Лист1!$E$11/100)</f>
        <v>155624.17305656328</v>
      </c>
      <c r="CB69" s="85">
        <f>CA69/'5_Розрахунок тарифів'!$I$7</f>
        <v>72.755023221692412</v>
      </c>
      <c r="CC69" s="85">
        <f t="shared" si="19"/>
        <v>2.2533887183652812</v>
      </c>
      <c r="CD69" s="467">
        <f t="shared" si="40"/>
        <v>0</v>
      </c>
      <c r="CE69" s="467">
        <f t="shared" si="41"/>
        <v>0</v>
      </c>
      <c r="CF69" s="467">
        <f t="shared" si="42"/>
        <v>0</v>
      </c>
      <c r="CG69" s="467">
        <f>BJ69+(BC69+BD69)*(Лист1!$E$13/100)</f>
        <v>197068.44464120755</v>
      </c>
      <c r="CH69" s="85">
        <f>CG69/'5_Розрахунок тарифів'!$N$7</f>
        <v>113.21885439562405</v>
      </c>
      <c r="CI69" s="85">
        <f t="shared" si="20"/>
        <v>36.855577761982744</v>
      </c>
      <c r="CJ69" s="467" t="e">
        <f>#REF!</f>
        <v>#REF!</v>
      </c>
      <c r="CK69" s="386">
        <f t="shared" si="43"/>
        <v>0</v>
      </c>
      <c r="CL69" s="85"/>
      <c r="CM69" s="85" t="e">
        <f t="shared" si="21"/>
        <v>#DIV/0!</v>
      </c>
      <c r="CN69" s="467">
        <f>BP69+(BC69+BD69)*(Лист1!$E$15/100)</f>
        <v>2.2302229182033003E-2</v>
      </c>
      <c r="CO69" s="85">
        <f>CN69/'5_Розрахунок тарифів'!$S$7</f>
        <v>1.2812973903841533E-5</v>
      </c>
      <c r="CP69" s="85">
        <f t="shared" si="22"/>
        <v>6.0714130520772984E-5</v>
      </c>
      <c r="CQ69" s="85">
        <f t="shared" si="44"/>
        <v>0</v>
      </c>
      <c r="CS69" s="426">
        <f t="shared" si="45"/>
        <v>16477.82616962889</v>
      </c>
    </row>
    <row r="70" spans="1:97">
      <c r="A70" s="455">
        <f>IF(ISBLANK(B70),"",COUNTA($B$11:B70))</f>
        <v>60</v>
      </c>
      <c r="B70" s="500" t="s">
        <v>841</v>
      </c>
      <c r="C70" s="479">
        <f t="shared" si="33"/>
        <v>16138.23</v>
      </c>
      <c r="D70" s="458">
        <f t="shared" si="11"/>
        <v>16138.23</v>
      </c>
      <c r="E70" s="459"/>
      <c r="F70" s="473"/>
      <c r="G70" s="458">
        <f>H70+J70+M70+IF(ІНСТРУКЦІЯ!$G$1,0,I70)+IF(ІНСТРУКЦІЯ!$H$1,0,K70)+IF(ІНСТРУКЦІЯ!$I$1,0,L70)</f>
        <v>16138.23</v>
      </c>
      <c r="H70" s="459"/>
      <c r="I70" s="459"/>
      <c r="J70" s="459">
        <v>16138.23</v>
      </c>
      <c r="K70" s="459"/>
      <c r="L70" s="459"/>
      <c r="M70" s="459"/>
      <c r="N70" s="459"/>
      <c r="O70" s="459">
        <v>0</v>
      </c>
      <c r="P70" s="460">
        <f t="shared" si="46"/>
        <v>60</v>
      </c>
      <c r="Q70" s="502">
        <f t="shared" si="34"/>
        <v>12029.16</v>
      </c>
      <c r="R70" s="458">
        <f t="shared" si="12"/>
        <v>12029.16</v>
      </c>
      <c r="S70" s="459"/>
      <c r="T70" s="459"/>
      <c r="U70" s="461">
        <f>V70+X70+Z70+IF(ІНСТРУКЦІЯ!$G$1,0,W70)+IF(ІНСТРУКЦІЯ!$I$1,0,Y70)+IF(ІНСТРУКЦІЯ!$H$1,0,AA70)</f>
        <v>12029.16</v>
      </c>
      <c r="V70" s="459"/>
      <c r="W70" s="459"/>
      <c r="X70" s="473">
        <v>12029.16</v>
      </c>
      <c r="Y70" s="459"/>
      <c r="Z70" s="459"/>
      <c r="AA70" s="459"/>
      <c r="AB70" s="459"/>
      <c r="AC70" s="459"/>
      <c r="AD70" s="459"/>
      <c r="AE70" s="460">
        <f t="shared" si="47"/>
        <v>60</v>
      </c>
      <c r="AF70" s="462">
        <f t="shared" si="37"/>
        <v>18415.66</v>
      </c>
      <c r="AG70" s="458">
        <f t="shared" si="14"/>
        <v>18415.66</v>
      </c>
      <c r="AH70" s="459"/>
      <c r="AI70" s="459"/>
      <c r="AJ70" s="458">
        <f t="shared" si="15"/>
        <v>18415.66</v>
      </c>
      <c r="AK70" s="459"/>
      <c r="AL70" s="485"/>
      <c r="AM70" s="459"/>
      <c r="AN70" s="485"/>
      <c r="AO70" s="459">
        <v>18415.66</v>
      </c>
      <c r="AP70" s="485" t="s">
        <v>42</v>
      </c>
      <c r="AQ70" s="459"/>
      <c r="AR70" s="485"/>
      <c r="AS70" s="459"/>
      <c r="AT70" s="485" t="s">
        <v>42</v>
      </c>
      <c r="AU70" s="476"/>
      <c r="AV70" s="476"/>
      <c r="AW70" s="486"/>
      <c r="AX70" s="486"/>
      <c r="AY70" s="459"/>
      <c r="AZ70" s="458"/>
      <c r="BA70" s="508">
        <f t="shared" si="38"/>
        <v>0</v>
      </c>
      <c r="BB70" s="509">
        <f t="shared" si="17"/>
        <v>0</v>
      </c>
      <c r="BC70" s="510"/>
      <c r="BD70" s="510"/>
      <c r="BE70" s="509">
        <f t="shared" si="39"/>
        <v>0</v>
      </c>
      <c r="BF70" s="510"/>
      <c r="BG70" s="510"/>
      <c r="BH70" s="510"/>
      <c r="BI70" s="510"/>
      <c r="BJ70" s="510">
        <v>0</v>
      </c>
      <c r="BK70" s="510" t="s">
        <v>42</v>
      </c>
      <c r="BL70" s="510"/>
      <c r="BM70" s="510"/>
      <c r="BN70" s="510"/>
      <c r="BO70" s="510" t="s">
        <v>42</v>
      </c>
      <c r="BP70" s="478">
        <f t="shared" si="29"/>
        <v>0</v>
      </c>
      <c r="BQ70" s="477"/>
      <c r="BR70" s="487">
        <f t="shared" si="36"/>
        <v>0</v>
      </c>
      <c r="BS70" s="486"/>
      <c r="BT70" s="510"/>
      <c r="BU70" s="85">
        <f t="shared" si="48"/>
        <v>0</v>
      </c>
      <c r="BV70" s="85">
        <f t="shared" si="49"/>
        <v>0</v>
      </c>
      <c r="BW70" s="460">
        <f t="shared" si="50"/>
        <v>60</v>
      </c>
      <c r="BX70" s="467">
        <f>CA70+CG70+CN70+IF(ІНСТРУКЦІЯ!I60,0,'1_Елементи витрат'!CK70)</f>
        <v>0</v>
      </c>
      <c r="BY70" s="468">
        <f>CB70+CH70+CO70+IF(ІНСТРУКЦІЯ!I60,0,'1_Елементи витрат'!CL70)</f>
        <v>0</v>
      </c>
      <c r="BZ70" s="85">
        <f t="shared" si="18"/>
        <v>0</v>
      </c>
      <c r="CA70" s="467">
        <f>BF70+(BC70+BD70)*(Лист1!$E$11/100)</f>
        <v>0</v>
      </c>
      <c r="CB70" s="85">
        <f>CA70/'5_Розрахунок тарифів'!$I$7</f>
        <v>0</v>
      </c>
      <c r="CC70" s="85">
        <f t="shared" si="19"/>
        <v>0</v>
      </c>
      <c r="CD70" s="467">
        <f t="shared" si="40"/>
        <v>0</v>
      </c>
      <c r="CE70" s="467">
        <f t="shared" si="41"/>
        <v>0</v>
      </c>
      <c r="CF70" s="467">
        <f t="shared" si="42"/>
        <v>0</v>
      </c>
      <c r="CG70" s="467">
        <f>BJ70+(BC70+BD70)*(Лист1!$E$13/100)</f>
        <v>0</v>
      </c>
      <c r="CH70" s="85">
        <f>CG70/'5_Розрахунок тарифів'!$N$7</f>
        <v>0</v>
      </c>
      <c r="CI70" s="85">
        <f t="shared" si="20"/>
        <v>0</v>
      </c>
      <c r="CJ70" s="467" t="e">
        <f>#REF!</f>
        <v>#REF!</v>
      </c>
      <c r="CK70" s="386">
        <f t="shared" si="43"/>
        <v>0</v>
      </c>
      <c r="CL70" s="85"/>
      <c r="CM70" s="85" t="e">
        <f t="shared" si="21"/>
        <v>#DIV/0!</v>
      </c>
      <c r="CN70" s="467">
        <f>BP70+(BC70+BD70)*(Лист1!$E$15/100)</f>
        <v>0</v>
      </c>
      <c r="CO70" s="85">
        <f>CN70/'5_Розрахунок тарифів'!$S$7</f>
        <v>0</v>
      </c>
      <c r="CP70" s="85">
        <f t="shared" si="22"/>
        <v>0</v>
      </c>
      <c r="CQ70" s="85">
        <f t="shared" si="44"/>
        <v>0</v>
      </c>
      <c r="CS70" s="426">
        <f t="shared" si="45"/>
        <v>12.029159999999999</v>
      </c>
    </row>
    <row r="71" spans="1:97">
      <c r="A71" s="455">
        <f>IF(ISBLANK(B71),"",COUNTA($B$11:B71))</f>
        <v>61</v>
      </c>
      <c r="B71" s="500" t="s">
        <v>842</v>
      </c>
      <c r="C71" s="479">
        <f t="shared" si="33"/>
        <v>0</v>
      </c>
      <c r="D71" s="458">
        <f t="shared" si="11"/>
        <v>0</v>
      </c>
      <c r="E71" s="459"/>
      <c r="F71" s="473"/>
      <c r="G71" s="458">
        <f>H71+J71+M71+IF(ІНСТРУКЦІЯ!$G$1,0,I71)+IF(ІНСТРУКЦІЯ!$H$1,0,K71)+IF(ІНСТРУКЦІЯ!$I$1,0,L71)</f>
        <v>0</v>
      </c>
      <c r="H71" s="459"/>
      <c r="I71" s="459"/>
      <c r="J71" s="459"/>
      <c r="K71" s="459"/>
      <c r="L71" s="459"/>
      <c r="M71" s="459"/>
      <c r="N71" s="459"/>
      <c r="O71" s="459">
        <v>0</v>
      </c>
      <c r="P71" s="460">
        <f t="shared" si="46"/>
        <v>61</v>
      </c>
      <c r="Q71" s="457">
        <f t="shared" si="34"/>
        <v>0</v>
      </c>
      <c r="R71" s="458">
        <f t="shared" si="12"/>
        <v>0</v>
      </c>
      <c r="S71" s="459"/>
      <c r="T71" s="459"/>
      <c r="U71" s="461">
        <f>V71+X71+Z71+IF(ІНСТРУКЦІЯ!$G$1,0,W71)+IF(ІНСТРУКЦІЯ!$I$1,0,Y71)+IF(ІНСТРУКЦІЯ!$H$1,0,AA71)</f>
        <v>0</v>
      </c>
      <c r="V71" s="459"/>
      <c r="W71" s="459"/>
      <c r="X71" s="459"/>
      <c r="Y71" s="459"/>
      <c r="Z71" s="459"/>
      <c r="AA71" s="459"/>
      <c r="AB71" s="459"/>
      <c r="AC71" s="459"/>
      <c r="AD71" s="459"/>
      <c r="AE71" s="460">
        <f t="shared" si="47"/>
        <v>61</v>
      </c>
      <c r="AF71" s="462">
        <f t="shared" si="37"/>
        <v>0</v>
      </c>
      <c r="AG71" s="458">
        <f t="shared" si="14"/>
        <v>0</v>
      </c>
      <c r="AH71" s="459">
        <v>0</v>
      </c>
      <c r="AI71" s="459"/>
      <c r="AJ71" s="458">
        <f t="shared" si="15"/>
        <v>0</v>
      </c>
      <c r="AK71" s="459">
        <v>0</v>
      </c>
      <c r="AL71" s="485"/>
      <c r="AM71" s="459"/>
      <c r="AN71" s="485"/>
      <c r="AO71" s="459"/>
      <c r="AP71" s="485"/>
      <c r="AQ71" s="459"/>
      <c r="AR71" s="485"/>
      <c r="AS71" s="459"/>
      <c r="AT71" s="485" t="s">
        <v>42</v>
      </c>
      <c r="AU71" s="476"/>
      <c r="AV71" s="476"/>
      <c r="AW71" s="486"/>
      <c r="AX71" s="486"/>
      <c r="AY71" s="459"/>
      <c r="AZ71" s="458"/>
      <c r="BA71" s="508">
        <f t="shared" si="38"/>
        <v>0</v>
      </c>
      <c r="BB71" s="509">
        <f t="shared" si="17"/>
        <v>0</v>
      </c>
      <c r="BC71" s="510"/>
      <c r="BD71" s="510"/>
      <c r="BE71" s="509">
        <f t="shared" si="39"/>
        <v>0</v>
      </c>
      <c r="BF71" s="510"/>
      <c r="BG71" s="510"/>
      <c r="BH71" s="510"/>
      <c r="BI71" s="510"/>
      <c r="BJ71" s="510"/>
      <c r="BK71" s="510"/>
      <c r="BL71" s="510"/>
      <c r="BM71" s="510"/>
      <c r="BN71" s="510"/>
      <c r="BO71" s="510" t="s">
        <v>42</v>
      </c>
      <c r="BP71" s="478">
        <f t="shared" si="29"/>
        <v>0</v>
      </c>
      <c r="BQ71" s="477"/>
      <c r="BR71" s="487">
        <f t="shared" si="36"/>
        <v>0</v>
      </c>
      <c r="BS71" s="486"/>
      <c r="BT71" s="510"/>
      <c r="BU71" s="85">
        <f t="shared" si="48"/>
        <v>0</v>
      </c>
      <c r="BV71" s="85">
        <f t="shared" si="49"/>
        <v>0</v>
      </c>
      <c r="BW71" s="460">
        <f t="shared" si="50"/>
        <v>61</v>
      </c>
      <c r="BX71" s="467">
        <f>CA71+CG71+CN71+IF(ІНСТРУКЦІЯ!I61,0,'1_Елементи витрат'!CK71)</f>
        <v>0</v>
      </c>
      <c r="BY71" s="468">
        <f>CB71+CH71+CO71+IF(ІНСТРУКЦІЯ!I61,0,'1_Елементи витрат'!CL71)</f>
        <v>0</v>
      </c>
      <c r="BZ71" s="85">
        <f t="shared" si="18"/>
        <v>0</v>
      </c>
      <c r="CA71" s="467">
        <f>BF71+(BC71+BD71)*(Лист1!$E$11/100)</f>
        <v>0</v>
      </c>
      <c r="CB71" s="85">
        <f>CA71/'5_Розрахунок тарифів'!$I$7</f>
        <v>0</v>
      </c>
      <c r="CC71" s="85">
        <f t="shared" si="19"/>
        <v>0</v>
      </c>
      <c r="CD71" s="467">
        <f t="shared" si="40"/>
        <v>0</v>
      </c>
      <c r="CE71" s="467">
        <f t="shared" si="41"/>
        <v>0</v>
      </c>
      <c r="CF71" s="467">
        <f t="shared" si="42"/>
        <v>0</v>
      </c>
      <c r="CG71" s="467">
        <f>BJ71+(BC71+BD71)*(Лист1!$E$13/100)</f>
        <v>0</v>
      </c>
      <c r="CH71" s="85">
        <f>CG71/'5_Розрахунок тарифів'!$N$7</f>
        <v>0</v>
      </c>
      <c r="CI71" s="85">
        <f t="shared" si="20"/>
        <v>0</v>
      </c>
      <c r="CJ71" s="467" t="e">
        <f>#REF!</f>
        <v>#REF!</v>
      </c>
      <c r="CK71" s="386">
        <f t="shared" si="43"/>
        <v>0</v>
      </c>
      <c r="CL71" s="85"/>
      <c r="CM71" s="85" t="e">
        <f t="shared" si="21"/>
        <v>#DIV/0!</v>
      </c>
      <c r="CN71" s="467">
        <f>BP71+(BC71+BD71)*(Лист1!$E$15/100)</f>
        <v>0</v>
      </c>
      <c r="CO71" s="85">
        <f>CN71/'5_Розрахунок тарифів'!$S$7</f>
        <v>0</v>
      </c>
      <c r="CP71" s="85">
        <f t="shared" si="22"/>
        <v>0</v>
      </c>
      <c r="CQ71" s="85">
        <f t="shared" si="44"/>
        <v>0</v>
      </c>
      <c r="CS71" s="426">
        <f t="shared" si="45"/>
        <v>0</v>
      </c>
    </row>
    <row r="72" spans="1:97" ht="24">
      <c r="A72" s="455">
        <f>IF(ISBLANK(B72),"",COUNTA($B$11:B72))</f>
        <v>62</v>
      </c>
      <c r="B72" s="500" t="s">
        <v>843</v>
      </c>
      <c r="C72" s="479">
        <f t="shared" si="33"/>
        <v>8795539.3200000003</v>
      </c>
      <c r="D72" s="458">
        <f t="shared" si="11"/>
        <v>7788432.9000000004</v>
      </c>
      <c r="E72" s="459">
        <v>956050.68</v>
      </c>
      <c r="F72" s="473">
        <v>51055.740000000005</v>
      </c>
      <c r="G72" s="458">
        <f>H72+J72+M72+IF(ІНСТРУКЦІЯ!$G$1,0,I72)+IF(ІНСТРУКЦІЯ!$H$1,0,K72)+IF(ІНСТРУКЦІЯ!$I$1,0,L72)</f>
        <v>7788432.9000000004</v>
      </c>
      <c r="H72" s="459">
        <v>5394583.75</v>
      </c>
      <c r="I72" s="459"/>
      <c r="J72" s="459">
        <v>2393849.15</v>
      </c>
      <c r="K72" s="459"/>
      <c r="L72" s="459"/>
      <c r="M72" s="459"/>
      <c r="N72" s="459"/>
      <c r="O72" s="459">
        <v>0</v>
      </c>
      <c r="P72" s="460">
        <f t="shared" si="46"/>
        <v>62</v>
      </c>
      <c r="Q72" s="457">
        <f t="shared" si="34"/>
        <v>5389931.5299999993</v>
      </c>
      <c r="R72" s="458">
        <f t="shared" si="12"/>
        <v>5060803.09</v>
      </c>
      <c r="S72" s="459">
        <f>280055.97+2331.58</f>
        <v>282387.55</v>
      </c>
      <c r="T72" s="459">
        <f>46351.63+389.26</f>
        <v>46740.89</v>
      </c>
      <c r="U72" s="461">
        <f>V72+X72+Z72+IF(ІНСТРУКЦІЯ!$G$1,0,W72)+IF(ІНСТРУКЦІЯ!$I$1,0,Y72)+IF(ІНСТРУКЦІЯ!$H$1,0,AA72)</f>
        <v>5060803.09</v>
      </c>
      <c r="V72" s="459">
        <f>3666662.15-0.02</f>
        <v>3666662.13</v>
      </c>
      <c r="W72" s="459"/>
      <c r="X72" s="459">
        <v>1394140.96</v>
      </c>
      <c r="Y72" s="459"/>
      <c r="Z72" s="459"/>
      <c r="AA72" s="459"/>
      <c r="AB72" s="459"/>
      <c r="AC72" s="459"/>
      <c r="AD72" s="459"/>
      <c r="AE72" s="460">
        <f t="shared" si="47"/>
        <v>62</v>
      </c>
      <c r="AF72" s="462">
        <f t="shared" si="37"/>
        <v>11787354.01</v>
      </c>
      <c r="AG72" s="458">
        <f t="shared" si="14"/>
        <v>11787354.01</v>
      </c>
      <c r="AH72" s="459"/>
      <c r="AI72" s="459"/>
      <c r="AJ72" s="458">
        <f t="shared" si="15"/>
        <v>11787354.01</v>
      </c>
      <c r="AK72" s="459">
        <v>11787354.01</v>
      </c>
      <c r="AL72" s="485" t="s">
        <v>42</v>
      </c>
      <c r="AM72" s="459"/>
      <c r="AN72" s="485"/>
      <c r="AO72" s="459"/>
      <c r="AP72" s="485" t="s">
        <v>42</v>
      </c>
      <c r="AQ72" s="459"/>
      <c r="AR72" s="485"/>
      <c r="AS72" s="459"/>
      <c r="AT72" s="485" t="s">
        <v>42</v>
      </c>
      <c r="AU72" s="476"/>
      <c r="AV72" s="476"/>
      <c r="AW72" s="486"/>
      <c r="AX72" s="486"/>
      <c r="AY72" s="459"/>
      <c r="AZ72" s="458"/>
      <c r="BA72" s="508">
        <f t="shared" si="38"/>
        <v>12294.980000000001</v>
      </c>
      <c r="BB72" s="509">
        <f t="shared" si="17"/>
        <v>11299.08</v>
      </c>
      <c r="BC72" s="510">
        <v>818.12</v>
      </c>
      <c r="BD72" s="510">
        <v>177.78</v>
      </c>
      <c r="BE72" s="509">
        <f t="shared" si="39"/>
        <v>11299.08</v>
      </c>
      <c r="BF72" s="510">
        <v>11299.08</v>
      </c>
      <c r="BG72" s="510" t="s">
        <v>42</v>
      </c>
      <c r="BH72" s="510"/>
      <c r="BI72" s="510"/>
      <c r="BJ72" s="510">
        <v>0</v>
      </c>
      <c r="BK72" s="510" t="s">
        <v>42</v>
      </c>
      <c r="BL72" s="510"/>
      <c r="BM72" s="510"/>
      <c r="BN72" s="510"/>
      <c r="BO72" s="510" t="s">
        <v>42</v>
      </c>
      <c r="BP72" s="478">
        <f t="shared" si="29"/>
        <v>0</v>
      </c>
      <c r="BQ72" s="477"/>
      <c r="BR72" s="487">
        <f t="shared" si="36"/>
        <v>0</v>
      </c>
      <c r="BS72" s="486"/>
      <c r="BT72" s="510"/>
      <c r="BU72" s="85">
        <f t="shared" si="48"/>
        <v>0.22</v>
      </c>
      <c r="BV72" s="85">
        <f t="shared" si="49"/>
        <v>0.23</v>
      </c>
      <c r="BW72" s="460">
        <f t="shared" si="50"/>
        <v>62</v>
      </c>
      <c r="BX72" s="467">
        <f>CA72+CG72+CN72+IF(ІНСТРУКЦІЯ!I62,0,'1_Елементи витрат'!CK72)</f>
        <v>12294.980000000001</v>
      </c>
      <c r="BY72" s="468">
        <f>CB72+CH72+CO72+IF(ІНСТРУКЦІЯ!I62,0,'1_Елементи витрат'!CL72)</f>
        <v>5.7561043698738565</v>
      </c>
      <c r="BZ72" s="85">
        <f t="shared" si="18"/>
        <v>0.16442269173354487</v>
      </c>
      <c r="CA72" s="467">
        <f>BF72+(BC72+BD72)*(Лист1!$E$11/100)</f>
        <v>12218.87405977139</v>
      </c>
      <c r="CB72" s="85">
        <f>CA72/'5_Розрахунок тарифів'!$I$7</f>
        <v>5.7123803359166549</v>
      </c>
      <c r="CC72" s="85">
        <f t="shared" si="19"/>
        <v>0.17692542499427485</v>
      </c>
      <c r="CD72" s="467">
        <f t="shared" si="40"/>
        <v>0</v>
      </c>
      <c r="CE72" s="467">
        <f t="shared" si="41"/>
        <v>0</v>
      </c>
      <c r="CF72" s="467">
        <f t="shared" si="42"/>
        <v>0</v>
      </c>
      <c r="CG72" s="467">
        <f>BJ72+(BC72+BD72)*(Лист1!$E$13/100)</f>
        <v>71.213695725882161</v>
      </c>
      <c r="CH72" s="85">
        <f>CG72/'5_Розрахунок тарифів'!$N$7</f>
        <v>4.0913364197105902E-2</v>
      </c>
      <c r="CI72" s="85">
        <f t="shared" si="20"/>
        <v>1.3318326560713174E-2</v>
      </c>
      <c r="CJ72" s="467" t="e">
        <f>#REF!</f>
        <v>#REF!</v>
      </c>
      <c r="CK72" s="386">
        <f t="shared" si="43"/>
        <v>0</v>
      </c>
      <c r="CL72" s="85"/>
      <c r="CM72" s="85" t="e">
        <f t="shared" si="21"/>
        <v>#DIV/0!</v>
      </c>
      <c r="CN72" s="467">
        <f>BP72+(BC72+BD72)*(Лист1!$E$15/100)</f>
        <v>4.8922445027283405</v>
      </c>
      <c r="CO72" s="85">
        <f>CN72/'5_Розрахунок тарифів'!$S$7</f>
        <v>2.8106697600959875E-3</v>
      </c>
      <c r="CP72" s="85">
        <f t="shared" si="22"/>
        <v>1.3318326560713174E-2</v>
      </c>
      <c r="CQ72" s="85">
        <f t="shared" si="44"/>
        <v>0</v>
      </c>
      <c r="CS72" s="426">
        <f t="shared" si="45"/>
        <v>5364.5810377583966</v>
      </c>
    </row>
    <row r="73" spans="1:97" ht="24">
      <c r="A73" s="455">
        <f>IF(ISBLANK(B73),"",COUNTA($B$11:B73))</f>
        <v>63</v>
      </c>
      <c r="B73" s="500" t="s">
        <v>844</v>
      </c>
      <c r="C73" s="479">
        <f t="shared" si="33"/>
        <v>0</v>
      </c>
      <c r="D73" s="458">
        <f t="shared" si="11"/>
        <v>0</v>
      </c>
      <c r="E73" s="459"/>
      <c r="F73" s="473"/>
      <c r="G73" s="458">
        <f>H73+J73+M73+IF(ІНСТРУКЦІЯ!$G$1,0,I73)+IF(ІНСТРУКЦІЯ!$H$1,0,K73)+IF(ІНСТРУКЦІЯ!$I$1,0,L73)</f>
        <v>0</v>
      </c>
      <c r="H73" s="459"/>
      <c r="I73" s="459"/>
      <c r="J73" s="459"/>
      <c r="K73" s="459"/>
      <c r="L73" s="459"/>
      <c r="M73" s="459"/>
      <c r="N73" s="459"/>
      <c r="O73" s="459">
        <v>0</v>
      </c>
      <c r="P73" s="460">
        <f t="shared" si="46"/>
        <v>63</v>
      </c>
      <c r="Q73" s="457">
        <f t="shared" si="34"/>
        <v>0</v>
      </c>
      <c r="R73" s="458">
        <f t="shared" si="12"/>
        <v>0</v>
      </c>
      <c r="S73" s="459"/>
      <c r="T73" s="459"/>
      <c r="U73" s="461">
        <f>V73+X73+Z73+IF(ІНСТРУКЦІЯ!$G$1,0,W73)+IF(ІНСТРУКЦІЯ!$I$1,0,Y73)+IF(ІНСТРУКЦІЯ!$H$1,0,AA73)</f>
        <v>0</v>
      </c>
      <c r="V73" s="459"/>
      <c r="W73" s="459"/>
      <c r="X73" s="459"/>
      <c r="Y73" s="459"/>
      <c r="Z73" s="459"/>
      <c r="AA73" s="459"/>
      <c r="AB73" s="459"/>
      <c r="AC73" s="459"/>
      <c r="AD73" s="459"/>
      <c r="AE73" s="460">
        <f t="shared" si="47"/>
        <v>63</v>
      </c>
      <c r="AF73" s="462">
        <f t="shared" si="37"/>
        <v>0</v>
      </c>
      <c r="AG73" s="458">
        <f t="shared" si="14"/>
        <v>0</v>
      </c>
      <c r="AH73" s="459"/>
      <c r="AI73" s="459"/>
      <c r="AJ73" s="458">
        <f t="shared" si="15"/>
        <v>0</v>
      </c>
      <c r="AK73" s="459"/>
      <c r="AL73" s="485" t="s">
        <v>42</v>
      </c>
      <c r="AM73" s="459"/>
      <c r="AN73" s="485"/>
      <c r="AO73" s="459"/>
      <c r="AP73" s="485"/>
      <c r="AQ73" s="459"/>
      <c r="AR73" s="485"/>
      <c r="AS73" s="459"/>
      <c r="AT73" s="485" t="s">
        <v>42</v>
      </c>
      <c r="AU73" s="476"/>
      <c r="AV73" s="476"/>
      <c r="AW73" s="486"/>
      <c r="AX73" s="486"/>
      <c r="AY73" s="459"/>
      <c r="AZ73" s="458"/>
      <c r="BA73" s="508">
        <f t="shared" si="38"/>
        <v>0</v>
      </c>
      <c r="BB73" s="509">
        <f t="shared" si="17"/>
        <v>0</v>
      </c>
      <c r="BC73" s="510"/>
      <c r="BD73" s="510"/>
      <c r="BE73" s="509">
        <f t="shared" si="39"/>
        <v>0</v>
      </c>
      <c r="BF73" s="510"/>
      <c r="BG73" s="510" t="s">
        <v>42</v>
      </c>
      <c r="BH73" s="510"/>
      <c r="BI73" s="510"/>
      <c r="BJ73" s="510"/>
      <c r="BK73" s="510"/>
      <c r="BL73" s="510"/>
      <c r="BM73" s="510"/>
      <c r="BN73" s="510"/>
      <c r="BO73" s="510" t="s">
        <v>42</v>
      </c>
      <c r="BP73" s="478">
        <f t="shared" si="29"/>
        <v>0</v>
      </c>
      <c r="BQ73" s="477"/>
      <c r="BR73" s="487">
        <f t="shared" si="36"/>
        <v>0</v>
      </c>
      <c r="BS73" s="486"/>
      <c r="BT73" s="510"/>
      <c r="BU73" s="85">
        <f t="shared" si="48"/>
        <v>0</v>
      </c>
      <c r="BV73" s="85">
        <f t="shared" si="49"/>
        <v>0</v>
      </c>
      <c r="BW73" s="460">
        <f t="shared" si="50"/>
        <v>63</v>
      </c>
      <c r="BX73" s="467">
        <f>CA73+CG73+CN73+IF(ІНСТРУКЦІЯ!I63,0,'1_Елементи витрат'!CK73)</f>
        <v>0</v>
      </c>
      <c r="BY73" s="468">
        <f>CB73+CH73+CO73+IF(ІНСТРУКЦІЯ!I63,0,'1_Елементи витрат'!CL73)</f>
        <v>0</v>
      </c>
      <c r="BZ73" s="85">
        <f t="shared" si="18"/>
        <v>0</v>
      </c>
      <c r="CA73" s="467">
        <f>BF73+(BC73+BD73)*(Лист1!$E$11/100)</f>
        <v>0</v>
      </c>
      <c r="CB73" s="85">
        <f>CA73/'5_Розрахунок тарифів'!$I$7</f>
        <v>0</v>
      </c>
      <c r="CC73" s="85">
        <f t="shared" si="19"/>
        <v>0</v>
      </c>
      <c r="CD73" s="467">
        <f t="shared" si="40"/>
        <v>0</v>
      </c>
      <c r="CE73" s="467">
        <f t="shared" si="41"/>
        <v>0</v>
      </c>
      <c r="CF73" s="467">
        <f t="shared" si="42"/>
        <v>0</v>
      </c>
      <c r="CG73" s="467">
        <f>BJ73+(BC73+BD73)*(Лист1!$E$13/100)</f>
        <v>0</v>
      </c>
      <c r="CH73" s="85">
        <f>CG73/'5_Розрахунок тарифів'!$N$7</f>
        <v>0</v>
      </c>
      <c r="CI73" s="85">
        <f t="shared" si="20"/>
        <v>0</v>
      </c>
      <c r="CJ73" s="467" t="e">
        <f>#REF!</f>
        <v>#REF!</v>
      </c>
      <c r="CK73" s="386">
        <f t="shared" si="43"/>
        <v>0</v>
      </c>
      <c r="CL73" s="85"/>
      <c r="CM73" s="85" t="e">
        <f t="shared" si="21"/>
        <v>#DIV/0!</v>
      </c>
      <c r="CN73" s="467">
        <f>BP73+(BC73+BD73)*(Лист1!$E$15/100)</f>
        <v>0</v>
      </c>
      <c r="CO73" s="85">
        <f>CN73/'5_Розрахунок тарифів'!$S$7</f>
        <v>0</v>
      </c>
      <c r="CP73" s="85">
        <f t="shared" si="22"/>
        <v>0</v>
      </c>
      <c r="CQ73" s="85">
        <f t="shared" si="44"/>
        <v>0</v>
      </c>
      <c r="CS73" s="426">
        <f t="shared" si="45"/>
        <v>0</v>
      </c>
    </row>
    <row r="74" spans="1:97">
      <c r="A74" s="455">
        <f>IF(ISBLANK(B74),"",COUNTA($B$11:B74))</f>
        <v>64</v>
      </c>
      <c r="B74" s="500" t="s">
        <v>845</v>
      </c>
      <c r="C74" s="479">
        <f t="shared" si="33"/>
        <v>20878.359999999997</v>
      </c>
      <c r="D74" s="458">
        <f t="shared" si="11"/>
        <v>20759.349999999999</v>
      </c>
      <c r="E74" s="459"/>
      <c r="F74" s="473">
        <v>119.01</v>
      </c>
      <c r="G74" s="458">
        <f>H74+J74+M74+IF(ІНСТРУКЦІЯ!$G$1,0,I74)+IF(ІНСТРУКЦІЯ!$H$1,0,K74)+IF(ІНСТРУКЦІЯ!$I$1,0,L74)</f>
        <v>20759.349999999999</v>
      </c>
      <c r="H74" s="459">
        <v>8143.33</v>
      </c>
      <c r="I74" s="459"/>
      <c r="J74" s="459">
        <v>12616.02</v>
      </c>
      <c r="K74" s="459"/>
      <c r="L74" s="459"/>
      <c r="M74" s="459"/>
      <c r="N74" s="459"/>
      <c r="O74" s="459">
        <v>0</v>
      </c>
      <c r="P74" s="460">
        <f t="shared" si="46"/>
        <v>64</v>
      </c>
      <c r="Q74" s="502">
        <f t="shared" si="34"/>
        <v>7422.75</v>
      </c>
      <c r="R74" s="458">
        <f t="shared" si="12"/>
        <v>7422.75</v>
      </c>
      <c r="S74" s="459"/>
      <c r="T74" s="459"/>
      <c r="U74" s="461">
        <f>V74+X74+Z74+IF(ІНСТРУКЦІЯ!$G$1,0,W74)+IF(ІНСТРУКЦІЯ!$I$1,0,Y74)+IF(ІНСТРУКЦІЯ!$H$1,0,AA74)</f>
        <v>7422.75</v>
      </c>
      <c r="V74" s="459"/>
      <c r="W74" s="459"/>
      <c r="X74" s="459">
        <f>7422.77-0.02</f>
        <v>7422.75</v>
      </c>
      <c r="Y74" s="459"/>
      <c r="Z74" s="459"/>
      <c r="AA74" s="459"/>
      <c r="AB74" s="459"/>
      <c r="AC74" s="459"/>
      <c r="AD74" s="459"/>
      <c r="AE74" s="460">
        <f t="shared" si="47"/>
        <v>64</v>
      </c>
      <c r="AF74" s="462">
        <f t="shared" si="37"/>
        <v>10910.23</v>
      </c>
      <c r="AG74" s="458">
        <f t="shared" si="14"/>
        <v>10910.23</v>
      </c>
      <c r="AH74" s="459"/>
      <c r="AI74" s="459"/>
      <c r="AJ74" s="458">
        <f t="shared" si="15"/>
        <v>10910.23</v>
      </c>
      <c r="AK74" s="459">
        <v>10910.23</v>
      </c>
      <c r="AL74" s="485" t="s">
        <v>42</v>
      </c>
      <c r="AM74" s="459"/>
      <c r="AN74" s="485"/>
      <c r="AO74" s="459"/>
      <c r="AP74" s="485"/>
      <c r="AQ74" s="459"/>
      <c r="AR74" s="485"/>
      <c r="AS74" s="459"/>
      <c r="AT74" s="485" t="s">
        <v>42</v>
      </c>
      <c r="AU74" s="476"/>
      <c r="AV74" s="476"/>
      <c r="AW74" s="486"/>
      <c r="AX74" s="486"/>
      <c r="AY74" s="459"/>
      <c r="AZ74" s="458"/>
      <c r="BA74" s="508">
        <f t="shared" si="38"/>
        <v>24.54</v>
      </c>
      <c r="BB74" s="509">
        <f t="shared" si="17"/>
        <v>24.54</v>
      </c>
      <c r="BC74" s="510"/>
      <c r="BD74" s="510"/>
      <c r="BE74" s="509">
        <f t="shared" ref="BE74:BE99" si="51">BF74+BJ74+BL74+BP74</f>
        <v>24.54</v>
      </c>
      <c r="BF74" s="510"/>
      <c r="BG74" s="510" t="s">
        <v>42</v>
      </c>
      <c r="BH74" s="510"/>
      <c r="BI74" s="510"/>
      <c r="BJ74" s="510">
        <v>24.54</v>
      </c>
      <c r="BK74" s="510" t="s">
        <v>42</v>
      </c>
      <c r="BL74" s="510"/>
      <c r="BM74" s="510"/>
      <c r="BN74" s="510"/>
      <c r="BO74" s="510" t="s">
        <v>42</v>
      </c>
      <c r="BP74" s="478">
        <f t="shared" si="29"/>
        <v>0</v>
      </c>
      <c r="BQ74" s="477"/>
      <c r="BR74" s="487">
        <f t="shared" si="36"/>
        <v>0</v>
      </c>
      <c r="BS74" s="486"/>
      <c r="BT74" s="510"/>
      <c r="BU74" s="85">
        <f t="shared" si="48"/>
        <v>0.33</v>
      </c>
      <c r="BV74" s="85">
        <f t="shared" si="49"/>
        <v>0.33</v>
      </c>
      <c r="BW74" s="460">
        <f t="shared" si="50"/>
        <v>64</v>
      </c>
      <c r="BX74" s="467">
        <f>CA74+CG74+CN74+IF(ІНСТРУКЦІЯ!I65,0,'1_Елементи витрат'!CK74)</f>
        <v>24.54</v>
      </c>
      <c r="BY74" s="468">
        <f>CB74+CH74+CO74+IF(ІНСТРУКЦІЯ!I65,0,'1_Елементи витрат'!CL74)</f>
        <v>1.4098607678804631E-2</v>
      </c>
      <c r="BZ74" s="85">
        <f t="shared" si="18"/>
        <v>3.2817726056823113E-4</v>
      </c>
      <c r="CA74" s="467">
        <f>BF74+(BC74+BD74)*(Лист1!$E$11/100)</f>
        <v>0</v>
      </c>
      <c r="CB74" s="85">
        <f>CA74/'5_Розрахунок тарифів'!$I$7</f>
        <v>0</v>
      </c>
      <c r="CC74" s="85">
        <f t="shared" si="19"/>
        <v>0</v>
      </c>
      <c r="CD74" s="467">
        <f t="shared" ref="CD74:CD99" si="52">BH74+BR74</f>
        <v>0</v>
      </c>
      <c r="CE74" s="467">
        <f t="shared" ref="CE74:CE99" si="53">(BC74)/$BB$17*($BH$17+$BR$17)</f>
        <v>0</v>
      </c>
      <c r="CF74" s="467">
        <f t="shared" ref="CF74:CF99" si="54">(BD74/$BB$17)*($BH$17+$BR$17)</f>
        <v>0</v>
      </c>
      <c r="CG74" s="467">
        <f>BJ74+(BC74+BD74)*(Лист1!$E$13/100)</f>
        <v>24.54</v>
      </c>
      <c r="CH74" s="85">
        <f>CG74/'5_Розрахунок тарифів'!$N$7</f>
        <v>1.4098607678804631E-2</v>
      </c>
      <c r="CI74" s="85">
        <f t="shared" si="20"/>
        <v>4.5894505329136621E-3</v>
      </c>
      <c r="CJ74" s="467" t="e">
        <f>#REF!</f>
        <v>#REF!</v>
      </c>
      <c r="CK74" s="386">
        <f t="shared" ref="CK74:CK99" si="55">BL74+(BC74+BD74)/$BB$17*$BL$17</f>
        <v>0</v>
      </c>
      <c r="CL74" s="85"/>
      <c r="CM74" s="85" t="e">
        <f t="shared" si="21"/>
        <v>#DIV/0!</v>
      </c>
      <c r="CN74" s="467">
        <f>BP74+(BC74+BD74)*(Лист1!$E$15/100)</f>
        <v>0</v>
      </c>
      <c r="CO74" s="85">
        <f>CN74/'5_Розрахунок тарифів'!$S$7</f>
        <v>0</v>
      </c>
      <c r="CP74" s="85">
        <f t="shared" si="22"/>
        <v>0</v>
      </c>
      <c r="CQ74" s="85">
        <f t="shared" ref="CQ74:CQ99" si="56">BT74+(BC74+BD74)/$BB$17*$BT$17</f>
        <v>0</v>
      </c>
      <c r="CS74" s="426">
        <f t="shared" ref="CS74:CS86" si="57">(U74+(SUM(S74:T74)/$R$17*$U$17))/1000</f>
        <v>7.4227499999999997</v>
      </c>
    </row>
    <row r="75" spans="1:97">
      <c r="A75" s="455">
        <f>IF(ISBLANK(B75),"",COUNTA($B$11:B75))</f>
        <v>65</v>
      </c>
      <c r="B75" s="500" t="s">
        <v>846</v>
      </c>
      <c r="C75" s="479">
        <f t="shared" si="33"/>
        <v>11375.1</v>
      </c>
      <c r="D75" s="458">
        <f t="shared" ref="D75:D86" si="58">G75+O75+N75</f>
        <v>11036.2</v>
      </c>
      <c r="E75" s="459">
        <v>338.90000000000003</v>
      </c>
      <c r="F75" s="473"/>
      <c r="G75" s="458">
        <f>H75+J75+M75+IF(ІНСТРУКЦІЯ!$G$1,0,I75)+IF(ІНСТРУКЦІЯ!$H$1,0,K75)+IF(ІНСТРУКЦІЯ!$I$1,0,L75)</f>
        <v>11036.2</v>
      </c>
      <c r="H75" s="459">
        <v>11036.2</v>
      </c>
      <c r="I75" s="459"/>
      <c r="J75" s="459"/>
      <c r="K75" s="459"/>
      <c r="L75" s="459"/>
      <c r="M75" s="459"/>
      <c r="N75" s="459"/>
      <c r="O75" s="459">
        <v>0</v>
      </c>
      <c r="P75" s="460">
        <f t="shared" si="46"/>
        <v>65</v>
      </c>
      <c r="Q75" s="457">
        <f t="shared" si="34"/>
        <v>17182.62</v>
      </c>
      <c r="R75" s="458">
        <f t="shared" ref="R75:R86" si="59">U75+AD75+AC75</f>
        <v>16443.39</v>
      </c>
      <c r="S75" s="459">
        <f>733.11+6.12</f>
        <v>739.23</v>
      </c>
      <c r="T75" s="459"/>
      <c r="U75" s="461">
        <f>V75+X75+Z75+IF(ІНСТРУКЦІЯ!$G$1,0,W75)+IF(ІНСТРУКЦІЯ!$I$1,0,Y75)+IF(ІНСТРУКЦІЯ!$H$1,0,AA75)</f>
        <v>16443.39</v>
      </c>
      <c r="V75" s="459">
        <f>16443.32+0.07</f>
        <v>16443.39</v>
      </c>
      <c r="W75" s="459"/>
      <c r="X75" s="459"/>
      <c r="Y75" s="459"/>
      <c r="Z75" s="459"/>
      <c r="AA75" s="459"/>
      <c r="AB75" s="459"/>
      <c r="AC75" s="459"/>
      <c r="AD75" s="459"/>
      <c r="AE75" s="460">
        <f t="shared" si="47"/>
        <v>65</v>
      </c>
      <c r="AF75" s="462">
        <f t="shared" si="37"/>
        <v>51265.319999999992</v>
      </c>
      <c r="AG75" s="458">
        <f t="shared" ref="AG75:AG98" si="60">AJ75</f>
        <v>51265.319999999992</v>
      </c>
      <c r="AH75" s="459"/>
      <c r="AI75" s="459"/>
      <c r="AJ75" s="458">
        <f t="shared" ref="AJ75:AJ98" si="61">AK75+AO75+AS75</f>
        <v>51265.319999999992</v>
      </c>
      <c r="AK75" s="459">
        <v>17496.48</v>
      </c>
      <c r="AL75" s="485" t="s">
        <v>42</v>
      </c>
      <c r="AM75" s="459"/>
      <c r="AN75" s="485"/>
      <c r="AO75" s="459">
        <v>33768.839999999997</v>
      </c>
      <c r="AP75" s="485" t="s">
        <v>42</v>
      </c>
      <c r="AQ75" s="459"/>
      <c r="AR75" s="485"/>
      <c r="AS75" s="459"/>
      <c r="AT75" s="485" t="s">
        <v>42</v>
      </c>
      <c r="AU75" s="476"/>
      <c r="AV75" s="476"/>
      <c r="AW75" s="486"/>
      <c r="AX75" s="486"/>
      <c r="AY75" s="459"/>
      <c r="AZ75" s="458"/>
      <c r="BA75" s="508">
        <f t="shared" si="38"/>
        <v>61</v>
      </c>
      <c r="BB75" s="509">
        <f t="shared" ref="BB75:BB86" si="62">BE75+BT75+BR75+BH75+BQ75+BS75</f>
        <v>32.94</v>
      </c>
      <c r="BC75" s="510">
        <v>0.94</v>
      </c>
      <c r="BD75" s="510">
        <v>27.12</v>
      </c>
      <c r="BE75" s="509">
        <f t="shared" si="51"/>
        <v>32.94</v>
      </c>
      <c r="BF75" s="510">
        <v>32.94</v>
      </c>
      <c r="BG75" s="510" t="s">
        <v>42</v>
      </c>
      <c r="BH75" s="510"/>
      <c r="BI75" s="510"/>
      <c r="BJ75" s="510"/>
      <c r="BK75" s="510"/>
      <c r="BL75" s="510"/>
      <c r="BM75" s="510"/>
      <c r="BN75" s="510"/>
      <c r="BO75" s="510" t="s">
        <v>42</v>
      </c>
      <c r="BP75" s="478">
        <f t="shared" si="29"/>
        <v>0</v>
      </c>
      <c r="BQ75" s="477"/>
      <c r="BR75" s="487">
        <f t="shared" si="36"/>
        <v>0</v>
      </c>
      <c r="BS75" s="486"/>
      <c r="BT75" s="510"/>
      <c r="BU75" s="85">
        <f t="shared" si="48"/>
        <v>0.2</v>
      </c>
      <c r="BV75" s="85">
        <f t="shared" si="49"/>
        <v>0.36</v>
      </c>
      <c r="BW75" s="460">
        <f t="shared" si="50"/>
        <v>65</v>
      </c>
      <c r="BX75" s="467">
        <f>CA75+CG75+CN75+IF(ІНСТРУКЦІЯ!I66,0,'1_Елементи витрат'!CK75)</f>
        <v>60.999999999999993</v>
      </c>
      <c r="BY75" s="468">
        <f>CB75+CH75+CO75+IF(ІНСТРУКЦІЯ!I66,0,'1_Елементи витрат'!CL75)</f>
        <v>2.8747248888187381E-2</v>
      </c>
      <c r="BZ75" s="85">
        <f t="shared" si="18"/>
        <v>8.157625466447473E-4</v>
      </c>
      <c r="CA75" s="467">
        <f>BF75+(BC75+BD75)*(Лист1!$E$11/100)</f>
        <v>58.855675587092264</v>
      </c>
      <c r="CB75" s="85">
        <f>CA75/'5_Розрахунок тарифів'!$I$7</f>
        <v>2.7515301511102246E-2</v>
      </c>
      <c r="CC75" s="85">
        <f t="shared" si="19"/>
        <v>8.5221153484630414E-4</v>
      </c>
      <c r="CD75" s="467">
        <f t="shared" si="52"/>
        <v>0</v>
      </c>
      <c r="CE75" s="467">
        <f t="shared" si="53"/>
        <v>0</v>
      </c>
      <c r="CF75" s="467">
        <f t="shared" si="54"/>
        <v>0</v>
      </c>
      <c r="CG75" s="467">
        <f>BJ75+(BC75+BD75)*(Лист1!$E$13/100)</f>
        <v>2.0064828818839779</v>
      </c>
      <c r="CH75" s="85">
        <f>CG75/'5_Розрахунок тарифів'!$N$7</f>
        <v>1.1527552960847391E-3</v>
      </c>
      <c r="CI75" s="85">
        <f t="shared" si="20"/>
        <v>3.7525077145658366E-4</v>
      </c>
      <c r="CJ75" s="467" t="e">
        <f>#REF!</f>
        <v>#REF!</v>
      </c>
      <c r="CK75" s="386">
        <f t="shared" si="55"/>
        <v>0</v>
      </c>
      <c r="CL75" s="85"/>
      <c r="CM75" s="85" t="e">
        <f t="shared" si="21"/>
        <v>#DIV/0!</v>
      </c>
      <c r="CN75" s="467">
        <f>BP75+(BC75+BD75)*(Лист1!$E$15/100)</f>
        <v>0.13784153102375465</v>
      </c>
      <c r="CO75" s="85">
        <f>CN75/'5_Розрахунок тарифів'!$S$7</f>
        <v>7.9192081000395041E-5</v>
      </c>
      <c r="CP75" s="85">
        <f t="shared" si="22"/>
        <v>3.7525077145658371E-4</v>
      </c>
      <c r="CQ75" s="85">
        <f t="shared" si="56"/>
        <v>0</v>
      </c>
      <c r="CS75" s="426">
        <f t="shared" si="57"/>
        <v>17.125682214922055</v>
      </c>
    </row>
    <row r="76" spans="1:97">
      <c r="A76" s="455">
        <f>IF(ISBLANK(B76),"",COUNTA($B$11:B76))</f>
        <v>66</v>
      </c>
      <c r="B76" s="500" t="s">
        <v>847</v>
      </c>
      <c r="C76" s="479">
        <f t="shared" si="33"/>
        <v>56703.409999999996</v>
      </c>
      <c r="D76" s="458">
        <f t="shared" si="58"/>
        <v>53044.88</v>
      </c>
      <c r="E76" s="459">
        <v>3658.5299999999997</v>
      </c>
      <c r="F76" s="473"/>
      <c r="G76" s="458">
        <f>H76+J76+M76+IF(ІНСТРУКЦІЯ!$G$1,0,I76)+IF(ІНСТРУКЦІЯ!$H$1,0,K76)+IF(ІНСТРУКЦІЯ!$I$1,0,L76)</f>
        <v>53044.88</v>
      </c>
      <c r="H76" s="459"/>
      <c r="I76" s="459"/>
      <c r="J76" s="459">
        <v>53044.88</v>
      </c>
      <c r="K76" s="459"/>
      <c r="L76" s="459"/>
      <c r="M76" s="459"/>
      <c r="N76" s="459"/>
      <c r="O76" s="459">
        <v>0</v>
      </c>
      <c r="P76" s="460">
        <f t="shared" si="46"/>
        <v>66</v>
      </c>
      <c r="Q76" s="457">
        <f t="shared" si="34"/>
        <v>56534.45</v>
      </c>
      <c r="R76" s="458">
        <f t="shared" si="59"/>
        <v>52875.89</v>
      </c>
      <c r="S76" s="473">
        <f>3628.43+30.15-0.02</f>
        <v>3658.56</v>
      </c>
      <c r="T76" s="459"/>
      <c r="U76" s="461">
        <f>V76+X76+Z76+IF(ІНСТРУКЦІЯ!$G$1,0,W76)+IF(ІНСТРУКЦІЯ!$I$1,0,Y76)+IF(ІНСТРУКЦІЯ!$H$1,0,AA76)</f>
        <v>52875.89</v>
      </c>
      <c r="V76" s="459"/>
      <c r="W76" s="459"/>
      <c r="X76" s="459">
        <v>52875.89</v>
      </c>
      <c r="Y76" s="459"/>
      <c r="Z76" s="459"/>
      <c r="AA76" s="459"/>
      <c r="AB76" s="459"/>
      <c r="AC76" s="459"/>
      <c r="AD76" s="459"/>
      <c r="AE76" s="460">
        <f t="shared" si="47"/>
        <v>66</v>
      </c>
      <c r="AF76" s="462">
        <f t="shared" si="37"/>
        <v>216448.73</v>
      </c>
      <c r="AG76" s="458">
        <f t="shared" si="60"/>
        <v>216448.73</v>
      </c>
      <c r="AH76" s="459"/>
      <c r="AI76" s="459"/>
      <c r="AJ76" s="458">
        <f t="shared" si="61"/>
        <v>216448.73</v>
      </c>
      <c r="AK76" s="459">
        <v>216448.73</v>
      </c>
      <c r="AL76" s="485" t="s">
        <v>42</v>
      </c>
      <c r="AM76" s="459"/>
      <c r="AN76" s="485"/>
      <c r="AO76" s="459"/>
      <c r="AP76" s="485"/>
      <c r="AQ76" s="459"/>
      <c r="AR76" s="485"/>
      <c r="AS76" s="459"/>
      <c r="AT76" s="485" t="s">
        <v>42</v>
      </c>
      <c r="AU76" s="476"/>
      <c r="AV76" s="476"/>
      <c r="AW76" s="486"/>
      <c r="AX76" s="486"/>
      <c r="AY76" s="459"/>
      <c r="AZ76" s="458"/>
      <c r="BA76" s="508">
        <f t="shared" si="38"/>
        <v>0</v>
      </c>
      <c r="BB76" s="509">
        <f t="shared" si="62"/>
        <v>0</v>
      </c>
      <c r="BC76" s="510"/>
      <c r="BD76" s="510"/>
      <c r="BE76" s="509">
        <f t="shared" si="51"/>
        <v>0</v>
      </c>
      <c r="BF76" s="510"/>
      <c r="BG76" s="510" t="s">
        <v>42</v>
      </c>
      <c r="BH76" s="510"/>
      <c r="BI76" s="510"/>
      <c r="BJ76" s="510">
        <v>0</v>
      </c>
      <c r="BK76" s="510" t="s">
        <v>42</v>
      </c>
      <c r="BL76" s="510"/>
      <c r="BM76" s="510"/>
      <c r="BN76" s="510"/>
      <c r="BO76" s="510" t="s">
        <v>42</v>
      </c>
      <c r="BP76" s="478">
        <f t="shared" si="29"/>
        <v>0</v>
      </c>
      <c r="BQ76" s="477"/>
      <c r="BR76" s="487">
        <f t="shared" si="36"/>
        <v>0</v>
      </c>
      <c r="BS76" s="486"/>
      <c r="BT76" s="510"/>
      <c r="BU76" s="85">
        <f t="shared" si="48"/>
        <v>0</v>
      </c>
      <c r="BV76" s="85">
        <f t="shared" si="49"/>
        <v>0</v>
      </c>
      <c r="BW76" s="460">
        <f t="shared" si="50"/>
        <v>66</v>
      </c>
      <c r="BX76" s="467">
        <f>CA76+CG76+CN76+IF(ІНСТРУКЦІЯ!I67,0,'1_Елементи витрат'!CK76)</f>
        <v>0</v>
      </c>
      <c r="BY76" s="468">
        <f>CB76+CH76+CO76+IF(ІНСТРУКЦІЯ!I67,0,'1_Елементи витрат'!CL76)</f>
        <v>0</v>
      </c>
      <c r="BZ76" s="85">
        <f t="shared" ref="BZ76:BZ99" si="63">BX76/$BX$2*100</f>
        <v>0</v>
      </c>
      <c r="CA76" s="467">
        <f>BF76+(BC76+BD76)*(Лист1!$E$11/100)</f>
        <v>0</v>
      </c>
      <c r="CB76" s="85">
        <f>CA76/'5_Розрахунок тарифів'!$I$7</f>
        <v>0</v>
      </c>
      <c r="CC76" s="85">
        <f t="shared" ref="CC76:CC99" si="64">CA76/$CA$2*100</f>
        <v>0</v>
      </c>
      <c r="CD76" s="467">
        <f t="shared" si="52"/>
        <v>0</v>
      </c>
      <c r="CE76" s="467">
        <f t="shared" si="53"/>
        <v>0</v>
      </c>
      <c r="CF76" s="467">
        <f t="shared" si="54"/>
        <v>0</v>
      </c>
      <c r="CG76" s="467">
        <f>BJ76+(BC76+BD76)*(Лист1!$E$13/100)</f>
        <v>0</v>
      </c>
      <c r="CH76" s="85">
        <f>CG76/'5_Розрахунок тарифів'!$N$7</f>
        <v>0</v>
      </c>
      <c r="CI76" s="85">
        <f t="shared" ref="CI76:CI99" si="65">CG76/$CG$2*100</f>
        <v>0</v>
      </c>
      <c r="CJ76" s="467" t="e">
        <f>#REF!</f>
        <v>#REF!</v>
      </c>
      <c r="CK76" s="386">
        <f t="shared" si="55"/>
        <v>0</v>
      </c>
      <c r="CL76" s="85"/>
      <c r="CM76" s="85" t="e">
        <f t="shared" ref="CM76:CM99" si="66">CK76/$CK$2*100</f>
        <v>#DIV/0!</v>
      </c>
      <c r="CN76" s="467">
        <f>BP76+(BC76+BD76)*(Лист1!$E$15/100)</f>
        <v>0</v>
      </c>
      <c r="CO76" s="85">
        <f>CN76/'5_Розрахунок тарифів'!$S$7</f>
        <v>0</v>
      </c>
      <c r="CP76" s="85">
        <f t="shared" ref="CP76:CP99" si="67">CN76/$CN$2*100</f>
        <v>0</v>
      </c>
      <c r="CQ76" s="85">
        <f t="shared" si="56"/>
        <v>0</v>
      </c>
      <c r="CS76" s="426">
        <f t="shared" si="57"/>
        <v>56.252656372881546</v>
      </c>
    </row>
    <row r="77" spans="1:97" ht="24">
      <c r="A77" s="455">
        <f>IF(ISBLANK(B77),"",COUNTA($B$11:B77))</f>
        <v>67</v>
      </c>
      <c r="B77" s="500" t="s">
        <v>848</v>
      </c>
      <c r="C77" s="479">
        <f t="shared" si="33"/>
        <v>230000.04</v>
      </c>
      <c r="D77" s="458">
        <f t="shared" si="58"/>
        <v>230000.04</v>
      </c>
      <c r="E77" s="459"/>
      <c r="F77" s="473"/>
      <c r="G77" s="458">
        <f>H77+J77+M77+IF(ІНСТРУКЦІЯ!$G$1,0,I77)+IF(ІНСТРУКЦІЯ!$H$1,0,K77)+IF(ІНСТРУКЦІЯ!$I$1,0,L77)</f>
        <v>230000.04</v>
      </c>
      <c r="H77" s="459">
        <v>230000.04</v>
      </c>
      <c r="I77" s="459"/>
      <c r="J77" s="459"/>
      <c r="K77" s="459"/>
      <c r="L77" s="459"/>
      <c r="M77" s="459"/>
      <c r="N77" s="459"/>
      <c r="O77" s="459">
        <v>0</v>
      </c>
      <c r="P77" s="460">
        <f t="shared" si="46"/>
        <v>67</v>
      </c>
      <c r="Q77" s="457">
        <f t="shared" si="34"/>
        <v>57979.14</v>
      </c>
      <c r="R77" s="458">
        <f t="shared" si="59"/>
        <v>44000</v>
      </c>
      <c r="S77" s="459">
        <f>13863.8+115.44-0.1</f>
        <v>13979.14</v>
      </c>
      <c r="T77" s="459"/>
      <c r="U77" s="461">
        <f>V77+X77+Z77+IF(ІНСТРУКЦІЯ!$G$1,0,W77)+IF(ІНСТРУКЦІЯ!$I$1,0,Y77)+IF(ІНСТРУКЦІЯ!$H$1,0,AA77)</f>
        <v>44000</v>
      </c>
      <c r="V77" s="459">
        <v>44000</v>
      </c>
      <c r="W77" s="459"/>
      <c r="X77" s="459"/>
      <c r="Y77" s="459"/>
      <c r="Z77" s="459"/>
      <c r="AA77" s="459"/>
      <c r="AB77" s="459"/>
      <c r="AC77" s="459"/>
      <c r="AD77" s="459"/>
      <c r="AE77" s="460">
        <f t="shared" si="47"/>
        <v>67</v>
      </c>
      <c r="AF77" s="462">
        <f t="shared" si="37"/>
        <v>28811.97</v>
      </c>
      <c r="AG77" s="458">
        <f t="shared" si="60"/>
        <v>28811.97</v>
      </c>
      <c r="AH77" s="459"/>
      <c r="AI77" s="459"/>
      <c r="AJ77" s="458">
        <f t="shared" si="61"/>
        <v>28811.97</v>
      </c>
      <c r="AK77" s="459">
        <v>28811.97</v>
      </c>
      <c r="AL77" s="485" t="s">
        <v>42</v>
      </c>
      <c r="AM77" s="459"/>
      <c r="AN77" s="485"/>
      <c r="AO77" s="459"/>
      <c r="AP77" s="485"/>
      <c r="AQ77" s="459"/>
      <c r="AR77" s="485"/>
      <c r="AS77" s="459"/>
      <c r="AT77" s="485" t="s">
        <v>42</v>
      </c>
      <c r="AU77" s="476"/>
      <c r="AV77" s="476"/>
      <c r="AW77" s="486"/>
      <c r="AX77" s="486"/>
      <c r="AY77" s="459"/>
      <c r="AZ77" s="458"/>
      <c r="BA77" s="508">
        <f t="shared" si="38"/>
        <v>297.83</v>
      </c>
      <c r="BB77" s="509">
        <f t="shared" si="62"/>
        <v>297.83</v>
      </c>
      <c r="BC77" s="510"/>
      <c r="BD77" s="510"/>
      <c r="BE77" s="509">
        <f t="shared" si="51"/>
        <v>297.83</v>
      </c>
      <c r="BF77" s="510">
        <v>297.83</v>
      </c>
      <c r="BG77" s="510" t="s">
        <v>42</v>
      </c>
      <c r="BH77" s="510"/>
      <c r="BI77" s="510"/>
      <c r="BJ77" s="510"/>
      <c r="BK77" s="510"/>
      <c r="BL77" s="510"/>
      <c r="BM77" s="510"/>
      <c r="BN77" s="510"/>
      <c r="BO77" s="510" t="s">
        <v>42</v>
      </c>
      <c r="BP77" s="478">
        <f t="shared" si="29"/>
        <v>0</v>
      </c>
      <c r="BQ77" s="477"/>
      <c r="BR77" s="487">
        <f t="shared" si="36"/>
        <v>0</v>
      </c>
      <c r="BS77" s="486"/>
      <c r="BT77" s="510"/>
      <c r="BU77" s="85">
        <f t="shared" si="48"/>
        <v>0.68</v>
      </c>
      <c r="BV77" s="85">
        <f t="shared" si="49"/>
        <v>0.51</v>
      </c>
      <c r="BW77" s="460">
        <f t="shared" si="50"/>
        <v>67</v>
      </c>
      <c r="BX77" s="467">
        <f>CA77+CG77+CN77+IF(ІНСТРУКЦІЯ!I68,0,'1_Елементи витрат'!CK77)</f>
        <v>297.83</v>
      </c>
      <c r="BY77" s="468">
        <f>CB77+CH77+CO77+IF(ІНСТРУКЦІЯ!I68,0,'1_Елементи витрат'!CL77)</f>
        <v>0.13923690735526645</v>
      </c>
      <c r="BZ77" s="85">
        <f t="shared" si="63"/>
        <v>3.9829272011017228E-3</v>
      </c>
      <c r="CA77" s="467">
        <f>BF77+(BC77+BD77)*(Лист1!$E$11/100)</f>
        <v>297.83</v>
      </c>
      <c r="CB77" s="85">
        <f>CA77/'5_Розрахунок тарифів'!$I$7</f>
        <v>0.13923690735526645</v>
      </c>
      <c r="CC77" s="85">
        <f t="shared" si="64"/>
        <v>4.312484036440814E-3</v>
      </c>
      <c r="CD77" s="467">
        <f t="shared" si="52"/>
        <v>0</v>
      </c>
      <c r="CE77" s="467">
        <f t="shared" si="53"/>
        <v>0</v>
      </c>
      <c r="CF77" s="467">
        <f t="shared" si="54"/>
        <v>0</v>
      </c>
      <c r="CG77" s="467">
        <f>BJ77+(BC77+BD77)*(Лист1!$E$13/100)</f>
        <v>0</v>
      </c>
      <c r="CH77" s="85">
        <f>CG77/'5_Розрахунок тарифів'!$N$7</f>
        <v>0</v>
      </c>
      <c r="CI77" s="85">
        <f t="shared" si="65"/>
        <v>0</v>
      </c>
      <c r="CJ77" s="467" t="e">
        <f>#REF!</f>
        <v>#REF!</v>
      </c>
      <c r="CK77" s="386">
        <f t="shared" si="55"/>
        <v>0</v>
      </c>
      <c r="CL77" s="85"/>
      <c r="CM77" s="85" t="e">
        <f t="shared" si="66"/>
        <v>#DIV/0!</v>
      </c>
      <c r="CN77" s="467">
        <f>BP77+(BC77+BD77)*(Лист1!$E$15/100)</f>
        <v>0</v>
      </c>
      <c r="CO77" s="85">
        <f>CN77/'5_Розрахунок тарифів'!$S$7</f>
        <v>0</v>
      </c>
      <c r="CP77" s="85">
        <f t="shared" si="67"/>
        <v>0</v>
      </c>
      <c r="CQ77" s="85">
        <f t="shared" si="56"/>
        <v>0</v>
      </c>
      <c r="CS77" s="426">
        <f t="shared" si="57"/>
        <v>56.902423323330325</v>
      </c>
    </row>
    <row r="78" spans="1:97">
      <c r="A78" s="455">
        <f>IF(ISBLANK(B78),"",COUNTA($B$11:B78))</f>
        <v>68</v>
      </c>
      <c r="B78" s="500" t="s">
        <v>849</v>
      </c>
      <c r="C78" s="479">
        <f t="shared" si="33"/>
        <v>36073.79</v>
      </c>
      <c r="D78" s="458">
        <f t="shared" si="58"/>
        <v>36073.79</v>
      </c>
      <c r="E78" s="459"/>
      <c r="F78" s="473"/>
      <c r="G78" s="458">
        <f>H78+J78+M78+IF(ІНСТРУКЦІЯ!$G$1,0,I78)+IF(ІНСТРУКЦІЯ!$H$1,0,K78)+IF(ІНСТРУКЦІЯ!$I$1,0,L78)</f>
        <v>36073.79</v>
      </c>
      <c r="H78" s="459">
        <v>34909.4</v>
      </c>
      <c r="I78" s="459"/>
      <c r="J78" s="459">
        <v>1164.3900000000001</v>
      </c>
      <c r="K78" s="459"/>
      <c r="L78" s="459"/>
      <c r="M78" s="459"/>
      <c r="N78" s="459"/>
      <c r="O78" s="459">
        <v>0</v>
      </c>
      <c r="P78" s="460">
        <f t="shared" si="46"/>
        <v>68</v>
      </c>
      <c r="Q78" s="457">
        <f t="shared" si="34"/>
        <v>0</v>
      </c>
      <c r="R78" s="458">
        <f t="shared" si="59"/>
        <v>0</v>
      </c>
      <c r="S78" s="459"/>
      <c r="T78" s="459"/>
      <c r="U78" s="461">
        <f>V78+X78+Z78+IF(ІНСТРУКЦІЯ!$G$1,0,W78)+IF(ІНСТРУКЦІЯ!$I$1,0,Y78)+IF(ІНСТРУКЦІЯ!$H$1,0,AA78)</f>
        <v>0</v>
      </c>
      <c r="V78" s="459"/>
      <c r="W78" s="459"/>
      <c r="X78" s="459"/>
      <c r="Y78" s="459"/>
      <c r="Z78" s="459"/>
      <c r="AA78" s="459"/>
      <c r="AB78" s="459"/>
      <c r="AC78" s="459"/>
      <c r="AD78" s="459"/>
      <c r="AE78" s="460">
        <f t="shared" si="47"/>
        <v>68</v>
      </c>
      <c r="AF78" s="462">
        <f t="shared" si="37"/>
        <v>0</v>
      </c>
      <c r="AG78" s="458">
        <f t="shared" si="60"/>
        <v>0</v>
      </c>
      <c r="AH78" s="459"/>
      <c r="AI78" s="459"/>
      <c r="AJ78" s="458">
        <f t="shared" si="61"/>
        <v>0</v>
      </c>
      <c r="AK78" s="459">
        <v>0</v>
      </c>
      <c r="AL78" s="485" t="s">
        <v>42</v>
      </c>
      <c r="AM78" s="459"/>
      <c r="AN78" s="485"/>
      <c r="AO78" s="459"/>
      <c r="AP78" s="485" t="s">
        <v>42</v>
      </c>
      <c r="AQ78" s="459"/>
      <c r="AR78" s="485"/>
      <c r="AS78" s="459"/>
      <c r="AT78" s="485" t="s">
        <v>42</v>
      </c>
      <c r="AU78" s="476"/>
      <c r="AV78" s="476"/>
      <c r="AW78" s="486"/>
      <c r="AX78" s="486"/>
      <c r="AY78" s="459"/>
      <c r="AZ78" s="458"/>
      <c r="BA78" s="508">
        <f t="shared" si="38"/>
        <v>49.19</v>
      </c>
      <c r="BB78" s="509">
        <f t="shared" si="62"/>
        <v>49.19</v>
      </c>
      <c r="BC78" s="510"/>
      <c r="BD78" s="510"/>
      <c r="BE78" s="509">
        <f t="shared" si="51"/>
        <v>49.19</v>
      </c>
      <c r="BF78" s="510">
        <v>49.19</v>
      </c>
      <c r="BG78" s="510" t="s">
        <v>42</v>
      </c>
      <c r="BH78" s="510"/>
      <c r="BI78" s="510"/>
      <c r="BJ78" s="510"/>
      <c r="BK78" s="510" t="s">
        <v>42</v>
      </c>
      <c r="BL78" s="510"/>
      <c r="BM78" s="510"/>
      <c r="BN78" s="510"/>
      <c r="BO78" s="510" t="s">
        <v>42</v>
      </c>
      <c r="BP78" s="478">
        <f t="shared" si="29"/>
        <v>0</v>
      </c>
      <c r="BQ78" s="477"/>
      <c r="BR78" s="487">
        <f t="shared" si="36"/>
        <v>0</v>
      </c>
      <c r="BS78" s="486"/>
      <c r="BT78" s="510"/>
      <c r="BU78" s="85">
        <f t="shared" si="48"/>
        <v>0</v>
      </c>
      <c r="BV78" s="85">
        <f t="shared" si="49"/>
        <v>0</v>
      </c>
      <c r="BW78" s="460">
        <f t="shared" si="50"/>
        <v>68</v>
      </c>
      <c r="BX78" s="467">
        <f>CA78+CG78+CN78+IF(ІНСТРУКЦІЯ!I69,0,'1_Елементи витрат'!CK78)</f>
        <v>49.19</v>
      </c>
      <c r="BY78" s="468">
        <f>CB78+CH78+CO78+IF(ІНСТРУКЦІЯ!I69,0,'1_Елементи витрат'!CL78)</f>
        <v>2.2996553311639377E-2</v>
      </c>
      <c r="BZ78" s="85">
        <f t="shared" si="63"/>
        <v>6.5782556835172323E-4</v>
      </c>
      <c r="CA78" s="467">
        <f>BF78+(BC78+BD78)*(Лист1!$E$11/100)</f>
        <v>49.19</v>
      </c>
      <c r="CB78" s="85">
        <f>CA78/'5_Розрахунок тарифів'!$I$7</f>
        <v>2.2996553311639377E-2</v>
      </c>
      <c r="CC78" s="85">
        <f t="shared" si="64"/>
        <v>7.1225561478871718E-4</v>
      </c>
      <c r="CD78" s="467">
        <f t="shared" si="52"/>
        <v>0</v>
      </c>
      <c r="CE78" s="467">
        <f t="shared" si="53"/>
        <v>0</v>
      </c>
      <c r="CF78" s="467">
        <f t="shared" si="54"/>
        <v>0</v>
      </c>
      <c r="CG78" s="467">
        <f>BJ78+(BC78+BD78)*(Лист1!$E$13/100)</f>
        <v>0</v>
      </c>
      <c r="CH78" s="85">
        <f>CG78/'5_Розрахунок тарифів'!$N$7</f>
        <v>0</v>
      </c>
      <c r="CI78" s="85">
        <f t="shared" si="65"/>
        <v>0</v>
      </c>
      <c r="CJ78" s="467" t="e">
        <f>#REF!</f>
        <v>#REF!</v>
      </c>
      <c r="CK78" s="386">
        <f t="shared" si="55"/>
        <v>0</v>
      </c>
      <c r="CL78" s="85"/>
      <c r="CM78" s="85" t="e">
        <f t="shared" si="66"/>
        <v>#DIV/0!</v>
      </c>
      <c r="CN78" s="467">
        <f>BP78+(BC78+BD78)*(Лист1!$E$15/100)</f>
        <v>0</v>
      </c>
      <c r="CO78" s="85">
        <f>CN78/'5_Розрахунок тарифів'!$S$7</f>
        <v>0</v>
      </c>
      <c r="CP78" s="85">
        <f t="shared" si="67"/>
        <v>0</v>
      </c>
      <c r="CQ78" s="85">
        <f t="shared" si="56"/>
        <v>0</v>
      </c>
      <c r="CS78" s="426">
        <f t="shared" si="57"/>
        <v>0</v>
      </c>
    </row>
    <row r="79" spans="1:97">
      <c r="A79" s="455">
        <f>IF(ISBLANK(B79),"",COUNTA($B$11:B79))</f>
        <v>69</v>
      </c>
      <c r="B79" s="500" t="s">
        <v>890</v>
      </c>
      <c r="C79" s="479">
        <f t="shared" ref="C79:C99" si="68">D79+E79+F79</f>
        <v>1034094.72</v>
      </c>
      <c r="D79" s="458">
        <f t="shared" si="58"/>
        <v>461902.52</v>
      </c>
      <c r="E79" s="459">
        <v>507689.25</v>
      </c>
      <c r="F79" s="473">
        <v>64502.95</v>
      </c>
      <c r="G79" s="458">
        <f>H79+J79+M79+IF(ІНСТРУКЦІЯ!$G$1,0,I79)+IF(ІНСТРУКЦІЯ!$H$1,0,K79)+IF(ІНСТРУКЦІЯ!$I$1,0,L79)</f>
        <v>461902.52</v>
      </c>
      <c r="H79" s="459">
        <v>372540.71</v>
      </c>
      <c r="I79" s="459"/>
      <c r="J79" s="459">
        <v>89361.81</v>
      </c>
      <c r="K79" s="459"/>
      <c r="L79" s="459"/>
      <c r="M79" s="459"/>
      <c r="N79" s="459"/>
      <c r="O79" s="459">
        <v>0</v>
      </c>
      <c r="P79" s="460">
        <f t="shared" si="46"/>
        <v>69</v>
      </c>
      <c r="Q79" s="457">
        <f t="shared" ref="Q79:Q99" si="69">R79+S79+T79</f>
        <v>2434088.41</v>
      </c>
      <c r="R79" s="458">
        <f t="shared" si="59"/>
        <v>1168896.01</v>
      </c>
      <c r="S79" s="459">
        <f>1254744.26+10448.21-0.07</f>
        <v>1265192.3999999999</v>
      </c>
      <c r="T79" s="459"/>
      <c r="U79" s="461">
        <f>V79+X79+Z79+IF(ІНСТРУКЦІЯ!$G$1,0,W79)+IF(ІНСТРУКЦІЯ!$I$1,0,Y79)+IF(ІНСТРУКЦІЯ!$H$1,0,AA79)</f>
        <v>1168896.01</v>
      </c>
      <c r="V79" s="459">
        <v>942756</v>
      </c>
      <c r="W79" s="459"/>
      <c r="X79" s="459">
        <v>226140.01</v>
      </c>
      <c r="Y79" s="459"/>
      <c r="Z79" s="459"/>
      <c r="AA79" s="459"/>
      <c r="AB79" s="459"/>
      <c r="AC79" s="459"/>
      <c r="AD79" s="459"/>
      <c r="AE79" s="460">
        <f t="shared" si="47"/>
        <v>69</v>
      </c>
      <c r="AF79" s="462">
        <f t="shared" si="37"/>
        <v>122822.37999999999</v>
      </c>
      <c r="AG79" s="458">
        <f t="shared" si="60"/>
        <v>113781.9</v>
      </c>
      <c r="AH79" s="459">
        <v>5303.8</v>
      </c>
      <c r="AI79" s="459">
        <v>3736.68</v>
      </c>
      <c r="AJ79" s="458">
        <f t="shared" si="61"/>
        <v>113781.9</v>
      </c>
      <c r="AK79" s="459">
        <v>76694.17</v>
      </c>
      <c r="AL79" s="485" t="s">
        <v>42</v>
      </c>
      <c r="AM79" s="459"/>
      <c r="AN79" s="485"/>
      <c r="AO79" s="459">
        <v>37087.730000000003</v>
      </c>
      <c r="AP79" s="485" t="s">
        <v>42</v>
      </c>
      <c r="AQ79" s="459"/>
      <c r="AR79" s="485"/>
      <c r="AS79" s="459"/>
      <c r="AT79" s="485" t="s">
        <v>42</v>
      </c>
      <c r="AU79" s="476"/>
      <c r="AV79" s="476"/>
      <c r="AW79" s="486"/>
      <c r="AX79" s="486"/>
      <c r="AY79" s="459"/>
      <c r="AZ79" s="458"/>
      <c r="BA79" s="508">
        <f t="shared" si="38"/>
        <v>4411.18</v>
      </c>
      <c r="BB79" s="509">
        <f t="shared" si="62"/>
        <v>0</v>
      </c>
      <c r="BC79" s="510">
        <v>4411.18</v>
      </c>
      <c r="BD79" s="510"/>
      <c r="BE79" s="509">
        <f t="shared" si="51"/>
        <v>0</v>
      </c>
      <c r="BF79" s="510"/>
      <c r="BG79" s="510" t="s">
        <v>42</v>
      </c>
      <c r="BH79" s="510"/>
      <c r="BI79" s="510"/>
      <c r="BJ79" s="510"/>
      <c r="BK79" s="510" t="s">
        <v>42</v>
      </c>
      <c r="BL79" s="510"/>
      <c r="BM79" s="510"/>
      <c r="BN79" s="510"/>
      <c r="BO79" s="510" t="s">
        <v>42</v>
      </c>
      <c r="BP79" s="478">
        <f t="shared" si="29"/>
        <v>0</v>
      </c>
      <c r="BQ79" s="477"/>
      <c r="BR79" s="487">
        <f t="shared" si="36"/>
        <v>0</v>
      </c>
      <c r="BS79" s="486"/>
      <c r="BT79" s="510"/>
      <c r="BU79" s="85">
        <f t="shared" si="48"/>
        <v>0</v>
      </c>
      <c r="BV79" s="85">
        <f t="shared" si="49"/>
        <v>0.18</v>
      </c>
      <c r="BW79" s="460">
        <f t="shared" si="50"/>
        <v>69</v>
      </c>
      <c r="BX79" s="467">
        <f>CA79+CG79+CN79+IF(ІНСТРУКЦІЯ!I70,0,'1_Елементи витрат'!CK79)</f>
        <v>4411.18</v>
      </c>
      <c r="BY79" s="468">
        <f>CB79+CH79+CO79+IF(ІНСТРУКЦІЯ!I70,0,'1_Елементи витрат'!CL79)</f>
        <v>2.0983203521344715</v>
      </c>
      <c r="BZ79" s="85">
        <f t="shared" si="63"/>
        <v>5.8991400500137334E-2</v>
      </c>
      <c r="CA79" s="467">
        <f>BF79+(BC79+BD79)*(Лист1!$E$11/100)</f>
        <v>4074.0808922405445</v>
      </c>
      <c r="CB79" s="85">
        <f>CA79/'5_Розрахунок тарифів'!$I$7</f>
        <v>1.9046517266586911</v>
      </c>
      <c r="CC79" s="85">
        <f t="shared" si="64"/>
        <v>5.899140050013732E-2</v>
      </c>
      <c r="CD79" s="467">
        <f t="shared" si="52"/>
        <v>0</v>
      </c>
      <c r="CE79" s="467">
        <f t="shared" si="53"/>
        <v>0</v>
      </c>
      <c r="CF79" s="467">
        <f t="shared" si="54"/>
        <v>0</v>
      </c>
      <c r="CG79" s="467">
        <f>BJ79+(BC79+BD79)*(Лист1!$E$13/100)</f>
        <v>315.42969204949981</v>
      </c>
      <c r="CH79" s="85">
        <f>CG79/'5_Розрахунок тарифів'!$N$7</f>
        <v>0.18121921265085811</v>
      </c>
      <c r="CI79" s="85">
        <f t="shared" si="65"/>
        <v>5.8991400500137285E-2</v>
      </c>
      <c r="CJ79" s="467" t="e">
        <f>#REF!</f>
        <v>#REF!</v>
      </c>
      <c r="CK79" s="386">
        <f t="shared" si="55"/>
        <v>0</v>
      </c>
      <c r="CL79" s="85"/>
      <c r="CM79" s="85" t="e">
        <f t="shared" si="66"/>
        <v>#DIV/0!</v>
      </c>
      <c r="CN79" s="467">
        <f>BP79+(BC79+BD79)*(Лист1!$E$15/100)</f>
        <v>21.669415709956024</v>
      </c>
      <c r="CO79" s="85">
        <f>CN79/'5_Розрахунок тарифів'!$S$7</f>
        <v>1.2449412824922401E-2</v>
      </c>
      <c r="CP79" s="85">
        <f t="shared" si="67"/>
        <v>5.8991400500137313E-2</v>
      </c>
      <c r="CQ79" s="85">
        <f t="shared" si="56"/>
        <v>0</v>
      </c>
      <c r="CS79" s="426">
        <f t="shared" si="57"/>
        <v>2336.6393711982046</v>
      </c>
    </row>
    <row r="80" spans="1:97" ht="24">
      <c r="A80" s="455">
        <f>IF(ISBLANK(B80),"",COUNTA($B$11:B80))</f>
        <v>70</v>
      </c>
      <c r="B80" s="500" t="s">
        <v>850</v>
      </c>
      <c r="C80" s="479">
        <f t="shared" si="68"/>
        <v>376518.42</v>
      </c>
      <c r="D80" s="458">
        <f t="shared" si="58"/>
        <v>223198.95</v>
      </c>
      <c r="E80" s="459">
        <v>125962.92</v>
      </c>
      <c r="F80" s="473">
        <v>27356.55</v>
      </c>
      <c r="G80" s="458">
        <f>H80+J80+M80+IF(ІНСТРУКЦІЯ!$G$1,0,I80)+IF(ІНСТРУКЦІЯ!$H$1,0,K80)+IF(ІНСТРУКЦІЯ!$I$1,0,L80)</f>
        <v>223198.95</v>
      </c>
      <c r="H80" s="459">
        <v>212883.34</v>
      </c>
      <c r="I80" s="459"/>
      <c r="J80" s="459">
        <v>10315.61</v>
      </c>
      <c r="K80" s="459"/>
      <c r="L80" s="459"/>
      <c r="M80" s="459"/>
      <c r="N80" s="459"/>
      <c r="O80" s="459">
        <v>0</v>
      </c>
      <c r="P80" s="460">
        <f t="shared" ref="P80:P99" si="70">A80</f>
        <v>70</v>
      </c>
      <c r="Q80" s="457">
        <f t="shared" si="69"/>
        <v>1176001.68</v>
      </c>
      <c r="R80" s="458">
        <f t="shared" si="59"/>
        <v>1055098.69</v>
      </c>
      <c r="S80" s="459">
        <f>111589.83+929.08</f>
        <v>112518.91</v>
      </c>
      <c r="T80" s="459">
        <f>8314.29+69.79</f>
        <v>8384.0800000000017</v>
      </c>
      <c r="U80" s="461">
        <f>V80+X80+Z80+IF(ІНСТРУКЦІЯ!$G$1,0,W80)+IF(ІНСТРУКЦІЯ!$I$1,0,Y80)+IF(ІНСТРУКЦІЯ!$H$1,0,AA80)</f>
        <v>1055098.69</v>
      </c>
      <c r="V80" s="459">
        <f>792087.42+0.17</f>
        <v>792087.59000000008</v>
      </c>
      <c r="W80" s="459"/>
      <c r="X80" s="459">
        <v>263011.09999999998</v>
      </c>
      <c r="Y80" s="459"/>
      <c r="Z80" s="459"/>
      <c r="AA80" s="459"/>
      <c r="AB80" s="459"/>
      <c r="AC80" s="459"/>
      <c r="AD80" s="459"/>
      <c r="AE80" s="460">
        <f t="shared" ref="AE80:AE99" si="71">A80</f>
        <v>70</v>
      </c>
      <c r="AF80" s="462">
        <f t="shared" si="37"/>
        <v>0</v>
      </c>
      <c r="AG80" s="458">
        <f t="shared" si="60"/>
        <v>0</v>
      </c>
      <c r="AH80" s="459"/>
      <c r="AI80" s="459"/>
      <c r="AJ80" s="458">
        <f t="shared" si="61"/>
        <v>0</v>
      </c>
      <c r="AK80" s="459"/>
      <c r="AL80" s="485"/>
      <c r="AM80" s="459"/>
      <c r="AN80" s="485"/>
      <c r="AO80" s="459"/>
      <c r="AP80" s="485"/>
      <c r="AQ80" s="459"/>
      <c r="AR80" s="485"/>
      <c r="AS80" s="459"/>
      <c r="AT80" s="485" t="s">
        <v>42</v>
      </c>
      <c r="AU80" s="476"/>
      <c r="AV80" s="476"/>
      <c r="AW80" s="486"/>
      <c r="AX80" s="486"/>
      <c r="AY80" s="459"/>
      <c r="AZ80" s="458"/>
      <c r="BA80" s="508">
        <f t="shared" si="38"/>
        <v>631.91</v>
      </c>
      <c r="BB80" s="509">
        <f t="shared" si="62"/>
        <v>620.06999999999994</v>
      </c>
      <c r="BC80" s="510">
        <v>10.44</v>
      </c>
      <c r="BD80" s="510">
        <v>1.4</v>
      </c>
      <c r="BE80" s="509">
        <f t="shared" si="51"/>
        <v>620.06999999999994</v>
      </c>
      <c r="BF80" s="510">
        <v>403.87</v>
      </c>
      <c r="BG80" s="510" t="s">
        <v>42</v>
      </c>
      <c r="BH80" s="510"/>
      <c r="BI80" s="510"/>
      <c r="BJ80" s="510">
        <v>216.2</v>
      </c>
      <c r="BK80" s="510" t="s">
        <v>42</v>
      </c>
      <c r="BL80" s="510"/>
      <c r="BM80" s="510"/>
      <c r="BN80" s="510"/>
      <c r="BO80" s="510" t="s">
        <v>42</v>
      </c>
      <c r="BP80" s="478">
        <f t="shared" ref="BP80:BP99" si="72">BN80-BR80</f>
        <v>0</v>
      </c>
      <c r="BQ80" s="477"/>
      <c r="BR80" s="487">
        <f t="shared" si="36"/>
        <v>0</v>
      </c>
      <c r="BS80" s="486"/>
      <c r="BT80" s="510"/>
      <c r="BU80" s="85">
        <f t="shared" ref="BU80:BU99" si="73">IFERROR(ROUND(BE80/U80*100,2),0)</f>
        <v>0.06</v>
      </c>
      <c r="BV80" s="85">
        <f t="shared" ref="BV80:BV99" si="74">IFERROR(ROUND(BA80/Q80*100,2),0)</f>
        <v>0.05</v>
      </c>
      <c r="BW80" s="460">
        <f t="shared" ref="BW80:BW99" si="75">A80</f>
        <v>70</v>
      </c>
      <c r="BX80" s="467">
        <f>CA80+CG80+CN80+IF(ІНСТРУКЦІЯ!I71,0,'1_Елементи витрат'!CK80)</f>
        <v>631.91</v>
      </c>
      <c r="BY80" s="468">
        <f>CB80+CH80+CO80+IF(ІНСТРУКЦІЯ!I71,0,'1_Елементи витрат'!CL80)</f>
        <v>0.31865340563333583</v>
      </c>
      <c r="BZ80" s="85">
        <f t="shared" si="63"/>
        <v>8.4506313254144629E-3</v>
      </c>
      <c r="CA80" s="467">
        <f>BF80+(BC80+BD80)*(Лист1!$E$11/100)</f>
        <v>414.80519597117507</v>
      </c>
      <c r="CB80" s="85">
        <f>CA80/'5_Розрахунок тарифів'!$I$7</f>
        <v>0.1939233544032557</v>
      </c>
      <c r="CC80" s="85">
        <f t="shared" si="64"/>
        <v>6.0062478120350401E-3</v>
      </c>
      <c r="CD80" s="467">
        <f t="shared" si="52"/>
        <v>0</v>
      </c>
      <c r="CE80" s="467">
        <f t="shared" si="53"/>
        <v>0</v>
      </c>
      <c r="CF80" s="467">
        <f t="shared" si="54"/>
        <v>0</v>
      </c>
      <c r="CG80" s="467">
        <f>BJ80+(BC80+BD80)*(Лист1!$E$13/100)</f>
        <v>217.04664138708148</v>
      </c>
      <c r="CH80" s="85">
        <f>CG80/'5_Розрахунок тарифів'!$N$7</f>
        <v>0.12469663589725599</v>
      </c>
      <c r="CI80" s="85">
        <f t="shared" si="65"/>
        <v>4.0591883617810173E-2</v>
      </c>
      <c r="CJ80" s="467" t="e">
        <f>#REF!</f>
        <v>#REF!</v>
      </c>
      <c r="CK80" s="386">
        <f t="shared" si="55"/>
        <v>0</v>
      </c>
      <c r="CL80" s="85"/>
      <c r="CM80" s="85" t="e">
        <f t="shared" si="66"/>
        <v>#DIV/0!</v>
      </c>
      <c r="CN80" s="467">
        <f>BP80+(BC80+BD80)*(Лист1!$E$15/100)</f>
        <v>5.8162641743451711E-2</v>
      </c>
      <c r="CO80" s="85">
        <f>CN80/'5_Розрахунок тарифів'!$S$7</f>
        <v>3.3415332824115366E-5</v>
      </c>
      <c r="CP80" s="85">
        <f t="shared" si="67"/>
        <v>1.583381729880952E-4</v>
      </c>
      <c r="CQ80" s="85">
        <f t="shared" si="56"/>
        <v>0</v>
      </c>
      <c r="CS80" s="426">
        <f t="shared" si="57"/>
        <v>1166.6893570965719</v>
      </c>
    </row>
    <row r="81" spans="1:97">
      <c r="A81" s="455">
        <f>IF(ISBLANK(B81),"",COUNTA($B$11:B81))</f>
        <v>71</v>
      </c>
      <c r="B81" s="500" t="s">
        <v>851</v>
      </c>
      <c r="C81" s="479">
        <f t="shared" si="68"/>
        <v>0</v>
      </c>
      <c r="D81" s="458">
        <f t="shared" si="58"/>
        <v>0</v>
      </c>
      <c r="E81" s="459"/>
      <c r="F81" s="473"/>
      <c r="G81" s="458">
        <f>H81+J81+M81+IF(ІНСТРУКЦІЯ!$G$1,0,I81)+IF(ІНСТРУКЦІЯ!$H$1,0,K81)+IF(ІНСТРУКЦІЯ!$I$1,0,L81)</f>
        <v>0</v>
      </c>
      <c r="H81" s="459"/>
      <c r="I81" s="459"/>
      <c r="J81" s="459"/>
      <c r="K81" s="459"/>
      <c r="L81" s="459"/>
      <c r="M81" s="459"/>
      <c r="N81" s="459"/>
      <c r="O81" s="459">
        <v>0</v>
      </c>
      <c r="P81" s="460">
        <f t="shared" si="70"/>
        <v>71</v>
      </c>
      <c r="Q81" s="457">
        <f t="shared" si="69"/>
        <v>0</v>
      </c>
      <c r="R81" s="458">
        <f t="shared" si="59"/>
        <v>0</v>
      </c>
      <c r="S81" s="459"/>
      <c r="T81" s="459"/>
      <c r="U81" s="461">
        <f>V81+X81+Z81+IF(ІНСТРУКЦІЯ!$G$1,0,W81)+IF(ІНСТРУКЦІЯ!$I$1,0,Y81)+IF(ІНСТРУКЦІЯ!$H$1,0,AA81)</f>
        <v>0</v>
      </c>
      <c r="V81" s="459"/>
      <c r="W81" s="459"/>
      <c r="X81" s="459"/>
      <c r="Y81" s="459"/>
      <c r="Z81" s="459"/>
      <c r="AA81" s="459"/>
      <c r="AB81" s="459"/>
      <c r="AC81" s="459"/>
      <c r="AD81" s="459"/>
      <c r="AE81" s="460">
        <f t="shared" si="71"/>
        <v>71</v>
      </c>
      <c r="AF81" s="462">
        <f t="shared" si="37"/>
        <v>0</v>
      </c>
      <c r="AG81" s="458">
        <f t="shared" si="60"/>
        <v>0</v>
      </c>
      <c r="AH81" s="459"/>
      <c r="AI81" s="459"/>
      <c r="AJ81" s="458">
        <f t="shared" si="61"/>
        <v>0</v>
      </c>
      <c r="AK81" s="459"/>
      <c r="AL81" s="485"/>
      <c r="AM81" s="459"/>
      <c r="AN81" s="485"/>
      <c r="AO81" s="459"/>
      <c r="AP81" s="485"/>
      <c r="AQ81" s="459"/>
      <c r="AR81" s="485"/>
      <c r="AS81" s="459"/>
      <c r="AT81" s="485" t="s">
        <v>42</v>
      </c>
      <c r="AU81" s="476"/>
      <c r="AV81" s="476"/>
      <c r="AW81" s="486"/>
      <c r="AX81" s="486"/>
      <c r="AY81" s="459"/>
      <c r="AZ81" s="458"/>
      <c r="BA81" s="508">
        <f t="shared" si="38"/>
        <v>0</v>
      </c>
      <c r="BB81" s="509">
        <f t="shared" si="62"/>
        <v>0</v>
      </c>
      <c r="BC81" s="510"/>
      <c r="BD81" s="510"/>
      <c r="BE81" s="509">
        <f t="shared" si="51"/>
        <v>0</v>
      </c>
      <c r="BF81" s="510"/>
      <c r="BG81" s="510"/>
      <c r="BH81" s="510"/>
      <c r="BI81" s="510"/>
      <c r="BJ81" s="510"/>
      <c r="BK81" s="510"/>
      <c r="BL81" s="510"/>
      <c r="BM81" s="510"/>
      <c r="BN81" s="510"/>
      <c r="BO81" s="510" t="s">
        <v>42</v>
      </c>
      <c r="BP81" s="478">
        <f t="shared" si="72"/>
        <v>0</v>
      </c>
      <c r="BQ81" s="477"/>
      <c r="BR81" s="487">
        <f t="shared" si="36"/>
        <v>0</v>
      </c>
      <c r="BS81" s="486"/>
      <c r="BT81" s="510"/>
      <c r="BU81" s="85">
        <f t="shared" si="73"/>
        <v>0</v>
      </c>
      <c r="BV81" s="85">
        <f t="shared" si="74"/>
        <v>0</v>
      </c>
      <c r="BW81" s="460">
        <f t="shared" si="75"/>
        <v>71</v>
      </c>
      <c r="BX81" s="467">
        <f>CA81+CG81+CN81+IF(ІНСТРУКЦІЯ!I72,0,'1_Елементи витрат'!CK81)</f>
        <v>0</v>
      </c>
      <c r="BY81" s="468">
        <f>CB81+CH81+CO81+IF(ІНСТРУКЦІЯ!I72,0,'1_Елементи витрат'!CL81)</f>
        <v>0</v>
      </c>
      <c r="BZ81" s="85">
        <f t="shared" si="63"/>
        <v>0</v>
      </c>
      <c r="CA81" s="467">
        <f>BF81+(BC81+BD81)*(Лист1!$E$11/100)</f>
        <v>0</v>
      </c>
      <c r="CB81" s="85">
        <f>CA81/'5_Розрахунок тарифів'!$I$7</f>
        <v>0</v>
      </c>
      <c r="CC81" s="85">
        <f t="shared" si="64"/>
        <v>0</v>
      </c>
      <c r="CD81" s="467">
        <f t="shared" si="52"/>
        <v>0</v>
      </c>
      <c r="CE81" s="467">
        <f t="shared" si="53"/>
        <v>0</v>
      </c>
      <c r="CF81" s="467">
        <f t="shared" si="54"/>
        <v>0</v>
      </c>
      <c r="CG81" s="467">
        <f>BJ81+(BC81+BD81)*(Лист1!$E$13/100)</f>
        <v>0</v>
      </c>
      <c r="CH81" s="85">
        <f>CG81/'5_Розрахунок тарифів'!$N$7</f>
        <v>0</v>
      </c>
      <c r="CI81" s="85">
        <f t="shared" si="65"/>
        <v>0</v>
      </c>
      <c r="CJ81" s="467" t="e">
        <f>#REF!</f>
        <v>#REF!</v>
      </c>
      <c r="CK81" s="386">
        <f t="shared" si="55"/>
        <v>0</v>
      </c>
      <c r="CL81" s="85"/>
      <c r="CM81" s="85" t="e">
        <f t="shared" si="66"/>
        <v>#DIV/0!</v>
      </c>
      <c r="CN81" s="467">
        <f>BP81+(BC81+BD81)*(Лист1!$E$15/100)</f>
        <v>0</v>
      </c>
      <c r="CO81" s="85">
        <f>CN81/'5_Розрахунок тарифів'!$S$7</f>
        <v>0</v>
      </c>
      <c r="CP81" s="85">
        <f t="shared" si="67"/>
        <v>0</v>
      </c>
      <c r="CQ81" s="85">
        <f t="shared" si="56"/>
        <v>0</v>
      </c>
      <c r="CS81" s="426">
        <f t="shared" si="57"/>
        <v>0</v>
      </c>
    </row>
    <row r="82" spans="1:97">
      <c r="A82" s="455">
        <f>IF(ISBLANK(B82),"",COUNTA($B$11:B82))</f>
        <v>72</v>
      </c>
      <c r="B82" s="500" t="s">
        <v>852</v>
      </c>
      <c r="C82" s="479">
        <f t="shared" si="68"/>
        <v>47566.46</v>
      </c>
      <c r="D82" s="458">
        <f t="shared" si="58"/>
        <v>47566.46</v>
      </c>
      <c r="E82" s="459"/>
      <c r="F82" s="473"/>
      <c r="G82" s="458">
        <f>H82+J82+M82+IF(ІНСТРУКЦІЯ!$G$1,0,I82)+IF(ІНСТРУКЦІЯ!$H$1,0,K82)+IF(ІНСТРУКЦІЯ!$I$1,0,L82)</f>
        <v>0</v>
      </c>
      <c r="H82" s="459"/>
      <c r="I82" s="459"/>
      <c r="J82" s="459"/>
      <c r="K82" s="459"/>
      <c r="L82" s="459"/>
      <c r="M82" s="459"/>
      <c r="N82" s="459">
        <v>47566.46</v>
      </c>
      <c r="O82" s="459"/>
      <c r="P82" s="460">
        <f t="shared" si="70"/>
        <v>72</v>
      </c>
      <c r="Q82" s="457">
        <f t="shared" si="69"/>
        <v>570487.22</v>
      </c>
      <c r="R82" s="458">
        <f t="shared" si="59"/>
        <v>569548.23</v>
      </c>
      <c r="S82" s="459">
        <f>931.26+7.73</f>
        <v>938.99</v>
      </c>
      <c r="T82" s="459"/>
      <c r="U82" s="461">
        <f>V82+X82+Z82+IF(ІНСТРУКЦІЯ!$G$1,0,W82)+IF(ІНСТРУКЦІЯ!$I$1,0,Y82)+IF(ІНСТРУКЦІЯ!$H$1,0,AA82)</f>
        <v>242575.64</v>
      </c>
      <c r="V82" s="459">
        <f>26933.17-646</f>
        <v>26287.17</v>
      </c>
      <c r="W82" s="459">
        <f>646</f>
        <v>646</v>
      </c>
      <c r="X82" s="459">
        <v>215642.47</v>
      </c>
      <c r="Y82" s="459"/>
      <c r="Z82" s="459"/>
      <c r="AA82" s="459"/>
      <c r="AB82" s="459"/>
      <c r="AC82" s="459">
        <v>326972.59000000003</v>
      </c>
      <c r="AD82" s="459"/>
      <c r="AE82" s="460">
        <f t="shared" si="71"/>
        <v>72</v>
      </c>
      <c r="AF82" s="462">
        <f t="shared" ref="AF82:AF98" si="76">SUM(AG82:AI82)</f>
        <v>0</v>
      </c>
      <c r="AG82" s="458">
        <f t="shared" si="60"/>
        <v>0</v>
      </c>
      <c r="AH82" s="459"/>
      <c r="AI82" s="459"/>
      <c r="AJ82" s="458">
        <f t="shared" si="61"/>
        <v>0</v>
      </c>
      <c r="AK82" s="459"/>
      <c r="AL82" s="485"/>
      <c r="AM82" s="459"/>
      <c r="AN82" s="485"/>
      <c r="AO82" s="459"/>
      <c r="AP82" s="485"/>
      <c r="AQ82" s="459"/>
      <c r="AR82" s="485"/>
      <c r="AS82" s="459"/>
      <c r="AT82" s="485" t="s">
        <v>42</v>
      </c>
      <c r="AU82" s="476"/>
      <c r="AV82" s="476"/>
      <c r="AW82" s="486"/>
      <c r="AX82" s="486"/>
      <c r="AY82" s="459"/>
      <c r="AZ82" s="458"/>
      <c r="BA82" s="508">
        <f t="shared" si="38"/>
        <v>0</v>
      </c>
      <c r="BB82" s="509">
        <f t="shared" si="62"/>
        <v>0</v>
      </c>
      <c r="BC82" s="510"/>
      <c r="BD82" s="510"/>
      <c r="BE82" s="509">
        <f t="shared" si="51"/>
        <v>0</v>
      </c>
      <c r="BF82" s="510">
        <v>0</v>
      </c>
      <c r="BG82" s="510" t="s">
        <v>42</v>
      </c>
      <c r="BH82" s="510"/>
      <c r="BI82" s="510"/>
      <c r="BJ82" s="510"/>
      <c r="BK82" s="510" t="s">
        <v>42</v>
      </c>
      <c r="BL82" s="510"/>
      <c r="BM82" s="510"/>
      <c r="BN82" s="510"/>
      <c r="BO82" s="510" t="s">
        <v>42</v>
      </c>
      <c r="BP82" s="478">
        <f t="shared" si="72"/>
        <v>0</v>
      </c>
      <c r="BQ82" s="477"/>
      <c r="BR82" s="487">
        <f t="shared" ref="BR82:BR99" si="77">BN82/$BN$17*$BR$17</f>
        <v>0</v>
      </c>
      <c r="BS82" s="486"/>
      <c r="BT82" s="510"/>
      <c r="BU82" s="85">
        <f t="shared" si="73"/>
        <v>0</v>
      </c>
      <c r="BV82" s="85">
        <f t="shared" si="74"/>
        <v>0</v>
      </c>
      <c r="BW82" s="460">
        <f t="shared" si="75"/>
        <v>72</v>
      </c>
      <c r="BX82" s="467">
        <f>CA82+CG82+CN82+IF(ІНСТРУКЦІЯ!I73,0,'1_Елементи витрат'!CK82)</f>
        <v>0</v>
      </c>
      <c r="BY82" s="468">
        <f>CB82+CH82+CO82+IF(ІНСТРУКЦІЯ!I73,0,'1_Елементи витрат'!CL82)</f>
        <v>0</v>
      </c>
      <c r="BZ82" s="85">
        <f t="shared" si="63"/>
        <v>0</v>
      </c>
      <c r="CA82" s="467">
        <f>BF82+(BC82+BD82)*(Лист1!$E$11/100)</f>
        <v>0</v>
      </c>
      <c r="CB82" s="85">
        <f>CA82/'5_Розрахунок тарифів'!$I$7</f>
        <v>0</v>
      </c>
      <c r="CC82" s="85">
        <f t="shared" si="64"/>
        <v>0</v>
      </c>
      <c r="CD82" s="467">
        <f t="shared" si="52"/>
        <v>0</v>
      </c>
      <c r="CE82" s="467">
        <f t="shared" si="53"/>
        <v>0</v>
      </c>
      <c r="CF82" s="467">
        <f t="shared" si="54"/>
        <v>0</v>
      </c>
      <c r="CG82" s="467">
        <f>BJ82+(BC82+BD82)*(Лист1!$E$13/100)</f>
        <v>0</v>
      </c>
      <c r="CH82" s="85">
        <f>CG82/'5_Розрахунок тарифів'!$N$7</f>
        <v>0</v>
      </c>
      <c r="CI82" s="85">
        <f t="shared" si="65"/>
        <v>0</v>
      </c>
      <c r="CJ82" s="467" t="e">
        <f>#REF!</f>
        <v>#REF!</v>
      </c>
      <c r="CK82" s="386">
        <f t="shared" si="55"/>
        <v>0</v>
      </c>
      <c r="CL82" s="85"/>
      <c r="CM82" s="85" t="e">
        <f t="shared" si="66"/>
        <v>#DIV/0!</v>
      </c>
      <c r="CN82" s="467">
        <f>BP82+(BC82+BD82)*(Лист1!$E$15/100)</f>
        <v>0</v>
      </c>
      <c r="CO82" s="85">
        <f>CN82/'5_Розрахунок тарифів'!$S$7</f>
        <v>0</v>
      </c>
      <c r="CP82" s="85">
        <f t="shared" si="67"/>
        <v>0</v>
      </c>
      <c r="CQ82" s="85">
        <f t="shared" si="56"/>
        <v>0</v>
      </c>
      <c r="CS82" s="426">
        <f t="shared" si="57"/>
        <v>243.44230608077279</v>
      </c>
    </row>
    <row r="83" spans="1:97" ht="24">
      <c r="A83" s="455">
        <f>IF(ISBLANK(B83),"",COUNTA($B$11:B83))</f>
        <v>73</v>
      </c>
      <c r="B83" s="500" t="s">
        <v>853</v>
      </c>
      <c r="C83" s="479">
        <f t="shared" si="68"/>
        <v>4655291.05</v>
      </c>
      <c r="D83" s="458">
        <f t="shared" si="58"/>
        <v>4655245.43</v>
      </c>
      <c r="E83" s="459"/>
      <c r="F83" s="473">
        <v>45.62</v>
      </c>
      <c r="G83" s="458">
        <f>H83+J83+M83+IF(ІНСТРУКЦІЯ!$G$1,0,I83)+IF(ІНСТРУКЦІЯ!$H$1,0,K83)+IF(ІНСТРУКЦІЯ!$I$1,0,L83)</f>
        <v>0</v>
      </c>
      <c r="H83" s="459"/>
      <c r="I83" s="459"/>
      <c r="J83" s="459"/>
      <c r="K83" s="459"/>
      <c r="L83" s="459"/>
      <c r="M83" s="459"/>
      <c r="N83" s="459">
        <v>4655245.43</v>
      </c>
      <c r="O83" s="459"/>
      <c r="P83" s="460">
        <f t="shared" si="70"/>
        <v>73</v>
      </c>
      <c r="Q83" s="457">
        <f t="shared" si="69"/>
        <v>4807341.79</v>
      </c>
      <c r="R83" s="458">
        <f t="shared" si="59"/>
        <v>4807341.79</v>
      </c>
      <c r="S83" s="459"/>
      <c r="T83" s="459"/>
      <c r="U83" s="461">
        <f>V83+X83+Z83+IF(ІНСТРУКЦІЯ!$G$1,0,W83)+IF(ІНСТРУКЦІЯ!$I$1,0,Y83)+IF(ІНСТРУКЦІЯ!$H$1,0,AA83)</f>
        <v>0</v>
      </c>
      <c r="V83" s="459"/>
      <c r="W83" s="459"/>
      <c r="X83" s="459"/>
      <c r="Y83" s="459"/>
      <c r="Z83" s="459"/>
      <c r="AA83" s="459"/>
      <c r="AB83" s="459"/>
      <c r="AC83" s="459">
        <v>4807341.79</v>
      </c>
      <c r="AD83" s="459"/>
      <c r="AE83" s="460">
        <f t="shared" si="71"/>
        <v>73</v>
      </c>
      <c r="AF83" s="462">
        <f t="shared" si="76"/>
        <v>0</v>
      </c>
      <c r="AG83" s="458">
        <f t="shared" si="60"/>
        <v>0</v>
      </c>
      <c r="AH83" s="459"/>
      <c r="AI83" s="459"/>
      <c r="AJ83" s="458">
        <f t="shared" si="61"/>
        <v>0</v>
      </c>
      <c r="AK83" s="459"/>
      <c r="AL83" s="485"/>
      <c r="AM83" s="459"/>
      <c r="AN83" s="485"/>
      <c r="AO83" s="459"/>
      <c r="AP83" s="485"/>
      <c r="AQ83" s="459"/>
      <c r="AR83" s="485"/>
      <c r="AS83" s="459"/>
      <c r="AT83" s="485" t="s">
        <v>42</v>
      </c>
      <c r="AU83" s="476"/>
      <c r="AV83" s="476"/>
      <c r="AW83" s="486"/>
      <c r="AX83" s="486"/>
      <c r="AY83" s="459"/>
      <c r="AZ83" s="458"/>
      <c r="BA83" s="508">
        <f t="shared" ref="BA83:BA99" si="78">SUM(BB83:BD83)</f>
        <v>0</v>
      </c>
      <c r="BB83" s="509">
        <f t="shared" si="62"/>
        <v>0</v>
      </c>
      <c r="BC83" s="510"/>
      <c r="BD83" s="510"/>
      <c r="BE83" s="509">
        <f t="shared" si="51"/>
        <v>0</v>
      </c>
      <c r="BF83" s="510"/>
      <c r="BG83" s="510"/>
      <c r="BH83" s="510"/>
      <c r="BI83" s="510"/>
      <c r="BJ83" s="510"/>
      <c r="BK83" s="510"/>
      <c r="BL83" s="510"/>
      <c r="BM83" s="510"/>
      <c r="BN83" s="510"/>
      <c r="BO83" s="510" t="s">
        <v>42</v>
      </c>
      <c r="BP83" s="478">
        <f t="shared" si="72"/>
        <v>0</v>
      </c>
      <c r="BQ83" s="477"/>
      <c r="BR83" s="487">
        <f t="shared" si="77"/>
        <v>0</v>
      </c>
      <c r="BS83" s="486"/>
      <c r="BT83" s="510"/>
      <c r="BU83" s="85">
        <f t="shared" si="73"/>
        <v>0</v>
      </c>
      <c r="BV83" s="85">
        <f t="shared" si="74"/>
        <v>0</v>
      </c>
      <c r="BW83" s="460">
        <f t="shared" si="75"/>
        <v>73</v>
      </c>
      <c r="BX83" s="467">
        <f>CA83+CG83+CN83+IF(ІНСТРУКЦІЯ!I74,0,'1_Елементи витрат'!CK83)</f>
        <v>0</v>
      </c>
      <c r="BY83" s="468">
        <f>CB83+CH83+CO83+IF(ІНСТРУКЦІЯ!I74,0,'1_Елементи витрат'!CL83)</f>
        <v>0</v>
      </c>
      <c r="BZ83" s="85">
        <f t="shared" si="63"/>
        <v>0</v>
      </c>
      <c r="CA83" s="467">
        <f>BF83+(BC83+BD83)*(Лист1!$E$11/100)</f>
        <v>0</v>
      </c>
      <c r="CB83" s="85">
        <f>CA83/'5_Розрахунок тарифів'!$I$7</f>
        <v>0</v>
      </c>
      <c r="CC83" s="85">
        <f t="shared" si="64"/>
        <v>0</v>
      </c>
      <c r="CD83" s="467">
        <f t="shared" si="52"/>
        <v>0</v>
      </c>
      <c r="CE83" s="467">
        <f t="shared" si="53"/>
        <v>0</v>
      </c>
      <c r="CF83" s="467">
        <f t="shared" si="54"/>
        <v>0</v>
      </c>
      <c r="CG83" s="467">
        <f>BJ83+(BC83+BD83)*(Лист1!$E$13/100)</f>
        <v>0</v>
      </c>
      <c r="CH83" s="85">
        <f>CG83/'5_Розрахунок тарифів'!$N$7</f>
        <v>0</v>
      </c>
      <c r="CI83" s="85">
        <f t="shared" si="65"/>
        <v>0</v>
      </c>
      <c r="CJ83" s="467" t="e">
        <f>#REF!</f>
        <v>#REF!</v>
      </c>
      <c r="CK83" s="386">
        <f t="shared" si="55"/>
        <v>0</v>
      </c>
      <c r="CL83" s="85"/>
      <c r="CM83" s="85" t="e">
        <f t="shared" si="66"/>
        <v>#DIV/0!</v>
      </c>
      <c r="CN83" s="467">
        <f>BP83+(BC83+BD83)*(Лист1!$E$15/100)</f>
        <v>0</v>
      </c>
      <c r="CO83" s="85">
        <f>CN83/'5_Розрахунок тарифів'!$S$7</f>
        <v>0</v>
      </c>
      <c r="CP83" s="85">
        <f t="shared" si="67"/>
        <v>0</v>
      </c>
      <c r="CQ83" s="85">
        <f t="shared" si="56"/>
        <v>0</v>
      </c>
      <c r="CS83" s="426">
        <f t="shared" si="57"/>
        <v>0</v>
      </c>
    </row>
    <row r="84" spans="1:97" ht="24">
      <c r="A84" s="455">
        <f>IF(ISBLANK(B84),"",COUNTA($B$11:B84))</f>
        <v>74</v>
      </c>
      <c r="B84" s="500" t="s">
        <v>854</v>
      </c>
      <c r="C84" s="479">
        <f t="shared" si="68"/>
        <v>0</v>
      </c>
      <c r="D84" s="458">
        <f t="shared" si="58"/>
        <v>0</v>
      </c>
      <c r="E84" s="459"/>
      <c r="F84" s="473"/>
      <c r="G84" s="458">
        <f>H84+J84+M84+IF(ІНСТРУКЦІЯ!$G$1,0,I84)+IF(ІНСТРУКЦІЯ!$H$1,0,K84)+IF(ІНСТРУКЦІЯ!$I$1,0,L84)</f>
        <v>0</v>
      </c>
      <c r="H84" s="459"/>
      <c r="I84" s="459"/>
      <c r="J84" s="459"/>
      <c r="K84" s="459"/>
      <c r="L84" s="459"/>
      <c r="M84" s="459"/>
      <c r="N84" s="459"/>
      <c r="O84" s="459">
        <v>0</v>
      </c>
      <c r="P84" s="460">
        <f t="shared" si="70"/>
        <v>74</v>
      </c>
      <c r="Q84" s="457">
        <f t="shared" si="69"/>
        <v>114.18</v>
      </c>
      <c r="R84" s="458">
        <f t="shared" si="59"/>
        <v>0</v>
      </c>
      <c r="S84" s="459">
        <f>114.18</f>
        <v>114.18</v>
      </c>
      <c r="T84" s="459"/>
      <c r="U84" s="461">
        <f>V84+X84+Z84+IF(ІНСТРУКЦІЯ!$G$1,0,W84)+IF(ІНСТРУКЦІЯ!$I$1,0,Y84)+IF(ІНСТРУКЦІЯ!$H$1,0,AA84)</f>
        <v>0</v>
      </c>
      <c r="V84" s="459"/>
      <c r="W84" s="459"/>
      <c r="X84" s="459"/>
      <c r="Y84" s="459"/>
      <c r="Z84" s="459"/>
      <c r="AA84" s="459"/>
      <c r="AB84" s="459"/>
      <c r="AC84" s="459"/>
      <c r="AD84" s="459"/>
      <c r="AE84" s="460">
        <f t="shared" si="71"/>
        <v>74</v>
      </c>
      <c r="AF84" s="462">
        <f t="shared" si="76"/>
        <v>0</v>
      </c>
      <c r="AG84" s="458">
        <f t="shared" si="60"/>
        <v>0</v>
      </c>
      <c r="AH84" s="459"/>
      <c r="AI84" s="459"/>
      <c r="AJ84" s="458">
        <f t="shared" si="61"/>
        <v>0</v>
      </c>
      <c r="AK84" s="459"/>
      <c r="AL84" s="485" t="s">
        <v>42</v>
      </c>
      <c r="AM84" s="459"/>
      <c r="AN84" s="485"/>
      <c r="AO84" s="459"/>
      <c r="AP84" s="485" t="s">
        <v>42</v>
      </c>
      <c r="AQ84" s="459"/>
      <c r="AR84" s="485"/>
      <c r="AS84" s="459"/>
      <c r="AT84" s="485" t="s">
        <v>42</v>
      </c>
      <c r="AU84" s="476"/>
      <c r="AV84" s="476"/>
      <c r="AW84" s="486"/>
      <c r="AX84" s="486"/>
      <c r="AY84" s="459"/>
      <c r="AZ84" s="458"/>
      <c r="BA84" s="508">
        <f t="shared" si="78"/>
        <v>0</v>
      </c>
      <c r="BB84" s="509">
        <f t="shared" si="62"/>
        <v>0</v>
      </c>
      <c r="BC84" s="510">
        <v>0</v>
      </c>
      <c r="BD84" s="510"/>
      <c r="BE84" s="509">
        <f t="shared" si="51"/>
        <v>0</v>
      </c>
      <c r="BF84" s="510"/>
      <c r="BG84" s="510"/>
      <c r="BH84" s="510"/>
      <c r="BI84" s="510"/>
      <c r="BJ84" s="510"/>
      <c r="BK84" s="510"/>
      <c r="BL84" s="510"/>
      <c r="BM84" s="510"/>
      <c r="BN84" s="510"/>
      <c r="BO84" s="510" t="s">
        <v>42</v>
      </c>
      <c r="BP84" s="478">
        <f t="shared" si="72"/>
        <v>0</v>
      </c>
      <c r="BQ84" s="477"/>
      <c r="BR84" s="487">
        <f t="shared" si="77"/>
        <v>0</v>
      </c>
      <c r="BS84" s="486"/>
      <c r="BT84" s="510"/>
      <c r="BU84" s="85">
        <f t="shared" si="73"/>
        <v>0</v>
      </c>
      <c r="BV84" s="85">
        <f t="shared" si="74"/>
        <v>0</v>
      </c>
      <c r="BW84" s="460">
        <f t="shared" si="75"/>
        <v>74</v>
      </c>
      <c r="BX84" s="467">
        <f>CA84+CG84+CN84+IF(ІНСТРУКЦІЯ!I75,0,'1_Елементи витрат'!CK84)</f>
        <v>0</v>
      </c>
      <c r="BY84" s="468">
        <f>CB84+CH84+CO84+IF(ІНСТРУКЦІЯ!I75,0,'1_Елементи витрат'!CL84)</f>
        <v>0</v>
      </c>
      <c r="BZ84" s="85">
        <f t="shared" si="63"/>
        <v>0</v>
      </c>
      <c r="CA84" s="467">
        <f>BF84+(BC84+BD84)*(Лист1!$E$11/100)</f>
        <v>0</v>
      </c>
      <c r="CB84" s="85">
        <f>CA84/'5_Розрахунок тарифів'!$I$7</f>
        <v>0</v>
      </c>
      <c r="CC84" s="85">
        <f t="shared" si="64"/>
        <v>0</v>
      </c>
      <c r="CD84" s="467">
        <f t="shared" si="52"/>
        <v>0</v>
      </c>
      <c r="CE84" s="467">
        <f t="shared" si="53"/>
        <v>0</v>
      </c>
      <c r="CF84" s="467">
        <f t="shared" si="54"/>
        <v>0</v>
      </c>
      <c r="CG84" s="467">
        <f>BJ84+(BC84+BD84)*(Лист1!$E$13/100)</f>
        <v>0</v>
      </c>
      <c r="CH84" s="85">
        <f>CG84/'5_Розрахунок тарифів'!$N$7</f>
        <v>0</v>
      </c>
      <c r="CI84" s="85">
        <f t="shared" si="65"/>
        <v>0</v>
      </c>
      <c r="CJ84" s="467" t="e">
        <f>#REF!</f>
        <v>#REF!</v>
      </c>
      <c r="CK84" s="386">
        <f t="shared" si="55"/>
        <v>0</v>
      </c>
      <c r="CL84" s="85"/>
      <c r="CM84" s="85" t="e">
        <f t="shared" si="66"/>
        <v>#DIV/0!</v>
      </c>
      <c r="CN84" s="467">
        <f>BP84+(BC84+BD84)*(Лист1!$E$15/100)</f>
        <v>0</v>
      </c>
      <c r="CO84" s="85">
        <f>CN84/'5_Розрахунок тарифів'!$S$7</f>
        <v>0</v>
      </c>
      <c r="CP84" s="85">
        <f t="shared" si="67"/>
        <v>0</v>
      </c>
      <c r="CQ84" s="85">
        <f t="shared" si="56"/>
        <v>0</v>
      </c>
      <c r="CS84" s="426">
        <f t="shared" si="57"/>
        <v>0.10538550261731809</v>
      </c>
    </row>
    <row r="85" spans="1:97">
      <c r="A85" s="455">
        <f>IF(ISBLANK(B85),"",COUNTA($B$11:B85))</f>
        <v>75</v>
      </c>
      <c r="B85" s="500" t="s">
        <v>112</v>
      </c>
      <c r="C85" s="479">
        <f t="shared" si="68"/>
        <v>0</v>
      </c>
      <c r="D85" s="458">
        <f t="shared" si="58"/>
        <v>0</v>
      </c>
      <c r="E85" s="459"/>
      <c r="F85" s="473"/>
      <c r="G85" s="458">
        <f>H85+J85+M85+IF(ІНСТРУКЦІЯ!$G$1,0,I85)+IF(ІНСТРУКЦІЯ!$H$1,0,K85)+IF(ІНСТРУКЦІЯ!$I$1,0,L85)</f>
        <v>0</v>
      </c>
      <c r="H85" s="459"/>
      <c r="I85" s="459"/>
      <c r="J85" s="459"/>
      <c r="K85" s="459"/>
      <c r="L85" s="459"/>
      <c r="M85" s="459"/>
      <c r="N85" s="459"/>
      <c r="O85" s="459">
        <v>0</v>
      </c>
      <c r="P85" s="460">
        <f t="shared" si="70"/>
        <v>75</v>
      </c>
      <c r="Q85" s="457">
        <f t="shared" si="69"/>
        <v>52008.37</v>
      </c>
      <c r="R85" s="458">
        <f t="shared" si="59"/>
        <v>52008.37</v>
      </c>
      <c r="S85" s="459"/>
      <c r="T85" s="459"/>
      <c r="U85" s="461">
        <f>V85+X85+Z85+IF(ІНСТРУКЦІЯ!$G$1,0,W85)+IF(ІНСТРУКЦІЯ!$I$1,0,Y85)+IF(ІНСТРУКЦІЯ!$H$1,0,AA85)</f>
        <v>52008.37</v>
      </c>
      <c r="V85" s="459"/>
      <c r="W85" s="459"/>
      <c r="X85" s="459">
        <v>52008.37</v>
      </c>
      <c r="Y85" s="459"/>
      <c r="Z85" s="459"/>
      <c r="AA85" s="459"/>
      <c r="AB85" s="459"/>
      <c r="AC85" s="459"/>
      <c r="AD85" s="459"/>
      <c r="AE85" s="460">
        <f t="shared" si="71"/>
        <v>75</v>
      </c>
      <c r="AF85" s="462">
        <f t="shared" si="76"/>
        <v>0</v>
      </c>
      <c r="AG85" s="458">
        <f t="shared" si="60"/>
        <v>0</v>
      </c>
      <c r="AH85" s="459"/>
      <c r="AI85" s="459"/>
      <c r="AJ85" s="458">
        <f t="shared" si="61"/>
        <v>0</v>
      </c>
      <c r="AK85" s="459"/>
      <c r="AL85" s="485"/>
      <c r="AM85" s="459"/>
      <c r="AN85" s="485"/>
      <c r="AO85" s="459"/>
      <c r="AP85" s="485"/>
      <c r="AQ85" s="459"/>
      <c r="AR85" s="485"/>
      <c r="AS85" s="459"/>
      <c r="AT85" s="485" t="s">
        <v>42</v>
      </c>
      <c r="AU85" s="476"/>
      <c r="AV85" s="476"/>
      <c r="AW85" s="486"/>
      <c r="AX85" s="486"/>
      <c r="AY85" s="459"/>
      <c r="AZ85" s="458"/>
      <c r="BA85" s="508">
        <f t="shared" si="78"/>
        <v>0</v>
      </c>
      <c r="BB85" s="509">
        <f t="shared" si="62"/>
        <v>0</v>
      </c>
      <c r="BC85" s="510"/>
      <c r="BD85" s="510"/>
      <c r="BE85" s="509">
        <f t="shared" si="51"/>
        <v>0</v>
      </c>
      <c r="BF85" s="510"/>
      <c r="BG85" s="510" t="s">
        <v>42</v>
      </c>
      <c r="BH85" s="510"/>
      <c r="BI85" s="510"/>
      <c r="BJ85" s="510"/>
      <c r="BK85" s="510" t="s">
        <v>42</v>
      </c>
      <c r="BL85" s="510"/>
      <c r="BM85" s="510"/>
      <c r="BN85" s="510"/>
      <c r="BO85" s="510" t="s">
        <v>42</v>
      </c>
      <c r="BP85" s="478">
        <f t="shared" si="72"/>
        <v>0</v>
      </c>
      <c r="BQ85" s="477"/>
      <c r="BR85" s="487">
        <f t="shared" si="77"/>
        <v>0</v>
      </c>
      <c r="BS85" s="486"/>
      <c r="BT85" s="510"/>
      <c r="BU85" s="85">
        <f t="shared" si="73"/>
        <v>0</v>
      </c>
      <c r="BV85" s="85">
        <f t="shared" si="74"/>
        <v>0</v>
      </c>
      <c r="BW85" s="460">
        <f t="shared" si="75"/>
        <v>75</v>
      </c>
      <c r="BX85" s="467">
        <f>CA85+CG85+CN85+IF(ІНСТРУКЦІЯ!I76,0,'1_Елементи витрат'!CK85)</f>
        <v>0</v>
      </c>
      <c r="BY85" s="468">
        <f>CB85+CH85+CO85+IF(ІНСТРУКЦІЯ!I76,0,'1_Елементи витрат'!CL85)</f>
        <v>0</v>
      </c>
      <c r="BZ85" s="85">
        <f t="shared" si="63"/>
        <v>0</v>
      </c>
      <c r="CA85" s="467">
        <f>BF85+(BC85+BD85)*(Лист1!$E$11/100)</f>
        <v>0</v>
      </c>
      <c r="CB85" s="85">
        <f>CA85/'5_Розрахунок тарифів'!$I$7</f>
        <v>0</v>
      </c>
      <c r="CC85" s="85">
        <f t="shared" si="64"/>
        <v>0</v>
      </c>
      <c r="CD85" s="467">
        <f t="shared" si="52"/>
        <v>0</v>
      </c>
      <c r="CE85" s="467">
        <f t="shared" si="53"/>
        <v>0</v>
      </c>
      <c r="CF85" s="467">
        <f t="shared" si="54"/>
        <v>0</v>
      </c>
      <c r="CG85" s="467">
        <f>BJ85+(BC85+BD85)*(Лист1!$E$13/100)</f>
        <v>0</v>
      </c>
      <c r="CH85" s="85">
        <f>CG85/'5_Розрахунок тарифів'!$N$7</f>
        <v>0</v>
      </c>
      <c r="CI85" s="85">
        <f t="shared" si="65"/>
        <v>0</v>
      </c>
      <c r="CJ85" s="467" t="e">
        <f>#REF!</f>
        <v>#REF!</v>
      </c>
      <c r="CK85" s="386">
        <f t="shared" si="55"/>
        <v>0</v>
      </c>
      <c r="CL85" s="85"/>
      <c r="CM85" s="85" t="e">
        <f t="shared" si="66"/>
        <v>#DIV/0!</v>
      </c>
      <c r="CN85" s="467">
        <f>BP85+(BC85+BD85)*(Лист1!$E$15/100)</f>
        <v>0</v>
      </c>
      <c r="CO85" s="85">
        <f>CN85/'5_Розрахунок тарифів'!$S$7</f>
        <v>0</v>
      </c>
      <c r="CP85" s="85">
        <f t="shared" si="67"/>
        <v>0</v>
      </c>
      <c r="CQ85" s="85">
        <f t="shared" si="56"/>
        <v>0</v>
      </c>
      <c r="CS85" s="426">
        <f t="shared" si="57"/>
        <v>52.008369999999999</v>
      </c>
    </row>
    <row r="86" spans="1:97">
      <c r="A86" s="455">
        <f>IF(ISBLANK(B86),"",COUNTA($B$11:B86))</f>
        <v>76</v>
      </c>
      <c r="B86" s="500" t="s">
        <v>855</v>
      </c>
      <c r="C86" s="479">
        <f t="shared" si="68"/>
        <v>316559.67000000004</v>
      </c>
      <c r="D86" s="458">
        <f t="shared" si="58"/>
        <v>316559.67000000004</v>
      </c>
      <c r="E86" s="459"/>
      <c r="F86" s="473"/>
      <c r="G86" s="458">
        <f>H86+J86+M86+IF(ІНСТРУКЦІЯ!$G$1,0,I86)+IF(ІНСТРУКЦІЯ!$H$1,0,K86)+IF(ІНСТРУКЦІЯ!$I$1,0,L86)</f>
        <v>316559.67000000004</v>
      </c>
      <c r="H86" s="459">
        <v>295391.19</v>
      </c>
      <c r="I86" s="459"/>
      <c r="J86" s="459">
        <v>19843.14</v>
      </c>
      <c r="K86" s="459"/>
      <c r="L86" s="459"/>
      <c r="M86" s="459">
        <v>1325.34</v>
      </c>
      <c r="N86" s="459"/>
      <c r="O86" s="459">
        <v>0</v>
      </c>
      <c r="P86" s="460">
        <f t="shared" si="70"/>
        <v>76</v>
      </c>
      <c r="Q86" s="457">
        <f t="shared" si="69"/>
        <v>326819.02</v>
      </c>
      <c r="R86" s="458">
        <f t="shared" si="59"/>
        <v>326819.02</v>
      </c>
      <c r="S86" s="459"/>
      <c r="T86" s="459"/>
      <c r="U86" s="461">
        <f>V86+X86+Z86+IF(ІНСТРУКЦІЯ!$G$1,0,W86)+IF(ІНСТРУКЦІЯ!$I$1,0,Y86)+IF(ІНСТРУКЦІЯ!$H$1,0,AA86)</f>
        <v>326819.02</v>
      </c>
      <c r="V86" s="459">
        <v>278239.44</v>
      </c>
      <c r="W86" s="459"/>
      <c r="X86" s="459">
        <v>46740.2</v>
      </c>
      <c r="Y86" s="459"/>
      <c r="Z86" s="459">
        <v>1839.38</v>
      </c>
      <c r="AA86" s="459"/>
      <c r="AB86" s="459"/>
      <c r="AC86" s="459"/>
      <c r="AD86" s="459"/>
      <c r="AE86" s="460">
        <f t="shared" si="71"/>
        <v>76</v>
      </c>
      <c r="AF86" s="462">
        <f t="shared" si="76"/>
        <v>0</v>
      </c>
      <c r="AG86" s="458">
        <f t="shared" si="60"/>
        <v>0</v>
      </c>
      <c r="AH86" s="459"/>
      <c r="AI86" s="459"/>
      <c r="AJ86" s="458">
        <f t="shared" si="61"/>
        <v>0</v>
      </c>
      <c r="AK86" s="459"/>
      <c r="AL86" s="485"/>
      <c r="AM86" s="459"/>
      <c r="AN86" s="485"/>
      <c r="AO86" s="459"/>
      <c r="AP86" s="485"/>
      <c r="AQ86" s="459"/>
      <c r="AR86" s="485"/>
      <c r="AS86" s="459"/>
      <c r="AT86" s="485"/>
      <c r="AU86" s="476"/>
      <c r="AV86" s="476"/>
      <c r="AW86" s="486"/>
      <c r="AX86" s="486"/>
      <c r="AY86" s="459"/>
      <c r="AZ86" s="458"/>
      <c r="BA86" s="508">
        <f t="shared" si="78"/>
        <v>0</v>
      </c>
      <c r="BB86" s="509">
        <f t="shared" si="62"/>
        <v>0</v>
      </c>
      <c r="BC86" s="510"/>
      <c r="BD86" s="510"/>
      <c r="BE86" s="509">
        <f t="shared" si="51"/>
        <v>0</v>
      </c>
      <c r="BF86" s="510"/>
      <c r="BG86" s="510"/>
      <c r="BH86" s="510"/>
      <c r="BI86" s="510"/>
      <c r="BJ86" s="510"/>
      <c r="BK86" s="510"/>
      <c r="BL86" s="510"/>
      <c r="BM86" s="510"/>
      <c r="BN86" s="510"/>
      <c r="BO86" s="510"/>
      <c r="BP86" s="478">
        <f t="shared" si="72"/>
        <v>0</v>
      </c>
      <c r="BQ86" s="477"/>
      <c r="BR86" s="487">
        <f t="shared" si="77"/>
        <v>0</v>
      </c>
      <c r="BS86" s="486"/>
      <c r="BT86" s="510"/>
      <c r="BU86" s="85">
        <f t="shared" si="73"/>
        <v>0</v>
      </c>
      <c r="BV86" s="85">
        <f t="shared" si="74"/>
        <v>0</v>
      </c>
      <c r="BW86" s="460">
        <f t="shared" si="75"/>
        <v>76</v>
      </c>
      <c r="BX86" s="467">
        <f>CA86+CG86+CN86+IF(ІНСТРУКЦІЯ!I77,0,'1_Елементи витрат'!CK86)</f>
        <v>0</v>
      </c>
      <c r="BY86" s="468">
        <f>CB86+CH86+CO86+IF(ІНСТРУКЦІЯ!I77,0,'1_Елементи витрат'!CL86)</f>
        <v>0</v>
      </c>
      <c r="BZ86" s="85">
        <f t="shared" si="63"/>
        <v>0</v>
      </c>
      <c r="CA86" s="467">
        <f>BF86+(BC86+BD86)*(Лист1!$E$11/100)</f>
        <v>0</v>
      </c>
      <c r="CB86" s="85">
        <f>CA86/'5_Розрахунок тарифів'!$I$7</f>
        <v>0</v>
      </c>
      <c r="CC86" s="85">
        <f t="shared" si="64"/>
        <v>0</v>
      </c>
      <c r="CD86" s="467">
        <f t="shared" si="52"/>
        <v>0</v>
      </c>
      <c r="CE86" s="467">
        <f t="shared" si="53"/>
        <v>0</v>
      </c>
      <c r="CF86" s="467">
        <f t="shared" si="54"/>
        <v>0</v>
      </c>
      <c r="CG86" s="467">
        <f>BJ86+(BC86+BD86)*(Лист1!$E$13/100)</f>
        <v>0</v>
      </c>
      <c r="CH86" s="85">
        <f>CG86/'5_Розрахунок тарифів'!$N$7</f>
        <v>0</v>
      </c>
      <c r="CI86" s="85">
        <f t="shared" si="65"/>
        <v>0</v>
      </c>
      <c r="CJ86" s="467" t="e">
        <f>#REF!</f>
        <v>#REF!</v>
      </c>
      <c r="CK86" s="386">
        <f t="shared" si="55"/>
        <v>0</v>
      </c>
      <c r="CL86" s="85"/>
      <c r="CM86" s="85" t="e">
        <f t="shared" si="66"/>
        <v>#DIV/0!</v>
      </c>
      <c r="CN86" s="467">
        <f>BP86+(BC86+BD86)*(Лист1!$E$15/100)</f>
        <v>0</v>
      </c>
      <c r="CO86" s="85">
        <f>CN86/'5_Розрахунок тарифів'!$S$7</f>
        <v>0</v>
      </c>
      <c r="CP86" s="85">
        <f t="shared" si="67"/>
        <v>0</v>
      </c>
      <c r="CQ86" s="85">
        <f t="shared" si="56"/>
        <v>0</v>
      </c>
      <c r="CS86" s="426">
        <f t="shared" si="57"/>
        <v>326.81902000000002</v>
      </c>
    </row>
    <row r="87" spans="1:97">
      <c r="A87" s="455" t="str">
        <f>IF(ISBLANK(B87),"",COUNTA($B$11:B87))</f>
        <v/>
      </c>
      <c r="B87" s="500"/>
      <c r="C87" s="479">
        <f t="shared" si="68"/>
        <v>0</v>
      </c>
      <c r="D87" s="460">
        <f t="shared" ref="D87:D99" si="79">G87+O87</f>
        <v>0</v>
      </c>
      <c r="E87" s="466"/>
      <c r="F87" s="466"/>
      <c r="G87" s="458">
        <f>H87+J87+M87+IF(ІНСТРУКЦІЯ!$G$1,0,I87)+IF(ІНСТРУКЦІЯ!$H$1,0,K87)+IF(ІНСТРУКЦІЯ!$I$1,0,L87)</f>
        <v>0</v>
      </c>
      <c r="H87" s="466"/>
      <c r="I87" s="466"/>
      <c r="J87" s="466"/>
      <c r="K87" s="466"/>
      <c r="L87" s="466"/>
      <c r="M87" s="466"/>
      <c r="N87" s="459"/>
      <c r="O87" s="466"/>
      <c r="P87" s="460" t="str">
        <f t="shared" si="70"/>
        <v/>
      </c>
      <c r="Q87" s="457">
        <f t="shared" si="69"/>
        <v>0</v>
      </c>
      <c r="R87" s="460">
        <f t="shared" ref="R87:R99" si="80">U87+AD87</f>
        <v>0</v>
      </c>
      <c r="S87" s="466"/>
      <c r="T87" s="466"/>
      <c r="U87" s="461">
        <f>V87+X87+Z87+IF(ІНСТРУКЦІЯ!$G$1,0,W87)+IF(ІНСТРУКЦІЯ!$I$1,0,Y87)+IF(ІНСТРУКЦІЯ!$H$1,0,AA87)</f>
        <v>0</v>
      </c>
      <c r="V87" s="466"/>
      <c r="W87" s="466"/>
      <c r="X87" s="466"/>
      <c r="Y87" s="466"/>
      <c r="Z87" s="466"/>
      <c r="AA87" s="466"/>
      <c r="AB87" s="459"/>
      <c r="AC87" s="459"/>
      <c r="AD87" s="466"/>
      <c r="AE87" s="460" t="str">
        <f t="shared" si="71"/>
        <v/>
      </c>
      <c r="AF87" s="462">
        <f t="shared" si="76"/>
        <v>0</v>
      </c>
      <c r="AG87" s="458">
        <f t="shared" si="60"/>
        <v>0</v>
      </c>
      <c r="AH87" s="459"/>
      <c r="AI87" s="459"/>
      <c r="AJ87" s="458">
        <f t="shared" si="61"/>
        <v>0</v>
      </c>
      <c r="AK87" s="459"/>
      <c r="AL87" s="485"/>
      <c r="AM87" s="459"/>
      <c r="AN87" s="485"/>
      <c r="AO87" s="459"/>
      <c r="AP87" s="485"/>
      <c r="AQ87" s="459"/>
      <c r="AR87" s="485"/>
      <c r="AS87" s="459"/>
      <c r="AT87" s="485"/>
      <c r="AU87" s="476"/>
      <c r="AV87" s="476"/>
      <c r="AW87" s="486"/>
      <c r="AX87" s="486"/>
      <c r="AY87" s="459"/>
      <c r="AZ87" s="458"/>
      <c r="BA87" s="508">
        <f t="shared" si="78"/>
        <v>0</v>
      </c>
      <c r="BB87" s="509">
        <f t="shared" ref="BB87:BB99" si="81">BE87+BT87+BR87+BH87+BQ87</f>
        <v>0</v>
      </c>
      <c r="BC87" s="510"/>
      <c r="BD87" s="510"/>
      <c r="BE87" s="509">
        <f t="shared" si="51"/>
        <v>0</v>
      </c>
      <c r="BF87" s="510"/>
      <c r="BG87" s="510"/>
      <c r="BH87" s="510"/>
      <c r="BI87" s="510"/>
      <c r="BJ87" s="510"/>
      <c r="BK87" s="510"/>
      <c r="BL87" s="510"/>
      <c r="BM87" s="510"/>
      <c r="BN87" s="510"/>
      <c r="BO87" s="510"/>
      <c r="BP87" s="478">
        <f t="shared" si="72"/>
        <v>0</v>
      </c>
      <c r="BQ87" s="477"/>
      <c r="BR87" s="487">
        <f t="shared" si="77"/>
        <v>0</v>
      </c>
      <c r="BS87" s="486"/>
      <c r="BT87" s="510"/>
      <c r="BU87" s="85">
        <f t="shared" si="73"/>
        <v>0</v>
      </c>
      <c r="BV87" s="85">
        <f t="shared" si="74"/>
        <v>0</v>
      </c>
      <c r="BW87" s="460" t="str">
        <f t="shared" si="75"/>
        <v/>
      </c>
      <c r="BX87" s="467">
        <f>CA87+CG87+CN87+IF(ІНСТРУКЦІЯ!I78,0,'1_Елементи витрат'!CK87)</f>
        <v>0</v>
      </c>
      <c r="BY87" s="468">
        <f>CB87+CH87+CO87+IF(ІНСТРУКЦІЯ!I78,0,'1_Елементи витрат'!CL87)</f>
        <v>0</v>
      </c>
      <c r="BZ87" s="85">
        <f t="shared" si="63"/>
        <v>0</v>
      </c>
      <c r="CA87" s="467">
        <f t="shared" ref="CA87:CA99" si="82">BF87+(BC87+BD87)/$BB$17*$BF$17</f>
        <v>0</v>
      </c>
      <c r="CB87" s="85">
        <f>CA87/'5_Розрахунок тарифів'!$I$7</f>
        <v>0</v>
      </c>
      <c r="CC87" s="85">
        <f t="shared" si="64"/>
        <v>0</v>
      </c>
      <c r="CD87" s="467">
        <f t="shared" si="52"/>
        <v>0</v>
      </c>
      <c r="CE87" s="467">
        <f t="shared" si="53"/>
        <v>0</v>
      </c>
      <c r="CF87" s="467">
        <f t="shared" si="54"/>
        <v>0</v>
      </c>
      <c r="CG87" s="467">
        <f t="shared" ref="CG87:CG99" si="83">BJ87+(BC87+BD87)/$BB$17*$BJ$17</f>
        <v>0</v>
      </c>
      <c r="CH87" s="85">
        <f>CG87/'5_Розрахунок тарифів'!$N$7</f>
        <v>0</v>
      </c>
      <c r="CI87" s="85">
        <f t="shared" si="65"/>
        <v>0</v>
      </c>
      <c r="CJ87" s="467" t="e">
        <f>#REF!</f>
        <v>#REF!</v>
      </c>
      <c r="CK87" s="386">
        <f t="shared" si="55"/>
        <v>0</v>
      </c>
      <c r="CL87" s="85"/>
      <c r="CM87" s="85" t="e">
        <f t="shared" si="66"/>
        <v>#DIV/0!</v>
      </c>
      <c r="CN87" s="467">
        <f t="shared" ref="CN87:CN99" si="84">BP87+(BC87+BD87)/$BB$17*$BP$17</f>
        <v>0</v>
      </c>
      <c r="CO87" s="85">
        <f>CN87/'5_Розрахунок тарифів'!$S$7</f>
        <v>0</v>
      </c>
      <c r="CP87" s="85">
        <f t="shared" si="67"/>
        <v>0</v>
      </c>
      <c r="CQ87" s="85">
        <f t="shared" si="56"/>
        <v>0</v>
      </c>
    </row>
    <row r="88" spans="1:97">
      <c r="A88" s="1047" t="str">
        <f>IF(ISBLANK(B88),"",COUNTA($B$11:B88))</f>
        <v/>
      </c>
      <c r="B88" s="1048"/>
      <c r="C88" s="462">
        <f t="shared" si="68"/>
        <v>0</v>
      </c>
      <c r="D88" s="458">
        <f t="shared" si="79"/>
        <v>0</v>
      </c>
      <c r="E88" s="459"/>
      <c r="F88" s="459"/>
      <c r="G88" s="458">
        <f>H88+J88+M88+IF(ІНСТРУКЦІЯ!$G$1,0,I88)+IF(ІНСТРУКЦІЯ!$H$1,0,K88)+IF(ІНСТРУКЦІЯ!$I$1,0,L88)</f>
        <v>0</v>
      </c>
      <c r="H88" s="459"/>
      <c r="I88" s="459"/>
      <c r="J88" s="459"/>
      <c r="K88" s="459"/>
      <c r="L88" s="459"/>
      <c r="M88" s="459"/>
      <c r="N88" s="459"/>
      <c r="O88" s="459"/>
      <c r="P88" s="458" t="str">
        <f t="shared" si="70"/>
        <v/>
      </c>
      <c r="Q88" s="462">
        <f t="shared" si="69"/>
        <v>0</v>
      </c>
      <c r="R88" s="458">
        <f t="shared" si="80"/>
        <v>0</v>
      </c>
      <c r="S88" s="459"/>
      <c r="T88" s="459"/>
      <c r="U88" s="458">
        <f>V88+X88+Z88+IF(ІНСТРУКЦІЯ!$G$1,0,W88)+IF(ІНСТРУКЦІЯ!$I$1,0,Y88)+IF(ІНСТРУКЦІЯ!$H$1,0,AA88)</f>
        <v>0</v>
      </c>
      <c r="V88" s="459"/>
      <c r="W88" s="459"/>
      <c r="X88" s="459"/>
      <c r="Y88" s="459"/>
      <c r="Z88" s="459"/>
      <c r="AA88" s="459"/>
      <c r="AB88" s="459"/>
      <c r="AC88" s="459"/>
      <c r="AD88" s="459"/>
      <c r="AE88" s="458" t="str">
        <f t="shared" si="71"/>
        <v/>
      </c>
      <c r="AF88" s="462">
        <f t="shared" si="76"/>
        <v>0</v>
      </c>
      <c r="AG88" s="458">
        <f t="shared" si="60"/>
        <v>0</v>
      </c>
      <c r="AH88" s="459"/>
      <c r="AI88" s="459"/>
      <c r="AJ88" s="458">
        <f t="shared" si="61"/>
        <v>0</v>
      </c>
      <c r="AK88" s="459"/>
      <c r="AL88" s="485"/>
      <c r="AM88" s="459"/>
      <c r="AN88" s="485"/>
      <c r="AO88" s="459"/>
      <c r="AP88" s="485"/>
      <c r="AQ88" s="459"/>
      <c r="AR88" s="485"/>
      <c r="AS88" s="459"/>
      <c r="AT88" s="485"/>
      <c r="AU88" s="476"/>
      <c r="AV88" s="476"/>
      <c r="AW88" s="486"/>
      <c r="AX88" s="486"/>
      <c r="AY88" s="459"/>
      <c r="AZ88" s="458"/>
      <c r="BA88" s="462">
        <f t="shared" si="78"/>
        <v>0</v>
      </c>
      <c r="BB88" s="458">
        <f t="shared" si="81"/>
        <v>0</v>
      </c>
      <c r="BC88" s="459"/>
      <c r="BD88" s="459"/>
      <c r="BE88" s="458">
        <f t="shared" si="51"/>
        <v>0</v>
      </c>
      <c r="BF88" s="459"/>
      <c r="BG88" s="485"/>
      <c r="BH88" s="459"/>
      <c r="BI88" s="485"/>
      <c r="BJ88" s="459"/>
      <c r="BK88" s="485"/>
      <c r="BL88" s="459"/>
      <c r="BM88" s="485"/>
      <c r="BN88" s="459"/>
      <c r="BO88" s="485"/>
      <c r="BP88" s="476">
        <f t="shared" si="72"/>
        <v>0</v>
      </c>
      <c r="BQ88" s="476"/>
      <c r="BR88" s="486">
        <f t="shared" si="77"/>
        <v>0</v>
      </c>
      <c r="BS88" s="486"/>
      <c r="BT88" s="459"/>
      <c r="BU88" s="1049">
        <f t="shared" si="73"/>
        <v>0</v>
      </c>
      <c r="BV88" s="1049">
        <f t="shared" si="74"/>
        <v>0</v>
      </c>
      <c r="BW88" s="458" t="str">
        <f t="shared" si="75"/>
        <v/>
      </c>
      <c r="BX88" s="1031">
        <f>CA88+CG88+CN88+IF(ІНСТРУКЦІЯ!I79,0,'1_Елементи витрат'!CK88)</f>
        <v>0</v>
      </c>
      <c r="BY88" s="1032">
        <f>CB88+CH88+CO88+IF(ІНСТРУКЦІЯ!I79,0,'1_Елементи витрат'!CL88)</f>
        <v>0</v>
      </c>
      <c r="BZ88" s="1030">
        <f t="shared" si="63"/>
        <v>0</v>
      </c>
      <c r="CA88" s="1031">
        <f t="shared" si="82"/>
        <v>0</v>
      </c>
      <c r="CB88" s="1030">
        <f>CA88/'5_Розрахунок тарифів'!$I$7</f>
        <v>0</v>
      </c>
      <c r="CC88" s="1030">
        <f t="shared" si="64"/>
        <v>0</v>
      </c>
      <c r="CD88" s="1031">
        <f t="shared" si="52"/>
        <v>0</v>
      </c>
      <c r="CE88" s="1031">
        <f t="shared" si="53"/>
        <v>0</v>
      </c>
      <c r="CF88" s="1031">
        <f t="shared" si="54"/>
        <v>0</v>
      </c>
      <c r="CG88" s="1031">
        <f t="shared" si="83"/>
        <v>0</v>
      </c>
      <c r="CH88" s="1030">
        <f>CG88/'5_Розрахунок тарифів'!$N$7</f>
        <v>0</v>
      </c>
      <c r="CI88" s="1030">
        <f t="shared" si="65"/>
        <v>0</v>
      </c>
      <c r="CJ88" s="1031" t="e">
        <f>#REF!</f>
        <v>#REF!</v>
      </c>
      <c r="CK88" s="1033">
        <f t="shared" si="55"/>
        <v>0</v>
      </c>
      <c r="CL88" s="1030"/>
      <c r="CM88" s="1030" t="e">
        <f t="shared" si="66"/>
        <v>#DIV/0!</v>
      </c>
      <c r="CN88" s="1031">
        <f t="shared" si="84"/>
        <v>0</v>
      </c>
      <c r="CO88" s="1030">
        <f>CN88/'5_Розрахунок тарифів'!$S$7</f>
        <v>0</v>
      </c>
      <c r="CP88" s="1030">
        <f t="shared" si="67"/>
        <v>0</v>
      </c>
      <c r="CQ88" s="1030">
        <f t="shared" si="56"/>
        <v>0</v>
      </c>
    </row>
    <row r="89" spans="1:97" s="1046" customFormat="1">
      <c r="A89" s="1034" t="str">
        <f>IF(ISBLANK(B89),"",COUNTA($B$11:B89))</f>
        <v/>
      </c>
      <c r="B89" s="1035"/>
      <c r="C89" s="1036">
        <f t="shared" si="68"/>
        <v>0</v>
      </c>
      <c r="D89" s="1037">
        <f t="shared" si="79"/>
        <v>0</v>
      </c>
      <c r="E89" s="1038"/>
      <c r="F89" s="1038"/>
      <c r="G89" s="1037">
        <f>H89+J89+M89+IF(ІНСТРУКЦІЯ!$G$1,0,I89)+IF(ІНСТРУКЦІЯ!$H$1,0,K89)+IF(ІНСТРУКЦІЯ!$I$1,0,L89)</f>
        <v>0</v>
      </c>
      <c r="H89" s="1038"/>
      <c r="I89" s="1038"/>
      <c r="J89" s="1038"/>
      <c r="K89" s="1038"/>
      <c r="L89" s="1038"/>
      <c r="M89" s="1038"/>
      <c r="N89" s="1038"/>
      <c r="O89" s="1038"/>
      <c r="P89" s="1037" t="str">
        <f t="shared" si="70"/>
        <v/>
      </c>
      <c r="Q89" s="1036">
        <f t="shared" si="69"/>
        <v>0</v>
      </c>
      <c r="R89" s="1037">
        <f t="shared" si="80"/>
        <v>0</v>
      </c>
      <c r="S89" s="1038"/>
      <c r="T89" s="1038"/>
      <c r="U89" s="1037">
        <f>V89+X89+Z89+IF(ІНСТРУКЦІЯ!$G$1,0,W89)+IF(ІНСТРУКЦІЯ!$I$1,0,Y89)+IF(ІНСТРУКЦІЯ!$H$1,0,AA89)</f>
        <v>0</v>
      </c>
      <c r="V89" s="1038"/>
      <c r="W89" s="1038"/>
      <c r="X89" s="1038"/>
      <c r="Y89" s="1038"/>
      <c r="Z89" s="1038"/>
      <c r="AA89" s="1038"/>
      <c r="AB89" s="1038"/>
      <c r="AC89" s="1038"/>
      <c r="AD89" s="1038"/>
      <c r="AE89" s="1037" t="str">
        <f t="shared" si="71"/>
        <v/>
      </c>
      <c r="AF89" s="1036">
        <f t="shared" si="76"/>
        <v>0</v>
      </c>
      <c r="AG89" s="1037">
        <f t="shared" si="60"/>
        <v>0</v>
      </c>
      <c r="AH89" s="1038"/>
      <c r="AI89" s="1038"/>
      <c r="AJ89" s="1037">
        <f t="shared" si="61"/>
        <v>0</v>
      </c>
      <c r="AK89" s="1038"/>
      <c r="AL89" s="1039"/>
      <c r="AM89" s="1038"/>
      <c r="AN89" s="1039"/>
      <c r="AO89" s="1038"/>
      <c r="AP89" s="1039"/>
      <c r="AQ89" s="1038"/>
      <c r="AR89" s="1039"/>
      <c r="AS89" s="1038"/>
      <c r="AT89" s="1039"/>
      <c r="AU89" s="1040"/>
      <c r="AV89" s="1040"/>
      <c r="AW89" s="1041"/>
      <c r="AX89" s="1041"/>
      <c r="AY89" s="1038"/>
      <c r="AZ89" s="1037"/>
      <c r="BA89" s="1036"/>
      <c r="BB89" s="1037"/>
      <c r="BC89" s="1038"/>
      <c r="BD89" s="1038"/>
      <c r="BE89" s="1037"/>
      <c r="BF89" s="1038"/>
      <c r="BG89" s="1039"/>
      <c r="BH89" s="1038"/>
      <c r="BI89" s="1039"/>
      <c r="BJ89" s="1038"/>
      <c r="BK89" s="1039"/>
      <c r="BL89" s="1038"/>
      <c r="BM89" s="1039"/>
      <c r="BN89" s="1038"/>
      <c r="BO89" s="1039"/>
      <c r="BP89" s="1040">
        <f t="shared" si="72"/>
        <v>0</v>
      </c>
      <c r="BQ89" s="1040"/>
      <c r="BR89" s="1041"/>
      <c r="BS89" s="1041"/>
      <c r="BT89" s="1038"/>
      <c r="BU89" s="1042">
        <f t="shared" si="73"/>
        <v>0</v>
      </c>
      <c r="BV89" s="1042">
        <f t="shared" si="74"/>
        <v>0</v>
      </c>
      <c r="BW89" s="1037" t="str">
        <f t="shared" si="75"/>
        <v/>
      </c>
      <c r="BX89" s="1043">
        <f>CA89+CG89+CN89+IF(ІНСТРУКЦІЯ!I80,0,'1_Елементи витрат'!CK89)</f>
        <v>0</v>
      </c>
      <c r="BY89" s="1044">
        <f>CB89+CH89+CO89+IF(ІНСТРУКЦІЯ!I80,0,'1_Елементи витрат'!CL89)</f>
        <v>0</v>
      </c>
      <c r="BZ89" s="1042">
        <f t="shared" si="63"/>
        <v>0</v>
      </c>
      <c r="CA89" s="1043">
        <f t="shared" si="82"/>
        <v>0</v>
      </c>
      <c r="CB89" s="1042">
        <f>CA89/'5_Розрахунок тарифів'!$I$7</f>
        <v>0</v>
      </c>
      <c r="CC89" s="1042">
        <f t="shared" si="64"/>
        <v>0</v>
      </c>
      <c r="CD89" s="1043">
        <f t="shared" si="52"/>
        <v>0</v>
      </c>
      <c r="CE89" s="1043">
        <f t="shared" si="53"/>
        <v>0</v>
      </c>
      <c r="CF89" s="1043">
        <f t="shared" si="54"/>
        <v>0</v>
      </c>
      <c r="CG89" s="1043">
        <f t="shared" si="83"/>
        <v>0</v>
      </c>
      <c r="CH89" s="1042">
        <f>CG89/'5_Розрахунок тарифів'!$N$7</f>
        <v>0</v>
      </c>
      <c r="CI89" s="1042">
        <f t="shared" si="65"/>
        <v>0</v>
      </c>
      <c r="CJ89" s="1043" t="e">
        <f>#REF!</f>
        <v>#REF!</v>
      </c>
      <c r="CK89" s="1045">
        <f t="shared" si="55"/>
        <v>0</v>
      </c>
      <c r="CL89" s="1042"/>
      <c r="CM89" s="1042" t="e">
        <f t="shared" si="66"/>
        <v>#DIV/0!</v>
      </c>
      <c r="CN89" s="1043">
        <f t="shared" si="84"/>
        <v>0</v>
      </c>
      <c r="CO89" s="1042">
        <f>CN89/'5_Розрахунок тарифів'!$S$7</f>
        <v>0</v>
      </c>
      <c r="CP89" s="1042">
        <f t="shared" si="67"/>
        <v>0</v>
      </c>
      <c r="CQ89" s="1042">
        <f t="shared" si="56"/>
        <v>0</v>
      </c>
    </row>
    <row r="90" spans="1:97" s="1074" customFormat="1" ht="31.5" customHeight="1">
      <c r="A90" s="1063"/>
      <c r="B90" s="1064" t="s">
        <v>891</v>
      </c>
      <c r="C90" s="1065">
        <f t="shared" si="68"/>
        <v>0</v>
      </c>
      <c r="D90" s="1066">
        <f t="shared" si="79"/>
        <v>0</v>
      </c>
      <c r="E90" s="1067"/>
      <c r="F90" s="1067"/>
      <c r="G90" s="1066">
        <f>H90+J90+M90+IF(ІНСТРУКЦІЯ!$G$1,0,I90)+IF(ІНСТРУКЦІЯ!$H$1,0,K90)+IF(ІНСТРУКЦІЯ!$I$1,0,L90)</f>
        <v>0</v>
      </c>
      <c r="H90" s="1067"/>
      <c r="I90" s="1067"/>
      <c r="J90" s="1067"/>
      <c r="K90" s="1067"/>
      <c r="L90" s="1067"/>
      <c r="M90" s="1067"/>
      <c r="N90" s="1067"/>
      <c r="O90" s="1067"/>
      <c r="P90" s="1066"/>
      <c r="Q90" s="1065"/>
      <c r="R90" s="1066"/>
      <c r="S90" s="1067"/>
      <c r="T90" s="1067"/>
      <c r="U90" s="1066"/>
      <c r="V90" s="1067"/>
      <c r="W90" s="1067"/>
      <c r="X90" s="1067"/>
      <c r="Y90" s="1067"/>
      <c r="Z90" s="1067"/>
      <c r="AA90" s="1067"/>
      <c r="AB90" s="1067"/>
      <c r="AC90" s="1067"/>
      <c r="AD90" s="1067"/>
      <c r="AE90" s="1066"/>
      <c r="AF90" s="1065">
        <f t="shared" si="76"/>
        <v>0</v>
      </c>
      <c r="AG90" s="1066">
        <f t="shared" si="60"/>
        <v>0</v>
      </c>
      <c r="AH90" s="1067"/>
      <c r="AI90" s="1067"/>
      <c r="AJ90" s="1066">
        <f t="shared" si="61"/>
        <v>0</v>
      </c>
      <c r="AK90" s="1067"/>
      <c r="AL90" s="1068"/>
      <c r="AM90" s="1067"/>
      <c r="AN90" s="1068"/>
      <c r="AO90" s="1067"/>
      <c r="AP90" s="1068"/>
      <c r="AQ90" s="1067"/>
      <c r="AR90" s="1068"/>
      <c r="AS90" s="1067"/>
      <c r="AT90" s="1068"/>
      <c r="AU90" s="1069"/>
      <c r="AV90" s="1069"/>
      <c r="AW90" s="1070"/>
      <c r="AX90" s="1070"/>
      <c r="AY90" s="1067"/>
      <c r="AZ90" s="1066"/>
      <c r="BA90" s="1065"/>
      <c r="BB90" s="1066"/>
      <c r="BC90" s="1067"/>
      <c r="BD90" s="1067"/>
      <c r="BE90" s="1066"/>
      <c r="BF90" s="1067"/>
      <c r="BG90" s="1068"/>
      <c r="BH90" s="1067"/>
      <c r="BI90" s="1068"/>
      <c r="BJ90" s="1067"/>
      <c r="BK90" s="1068"/>
      <c r="BL90" s="1067"/>
      <c r="BM90" s="1068"/>
      <c r="BN90" s="1067"/>
      <c r="BO90" s="1068"/>
      <c r="BP90" s="1069">
        <f t="shared" si="72"/>
        <v>0</v>
      </c>
      <c r="BQ90" s="1069"/>
      <c r="BR90" s="1070"/>
      <c r="BS90" s="1104" t="s">
        <v>1077</v>
      </c>
      <c r="BT90" s="1104"/>
      <c r="BU90" s="1071">
        <f t="shared" si="73"/>
        <v>0</v>
      </c>
      <c r="BV90" s="1071">
        <f t="shared" si="74"/>
        <v>0</v>
      </c>
      <c r="BW90" s="1066">
        <f t="shared" si="75"/>
        <v>0</v>
      </c>
      <c r="BX90" s="1066">
        <f>CA90+CG90+CN90+IF(ІНСТРУКЦІЯ!I82,0,'1_Елементи витрат'!CK90)</f>
        <v>0</v>
      </c>
      <c r="BY90" s="1072">
        <f>CB90+CH90+CO90+IF(ІНСТРУКЦІЯ!I82,0,'1_Елементи витрат'!CL90)</f>
        <v>0</v>
      </c>
      <c r="BZ90" s="1071">
        <f t="shared" si="63"/>
        <v>0</v>
      </c>
      <c r="CA90" s="1066">
        <f t="shared" si="82"/>
        <v>0</v>
      </c>
      <c r="CB90" s="1071">
        <f>CA90/'5_Розрахунок тарифів'!$I$7</f>
        <v>0</v>
      </c>
      <c r="CC90" s="1071">
        <f t="shared" si="64"/>
        <v>0</v>
      </c>
      <c r="CD90" s="1066">
        <f t="shared" si="52"/>
        <v>0</v>
      </c>
      <c r="CE90" s="1066">
        <f t="shared" si="53"/>
        <v>0</v>
      </c>
      <c r="CF90" s="1066">
        <f t="shared" si="54"/>
        <v>0</v>
      </c>
      <c r="CG90" s="1066">
        <f t="shared" si="83"/>
        <v>0</v>
      </c>
      <c r="CH90" s="1071">
        <f>CG90/'5_Розрахунок тарифів'!$N$7</f>
        <v>0</v>
      </c>
      <c r="CI90" s="1071">
        <f t="shared" si="65"/>
        <v>0</v>
      </c>
      <c r="CJ90" s="1066" t="e">
        <f>#REF!</f>
        <v>#REF!</v>
      </c>
      <c r="CK90" s="1073">
        <f t="shared" si="55"/>
        <v>0</v>
      </c>
      <c r="CL90" s="1071"/>
      <c r="CM90" s="1071" t="e">
        <f t="shared" si="66"/>
        <v>#DIV/0!</v>
      </c>
      <c r="CN90" s="1066">
        <f t="shared" si="84"/>
        <v>0</v>
      </c>
      <c r="CO90" s="1071">
        <f>CN90/'5_Розрахунок тарифів'!$S$7</f>
        <v>0</v>
      </c>
      <c r="CP90" s="1071">
        <f t="shared" si="67"/>
        <v>0</v>
      </c>
      <c r="CQ90" s="1071">
        <f t="shared" si="56"/>
        <v>0</v>
      </c>
    </row>
    <row r="91" spans="1:97" s="1062" customFormat="1">
      <c r="A91" s="1050" t="str">
        <f>IF(ISBLANK(B91),"",COUNTA($B$11:B91))</f>
        <v/>
      </c>
      <c r="B91" s="1051"/>
      <c r="C91" s="1052">
        <f t="shared" si="68"/>
        <v>0</v>
      </c>
      <c r="D91" s="1053">
        <f t="shared" si="79"/>
        <v>0</v>
      </c>
      <c r="E91" s="1054"/>
      <c r="F91" s="1054"/>
      <c r="G91" s="1053">
        <f>H91+J91+M91+IF(ІНСТРУКЦІЯ!$G$1,0,I91)+IF(ІНСТРУКЦІЯ!$H$1,0,K91)+IF(ІНСТРУКЦІЯ!$I$1,0,L91)</f>
        <v>0</v>
      </c>
      <c r="H91" s="1054"/>
      <c r="I91" s="1054"/>
      <c r="J91" s="1054"/>
      <c r="K91" s="1054"/>
      <c r="L91" s="1054"/>
      <c r="M91" s="1054"/>
      <c r="N91" s="1054"/>
      <c r="O91" s="1054"/>
      <c r="P91" s="1053" t="str">
        <f t="shared" si="70"/>
        <v/>
      </c>
      <c r="Q91" s="1052">
        <f t="shared" si="69"/>
        <v>0</v>
      </c>
      <c r="R91" s="1053">
        <f t="shared" si="80"/>
        <v>0</v>
      </c>
      <c r="S91" s="1054"/>
      <c r="T91" s="1054"/>
      <c r="U91" s="1053">
        <f>V91+X91+Z91+IF(ІНСТРУКЦІЯ!$G$1,0,W91)+IF(ІНСТРУКЦІЯ!$I$1,0,Y91)+IF(ІНСТРУКЦІЯ!$H$1,0,AA91)</f>
        <v>0</v>
      </c>
      <c r="V91" s="1054"/>
      <c r="W91" s="1054"/>
      <c r="X91" s="1054"/>
      <c r="Y91" s="1054"/>
      <c r="Z91" s="1054"/>
      <c r="AA91" s="1054"/>
      <c r="AB91" s="1054"/>
      <c r="AC91" s="1054"/>
      <c r="AD91" s="1054"/>
      <c r="AE91" s="1053" t="str">
        <f t="shared" si="71"/>
        <v/>
      </c>
      <c r="AF91" s="1052">
        <f t="shared" si="76"/>
        <v>0</v>
      </c>
      <c r="AG91" s="1053">
        <f t="shared" si="60"/>
        <v>0</v>
      </c>
      <c r="AH91" s="1054"/>
      <c r="AI91" s="1054"/>
      <c r="AJ91" s="1053">
        <f t="shared" si="61"/>
        <v>0</v>
      </c>
      <c r="AK91" s="1054"/>
      <c r="AL91" s="1055"/>
      <c r="AM91" s="1054"/>
      <c r="AN91" s="1055"/>
      <c r="AO91" s="1054"/>
      <c r="AP91" s="1055"/>
      <c r="AQ91" s="1054"/>
      <c r="AR91" s="1055"/>
      <c r="AS91" s="1054"/>
      <c r="AT91" s="1055"/>
      <c r="AU91" s="1056"/>
      <c r="AV91" s="1056"/>
      <c r="AW91" s="1057"/>
      <c r="AX91" s="1057"/>
      <c r="AY91" s="1054"/>
      <c r="AZ91" s="1053"/>
      <c r="BA91" s="1052"/>
      <c r="BB91" s="1053"/>
      <c r="BC91" s="1054"/>
      <c r="BD91" s="1054"/>
      <c r="BE91" s="1053"/>
      <c r="BF91" s="1054"/>
      <c r="BG91" s="1055"/>
      <c r="BH91" s="1054"/>
      <c r="BI91" s="1055"/>
      <c r="BJ91" s="1054"/>
      <c r="BK91" s="1055"/>
      <c r="BL91" s="1054"/>
      <c r="BM91" s="1055"/>
      <c r="BN91" s="1054"/>
      <c r="BO91" s="1055"/>
      <c r="BP91" s="1056">
        <f t="shared" si="72"/>
        <v>0</v>
      </c>
      <c r="BQ91" s="1056"/>
      <c r="BR91" s="1057"/>
      <c r="BS91" s="1057"/>
      <c r="BT91" s="1054"/>
      <c r="BU91" s="1058">
        <f t="shared" si="73"/>
        <v>0</v>
      </c>
      <c r="BV91" s="1058">
        <f t="shared" si="74"/>
        <v>0</v>
      </c>
      <c r="BW91" s="1053" t="str">
        <f t="shared" si="75"/>
        <v/>
      </c>
      <c r="BX91" s="1059">
        <f>CA91+CG91+CN91+IF(ІНСТРУКЦІЯ!I83,0,'1_Елементи витрат'!CK91)</f>
        <v>0</v>
      </c>
      <c r="BY91" s="1060">
        <f>CB91+CH91+CO91+IF(ІНСТРУКЦІЯ!I83,0,'1_Елементи витрат'!CL91)</f>
        <v>0</v>
      </c>
      <c r="BZ91" s="1058">
        <f t="shared" si="63"/>
        <v>0</v>
      </c>
      <c r="CA91" s="1059">
        <f t="shared" si="82"/>
        <v>0</v>
      </c>
      <c r="CB91" s="1058">
        <f>CA91/'5_Розрахунок тарифів'!$I$7</f>
        <v>0</v>
      </c>
      <c r="CC91" s="1058">
        <f t="shared" si="64"/>
        <v>0</v>
      </c>
      <c r="CD91" s="1059">
        <f t="shared" si="52"/>
        <v>0</v>
      </c>
      <c r="CE91" s="1059">
        <f t="shared" si="53"/>
        <v>0</v>
      </c>
      <c r="CF91" s="1059">
        <f t="shared" si="54"/>
        <v>0</v>
      </c>
      <c r="CG91" s="1059">
        <f t="shared" si="83"/>
        <v>0</v>
      </c>
      <c r="CH91" s="1058">
        <f>CG91/'5_Розрахунок тарифів'!$N$7</f>
        <v>0</v>
      </c>
      <c r="CI91" s="1058">
        <f t="shared" si="65"/>
        <v>0</v>
      </c>
      <c r="CJ91" s="1059" t="e">
        <f>#REF!</f>
        <v>#REF!</v>
      </c>
      <c r="CK91" s="1061">
        <f t="shared" si="55"/>
        <v>0</v>
      </c>
      <c r="CL91" s="1058"/>
      <c r="CM91" s="1058" t="e">
        <f t="shared" si="66"/>
        <v>#DIV/0!</v>
      </c>
      <c r="CN91" s="1059">
        <f t="shared" si="84"/>
        <v>0</v>
      </c>
      <c r="CO91" s="1058">
        <f>CN91/'5_Розрахунок тарифів'!$S$7</f>
        <v>0</v>
      </c>
      <c r="CP91" s="1058">
        <f t="shared" si="67"/>
        <v>0</v>
      </c>
      <c r="CQ91" s="1058">
        <f t="shared" si="56"/>
        <v>0</v>
      </c>
    </row>
    <row r="92" spans="1:97" s="1062" customFormat="1">
      <c r="A92" s="1050" t="str">
        <f>IF(ISBLANK(B92),"",COUNTA($B$11:B92))</f>
        <v/>
      </c>
      <c r="B92" s="1051"/>
      <c r="C92" s="1052">
        <f t="shared" si="68"/>
        <v>0</v>
      </c>
      <c r="D92" s="1053">
        <f t="shared" si="79"/>
        <v>0</v>
      </c>
      <c r="E92" s="1054"/>
      <c r="F92" s="1054"/>
      <c r="G92" s="1053">
        <f>H92+J92+M92+IF(ІНСТРУКЦІЯ!$G$1,0,I92)+IF(ІНСТРУКЦІЯ!$H$1,0,K92)+IF(ІНСТРУКЦІЯ!$I$1,0,L92)</f>
        <v>0</v>
      </c>
      <c r="H92" s="1054"/>
      <c r="I92" s="1054"/>
      <c r="J92" s="1054"/>
      <c r="K92" s="1054"/>
      <c r="L92" s="1054"/>
      <c r="M92" s="1054"/>
      <c r="N92" s="1054"/>
      <c r="O92" s="1054"/>
      <c r="P92" s="1053" t="str">
        <f t="shared" si="70"/>
        <v/>
      </c>
      <c r="Q92" s="1052">
        <f t="shared" si="69"/>
        <v>0</v>
      </c>
      <c r="R92" s="1053">
        <f t="shared" si="80"/>
        <v>0</v>
      </c>
      <c r="S92" s="1054"/>
      <c r="T92" s="1054"/>
      <c r="U92" s="1053">
        <f>V92+X92+Z92+IF(ІНСТРУКЦІЯ!$G$1,0,W92)+IF(ІНСТРУКЦІЯ!$I$1,0,Y92)+IF(ІНСТРУКЦІЯ!$H$1,0,AA92)</f>
        <v>0</v>
      </c>
      <c r="V92" s="1054"/>
      <c r="W92" s="1054"/>
      <c r="X92" s="1054"/>
      <c r="Y92" s="1054"/>
      <c r="Z92" s="1054"/>
      <c r="AA92" s="1054"/>
      <c r="AB92" s="1054"/>
      <c r="AC92" s="1054"/>
      <c r="AD92" s="1054"/>
      <c r="AE92" s="1053" t="str">
        <f t="shared" si="71"/>
        <v/>
      </c>
      <c r="AF92" s="1052">
        <f t="shared" si="76"/>
        <v>0</v>
      </c>
      <c r="AG92" s="1053">
        <f t="shared" si="60"/>
        <v>0</v>
      </c>
      <c r="AH92" s="1054"/>
      <c r="AI92" s="1054"/>
      <c r="AJ92" s="1053">
        <f t="shared" si="61"/>
        <v>0</v>
      </c>
      <c r="AK92" s="1054"/>
      <c r="AL92" s="1055"/>
      <c r="AM92" s="1054"/>
      <c r="AN92" s="1055"/>
      <c r="AO92" s="1054"/>
      <c r="AP92" s="1055"/>
      <c r="AQ92" s="1054"/>
      <c r="AR92" s="1055"/>
      <c r="AS92" s="1054"/>
      <c r="AT92" s="1055"/>
      <c r="AU92" s="1056"/>
      <c r="AV92" s="1056"/>
      <c r="AW92" s="1057"/>
      <c r="AX92" s="1057"/>
      <c r="AY92" s="1054"/>
      <c r="AZ92" s="1053"/>
      <c r="BA92" s="1052"/>
      <c r="BB92" s="1053"/>
      <c r="BC92" s="1054"/>
      <c r="BD92" s="1054"/>
      <c r="BE92" s="1053"/>
      <c r="BF92" s="1054"/>
      <c r="BG92" s="1055"/>
      <c r="BH92" s="1054"/>
      <c r="BI92" s="1055"/>
      <c r="BJ92" s="1054"/>
      <c r="BK92" s="1055"/>
      <c r="BL92" s="1054"/>
      <c r="BM92" s="1055"/>
      <c r="BN92" s="1054"/>
      <c r="BO92" s="1055"/>
      <c r="BP92" s="1056">
        <f t="shared" si="72"/>
        <v>0</v>
      </c>
      <c r="BQ92" s="1056"/>
      <c r="BR92" s="1057"/>
      <c r="BS92" s="1057"/>
      <c r="BT92" s="1054"/>
      <c r="BU92" s="1058">
        <f t="shared" si="73"/>
        <v>0</v>
      </c>
      <c r="BV92" s="1058">
        <f t="shared" si="74"/>
        <v>0</v>
      </c>
      <c r="BW92" s="1053" t="str">
        <f t="shared" si="75"/>
        <v/>
      </c>
      <c r="BX92" s="1059">
        <f>CA92+CG92+CN92+IF(ІНСТРУКЦІЯ!I84,0,'1_Елементи витрат'!CK92)</f>
        <v>0</v>
      </c>
      <c r="BY92" s="1060">
        <f>CB92+CH92+CO92+IF(ІНСТРУКЦІЯ!I84,0,'1_Елементи витрат'!CL92)</f>
        <v>0</v>
      </c>
      <c r="BZ92" s="1058">
        <f t="shared" si="63"/>
        <v>0</v>
      </c>
      <c r="CA92" s="1059">
        <f t="shared" si="82"/>
        <v>0</v>
      </c>
      <c r="CB92" s="1058">
        <f>CA92/'5_Розрахунок тарифів'!$I$7</f>
        <v>0</v>
      </c>
      <c r="CC92" s="1058">
        <f t="shared" si="64"/>
        <v>0</v>
      </c>
      <c r="CD92" s="1059">
        <f t="shared" si="52"/>
        <v>0</v>
      </c>
      <c r="CE92" s="1059">
        <f t="shared" si="53"/>
        <v>0</v>
      </c>
      <c r="CF92" s="1059">
        <f t="shared" si="54"/>
        <v>0</v>
      </c>
      <c r="CG92" s="1059">
        <f t="shared" si="83"/>
        <v>0</v>
      </c>
      <c r="CH92" s="1058">
        <f>CG92/'5_Розрахунок тарифів'!$N$7</f>
        <v>0</v>
      </c>
      <c r="CI92" s="1058">
        <f t="shared" si="65"/>
        <v>0</v>
      </c>
      <c r="CJ92" s="1059" t="e">
        <f>#REF!</f>
        <v>#REF!</v>
      </c>
      <c r="CK92" s="1061">
        <f t="shared" si="55"/>
        <v>0</v>
      </c>
      <c r="CL92" s="1058"/>
      <c r="CM92" s="1058" t="e">
        <f t="shared" si="66"/>
        <v>#DIV/0!</v>
      </c>
      <c r="CN92" s="1059">
        <f t="shared" si="84"/>
        <v>0</v>
      </c>
      <c r="CO92" s="1058">
        <f>CN92/'5_Розрахунок тарифів'!$S$7</f>
        <v>0</v>
      </c>
      <c r="CP92" s="1058">
        <f t="shared" si="67"/>
        <v>0</v>
      </c>
      <c r="CQ92" s="1058">
        <f t="shared" si="56"/>
        <v>0</v>
      </c>
    </row>
    <row r="93" spans="1:97" s="1062" customFormat="1">
      <c r="A93" s="1050" t="str">
        <f>IF(ISBLANK(B93),"",COUNTA($B$11:B93))</f>
        <v/>
      </c>
      <c r="B93" s="1051"/>
      <c r="C93" s="1052">
        <f t="shared" si="68"/>
        <v>0</v>
      </c>
      <c r="D93" s="1053">
        <f t="shared" si="79"/>
        <v>0</v>
      </c>
      <c r="E93" s="1054"/>
      <c r="F93" s="1054"/>
      <c r="G93" s="1053">
        <f>H93+J93+M93+IF(ІНСТРУКЦІЯ!$G$1,0,I93)+IF(ІНСТРУКЦІЯ!$H$1,0,K93)+IF(ІНСТРУКЦІЯ!$I$1,0,L93)</f>
        <v>0</v>
      </c>
      <c r="H93" s="1054"/>
      <c r="I93" s="1054"/>
      <c r="J93" s="1054"/>
      <c r="K93" s="1054"/>
      <c r="L93" s="1054"/>
      <c r="M93" s="1054"/>
      <c r="N93" s="1054"/>
      <c r="O93" s="1054"/>
      <c r="P93" s="1053" t="str">
        <f t="shared" si="70"/>
        <v/>
      </c>
      <c r="Q93" s="1052">
        <f t="shared" si="69"/>
        <v>0</v>
      </c>
      <c r="R93" s="1053">
        <f t="shared" si="80"/>
        <v>0</v>
      </c>
      <c r="S93" s="1054"/>
      <c r="T93" s="1054"/>
      <c r="U93" s="1053">
        <f>V93+X93+Z93+IF(ІНСТРУКЦІЯ!$G$1,0,W93)+IF(ІНСТРУКЦІЯ!$I$1,0,Y93)+IF(ІНСТРУКЦІЯ!$H$1,0,AA93)</f>
        <v>0</v>
      </c>
      <c r="V93" s="1054"/>
      <c r="W93" s="1054"/>
      <c r="X93" s="1054"/>
      <c r="Y93" s="1054"/>
      <c r="Z93" s="1054"/>
      <c r="AA93" s="1054"/>
      <c r="AB93" s="1054"/>
      <c r="AC93" s="1054"/>
      <c r="AD93" s="1054"/>
      <c r="AE93" s="1053" t="str">
        <f t="shared" si="71"/>
        <v/>
      </c>
      <c r="AF93" s="1052">
        <f t="shared" si="76"/>
        <v>0</v>
      </c>
      <c r="AG93" s="1053">
        <f t="shared" si="60"/>
        <v>0</v>
      </c>
      <c r="AH93" s="1054"/>
      <c r="AI93" s="1054"/>
      <c r="AJ93" s="1053">
        <f t="shared" si="61"/>
        <v>0</v>
      </c>
      <c r="AK93" s="1054"/>
      <c r="AL93" s="1055"/>
      <c r="AM93" s="1054"/>
      <c r="AN93" s="1055"/>
      <c r="AO93" s="1054"/>
      <c r="AP93" s="1055"/>
      <c r="AQ93" s="1054"/>
      <c r="AR93" s="1055"/>
      <c r="AS93" s="1054"/>
      <c r="AT93" s="1055"/>
      <c r="AU93" s="1056"/>
      <c r="AV93" s="1056"/>
      <c r="AW93" s="1057"/>
      <c r="AX93" s="1057"/>
      <c r="AY93" s="1054"/>
      <c r="AZ93" s="1053"/>
      <c r="BA93" s="1052"/>
      <c r="BB93" s="1053"/>
      <c r="BC93" s="1054"/>
      <c r="BD93" s="1054"/>
      <c r="BE93" s="1053"/>
      <c r="BF93" s="1054"/>
      <c r="BG93" s="1055"/>
      <c r="BH93" s="1054"/>
      <c r="BI93" s="1055"/>
      <c r="BJ93" s="1054"/>
      <c r="BK93" s="1055"/>
      <c r="BL93" s="1054"/>
      <c r="BM93" s="1055"/>
      <c r="BN93" s="1054"/>
      <c r="BO93" s="1055"/>
      <c r="BP93" s="1056">
        <f t="shared" si="72"/>
        <v>0</v>
      </c>
      <c r="BQ93" s="1056"/>
      <c r="BR93" s="1057"/>
      <c r="BS93" s="1057"/>
      <c r="BT93" s="1054"/>
      <c r="BU93" s="1058">
        <f t="shared" si="73"/>
        <v>0</v>
      </c>
      <c r="BV93" s="1058">
        <f t="shared" si="74"/>
        <v>0</v>
      </c>
      <c r="BW93" s="1053" t="str">
        <f t="shared" si="75"/>
        <v/>
      </c>
      <c r="BX93" s="1059">
        <f>CA93+CG93+CN93+IF(ІНСТРУКЦІЯ!I85,0,'1_Елементи витрат'!CK93)</f>
        <v>0</v>
      </c>
      <c r="BY93" s="1060">
        <f>CB93+CH93+CO93+IF(ІНСТРУКЦІЯ!I85,0,'1_Елементи витрат'!CL93)</f>
        <v>0</v>
      </c>
      <c r="BZ93" s="1058">
        <f t="shared" si="63"/>
        <v>0</v>
      </c>
      <c r="CA93" s="1059">
        <f t="shared" si="82"/>
        <v>0</v>
      </c>
      <c r="CB93" s="1058">
        <f>CA93/'5_Розрахунок тарифів'!$I$7</f>
        <v>0</v>
      </c>
      <c r="CC93" s="1058">
        <f t="shared" si="64"/>
        <v>0</v>
      </c>
      <c r="CD93" s="1059">
        <f t="shared" si="52"/>
        <v>0</v>
      </c>
      <c r="CE93" s="1059">
        <f t="shared" si="53"/>
        <v>0</v>
      </c>
      <c r="CF93" s="1059">
        <f t="shared" si="54"/>
        <v>0</v>
      </c>
      <c r="CG93" s="1059">
        <f t="shared" si="83"/>
        <v>0</v>
      </c>
      <c r="CH93" s="1058">
        <f>CG93/'5_Розрахунок тарифів'!$N$7</f>
        <v>0</v>
      </c>
      <c r="CI93" s="1058">
        <f t="shared" si="65"/>
        <v>0</v>
      </c>
      <c r="CJ93" s="1059" t="e">
        <f>#REF!</f>
        <v>#REF!</v>
      </c>
      <c r="CK93" s="1061">
        <f t="shared" si="55"/>
        <v>0</v>
      </c>
      <c r="CL93" s="1058"/>
      <c r="CM93" s="1058" t="e">
        <f t="shared" si="66"/>
        <v>#DIV/0!</v>
      </c>
      <c r="CN93" s="1059">
        <f t="shared" si="84"/>
        <v>0</v>
      </c>
      <c r="CO93" s="1058">
        <f>CN93/'5_Розрахунок тарифів'!$S$7</f>
        <v>0</v>
      </c>
      <c r="CP93" s="1058">
        <f t="shared" si="67"/>
        <v>0</v>
      </c>
      <c r="CQ93" s="1058">
        <f t="shared" si="56"/>
        <v>0</v>
      </c>
    </row>
    <row r="94" spans="1:97" s="1046" customFormat="1">
      <c r="A94" s="1034" t="str">
        <f>IF(ISBLANK(B94),"",COUNTA($B$11:B94))</f>
        <v/>
      </c>
      <c r="B94" s="1035"/>
      <c r="C94" s="1036">
        <f t="shared" si="68"/>
        <v>0</v>
      </c>
      <c r="D94" s="1037">
        <f t="shared" si="79"/>
        <v>0</v>
      </c>
      <c r="E94" s="1038"/>
      <c r="F94" s="1038"/>
      <c r="G94" s="1037">
        <f>H94+J94+M94+IF(ІНСТРУКЦІЯ!$G$1,0,I94)+IF(ІНСТРУКЦІЯ!$H$1,0,K94)+IF(ІНСТРУКЦІЯ!$I$1,0,L94)</f>
        <v>0</v>
      </c>
      <c r="H94" s="1038"/>
      <c r="I94" s="1038"/>
      <c r="J94" s="1038"/>
      <c r="K94" s="1038"/>
      <c r="L94" s="1038"/>
      <c r="M94" s="1038"/>
      <c r="N94" s="1038"/>
      <c r="O94" s="1038"/>
      <c r="P94" s="1037" t="str">
        <f t="shared" si="70"/>
        <v/>
      </c>
      <c r="Q94" s="1036">
        <f t="shared" si="69"/>
        <v>0</v>
      </c>
      <c r="R94" s="1037">
        <f t="shared" si="80"/>
        <v>0</v>
      </c>
      <c r="S94" s="1038"/>
      <c r="T94" s="1038"/>
      <c r="U94" s="1037">
        <f>V94+X94+Z94+IF(ІНСТРУКЦІЯ!$G$1,0,W94)+IF(ІНСТРУКЦІЯ!$I$1,0,Y94)+IF(ІНСТРУКЦІЯ!$H$1,0,AA94)</f>
        <v>0</v>
      </c>
      <c r="V94" s="1038"/>
      <c r="W94" s="1038"/>
      <c r="X94" s="1038"/>
      <c r="Y94" s="1038"/>
      <c r="Z94" s="1038"/>
      <c r="AA94" s="1038"/>
      <c r="AB94" s="1038"/>
      <c r="AC94" s="1038"/>
      <c r="AD94" s="1038"/>
      <c r="AE94" s="1037" t="str">
        <f t="shared" si="71"/>
        <v/>
      </c>
      <c r="AF94" s="1036">
        <f t="shared" si="76"/>
        <v>0</v>
      </c>
      <c r="AG94" s="1037">
        <f t="shared" si="60"/>
        <v>0</v>
      </c>
      <c r="AH94" s="1038"/>
      <c r="AI94" s="1038"/>
      <c r="AJ94" s="1037">
        <f t="shared" si="61"/>
        <v>0</v>
      </c>
      <c r="AK94" s="1038"/>
      <c r="AL94" s="1039"/>
      <c r="AM94" s="1038"/>
      <c r="AN94" s="1039"/>
      <c r="AO94" s="1038"/>
      <c r="AP94" s="1039"/>
      <c r="AQ94" s="1038"/>
      <c r="AR94" s="1039"/>
      <c r="AS94" s="1038"/>
      <c r="AT94" s="1039"/>
      <c r="AU94" s="1040"/>
      <c r="AV94" s="1040"/>
      <c r="AW94" s="1041"/>
      <c r="AX94" s="1041"/>
      <c r="AY94" s="1038"/>
      <c r="AZ94" s="1037"/>
      <c r="BA94" s="1036"/>
      <c r="BB94" s="1037"/>
      <c r="BC94" s="1038"/>
      <c r="BD94" s="1038"/>
      <c r="BE94" s="1037"/>
      <c r="BF94" s="1038"/>
      <c r="BG94" s="1039"/>
      <c r="BH94" s="1038"/>
      <c r="BI94" s="1039"/>
      <c r="BJ94" s="1038"/>
      <c r="BK94" s="1039"/>
      <c r="BL94" s="1038"/>
      <c r="BM94" s="1039"/>
      <c r="BN94" s="1038"/>
      <c r="BO94" s="1039"/>
      <c r="BP94" s="1040">
        <f t="shared" si="72"/>
        <v>0</v>
      </c>
      <c r="BQ94" s="1040"/>
      <c r="BR94" s="1041"/>
      <c r="BS94" s="1041"/>
      <c r="BT94" s="1038"/>
      <c r="BU94" s="1042">
        <f t="shared" si="73"/>
        <v>0</v>
      </c>
      <c r="BV94" s="1042">
        <f t="shared" si="74"/>
        <v>0</v>
      </c>
      <c r="BW94" s="1037" t="str">
        <f t="shared" si="75"/>
        <v/>
      </c>
      <c r="BX94" s="1043">
        <f>CA94+CG94+CN94+IF(ІНСТРУКЦІЯ!I86,0,'1_Елементи витрат'!CK94)</f>
        <v>0</v>
      </c>
      <c r="BY94" s="1044">
        <f>CB94+CH94+CO94+IF(ІНСТРУКЦІЯ!I86,0,'1_Елементи витрат'!CL94)</f>
        <v>0</v>
      </c>
      <c r="BZ94" s="1042">
        <f t="shared" si="63"/>
        <v>0</v>
      </c>
      <c r="CA94" s="1043">
        <f t="shared" si="82"/>
        <v>0</v>
      </c>
      <c r="CB94" s="1042">
        <f>CA94/'5_Розрахунок тарифів'!$I$7</f>
        <v>0</v>
      </c>
      <c r="CC94" s="1042">
        <f t="shared" si="64"/>
        <v>0</v>
      </c>
      <c r="CD94" s="1043">
        <f t="shared" si="52"/>
        <v>0</v>
      </c>
      <c r="CE94" s="1043">
        <f t="shared" si="53"/>
        <v>0</v>
      </c>
      <c r="CF94" s="1043">
        <f t="shared" si="54"/>
        <v>0</v>
      </c>
      <c r="CG94" s="1043">
        <f t="shared" si="83"/>
        <v>0</v>
      </c>
      <c r="CH94" s="1042">
        <f>CG94/'5_Розрахунок тарифів'!$N$7</f>
        <v>0</v>
      </c>
      <c r="CI94" s="1042">
        <f t="shared" si="65"/>
        <v>0</v>
      </c>
      <c r="CJ94" s="1043" t="e">
        <f>#REF!</f>
        <v>#REF!</v>
      </c>
      <c r="CK94" s="1045">
        <f t="shared" si="55"/>
        <v>0</v>
      </c>
      <c r="CL94" s="1042"/>
      <c r="CM94" s="1042" t="e">
        <f t="shared" si="66"/>
        <v>#DIV/0!</v>
      </c>
      <c r="CN94" s="1043">
        <f t="shared" si="84"/>
        <v>0</v>
      </c>
      <c r="CO94" s="1042">
        <f>CN94/'5_Розрахунок тарифів'!$S$7</f>
        <v>0</v>
      </c>
      <c r="CP94" s="1042">
        <f t="shared" si="67"/>
        <v>0</v>
      </c>
      <c r="CQ94" s="1042">
        <f t="shared" si="56"/>
        <v>0</v>
      </c>
    </row>
    <row r="95" spans="1:97" s="1046" customFormat="1">
      <c r="A95" s="1034" t="str">
        <f>IF(ISBLANK(B95),"",COUNTA($B$11:B95))</f>
        <v/>
      </c>
      <c r="B95" s="1035"/>
      <c r="C95" s="1036">
        <f t="shared" si="68"/>
        <v>0</v>
      </c>
      <c r="D95" s="1037">
        <f t="shared" si="79"/>
        <v>0</v>
      </c>
      <c r="E95" s="1038"/>
      <c r="F95" s="1038"/>
      <c r="G95" s="1037">
        <f>H95+J95+M95+IF(ІНСТРУКЦІЯ!$G$1,0,I95)+IF(ІНСТРУКЦІЯ!$H$1,0,K95)+IF(ІНСТРУКЦІЯ!$I$1,0,L95)</f>
        <v>0</v>
      </c>
      <c r="H95" s="1038"/>
      <c r="I95" s="1038"/>
      <c r="J95" s="1038"/>
      <c r="K95" s="1038"/>
      <c r="L95" s="1038"/>
      <c r="M95" s="1038"/>
      <c r="N95" s="1038"/>
      <c r="O95" s="1038"/>
      <c r="P95" s="1037" t="str">
        <f t="shared" si="70"/>
        <v/>
      </c>
      <c r="Q95" s="1036">
        <f t="shared" si="69"/>
        <v>0</v>
      </c>
      <c r="R95" s="1037">
        <f t="shared" si="80"/>
        <v>0</v>
      </c>
      <c r="S95" s="1038"/>
      <c r="T95" s="1038"/>
      <c r="U95" s="1037">
        <f>V95+X95+Z95+IF(ІНСТРУКЦІЯ!$G$1,0,W95)+IF(ІНСТРУКЦІЯ!$I$1,0,Y95)+IF(ІНСТРУКЦІЯ!$H$1,0,AA95)</f>
        <v>0</v>
      </c>
      <c r="V95" s="1038"/>
      <c r="W95" s="1038"/>
      <c r="X95" s="1038"/>
      <c r="Y95" s="1038"/>
      <c r="Z95" s="1038"/>
      <c r="AA95" s="1038"/>
      <c r="AB95" s="1038"/>
      <c r="AC95" s="1038"/>
      <c r="AD95" s="1038"/>
      <c r="AE95" s="1037" t="str">
        <f t="shared" si="71"/>
        <v/>
      </c>
      <c r="AF95" s="1036">
        <f t="shared" si="76"/>
        <v>0</v>
      </c>
      <c r="AG95" s="1037">
        <f t="shared" si="60"/>
        <v>0</v>
      </c>
      <c r="AH95" s="1038"/>
      <c r="AI95" s="1038"/>
      <c r="AJ95" s="1037">
        <f t="shared" si="61"/>
        <v>0</v>
      </c>
      <c r="AK95" s="1038"/>
      <c r="AL95" s="1039"/>
      <c r="AM95" s="1038"/>
      <c r="AN95" s="1039"/>
      <c r="AO95" s="1038"/>
      <c r="AP95" s="1039"/>
      <c r="AQ95" s="1038"/>
      <c r="AR95" s="1039"/>
      <c r="AS95" s="1038"/>
      <c r="AT95" s="1039"/>
      <c r="AU95" s="1040"/>
      <c r="AV95" s="1040"/>
      <c r="AW95" s="1041"/>
      <c r="AX95" s="1041"/>
      <c r="AY95" s="1038"/>
      <c r="AZ95" s="1037"/>
      <c r="BA95" s="1036">
        <f t="shared" si="78"/>
        <v>0</v>
      </c>
      <c r="BB95" s="1037">
        <f t="shared" si="81"/>
        <v>0</v>
      </c>
      <c r="BC95" s="1038"/>
      <c r="BD95" s="1038"/>
      <c r="BE95" s="1037">
        <f t="shared" si="51"/>
        <v>0</v>
      </c>
      <c r="BF95" s="1038"/>
      <c r="BG95" s="1039"/>
      <c r="BH95" s="1038"/>
      <c r="BI95" s="1039"/>
      <c r="BJ95" s="1038"/>
      <c r="BK95" s="1039"/>
      <c r="BL95" s="1038"/>
      <c r="BM95" s="1039"/>
      <c r="BN95" s="1038"/>
      <c r="BO95" s="1039"/>
      <c r="BP95" s="1040">
        <f t="shared" si="72"/>
        <v>0</v>
      </c>
      <c r="BQ95" s="1040"/>
      <c r="BR95" s="1041">
        <f t="shared" si="77"/>
        <v>0</v>
      </c>
      <c r="BS95" s="1041"/>
      <c r="BT95" s="1038"/>
      <c r="BU95" s="1042">
        <f t="shared" si="73"/>
        <v>0</v>
      </c>
      <c r="BV95" s="1042">
        <f t="shared" si="74"/>
        <v>0</v>
      </c>
      <c r="BW95" s="1037" t="str">
        <f t="shared" si="75"/>
        <v/>
      </c>
      <c r="BX95" s="1043">
        <f>CA95+CG95+CN95+IF(ІНСТРУКЦІЯ!I87,0,'1_Елементи витрат'!CK95)</f>
        <v>0</v>
      </c>
      <c r="BY95" s="1044">
        <f>CB95+CH95+CO95+IF(ІНСТРУКЦІЯ!I87,0,'1_Елементи витрат'!CL95)</f>
        <v>0</v>
      </c>
      <c r="BZ95" s="1042">
        <f t="shared" si="63"/>
        <v>0</v>
      </c>
      <c r="CA95" s="1043">
        <f t="shared" si="82"/>
        <v>0</v>
      </c>
      <c r="CB95" s="1042">
        <f>CA95/'5_Розрахунок тарифів'!$I$7</f>
        <v>0</v>
      </c>
      <c r="CC95" s="1042">
        <f t="shared" si="64"/>
        <v>0</v>
      </c>
      <c r="CD95" s="1043">
        <f t="shared" si="52"/>
        <v>0</v>
      </c>
      <c r="CE95" s="1043">
        <f t="shared" si="53"/>
        <v>0</v>
      </c>
      <c r="CF95" s="1043">
        <f t="shared" si="54"/>
        <v>0</v>
      </c>
      <c r="CG95" s="1043">
        <f t="shared" si="83"/>
        <v>0</v>
      </c>
      <c r="CH95" s="1042">
        <f>CG95/'5_Розрахунок тарифів'!$N$7</f>
        <v>0</v>
      </c>
      <c r="CI95" s="1042">
        <f t="shared" si="65"/>
        <v>0</v>
      </c>
      <c r="CJ95" s="1043" t="e">
        <f>#REF!</f>
        <v>#REF!</v>
      </c>
      <c r="CK95" s="1045">
        <f t="shared" si="55"/>
        <v>0</v>
      </c>
      <c r="CL95" s="1042"/>
      <c r="CM95" s="1042" t="e">
        <f t="shared" si="66"/>
        <v>#DIV/0!</v>
      </c>
      <c r="CN95" s="1043">
        <f t="shared" si="84"/>
        <v>0</v>
      </c>
      <c r="CO95" s="1042">
        <f>CN95/'5_Розрахунок тарифів'!$S$7</f>
        <v>0</v>
      </c>
      <c r="CP95" s="1042">
        <f t="shared" si="67"/>
        <v>0</v>
      </c>
      <c r="CQ95" s="1042">
        <f t="shared" si="56"/>
        <v>0</v>
      </c>
    </row>
    <row r="96" spans="1:97" s="1046" customFormat="1">
      <c r="A96" s="1034" t="str">
        <f>IF(ISBLANK(B96),"",COUNTA($B$11:B96))</f>
        <v/>
      </c>
      <c r="B96" s="1035"/>
      <c r="C96" s="1036">
        <f t="shared" si="68"/>
        <v>0</v>
      </c>
      <c r="D96" s="1037">
        <f t="shared" si="79"/>
        <v>0</v>
      </c>
      <c r="E96" s="1038"/>
      <c r="F96" s="1038"/>
      <c r="G96" s="1037">
        <f>H96+J96+M96+IF(ІНСТРУКЦІЯ!$G$1,0,I96)+IF(ІНСТРУКЦІЯ!$H$1,0,K96)+IF(ІНСТРУКЦІЯ!$I$1,0,L96)</f>
        <v>0</v>
      </c>
      <c r="H96" s="1038"/>
      <c r="I96" s="1038"/>
      <c r="J96" s="1038"/>
      <c r="K96" s="1038"/>
      <c r="L96" s="1038"/>
      <c r="M96" s="1038"/>
      <c r="N96" s="1038"/>
      <c r="O96" s="1038"/>
      <c r="P96" s="1037" t="str">
        <f t="shared" si="70"/>
        <v/>
      </c>
      <c r="Q96" s="1036">
        <f t="shared" si="69"/>
        <v>0</v>
      </c>
      <c r="R96" s="1037">
        <f t="shared" si="80"/>
        <v>0</v>
      </c>
      <c r="S96" s="1038"/>
      <c r="T96" s="1038"/>
      <c r="U96" s="1037">
        <f>V96+X96+Z96+IF(ІНСТРУКЦІЯ!$G$1,0,W96)+IF(ІНСТРУКЦІЯ!$I$1,0,Y96)+IF(ІНСТРУКЦІЯ!$H$1,0,AA96)</f>
        <v>0</v>
      </c>
      <c r="V96" s="1038"/>
      <c r="W96" s="1038"/>
      <c r="X96" s="1038"/>
      <c r="Y96" s="1038"/>
      <c r="Z96" s="1038"/>
      <c r="AA96" s="1038"/>
      <c r="AB96" s="1038"/>
      <c r="AC96" s="1038"/>
      <c r="AD96" s="1038"/>
      <c r="AE96" s="1037" t="str">
        <f t="shared" si="71"/>
        <v/>
      </c>
      <c r="AF96" s="1036">
        <f t="shared" si="76"/>
        <v>0</v>
      </c>
      <c r="AG96" s="1037">
        <f t="shared" si="60"/>
        <v>0</v>
      </c>
      <c r="AH96" s="1038"/>
      <c r="AI96" s="1038"/>
      <c r="AJ96" s="1037">
        <f t="shared" si="61"/>
        <v>0</v>
      </c>
      <c r="AK96" s="1038"/>
      <c r="AL96" s="1039"/>
      <c r="AM96" s="1038"/>
      <c r="AN96" s="1039"/>
      <c r="AO96" s="1038"/>
      <c r="AP96" s="1039"/>
      <c r="AQ96" s="1038"/>
      <c r="AR96" s="1039"/>
      <c r="AS96" s="1038"/>
      <c r="AT96" s="1039"/>
      <c r="AU96" s="1040"/>
      <c r="AV96" s="1040"/>
      <c r="AW96" s="1041"/>
      <c r="AX96" s="1041"/>
      <c r="AY96" s="1038"/>
      <c r="AZ96" s="1037"/>
      <c r="BA96" s="1036">
        <f t="shared" si="78"/>
        <v>0</v>
      </c>
      <c r="BB96" s="1037">
        <f t="shared" si="81"/>
        <v>0</v>
      </c>
      <c r="BC96" s="1038"/>
      <c r="BD96" s="1038"/>
      <c r="BE96" s="1037">
        <f t="shared" si="51"/>
        <v>0</v>
      </c>
      <c r="BF96" s="1038"/>
      <c r="BG96" s="1039"/>
      <c r="BH96" s="1038"/>
      <c r="BI96" s="1039"/>
      <c r="BJ96" s="1038"/>
      <c r="BK96" s="1039"/>
      <c r="BL96" s="1038"/>
      <c r="BM96" s="1039"/>
      <c r="BN96" s="1038"/>
      <c r="BO96" s="1039"/>
      <c r="BP96" s="1040">
        <f t="shared" si="72"/>
        <v>0</v>
      </c>
      <c r="BQ96" s="1040"/>
      <c r="BR96" s="1041">
        <f t="shared" si="77"/>
        <v>0</v>
      </c>
      <c r="BS96" s="1041"/>
      <c r="BT96" s="1038"/>
      <c r="BU96" s="1042">
        <f t="shared" si="73"/>
        <v>0</v>
      </c>
      <c r="BV96" s="1042">
        <f t="shared" si="74"/>
        <v>0</v>
      </c>
      <c r="BW96" s="1037" t="str">
        <f t="shared" si="75"/>
        <v/>
      </c>
      <c r="BX96" s="1043">
        <f>CA96+CG96+CN96+IF(ІНСТРУКЦІЯ!I88,0,'1_Елементи витрат'!CK96)</f>
        <v>0</v>
      </c>
      <c r="BY96" s="1044">
        <f>CB96+CH96+CO96+IF(ІНСТРУКЦІЯ!I88,0,'1_Елементи витрат'!CL96)</f>
        <v>0</v>
      </c>
      <c r="BZ96" s="1042">
        <f t="shared" si="63"/>
        <v>0</v>
      </c>
      <c r="CA96" s="1043">
        <f t="shared" si="82"/>
        <v>0</v>
      </c>
      <c r="CB96" s="1042">
        <f>CA96/'5_Розрахунок тарифів'!$I$7</f>
        <v>0</v>
      </c>
      <c r="CC96" s="1042">
        <f t="shared" si="64"/>
        <v>0</v>
      </c>
      <c r="CD96" s="1043">
        <f t="shared" si="52"/>
        <v>0</v>
      </c>
      <c r="CE96" s="1043">
        <f t="shared" si="53"/>
        <v>0</v>
      </c>
      <c r="CF96" s="1043">
        <f t="shared" si="54"/>
        <v>0</v>
      </c>
      <c r="CG96" s="1043">
        <f t="shared" si="83"/>
        <v>0</v>
      </c>
      <c r="CH96" s="1042">
        <f>CG96/'5_Розрахунок тарифів'!$N$7</f>
        <v>0</v>
      </c>
      <c r="CI96" s="1042">
        <f t="shared" si="65"/>
        <v>0</v>
      </c>
      <c r="CJ96" s="1043" t="e">
        <f>#REF!</f>
        <v>#REF!</v>
      </c>
      <c r="CK96" s="1045">
        <f t="shared" si="55"/>
        <v>0</v>
      </c>
      <c r="CL96" s="1042"/>
      <c r="CM96" s="1042" t="e">
        <f t="shared" si="66"/>
        <v>#DIV/0!</v>
      </c>
      <c r="CN96" s="1043">
        <f t="shared" si="84"/>
        <v>0</v>
      </c>
      <c r="CO96" s="1042">
        <f>CN96/'5_Розрахунок тарифів'!$S$7</f>
        <v>0</v>
      </c>
      <c r="CP96" s="1042">
        <f t="shared" si="67"/>
        <v>0</v>
      </c>
      <c r="CQ96" s="1042">
        <f t="shared" si="56"/>
        <v>0</v>
      </c>
    </row>
    <row r="97" spans="1:95" s="1046" customFormat="1">
      <c r="A97" s="1034" t="str">
        <f>IF(ISBLANK(B97),"",COUNTA($B$11:B97))</f>
        <v/>
      </c>
      <c r="B97" s="1035"/>
      <c r="C97" s="1036">
        <f t="shared" si="68"/>
        <v>0</v>
      </c>
      <c r="D97" s="1037">
        <f t="shared" si="79"/>
        <v>0</v>
      </c>
      <c r="E97" s="1038"/>
      <c r="F97" s="1038"/>
      <c r="G97" s="1037">
        <f>H97+J97+M97+IF(ІНСТРУКЦІЯ!$G$1,0,I97)+IF(ІНСТРУКЦІЯ!$H$1,0,K97)+IF(ІНСТРУКЦІЯ!$I$1,0,L97)</f>
        <v>0</v>
      </c>
      <c r="H97" s="1038"/>
      <c r="I97" s="1038"/>
      <c r="J97" s="1038"/>
      <c r="K97" s="1038"/>
      <c r="L97" s="1038"/>
      <c r="M97" s="1038"/>
      <c r="N97" s="1038"/>
      <c r="O97" s="1038"/>
      <c r="P97" s="1037" t="str">
        <f t="shared" si="70"/>
        <v/>
      </c>
      <c r="Q97" s="1036">
        <f t="shared" si="69"/>
        <v>0</v>
      </c>
      <c r="R97" s="1037">
        <f t="shared" si="80"/>
        <v>0</v>
      </c>
      <c r="S97" s="1038"/>
      <c r="T97" s="1038"/>
      <c r="U97" s="1037">
        <f>V97+X97+Z97+IF(ІНСТРУКЦІЯ!$G$1,0,W97)+IF(ІНСТРУКЦІЯ!$I$1,0,Y97)+IF(ІНСТРУКЦІЯ!$H$1,0,AA97)</f>
        <v>0</v>
      </c>
      <c r="V97" s="1038"/>
      <c r="W97" s="1038"/>
      <c r="X97" s="1038"/>
      <c r="Y97" s="1038"/>
      <c r="Z97" s="1038"/>
      <c r="AA97" s="1038"/>
      <c r="AB97" s="1038"/>
      <c r="AC97" s="1038"/>
      <c r="AD97" s="1038"/>
      <c r="AE97" s="1037" t="str">
        <f t="shared" si="71"/>
        <v/>
      </c>
      <c r="AF97" s="1036">
        <f t="shared" si="76"/>
        <v>0</v>
      </c>
      <c r="AG97" s="1037">
        <f t="shared" si="60"/>
        <v>0</v>
      </c>
      <c r="AH97" s="1038"/>
      <c r="AI97" s="1038"/>
      <c r="AJ97" s="1037">
        <f t="shared" si="61"/>
        <v>0</v>
      </c>
      <c r="AK97" s="1038"/>
      <c r="AL97" s="1039"/>
      <c r="AM97" s="1038"/>
      <c r="AN97" s="1039"/>
      <c r="AO97" s="1038"/>
      <c r="AP97" s="1039"/>
      <c r="AQ97" s="1038"/>
      <c r="AR97" s="1039"/>
      <c r="AS97" s="1038"/>
      <c r="AT97" s="1039"/>
      <c r="AU97" s="1040"/>
      <c r="AV97" s="1040"/>
      <c r="AW97" s="1041"/>
      <c r="AX97" s="1041"/>
      <c r="AY97" s="1038"/>
      <c r="AZ97" s="1037"/>
      <c r="BA97" s="1036">
        <f t="shared" si="78"/>
        <v>0</v>
      </c>
      <c r="BB97" s="1037">
        <f t="shared" si="81"/>
        <v>0</v>
      </c>
      <c r="BC97" s="1038"/>
      <c r="BD97" s="1038"/>
      <c r="BE97" s="1037">
        <f t="shared" si="51"/>
        <v>0</v>
      </c>
      <c r="BF97" s="1038"/>
      <c r="BG97" s="1039"/>
      <c r="BH97" s="1038"/>
      <c r="BI97" s="1039"/>
      <c r="BJ97" s="1038"/>
      <c r="BK97" s="1039"/>
      <c r="BL97" s="1038"/>
      <c r="BM97" s="1039"/>
      <c r="BN97" s="1038"/>
      <c r="BO97" s="1039"/>
      <c r="BP97" s="1040">
        <f t="shared" si="72"/>
        <v>0</v>
      </c>
      <c r="BQ97" s="1040"/>
      <c r="BR97" s="1041">
        <f t="shared" si="77"/>
        <v>0</v>
      </c>
      <c r="BS97" s="1041"/>
      <c r="BT97" s="1038"/>
      <c r="BU97" s="1042">
        <f t="shared" si="73"/>
        <v>0</v>
      </c>
      <c r="BV97" s="1042">
        <f t="shared" si="74"/>
        <v>0</v>
      </c>
      <c r="BW97" s="1037" t="str">
        <f t="shared" si="75"/>
        <v/>
      </c>
      <c r="BX97" s="1043">
        <f>CA97+CG97+CN97+IF(ІНСТРУКЦІЯ!I89,0,'1_Елементи витрат'!CK97)</f>
        <v>0</v>
      </c>
      <c r="BY97" s="1044">
        <f>CB97+CH97+CO97+IF(ІНСТРУКЦІЯ!I89,0,'1_Елементи витрат'!CL97)</f>
        <v>0</v>
      </c>
      <c r="BZ97" s="1042">
        <f t="shared" si="63"/>
        <v>0</v>
      </c>
      <c r="CA97" s="1043">
        <f t="shared" si="82"/>
        <v>0</v>
      </c>
      <c r="CB97" s="1042">
        <f>CA97/'5_Розрахунок тарифів'!$I$7</f>
        <v>0</v>
      </c>
      <c r="CC97" s="1042">
        <f t="shared" si="64"/>
        <v>0</v>
      </c>
      <c r="CD97" s="1043">
        <f t="shared" si="52"/>
        <v>0</v>
      </c>
      <c r="CE97" s="1043">
        <f t="shared" si="53"/>
        <v>0</v>
      </c>
      <c r="CF97" s="1043">
        <f t="shared" si="54"/>
        <v>0</v>
      </c>
      <c r="CG97" s="1043">
        <f t="shared" si="83"/>
        <v>0</v>
      </c>
      <c r="CH97" s="1042">
        <f>CG97/'5_Розрахунок тарифів'!$N$7</f>
        <v>0</v>
      </c>
      <c r="CI97" s="1042">
        <f t="shared" si="65"/>
        <v>0</v>
      </c>
      <c r="CJ97" s="1043" t="e">
        <f>#REF!</f>
        <v>#REF!</v>
      </c>
      <c r="CK97" s="1045">
        <f t="shared" si="55"/>
        <v>0</v>
      </c>
      <c r="CL97" s="1042"/>
      <c r="CM97" s="1042" t="e">
        <f t="shared" si="66"/>
        <v>#DIV/0!</v>
      </c>
      <c r="CN97" s="1043">
        <f t="shared" si="84"/>
        <v>0</v>
      </c>
      <c r="CO97" s="1042">
        <f>CN97/'5_Розрахунок тарифів'!$S$7</f>
        <v>0</v>
      </c>
      <c r="CP97" s="1042">
        <f t="shared" si="67"/>
        <v>0</v>
      </c>
      <c r="CQ97" s="1042">
        <f t="shared" si="56"/>
        <v>0</v>
      </c>
    </row>
    <row r="98" spans="1:95" s="1046" customFormat="1">
      <c r="A98" s="1034" t="str">
        <f>IF(ISBLANK(B98),"",COUNTA($B$11:B98))</f>
        <v/>
      </c>
      <c r="B98" s="1035"/>
      <c r="C98" s="1036">
        <f t="shared" si="68"/>
        <v>0</v>
      </c>
      <c r="D98" s="1037">
        <f t="shared" si="79"/>
        <v>0</v>
      </c>
      <c r="E98" s="1038"/>
      <c r="F98" s="1038"/>
      <c r="G98" s="1037">
        <f>H98+J98+M98+IF(ІНСТРУКЦІЯ!$G$1,0,I98)+IF(ІНСТРУКЦІЯ!$H$1,0,K98)+IF(ІНСТРУКЦІЯ!$I$1,0,L98)</f>
        <v>0</v>
      </c>
      <c r="H98" s="1038"/>
      <c r="I98" s="1038"/>
      <c r="J98" s="1038"/>
      <c r="K98" s="1038"/>
      <c r="L98" s="1038"/>
      <c r="M98" s="1038"/>
      <c r="N98" s="1038"/>
      <c r="O98" s="1038"/>
      <c r="P98" s="1037" t="str">
        <f t="shared" si="70"/>
        <v/>
      </c>
      <c r="Q98" s="1036">
        <f t="shared" si="69"/>
        <v>0</v>
      </c>
      <c r="R98" s="1037">
        <f t="shared" si="80"/>
        <v>0</v>
      </c>
      <c r="S98" s="1038"/>
      <c r="T98" s="1038"/>
      <c r="U98" s="1037">
        <f>V98+X98+Z98+IF(ІНСТРУКЦІЯ!$G$1,0,W98)+IF(ІНСТРУКЦІЯ!$I$1,0,Y98)+IF(ІНСТРУКЦІЯ!$H$1,0,AA98)</f>
        <v>0</v>
      </c>
      <c r="V98" s="1038"/>
      <c r="W98" s="1038"/>
      <c r="X98" s="1038"/>
      <c r="Y98" s="1038"/>
      <c r="Z98" s="1038"/>
      <c r="AA98" s="1038"/>
      <c r="AB98" s="1038"/>
      <c r="AC98" s="1038"/>
      <c r="AD98" s="1038"/>
      <c r="AE98" s="1037" t="str">
        <f t="shared" si="71"/>
        <v/>
      </c>
      <c r="AF98" s="1036">
        <f t="shared" si="76"/>
        <v>0</v>
      </c>
      <c r="AG98" s="1037">
        <f t="shared" si="60"/>
        <v>0</v>
      </c>
      <c r="AH98" s="1038"/>
      <c r="AI98" s="1038"/>
      <c r="AJ98" s="1037">
        <f t="shared" si="61"/>
        <v>0</v>
      </c>
      <c r="AK98" s="1038"/>
      <c r="AL98" s="1039"/>
      <c r="AM98" s="1038"/>
      <c r="AN98" s="1039"/>
      <c r="AO98" s="1038"/>
      <c r="AP98" s="1039"/>
      <c r="AQ98" s="1038"/>
      <c r="AR98" s="1039"/>
      <c r="AS98" s="1038"/>
      <c r="AT98" s="1039"/>
      <c r="AU98" s="1040"/>
      <c r="AV98" s="1040"/>
      <c r="AW98" s="1041"/>
      <c r="AX98" s="1041"/>
      <c r="AY98" s="1038"/>
      <c r="AZ98" s="1037"/>
      <c r="BA98" s="1036">
        <f t="shared" si="78"/>
        <v>0</v>
      </c>
      <c r="BB98" s="1037">
        <f t="shared" si="81"/>
        <v>0</v>
      </c>
      <c r="BC98" s="1038"/>
      <c r="BD98" s="1038"/>
      <c r="BE98" s="1037">
        <f t="shared" si="51"/>
        <v>0</v>
      </c>
      <c r="BF98" s="1038"/>
      <c r="BG98" s="1039"/>
      <c r="BH98" s="1038"/>
      <c r="BI98" s="1039"/>
      <c r="BJ98" s="1038"/>
      <c r="BK98" s="1039"/>
      <c r="BL98" s="1038"/>
      <c r="BM98" s="1039"/>
      <c r="BN98" s="1038"/>
      <c r="BO98" s="1039"/>
      <c r="BP98" s="1040">
        <f t="shared" si="72"/>
        <v>0</v>
      </c>
      <c r="BQ98" s="1040"/>
      <c r="BR98" s="1041">
        <f t="shared" si="77"/>
        <v>0</v>
      </c>
      <c r="BS98" s="1041"/>
      <c r="BT98" s="1038"/>
      <c r="BU98" s="1042">
        <f t="shared" si="73"/>
        <v>0</v>
      </c>
      <c r="BV98" s="1042">
        <f t="shared" si="74"/>
        <v>0</v>
      </c>
      <c r="BW98" s="1037" t="str">
        <f t="shared" si="75"/>
        <v/>
      </c>
      <c r="BX98" s="1043">
        <f>CA98+CG98+CN98+IF(ІНСТРУКЦІЯ!I90,0,'1_Елементи витрат'!CK98)</f>
        <v>0</v>
      </c>
      <c r="BY98" s="1044">
        <f>CB98+CH98+CO98+IF(ІНСТРУКЦІЯ!I90,0,'1_Елементи витрат'!CL98)</f>
        <v>0</v>
      </c>
      <c r="BZ98" s="1042">
        <f t="shared" si="63"/>
        <v>0</v>
      </c>
      <c r="CA98" s="1043">
        <f t="shared" si="82"/>
        <v>0</v>
      </c>
      <c r="CB98" s="1042">
        <f>CA98/'5_Розрахунок тарифів'!$I$7</f>
        <v>0</v>
      </c>
      <c r="CC98" s="1042">
        <f t="shared" si="64"/>
        <v>0</v>
      </c>
      <c r="CD98" s="1043">
        <f t="shared" si="52"/>
        <v>0</v>
      </c>
      <c r="CE98" s="1043">
        <f t="shared" si="53"/>
        <v>0</v>
      </c>
      <c r="CF98" s="1043">
        <f t="shared" si="54"/>
        <v>0</v>
      </c>
      <c r="CG98" s="1043">
        <f t="shared" si="83"/>
        <v>0</v>
      </c>
      <c r="CH98" s="1042">
        <f>CG98/'5_Розрахунок тарифів'!$N$7</f>
        <v>0</v>
      </c>
      <c r="CI98" s="1042">
        <f t="shared" si="65"/>
        <v>0</v>
      </c>
      <c r="CJ98" s="1043" t="e">
        <f>#REF!</f>
        <v>#REF!</v>
      </c>
      <c r="CK98" s="1045">
        <f t="shared" si="55"/>
        <v>0</v>
      </c>
      <c r="CL98" s="1042"/>
      <c r="CM98" s="1042" t="e">
        <f t="shared" si="66"/>
        <v>#DIV/0!</v>
      </c>
      <c r="CN98" s="1043">
        <f t="shared" si="84"/>
        <v>0</v>
      </c>
      <c r="CO98" s="1042">
        <f>CN98/'5_Розрахунок тарифів'!$S$7</f>
        <v>0</v>
      </c>
      <c r="CP98" s="1042">
        <f t="shared" si="67"/>
        <v>0</v>
      </c>
      <c r="CQ98" s="1042">
        <f t="shared" si="56"/>
        <v>0</v>
      </c>
    </row>
    <row r="99" spans="1:95" s="1046" customFormat="1">
      <c r="A99" s="1034" t="str">
        <f>IF(ISBLANK(B99),"",COUNTA($B$11:B99))</f>
        <v/>
      </c>
      <c r="B99" s="1035"/>
      <c r="C99" s="1036">
        <f t="shared" si="68"/>
        <v>0</v>
      </c>
      <c r="D99" s="1037">
        <f t="shared" si="79"/>
        <v>0</v>
      </c>
      <c r="E99" s="1038"/>
      <c r="F99" s="1038"/>
      <c r="G99" s="1037">
        <f>H99+J99+M99+IF(ІНСТРУКЦІЯ!$G$1,0,I99)+IF(ІНСТРУКЦІЯ!$H$1,0,K99)+IF(ІНСТРУКЦІЯ!$I$1,0,L99)</f>
        <v>0</v>
      </c>
      <c r="H99" s="1038"/>
      <c r="I99" s="1038"/>
      <c r="J99" s="1038"/>
      <c r="K99" s="1038"/>
      <c r="L99" s="1038"/>
      <c r="M99" s="1038"/>
      <c r="N99" s="1038"/>
      <c r="O99" s="1038"/>
      <c r="P99" s="1037" t="str">
        <f t="shared" si="70"/>
        <v/>
      </c>
      <c r="Q99" s="1036">
        <f t="shared" si="69"/>
        <v>0</v>
      </c>
      <c r="R99" s="1037">
        <f t="shared" si="80"/>
        <v>0</v>
      </c>
      <c r="S99" s="1038"/>
      <c r="T99" s="1038"/>
      <c r="U99" s="1037">
        <f>V99+X99+Z99+IF(ІНСТРУКЦІЯ!$G$1,0,W99)+IF(ІНСТРУКЦІЯ!$I$1,0,Y99)+IF(ІНСТРУКЦІЯ!$H$1,0,AA99)</f>
        <v>0</v>
      </c>
      <c r="V99" s="1038"/>
      <c r="W99" s="1038"/>
      <c r="X99" s="1038"/>
      <c r="Y99" s="1038"/>
      <c r="Z99" s="1038"/>
      <c r="AA99" s="1038"/>
      <c r="AD99" s="1038"/>
      <c r="AE99" s="1037" t="str">
        <f t="shared" si="71"/>
        <v/>
      </c>
      <c r="AH99" s="1046">
        <v>0</v>
      </c>
      <c r="AI99" s="1046">
        <v>0</v>
      </c>
      <c r="AS99" s="1046">
        <v>0</v>
      </c>
      <c r="AY99" s="1046">
        <v>0</v>
      </c>
      <c r="BA99" s="1036">
        <f t="shared" si="78"/>
        <v>0</v>
      </c>
      <c r="BB99" s="1037">
        <f t="shared" si="81"/>
        <v>0</v>
      </c>
      <c r="BC99" s="1038"/>
      <c r="BD99" s="1038"/>
      <c r="BE99" s="1037">
        <f t="shared" si="51"/>
        <v>0</v>
      </c>
      <c r="BF99" s="1038"/>
      <c r="BG99" s="1039"/>
      <c r="BH99" s="1038"/>
      <c r="BI99" s="1039"/>
      <c r="BJ99" s="1038"/>
      <c r="BK99" s="1039"/>
      <c r="BL99" s="1038"/>
      <c r="BM99" s="1039"/>
      <c r="BN99" s="1038"/>
      <c r="BO99" s="1039"/>
      <c r="BP99" s="1040">
        <f t="shared" si="72"/>
        <v>0</v>
      </c>
      <c r="BQ99" s="1040"/>
      <c r="BR99" s="1041">
        <f t="shared" si="77"/>
        <v>0</v>
      </c>
      <c r="BS99" s="1041"/>
      <c r="BT99" s="1038"/>
      <c r="BU99" s="1042">
        <f t="shared" si="73"/>
        <v>0</v>
      </c>
      <c r="BV99" s="1042">
        <f t="shared" si="74"/>
        <v>0</v>
      </c>
      <c r="BW99" s="1037" t="str">
        <f t="shared" si="75"/>
        <v/>
      </c>
      <c r="BX99" s="1043">
        <f>CA99+CG99+CN99+IF(ІНСТРУКЦІЯ!I91,0,'1_Елементи витрат'!CK99)</f>
        <v>0</v>
      </c>
      <c r="BY99" s="1044">
        <f>CB99+CH99+CO99+IF(ІНСТРУКЦІЯ!I91,0,'1_Елементи витрат'!CL99)</f>
        <v>0</v>
      </c>
      <c r="BZ99" s="1042">
        <f t="shared" si="63"/>
        <v>0</v>
      </c>
      <c r="CA99" s="1043">
        <f t="shared" si="82"/>
        <v>0</v>
      </c>
      <c r="CB99" s="1042">
        <f>CA99/'5_Розрахунок тарифів'!$I$7</f>
        <v>0</v>
      </c>
      <c r="CC99" s="1042">
        <f t="shared" si="64"/>
        <v>0</v>
      </c>
      <c r="CD99" s="1043">
        <f t="shared" si="52"/>
        <v>0</v>
      </c>
      <c r="CE99" s="1043">
        <f t="shared" si="53"/>
        <v>0</v>
      </c>
      <c r="CF99" s="1043">
        <f t="shared" si="54"/>
        <v>0</v>
      </c>
      <c r="CG99" s="1043">
        <f t="shared" si="83"/>
        <v>0</v>
      </c>
      <c r="CH99" s="1042">
        <f>CG99/'5_Розрахунок тарифів'!$N$7</f>
        <v>0</v>
      </c>
      <c r="CI99" s="1042">
        <f t="shared" si="65"/>
        <v>0</v>
      </c>
      <c r="CJ99" s="1043" t="e">
        <f>#REF!</f>
        <v>#REF!</v>
      </c>
      <c r="CK99" s="1045">
        <f t="shared" si="55"/>
        <v>0</v>
      </c>
      <c r="CL99" s="1042"/>
      <c r="CM99" s="1042" t="e">
        <f t="shared" si="66"/>
        <v>#DIV/0!</v>
      </c>
      <c r="CN99" s="1043">
        <f t="shared" si="84"/>
        <v>0</v>
      </c>
      <c r="CO99" s="1042">
        <f>CN99/'5_Розрахунок тарифів'!$S$7</f>
        <v>0</v>
      </c>
      <c r="CP99" s="1042">
        <f t="shared" si="67"/>
        <v>0</v>
      </c>
      <c r="CQ99" s="1042">
        <f t="shared" si="56"/>
        <v>0</v>
      </c>
    </row>
    <row r="100" spans="1:95">
      <c r="O100" s="426">
        <v>0</v>
      </c>
      <c r="AH100" s="426">
        <v>0</v>
      </c>
      <c r="AI100" s="426">
        <v>0</v>
      </c>
      <c r="AS100" s="426">
        <v>0</v>
      </c>
      <c r="AY100" s="426">
        <v>0</v>
      </c>
      <c r="BC100" s="426">
        <v>0</v>
      </c>
      <c r="BD100" s="426">
        <v>0</v>
      </c>
      <c r="BN100" s="426">
        <v>0</v>
      </c>
      <c r="BT100" s="426">
        <v>0</v>
      </c>
    </row>
    <row r="101" spans="1:95">
      <c r="O101" s="426">
        <v>0</v>
      </c>
      <c r="AH101" s="426">
        <v>0</v>
      </c>
      <c r="AI101" s="426">
        <v>0</v>
      </c>
      <c r="AS101" s="426">
        <v>0</v>
      </c>
      <c r="AY101" s="426">
        <v>0</v>
      </c>
      <c r="BC101" s="426">
        <v>0</v>
      </c>
      <c r="BD101" s="426">
        <v>0</v>
      </c>
      <c r="BN101" s="426">
        <v>0</v>
      </c>
      <c r="BT101" s="426">
        <v>0</v>
      </c>
    </row>
    <row r="102" spans="1:95">
      <c r="O102" s="426">
        <v>0</v>
      </c>
      <c r="AH102" s="426">
        <v>0</v>
      </c>
      <c r="AI102" s="426">
        <v>0</v>
      </c>
      <c r="AS102" s="426">
        <v>0</v>
      </c>
      <c r="AY102" s="426">
        <v>0</v>
      </c>
      <c r="BC102" s="426">
        <v>0</v>
      </c>
      <c r="BD102" s="426">
        <v>0</v>
      </c>
      <c r="BN102" s="426">
        <v>0</v>
      </c>
      <c r="BT102" s="426">
        <v>0</v>
      </c>
    </row>
    <row r="103" spans="1:95">
      <c r="O103" s="426">
        <v>0</v>
      </c>
      <c r="AH103" s="426">
        <v>0</v>
      </c>
      <c r="AI103" s="426">
        <v>0</v>
      </c>
      <c r="AS103" s="426">
        <v>0</v>
      </c>
      <c r="AY103" s="426">
        <v>0</v>
      </c>
      <c r="BC103" s="426">
        <v>0</v>
      </c>
      <c r="BD103" s="426">
        <v>0</v>
      </c>
      <c r="BN103" s="426">
        <v>0</v>
      </c>
      <c r="BT103" s="426">
        <v>0</v>
      </c>
    </row>
    <row r="104" spans="1:95">
      <c r="O104" s="426">
        <v>0</v>
      </c>
      <c r="AH104" s="426">
        <v>0</v>
      </c>
      <c r="AI104" s="426">
        <v>0</v>
      </c>
      <c r="AS104" s="426">
        <v>0</v>
      </c>
      <c r="AY104" s="426">
        <v>0</v>
      </c>
      <c r="BC104" s="426">
        <v>0</v>
      </c>
      <c r="BD104" s="426">
        <v>0</v>
      </c>
      <c r="BN104" s="426">
        <v>0</v>
      </c>
      <c r="BT104" s="426">
        <v>0</v>
      </c>
    </row>
    <row r="105" spans="1:95">
      <c r="O105" s="426">
        <v>0</v>
      </c>
      <c r="AH105" s="426">
        <v>0</v>
      </c>
      <c r="AI105" s="426">
        <v>0</v>
      </c>
      <c r="AS105" s="426">
        <v>0</v>
      </c>
      <c r="AY105" s="426">
        <v>0</v>
      </c>
      <c r="BC105" s="426">
        <v>0</v>
      </c>
      <c r="BD105" s="426">
        <v>0</v>
      </c>
      <c r="BN105" s="426">
        <v>0</v>
      </c>
      <c r="BT105" s="426">
        <v>0</v>
      </c>
    </row>
    <row r="106" spans="1:95">
      <c r="O106" s="426">
        <v>0</v>
      </c>
      <c r="AH106" s="426">
        <v>0</v>
      </c>
      <c r="AI106" s="426">
        <v>0</v>
      </c>
      <c r="AS106" s="426">
        <v>0</v>
      </c>
      <c r="AY106" s="426">
        <v>0</v>
      </c>
      <c r="BC106" s="426">
        <v>0</v>
      </c>
      <c r="BD106" s="426">
        <v>0</v>
      </c>
      <c r="BN106" s="426">
        <v>0</v>
      </c>
      <c r="BT106" s="426">
        <v>0</v>
      </c>
    </row>
    <row r="107" spans="1:95">
      <c r="O107" s="426">
        <v>0</v>
      </c>
      <c r="AH107" s="426">
        <v>0</v>
      </c>
      <c r="AI107" s="426">
        <v>0</v>
      </c>
      <c r="AS107" s="426">
        <v>0</v>
      </c>
      <c r="AY107" s="426">
        <v>0</v>
      </c>
      <c r="BC107" s="426">
        <v>0</v>
      </c>
      <c r="BD107" s="426">
        <v>0</v>
      </c>
      <c r="BN107" s="426">
        <v>0</v>
      </c>
      <c r="BT107" s="426">
        <v>0</v>
      </c>
    </row>
    <row r="108" spans="1:95">
      <c r="O108" s="426">
        <v>0</v>
      </c>
      <c r="AH108" s="426">
        <v>0</v>
      </c>
      <c r="AI108" s="426">
        <v>0</v>
      </c>
      <c r="AS108" s="426">
        <v>0</v>
      </c>
      <c r="AY108" s="426">
        <v>0</v>
      </c>
      <c r="BC108" s="426">
        <v>0</v>
      </c>
      <c r="BD108" s="426">
        <v>0</v>
      </c>
      <c r="BN108" s="426">
        <v>0</v>
      </c>
      <c r="BT108" s="426">
        <v>0</v>
      </c>
    </row>
    <row r="109" spans="1:95">
      <c r="O109" s="426">
        <v>0</v>
      </c>
      <c r="AH109" s="426">
        <v>0</v>
      </c>
      <c r="AI109" s="426">
        <v>0</v>
      </c>
      <c r="AS109" s="426">
        <v>0</v>
      </c>
      <c r="AY109" s="426">
        <v>0</v>
      </c>
      <c r="BC109" s="426">
        <v>0</v>
      </c>
      <c r="BD109" s="426">
        <v>0</v>
      </c>
      <c r="BN109" s="426">
        <v>0</v>
      </c>
      <c r="BT109" s="426">
        <v>0</v>
      </c>
    </row>
    <row r="110" spans="1:95">
      <c r="O110" s="426">
        <v>0</v>
      </c>
      <c r="AH110" s="426">
        <v>0</v>
      </c>
      <c r="AI110" s="426">
        <v>0</v>
      </c>
      <c r="AS110" s="426">
        <v>0</v>
      </c>
      <c r="AY110" s="426">
        <v>0</v>
      </c>
      <c r="BC110" s="426">
        <v>0</v>
      </c>
      <c r="BD110" s="426">
        <v>0</v>
      </c>
      <c r="BN110" s="426">
        <v>0</v>
      </c>
      <c r="BT110" s="426">
        <v>0</v>
      </c>
    </row>
    <row r="111" spans="1:95">
      <c r="O111" s="426">
        <v>0</v>
      </c>
      <c r="AH111" s="426">
        <v>0</v>
      </c>
      <c r="AI111" s="426">
        <v>0</v>
      </c>
      <c r="AS111" s="426">
        <v>0</v>
      </c>
      <c r="AY111" s="426">
        <v>0</v>
      </c>
      <c r="BC111" s="426">
        <v>0</v>
      </c>
      <c r="BD111" s="426">
        <v>0</v>
      </c>
      <c r="BN111" s="426">
        <v>0</v>
      </c>
      <c r="BT111" s="426">
        <v>0</v>
      </c>
    </row>
    <row r="112" spans="1:95">
      <c r="O112" s="426">
        <v>0</v>
      </c>
      <c r="AH112" s="426">
        <v>0</v>
      </c>
      <c r="AI112" s="426">
        <v>0</v>
      </c>
      <c r="AS112" s="426">
        <v>0</v>
      </c>
      <c r="AY112" s="426">
        <v>0</v>
      </c>
      <c r="BC112" s="426">
        <v>0</v>
      </c>
      <c r="BD112" s="426">
        <v>0</v>
      </c>
      <c r="BN112" s="426">
        <v>0</v>
      </c>
      <c r="BT112" s="426">
        <v>0</v>
      </c>
    </row>
    <row r="113" spans="15:72">
      <c r="O113" s="426">
        <v>0</v>
      </c>
      <c r="AH113" s="426">
        <v>0</v>
      </c>
      <c r="AI113" s="426">
        <v>0</v>
      </c>
      <c r="AS113" s="426">
        <v>0</v>
      </c>
      <c r="AY113" s="426">
        <v>0</v>
      </c>
      <c r="BC113" s="426">
        <v>0</v>
      </c>
      <c r="BD113" s="426">
        <v>0</v>
      </c>
      <c r="BN113" s="426">
        <v>0</v>
      </c>
      <c r="BT113" s="426">
        <v>0</v>
      </c>
    </row>
    <row r="114" spans="15:72">
      <c r="O114" s="426">
        <v>0</v>
      </c>
      <c r="AH114" s="426">
        <v>0</v>
      </c>
      <c r="AI114" s="426">
        <v>0</v>
      </c>
      <c r="AS114" s="426">
        <v>0</v>
      </c>
      <c r="BC114" s="426">
        <v>0</v>
      </c>
      <c r="BD114" s="426">
        <v>0</v>
      </c>
      <c r="BN114" s="426">
        <v>0</v>
      </c>
      <c r="BT114" s="426">
        <v>0</v>
      </c>
    </row>
    <row r="115" spans="15:72">
      <c r="O115" s="426">
        <v>0</v>
      </c>
      <c r="AH115" s="426">
        <v>0</v>
      </c>
      <c r="AI115" s="426">
        <v>0</v>
      </c>
      <c r="AS115" s="426">
        <v>0</v>
      </c>
      <c r="BC115" s="426">
        <v>0</v>
      </c>
      <c r="BD115" s="426">
        <v>0</v>
      </c>
      <c r="BN115" s="426">
        <v>0</v>
      </c>
    </row>
    <row r="116" spans="15:72">
      <c r="O116" s="426">
        <v>0</v>
      </c>
      <c r="AH116" s="426">
        <v>0</v>
      </c>
      <c r="AI116" s="426">
        <v>0</v>
      </c>
      <c r="AS116" s="426">
        <v>0</v>
      </c>
      <c r="BC116" s="426">
        <v>0</v>
      </c>
      <c r="BD116" s="426">
        <v>0</v>
      </c>
      <c r="BN116" s="426">
        <v>0</v>
      </c>
    </row>
    <row r="117" spans="15:72">
      <c r="O117" s="426">
        <v>0</v>
      </c>
      <c r="AH117" s="426">
        <v>0</v>
      </c>
      <c r="AI117" s="426">
        <v>0</v>
      </c>
      <c r="AS117" s="426">
        <v>0</v>
      </c>
      <c r="BC117" s="426">
        <v>0</v>
      </c>
      <c r="BD117" s="426">
        <v>0</v>
      </c>
      <c r="BN117" s="426">
        <v>0</v>
      </c>
    </row>
    <row r="118" spans="15:72">
      <c r="O118" s="426">
        <v>0</v>
      </c>
      <c r="AH118" s="426">
        <v>0</v>
      </c>
      <c r="AI118" s="426">
        <v>0</v>
      </c>
      <c r="AS118" s="426">
        <v>0</v>
      </c>
      <c r="BC118" s="426">
        <v>0</v>
      </c>
      <c r="BD118" s="426">
        <v>0</v>
      </c>
      <c r="BN118" s="426">
        <v>0</v>
      </c>
    </row>
    <row r="119" spans="15:72">
      <c r="O119" s="426">
        <v>0</v>
      </c>
      <c r="AH119" s="426">
        <v>0</v>
      </c>
      <c r="AI119" s="426">
        <v>0</v>
      </c>
      <c r="BC119" s="426">
        <v>0</v>
      </c>
      <c r="BD119" s="426">
        <v>0</v>
      </c>
      <c r="BN119" s="426">
        <v>0</v>
      </c>
    </row>
    <row r="120" spans="15:72">
      <c r="O120" s="426">
        <v>0</v>
      </c>
      <c r="AH120" s="426">
        <v>0</v>
      </c>
      <c r="AI120" s="426">
        <v>0</v>
      </c>
      <c r="BC120" s="426">
        <v>0</v>
      </c>
      <c r="BD120" s="426">
        <v>0</v>
      </c>
    </row>
    <row r="121" spans="15:72">
      <c r="O121" s="426">
        <v>0</v>
      </c>
      <c r="AH121" s="426">
        <v>0</v>
      </c>
      <c r="AI121" s="426">
        <v>0</v>
      </c>
      <c r="BC121" s="426">
        <v>0</v>
      </c>
      <c r="BD121" s="426">
        <v>0</v>
      </c>
    </row>
    <row r="122" spans="15:72">
      <c r="O122" s="426">
        <v>0</v>
      </c>
      <c r="AH122" s="426">
        <v>0</v>
      </c>
      <c r="AI122" s="426">
        <v>0</v>
      </c>
      <c r="BC122" s="426">
        <v>0</v>
      </c>
      <c r="BD122" s="426">
        <v>0</v>
      </c>
    </row>
    <row r="123" spans="15:72">
      <c r="O123" s="426">
        <v>0</v>
      </c>
      <c r="AH123" s="426">
        <v>0</v>
      </c>
      <c r="AI123" s="426">
        <v>0</v>
      </c>
      <c r="BC123" s="426">
        <v>0</v>
      </c>
      <c r="BD123" s="426">
        <v>0</v>
      </c>
    </row>
    <row r="124" spans="15:72">
      <c r="O124" s="426">
        <v>0</v>
      </c>
      <c r="AH124" s="426">
        <v>0</v>
      </c>
      <c r="AI124" s="426">
        <v>0</v>
      </c>
      <c r="BC124" s="426">
        <v>0</v>
      </c>
      <c r="BD124" s="426">
        <v>0</v>
      </c>
    </row>
    <row r="125" spans="15:72">
      <c r="O125" s="426">
        <v>0</v>
      </c>
      <c r="AH125" s="426">
        <v>0</v>
      </c>
      <c r="AI125" s="426">
        <v>0</v>
      </c>
      <c r="BC125" s="426">
        <v>0</v>
      </c>
      <c r="BD125" s="426">
        <v>0</v>
      </c>
    </row>
    <row r="126" spans="15:72">
      <c r="O126" s="426">
        <v>0</v>
      </c>
      <c r="AH126" s="426">
        <v>0</v>
      </c>
      <c r="AI126" s="426">
        <v>0</v>
      </c>
      <c r="BC126" s="426">
        <v>0</v>
      </c>
      <c r="BD126" s="426">
        <v>0</v>
      </c>
    </row>
    <row r="127" spans="15:72">
      <c r="O127" s="426">
        <v>0</v>
      </c>
      <c r="AH127" s="426">
        <v>0</v>
      </c>
      <c r="AI127" s="426">
        <v>0</v>
      </c>
      <c r="BC127" s="426">
        <v>0</v>
      </c>
      <c r="BD127" s="426">
        <v>0</v>
      </c>
    </row>
    <row r="128" spans="15:72">
      <c r="O128" s="426">
        <v>0</v>
      </c>
      <c r="AH128" s="426">
        <v>0</v>
      </c>
      <c r="AI128" s="426">
        <v>0</v>
      </c>
      <c r="BC128" s="426">
        <v>0</v>
      </c>
      <c r="BD128" s="426">
        <v>0</v>
      </c>
    </row>
    <row r="129" spans="15:56">
      <c r="O129" s="426">
        <v>0</v>
      </c>
      <c r="AH129" s="426">
        <v>0</v>
      </c>
      <c r="AI129" s="426">
        <v>0</v>
      </c>
      <c r="BC129" s="426">
        <v>0</v>
      </c>
      <c r="BD129" s="426">
        <v>0</v>
      </c>
    </row>
    <row r="130" spans="15:56">
      <c r="O130" s="426">
        <v>0</v>
      </c>
      <c r="BC130" s="426">
        <v>0</v>
      </c>
      <c r="BD130" s="426">
        <v>0</v>
      </c>
    </row>
    <row r="131" spans="15:56">
      <c r="O131" s="426">
        <v>0</v>
      </c>
    </row>
    <row r="132" spans="15:56">
      <c r="O132" s="426">
        <v>0</v>
      </c>
    </row>
    <row r="133" spans="15:56">
      <c r="O133" s="426">
        <v>0</v>
      </c>
    </row>
    <row r="134" spans="15:56">
      <c r="O134" s="426">
        <v>0</v>
      </c>
    </row>
    <row r="135" spans="15:56">
      <c r="O135" s="426">
        <v>0</v>
      </c>
    </row>
    <row r="136" spans="15:56">
      <c r="O136" s="426">
        <v>0</v>
      </c>
    </row>
    <row r="137" spans="15:56">
      <c r="O137" s="426">
        <v>0</v>
      </c>
    </row>
    <row r="138" spans="15:56">
      <c r="O138" s="426">
        <v>0</v>
      </c>
    </row>
    <row r="139" spans="15:56">
      <c r="O139" s="426">
        <v>0</v>
      </c>
    </row>
    <row r="140" spans="15:56">
      <c r="O140" s="426">
        <v>0</v>
      </c>
    </row>
    <row r="141" spans="15:56">
      <c r="O141" s="426">
        <v>0</v>
      </c>
    </row>
    <row r="142" spans="15:56">
      <c r="O142" s="426">
        <v>0</v>
      </c>
    </row>
    <row r="143" spans="15:56">
      <c r="O143" s="426">
        <v>0</v>
      </c>
    </row>
    <row r="144" spans="15:56">
      <c r="O144" s="426">
        <v>0</v>
      </c>
    </row>
    <row r="145" spans="15:15">
      <c r="O145" s="426">
        <v>0</v>
      </c>
    </row>
    <row r="146" spans="15:15">
      <c r="O146" s="426">
        <v>0</v>
      </c>
    </row>
  </sheetData>
  <autoFilter ref="A10:CQ146"/>
  <mergeCells count="96">
    <mergeCell ref="CE5:CE8"/>
    <mergeCell ref="CF5:CF8"/>
    <mergeCell ref="BF6:BR6"/>
    <mergeCell ref="BP7:BP9"/>
    <mergeCell ref="BR7:BR9"/>
    <mergeCell ref="BQ7:BQ9"/>
    <mergeCell ref="CQ4:CQ9"/>
    <mergeCell ref="BA4:BT4"/>
    <mergeCell ref="BE5:BT5"/>
    <mergeCell ref="CD5:CD8"/>
    <mergeCell ref="CJ5:CJ8"/>
    <mergeCell ref="BN7:BO9"/>
    <mergeCell ref="CN5:CP8"/>
    <mergeCell ref="BE6:BE9"/>
    <mergeCell ref="BT6:BT9"/>
    <mergeCell ref="BU4:BV8"/>
    <mergeCell ref="BW4:BW9"/>
    <mergeCell ref="BX4:BZ8"/>
    <mergeCell ref="CA4:CP4"/>
    <mergeCell ref="CA5:CC8"/>
    <mergeCell ref="CG5:CI8"/>
    <mergeCell ref="CK5:CM8"/>
    <mergeCell ref="Q4:AD4"/>
    <mergeCell ref="BJ7:BK9"/>
    <mergeCell ref="BL7:BM9"/>
    <mergeCell ref="V7:V9"/>
    <mergeCell ref="X7:X9"/>
    <mergeCell ref="BF7:BG9"/>
    <mergeCell ref="BA8:BA9"/>
    <mergeCell ref="BB8:BD8"/>
    <mergeCell ref="U6:U9"/>
    <mergeCell ref="V6:AA6"/>
    <mergeCell ref="AD6:AD9"/>
    <mergeCell ref="BA5:BD7"/>
    <mergeCell ref="BH7:BI9"/>
    <mergeCell ref="R8:T8"/>
    <mergeCell ref="AM7:AN9"/>
    <mergeCell ref="AO7:AP9"/>
    <mergeCell ref="A4:A9"/>
    <mergeCell ref="B4:B9"/>
    <mergeCell ref="C4:O4"/>
    <mergeCell ref="P4:P9"/>
    <mergeCell ref="AE4:AE9"/>
    <mergeCell ref="Z7:Z9"/>
    <mergeCell ref="AA7:AA9"/>
    <mergeCell ref="C5:F7"/>
    <mergeCell ref="G5:O5"/>
    <mergeCell ref="Q5:T7"/>
    <mergeCell ref="U5:AD5"/>
    <mergeCell ref="O6:O9"/>
    <mergeCell ref="C8:C9"/>
    <mergeCell ref="M7:M9"/>
    <mergeCell ref="D8:F8"/>
    <mergeCell ref="Q8:Q9"/>
    <mergeCell ref="A3:B3"/>
    <mergeCell ref="A1:BO1"/>
    <mergeCell ref="A2:B2"/>
    <mergeCell ref="BF2:BG2"/>
    <mergeCell ref="BJ2:BK2"/>
    <mergeCell ref="BN2:BO2"/>
    <mergeCell ref="BH2:BI2"/>
    <mergeCell ref="BL2:BM2"/>
    <mergeCell ref="AS2:AT2"/>
    <mergeCell ref="AK2:AL2"/>
    <mergeCell ref="AM2:AN2"/>
    <mergeCell ref="AO2:AP2"/>
    <mergeCell ref="AQ2:AR2"/>
    <mergeCell ref="AY6:AY9"/>
    <mergeCell ref="AQ7:AR9"/>
    <mergeCell ref="AS7:AT9"/>
    <mergeCell ref="G6:G9"/>
    <mergeCell ref="H6:M6"/>
    <mergeCell ref="H7:H9"/>
    <mergeCell ref="I7:I9"/>
    <mergeCell ref="J7:J9"/>
    <mergeCell ref="K7:K9"/>
    <mergeCell ref="L7:L9"/>
    <mergeCell ref="W7:W9"/>
    <mergeCell ref="Y7:Y9"/>
    <mergeCell ref="AK7:AL9"/>
    <mergeCell ref="BS90:BT90"/>
    <mergeCell ref="AF4:AY4"/>
    <mergeCell ref="N6:N9"/>
    <mergeCell ref="AC6:AC9"/>
    <mergeCell ref="AX6:AX9"/>
    <mergeCell ref="BS6:BS9"/>
    <mergeCell ref="AU7:AU9"/>
    <mergeCell ref="AV7:AV9"/>
    <mergeCell ref="AW7:AW9"/>
    <mergeCell ref="AF8:AF9"/>
    <mergeCell ref="AG8:AI8"/>
    <mergeCell ref="AB7:AB9"/>
    <mergeCell ref="AF5:AI7"/>
    <mergeCell ref="AK5:AZ5"/>
    <mergeCell ref="AJ6:AJ9"/>
    <mergeCell ref="AK6:AW6"/>
  </mergeCells>
  <conditionalFormatting sqref="P13:P16 AE13:AE16 BT13:BT16 BC13:BD16 CK2:CQ2 BF13:BG16 C2:AA2 AC2:AD2 BS2:BT2 BU1:BW99 BP17:BQ99 AU17:AV98 BK20:BK99 BM20:BM99 BI20:BI99 AN20:AN98 AP20:AP98 AR20:AR98">
    <cfRule type="cellIs" dxfId="147" priority="124" operator="equal">
      <formula>0</formula>
    </cfRule>
  </conditionalFormatting>
  <conditionalFormatting sqref="BA2:BF2 BN2 BJ2 BP2">
    <cfRule type="cellIs" dxfId="146" priority="123" operator="equal">
      <formula>0</formula>
    </cfRule>
  </conditionalFormatting>
  <conditionalFormatting sqref="BX2">
    <cfRule type="cellIs" dxfId="145" priority="122" operator="equal">
      <formula>0</formula>
    </cfRule>
  </conditionalFormatting>
  <conditionalFormatting sqref="BY2">
    <cfRule type="cellIs" dxfId="144" priority="121" operator="equal">
      <formula>0</formula>
    </cfRule>
  </conditionalFormatting>
  <conditionalFormatting sqref="BZ2:CC2 CG2:CI2">
    <cfRule type="cellIs" dxfId="143" priority="120" operator="equal">
      <formula>0</formula>
    </cfRule>
  </conditionalFormatting>
  <conditionalFormatting sqref="A13:B14 BN13:BS16 A14:A16">
    <cfRule type="cellIs" dxfId="142" priority="119" operator="equal">
      <formula>0</formula>
    </cfRule>
  </conditionalFormatting>
  <conditionalFormatting sqref="BJ13:BJ16">
    <cfRule type="cellIs" dxfId="141" priority="118" operator="equal">
      <formula>0</formula>
    </cfRule>
  </conditionalFormatting>
  <conditionalFormatting sqref="BK3 BK10:BK12 BM11:BM12 BM3 BL10:BM10 BK1:BM1">
    <cfRule type="cellIs" dxfId="140" priority="117" operator="equal">
      <formula>0</formula>
    </cfRule>
  </conditionalFormatting>
  <conditionalFormatting sqref="BK13:BK16 BM13:BM16">
    <cfRule type="cellIs" dxfId="139" priority="116" operator="equal">
      <formula>0</formula>
    </cfRule>
  </conditionalFormatting>
  <conditionalFormatting sqref="BK17 BM17">
    <cfRule type="cellIs" dxfId="138" priority="115" operator="equal">
      <formula>0</formula>
    </cfRule>
  </conditionalFormatting>
  <conditionalFormatting sqref="BK18 BM18">
    <cfRule type="cellIs" dxfId="137" priority="114" operator="equal">
      <formula>0</formula>
    </cfRule>
  </conditionalFormatting>
  <conditionalFormatting sqref="BW13:BW16">
    <cfRule type="cellIs" dxfId="136" priority="112" operator="equal">
      <formula>0</formula>
    </cfRule>
  </conditionalFormatting>
  <conditionalFormatting sqref="AK73 BF20:BF99 BJ20:BJ99 BN20:BN99 BL20:BL99 BH20:BH99 AM20:AM98 AQ20:AQ98 AS38:AS98 AK80:AK98 AO80:AO98">
    <cfRule type="expression" dxfId="135" priority="111">
      <formula>AND(AK20&gt;0,AL20=0)</formula>
    </cfRule>
  </conditionalFormatting>
  <conditionalFormatting sqref="CA2">
    <cfRule type="cellIs" dxfId="134" priority="108" operator="equal">
      <formula>0</formula>
    </cfRule>
  </conditionalFormatting>
  <conditionalFormatting sqref="CG2">
    <cfRule type="cellIs" dxfId="133" priority="107" operator="equal">
      <formula>0</formula>
    </cfRule>
  </conditionalFormatting>
  <conditionalFormatting sqref="CN2">
    <cfRule type="cellIs" dxfId="132" priority="106" operator="equal">
      <formula>0</formula>
    </cfRule>
  </conditionalFormatting>
  <conditionalFormatting sqref="CK2">
    <cfRule type="cellIs" dxfId="131" priority="96" operator="equal">
      <formula>0</formula>
    </cfRule>
  </conditionalFormatting>
  <conditionalFormatting sqref="G6:G9">
    <cfRule type="cellIs" dxfId="130" priority="103" operator="equal">
      <formula>0</formula>
    </cfRule>
  </conditionalFormatting>
  <conditionalFormatting sqref="BU13:BV16">
    <cfRule type="cellIs" dxfId="129" priority="101" operator="equal">
      <formula>0</formula>
    </cfRule>
  </conditionalFormatting>
  <conditionalFormatting sqref="U6:U9">
    <cfRule type="cellIs" dxfId="128" priority="95" operator="equal">
      <formula>0</formula>
    </cfRule>
  </conditionalFormatting>
  <conditionalFormatting sqref="BH2">
    <cfRule type="cellIs" dxfId="127" priority="94" operator="equal">
      <formula>0</formula>
    </cfRule>
  </conditionalFormatting>
  <conditionalFormatting sqref="BI1 BI3 BI10:BI12">
    <cfRule type="cellIs" dxfId="126" priority="92" operator="equal">
      <formula>0</formula>
    </cfRule>
  </conditionalFormatting>
  <conditionalFormatting sqref="BI13:BI16">
    <cfRule type="cellIs" dxfId="125" priority="91" operator="equal">
      <formula>0</formula>
    </cfRule>
  </conditionalFormatting>
  <conditionalFormatting sqref="BI17">
    <cfRule type="cellIs" dxfId="124" priority="90" operator="equal">
      <formula>0</formula>
    </cfRule>
  </conditionalFormatting>
  <conditionalFormatting sqref="BI18">
    <cfRule type="cellIs" dxfId="123" priority="89" operator="equal">
      <formula>0</formula>
    </cfRule>
  </conditionalFormatting>
  <conditionalFormatting sqref="CD2:CF2">
    <cfRule type="cellIs" dxfId="122" priority="77" operator="equal">
      <formula>0</formula>
    </cfRule>
  </conditionalFormatting>
  <conditionalFormatting sqref="CD2:CF2">
    <cfRule type="cellIs" dxfId="121" priority="76" operator="equal">
      <formula>0</formula>
    </cfRule>
  </conditionalFormatting>
  <conditionalFormatting sqref="CJ2">
    <cfRule type="cellIs" dxfId="120" priority="74" operator="equal">
      <formula>0</formula>
    </cfRule>
  </conditionalFormatting>
  <conditionalFormatting sqref="CJ2">
    <cfRule type="cellIs" dxfId="119" priority="73" operator="equal">
      <formula>0</formula>
    </cfRule>
  </conditionalFormatting>
  <conditionalFormatting sqref="BL13:BL16">
    <cfRule type="cellIs" dxfId="118" priority="68" operator="equal">
      <formula>0</formula>
    </cfRule>
  </conditionalFormatting>
  <conditionalFormatting sqref="BH13:BH16">
    <cfRule type="cellIs" dxfId="117" priority="70" operator="equal">
      <formula>0</formula>
    </cfRule>
  </conditionalFormatting>
  <conditionalFormatting sqref="BX11:CQ99">
    <cfRule type="cellIs" dxfId="116" priority="66" operator="equal">
      <formula>0</formula>
    </cfRule>
  </conditionalFormatting>
  <conditionalFormatting sqref="AB2">
    <cfRule type="cellIs" dxfId="115" priority="63" operator="equal">
      <formula>0</formula>
    </cfRule>
  </conditionalFormatting>
  <conditionalFormatting sqref="AH13:AI15">
    <cfRule type="cellIs" dxfId="114" priority="59" operator="equal">
      <formula>0</formula>
    </cfRule>
  </conditionalFormatting>
  <conditionalFormatting sqref="AZ13:AZ16">
    <cfRule type="cellIs" dxfId="113" priority="61" operator="equal">
      <formula>0</formula>
    </cfRule>
  </conditionalFormatting>
  <conditionalFormatting sqref="AO71:AO73">
    <cfRule type="expression" dxfId="112" priority="60">
      <formula>AND(AO71&gt;0,AP71=0)</formula>
    </cfRule>
  </conditionalFormatting>
  <conditionalFormatting sqref="AF2:AI2">
    <cfRule type="cellIs" dxfId="111" priority="58" operator="equal">
      <formula>0</formula>
    </cfRule>
  </conditionalFormatting>
  <conditionalFormatting sqref="AJ2:AK2">
    <cfRule type="cellIs" dxfId="110" priority="57" operator="equal">
      <formula>0</formula>
    </cfRule>
  </conditionalFormatting>
  <conditionalFormatting sqref="AK29 AK31:AK34 AK38:AK42 AK45:AK51 AK53:AK57 AK60:AK61 AK63:AK64 AK66 AK68">
    <cfRule type="expression" dxfId="109" priority="56">
      <formula>AND(AK29&gt;0,AL29=0)</formula>
    </cfRule>
  </conditionalFormatting>
  <conditionalFormatting sqref="AM2">
    <cfRule type="cellIs" dxfId="108" priority="55" operator="equal">
      <formula>0</formula>
    </cfRule>
  </conditionalFormatting>
  <conditionalFormatting sqref="AN1 AN3 AN10:AN12">
    <cfRule type="cellIs" dxfId="107" priority="54" operator="equal">
      <formula>0</formula>
    </cfRule>
  </conditionalFormatting>
  <conditionalFormatting sqref="AN13:AN16">
    <cfRule type="cellIs" dxfId="106" priority="53" operator="equal">
      <formula>0</formula>
    </cfRule>
  </conditionalFormatting>
  <conditionalFormatting sqref="AN17">
    <cfRule type="cellIs" dxfId="105" priority="52" operator="equal">
      <formula>0</formula>
    </cfRule>
  </conditionalFormatting>
  <conditionalFormatting sqref="AN18">
    <cfRule type="cellIs" dxfId="104" priority="51" operator="equal">
      <formula>0</formula>
    </cfRule>
  </conditionalFormatting>
  <conditionalFormatting sqref="AM13:AM16">
    <cfRule type="cellIs" dxfId="103" priority="50" operator="equal">
      <formula>0</formula>
    </cfRule>
  </conditionalFormatting>
  <conditionalFormatting sqref="AY13:AY16 AY2">
    <cfRule type="cellIs" dxfId="102" priority="49" operator="equal">
      <formula>0</formula>
    </cfRule>
  </conditionalFormatting>
  <conditionalFormatting sqref="AS2 AO2 AU2:AV2">
    <cfRule type="cellIs" dxfId="101" priority="48" operator="equal">
      <formula>0</formula>
    </cfRule>
  </conditionalFormatting>
  <conditionalFormatting sqref="AS13:AX15 AW17:AX18 AS16:AW16">
    <cfRule type="cellIs" dxfId="100" priority="47" operator="equal">
      <formula>0</formula>
    </cfRule>
  </conditionalFormatting>
  <conditionalFormatting sqref="AO13:AO14">
    <cfRule type="cellIs" dxfId="99" priority="46" operator="equal">
      <formula>0</formula>
    </cfRule>
  </conditionalFormatting>
  <conditionalFormatting sqref="AP3 AP10:AP12 AR11:AR12 AR3 AQ10:AR10 AP1:AR1">
    <cfRule type="cellIs" dxfId="98" priority="45" operator="equal">
      <formula>0</formula>
    </cfRule>
  </conditionalFormatting>
  <conditionalFormatting sqref="AP13:AP16 AR13:AR16">
    <cfRule type="cellIs" dxfId="97" priority="44" operator="equal">
      <formula>0</formula>
    </cfRule>
  </conditionalFormatting>
  <conditionalFormatting sqref="AP17 AR17">
    <cfRule type="cellIs" dxfId="96" priority="43" operator="equal">
      <formula>0</formula>
    </cfRule>
  </conditionalFormatting>
  <conditionalFormatting sqref="AP18 AR18">
    <cfRule type="cellIs" dxfId="95" priority="42" operator="equal">
      <formula>0</formula>
    </cfRule>
  </conditionalFormatting>
  <conditionalFormatting sqref="AS20:AS29 AO26:AO29 AO31:AO34 AO38:AO54 AO56:AO58 AO60:AO61 AO63:AO66 AO68 AO74 AO76:AO78 AS31:AS34">
    <cfRule type="expression" dxfId="94" priority="41">
      <formula>AND(AO20&gt;0,AP20=0)</formula>
    </cfRule>
  </conditionalFormatting>
  <conditionalFormatting sqref="AQ13:AQ16">
    <cfRule type="cellIs" dxfId="93" priority="40" operator="equal">
      <formula>0</formula>
    </cfRule>
  </conditionalFormatting>
  <conditionalFormatting sqref="AH16:AH25">
    <cfRule type="cellIs" dxfId="92" priority="39" operator="equal">
      <formula>0</formula>
    </cfRule>
  </conditionalFormatting>
  <conditionalFormatting sqref="AI16:AI26">
    <cfRule type="cellIs" dxfId="91" priority="38" operator="equal">
      <formula>0</formula>
    </cfRule>
  </conditionalFormatting>
  <conditionalFormatting sqref="AK30">
    <cfRule type="expression" dxfId="90" priority="37">
      <formula>AND(AK30&gt;0,AL30=0)</formula>
    </cfRule>
  </conditionalFormatting>
  <conditionalFormatting sqref="AK35:AK37">
    <cfRule type="expression" dxfId="89" priority="36">
      <formula>AND(AK35&gt;0,AL35=0)</formula>
    </cfRule>
  </conditionalFormatting>
  <conditionalFormatting sqref="AK43:AK44">
    <cfRule type="expression" dxfId="88" priority="35">
      <formula>AND(AK43&gt;0,AL43=0)</formula>
    </cfRule>
  </conditionalFormatting>
  <conditionalFormatting sqref="AK52">
    <cfRule type="expression" dxfId="87" priority="34">
      <formula>AND(AK52&gt;0,AL52=0)</formula>
    </cfRule>
  </conditionalFormatting>
  <conditionalFormatting sqref="AK58:AK59">
    <cfRule type="expression" dxfId="86" priority="33">
      <formula>AND(AK58&gt;0,AL58=0)</formula>
    </cfRule>
  </conditionalFormatting>
  <conditionalFormatting sqref="AK62">
    <cfRule type="expression" dxfId="85" priority="32">
      <formula>AND(AK62&gt;0,AL62=0)</formula>
    </cfRule>
  </conditionalFormatting>
  <conditionalFormatting sqref="AK65">
    <cfRule type="expression" dxfId="84" priority="31">
      <formula>AND(AK65&gt;0,AL65=0)</formula>
    </cfRule>
  </conditionalFormatting>
  <conditionalFormatting sqref="AK67">
    <cfRule type="expression" dxfId="83" priority="30">
      <formula>AND(AK67&gt;0,AL67=0)</formula>
    </cfRule>
  </conditionalFormatting>
  <conditionalFormatting sqref="AK69:AK72">
    <cfRule type="expression" dxfId="82" priority="29">
      <formula>AND(AK69&gt;0,AL69=0)</formula>
    </cfRule>
  </conditionalFormatting>
  <conditionalFormatting sqref="AK74">
    <cfRule type="expression" dxfId="81" priority="28">
      <formula>AND(AK74&gt;0,AL74=0)</formula>
    </cfRule>
  </conditionalFormatting>
  <conditionalFormatting sqref="AK75">
    <cfRule type="expression" dxfId="80" priority="27">
      <formula>AND(AK75&gt;0,AL75=0)</formula>
    </cfRule>
  </conditionalFormatting>
  <conditionalFormatting sqref="AK76:AK79">
    <cfRule type="expression" dxfId="79" priority="26">
      <formula>AND(AK76&gt;0,AL76=0)</formula>
    </cfRule>
  </conditionalFormatting>
  <conditionalFormatting sqref="AO20">
    <cfRule type="expression" dxfId="78" priority="25">
      <formula>AND(AO20&gt;0,AP20=0)</formula>
    </cfRule>
  </conditionalFormatting>
  <conditionalFormatting sqref="AO22:AO24">
    <cfRule type="expression" dxfId="77" priority="24">
      <formula>AND(AO22&gt;0,AP22=0)</formula>
    </cfRule>
  </conditionalFormatting>
  <conditionalFormatting sqref="AO21">
    <cfRule type="expression" dxfId="76" priority="23">
      <formula>AND(AO21&gt;0,AP21=0)</formula>
    </cfRule>
  </conditionalFormatting>
  <conditionalFormatting sqref="AO25">
    <cfRule type="expression" dxfId="75" priority="22">
      <formula>AND(AO25&gt;0,AP25=0)</formula>
    </cfRule>
  </conditionalFormatting>
  <conditionalFormatting sqref="AO30">
    <cfRule type="expression" dxfId="74" priority="21">
      <formula>AND(AO30&gt;0,AP30=0)</formula>
    </cfRule>
  </conditionalFormatting>
  <conditionalFormatting sqref="AO35:AO37">
    <cfRule type="expression" dxfId="73" priority="20">
      <formula>AND(AO35&gt;0,AP35=0)</formula>
    </cfRule>
  </conditionalFormatting>
  <conditionalFormatting sqref="AO55">
    <cfRule type="expression" dxfId="72" priority="19">
      <formula>AND(AO55&gt;0,AP55=0)</formula>
    </cfRule>
  </conditionalFormatting>
  <conditionalFormatting sqref="AO59">
    <cfRule type="expression" dxfId="71" priority="18">
      <formula>AND(AO59&gt;0,AP59=0)</formula>
    </cfRule>
  </conditionalFormatting>
  <conditionalFormatting sqref="AO62">
    <cfRule type="expression" dxfId="70" priority="17">
      <formula>AND(AO62&gt;0,AP62=0)</formula>
    </cfRule>
  </conditionalFormatting>
  <conditionalFormatting sqref="AO67">
    <cfRule type="expression" dxfId="69" priority="16">
      <formula>AND(AO67&gt;0,AP67=0)</formula>
    </cfRule>
  </conditionalFormatting>
  <conditionalFormatting sqref="AO69">
    <cfRule type="expression" dxfId="68" priority="15">
      <formula>AND(AO69&gt;0,AP69=0)</formula>
    </cfRule>
  </conditionalFormatting>
  <conditionalFormatting sqref="AO70">
    <cfRule type="expression" dxfId="67" priority="14">
      <formula>AND(AO70&gt;0,AP70=0)</formula>
    </cfRule>
  </conditionalFormatting>
  <conditionalFormatting sqref="AO75">
    <cfRule type="expression" dxfId="66" priority="12">
      <formula>AND(AO75&gt;0,AP75=0)</formula>
    </cfRule>
  </conditionalFormatting>
  <conditionalFormatting sqref="AO79">
    <cfRule type="expression" dxfId="65" priority="11">
      <formula>AND(AO79&gt;0,AP79=0)</formula>
    </cfRule>
  </conditionalFormatting>
  <conditionalFormatting sqref="AO15:AO16">
    <cfRule type="cellIs" dxfId="64" priority="10" operator="equal">
      <formula>0</formula>
    </cfRule>
  </conditionalFormatting>
  <conditionalFormatting sqref="AS30">
    <cfRule type="expression" dxfId="63" priority="9">
      <formula>AND(AS30&gt;0,AT30=0)</formula>
    </cfRule>
  </conditionalFormatting>
  <conditionalFormatting sqref="AS35:AS37">
    <cfRule type="expression" dxfId="62" priority="8">
      <formula>AND(AS35&gt;0,AT35=0)</formula>
    </cfRule>
  </conditionalFormatting>
  <conditionalFormatting sqref="E13:F16">
    <cfRule type="cellIs" dxfId="61" priority="5" operator="equal">
      <formula>0</formula>
    </cfRule>
  </conditionalFormatting>
  <conditionalFormatting sqref="O13:O16 N16">
    <cfRule type="cellIs" dxfId="60" priority="7" operator="equal">
      <formula>0</formula>
    </cfRule>
  </conditionalFormatting>
  <conditionalFormatting sqref="H13:N15 H16:M16">
    <cfRule type="cellIs" dxfId="59" priority="6" operator="equal">
      <formula>0</formula>
    </cfRule>
  </conditionalFormatting>
  <conditionalFormatting sqref="AD13:AD16 AC16">
    <cfRule type="cellIs" dxfId="58" priority="4" operator="equal">
      <formula>0</formula>
    </cfRule>
  </conditionalFormatting>
  <conditionalFormatting sqref="S13:T16 V13:AA14 W15:AA15 V16:AA16">
    <cfRule type="cellIs" dxfId="57" priority="3" operator="equal">
      <formula>0</formula>
    </cfRule>
  </conditionalFormatting>
  <conditionalFormatting sqref="AB13:AC15 AB16">
    <cfRule type="cellIs" dxfId="56" priority="2" operator="equal">
      <formula>0</formula>
    </cfRule>
  </conditionalFormatting>
  <conditionalFormatting sqref="AX16">
    <cfRule type="cellIs" dxfId="55" priority="1" operator="equal">
      <formula>0</formula>
    </cfRule>
  </conditionalFormatting>
  <dataValidations xWindow="830" yWindow="860" count="7">
    <dataValidation type="list" allowBlank="1" showInputMessage="1" showErrorMessage="1" error="Виберіть елемент витрат із розкриваємого списку" promptTitle="Виберіть елемент  із списку:" prompt="ел - технологічна електроенергія_x000a_вода - вода для технологічних потреб та водовідведення_x000a_мат - матеріали, запасні частини та інші матеріальні ресурси_x000a_іп - інші прямі витрати" sqref="BG20:BG99">
      <formula1>$CR$11:$CR$19</formula1>
    </dataValidation>
    <dataValidation type="list" allowBlank="1" showInputMessage="1" showErrorMessage="1" error="Виберіть елемент витрат із розкриваємого списку" promptTitle="Виберіть елемент  із списку:" prompt="ел - технологічна електроенергія_x000a_вода - вода для технологічних потреб та водовідведення_x000a_мат - матеріали, запасні частини та інші матеріальні ресурси_x000a_іп - інші прямі витрати" sqref="BI20:BI99">
      <formula1>$CR$11:$CR$17</formula1>
    </dataValidation>
    <dataValidation type="list" allowBlank="1" showInputMessage="1" showErrorMessage="1" sqref="BK20:BK99 BO20:BO99 BM20:BM99">
      <formula1>$CR$11:$CR$17</formula1>
    </dataValidation>
    <dataValidation allowBlank="1" showInputMessage="1" showErrorMessage="1" error="Виберіть елемент витрат із розкриваємого списку" promptTitle="Виберіть елемент  із списку:" prompt="ел - технологічна електроенергія_x000a_вода - вода для технологічних потреб та водовідведення_x000a_мат - матеріали, запасні частини та інші матеріальні ресурси_x000a_іп - інші прямі витрати" sqref="BL19:BL99 AQ19:AQ98"/>
    <dataValidation type="list" allowBlank="1" showInputMessage="1" showErrorMessage="1" sqref="AR20:AR98 AP20:AP98 AT20:AT98">
      <formula1>$CS$11:$CS$17</formula1>
    </dataValidation>
    <dataValidation type="list" allowBlank="1" showInputMessage="1" showErrorMessage="1" error="Виберіть елемент витрат із розкриваємого списку" promptTitle="Виберіть елемент  із списку:" prompt="ел - технологічна електроенергія_x000a_вода - вода для технологічних потреб та водовідведення_x000a_мат - матеріали, запасні частини та інші матеріальні ресурси_x000a_іп - інші прямі витрати" sqref="AN20:AN98">
      <formula1>$CS$11:$CS$17</formula1>
    </dataValidation>
    <dataValidation type="list" allowBlank="1" showInputMessage="1" showErrorMessage="1" error="Виберіть елемент витрат із розкриваємого списку" promptTitle="Виберіть елемент  із списку:" prompt="ел - технологічна електроенергія_x000a_вода - вода для технологічних потреб та водовідведення_x000a_мат - матеріали, запасні частини та інші матеріальні ресурси_x000a_іп - інші прямі витрати" sqref="AL20:AL98">
      <formula1>$CS$11:$CS$19</formula1>
    </dataValidation>
  </dataValidations>
  <pageMargins left="0.31496062992125984" right="0.31496062992125984" top="0.74803149606299213" bottom="0.74803149606299213" header="0.31496062992125984" footer="0.31496062992125984"/>
  <pageSetup paperSize="8" scale="77" fitToHeight="0" orientation="landscape" r:id="rId1"/>
  <drawing r:id="rId2"/>
  <legacyDrawing r:id="rId3"/>
</worksheet>
</file>

<file path=xl/worksheets/sheet30.xml><?xml version="1.0" encoding="utf-8"?>
<worksheet xmlns="http://schemas.openxmlformats.org/spreadsheetml/2006/main" xmlns:r="http://schemas.openxmlformats.org/officeDocument/2006/relationships">
  <sheetPr>
    <pageSetUpPr fitToPage="1"/>
  </sheetPr>
  <dimension ref="A1:E13"/>
  <sheetViews>
    <sheetView workbookViewId="0">
      <selection activeCell="D14" sqref="D14"/>
    </sheetView>
  </sheetViews>
  <sheetFormatPr defaultColWidth="9.140625" defaultRowHeight="15"/>
  <cols>
    <col min="1" max="1" width="42.5703125" style="765" customWidth="1"/>
    <col min="2" max="2" width="12.5703125" style="765" hidden="1" customWidth="1"/>
    <col min="3" max="5" width="16.28515625" style="765" customWidth="1"/>
    <col min="6" max="16384" width="9.140625" style="765"/>
  </cols>
  <sheetData>
    <row r="1" spans="1:5">
      <c r="A1" s="1389" t="s">
        <v>931</v>
      </c>
      <c r="B1" s="1389"/>
      <c r="C1" s="1389"/>
      <c r="D1" s="1389"/>
      <c r="E1" s="1389"/>
    </row>
    <row r="2" spans="1:5">
      <c r="A2" s="1390" t="str">
        <f>'1_Елементи витрат'!A3</f>
        <v>Акціонерне товариство "ОБЛТЕПЛОКОМУНЕНЕРГО" м. Чернігів, смт. Срібне</v>
      </c>
      <c r="B2" s="1390"/>
      <c r="C2" s="1390"/>
      <c r="D2" s="1390"/>
      <c r="E2" s="1390"/>
    </row>
    <row r="4" spans="1:5" ht="24.75" customHeight="1">
      <c r="A4" s="766"/>
      <c r="B4" s="767" t="s">
        <v>932</v>
      </c>
      <c r="C4" s="767" t="s">
        <v>933</v>
      </c>
      <c r="D4" s="767" t="s">
        <v>934</v>
      </c>
      <c r="E4" s="767" t="s">
        <v>935</v>
      </c>
    </row>
    <row r="5" spans="1:5" ht="28.5" customHeight="1">
      <c r="A5" s="768" t="s">
        <v>936</v>
      </c>
      <c r="B5" s="769">
        <f>Д5!F25</f>
        <v>3408.0400000000004</v>
      </c>
      <c r="C5" s="769">
        <f>Д5!H25</f>
        <v>5029.03</v>
      </c>
      <c r="D5" s="769">
        <f>Д5!J25</f>
        <v>0</v>
      </c>
      <c r="E5" s="769">
        <f>Д5!L25</f>
        <v>0</v>
      </c>
    </row>
    <row r="6" spans="1:5" ht="30">
      <c r="A6" s="770" t="s">
        <v>937</v>
      </c>
      <c r="B6" s="769">
        <f>Д5!F10</f>
        <v>2495.9500000000003</v>
      </c>
      <c r="C6" s="769">
        <f>Д5!H10</f>
        <v>3772.3</v>
      </c>
      <c r="D6" s="769">
        <f>Д5!J10</f>
        <v>0</v>
      </c>
      <c r="E6" s="769">
        <f>Д5!L10</f>
        <v>0</v>
      </c>
    </row>
    <row r="7" spans="1:5" ht="30">
      <c r="A7" s="770" t="s">
        <v>938</v>
      </c>
      <c r="B7" s="769">
        <f>Д5!F15</f>
        <v>890.48</v>
      </c>
      <c r="C7" s="769">
        <f>Д5!H15</f>
        <v>1234.6000000000001</v>
      </c>
      <c r="D7" s="769">
        <f>Д5!J15</f>
        <v>0</v>
      </c>
      <c r="E7" s="769">
        <f>Д5!L15</f>
        <v>0</v>
      </c>
    </row>
    <row r="8" spans="1:5" ht="34.5" customHeight="1">
      <c r="A8" s="770" t="s">
        <v>939</v>
      </c>
      <c r="B8" s="769">
        <f>Д5!F20</f>
        <v>21.610000000000003</v>
      </c>
      <c r="C8" s="769">
        <f>Д5!H20</f>
        <v>22.130000000000003</v>
      </c>
      <c r="D8" s="769">
        <f>Д5!J20</f>
        <v>0</v>
      </c>
      <c r="E8" s="769">
        <f>Д5!L20</f>
        <v>0</v>
      </c>
    </row>
    <row r="9" spans="1:5" ht="30">
      <c r="A9" s="910" t="s">
        <v>1029</v>
      </c>
      <c r="B9" s="769">
        <f>Послуга!D11</f>
        <v>4089.6480000000001</v>
      </c>
      <c r="C9" s="769">
        <f>Послуга!E11</f>
        <v>6034.8359999999993</v>
      </c>
      <c r="D9" s="769">
        <f>Послуга!F11</f>
        <v>0</v>
      </c>
      <c r="E9" s="769">
        <f>Послуга!G11</f>
        <v>0</v>
      </c>
    </row>
    <row r="10" spans="1:5" ht="30">
      <c r="A10" s="770" t="s">
        <v>940</v>
      </c>
      <c r="B10" s="771">
        <v>0</v>
      </c>
      <c r="C10" s="771">
        <v>0</v>
      </c>
      <c r="D10" s="771">
        <v>0</v>
      </c>
      <c r="E10" s="771">
        <v>0</v>
      </c>
    </row>
    <row r="13" spans="1:5" ht="30" hidden="1" customHeight="1">
      <c r="A13" s="785" t="s">
        <v>891</v>
      </c>
      <c r="D13" s="1382" t="s">
        <v>1075</v>
      </c>
      <c r="E13" s="1382"/>
    </row>
  </sheetData>
  <mergeCells count="3">
    <mergeCell ref="A1:E1"/>
    <mergeCell ref="A2:E2"/>
    <mergeCell ref="D13:E13"/>
  </mergeCells>
  <pageMargins left="0.7" right="0.7" top="0.75" bottom="0.75" header="0.3" footer="0.3"/>
  <pageSetup paperSize="9" scale="95" orientation="portrait" verticalDpi="0" r:id="rId1"/>
</worksheet>
</file>

<file path=xl/worksheets/sheet31.xml><?xml version="1.0" encoding="utf-8"?>
<worksheet xmlns="http://schemas.openxmlformats.org/spreadsheetml/2006/main" xmlns:r="http://schemas.openxmlformats.org/officeDocument/2006/relationships">
  <sheetPr>
    <tabColor rgb="FF92D050"/>
  </sheetPr>
  <dimension ref="A1:R71"/>
  <sheetViews>
    <sheetView view="pageBreakPreview" zoomScale="90" zoomScaleNormal="100" zoomScaleSheetLayoutView="90" workbookViewId="0">
      <selection activeCell="E2" sqref="E2:G3"/>
    </sheetView>
  </sheetViews>
  <sheetFormatPr defaultColWidth="9.140625" defaultRowHeight="15"/>
  <cols>
    <col min="1" max="1" width="4.42578125" style="845" customWidth="1"/>
    <col min="2" max="2" width="32.85546875" style="846" customWidth="1"/>
    <col min="3" max="3" width="9.7109375" style="847" hidden="1" customWidth="1"/>
    <col min="4" max="4" width="9.42578125" style="847" hidden="1" customWidth="1"/>
    <col min="5" max="7" width="13.7109375" style="847" customWidth="1"/>
    <col min="8" max="8" width="7.85546875" style="960" customWidth="1"/>
    <col min="9" max="16384" width="9.140625" style="960"/>
  </cols>
  <sheetData>
    <row r="1" spans="1:18" ht="16.5" customHeight="1">
      <c r="E1" s="1098" t="s">
        <v>1039</v>
      </c>
      <c r="F1" s="1099"/>
      <c r="G1" s="1099"/>
    </row>
    <row r="2" spans="1:18" ht="15.75">
      <c r="E2" s="1395" t="s">
        <v>1085</v>
      </c>
      <c r="F2" s="1395"/>
      <c r="G2" s="1395"/>
      <c r="H2" s="961"/>
    </row>
    <row r="3" spans="1:18" ht="34.15" customHeight="1">
      <c r="E3" s="1395"/>
      <c r="F3" s="1395"/>
      <c r="G3" s="1395"/>
      <c r="H3" s="961"/>
    </row>
    <row r="5" spans="1:18" ht="42" customHeight="1">
      <c r="A5" s="1396" t="s">
        <v>1080</v>
      </c>
      <c r="B5" s="1396"/>
      <c r="C5" s="1396"/>
      <c r="D5" s="1396"/>
      <c r="E5" s="1396"/>
      <c r="F5" s="1396"/>
      <c r="G5" s="1396"/>
    </row>
    <row r="6" spans="1:18" ht="33.75" customHeight="1">
      <c r="A6" s="1397" t="s">
        <v>1081</v>
      </c>
      <c r="B6" s="1397"/>
      <c r="C6" s="1397"/>
      <c r="D6" s="1397"/>
      <c r="E6" s="1397"/>
      <c r="F6" s="1397"/>
      <c r="G6" s="1397"/>
    </row>
    <row r="7" spans="1:18">
      <c r="A7" s="851"/>
      <c r="B7" s="851"/>
      <c r="C7" s="851"/>
      <c r="D7" s="851"/>
      <c r="E7" s="852"/>
      <c r="G7" s="853" t="s">
        <v>255</v>
      </c>
      <c r="J7" s="960" t="s">
        <v>1040</v>
      </c>
      <c r="Q7" s="962"/>
      <c r="R7" s="962"/>
    </row>
    <row r="8" spans="1:18" ht="33.75">
      <c r="A8" s="856" t="s">
        <v>127</v>
      </c>
      <c r="B8" s="857" t="s">
        <v>278</v>
      </c>
      <c r="C8" s="855" t="s">
        <v>206</v>
      </c>
      <c r="D8" s="920" t="s">
        <v>1041</v>
      </c>
      <c r="E8" s="920" t="s">
        <v>1042</v>
      </c>
      <c r="F8" s="920" t="s">
        <v>1043</v>
      </c>
      <c r="G8" s="920" t="s">
        <v>1044</v>
      </c>
    </row>
    <row r="9" spans="1:18" ht="11.25" customHeight="1">
      <c r="A9" s="856">
        <v>1</v>
      </c>
      <c r="B9" s="857">
        <v>2</v>
      </c>
      <c r="C9" s="855">
        <v>3</v>
      </c>
      <c r="D9" s="855">
        <v>4</v>
      </c>
      <c r="E9" s="855">
        <v>3</v>
      </c>
      <c r="F9" s="855">
        <v>4</v>
      </c>
      <c r="G9" s="855">
        <v>5</v>
      </c>
    </row>
    <row r="10" spans="1:18" ht="11.25" customHeight="1">
      <c r="A10" s="948" t="s">
        <v>1006</v>
      </c>
      <c r="B10" s="1398" t="s">
        <v>1045</v>
      </c>
      <c r="C10" s="1399"/>
      <c r="D10" s="1399"/>
      <c r="E10" s="1399"/>
      <c r="F10" s="1399"/>
      <c r="G10" s="1400"/>
    </row>
    <row r="11" spans="1:18" ht="21">
      <c r="A11" s="858" t="s">
        <v>300</v>
      </c>
      <c r="B11" s="859" t="s">
        <v>1046</v>
      </c>
      <c r="C11" s="855" t="s">
        <v>294</v>
      </c>
      <c r="D11" s="860">
        <f>D12+D13+D14</f>
        <v>3408.0400000000004</v>
      </c>
      <c r="E11" s="860">
        <f>ROUND(E52/E53*1000,2)</f>
        <v>5029.03</v>
      </c>
      <c r="F11" s="860">
        <f>IF(F53=0,0,F52/F53*1000)</f>
        <v>0</v>
      </c>
      <c r="G11" s="860">
        <f>IF(G53=0,0,G52/G53*1000)</f>
        <v>0</v>
      </c>
    </row>
    <row r="12" spans="1:18">
      <c r="A12" s="858" t="s">
        <v>143</v>
      </c>
      <c r="B12" s="859" t="s">
        <v>1047</v>
      </c>
      <c r="C12" s="855" t="s">
        <v>294</v>
      </c>
      <c r="D12" s="860">
        <f>ROUNDUP(Виробництво!D11,2)</f>
        <v>2495.9500000000003</v>
      </c>
      <c r="E12" s="860">
        <f>Виробництво!E11</f>
        <v>3772.2984929678523</v>
      </c>
      <c r="F12" s="860">
        <f>Виробництво!F11</f>
        <v>0</v>
      </c>
      <c r="G12" s="860">
        <f>Виробництво!G11</f>
        <v>0</v>
      </c>
    </row>
    <row r="13" spans="1:18" ht="21">
      <c r="A13" s="858" t="s">
        <v>35</v>
      </c>
      <c r="B13" s="859" t="s">
        <v>1048</v>
      </c>
      <c r="C13" s="855" t="s">
        <v>294</v>
      </c>
      <c r="D13" s="860">
        <f>ROUNDDOWN(Транспортування!D12,2)</f>
        <v>890.48</v>
      </c>
      <c r="E13" s="860">
        <f>Транспортування!E12</f>
        <v>1234.5996780621158</v>
      </c>
      <c r="F13" s="860">
        <f>Транспортування!F12</f>
        <v>0</v>
      </c>
      <c r="G13" s="860">
        <f>Транспортування!G12</f>
        <v>0</v>
      </c>
    </row>
    <row r="14" spans="1:18">
      <c r="A14" s="858" t="s">
        <v>185</v>
      </c>
      <c r="B14" s="859" t="s">
        <v>1049</v>
      </c>
      <c r="C14" s="855" t="s">
        <v>294</v>
      </c>
      <c r="D14" s="860">
        <f>ROUNDDOWN(Постачання!D11,2)</f>
        <v>21.61</v>
      </c>
      <c r="E14" s="860">
        <f>Постачання!E11</f>
        <v>22.133227986498568</v>
      </c>
      <c r="F14" s="860">
        <f>Постачання!F11</f>
        <v>0</v>
      </c>
      <c r="G14" s="860">
        <f>Постачання!G11</f>
        <v>0</v>
      </c>
    </row>
    <row r="15" spans="1:18">
      <c r="A15" s="858" t="s">
        <v>1008</v>
      </c>
      <c r="B15" s="1401" t="s">
        <v>1050</v>
      </c>
      <c r="C15" s="1401"/>
      <c r="D15" s="1401"/>
      <c r="E15" s="1401"/>
      <c r="F15" s="1401"/>
      <c r="G15" s="1401"/>
    </row>
    <row r="16" spans="1:18">
      <c r="A16" s="861">
        <v>1</v>
      </c>
      <c r="B16" s="862" t="s">
        <v>232</v>
      </c>
      <c r="C16" s="863">
        <f>C17+C25+C26+C31</f>
        <v>7393.2705072285607</v>
      </c>
      <c r="D16" s="863">
        <f t="shared" ref="D16:G16" si="0">D17+D25+D26+D31</f>
        <v>1808.6417870991174</v>
      </c>
      <c r="E16" s="863">
        <f t="shared" si="0"/>
        <v>5584.6287201294435</v>
      </c>
      <c r="F16" s="863">
        <f t="shared" si="0"/>
        <v>0</v>
      </c>
      <c r="G16" s="863">
        <f t="shared" si="0"/>
        <v>0</v>
      </c>
      <c r="H16" s="963"/>
      <c r="I16" s="865"/>
      <c r="J16" s="963"/>
      <c r="K16" s="963"/>
    </row>
    <row r="17" spans="1:11">
      <c r="A17" s="861" t="s">
        <v>143</v>
      </c>
      <c r="B17" s="862" t="s">
        <v>365</v>
      </c>
      <c r="C17" s="863">
        <f>SUM(C18:C24)</f>
        <v>4403.3162352887339</v>
      </c>
      <c r="D17" s="863">
        <f t="shared" ref="D17:G17" si="1">SUM(D18:D24)</f>
        <v>859.57170594055219</v>
      </c>
      <c r="E17" s="863">
        <f t="shared" si="1"/>
        <v>3543.7445293481819</v>
      </c>
      <c r="F17" s="863">
        <f t="shared" si="1"/>
        <v>0</v>
      </c>
      <c r="G17" s="863">
        <f t="shared" si="1"/>
        <v>0</v>
      </c>
      <c r="H17" s="963"/>
      <c r="I17" s="865"/>
      <c r="J17" s="963"/>
      <c r="K17" s="963"/>
    </row>
    <row r="18" spans="1:11" ht="22.5">
      <c r="A18" s="861" t="s">
        <v>29</v>
      </c>
      <c r="B18" s="862" t="s">
        <v>1051</v>
      </c>
      <c r="C18" s="866">
        <f>Виробництво!C15</f>
        <v>4215.9572593268758</v>
      </c>
      <c r="D18" s="866">
        <f>Д2!L10</f>
        <v>800.00784118554554</v>
      </c>
      <c r="E18" s="866">
        <f>Д2!P10</f>
        <v>3415.9494181413302</v>
      </c>
      <c r="F18" s="866">
        <f>Д2!T10</f>
        <v>0</v>
      </c>
      <c r="G18" s="866">
        <f>Д2!X10</f>
        <v>0</v>
      </c>
      <c r="H18" s="963"/>
      <c r="I18" s="865"/>
      <c r="J18" s="963"/>
      <c r="K18" s="963"/>
    </row>
    <row r="19" spans="1:11" ht="45">
      <c r="A19" s="861" t="s">
        <v>33</v>
      </c>
      <c r="B19" s="862" t="s">
        <v>1052</v>
      </c>
      <c r="C19" s="866">
        <f>Виробництво!C47</f>
        <v>0</v>
      </c>
      <c r="D19" s="866">
        <f>Д2!L39</f>
        <v>0</v>
      </c>
      <c r="E19" s="866">
        <f>Д2!P39</f>
        <v>0</v>
      </c>
      <c r="F19" s="866">
        <f>Д2!T39</f>
        <v>0</v>
      </c>
      <c r="G19" s="866">
        <f>Д2!X39</f>
        <v>0</v>
      </c>
      <c r="H19" s="963"/>
      <c r="I19" s="865"/>
      <c r="J19" s="963"/>
      <c r="K19" s="963"/>
    </row>
    <row r="20" spans="1:11" ht="33.75">
      <c r="A20" s="861" t="s">
        <v>31</v>
      </c>
      <c r="B20" s="862" t="s">
        <v>1053</v>
      </c>
      <c r="C20" s="866">
        <f>Транспортування!C38</f>
        <v>0</v>
      </c>
      <c r="D20" s="863">
        <f>Д3!K38</f>
        <v>0</v>
      </c>
      <c r="E20" s="863">
        <f>Д3!O38</f>
        <v>0</v>
      </c>
      <c r="F20" s="863">
        <f>Д3!S38</f>
        <v>0</v>
      </c>
      <c r="G20" s="863">
        <f>Д3!W38</f>
        <v>0</v>
      </c>
      <c r="H20" s="963"/>
      <c r="I20" s="865"/>
      <c r="J20" s="963"/>
      <c r="K20" s="963"/>
    </row>
    <row r="21" spans="1:11" ht="22.5">
      <c r="A21" s="861" t="s">
        <v>179</v>
      </c>
      <c r="B21" s="862" t="s">
        <v>1054</v>
      </c>
      <c r="C21" s="866">
        <f>Виробництво!C49</f>
        <v>0</v>
      </c>
      <c r="D21" s="866">
        <f>Д2!L49</f>
        <v>0</v>
      </c>
      <c r="E21" s="866">
        <f>Д2!P49</f>
        <v>0</v>
      </c>
      <c r="F21" s="866">
        <f>Д2!T49</f>
        <v>0</v>
      </c>
      <c r="G21" s="866">
        <f>Д2!X49</f>
        <v>0</v>
      </c>
      <c r="H21" s="963"/>
      <c r="I21" s="865"/>
      <c r="J21" s="963"/>
      <c r="K21" s="963"/>
    </row>
    <row r="22" spans="1:11" ht="22.5">
      <c r="A22" s="861" t="s">
        <v>181</v>
      </c>
      <c r="B22" s="862" t="s">
        <v>1011</v>
      </c>
      <c r="C22" s="866">
        <f>Виробництво!C16+Транспортування!C16</f>
        <v>184.60713050099997</v>
      </c>
      <c r="D22" s="866">
        <f>Д2!L11+Д3!K11</f>
        <v>58.689297555645211</v>
      </c>
      <c r="E22" s="866">
        <f>Д2!P11+Д3!O11</f>
        <v>125.91783294535476</v>
      </c>
      <c r="F22" s="866">
        <f>Д2!T11+Д3!S11</f>
        <v>0</v>
      </c>
      <c r="G22" s="866">
        <f>Д2!X11+Д3!W11</f>
        <v>0</v>
      </c>
      <c r="H22" s="963"/>
      <c r="I22" s="865"/>
      <c r="J22" s="963"/>
      <c r="K22" s="963"/>
    </row>
    <row r="23" spans="1:11" ht="22.5">
      <c r="A23" s="861" t="s">
        <v>1055</v>
      </c>
      <c r="B23" s="862" t="s">
        <v>1012</v>
      </c>
      <c r="C23" s="866">
        <f>Виробництво!C17+Транспортування!C17</f>
        <v>1.5311754608582713</v>
      </c>
      <c r="D23" s="866">
        <f>Д2!L12+Д3!K12</f>
        <v>0.48727490944031204</v>
      </c>
      <c r="E23" s="866">
        <f>Д2!P12+Д3!O12</f>
        <v>1.0439005514179591</v>
      </c>
      <c r="F23" s="866">
        <f>Д2!T12+Д3!S12</f>
        <v>0</v>
      </c>
      <c r="G23" s="866">
        <f>Д2!X12+Д3!W12</f>
        <v>0</v>
      </c>
      <c r="H23" s="963"/>
      <c r="I23" s="865"/>
      <c r="J23" s="963"/>
      <c r="K23" s="963"/>
    </row>
    <row r="24" spans="1:11" ht="22.5">
      <c r="A24" s="861" t="s">
        <v>1056</v>
      </c>
      <c r="B24" s="862" t="s">
        <v>1057</v>
      </c>
      <c r="C24" s="866">
        <f>Виробництво!C18+Транспортування!C18</f>
        <v>1.2206700000000001</v>
      </c>
      <c r="D24" s="866">
        <f>Д2!L13+Д3!K13</f>
        <v>0.38729228992107528</v>
      </c>
      <c r="E24" s="866">
        <f>Д2!P13+Д3!O13</f>
        <v>0.83337771007892503</v>
      </c>
      <c r="F24" s="866">
        <f>Д2!T13+Д3!S13</f>
        <v>0</v>
      </c>
      <c r="G24" s="866">
        <f>Д2!X13+Д3!W13</f>
        <v>0</v>
      </c>
      <c r="H24" s="963"/>
      <c r="I24" s="865"/>
      <c r="J24" s="963"/>
      <c r="K24" s="963"/>
    </row>
    <row r="25" spans="1:11">
      <c r="A25" s="861" t="s">
        <v>35</v>
      </c>
      <c r="B25" s="862" t="s">
        <v>366</v>
      </c>
      <c r="C25" s="866">
        <f>Виробництво!C19+Транспортування!C19++Постачання!C15</f>
        <v>2017.0963200000001</v>
      </c>
      <c r="D25" s="866">
        <f>Д2!L14+Д3!K14+Д4!K11</f>
        <v>640.09890987922688</v>
      </c>
      <c r="E25" s="866">
        <f>Д2!P14+Д3!O14+Д4!O11</f>
        <v>1376.9974101207736</v>
      </c>
      <c r="F25" s="866">
        <f>Д2!T14+Д3!S14+Д4!S11</f>
        <v>0</v>
      </c>
      <c r="G25" s="866">
        <f>Д2!X14+Д3!W14+Д4!W11</f>
        <v>0</v>
      </c>
      <c r="H25" s="963"/>
      <c r="I25" s="865"/>
      <c r="J25" s="963"/>
      <c r="K25" s="963"/>
    </row>
    <row r="26" spans="1:11">
      <c r="A26" s="861" t="s">
        <v>185</v>
      </c>
      <c r="B26" s="862" t="s">
        <v>234</v>
      </c>
      <c r="C26" s="863">
        <f>SUM(C27:C30)</f>
        <v>962.88606749000007</v>
      </c>
      <c r="D26" s="863">
        <f t="shared" ref="D26:G26" si="2">SUM(D27:D30)</f>
        <v>305.80657778383977</v>
      </c>
      <c r="E26" s="863">
        <f t="shared" si="2"/>
        <v>657.0794897061603</v>
      </c>
      <c r="F26" s="863">
        <f t="shared" si="2"/>
        <v>0</v>
      </c>
      <c r="G26" s="863">
        <f t="shared" si="2"/>
        <v>0</v>
      </c>
      <c r="H26" s="963"/>
      <c r="I26" s="865"/>
      <c r="J26" s="963"/>
      <c r="K26" s="963"/>
    </row>
    <row r="27" spans="1:11">
      <c r="A27" s="861" t="s">
        <v>37</v>
      </c>
      <c r="B27" s="862" t="s">
        <v>195</v>
      </c>
      <c r="C27" s="863">
        <f>Виробництво!C21+Транспортування!C21++Постачання!C17</f>
        <v>443.76117999999997</v>
      </c>
      <c r="D27" s="863">
        <f>Д2!L16+Д3!K16+Д4!K13</f>
        <v>140.82175686837263</v>
      </c>
      <c r="E27" s="863">
        <f>Д2!P16+Д3!O16+Д4!O13</f>
        <v>302.93942313162745</v>
      </c>
      <c r="F27" s="863">
        <f>Д2!T16+Д3!S16+Д4!S13</f>
        <v>0</v>
      </c>
      <c r="G27" s="863">
        <f>Д2!X16+Д3!W16+Д4!W13</f>
        <v>0</v>
      </c>
      <c r="H27" s="963"/>
      <c r="I27" s="865"/>
      <c r="J27" s="963"/>
      <c r="K27" s="963"/>
    </row>
    <row r="28" spans="1:11">
      <c r="A28" s="861" t="s">
        <v>39</v>
      </c>
      <c r="B28" s="862" t="s">
        <v>368</v>
      </c>
      <c r="C28" s="863">
        <f>Виробництво!C22+Транспортування!C22++Постачання!C18</f>
        <v>102.19738000000001</v>
      </c>
      <c r="D28" s="863">
        <f>Д2!L17+Д3!K17+Д4!K14</f>
        <v>32.509008515668775</v>
      </c>
      <c r="E28" s="863">
        <f>Д2!P17+Д3!O17+Д4!O14</f>
        <v>69.688371484331228</v>
      </c>
      <c r="F28" s="863">
        <f>Д2!T17+Д3!S17+Д4!S14</f>
        <v>0</v>
      </c>
      <c r="G28" s="863">
        <f>Д2!X17+Д3!W17+Д4!W14</f>
        <v>0</v>
      </c>
      <c r="H28" s="963"/>
      <c r="I28" s="865"/>
      <c r="J28" s="963"/>
      <c r="K28" s="963"/>
    </row>
    <row r="29" spans="1:11">
      <c r="A29" s="861" t="s">
        <v>187</v>
      </c>
      <c r="B29" s="862" t="s">
        <v>311</v>
      </c>
      <c r="C29" s="863">
        <f>Виробництво!C23+Транспортування!C23++Постачання!C19</f>
        <v>0</v>
      </c>
      <c r="D29" s="863">
        <f>Д2!L18+Д3!K18+Д4!K15</f>
        <v>0</v>
      </c>
      <c r="E29" s="863">
        <f>Д2!P18+Д3!O18+Д4!O15</f>
        <v>0</v>
      </c>
      <c r="F29" s="863">
        <f>Д2!T18+Д3!S18+Д4!S15</f>
        <v>0</v>
      </c>
      <c r="G29" s="863">
        <f>Д2!X18+Д3!W18+Д4!W15</f>
        <v>0</v>
      </c>
      <c r="H29" s="963"/>
      <c r="I29" s="865"/>
      <c r="J29" s="963"/>
      <c r="K29" s="963"/>
    </row>
    <row r="30" spans="1:11">
      <c r="A30" s="861" t="s">
        <v>310</v>
      </c>
      <c r="B30" s="862" t="s">
        <v>215</v>
      </c>
      <c r="C30" s="863">
        <f>Виробництво!C24+Транспортування!C24++Постачання!C20</f>
        <v>416.92750749000004</v>
      </c>
      <c r="D30" s="863">
        <f>Д2!L19+Д3!K19+Д4!K16</f>
        <v>132.47581239979837</v>
      </c>
      <c r="E30" s="863">
        <f>Д2!P19+Д3!O19+Д4!O16</f>
        <v>284.45169509020167</v>
      </c>
      <c r="F30" s="863">
        <f>Д2!T19+Д3!S19+Д4!S16</f>
        <v>0</v>
      </c>
      <c r="G30" s="863">
        <f>Д2!X19+Д3!W19+Д4!W16</f>
        <v>0</v>
      </c>
      <c r="H30" s="963"/>
      <c r="I30" s="865"/>
      <c r="J30" s="963"/>
      <c r="K30" s="963"/>
    </row>
    <row r="31" spans="1:11" s="966" customFormat="1" ht="21">
      <c r="A31" s="858" t="s">
        <v>188</v>
      </c>
      <c r="B31" s="859" t="s">
        <v>367</v>
      </c>
      <c r="C31" s="860">
        <f>SUM(C32:C35)</f>
        <v>9.9718844498266908</v>
      </c>
      <c r="D31" s="860">
        <f t="shared" ref="D31:G31" si="3">SUM(D32:D35)</f>
        <v>3.1645934954989072</v>
      </c>
      <c r="E31" s="860">
        <f t="shared" si="3"/>
        <v>6.8072909543277831</v>
      </c>
      <c r="F31" s="860">
        <f t="shared" si="3"/>
        <v>0</v>
      </c>
      <c r="G31" s="860">
        <f t="shared" si="3"/>
        <v>0</v>
      </c>
      <c r="H31" s="972"/>
      <c r="I31" s="865"/>
      <c r="J31" s="972"/>
      <c r="K31" s="972"/>
    </row>
    <row r="32" spans="1:11">
      <c r="A32" s="861" t="s">
        <v>189</v>
      </c>
      <c r="B32" s="862" t="s">
        <v>302</v>
      </c>
      <c r="C32" s="866">
        <f>Виробництво!C26+Транспортування!C26++Постачання!C22</f>
        <v>0.54099205482280244</v>
      </c>
      <c r="D32" s="863">
        <f>Д2!L21+Д3!K21+Д4!K18</f>
        <v>0.17168436779808519</v>
      </c>
      <c r="E32" s="863">
        <f>Д2!P21+Д3!O21+Д4!O18</f>
        <v>0.36930768702471733</v>
      </c>
      <c r="F32" s="863">
        <f>Д2!T21+Д3!S21+Д4!S18</f>
        <v>0</v>
      </c>
      <c r="G32" s="863">
        <f>Д2!X21+Д3!W21+Д4!W18</f>
        <v>0</v>
      </c>
      <c r="H32" s="963"/>
      <c r="I32" s="865"/>
      <c r="J32" s="963"/>
      <c r="K32" s="963"/>
    </row>
    <row r="33" spans="1:11">
      <c r="A33" s="861" t="s">
        <v>191</v>
      </c>
      <c r="B33" s="862" t="s">
        <v>195</v>
      </c>
      <c r="C33" s="866">
        <f>Виробництво!C27+Транспортування!C27++Постачання!C23</f>
        <v>0.11901823677716471</v>
      </c>
      <c r="D33" s="863">
        <f>Д2!L22+Д3!K22+Д4!K19</f>
        <v>3.7770556051709307E-2</v>
      </c>
      <c r="E33" s="863">
        <f>Д2!P22+Д3!O22+Д4!O19</f>
        <v>8.1247680725455407E-2</v>
      </c>
      <c r="F33" s="863">
        <f>Д2!T22+Д3!S22+Д4!S19</f>
        <v>0</v>
      </c>
      <c r="G33" s="863">
        <f>Д2!X22+Д3!W22+Д4!W19</f>
        <v>0</v>
      </c>
      <c r="H33" s="963"/>
      <c r="I33" s="865"/>
      <c r="J33" s="963"/>
      <c r="K33" s="963"/>
    </row>
    <row r="34" spans="1:11">
      <c r="A34" s="861" t="s">
        <v>193</v>
      </c>
      <c r="B34" s="862" t="s">
        <v>368</v>
      </c>
      <c r="C34" s="866">
        <f>Виробництво!C28+Транспортування!C28++Постачання!C24</f>
        <v>9.7688541667236159E-2</v>
      </c>
      <c r="D34" s="863">
        <f>Д2!L23+Д3!K23+Д4!K20</f>
        <v>3.1001830339622807E-2</v>
      </c>
      <c r="E34" s="863">
        <f>Д2!P23+Д3!O23+Д4!O20</f>
        <v>6.6686711327613363E-2</v>
      </c>
      <c r="F34" s="863">
        <f>Д2!T23+Д3!S23+Д4!S20</f>
        <v>0</v>
      </c>
      <c r="G34" s="863">
        <f>Д2!X23+Д3!W23+Д4!W20</f>
        <v>0</v>
      </c>
      <c r="H34" s="963"/>
      <c r="I34" s="865"/>
      <c r="J34" s="963"/>
      <c r="K34" s="963"/>
    </row>
    <row r="35" spans="1:11">
      <c r="A35" s="861" t="s">
        <v>369</v>
      </c>
      <c r="B35" s="862" t="s">
        <v>194</v>
      </c>
      <c r="C35" s="866">
        <f>Виробництво!C29+Транспортування!C29++Постачання!C25</f>
        <v>9.2141856165594866</v>
      </c>
      <c r="D35" s="863">
        <f>Д2!L24+Д3!K24+Д4!K21</f>
        <v>2.9241367413094901</v>
      </c>
      <c r="E35" s="863">
        <f>Д2!P24+Д3!O24+Д4!O21</f>
        <v>6.2900488752499975</v>
      </c>
      <c r="F35" s="863">
        <f>Д2!T24+Д3!S24+Д4!S21</f>
        <v>0</v>
      </c>
      <c r="G35" s="863">
        <f>Д2!X24+Д3!W24+Д4!W21</f>
        <v>0</v>
      </c>
      <c r="H35" s="963"/>
      <c r="I35" s="865"/>
      <c r="J35" s="963"/>
      <c r="K35" s="963"/>
    </row>
    <row r="36" spans="1:11" s="965" customFormat="1">
      <c r="A36" s="1402" t="s">
        <v>301</v>
      </c>
      <c r="B36" s="1402"/>
      <c r="C36" s="1402"/>
      <c r="D36" s="1402"/>
      <c r="E36" s="1402"/>
      <c r="F36" s="1402"/>
      <c r="G36" s="1402"/>
      <c r="H36" s="964"/>
      <c r="I36" s="933"/>
      <c r="J36" s="964"/>
      <c r="K36" s="964"/>
    </row>
    <row r="37" spans="1:11" s="965" customFormat="1">
      <c r="A37" s="1391" t="s">
        <v>1058</v>
      </c>
      <c r="B37" s="1391"/>
      <c r="C37" s="1391"/>
      <c r="D37" s="1391"/>
      <c r="E37" s="1391"/>
      <c r="F37" s="1391"/>
      <c r="G37" s="1391"/>
      <c r="H37" s="964"/>
      <c r="I37" s="933"/>
      <c r="J37" s="964"/>
      <c r="K37" s="964"/>
    </row>
    <row r="38" spans="1:11" s="965" customFormat="1">
      <c r="A38" s="861">
        <v>1</v>
      </c>
      <c r="B38" s="855">
        <v>2</v>
      </c>
      <c r="C38" s="855">
        <v>3</v>
      </c>
      <c r="D38" s="855">
        <v>4</v>
      </c>
      <c r="E38" s="855">
        <v>5</v>
      </c>
      <c r="F38" s="855">
        <v>6</v>
      </c>
      <c r="G38" s="855">
        <v>7</v>
      </c>
      <c r="H38" s="964"/>
      <c r="I38" s="933"/>
      <c r="J38" s="964"/>
      <c r="K38" s="964"/>
    </row>
    <row r="39" spans="1:11" ht="33.75">
      <c r="A39" s="861">
        <v>2</v>
      </c>
      <c r="B39" s="862" t="s">
        <v>370</v>
      </c>
      <c r="C39" s="863">
        <f>SUM(C40:C43)</f>
        <v>84.399613806757245</v>
      </c>
      <c r="D39" s="863">
        <f t="shared" ref="D39:G39" si="4">SUM(D40:D43)</f>
        <v>26.78435372533017</v>
      </c>
      <c r="E39" s="863">
        <f t="shared" si="4"/>
        <v>57.615260081427081</v>
      </c>
      <c r="F39" s="863">
        <f t="shared" si="4"/>
        <v>0</v>
      </c>
      <c r="G39" s="863">
        <f t="shared" si="4"/>
        <v>0</v>
      </c>
    </row>
    <row r="40" spans="1:11">
      <c r="A40" s="861" t="s">
        <v>144</v>
      </c>
      <c r="B40" s="862" t="s">
        <v>302</v>
      </c>
      <c r="C40" s="866">
        <f>Виробництво!C31+Транспортування!C31+Постачання!C27</f>
        <v>60.730815518909665</v>
      </c>
      <c r="D40" s="863">
        <f>Д2!L26+Д3!K26+Д4!K23</f>
        <v>19.273022287182989</v>
      </c>
      <c r="E40" s="863">
        <f>Д2!P26+Д3!O26+Д4!O23</f>
        <v>41.457793231726683</v>
      </c>
      <c r="F40" s="863">
        <f>Д2!T26+Д3!S26+Д4!S23</f>
        <v>0</v>
      </c>
      <c r="G40" s="863">
        <f>Д2!X26+Д3!W26+Д4!W23</f>
        <v>0</v>
      </c>
      <c r="I40" s="865"/>
    </row>
    <row r="41" spans="1:11">
      <c r="A41" s="861" t="s">
        <v>145</v>
      </c>
      <c r="B41" s="862" t="s">
        <v>195</v>
      </c>
      <c r="C41" s="866">
        <f>Виробництво!C32+Транспортування!C32+Постачання!C28</f>
        <v>13.360979643417904</v>
      </c>
      <c r="D41" s="863">
        <f>Д2!L27+Д3!K27+Д4!K24</f>
        <v>4.2401284318290138</v>
      </c>
      <c r="E41" s="863">
        <f>Д2!P27+Д3!O27+Д4!O24</f>
        <v>9.1208512115888922</v>
      </c>
      <c r="F41" s="863">
        <f>Д2!T27+Д3!S27+Д4!S24</f>
        <v>0</v>
      </c>
      <c r="G41" s="863">
        <f>Д2!X27+Д3!W27+Д4!W24</f>
        <v>0</v>
      </c>
      <c r="H41" s="963"/>
      <c r="I41" s="865"/>
      <c r="J41" s="963"/>
      <c r="K41" s="963"/>
    </row>
    <row r="42" spans="1:11">
      <c r="A42" s="861" t="s">
        <v>196</v>
      </c>
      <c r="B42" s="862" t="s">
        <v>368</v>
      </c>
      <c r="C42" s="866">
        <f>Виробництво!C33+Транспортування!C33+Постачання!C29</f>
        <v>1.9812367707099403</v>
      </c>
      <c r="D42" s="863">
        <f>Д2!L28+Д3!K28+Д4!K25</f>
        <v>0.62874853084763471</v>
      </c>
      <c r="E42" s="863">
        <f>Д2!P28+Д3!O28+Д4!O25</f>
        <v>1.3524882398623053</v>
      </c>
      <c r="F42" s="863">
        <f>Д2!T28+Д3!S28+Д4!S25</f>
        <v>0</v>
      </c>
      <c r="G42" s="863">
        <f>Д2!X28+Д3!W28+Д4!W25</f>
        <v>0</v>
      </c>
      <c r="H42" s="963"/>
      <c r="I42" s="865"/>
      <c r="J42" s="963"/>
      <c r="K42" s="963"/>
    </row>
    <row r="43" spans="1:11">
      <c r="A43" s="861" t="s">
        <v>371</v>
      </c>
      <c r="B43" s="862" t="s">
        <v>194</v>
      </c>
      <c r="C43" s="866">
        <f>Виробництво!C34+Транспортування!C34+Постачання!C30</f>
        <v>8.3265818737197321</v>
      </c>
      <c r="D43" s="863">
        <f>Д2!L29+Д3!K29+Д4!K26</f>
        <v>2.642454475470533</v>
      </c>
      <c r="E43" s="863">
        <f>Д2!P29+Д3!O29+Д4!O26</f>
        <v>5.6841273982491991</v>
      </c>
      <c r="F43" s="863">
        <f>Д2!T29+Д3!S29+Д4!S26</f>
        <v>0</v>
      </c>
      <c r="G43" s="863">
        <f>Д2!X29+Д3!W29+Д4!W26</f>
        <v>0</v>
      </c>
      <c r="H43" s="963"/>
      <c r="I43" s="865"/>
      <c r="J43" s="963"/>
      <c r="K43" s="963"/>
    </row>
    <row r="44" spans="1:11">
      <c r="A44" s="861" t="s">
        <v>197</v>
      </c>
      <c r="B44" s="862" t="s">
        <v>1014</v>
      </c>
      <c r="C44" s="866">
        <v>0</v>
      </c>
      <c r="D44" s="863">
        <v>0</v>
      </c>
      <c r="E44" s="863">
        <v>0</v>
      </c>
      <c r="F44" s="863">
        <v>0</v>
      </c>
      <c r="G44" s="863">
        <v>0</v>
      </c>
      <c r="H44" s="963"/>
      <c r="I44" s="865"/>
      <c r="J44" s="963"/>
      <c r="K44" s="963"/>
    </row>
    <row r="45" spans="1:11">
      <c r="A45" s="861" t="s">
        <v>198</v>
      </c>
      <c r="B45" s="862" t="s">
        <v>547</v>
      </c>
      <c r="C45" s="863">
        <v>0</v>
      </c>
      <c r="D45" s="863">
        <v>0</v>
      </c>
      <c r="E45" s="863">
        <v>0</v>
      </c>
      <c r="F45" s="863">
        <v>0</v>
      </c>
      <c r="G45" s="863">
        <v>0</v>
      </c>
      <c r="H45" s="963"/>
      <c r="I45" s="865"/>
      <c r="J45" s="963"/>
      <c r="K45" s="963"/>
    </row>
    <row r="46" spans="1:11">
      <c r="A46" s="861" t="s">
        <v>147</v>
      </c>
      <c r="B46" s="862" t="s">
        <v>621</v>
      </c>
      <c r="C46" s="863">
        <v>0</v>
      </c>
      <c r="D46" s="863">
        <v>0</v>
      </c>
      <c r="E46" s="863">
        <v>0</v>
      </c>
      <c r="F46" s="863">
        <v>0</v>
      </c>
      <c r="G46" s="863">
        <v>0</v>
      </c>
      <c r="H46" s="963"/>
      <c r="I46" s="865"/>
      <c r="J46" s="963"/>
      <c r="K46" s="963"/>
    </row>
    <row r="47" spans="1:11">
      <c r="A47" s="861" t="s">
        <v>148</v>
      </c>
      <c r="B47" s="862" t="s">
        <v>373</v>
      </c>
      <c r="C47" s="863">
        <v>0</v>
      </c>
      <c r="D47" s="863">
        <v>0</v>
      </c>
      <c r="E47" s="863">
        <v>0</v>
      </c>
      <c r="F47" s="863">
        <v>0</v>
      </c>
      <c r="G47" s="863">
        <v>0</v>
      </c>
      <c r="H47" s="963"/>
      <c r="I47" s="865"/>
      <c r="J47" s="963"/>
      <c r="K47" s="963"/>
    </row>
    <row r="48" spans="1:11" ht="22.5">
      <c r="A48" s="861" t="s">
        <v>150</v>
      </c>
      <c r="B48" s="862" t="s">
        <v>1059</v>
      </c>
      <c r="C48" s="863">
        <f>SUM(C49:C51)</f>
        <v>377.95197226477273</v>
      </c>
      <c r="D48" s="863">
        <f t="shared" ref="D48:G48" si="5">SUM(D49:D51)</f>
        <v>52.360410531328853</v>
      </c>
      <c r="E48" s="863">
        <f t="shared" si="5"/>
        <v>325.59156173344383</v>
      </c>
      <c r="F48" s="863">
        <f t="shared" si="5"/>
        <v>0</v>
      </c>
      <c r="G48" s="863">
        <f t="shared" si="5"/>
        <v>0</v>
      </c>
      <c r="H48" s="963"/>
      <c r="I48" s="865"/>
      <c r="J48" s="963"/>
      <c r="K48" s="963"/>
    </row>
    <row r="49" spans="1:11" s="966" customFormat="1">
      <c r="A49" s="861" t="s">
        <v>199</v>
      </c>
      <c r="B49" s="862" t="s">
        <v>119</v>
      </c>
      <c r="C49" s="863">
        <f>Виробництво!C42+Транспортування!C43+Постачання!C36</f>
        <v>68.031355007659087</v>
      </c>
      <c r="D49" s="863">
        <f>Д2!L59+Д3!K44+Д4!K32</f>
        <v>9.4248738956391946</v>
      </c>
      <c r="E49" s="863">
        <f>Д2!P59+Д3!O44+Д4!O32</f>
        <v>58.606481112019893</v>
      </c>
      <c r="F49" s="863">
        <f>Д2!T59+Д3!S44+Д4!S32</f>
        <v>0</v>
      </c>
      <c r="G49" s="863">
        <f>Д2!X59+Д3!W44+Д4!W32</f>
        <v>0</v>
      </c>
      <c r="H49" s="963"/>
      <c r="I49" s="865"/>
      <c r="J49" s="963"/>
      <c r="K49" s="963"/>
    </row>
    <row r="50" spans="1:11" ht="22.5">
      <c r="A50" s="861" t="s">
        <v>200</v>
      </c>
      <c r="B50" s="862" t="s">
        <v>117</v>
      </c>
      <c r="C50" s="863">
        <f>Виробництво!C43+Транспортування!C44+Постачання!C37</f>
        <v>0</v>
      </c>
      <c r="D50" s="863">
        <f>Д2!L60+Д3!K45+Д4!K33</f>
        <v>0</v>
      </c>
      <c r="E50" s="863">
        <f>Д2!P60+Д3!O45+Д4!O33</f>
        <v>0</v>
      </c>
      <c r="F50" s="863">
        <f>Д2!T60+Д3!S45+Д4!S33</f>
        <v>0</v>
      </c>
      <c r="G50" s="863">
        <f>Д2!X60+Д3!W45+Д4!W33</f>
        <v>0</v>
      </c>
      <c r="H50" s="963"/>
      <c r="I50" s="865"/>
      <c r="J50" s="963"/>
      <c r="K50" s="963"/>
    </row>
    <row r="51" spans="1:11">
      <c r="A51" s="861" t="s">
        <v>201</v>
      </c>
      <c r="B51" s="862" t="s">
        <v>518</v>
      </c>
      <c r="C51" s="863">
        <f>Виробництво!C44+Транспортування!C45+Постачання!C38</f>
        <v>309.92061725711363</v>
      </c>
      <c r="D51" s="863">
        <f>Д2!L62+Д3!K46+Д4!K34</f>
        <v>42.935536635689658</v>
      </c>
      <c r="E51" s="863">
        <f>Д2!P62+Д3!O46+Д4!O34</f>
        <v>266.98508062142395</v>
      </c>
      <c r="F51" s="863">
        <f>Д2!T62+Д3!S46+Д4!S34</f>
        <v>0</v>
      </c>
      <c r="G51" s="863">
        <f>Д2!X62+Д3!W46+Д4!W34</f>
        <v>0</v>
      </c>
      <c r="H51" s="963"/>
      <c r="I51" s="865"/>
      <c r="J51" s="963"/>
      <c r="K51" s="963"/>
    </row>
    <row r="52" spans="1:11">
      <c r="A52" s="861" t="s">
        <v>161</v>
      </c>
      <c r="B52" s="862" t="s">
        <v>1060</v>
      </c>
      <c r="C52" s="863">
        <f>C16+C39+C48</f>
        <v>7855.6220933000905</v>
      </c>
      <c r="D52" s="863">
        <f>D16+D39+D48</f>
        <v>1887.7865513557765</v>
      </c>
      <c r="E52" s="863">
        <f>E16+E39+E48</f>
        <v>5967.8355419443142</v>
      </c>
      <c r="F52" s="863">
        <f>F16+F39+F48</f>
        <v>0</v>
      </c>
      <c r="G52" s="863">
        <f>G16+G39+G48</f>
        <v>0</v>
      </c>
      <c r="H52" s="963"/>
      <c r="I52" s="865"/>
      <c r="J52" s="963"/>
      <c r="K52" s="963"/>
    </row>
    <row r="53" spans="1:11" s="966" customFormat="1" ht="22.5">
      <c r="A53" s="861" t="s">
        <v>282</v>
      </c>
      <c r="B53" s="862" t="s">
        <v>1061</v>
      </c>
      <c r="C53" s="863">
        <f>Транспортування!C46</f>
        <v>1740.5974092670585</v>
      </c>
      <c r="D53" s="863">
        <f>Транспортування!D46</f>
        <v>553.92047917044965</v>
      </c>
      <c r="E53" s="863">
        <f>Транспортування!E46</f>
        <v>1186.6769300966089</v>
      </c>
      <c r="F53" s="863">
        <f>Транспортування!F46</f>
        <v>0</v>
      </c>
      <c r="G53" s="863">
        <f>Транспортування!G46</f>
        <v>0</v>
      </c>
      <c r="I53" s="865"/>
      <c r="J53" s="963"/>
    </row>
    <row r="54" spans="1:11" s="966" customFormat="1">
      <c r="A54" s="967"/>
      <c r="B54" s="868"/>
      <c r="C54" s="870"/>
      <c r="D54" s="870"/>
      <c r="E54" s="870"/>
      <c r="F54" s="870"/>
      <c r="G54" s="870"/>
      <c r="I54" s="865"/>
      <c r="J54" s="963"/>
    </row>
    <row r="55" spans="1:11" s="966" customFormat="1">
      <c r="A55" s="1403" t="s">
        <v>1082</v>
      </c>
      <c r="B55" s="1404"/>
      <c r="C55" s="880"/>
      <c r="D55" s="881"/>
      <c r="E55" s="877"/>
      <c r="F55" s="1392" t="s">
        <v>1083</v>
      </c>
      <c r="G55" s="1393"/>
      <c r="I55" s="865"/>
      <c r="J55" s="963"/>
    </row>
    <row r="56" spans="1:11" ht="40.9" customHeight="1">
      <c r="A56" s="882"/>
      <c r="B56" s="883"/>
      <c r="C56" s="884"/>
      <c r="D56" s="883"/>
      <c r="E56" s="884"/>
      <c r="F56" s="1394"/>
      <c r="G56" s="1394"/>
    </row>
    <row r="57" spans="1:11">
      <c r="A57" s="885"/>
      <c r="B57" s="968"/>
      <c r="C57" s="968"/>
      <c r="D57" s="968"/>
      <c r="E57" s="968"/>
      <c r="F57" s="887"/>
      <c r="G57" s="887"/>
    </row>
    <row r="58" spans="1:11">
      <c r="A58" s="885"/>
      <c r="B58" s="886"/>
      <c r="C58" s="887"/>
      <c r="D58" s="887"/>
      <c r="E58" s="887"/>
      <c r="F58" s="887"/>
      <c r="G58" s="887"/>
    </row>
    <row r="59" spans="1:11">
      <c r="A59" s="885"/>
      <c r="B59" s="888"/>
      <c r="C59" s="887"/>
      <c r="D59" s="969"/>
      <c r="E59" s="969"/>
      <c r="F59" s="969"/>
      <c r="G59" s="969"/>
    </row>
    <row r="60" spans="1:11">
      <c r="D60" s="970"/>
      <c r="E60" s="970"/>
      <c r="F60" s="970"/>
      <c r="G60" s="970"/>
    </row>
    <row r="61" spans="1:11">
      <c r="A61" s="846"/>
    </row>
    <row r="62" spans="1:11">
      <c r="A62" s="846"/>
      <c r="D62" s="889"/>
      <c r="E62" s="889"/>
      <c r="F62" s="889"/>
      <c r="G62" s="889"/>
    </row>
    <row r="63" spans="1:11">
      <c r="A63" s="846"/>
    </row>
    <row r="64" spans="1:11">
      <c r="A64" s="846"/>
    </row>
    <row r="71" spans="4:7">
      <c r="D71" s="889"/>
      <c r="E71" s="889"/>
      <c r="F71" s="889"/>
      <c r="G71" s="889"/>
    </row>
  </sheetData>
  <mergeCells count="10">
    <mergeCell ref="A37:G37"/>
    <mergeCell ref="F55:G55"/>
    <mergeCell ref="F56:G56"/>
    <mergeCell ref="E2:G3"/>
    <mergeCell ref="A5:G5"/>
    <mergeCell ref="A6:G6"/>
    <mergeCell ref="B10:G10"/>
    <mergeCell ref="B15:G15"/>
    <mergeCell ref="A36:G36"/>
    <mergeCell ref="A55:B55"/>
  </mergeCells>
  <pageMargins left="1.1811023622047245" right="0.78740157480314965" top="0.39370078740157483" bottom="0.39370078740157483" header="0.31496062992125984" footer="0.31496062992125984"/>
  <pageSetup paperSize="9" scale="99" orientation="portrait" verticalDpi="0" r:id="rId1"/>
  <rowBreaks count="1" manualBreakCount="1">
    <brk id="35" max="6" man="1"/>
  </rowBreaks>
</worksheet>
</file>

<file path=xl/worksheets/sheet32.xml><?xml version="1.0" encoding="utf-8"?>
<worksheet xmlns="http://schemas.openxmlformats.org/spreadsheetml/2006/main" xmlns:r="http://schemas.openxmlformats.org/officeDocument/2006/relationships">
  <sheetPr>
    <tabColor rgb="FF92D050"/>
  </sheetPr>
  <dimension ref="A1:R63"/>
  <sheetViews>
    <sheetView view="pageBreakPreview" zoomScale="80" zoomScaleNormal="100" zoomScaleSheetLayoutView="80" workbookViewId="0">
      <selection activeCell="E2" sqref="E2:G3"/>
    </sheetView>
  </sheetViews>
  <sheetFormatPr defaultColWidth="9.140625" defaultRowHeight="15"/>
  <cols>
    <col min="1" max="1" width="4.5703125" style="845" customWidth="1"/>
    <col min="2" max="2" width="33.7109375" style="846" customWidth="1"/>
    <col min="3" max="3" width="9.140625" style="847" hidden="1" customWidth="1"/>
    <col min="4" max="4" width="8.42578125" style="847" hidden="1" customWidth="1"/>
    <col min="5" max="6" width="14.85546875" style="847" customWidth="1"/>
    <col min="7" max="7" width="14.85546875" style="846" customWidth="1"/>
    <col min="8" max="8" width="7.85546875" style="846" customWidth="1"/>
    <col min="9" max="9" width="11" style="846" bestFit="1" customWidth="1"/>
    <col min="10" max="16384" width="9.140625" style="846"/>
  </cols>
  <sheetData>
    <row r="1" spans="1:18" ht="15.75">
      <c r="E1" s="1100" t="s">
        <v>997</v>
      </c>
    </row>
    <row r="2" spans="1:18" ht="33.75" customHeight="1">
      <c r="E2" s="1395" t="s">
        <v>1085</v>
      </c>
      <c r="F2" s="1395"/>
      <c r="G2" s="1395"/>
      <c r="H2" s="848"/>
    </row>
    <row r="3" spans="1:18" ht="15.75">
      <c r="E3" s="1395"/>
      <c r="F3" s="1395"/>
      <c r="G3" s="1395"/>
      <c r="H3" s="848"/>
    </row>
    <row r="4" spans="1:18" ht="15.75">
      <c r="H4" s="848"/>
    </row>
    <row r="5" spans="1:18" ht="18.75">
      <c r="A5" s="1396" t="s">
        <v>1009</v>
      </c>
      <c r="B5" s="1396"/>
      <c r="C5" s="1396"/>
      <c r="D5" s="1396"/>
      <c r="E5" s="1396"/>
      <c r="F5" s="1396"/>
      <c r="G5" s="1396"/>
      <c r="H5" s="848"/>
    </row>
    <row r="6" spans="1:18" ht="18.75">
      <c r="A6" s="1397" t="s">
        <v>1081</v>
      </c>
      <c r="B6" s="1397"/>
      <c r="C6" s="1397"/>
      <c r="D6" s="1397"/>
      <c r="E6" s="1397"/>
      <c r="F6" s="1397"/>
      <c r="G6" s="1397"/>
    </row>
    <row r="7" spans="1:18" ht="27" customHeight="1">
      <c r="A7" s="851"/>
      <c r="B7" s="851"/>
      <c r="C7" s="851"/>
      <c r="D7" s="851"/>
      <c r="E7" s="852"/>
      <c r="G7" s="853" t="s">
        <v>255</v>
      </c>
    </row>
    <row r="8" spans="1:18" ht="33.75" customHeight="1">
      <c r="A8" s="1405" t="s">
        <v>127</v>
      </c>
      <c r="B8" s="1406" t="s">
        <v>278</v>
      </c>
      <c r="C8" s="1407" t="s">
        <v>1000</v>
      </c>
      <c r="D8" s="1409" t="s">
        <v>1001</v>
      </c>
      <c r="E8" s="1409"/>
      <c r="F8" s="1409"/>
      <c r="G8" s="1410"/>
    </row>
    <row r="9" spans="1:18" ht="33.75">
      <c r="A9" s="1405"/>
      <c r="B9" s="1406"/>
      <c r="C9" s="1408"/>
      <c r="D9" s="855" t="s">
        <v>1002</v>
      </c>
      <c r="E9" s="855" t="s">
        <v>1003</v>
      </c>
      <c r="F9" s="855" t="s">
        <v>1004</v>
      </c>
      <c r="G9" s="855" t="s">
        <v>1005</v>
      </c>
      <c r="Q9" s="854"/>
      <c r="R9" s="854"/>
    </row>
    <row r="10" spans="1:18">
      <c r="A10" s="856">
        <v>1</v>
      </c>
      <c r="B10" s="857">
        <v>2</v>
      </c>
      <c r="C10" s="855">
        <v>3</v>
      </c>
      <c r="D10" s="855">
        <v>4</v>
      </c>
      <c r="E10" s="855">
        <v>3</v>
      </c>
      <c r="F10" s="855">
        <v>4</v>
      </c>
      <c r="G10" s="855">
        <v>5</v>
      </c>
    </row>
    <row r="11" spans="1:18" ht="43.5">
      <c r="A11" s="858" t="s">
        <v>1006</v>
      </c>
      <c r="B11" s="859" t="s">
        <v>1007</v>
      </c>
      <c r="C11" s="860">
        <f>C45+C51+C52</f>
        <v>7202.7905579337821</v>
      </c>
      <c r="D11" s="860">
        <f>D45+D51+D52</f>
        <v>2495.9446638362256</v>
      </c>
      <c r="E11" s="860">
        <f>E45+E51+E52</f>
        <v>3772.2984929678523</v>
      </c>
      <c r="F11" s="860">
        <f>F45+F51+F52</f>
        <v>0</v>
      </c>
      <c r="G11" s="860">
        <f>G45+G51+G52</f>
        <v>0</v>
      </c>
    </row>
    <row r="12" spans="1:18" ht="11.25" customHeight="1">
      <c r="A12" s="858" t="s">
        <v>1008</v>
      </c>
      <c r="B12" s="1411" t="s">
        <v>1009</v>
      </c>
      <c r="C12" s="1412"/>
      <c r="D12" s="1412"/>
      <c r="E12" s="1412"/>
      <c r="F12" s="1412"/>
      <c r="G12" s="1413"/>
    </row>
    <row r="13" spans="1:18" ht="33.75">
      <c r="A13" s="861">
        <v>1</v>
      </c>
      <c r="B13" s="862" t="s">
        <v>364</v>
      </c>
      <c r="C13" s="863">
        <f>C14+C19+C20+C25</f>
        <v>6828.2824116378752</v>
      </c>
      <c r="D13" s="863">
        <f>D14+D19+D20+D25</f>
        <v>2400.0726770372362</v>
      </c>
      <c r="E13" s="863">
        <f>E14+E19+E20+E25</f>
        <v>3560.4008481641104</v>
      </c>
      <c r="F13" s="863">
        <f>F14+F19+F20+F25</f>
        <v>0</v>
      </c>
      <c r="G13" s="863">
        <f>G14+G19+G20+G25</f>
        <v>0</v>
      </c>
    </row>
    <row r="14" spans="1:18" s="847" customFormat="1" ht="21" customHeight="1">
      <c r="A14" s="861" t="s">
        <v>143</v>
      </c>
      <c r="B14" s="862" t="s">
        <v>365</v>
      </c>
      <c r="C14" s="863">
        <f>SUM(C15:C18)</f>
        <v>4279.1254616378756</v>
      </c>
      <c r="D14" s="863">
        <f>SUM(D15:D18)</f>
        <v>1208.3299711943605</v>
      </c>
      <c r="E14" s="863">
        <f>SUM(E15:E18)</f>
        <v>2368.6581423212347</v>
      </c>
      <c r="F14" s="863">
        <f>SUM(F15:F18)</f>
        <v>0</v>
      </c>
      <c r="G14" s="863">
        <f>SUM(G15:G18)</f>
        <v>0</v>
      </c>
    </row>
    <row r="15" spans="1:18" ht="22.5">
      <c r="A15" s="861" t="s">
        <v>29</v>
      </c>
      <c r="B15" s="862" t="s">
        <v>1010</v>
      </c>
      <c r="C15" s="866">
        <f>Д2!H10</f>
        <v>4215.9572593268758</v>
      </c>
      <c r="D15" s="866">
        <f>Д2!L10/Д2!$L$37*1000</f>
        <v>1178.798543423567</v>
      </c>
      <c r="E15" s="866">
        <f>Д2!P10/Д2!$P$37*1000</f>
        <v>2339.1267145504412</v>
      </c>
      <c r="F15" s="866">
        <f>IF(Д2!$T$37=0,0,Д2!T10/Д2!$T$37*1000)</f>
        <v>0</v>
      </c>
      <c r="G15" s="866">
        <f>IF(Д2!$X$37=0,0,Д2!X10/Д2!$X$37*1000)</f>
        <v>0</v>
      </c>
      <c r="H15" s="864"/>
      <c r="I15" s="865"/>
      <c r="J15" s="864"/>
      <c r="K15" s="864"/>
    </row>
    <row r="16" spans="1:18" ht="20.25" customHeight="1">
      <c r="A16" s="861" t="s">
        <v>33</v>
      </c>
      <c r="B16" s="862" t="s">
        <v>1011</v>
      </c>
      <c r="C16" s="866">
        <f>Д2!H11</f>
        <v>61.947532310999996</v>
      </c>
      <c r="D16" s="866">
        <f>Д2!L11/Д2!$L$37*1000</f>
        <v>28.960758880146667</v>
      </c>
      <c r="E16" s="866">
        <f>Д2!P11/Д2!$P$37*1000</f>
        <v>28.96075888014666</v>
      </c>
      <c r="F16" s="866">
        <f>IF(Д2!$T$37=0,0,Д2!T11/Д2!$T$37*1000)</f>
        <v>0</v>
      </c>
      <c r="G16" s="866">
        <f>IF(Д2!$X$37=0,0,Д2!X11/Д2!$X$37*1000)</f>
        <v>0</v>
      </c>
      <c r="H16" s="864"/>
      <c r="I16" s="865"/>
      <c r="J16" s="864"/>
      <c r="K16" s="864"/>
    </row>
    <row r="17" spans="1:11" ht="22.5">
      <c r="A17" s="861" t="s">
        <v>31</v>
      </c>
      <c r="B17" s="862" t="s">
        <v>1012</v>
      </c>
      <c r="C17" s="866">
        <f>Д2!H12</f>
        <v>0</v>
      </c>
      <c r="D17" s="866">
        <f>Д2!L12/Д2!$L$37*1000</f>
        <v>0</v>
      </c>
      <c r="E17" s="866">
        <f>Д2!P12/Д2!$P$37*1000</f>
        <v>0</v>
      </c>
      <c r="F17" s="866">
        <f>IF(Д2!$T$37=0,0,Д2!T12/Д2!$T$37*1000)</f>
        <v>0</v>
      </c>
      <c r="G17" s="866">
        <f>IF(Д2!$X$37=0,0,Д2!X12/Д2!$X$37*1000)</f>
        <v>0</v>
      </c>
      <c r="H17" s="864"/>
      <c r="I17" s="865"/>
      <c r="J17" s="864"/>
      <c r="K17" s="864"/>
    </row>
    <row r="18" spans="1:11" ht="22.5">
      <c r="A18" s="861" t="s">
        <v>179</v>
      </c>
      <c r="B18" s="862" t="s">
        <v>184</v>
      </c>
      <c r="C18" s="866">
        <f>Д2!H13</f>
        <v>1.2206700000000001</v>
      </c>
      <c r="D18" s="866">
        <f>Д2!L13/Д2!$L$37*1000</f>
        <v>0.57066889064685589</v>
      </c>
      <c r="E18" s="866">
        <f>Д2!P13/Д2!$P$37*1000</f>
        <v>0.57066889064685589</v>
      </c>
      <c r="F18" s="866">
        <f>IF(Д2!$T$37=0,0,Д2!T13/Д2!$T$37*1000)</f>
        <v>0</v>
      </c>
      <c r="G18" s="866">
        <f>IF(Д2!$X$37=0,0,Д2!X13/Д2!$X$37*1000)</f>
        <v>0</v>
      </c>
      <c r="H18" s="864"/>
      <c r="I18" s="865"/>
      <c r="J18" s="864"/>
      <c r="K18" s="864"/>
    </row>
    <row r="19" spans="1:11">
      <c r="A19" s="861" t="s">
        <v>35</v>
      </c>
      <c r="B19" s="862" t="s">
        <v>366</v>
      </c>
      <c r="C19" s="866">
        <f>Д2!H14</f>
        <v>1894.1483400000002</v>
      </c>
      <c r="D19" s="866">
        <f>Д2!L14/Д2!$L$37*1000</f>
        <v>885.52314049528843</v>
      </c>
      <c r="E19" s="866">
        <f>Д2!P14/Д2!$P$37*1000</f>
        <v>885.52314049528843</v>
      </c>
      <c r="F19" s="866">
        <f>IF(Д2!$T$37=0,0,Д2!T14/Д2!$T$37*1000)</f>
        <v>0</v>
      </c>
      <c r="G19" s="866">
        <f>IF(Д2!$X$37=0,0,Д2!X14/Д2!$X$37*1000)</f>
        <v>0</v>
      </c>
      <c r="H19" s="864"/>
      <c r="I19" s="865"/>
      <c r="J19" s="864"/>
      <c r="K19" s="864"/>
    </row>
    <row r="20" spans="1:11">
      <c r="A20" s="861" t="s">
        <v>185</v>
      </c>
      <c r="B20" s="862" t="s">
        <v>234</v>
      </c>
      <c r="C20" s="863">
        <f>SUM(C21:C24)</f>
        <v>645.79861000000005</v>
      </c>
      <c r="D20" s="863">
        <f t="shared" ref="D20:G20" si="0">SUM(D21:D24)</f>
        <v>301.91384760007338</v>
      </c>
      <c r="E20" s="863">
        <f t="shared" si="0"/>
        <v>301.91384760007338</v>
      </c>
      <c r="F20" s="863">
        <f t="shared" si="0"/>
        <v>0</v>
      </c>
      <c r="G20" s="863">
        <f t="shared" si="0"/>
        <v>0</v>
      </c>
      <c r="H20" s="864"/>
      <c r="I20" s="865"/>
      <c r="J20" s="864"/>
      <c r="K20" s="864"/>
    </row>
    <row r="21" spans="1:11">
      <c r="A21" s="861" t="s">
        <v>37</v>
      </c>
      <c r="B21" s="862" t="s">
        <v>195</v>
      </c>
      <c r="C21" s="863">
        <f>Д2!H16</f>
        <v>416.71262999999999</v>
      </c>
      <c r="D21" s="863">
        <f>Д2!L16/Д2!$L$37*1000</f>
        <v>194.81508866494119</v>
      </c>
      <c r="E21" s="863">
        <f>Д2!P16/Д2!$P$37*1000</f>
        <v>194.81508866494116</v>
      </c>
      <c r="F21" s="863">
        <f>IF(Д2!$T$37=0,0,Д2!T16/Д2!$T$37*1000)</f>
        <v>0</v>
      </c>
      <c r="G21" s="863">
        <f>IF(Д2!$X$37=0,0,Д2!X16/Д2!$X$37*1000)</f>
        <v>0</v>
      </c>
      <c r="H21" s="864"/>
      <c r="I21" s="865"/>
      <c r="J21" s="864"/>
      <c r="K21" s="864"/>
    </row>
    <row r="22" spans="1:11">
      <c r="A22" s="861" t="s">
        <v>39</v>
      </c>
      <c r="B22" s="862" t="s">
        <v>368</v>
      </c>
      <c r="C22" s="863">
        <f>Д2!H17</f>
        <v>14.47752</v>
      </c>
      <c r="D22" s="863">
        <f>Д2!L17/Д2!$L$37*1000</f>
        <v>6.7683077963066758</v>
      </c>
      <c r="E22" s="863">
        <f>Д2!P17/Д2!$P$37*1000</f>
        <v>6.7683077963066758</v>
      </c>
      <c r="F22" s="863">
        <f>IF(Д2!$T$37=0,0,Д2!T17/Д2!$T$37*1000)</f>
        <v>0</v>
      </c>
      <c r="G22" s="863">
        <f>IF(Д2!$X$37=0,0,Д2!X17/Д2!$X$37*1000)</f>
        <v>0</v>
      </c>
      <c r="H22" s="864"/>
      <c r="I22" s="865"/>
      <c r="J22" s="864"/>
      <c r="K22" s="864"/>
    </row>
    <row r="23" spans="1:11">
      <c r="A23" s="861" t="s">
        <v>187</v>
      </c>
      <c r="B23" s="862" t="s">
        <v>311</v>
      </c>
      <c r="C23" s="863">
        <f>Д2!H18</f>
        <v>0</v>
      </c>
      <c r="D23" s="863">
        <f>Д2!L18/Д2!$L$37*1000</f>
        <v>0</v>
      </c>
      <c r="E23" s="863">
        <f>Д2!P18/Д2!$P$37*1000</f>
        <v>0</v>
      </c>
      <c r="F23" s="863">
        <f>IF(Д2!$T$37=0,0,Д2!T18/Д2!$T$37*1000)</f>
        <v>0</v>
      </c>
      <c r="G23" s="863">
        <f>IF(Д2!$X$37=0,0,Д2!X18/Д2!$X$37*1000)</f>
        <v>0</v>
      </c>
      <c r="H23" s="864"/>
      <c r="I23" s="865"/>
      <c r="J23" s="864"/>
      <c r="K23" s="864"/>
    </row>
    <row r="24" spans="1:11">
      <c r="A24" s="861" t="s">
        <v>310</v>
      </c>
      <c r="B24" s="862" t="s">
        <v>215</v>
      </c>
      <c r="C24" s="863">
        <f>Д2!H19</f>
        <v>214.60845999999998</v>
      </c>
      <c r="D24" s="863">
        <f>Д2!L19/Д2!$L$37*1000</f>
        <v>100.33045113882551</v>
      </c>
      <c r="E24" s="863">
        <f>Д2!P19/Д2!$P$37*1000</f>
        <v>100.33045113882551</v>
      </c>
      <c r="F24" s="863">
        <f>IF(Д2!$T$37=0,0,Д2!T19/Д2!$T$37*1000)</f>
        <v>0</v>
      </c>
      <c r="G24" s="863">
        <f>IF(Д2!$X$37=0,0,Д2!X19/Д2!$X$37*1000)</f>
        <v>0</v>
      </c>
      <c r="H24" s="864"/>
      <c r="I24" s="865"/>
      <c r="J24" s="864"/>
      <c r="K24" s="864"/>
    </row>
    <row r="25" spans="1:11">
      <c r="A25" s="858" t="s">
        <v>188</v>
      </c>
      <c r="B25" s="859" t="s">
        <v>367</v>
      </c>
      <c r="C25" s="860">
        <f>SUM(C26:C29)</f>
        <v>9.2099999999999991</v>
      </c>
      <c r="D25" s="860">
        <f t="shared" ref="D25:G25" si="1">SUM(D26:D29)</f>
        <v>4.3057177475136958</v>
      </c>
      <c r="E25" s="860">
        <f t="shared" si="1"/>
        <v>4.3057177475136958</v>
      </c>
      <c r="F25" s="860">
        <f t="shared" si="1"/>
        <v>0</v>
      </c>
      <c r="G25" s="860">
        <f t="shared" si="1"/>
        <v>0</v>
      </c>
      <c r="H25" s="864"/>
      <c r="I25" s="865"/>
      <c r="J25" s="864"/>
      <c r="K25" s="864"/>
    </row>
    <row r="26" spans="1:11">
      <c r="A26" s="861" t="s">
        <v>189</v>
      </c>
      <c r="B26" s="862" t="s">
        <v>302</v>
      </c>
      <c r="C26" s="866">
        <f>Д2!H21</f>
        <v>0.5</v>
      </c>
      <c r="D26" s="863">
        <f>Д2!L21/Д2!$L$37*1000</f>
        <v>0.233752320711927</v>
      </c>
      <c r="E26" s="863">
        <f>Д2!P21/Д2!$P$37*1000</f>
        <v>0.23375232071192698</v>
      </c>
      <c r="F26" s="863">
        <f>IF(Д2!$T$37=0,0,Д2!T21/Д2!$T$37*1000)</f>
        <v>0</v>
      </c>
      <c r="G26" s="863">
        <f>IF(Д2!$X$37=0,0,Д2!X21/Д2!$X$37*1000)</f>
        <v>0</v>
      </c>
      <c r="H26" s="864"/>
      <c r="I26" s="865"/>
      <c r="J26" s="864"/>
      <c r="K26" s="864"/>
    </row>
    <row r="27" spans="1:11">
      <c r="A27" s="861" t="s">
        <v>191</v>
      </c>
      <c r="B27" s="862" t="s">
        <v>195</v>
      </c>
      <c r="C27" s="866">
        <f>Д2!H22</f>
        <v>0.11</v>
      </c>
      <c r="D27" s="863">
        <f>Д2!L22/Д2!$L$37*1000</f>
        <v>5.1425510556623942E-2</v>
      </c>
      <c r="E27" s="863">
        <f>Д2!P22/Д2!$P$37*1000</f>
        <v>5.1425510556623942E-2</v>
      </c>
      <c r="F27" s="863">
        <f>IF(Д2!$T$37=0,0,Д2!T22/Д2!$T$37*1000)</f>
        <v>0</v>
      </c>
      <c r="G27" s="863">
        <f>IF(Д2!$X$37=0,0,Д2!X22/Д2!$X$37*1000)</f>
        <v>0</v>
      </c>
      <c r="H27" s="864"/>
      <c r="I27" s="865"/>
      <c r="J27" s="864"/>
      <c r="K27" s="864"/>
    </row>
    <row r="28" spans="1:11">
      <c r="A28" s="861" t="s">
        <v>193</v>
      </c>
      <c r="B28" s="862" t="s">
        <v>368</v>
      </c>
      <c r="C28" s="866">
        <f>Д2!H23</f>
        <v>0.09</v>
      </c>
      <c r="D28" s="863">
        <f>Д2!L23/Д2!$L$37*1000</f>
        <v>4.2075417728146859E-2</v>
      </c>
      <c r="E28" s="863">
        <f>Д2!P23/Д2!$P$37*1000</f>
        <v>4.2075417728146859E-2</v>
      </c>
      <c r="F28" s="863">
        <f>IF(Д2!$T$37=0,0,Д2!T23/Д2!$T$37*1000)</f>
        <v>0</v>
      </c>
      <c r="G28" s="863">
        <f>IF(Д2!$X$37=0,0,Д2!X23/Д2!$X$37*1000)</f>
        <v>0</v>
      </c>
      <c r="H28" s="864"/>
      <c r="I28" s="865"/>
      <c r="J28" s="864"/>
      <c r="K28" s="864"/>
    </row>
    <row r="29" spans="1:11">
      <c r="A29" s="861" t="s">
        <v>369</v>
      </c>
      <c r="B29" s="862" t="s">
        <v>194</v>
      </c>
      <c r="C29" s="866">
        <f>Д2!H24</f>
        <v>8.51</v>
      </c>
      <c r="D29" s="863">
        <f>Д2!L24/Д2!$L$37*1000</f>
        <v>3.9784644985169977</v>
      </c>
      <c r="E29" s="863">
        <f>Д2!P24/Д2!$P$37*1000</f>
        <v>3.9784644985169977</v>
      </c>
      <c r="F29" s="863">
        <f>IF(Д2!$T$37=0,0,Д2!T24/Д2!$T$37*1000)</f>
        <v>0</v>
      </c>
      <c r="G29" s="863">
        <f>IF(Д2!$X$37=0,0,Д2!X24/Д2!$X$37*1000)</f>
        <v>0</v>
      </c>
      <c r="H29" s="864"/>
      <c r="I29" s="865"/>
      <c r="J29" s="864"/>
      <c r="K29" s="864"/>
    </row>
    <row r="30" spans="1:11" ht="33.75">
      <c r="A30" s="861">
        <v>2</v>
      </c>
      <c r="B30" s="862" t="s">
        <v>370</v>
      </c>
      <c r="C30" s="863">
        <f>SUM(C31:C34)</f>
        <v>77.95</v>
      </c>
      <c r="D30" s="863">
        <f t="shared" ref="D30:G30" si="2">SUM(D31:D34)</f>
        <v>36.441986798989426</v>
      </c>
      <c r="E30" s="863">
        <f t="shared" si="2"/>
        <v>36.441986798989426</v>
      </c>
      <c r="F30" s="863">
        <f t="shared" si="2"/>
        <v>0</v>
      </c>
      <c r="G30" s="863">
        <f t="shared" si="2"/>
        <v>0</v>
      </c>
      <c r="H30" s="864"/>
      <c r="I30" s="865"/>
      <c r="J30" s="864"/>
      <c r="K30" s="864"/>
    </row>
    <row r="31" spans="1:11">
      <c r="A31" s="861" t="s">
        <v>144</v>
      </c>
      <c r="B31" s="862" t="s">
        <v>302</v>
      </c>
      <c r="C31" s="866">
        <f>Д2!H26</f>
        <v>56.09</v>
      </c>
      <c r="D31" s="863">
        <f>Д2!L26/Д2!$L$37*1000</f>
        <v>26.222335337463971</v>
      </c>
      <c r="E31" s="863">
        <f>Д2!P26/Д2!$P$37*1000</f>
        <v>26.222335337463974</v>
      </c>
      <c r="F31" s="863">
        <f>IF(Д2!$T$37=0,0,Д2!T26/Д2!$T$37*1000)</f>
        <v>0</v>
      </c>
      <c r="G31" s="863">
        <f>IF(Д2!$X$37=0,0,Д2!X26/Д2!$X$37*1000)</f>
        <v>0</v>
      </c>
      <c r="H31" s="864"/>
      <c r="I31" s="865"/>
      <c r="J31" s="864"/>
      <c r="K31" s="864"/>
    </row>
    <row r="32" spans="1:11">
      <c r="A32" s="861" t="s">
        <v>145</v>
      </c>
      <c r="B32" s="862" t="s">
        <v>195</v>
      </c>
      <c r="C32" s="866">
        <f>Д2!H27</f>
        <v>12.34</v>
      </c>
      <c r="D32" s="863">
        <f>Д2!L27/Д2!$L$37*1000</f>
        <v>5.7690072751703587</v>
      </c>
      <c r="E32" s="863">
        <f>Д2!P27/Д2!$P$37*1000</f>
        <v>5.7690072751703587</v>
      </c>
      <c r="F32" s="863">
        <f>IF(Д2!$T$37=0,0,Д2!T27/Д2!$T$37*1000)</f>
        <v>0</v>
      </c>
      <c r="G32" s="863">
        <f>IF(Д2!$X$37=0,0,Д2!X27/Д2!$X$37*1000)</f>
        <v>0</v>
      </c>
      <c r="H32" s="864"/>
      <c r="I32" s="865"/>
      <c r="J32" s="864"/>
      <c r="K32" s="864"/>
    </row>
    <row r="33" spans="1:11">
      <c r="A33" s="861" t="s">
        <v>196</v>
      </c>
      <c r="B33" s="862" t="s">
        <v>368</v>
      </c>
      <c r="C33" s="866">
        <f>Д2!H28</f>
        <v>1.83</v>
      </c>
      <c r="D33" s="863">
        <f>Д2!L28/Д2!$L$37*1000</f>
        <v>0.85553349380565269</v>
      </c>
      <c r="E33" s="863">
        <f>Д2!P28/Д2!$P$37*1000</f>
        <v>0.8555334938056528</v>
      </c>
      <c r="F33" s="863">
        <f>IF(Д2!$T$37=0,0,Д2!T28/Д2!$T$37*1000)</f>
        <v>0</v>
      </c>
      <c r="G33" s="863">
        <f>IF(Д2!$X$37=0,0,Д2!X28/Д2!$X$37*1000)</f>
        <v>0</v>
      </c>
      <c r="H33" s="864"/>
      <c r="I33" s="865"/>
      <c r="J33" s="864"/>
      <c r="K33" s="864"/>
    </row>
    <row r="34" spans="1:11">
      <c r="A34" s="861" t="s">
        <v>371</v>
      </c>
      <c r="B34" s="862" t="s">
        <v>194</v>
      </c>
      <c r="C34" s="866">
        <f>Д2!H29</f>
        <v>7.69</v>
      </c>
      <c r="D34" s="863">
        <f>Д2!L29/Д2!$L$37*1000</f>
        <v>3.5951106925494369</v>
      </c>
      <c r="E34" s="863">
        <f>Д2!P29/Д2!$P$37*1000</f>
        <v>3.5951106925494374</v>
      </c>
      <c r="F34" s="863">
        <f>IF(Д2!$T$37=0,0,Д2!T29/Д2!$T$37*1000)</f>
        <v>0</v>
      </c>
      <c r="G34" s="863">
        <f>IF(Д2!$X$37=0,0,Д2!X29/Д2!$X$37*1000)</f>
        <v>0</v>
      </c>
      <c r="H34" s="864"/>
      <c r="I34" s="865"/>
      <c r="J34" s="864"/>
      <c r="K34" s="864"/>
    </row>
    <row r="35" spans="1:11">
      <c r="A35" s="867"/>
      <c r="B35" s="868"/>
      <c r="C35" s="869"/>
      <c r="D35" s="870"/>
      <c r="E35" s="870"/>
      <c r="F35" s="870"/>
      <c r="G35" s="870"/>
      <c r="H35" s="864"/>
      <c r="I35" s="865"/>
      <c r="J35" s="864"/>
      <c r="K35" s="864"/>
    </row>
    <row r="36" spans="1:11">
      <c r="A36" s="1402" t="s">
        <v>301</v>
      </c>
      <c r="B36" s="1402"/>
      <c r="C36" s="1402"/>
      <c r="D36" s="1402"/>
      <c r="E36" s="1402"/>
      <c r="F36" s="1402"/>
      <c r="G36" s="1402"/>
      <c r="H36" s="864"/>
      <c r="I36" s="865"/>
      <c r="J36" s="864"/>
      <c r="K36" s="864"/>
    </row>
    <row r="37" spans="1:11">
      <c r="A37" s="1414" t="s">
        <v>1013</v>
      </c>
      <c r="B37" s="1414"/>
      <c r="C37" s="1414"/>
      <c r="D37" s="1414"/>
      <c r="E37" s="1414"/>
      <c r="F37" s="1414"/>
      <c r="G37" s="1414"/>
      <c r="H37" s="864"/>
      <c r="I37" s="865"/>
      <c r="J37" s="864"/>
      <c r="K37" s="864"/>
    </row>
    <row r="38" spans="1:11">
      <c r="A38" s="861">
        <v>1</v>
      </c>
      <c r="B38" s="855">
        <v>2</v>
      </c>
      <c r="C38" s="855">
        <v>3</v>
      </c>
      <c r="D38" s="855">
        <v>4</v>
      </c>
      <c r="E38" s="855">
        <v>5</v>
      </c>
      <c r="F38" s="855">
        <v>6</v>
      </c>
      <c r="G38" s="855">
        <v>7</v>
      </c>
      <c r="H38" s="864"/>
      <c r="I38" s="865"/>
      <c r="J38" s="864"/>
      <c r="K38" s="864"/>
    </row>
    <row r="39" spans="1:11">
      <c r="A39" s="861" t="s">
        <v>197</v>
      </c>
      <c r="B39" s="862" t="s">
        <v>1014</v>
      </c>
      <c r="C39" s="866">
        <v>0</v>
      </c>
      <c r="D39" s="863">
        <v>0</v>
      </c>
      <c r="E39" s="863">
        <v>0</v>
      </c>
      <c r="F39" s="863">
        <v>0</v>
      </c>
      <c r="G39" s="863">
        <v>0</v>
      </c>
      <c r="H39" s="864"/>
      <c r="I39" s="865"/>
      <c r="J39" s="864"/>
      <c r="K39" s="864"/>
    </row>
    <row r="40" spans="1:11">
      <c r="A40" s="861" t="s">
        <v>198</v>
      </c>
      <c r="B40" s="862" t="s">
        <v>547</v>
      </c>
      <c r="C40" s="863">
        <v>0</v>
      </c>
      <c r="D40" s="863">
        <v>0</v>
      </c>
      <c r="E40" s="863">
        <v>0</v>
      </c>
      <c r="F40" s="863">
        <v>0</v>
      </c>
      <c r="G40" s="863">
        <v>0</v>
      </c>
    </row>
    <row r="41" spans="1:11" ht="33.75">
      <c r="A41" s="861" t="s">
        <v>147</v>
      </c>
      <c r="B41" s="862" t="s">
        <v>605</v>
      </c>
      <c r="C41" s="863">
        <f>SUM(C42:C44)</f>
        <v>296.55814629590742</v>
      </c>
      <c r="D41" s="863">
        <f>ROUNDUP(SUM(D42:D44),2)</f>
        <v>59.43</v>
      </c>
      <c r="E41" s="863">
        <f t="shared" ref="E41:G41" si="3">SUM(E42:E44)</f>
        <v>175.45565800475222</v>
      </c>
      <c r="F41" s="863">
        <f t="shared" si="3"/>
        <v>0</v>
      </c>
      <c r="G41" s="863">
        <f t="shared" si="3"/>
        <v>0</v>
      </c>
      <c r="H41" s="864"/>
      <c r="I41" s="865"/>
      <c r="J41" s="864"/>
      <c r="K41" s="864"/>
    </row>
    <row r="42" spans="1:11">
      <c r="A42" s="861" t="s">
        <v>163</v>
      </c>
      <c r="B42" s="862" t="s">
        <v>119</v>
      </c>
      <c r="C42" s="863">
        <f>Д2!H33</f>
        <v>53.380466333263335</v>
      </c>
      <c r="D42" s="863">
        <f>Д2!L33/Д2!$L$37*1000</f>
        <v>10.696885542309722</v>
      </c>
      <c r="E42" s="863">
        <f>Д2!P33/Д2!$P$37*1000</f>
        <v>31.582018440855396</v>
      </c>
      <c r="F42" s="863">
        <f>IF(Д2!$T$37=0,0,Д2!T33/Д2!$T$37*1000)</f>
        <v>0</v>
      </c>
      <c r="G42" s="863">
        <f>IF(Д2!$X$37=0,0,Д2!X33/Д2!$X$37*1000)</f>
        <v>0</v>
      </c>
      <c r="H42" s="864"/>
      <c r="I42" s="865"/>
      <c r="J42" s="864"/>
      <c r="K42" s="864"/>
    </row>
    <row r="43" spans="1:11" ht="22.5">
      <c r="A43" s="861" t="s">
        <v>246</v>
      </c>
      <c r="B43" s="862" t="s">
        <v>117</v>
      </c>
      <c r="C43" s="863">
        <f>Д2!H34</f>
        <v>0</v>
      </c>
      <c r="D43" s="863">
        <f>Д2!L34/Д2!$L$37*1000</f>
        <v>0</v>
      </c>
      <c r="E43" s="863">
        <f>Д2!P34/Д2!$P$37*1000</f>
        <v>0</v>
      </c>
      <c r="F43" s="863">
        <f>IF(Д2!$T$37=0,0,Д2!T34/Д2!$T$37*1000)</f>
        <v>0</v>
      </c>
      <c r="G43" s="863">
        <f>IF(Д2!$X$37=0,0,Д2!X34/Д2!$X$37*1000)</f>
        <v>0</v>
      </c>
      <c r="H43" s="864"/>
      <c r="I43" s="865"/>
      <c r="J43" s="864"/>
      <c r="K43" s="864"/>
    </row>
    <row r="44" spans="1:11">
      <c r="A44" s="861" t="s">
        <v>247</v>
      </c>
      <c r="B44" s="862" t="s">
        <v>518</v>
      </c>
      <c r="C44" s="863">
        <f>Д2!H35</f>
        <v>243.17767996264411</v>
      </c>
      <c r="D44" s="863">
        <f>Д2!L35/Д2!$L$37*1000</f>
        <v>48.730256359410944</v>
      </c>
      <c r="E44" s="863">
        <f>Д2!P35/Д2!$P$37*1000</f>
        <v>143.87363956389683</v>
      </c>
      <c r="F44" s="863">
        <f>IF(Д2!$T$37=0,0,Д2!T35/Д2!$T$37*1000)</f>
        <v>0</v>
      </c>
      <c r="G44" s="863">
        <f>IF(Д2!$X$37=0,0,Д2!X35/Д2!$X$37*1000)</f>
        <v>0</v>
      </c>
      <c r="H44" s="864"/>
      <c r="I44" s="865"/>
      <c r="J44" s="864"/>
      <c r="K44" s="864"/>
    </row>
    <row r="45" spans="1:11" ht="22.5">
      <c r="A45" s="861" t="s">
        <v>148</v>
      </c>
      <c r="B45" s="862" t="s">
        <v>1015</v>
      </c>
      <c r="C45" s="863">
        <f>C13+C30+C41</f>
        <v>7202.7905579337821</v>
      </c>
      <c r="D45" s="863">
        <f>D13+D30+D41</f>
        <v>2495.9446638362256</v>
      </c>
      <c r="E45" s="863">
        <f t="shared" ref="E45:G45" si="4">E13+E30+E41</f>
        <v>3772.2984929678523</v>
      </c>
      <c r="F45" s="863">
        <f t="shared" si="4"/>
        <v>0</v>
      </c>
      <c r="G45" s="863">
        <f t="shared" si="4"/>
        <v>0</v>
      </c>
      <c r="H45" s="864"/>
      <c r="I45" s="865"/>
      <c r="J45" s="864"/>
      <c r="K45" s="864"/>
    </row>
    <row r="46" spans="1:11" ht="22.5">
      <c r="A46" s="861" t="s">
        <v>150</v>
      </c>
      <c r="B46" s="862" t="s">
        <v>1016</v>
      </c>
      <c r="C46" s="863">
        <f>Д2!H37</f>
        <v>2139.0161966186115</v>
      </c>
      <c r="D46" s="863">
        <f>Д2!L37</f>
        <v>678.6637510274611</v>
      </c>
      <c r="E46" s="863">
        <f>Д2!P37</f>
        <v>1460.3524455911506</v>
      </c>
      <c r="F46" s="863">
        <f>Д2!T37</f>
        <v>0</v>
      </c>
      <c r="G46" s="863">
        <f>Д2!X37</f>
        <v>0</v>
      </c>
      <c r="H46" s="864"/>
      <c r="I46" s="865"/>
      <c r="J46" s="864"/>
      <c r="K46" s="864"/>
    </row>
    <row r="47" spans="1:11" ht="45">
      <c r="A47" s="861" t="s">
        <v>161</v>
      </c>
      <c r="B47" s="862" t="s">
        <v>1017</v>
      </c>
      <c r="C47" s="863">
        <f>Д2!H46</f>
        <v>0</v>
      </c>
      <c r="D47" s="863">
        <f>Д2!L48</f>
        <v>0</v>
      </c>
      <c r="E47" s="863">
        <f>Д2!P48</f>
        <v>0</v>
      </c>
      <c r="F47" s="863">
        <f>Д2!T48</f>
        <v>0</v>
      </c>
      <c r="G47" s="863">
        <f>Д2!X48</f>
        <v>0</v>
      </c>
      <c r="H47" s="864"/>
      <c r="I47" s="865"/>
      <c r="J47" s="864"/>
      <c r="K47" s="864"/>
    </row>
    <row r="48" spans="1:11" ht="45">
      <c r="A48" s="861" t="s">
        <v>282</v>
      </c>
      <c r="B48" s="862" t="s">
        <v>1018</v>
      </c>
      <c r="C48" s="863">
        <f>Д2!H47</f>
        <v>0</v>
      </c>
      <c r="D48" s="863">
        <f>Д2!L47</f>
        <v>0</v>
      </c>
      <c r="E48" s="863">
        <f>Д2!P47</f>
        <v>0</v>
      </c>
      <c r="F48" s="863">
        <f>Д2!T47</f>
        <v>0</v>
      </c>
      <c r="G48" s="863">
        <f>Д2!X47</f>
        <v>0</v>
      </c>
      <c r="I48" s="865"/>
      <c r="J48" s="864"/>
      <c r="K48" s="864"/>
    </row>
    <row r="49" spans="1:14" s="871" customFormat="1" ht="22.5">
      <c r="A49" s="861" t="s">
        <v>283</v>
      </c>
      <c r="B49" s="862" t="s">
        <v>1019</v>
      </c>
      <c r="C49" s="863">
        <f>Д2!H49</f>
        <v>0</v>
      </c>
      <c r="D49" s="863">
        <f>Д2!L53</f>
        <v>0</v>
      </c>
      <c r="E49" s="863">
        <f>Д2!P53</f>
        <v>0</v>
      </c>
      <c r="F49" s="863">
        <f>Д2!T53</f>
        <v>0</v>
      </c>
      <c r="G49" s="863">
        <f>Д2!X53</f>
        <v>0</v>
      </c>
      <c r="I49" s="865"/>
      <c r="J49" s="872"/>
    </row>
    <row r="50" spans="1:14">
      <c r="A50" s="861" t="s">
        <v>284</v>
      </c>
      <c r="B50" s="862" t="s">
        <v>1020</v>
      </c>
      <c r="C50" s="863">
        <f>Д2!H52</f>
        <v>0</v>
      </c>
      <c r="D50" s="863">
        <f>Д2!L52</f>
        <v>0</v>
      </c>
      <c r="E50" s="863">
        <f>Д2!P52</f>
        <v>0</v>
      </c>
      <c r="F50" s="863">
        <f>Д2!T52</f>
        <v>0</v>
      </c>
      <c r="G50" s="863">
        <f>Д2!X52</f>
        <v>0</v>
      </c>
      <c r="I50" s="865"/>
      <c r="J50" s="864"/>
    </row>
    <row r="51" spans="1:14" s="873" customFormat="1">
      <c r="A51" s="861" t="s">
        <v>285</v>
      </c>
      <c r="B51" s="862" t="s">
        <v>621</v>
      </c>
      <c r="C51" s="863">
        <f>Д2!H56</f>
        <v>0</v>
      </c>
      <c r="D51" s="863">
        <v>0</v>
      </c>
      <c r="E51" s="863">
        <v>0</v>
      </c>
      <c r="F51" s="863">
        <v>0</v>
      </c>
      <c r="G51" s="863">
        <v>0</v>
      </c>
      <c r="I51" s="865"/>
      <c r="J51" s="864"/>
    </row>
    <row r="52" spans="1:14" s="873" customFormat="1">
      <c r="A52" s="861" t="s">
        <v>286</v>
      </c>
      <c r="B52" s="862" t="s">
        <v>373</v>
      </c>
      <c r="C52" s="863">
        <f>Д2!H57</f>
        <v>0</v>
      </c>
      <c r="D52" s="863">
        <v>0</v>
      </c>
      <c r="E52" s="863">
        <v>0</v>
      </c>
      <c r="F52" s="863">
        <v>0</v>
      </c>
      <c r="G52" s="863">
        <v>0</v>
      </c>
      <c r="I52" s="865"/>
      <c r="J52" s="864"/>
    </row>
    <row r="53" spans="1:14" s="874" customFormat="1" ht="22.5">
      <c r="A53" s="861" t="s">
        <v>287</v>
      </c>
      <c r="B53" s="862" t="s">
        <v>1021</v>
      </c>
      <c r="C53" s="863">
        <f>Д2!H64</f>
        <v>2139.0161966186115</v>
      </c>
      <c r="D53" s="863">
        <f>Д2!L64</f>
        <v>678.6637510274611</v>
      </c>
      <c r="E53" s="863">
        <f>Д2!P64</f>
        <v>1460.3524455911506</v>
      </c>
      <c r="F53" s="863">
        <f>Д2!T64</f>
        <v>0</v>
      </c>
      <c r="G53" s="863">
        <f>Д2!X64</f>
        <v>0</v>
      </c>
      <c r="I53" s="865"/>
      <c r="J53" s="864"/>
    </row>
    <row r="54" spans="1:14" s="874" customFormat="1">
      <c r="A54" s="876"/>
      <c r="B54" s="1415"/>
      <c r="C54" s="1415"/>
      <c r="D54" s="1415"/>
      <c r="E54" s="877"/>
      <c r="F54" s="878"/>
      <c r="G54" s="846"/>
      <c r="I54" s="865"/>
      <c r="J54" s="864"/>
    </row>
    <row r="55" spans="1:14" s="873" customFormat="1" ht="24.6" customHeight="1">
      <c r="A55" s="1403" t="s">
        <v>1082</v>
      </c>
      <c r="B55" s="1404"/>
      <c r="C55" s="880"/>
      <c r="D55" s="881"/>
      <c r="E55" s="1097"/>
      <c r="F55" s="1416" t="s">
        <v>1083</v>
      </c>
      <c r="G55" s="1417"/>
      <c r="H55" s="875"/>
      <c r="I55" s="865"/>
      <c r="J55" s="875"/>
      <c r="L55" s="875"/>
      <c r="N55" s="875"/>
    </row>
    <row r="56" spans="1:14" ht="15.75">
      <c r="A56" s="882"/>
      <c r="B56" s="1101"/>
      <c r="C56" s="1102"/>
      <c r="D56" s="1101"/>
      <c r="E56" s="1102"/>
      <c r="F56" s="1394"/>
      <c r="G56" s="1394"/>
    </row>
    <row r="57" spans="1:14">
      <c r="A57" s="885"/>
      <c r="B57" s="886"/>
      <c r="C57" s="887"/>
      <c r="D57" s="887"/>
      <c r="E57" s="887"/>
      <c r="F57" s="887"/>
    </row>
    <row r="58" spans="1:14">
      <c r="A58" s="885"/>
      <c r="B58" s="888"/>
      <c r="C58" s="887"/>
      <c r="D58" s="887"/>
      <c r="E58" s="887"/>
      <c r="F58" s="887"/>
    </row>
    <row r="60" spans="1:14">
      <c r="A60" s="846"/>
    </row>
    <row r="61" spans="1:14">
      <c r="A61" s="846"/>
      <c r="D61" s="889"/>
      <c r="E61" s="889"/>
      <c r="F61" s="889"/>
    </row>
    <row r="62" spans="1:14">
      <c r="A62" s="846"/>
    </row>
    <row r="63" spans="1:14">
      <c r="A63" s="846"/>
      <c r="C63" s="846"/>
      <c r="D63" s="846"/>
      <c r="E63" s="846"/>
      <c r="F63" s="846"/>
    </row>
  </sheetData>
  <mergeCells count="14">
    <mergeCell ref="E2:G3"/>
    <mergeCell ref="A55:B55"/>
    <mergeCell ref="F56:G56"/>
    <mergeCell ref="A5:G5"/>
    <mergeCell ref="A6:G6"/>
    <mergeCell ref="A8:A9"/>
    <mergeCell ref="B8:B9"/>
    <mergeCell ref="C8:C9"/>
    <mergeCell ref="D8:G8"/>
    <mergeCell ref="B12:G12"/>
    <mergeCell ref="A36:G36"/>
    <mergeCell ref="A37:G37"/>
    <mergeCell ref="B54:D54"/>
    <mergeCell ref="F55:G55"/>
  </mergeCells>
  <pageMargins left="1.1811023622047245" right="0.78740157480314965" top="0.39370078740157483" bottom="0.39370078740157483" header="0.31496062992125984" footer="0.31496062992125984"/>
  <pageSetup paperSize="9" scale="96" orientation="portrait" verticalDpi="0" r:id="rId1"/>
  <rowBreaks count="1" manualBreakCount="1">
    <brk id="35" max="6" man="1"/>
  </rowBreaks>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I50"/>
  <sheetViews>
    <sheetView view="pageBreakPreview" zoomScale="90" zoomScaleNormal="100" zoomScaleSheetLayoutView="90" workbookViewId="0">
      <selection activeCell="E2" sqref="E2:H3"/>
    </sheetView>
  </sheetViews>
  <sheetFormatPr defaultColWidth="9.140625" defaultRowHeight="15"/>
  <cols>
    <col min="1" max="1" width="4.5703125" style="941" customWidth="1"/>
    <col min="2" max="2" width="37.85546875" style="915" customWidth="1"/>
    <col min="3" max="3" width="9.5703125" style="913" hidden="1" customWidth="1"/>
    <col min="4" max="4" width="8.7109375" style="913" hidden="1" customWidth="1"/>
    <col min="5" max="5" width="13.5703125" style="913" customWidth="1"/>
    <col min="6" max="6" width="14.140625" style="913" customWidth="1"/>
    <col min="7" max="7" width="13" style="913" customWidth="1"/>
    <col min="8" max="8" width="9.85546875" style="915" customWidth="1"/>
    <col min="9" max="9" width="18.42578125" style="915" bestFit="1" customWidth="1"/>
    <col min="10" max="16384" width="9.140625" style="915"/>
  </cols>
  <sheetData>
    <row r="1" spans="1:8" ht="14.45" customHeight="1">
      <c r="A1" s="911"/>
      <c r="B1" s="912"/>
      <c r="E1" s="1418" t="s">
        <v>1030</v>
      </c>
      <c r="F1" s="1418"/>
      <c r="H1" s="914"/>
    </row>
    <row r="2" spans="1:8" ht="21.75" customHeight="1">
      <c r="A2" s="911"/>
      <c r="B2" s="912"/>
      <c r="E2" s="1395" t="s">
        <v>1085</v>
      </c>
      <c r="F2" s="1395"/>
      <c r="G2" s="1395"/>
      <c r="H2" s="1395"/>
    </row>
    <row r="3" spans="1:8" ht="24" customHeight="1">
      <c r="A3" s="911"/>
      <c r="B3" s="912"/>
      <c r="E3" s="1395"/>
      <c r="F3" s="1395"/>
      <c r="G3" s="1395"/>
      <c r="H3" s="1395"/>
    </row>
    <row r="4" spans="1:8">
      <c r="A4" s="911"/>
      <c r="B4" s="912"/>
      <c r="F4" s="916"/>
      <c r="H4" s="914"/>
    </row>
    <row r="5" spans="1:8">
      <c r="A5" s="1419" t="s">
        <v>1084</v>
      </c>
      <c r="B5" s="1419"/>
      <c r="C5" s="1419"/>
      <c r="D5" s="1419"/>
      <c r="E5" s="1419"/>
      <c r="F5" s="1419"/>
      <c r="G5" s="1419"/>
    </row>
    <row r="6" spans="1:8" ht="22.15" customHeight="1">
      <c r="A6" s="1419"/>
      <c r="B6" s="1419"/>
      <c r="C6" s="1419"/>
      <c r="D6" s="1419"/>
      <c r="E6" s="1419"/>
      <c r="F6" s="1419"/>
      <c r="G6" s="1419"/>
    </row>
    <row r="7" spans="1:8" ht="17.45" customHeight="1">
      <c r="A7" s="1397" t="s">
        <v>1081</v>
      </c>
      <c r="B7" s="1397"/>
      <c r="C7" s="1397"/>
      <c r="D7" s="1397"/>
      <c r="E7" s="1397"/>
      <c r="F7" s="1397"/>
      <c r="G7" s="1397"/>
    </row>
    <row r="8" spans="1:8">
      <c r="A8" s="911"/>
      <c r="B8" s="912"/>
      <c r="D8" s="914"/>
      <c r="E8" s="914"/>
      <c r="F8" s="914"/>
      <c r="G8" s="917" t="s">
        <v>1031</v>
      </c>
    </row>
    <row r="9" spans="1:8" ht="42.75" customHeight="1">
      <c r="A9" s="1420" t="s">
        <v>127</v>
      </c>
      <c r="B9" s="1421" t="s">
        <v>278</v>
      </c>
      <c r="C9" s="1407" t="s">
        <v>1000</v>
      </c>
      <c r="D9" s="1409" t="s">
        <v>1001</v>
      </c>
      <c r="E9" s="1409"/>
      <c r="F9" s="1409"/>
      <c r="G9" s="1410"/>
    </row>
    <row r="10" spans="1:8" ht="55.5" customHeight="1">
      <c r="A10" s="1420"/>
      <c r="B10" s="1421"/>
      <c r="C10" s="1408"/>
      <c r="D10" s="855" t="s">
        <v>1002</v>
      </c>
      <c r="E10" s="855" t="s">
        <v>1003</v>
      </c>
      <c r="F10" s="855" t="s">
        <v>1004</v>
      </c>
      <c r="G10" s="855" t="s">
        <v>1005</v>
      </c>
    </row>
    <row r="11" spans="1:8">
      <c r="A11" s="918">
        <v>1</v>
      </c>
      <c r="B11" s="919">
        <v>2</v>
      </c>
      <c r="C11" s="920">
        <v>3</v>
      </c>
      <c r="D11" s="920">
        <v>4</v>
      </c>
      <c r="E11" s="920">
        <v>3</v>
      </c>
      <c r="F11" s="920">
        <v>4</v>
      </c>
      <c r="G11" s="920">
        <v>5</v>
      </c>
    </row>
    <row r="12" spans="1:8" ht="32.25">
      <c r="A12" s="858" t="s">
        <v>1006</v>
      </c>
      <c r="B12" s="859" t="s">
        <v>1032</v>
      </c>
      <c r="C12" s="921">
        <f>C36+C37+C38+C39+C40+C41+C42</f>
        <v>1958.3292953535079</v>
      </c>
      <c r="D12" s="921">
        <f>D36+D37+D38+D39+D40+D41+D42</f>
        <v>890.48378967901044</v>
      </c>
      <c r="E12" s="921">
        <f t="shared" ref="E12:G12" si="0">E36+E37+E38+E39+E40+E41+E42</f>
        <v>1234.5996780621158</v>
      </c>
      <c r="F12" s="921">
        <f t="shared" si="0"/>
        <v>0</v>
      </c>
      <c r="G12" s="921">
        <f t="shared" si="0"/>
        <v>0</v>
      </c>
    </row>
    <row r="13" spans="1:8">
      <c r="A13" s="858" t="s">
        <v>1008</v>
      </c>
      <c r="B13" s="1401" t="s">
        <v>1033</v>
      </c>
      <c r="C13" s="1401"/>
      <c r="D13" s="1401"/>
      <c r="E13" s="1401"/>
      <c r="F13" s="1401"/>
      <c r="G13" s="1401"/>
    </row>
    <row r="14" spans="1:8">
      <c r="A14" s="922">
        <v>1</v>
      </c>
      <c r="B14" s="923" t="s">
        <v>210</v>
      </c>
      <c r="C14" s="924">
        <f>C15+C19+C20+C25</f>
        <v>528.66951261992506</v>
      </c>
      <c r="D14" s="924">
        <f t="shared" ref="D14:G14" si="1">D15+D19+D20+D25</f>
        <v>303.7287714007</v>
      </c>
      <c r="E14" s="924">
        <f t="shared" si="1"/>
        <v>303.72877140069994</v>
      </c>
      <c r="F14" s="924">
        <f t="shared" si="1"/>
        <v>0</v>
      </c>
      <c r="G14" s="924">
        <f t="shared" si="1"/>
        <v>0</v>
      </c>
      <c r="H14" s="865"/>
    </row>
    <row r="15" spans="1:8">
      <c r="A15" s="922" t="s">
        <v>143</v>
      </c>
      <c r="B15" s="923" t="s">
        <v>365</v>
      </c>
      <c r="C15" s="925">
        <f>SUM(C16:C18)</f>
        <v>124.19077365085825</v>
      </c>
      <c r="D15" s="925">
        <f t="shared" ref="D15:G15" si="2">SUM(D16:D18)</f>
        <v>71.349510799946131</v>
      </c>
      <c r="E15" s="925">
        <f t="shared" si="2"/>
        <v>71.349510799946131</v>
      </c>
      <c r="F15" s="925">
        <f t="shared" si="2"/>
        <v>0</v>
      </c>
      <c r="G15" s="925">
        <f t="shared" si="2"/>
        <v>0</v>
      </c>
      <c r="H15" s="865"/>
    </row>
    <row r="16" spans="1:8" ht="22.5">
      <c r="A16" s="922" t="s">
        <v>29</v>
      </c>
      <c r="B16" s="923" t="s">
        <v>1011</v>
      </c>
      <c r="C16" s="924">
        <f>Д3!G11</f>
        <v>122.65959818999998</v>
      </c>
      <c r="D16" s="925">
        <f>Д3!K11/Транспортування!$D$46*1000</f>
        <v>70.469826932380784</v>
      </c>
      <c r="E16" s="925">
        <f>Д3!O11/Транспортування!$E$46*1000</f>
        <v>70.469826932380784</v>
      </c>
      <c r="F16" s="925">
        <f>IF($F$46=0,0,Д3!S11/Транспортування!$F$46*1000)</f>
        <v>0</v>
      </c>
      <c r="G16" s="925">
        <f>IF($G$46=0,0,Д3!W11/Транспортування!$G$46*1000)</f>
        <v>0</v>
      </c>
    </row>
    <row r="17" spans="1:9" s="865" customFormat="1" ht="12" customHeight="1">
      <c r="A17" s="922" t="s">
        <v>33</v>
      </c>
      <c r="B17" s="923" t="s">
        <v>1012</v>
      </c>
      <c r="C17" s="924">
        <f>Д3!G12</f>
        <v>1.5311754608582713</v>
      </c>
      <c r="D17" s="925">
        <f>Д3!K12/Транспортування!$D$46*1000</f>
        <v>0.87968386756534811</v>
      </c>
      <c r="E17" s="925">
        <f>Д3!O12/Транспортування!$E$46*1000</f>
        <v>0.879683867565348</v>
      </c>
      <c r="F17" s="925">
        <f>IF($F$46=0,0,Д3!S12/Транспортування!$F$46*1000)</f>
        <v>0</v>
      </c>
      <c r="G17" s="925">
        <f>IF($G$46=0,0,Д3!W12/Транспортування!$G$46*1000)</f>
        <v>0</v>
      </c>
      <c r="H17" s="915"/>
    </row>
    <row r="18" spans="1:9" s="865" customFormat="1" ht="12" customHeight="1">
      <c r="A18" s="922" t="s">
        <v>31</v>
      </c>
      <c r="B18" s="923" t="s">
        <v>184</v>
      </c>
      <c r="C18" s="924">
        <f>Д3!G13</f>
        <v>0</v>
      </c>
      <c r="D18" s="925">
        <f>Д3!K13/Транспортування!$D$46*1000</f>
        <v>0</v>
      </c>
      <c r="E18" s="925">
        <f>Д3!O13/Транспортування!$E$46*1000</f>
        <v>0</v>
      </c>
      <c r="F18" s="925">
        <f>IF($F$46=0,0,Д3!S13/Транспортування!$F$46*1000)</f>
        <v>0</v>
      </c>
      <c r="G18" s="925">
        <f>IF($G$46=0,0,Д3!W13/Транспортування!$G$46*1000)</f>
        <v>0</v>
      </c>
      <c r="H18" s="915"/>
    </row>
    <row r="19" spans="1:9">
      <c r="A19" s="922" t="s">
        <v>35</v>
      </c>
      <c r="B19" s="923" t="s">
        <v>366</v>
      </c>
      <c r="C19" s="924">
        <f>Д3!G14</f>
        <v>93.804869999999994</v>
      </c>
      <c r="D19" s="925">
        <f>Д3!K14/Транспортування!$D$46*1000</f>
        <v>53.892341503311741</v>
      </c>
      <c r="E19" s="925">
        <f>Д3!O14/Транспортування!$E$46*1000</f>
        <v>53.892341503311741</v>
      </c>
      <c r="F19" s="925">
        <f>IF($F$46=0,0,Д3!S14/Транспортування!$F$46*1000)</f>
        <v>0</v>
      </c>
      <c r="G19" s="925">
        <f>IF($G$46=0,0,Д3!W14/Транспортування!$G$46*1000)</f>
        <v>0</v>
      </c>
      <c r="H19" s="865"/>
      <c r="I19" s="865"/>
    </row>
    <row r="20" spans="1:9">
      <c r="A20" s="922" t="s">
        <v>185</v>
      </c>
      <c r="B20" s="923" t="s">
        <v>234</v>
      </c>
      <c r="C20" s="924">
        <f>SUM(C21:C24)</f>
        <v>309.96096</v>
      </c>
      <c r="D20" s="924">
        <f t="shared" ref="D20:G20" si="3">SUM(D21:D24)</f>
        <v>178.07734192280589</v>
      </c>
      <c r="E20" s="924">
        <f t="shared" si="3"/>
        <v>178.07734192280586</v>
      </c>
      <c r="F20" s="924">
        <f t="shared" si="3"/>
        <v>0</v>
      </c>
      <c r="G20" s="924">
        <f t="shared" si="3"/>
        <v>0</v>
      </c>
      <c r="H20" s="865"/>
      <c r="I20" s="865"/>
    </row>
    <row r="21" spans="1:9">
      <c r="A21" s="922" t="s">
        <v>37</v>
      </c>
      <c r="B21" s="923" t="s">
        <v>192</v>
      </c>
      <c r="C21" s="924">
        <f>Д3!G16</f>
        <v>20.637070000000001</v>
      </c>
      <c r="D21" s="925">
        <f>Д3!K16/Транспортування!$D$46*1000</f>
        <v>11.856314326407038</v>
      </c>
      <c r="E21" s="925">
        <f>Д3!O16/Транспортування!$E$46*1000</f>
        <v>11.856314326407038</v>
      </c>
      <c r="F21" s="925">
        <f>IF($F$46=0,0,Д3!S16/Транспортування!$F$46*1000)</f>
        <v>0</v>
      </c>
      <c r="G21" s="925">
        <f>IF($G$46=0,0,Д3!W16/Транспортування!$G$46*1000)</f>
        <v>0</v>
      </c>
      <c r="I21" s="865"/>
    </row>
    <row r="22" spans="1:9" s="865" customFormat="1" ht="12" customHeight="1">
      <c r="A22" s="922" t="s">
        <v>39</v>
      </c>
      <c r="B22" s="923" t="s">
        <v>214</v>
      </c>
      <c r="C22" s="924">
        <f>Д3!G17</f>
        <v>87.13188000000001</v>
      </c>
      <c r="D22" s="925">
        <f>Д3!K17/Транспортування!$D$46*1000</f>
        <v>50.058606048764624</v>
      </c>
      <c r="E22" s="925">
        <f>Д3!O17/Транспортування!$E$46*1000</f>
        <v>50.058606048764624</v>
      </c>
      <c r="F22" s="925">
        <f>IF($F$46=0,0,Д3!S17/Транспортування!$F$46*1000)</f>
        <v>0</v>
      </c>
      <c r="G22" s="925">
        <f>IF($G$46=0,0,Д3!W17/Транспортування!$G$46*1000)</f>
        <v>0</v>
      </c>
      <c r="H22" s="915"/>
    </row>
    <row r="23" spans="1:9" s="865" customFormat="1" ht="12" customHeight="1">
      <c r="A23" s="922" t="s">
        <v>187</v>
      </c>
      <c r="B23" s="923" t="s">
        <v>311</v>
      </c>
      <c r="C23" s="924">
        <f>Д3!G18</f>
        <v>0</v>
      </c>
      <c r="D23" s="925">
        <f>Д3!K18/Транспортування!$D$46*1000</f>
        <v>0</v>
      </c>
      <c r="E23" s="925">
        <f>Д3!O18/Транспортування!$E$46*1000</f>
        <v>0</v>
      </c>
      <c r="F23" s="925">
        <f>IF($F$46=0,0,Д3!S18/Транспортування!$F$46*1000)</f>
        <v>0</v>
      </c>
      <c r="G23" s="925">
        <f>IF($G$46=0,0,Д3!W18/Транспортування!$G$46*1000)</f>
        <v>0</v>
      </c>
      <c r="H23" s="915"/>
    </row>
    <row r="24" spans="1:9" ht="12" customHeight="1">
      <c r="A24" s="922" t="s">
        <v>310</v>
      </c>
      <c r="B24" s="923" t="s">
        <v>215</v>
      </c>
      <c r="C24" s="924">
        <f>Д3!G19</f>
        <v>202.19201000000001</v>
      </c>
      <c r="D24" s="925">
        <f>Д3!K19/Транспортування!$D$46*1000</f>
        <v>116.16242154763421</v>
      </c>
      <c r="E24" s="925">
        <f>Д3!O19/Транспортування!$E$46*1000</f>
        <v>116.1624215476342</v>
      </c>
      <c r="F24" s="925">
        <f>IF($F$46=0,0,Д3!S19/Транспортування!$F$46*1000)</f>
        <v>0</v>
      </c>
      <c r="G24" s="925">
        <f>IF($G$46=0,0,Д3!W19/Транспортування!$G$46*1000)</f>
        <v>0</v>
      </c>
      <c r="I24" s="865"/>
    </row>
    <row r="25" spans="1:9" ht="12" customHeight="1">
      <c r="A25" s="922" t="s">
        <v>188</v>
      </c>
      <c r="B25" s="923" t="s">
        <v>367</v>
      </c>
      <c r="C25" s="924">
        <f>SUM(C26:C29)</f>
        <v>0.71290896906681056</v>
      </c>
      <c r="D25" s="924">
        <f t="shared" ref="D25:G25" si="4">SUM(D26:D29)</f>
        <v>0.40957717463626853</v>
      </c>
      <c r="E25" s="924">
        <f t="shared" si="4"/>
        <v>0.40957717463626853</v>
      </c>
      <c r="F25" s="924">
        <f t="shared" si="4"/>
        <v>0</v>
      </c>
      <c r="G25" s="924">
        <f t="shared" si="4"/>
        <v>0</v>
      </c>
      <c r="H25" s="865"/>
      <c r="I25" s="865"/>
    </row>
    <row r="26" spans="1:9" ht="12" customHeight="1">
      <c r="A26" s="922" t="s">
        <v>189</v>
      </c>
      <c r="B26" s="923" t="s">
        <v>190</v>
      </c>
      <c r="C26" s="924">
        <f>Д3!G21</f>
        <v>3.8357002233477711E-2</v>
      </c>
      <c r="D26" s="925">
        <f>Д3!K21/Транспортування!$D$46*1000</f>
        <v>2.2036688110221487E-2</v>
      </c>
      <c r="E26" s="925">
        <f>Д3!O21/Транспортування!$E$46*1000</f>
        <v>2.2036688110221487E-2</v>
      </c>
      <c r="F26" s="925">
        <f>IF($F$46=0,0,Д3!S21/Транспортування!$F$46*1000)</f>
        <v>0</v>
      </c>
      <c r="G26" s="925">
        <f>IF($G$46=0,0,Д3!W21/Транспортування!$G$46*1000)</f>
        <v>0</v>
      </c>
      <c r="I26" s="865"/>
    </row>
    <row r="27" spans="1:9" ht="12" customHeight="1">
      <c r="A27" s="922" t="s">
        <v>191</v>
      </c>
      <c r="B27" s="923" t="s">
        <v>195</v>
      </c>
      <c r="C27" s="924">
        <f>Д3!G22</f>
        <v>8.4385261899903152E-3</v>
      </c>
      <c r="D27" s="925">
        <f>Д3!K22/Транспортування!$D$46*1000</f>
        <v>4.8480631678888119E-3</v>
      </c>
      <c r="E27" s="925">
        <f>Д3!O22/Транспортування!$E$46*1000</f>
        <v>4.8480631678888119E-3</v>
      </c>
      <c r="F27" s="925">
        <f>IF($F$46=0,0,Д3!S22/Транспортування!$F$46*1000)</f>
        <v>0</v>
      </c>
      <c r="G27" s="925">
        <f>IF($G$46=0,0,Д3!W22/Транспортування!$G$46*1000)</f>
        <v>0</v>
      </c>
      <c r="I27" s="865"/>
    </row>
    <row r="28" spans="1:9" s="865" customFormat="1" ht="12" customHeight="1">
      <c r="A28" s="922" t="s">
        <v>193</v>
      </c>
      <c r="B28" s="923" t="s">
        <v>214</v>
      </c>
      <c r="C28" s="924">
        <f>Д3!G23</f>
        <v>7.1943065839753014E-3</v>
      </c>
      <c r="D28" s="925">
        <f>Д3!K23/Транспортування!$D$46*1000</f>
        <v>4.1332398552774621E-3</v>
      </c>
      <c r="E28" s="925">
        <f>Д3!O23/Транспортування!$E$46*1000</f>
        <v>4.1332398552774621E-3</v>
      </c>
      <c r="F28" s="925">
        <f>IF($F$46=0,0,Д3!S23/Транспортування!$F$46*1000)</f>
        <v>0</v>
      </c>
      <c r="G28" s="925">
        <f>IF($G$46=0,0,Д3!W23/Транспортування!$G$46*1000)</f>
        <v>0</v>
      </c>
      <c r="H28" s="915"/>
    </row>
    <row r="29" spans="1:9" ht="12" customHeight="1">
      <c r="A29" s="922" t="s">
        <v>369</v>
      </c>
      <c r="B29" s="923" t="s">
        <v>194</v>
      </c>
      <c r="C29" s="924">
        <f>Д3!G24</f>
        <v>0.6589191340593672</v>
      </c>
      <c r="D29" s="925">
        <f>Д3!K24/Транспортування!$D$46*1000</f>
        <v>0.37855918350288076</v>
      </c>
      <c r="E29" s="925">
        <f>Д3!O24/Транспортування!$E$46*1000</f>
        <v>0.37855918350288076</v>
      </c>
      <c r="F29" s="925">
        <f>IF($F$46=0,0,Д3!S24/Транспортування!$F$46*1000)</f>
        <v>0</v>
      </c>
      <c r="G29" s="925">
        <f>IF($G$46=0,0,Д3!W24/Транспортування!$G$46*1000)</f>
        <v>0</v>
      </c>
      <c r="I29" s="865"/>
    </row>
    <row r="30" spans="1:9" ht="12" customHeight="1">
      <c r="A30" s="922" t="s">
        <v>301</v>
      </c>
      <c r="B30" s="923" t="s">
        <v>217</v>
      </c>
      <c r="C30" s="924">
        <f>SUM(C31:C34)</f>
        <v>6.035019524155274</v>
      </c>
      <c r="D30" s="924">
        <f t="shared" ref="D30:G30" si="5">SUM(D31:D34)</f>
        <v>3.4672115975954134</v>
      </c>
      <c r="E30" s="924">
        <f t="shared" si="5"/>
        <v>3.4672115975954134</v>
      </c>
      <c r="F30" s="924">
        <f t="shared" si="5"/>
        <v>0</v>
      </c>
      <c r="G30" s="924">
        <f t="shared" si="5"/>
        <v>0</v>
      </c>
      <c r="H30" s="865"/>
      <c r="I30" s="865"/>
    </row>
    <row r="31" spans="1:9" ht="12" customHeight="1">
      <c r="A31" s="922" t="s">
        <v>144</v>
      </c>
      <c r="B31" s="923" t="s">
        <v>190</v>
      </c>
      <c r="C31" s="924">
        <f>Д3!G26</f>
        <v>4.3424944661460732</v>
      </c>
      <c r="D31" s="925">
        <f>Д3!K26/Транспортування!$D$46*1000</f>
        <v>2.4948299032426102</v>
      </c>
      <c r="E31" s="925">
        <f>Д3!O26/Транспортування!$E$46*1000</f>
        <v>2.4948299032426102</v>
      </c>
      <c r="F31" s="925">
        <f>IF($F$46=0,0,Д3!S26/Транспортування!$F$46*1000)</f>
        <v>0</v>
      </c>
      <c r="G31" s="925">
        <f>IF($G$46=0,0,Д3!W26/Транспортування!$G$46*1000)</f>
        <v>0</v>
      </c>
      <c r="I31" s="865"/>
    </row>
    <row r="32" spans="1:9" ht="12" customHeight="1">
      <c r="A32" s="922" t="s">
        <v>145</v>
      </c>
      <c r="B32" s="923" t="s">
        <v>195</v>
      </c>
      <c r="C32" s="924">
        <f>Д3!G27</f>
        <v>0.95534899707275778</v>
      </c>
      <c r="D32" s="925">
        <f>Д3!K27/Транспортування!$D$46*1000</f>
        <v>0.54886270195877296</v>
      </c>
      <c r="E32" s="925">
        <f>Д3!O27/Транспортування!$E$46*1000</f>
        <v>0.54886270195877296</v>
      </c>
      <c r="F32" s="925">
        <f>IF($F$46=0,0,Д3!S27/Транспортування!$F$46*1000)</f>
        <v>0</v>
      </c>
      <c r="G32" s="925">
        <f>IF($G$46=0,0,Д3!W27/Транспортування!$G$46*1000)</f>
        <v>0</v>
      </c>
      <c r="I32" s="865"/>
    </row>
    <row r="33" spans="1:9" s="865" customFormat="1" ht="12" customHeight="1">
      <c r="A33" s="922" t="s">
        <v>196</v>
      </c>
      <c r="B33" s="923" t="s">
        <v>214</v>
      </c>
      <c r="C33" s="924">
        <f>Д3!G28</f>
        <v>0.14151496374068662</v>
      </c>
      <c r="D33" s="925">
        <f>Д3!K28/Транспортування!$D$46*1000</f>
        <v>8.1302524631630138E-2</v>
      </c>
      <c r="E33" s="925">
        <f>Д3!O28/Транспортування!$E$46*1000</f>
        <v>8.1302524631630138E-2</v>
      </c>
      <c r="F33" s="925">
        <f>IF($F$46=0,0,Д3!S28/Транспортування!$F$46*1000)</f>
        <v>0</v>
      </c>
      <c r="G33" s="925">
        <f>IF($G$46=0,0,Д3!W28/Транспортування!$G$46*1000)</f>
        <v>0</v>
      </c>
      <c r="H33" s="915"/>
    </row>
    <row r="34" spans="1:9" ht="12" customHeight="1">
      <c r="A34" s="922" t="s">
        <v>371</v>
      </c>
      <c r="B34" s="923" t="s">
        <v>194</v>
      </c>
      <c r="C34" s="924">
        <f>Д3!G29</f>
        <v>0.59566109719575722</v>
      </c>
      <c r="D34" s="925">
        <f>Д3!K29/Транспортування!$D$46*1000</f>
        <v>0.34221646776239995</v>
      </c>
      <c r="E34" s="925">
        <f>Д3!O29/Транспортування!$E$46*1000</f>
        <v>0.34221646776239995</v>
      </c>
      <c r="F34" s="925">
        <f>IF($F$46=0,0,Д3!S29/Транспортування!$F$46*1000)</f>
        <v>0</v>
      </c>
      <c r="G34" s="925">
        <f>IF($G$46=0,0,Д3!W29/Транспортування!$G$46*1000)</f>
        <v>0</v>
      </c>
      <c r="I34" s="865"/>
    </row>
    <row r="35" spans="1:9" ht="12" customHeight="1">
      <c r="A35" s="922" t="s">
        <v>197</v>
      </c>
      <c r="B35" s="923" t="s">
        <v>1014</v>
      </c>
      <c r="C35" s="924">
        <v>0</v>
      </c>
      <c r="D35" s="925">
        <v>0</v>
      </c>
      <c r="E35" s="925">
        <v>0</v>
      </c>
      <c r="F35" s="925">
        <v>0</v>
      </c>
      <c r="G35" s="925">
        <v>0</v>
      </c>
      <c r="H35" s="926"/>
      <c r="I35" s="865"/>
    </row>
    <row r="36" spans="1:9" ht="12" customHeight="1">
      <c r="A36" s="927" t="s">
        <v>198</v>
      </c>
      <c r="B36" s="928" t="s">
        <v>635</v>
      </c>
      <c r="C36" s="924">
        <f>C14+C30</f>
        <v>534.7045321440803</v>
      </c>
      <c r="D36" s="924">
        <f t="shared" ref="D36:G36" si="6">D14+D30</f>
        <v>307.19598299829539</v>
      </c>
      <c r="E36" s="924">
        <f t="shared" si="6"/>
        <v>307.19598299829534</v>
      </c>
      <c r="F36" s="924">
        <f t="shared" si="6"/>
        <v>0</v>
      </c>
      <c r="G36" s="924">
        <f t="shared" si="6"/>
        <v>0</v>
      </c>
      <c r="H36" s="865"/>
      <c r="I36" s="865"/>
    </row>
    <row r="37" spans="1:9" ht="12" customHeight="1">
      <c r="A37" s="927" t="s">
        <v>147</v>
      </c>
      <c r="B37" s="928" t="s">
        <v>1034</v>
      </c>
      <c r="C37" s="925">
        <f>Д3!G33</f>
        <v>1343.7376818747086</v>
      </c>
      <c r="D37" s="925">
        <f>Д3!K33/Транспортування!$D$46*1000</f>
        <v>562.08780668071495</v>
      </c>
      <c r="E37" s="925">
        <f>Д3!O33/Транспортування!$E$46*1000</f>
        <v>869.98045422372206</v>
      </c>
      <c r="F37" s="925">
        <f>IF($F$46=0,0,Д3!S33/Транспортування!$F$46*1000)</f>
        <v>0</v>
      </c>
      <c r="G37" s="925">
        <f>IF($G$46=0,0,Д3!W33/Транспортування!$G$46*1000)</f>
        <v>0</v>
      </c>
      <c r="H37" s="865"/>
      <c r="I37" s="865"/>
    </row>
    <row r="38" spans="1:9" s="926" customFormat="1" ht="12" customHeight="1">
      <c r="A38" s="927" t="s">
        <v>148</v>
      </c>
      <c r="B38" s="928" t="s">
        <v>1035</v>
      </c>
      <c r="C38" s="925">
        <f>Д3!G38</f>
        <v>0</v>
      </c>
      <c r="D38" s="925">
        <f>Д3!K38/Транспортування!$D$46*1000</f>
        <v>0</v>
      </c>
      <c r="E38" s="925">
        <f>Д3!O38/Транспортування!$E$46*1000</f>
        <v>0</v>
      </c>
      <c r="F38" s="925">
        <f>IF($F$46=0,0,Д3!S38/Транспортування!$F$46*1000)</f>
        <v>0</v>
      </c>
      <c r="G38" s="925">
        <f>IF($G$46=0,0,Д3!W38/Транспортування!$G$46*1000)</f>
        <v>0</v>
      </c>
      <c r="H38" s="865"/>
    </row>
    <row r="39" spans="1:9" s="865" customFormat="1" ht="14.25">
      <c r="A39" s="927" t="s">
        <v>150</v>
      </c>
      <c r="B39" s="923" t="s">
        <v>547</v>
      </c>
      <c r="C39" s="925">
        <f>Д3!G39</f>
        <v>0</v>
      </c>
      <c r="D39" s="925">
        <v>0</v>
      </c>
      <c r="E39" s="925">
        <v>0</v>
      </c>
      <c r="F39" s="925">
        <v>0</v>
      </c>
      <c r="G39" s="925">
        <v>0</v>
      </c>
    </row>
    <row r="40" spans="1:9" s="865" customFormat="1" ht="14.25">
      <c r="A40" s="927" t="s">
        <v>161</v>
      </c>
      <c r="B40" s="928" t="s">
        <v>121</v>
      </c>
      <c r="C40" s="925">
        <v>0</v>
      </c>
      <c r="D40" s="925">
        <v>0</v>
      </c>
      <c r="E40" s="925">
        <v>0</v>
      </c>
      <c r="F40" s="925">
        <v>0</v>
      </c>
      <c r="G40" s="925">
        <v>0</v>
      </c>
    </row>
    <row r="41" spans="1:9" s="865" customFormat="1" ht="14.25">
      <c r="A41" s="929" t="s">
        <v>282</v>
      </c>
      <c r="B41" s="930" t="s">
        <v>373</v>
      </c>
      <c r="C41" s="931">
        <v>0</v>
      </c>
      <c r="D41" s="931">
        <v>0</v>
      </c>
      <c r="E41" s="931">
        <v>0</v>
      </c>
      <c r="F41" s="931">
        <v>0</v>
      </c>
      <c r="G41" s="931">
        <v>0</v>
      </c>
    </row>
    <row r="42" spans="1:9" s="865" customFormat="1" ht="22.5">
      <c r="A42" s="927" t="s">
        <v>283</v>
      </c>
      <c r="B42" s="928" t="s">
        <v>548</v>
      </c>
      <c r="C42" s="925">
        <f>SUM(C43:C45)</f>
        <v>79.887081334718943</v>
      </c>
      <c r="D42" s="925">
        <f>ROUNDDOWN(SUM(D43:D45),2)</f>
        <v>21.2</v>
      </c>
      <c r="E42" s="925">
        <f t="shared" ref="E42:G42" si="7">SUM(E43:E45)</f>
        <v>57.423240840098423</v>
      </c>
      <c r="F42" s="925">
        <f t="shared" si="7"/>
        <v>0</v>
      </c>
      <c r="G42" s="925">
        <f t="shared" si="7"/>
        <v>0</v>
      </c>
    </row>
    <row r="43" spans="1:9" s="865" customFormat="1">
      <c r="A43" s="927" t="s">
        <v>559</v>
      </c>
      <c r="B43" s="928" t="s">
        <v>119</v>
      </c>
      <c r="C43" s="925">
        <f>Д3!G44</f>
        <v>14.379674640249414</v>
      </c>
      <c r="D43" s="925">
        <f>Д3!K44/Транспортування!$D$46*1000</f>
        <v>3.816367857127362</v>
      </c>
      <c r="E43" s="925">
        <f>Д3!O44/Транспортування!$E$46*1000</f>
        <v>10.33618335121772</v>
      </c>
      <c r="F43" s="925">
        <f>IF($F$46=0,0,Д3!S44/Транспортування!$F$46*1000)</f>
        <v>0</v>
      </c>
      <c r="G43" s="925">
        <f>IF($G$46=0,0,Д3!W44/Транспортування!$G$46*1000)</f>
        <v>0</v>
      </c>
      <c r="H43" s="915"/>
    </row>
    <row r="44" spans="1:9" s="865" customFormat="1">
      <c r="A44" s="934" t="s">
        <v>560</v>
      </c>
      <c r="B44" s="935" t="s">
        <v>551</v>
      </c>
      <c r="C44" s="925">
        <f>Д3!G45</f>
        <v>0</v>
      </c>
      <c r="D44" s="925">
        <f>Д3!K45/Транспортування!$D$46*1000</f>
        <v>0</v>
      </c>
      <c r="E44" s="925">
        <f>Д3!O45/Транспортування!$E$46*1000</f>
        <v>0</v>
      </c>
      <c r="F44" s="925">
        <f>IF($F$46=0,0,Д3!S45/Транспортування!$F$46*1000)</f>
        <v>0</v>
      </c>
      <c r="G44" s="925">
        <f>IF($G$46=0,0,Д3!W45/Транспортування!$G$46*1000)</f>
        <v>0</v>
      </c>
      <c r="H44" s="915"/>
    </row>
    <row r="45" spans="1:9" s="865" customFormat="1" ht="24" customHeight="1">
      <c r="A45" s="927" t="s">
        <v>561</v>
      </c>
      <c r="B45" s="928" t="s">
        <v>518</v>
      </c>
      <c r="C45" s="925">
        <f>Д3!G46</f>
        <v>65.507406694469523</v>
      </c>
      <c r="D45" s="925">
        <f>Д3!K46/Транспортування!$D$46*1000</f>
        <v>17.385675793580205</v>
      </c>
      <c r="E45" s="925">
        <f>Д3!O46/Транспортування!$E$46*1000</f>
        <v>47.087057488880703</v>
      </c>
      <c r="F45" s="925">
        <f>IF($F$46=0,0,Д3!S46/Транспортування!$F$46*1000)</f>
        <v>0</v>
      </c>
      <c r="G45" s="925">
        <f>IF($G$46=0,0,Д3!W46/Транспортування!$G$46*1000)</f>
        <v>0</v>
      </c>
      <c r="H45" s="915"/>
    </row>
    <row r="46" spans="1:9" ht="22.5">
      <c r="A46" s="927" t="s">
        <v>284</v>
      </c>
      <c r="B46" s="936" t="s">
        <v>653</v>
      </c>
      <c r="C46" s="925">
        <f>Д3!G51</f>
        <v>1740.5974092670585</v>
      </c>
      <c r="D46" s="937">
        <f>Д3!K51</f>
        <v>553.92047917044965</v>
      </c>
      <c r="E46" s="937">
        <f>Д3!O51</f>
        <v>1186.6769300966089</v>
      </c>
      <c r="F46" s="937">
        <f>Д3!S51</f>
        <v>0</v>
      </c>
      <c r="G46" s="937">
        <f>Д3!W51</f>
        <v>0</v>
      </c>
      <c r="I46" s="865"/>
    </row>
    <row r="47" spans="1:9">
      <c r="A47" s="938"/>
      <c r="B47" s="939"/>
      <c r="C47" s="932"/>
      <c r="D47" s="940"/>
      <c r="E47" s="940"/>
      <c r="F47" s="940"/>
      <c r="G47" s="940"/>
      <c r="I47" s="865"/>
    </row>
    <row r="48" spans="1:9" ht="19.149999999999999" customHeight="1">
      <c r="A48" s="1403" t="s">
        <v>1082</v>
      </c>
      <c r="B48" s="1404"/>
      <c r="C48" s="880"/>
      <c r="D48" s="881"/>
      <c r="E48" s="1097"/>
      <c r="F48" s="1416" t="s">
        <v>1083</v>
      </c>
      <c r="G48" s="1417"/>
      <c r="I48" s="865"/>
    </row>
    <row r="49" spans="1:9" ht="15.75">
      <c r="A49" s="1103"/>
      <c r="B49" s="1101"/>
      <c r="C49" s="1102"/>
      <c r="D49" s="1101"/>
      <c r="E49" s="1102"/>
      <c r="F49" s="1394"/>
      <c r="G49" s="1394"/>
      <c r="I49" s="865"/>
    </row>
    <row r="50" spans="1:9">
      <c r="I50" s="865"/>
    </row>
  </sheetData>
  <mergeCells count="12">
    <mergeCell ref="E1:F1"/>
    <mergeCell ref="A48:B48"/>
    <mergeCell ref="B13:G13"/>
    <mergeCell ref="F48:G48"/>
    <mergeCell ref="F49:G49"/>
    <mergeCell ref="A5:G6"/>
    <mergeCell ref="A7:G7"/>
    <mergeCell ref="A9:A10"/>
    <mergeCell ref="B9:B10"/>
    <mergeCell ref="C9:C10"/>
    <mergeCell ref="D9:G9"/>
    <mergeCell ref="E2:H3"/>
  </mergeCells>
  <pageMargins left="1.1811023622047245" right="0.78740157480314965" top="0.39370078740157483" bottom="0.39370078740157483" header="0.31496062992125984" footer="0.31496062992125984"/>
  <pageSetup paperSize="9" scale="96" orientation="portrait" verticalDpi="0" r:id="rId1"/>
</worksheet>
</file>

<file path=xl/worksheets/sheet34.xml><?xml version="1.0" encoding="utf-8"?>
<worksheet xmlns="http://schemas.openxmlformats.org/spreadsheetml/2006/main" xmlns:r="http://schemas.openxmlformats.org/officeDocument/2006/relationships">
  <sheetPr>
    <tabColor rgb="FF92D050"/>
  </sheetPr>
  <dimension ref="A1:I44"/>
  <sheetViews>
    <sheetView tabSelected="1" view="pageBreakPreview" zoomScale="90" zoomScaleNormal="100" zoomScaleSheetLayoutView="90" workbookViewId="0">
      <selection activeCell="E2" sqref="E2:G3"/>
    </sheetView>
  </sheetViews>
  <sheetFormatPr defaultColWidth="9.140625" defaultRowHeight="15"/>
  <cols>
    <col min="1" max="1" width="4.85546875" style="945" customWidth="1"/>
    <col min="2" max="2" width="32.7109375" style="945" customWidth="1"/>
    <col min="3" max="3" width="10.140625" style="945" hidden="1" customWidth="1"/>
    <col min="4" max="4" width="9.28515625" style="945" hidden="1" customWidth="1"/>
    <col min="5" max="6" width="14.7109375" style="945" customWidth="1"/>
    <col min="7" max="7" width="15.5703125" style="945" customWidth="1"/>
    <col min="8" max="16384" width="9.140625" style="945"/>
  </cols>
  <sheetData>
    <row r="1" spans="1:9" ht="14.45" customHeight="1">
      <c r="A1" s="942"/>
      <c r="B1" s="943"/>
      <c r="C1" s="944"/>
      <c r="E1" s="1422" t="s">
        <v>1036</v>
      </c>
      <c r="F1" s="1422"/>
      <c r="G1" s="943"/>
      <c r="H1" s="943"/>
    </row>
    <row r="2" spans="1:9" ht="30" customHeight="1">
      <c r="A2" s="942"/>
      <c r="B2" s="943"/>
      <c r="C2" s="944"/>
      <c r="E2" s="1395" t="s">
        <v>1085</v>
      </c>
      <c r="F2" s="1395"/>
      <c r="G2" s="1395"/>
      <c r="H2" s="1096"/>
    </row>
    <row r="3" spans="1:9" ht="19.149999999999999" customHeight="1">
      <c r="A3" s="942"/>
      <c r="B3" s="943"/>
      <c r="C3" s="944"/>
      <c r="E3" s="1395"/>
      <c r="F3" s="1395"/>
      <c r="G3" s="1395"/>
      <c r="H3" s="1096"/>
    </row>
    <row r="4" spans="1:9">
      <c r="A4" s="942"/>
      <c r="B4" s="943"/>
      <c r="C4" s="944"/>
      <c r="F4" s="916"/>
      <c r="H4" s="943"/>
    </row>
    <row r="5" spans="1:9" ht="18.75">
      <c r="A5" s="1423" t="s">
        <v>1038</v>
      </c>
      <c r="B5" s="1423"/>
      <c r="C5" s="1423"/>
      <c r="D5" s="1423"/>
      <c r="E5" s="1423"/>
      <c r="F5" s="1423"/>
      <c r="G5" s="1423"/>
      <c r="H5" s="943"/>
    </row>
    <row r="6" spans="1:9" ht="18.75">
      <c r="A6" s="1424" t="str">
        <f>Виробництво!A6</f>
        <v>Акціонерному товариству "ОБЛТЕПЛОКОМУНЕНЕРГО"</v>
      </c>
      <c r="B6" s="1424"/>
      <c r="C6" s="1424"/>
      <c r="D6" s="1424"/>
      <c r="E6" s="1424"/>
      <c r="F6" s="1424"/>
      <c r="G6" s="1424"/>
    </row>
    <row r="7" spans="1:9" ht="16.149999999999999" customHeight="1">
      <c r="A7" s="942"/>
      <c r="B7" s="943"/>
      <c r="C7" s="944"/>
      <c r="D7" s="943"/>
      <c r="E7" s="943"/>
      <c r="F7" s="943"/>
      <c r="G7" s="946" t="s">
        <v>1031</v>
      </c>
    </row>
    <row r="8" spans="1:9" ht="35.25" customHeight="1">
      <c r="A8" s="1425" t="s">
        <v>127</v>
      </c>
      <c r="B8" s="1426" t="s">
        <v>278</v>
      </c>
      <c r="C8" s="1407" t="s">
        <v>1000</v>
      </c>
      <c r="D8" s="1409" t="s">
        <v>1001</v>
      </c>
      <c r="E8" s="1409"/>
      <c r="F8" s="1409"/>
      <c r="G8" s="1410"/>
    </row>
    <row r="9" spans="1:9" ht="48" customHeight="1">
      <c r="A9" s="1425"/>
      <c r="B9" s="1426"/>
      <c r="C9" s="1408"/>
      <c r="D9" s="855" t="s">
        <v>1002</v>
      </c>
      <c r="E9" s="855" t="s">
        <v>1003</v>
      </c>
      <c r="F9" s="855" t="s">
        <v>1004</v>
      </c>
      <c r="G9" s="855" t="s">
        <v>1005</v>
      </c>
    </row>
    <row r="10" spans="1:9">
      <c r="A10" s="947">
        <v>1</v>
      </c>
      <c r="B10" s="947">
        <v>2</v>
      </c>
      <c r="C10" s="947">
        <v>3</v>
      </c>
      <c r="D10" s="947">
        <v>4</v>
      </c>
      <c r="E10" s="947">
        <v>3</v>
      </c>
      <c r="F10" s="947">
        <v>4</v>
      </c>
      <c r="G10" s="947">
        <v>5</v>
      </c>
    </row>
    <row r="11" spans="1:9" ht="15" customHeight="1">
      <c r="A11" s="948" t="s">
        <v>1006</v>
      </c>
      <c r="B11" s="859" t="s">
        <v>1037</v>
      </c>
      <c r="C11" s="949">
        <f>C13+C26+C31+C32+C33+C34+C35</f>
        <v>38.239921887508189</v>
      </c>
      <c r="D11" s="949">
        <f t="shared" ref="D11:G11" si="0">D13+D26+D31+D32+D33+D34+D35</f>
        <v>21.613775667935574</v>
      </c>
      <c r="E11" s="949">
        <f t="shared" si="0"/>
        <v>22.133227986498568</v>
      </c>
      <c r="F11" s="949">
        <f t="shared" si="0"/>
        <v>0</v>
      </c>
      <c r="G11" s="949">
        <f t="shared" si="0"/>
        <v>0</v>
      </c>
    </row>
    <row r="12" spans="1:9">
      <c r="A12" s="948" t="s">
        <v>1008</v>
      </c>
      <c r="B12" s="1401" t="s">
        <v>1038</v>
      </c>
      <c r="C12" s="1401"/>
      <c r="D12" s="1401"/>
      <c r="E12" s="1401"/>
      <c r="F12" s="1401"/>
      <c r="G12" s="1401"/>
    </row>
    <row r="13" spans="1:9" ht="11.25" customHeight="1">
      <c r="A13" s="950">
        <v>1</v>
      </c>
      <c r="B13" s="951" t="s">
        <v>232</v>
      </c>
      <c r="C13" s="952">
        <f>C14+C15+C21+C16</f>
        <v>36.318582970759877</v>
      </c>
      <c r="D13" s="952">
        <f t="shared" ref="D13:G13" si="1">D14+D15+D21+D16</f>
        <v>20.86558487183612</v>
      </c>
      <c r="E13" s="952">
        <f t="shared" si="1"/>
        <v>20.86558487183612</v>
      </c>
      <c r="F13" s="952">
        <f t="shared" si="1"/>
        <v>0</v>
      </c>
      <c r="G13" s="952">
        <f t="shared" si="1"/>
        <v>0</v>
      </c>
    </row>
    <row r="14" spans="1:9">
      <c r="A14" s="950" t="s">
        <v>143</v>
      </c>
      <c r="B14" s="951" t="s">
        <v>233</v>
      </c>
      <c r="C14" s="952">
        <v>0</v>
      </c>
      <c r="D14" s="953">
        <v>0</v>
      </c>
      <c r="E14" s="953">
        <v>0</v>
      </c>
      <c r="F14" s="953">
        <v>0</v>
      </c>
      <c r="G14" s="953">
        <v>0</v>
      </c>
    </row>
    <row r="15" spans="1:9">
      <c r="A15" s="950" t="s">
        <v>35</v>
      </c>
      <c r="B15" s="951" t="s">
        <v>644</v>
      </c>
      <c r="C15" s="952">
        <f>Д4!G11</f>
        <v>29.14311</v>
      </c>
      <c r="D15" s="953">
        <f>Д4!K11/Постачання!$D$39*1000</f>
        <v>16.743165217206521</v>
      </c>
      <c r="E15" s="953">
        <f>Д4!O11/Постачання!$E$39*1000</f>
        <v>16.743165217206521</v>
      </c>
      <c r="F15" s="953">
        <f>IF($F$39=0,0,Д4!S11/Постачання!$F$39*1000)</f>
        <v>0</v>
      </c>
      <c r="G15" s="953">
        <f>IF($G$39=0,0,Д4!W11/Постачання!$G$39*1000)</f>
        <v>0</v>
      </c>
    </row>
    <row r="16" spans="1:9">
      <c r="A16" s="950" t="s">
        <v>185</v>
      </c>
      <c r="B16" s="951" t="s">
        <v>234</v>
      </c>
      <c r="C16" s="952">
        <f>SUM(C17:C20)</f>
        <v>7.1264974899999993</v>
      </c>
      <c r="D16" s="952">
        <f t="shared" ref="D16:G16" si="2">SUM(D17:D20)</f>
        <v>4.0942824871840235</v>
      </c>
      <c r="E16" s="952">
        <f t="shared" si="2"/>
        <v>4.0942824871840235</v>
      </c>
      <c r="F16" s="952">
        <f t="shared" si="2"/>
        <v>0</v>
      </c>
      <c r="G16" s="952">
        <f t="shared" si="2"/>
        <v>0</v>
      </c>
      <c r="I16" s="865"/>
    </row>
    <row r="17" spans="1:9">
      <c r="A17" s="950" t="s">
        <v>37</v>
      </c>
      <c r="B17" s="951" t="s">
        <v>192</v>
      </c>
      <c r="C17" s="952">
        <f>Д4!G13</f>
        <v>6.4114799999999992</v>
      </c>
      <c r="D17" s="953">
        <f>Д4!K13/Постачання!$D$39*1000</f>
        <v>3.6834939348207953</v>
      </c>
      <c r="E17" s="953">
        <f>Д4!O13/Постачання!$E$39*1000</f>
        <v>3.6834939348207953</v>
      </c>
      <c r="F17" s="953">
        <f>IF($F$39=0,0,Д4!S13/Постачання!$F$39*1000)</f>
        <v>0</v>
      </c>
      <c r="G17" s="953">
        <f>IF($G$39=0,0,Д4!W13/Постачання!$G$39*1000)</f>
        <v>0</v>
      </c>
      <c r="I17" s="865"/>
    </row>
    <row r="18" spans="1:9">
      <c r="A18" s="950" t="s">
        <v>39</v>
      </c>
      <c r="B18" s="951" t="s">
        <v>214</v>
      </c>
      <c r="C18" s="952">
        <f>Д4!G14</f>
        <v>0.58798000000000006</v>
      </c>
      <c r="D18" s="953">
        <f>Д4!K14/Постачання!$D$39*1000</f>
        <v>0.33780355920878358</v>
      </c>
      <c r="E18" s="953">
        <f>Д4!O14/Постачання!$E$39*1000</f>
        <v>0.33780355920878358</v>
      </c>
      <c r="F18" s="953">
        <f>IF($F$39=0,0,Д4!S14/Постачання!$F$39*1000)</f>
        <v>0</v>
      </c>
      <c r="G18" s="953">
        <f>IF($G$39=0,0,Д4!W14/Постачання!$G$39*1000)</f>
        <v>0</v>
      </c>
      <c r="I18" s="865"/>
    </row>
    <row r="19" spans="1:9">
      <c r="A19" s="950" t="s">
        <v>187</v>
      </c>
      <c r="B19" s="951" t="s">
        <v>311</v>
      </c>
      <c r="C19" s="952">
        <f>Д4!G15</f>
        <v>0</v>
      </c>
      <c r="D19" s="953">
        <f>Д4!K15/Постачання!$D$39*1000</f>
        <v>0</v>
      </c>
      <c r="E19" s="953">
        <f>Д4!O15/Постачання!$E$39*1000</f>
        <v>0</v>
      </c>
      <c r="F19" s="953">
        <f>IF($F$39=0,0,Д4!S15/Постачання!$F$39*1000)</f>
        <v>0</v>
      </c>
      <c r="G19" s="953">
        <f>IF($G$39=0,0,Д4!W15/Постачання!$G$39*1000)</f>
        <v>0</v>
      </c>
      <c r="I19" s="865"/>
    </row>
    <row r="20" spans="1:9">
      <c r="A20" s="950" t="s">
        <v>310</v>
      </c>
      <c r="B20" s="951" t="s">
        <v>215</v>
      </c>
      <c r="C20" s="952">
        <f>Д4!G16</f>
        <v>0.12703749</v>
      </c>
      <c r="D20" s="953">
        <f>Д4!K16/Постачання!$D$39*1000</f>
        <v>7.2984993154444441E-2</v>
      </c>
      <c r="E20" s="953">
        <f>Д4!O16/Постачання!$E$39*1000</f>
        <v>7.2984993154444441E-2</v>
      </c>
      <c r="F20" s="953">
        <f>IF($F$39=0,0,Д4!S16/Постачання!$F$39*1000)</f>
        <v>0</v>
      </c>
      <c r="G20" s="953">
        <f>IF($G$39=0,0,Д4!W16/Постачання!$G$39*1000)</f>
        <v>0</v>
      </c>
      <c r="I20" s="865"/>
    </row>
    <row r="21" spans="1:9">
      <c r="A21" s="950" t="s">
        <v>188</v>
      </c>
      <c r="B21" s="951" t="s">
        <v>367</v>
      </c>
      <c r="C21" s="952">
        <f>SUM(C22:C25)</f>
        <v>4.8975480759879189E-2</v>
      </c>
      <c r="D21" s="952">
        <f t="shared" ref="D21:G21" si="3">SUM(D22:D25)</f>
        <v>2.8137167445573805E-2</v>
      </c>
      <c r="E21" s="952">
        <f t="shared" si="3"/>
        <v>2.8137167445573805E-2</v>
      </c>
      <c r="F21" s="952">
        <f t="shared" si="3"/>
        <v>0</v>
      </c>
      <c r="G21" s="952">
        <f t="shared" si="3"/>
        <v>0</v>
      </c>
      <c r="I21" s="865"/>
    </row>
    <row r="22" spans="1:9">
      <c r="A22" s="950" t="s">
        <v>189</v>
      </c>
      <c r="B22" s="951" t="s">
        <v>190</v>
      </c>
      <c r="C22" s="952">
        <f>Д4!G18</f>
        <v>2.6350525893247411E-3</v>
      </c>
      <c r="D22" s="953">
        <f>Д4!K18/Постачання!$D$39*1000</f>
        <v>1.5138782669074091E-3</v>
      </c>
      <c r="E22" s="953">
        <f>Д4!O18/Постачання!$E$39*1000</f>
        <v>1.5138782669074091E-3</v>
      </c>
      <c r="F22" s="953">
        <f>IF($F$39=0,0,Д4!S18/Постачання!$F$39*1000)</f>
        <v>0</v>
      </c>
      <c r="G22" s="953">
        <f>IF($G$39=0,0,Д4!W18/Постачання!$G$39*1000)</f>
        <v>0</v>
      </c>
      <c r="I22" s="865"/>
    </row>
    <row r="23" spans="1:9">
      <c r="A23" s="950" t="s">
        <v>191</v>
      </c>
      <c r="B23" s="951" t="s">
        <v>192</v>
      </c>
      <c r="C23" s="952">
        <f>Д4!G19</f>
        <v>5.7971058717438647E-4</v>
      </c>
      <c r="D23" s="953">
        <f>Д4!K19/Постачання!$D$39*1000</f>
        <v>3.3305265427144038E-4</v>
      </c>
      <c r="E23" s="953">
        <f>Д4!O19/Постачання!$E$39*1000</f>
        <v>3.3305265427144038E-4</v>
      </c>
      <c r="F23" s="953">
        <f>IF($F$39=0,0,Д4!S19/Постачання!$F$39*1000)</f>
        <v>0</v>
      </c>
      <c r="G23" s="953">
        <f>IF($G$39=0,0,Д4!W19/Постачання!$G$39*1000)</f>
        <v>0</v>
      </c>
      <c r="I23" s="865"/>
    </row>
    <row r="24" spans="1:9">
      <c r="A24" s="950" t="s">
        <v>193</v>
      </c>
      <c r="B24" s="951" t="s">
        <v>214</v>
      </c>
      <c r="C24" s="952">
        <f>Д4!G20</f>
        <v>4.9423508326086791E-4</v>
      </c>
      <c r="D24" s="953">
        <f>Д4!K20/Постачання!$D$39*1000</f>
        <v>2.8394566177654108E-4</v>
      </c>
      <c r="E24" s="953">
        <f>Д4!O20/Постачання!$E$39*1000</f>
        <v>2.8394566177654108E-4</v>
      </c>
      <c r="F24" s="953">
        <f>IF($F$39=0,0,Д4!S20/Постачання!$F$39*1000)</f>
        <v>0</v>
      </c>
      <c r="G24" s="953">
        <f>IF($G$39=0,0,Д4!W20/Постачання!$G$39*1000)</f>
        <v>0</v>
      </c>
      <c r="I24" s="865"/>
    </row>
    <row r="25" spans="1:9">
      <c r="A25" s="950" t="s">
        <v>369</v>
      </c>
      <c r="B25" s="951" t="s">
        <v>194</v>
      </c>
      <c r="C25" s="952">
        <f>Д4!G21</f>
        <v>4.5266482500119193E-2</v>
      </c>
      <c r="D25" s="953">
        <f>Д4!K21/Постачання!$D$39*1000</f>
        <v>2.6006290862618416E-2</v>
      </c>
      <c r="E25" s="953">
        <f>Д4!O21/Постачання!$E$39*1000</f>
        <v>2.6006290862618416E-2</v>
      </c>
      <c r="F25" s="953">
        <f>IF($F$39=0,0,Д4!S21/Постачання!$F$39*1000)</f>
        <v>0</v>
      </c>
      <c r="G25" s="953">
        <f>IF($G$39=0,0,Д4!W21/Постачання!$G$39*1000)</f>
        <v>0</v>
      </c>
      <c r="I25" s="865"/>
    </row>
    <row r="26" spans="1:9">
      <c r="A26" s="950">
        <v>2</v>
      </c>
      <c r="B26" s="951" t="s">
        <v>217</v>
      </c>
      <c r="C26" s="952">
        <f>SUM(C27:C30)</f>
        <v>0.41459428260196673</v>
      </c>
      <c r="D26" s="952">
        <f t="shared" ref="D26:G26" si="4">SUM(D27:D30)</f>
        <v>0.2381907960994534</v>
      </c>
      <c r="E26" s="952">
        <f t="shared" si="4"/>
        <v>0.2381907960994534</v>
      </c>
      <c r="F26" s="952">
        <f t="shared" si="4"/>
        <v>0</v>
      </c>
      <c r="G26" s="952">
        <f t="shared" si="4"/>
        <v>0</v>
      </c>
      <c r="I26" s="865"/>
    </row>
    <row r="27" spans="1:9">
      <c r="A27" s="950" t="s">
        <v>144</v>
      </c>
      <c r="B27" s="951" t="s">
        <v>190</v>
      </c>
      <c r="C27" s="952">
        <f>Д4!G23</f>
        <v>0.29832105276359333</v>
      </c>
      <c r="D27" s="953">
        <f>Д4!K23/Постачання!$D$39*1000</f>
        <v>0.17139003607342621</v>
      </c>
      <c r="E27" s="953">
        <f>Д4!O23/Постачання!$E$39*1000</f>
        <v>0.17139003607342621</v>
      </c>
      <c r="F27" s="953">
        <f>IF($F$39=0,0,Д4!S23/Постачання!$F$39*1000)</f>
        <v>0</v>
      </c>
      <c r="G27" s="953">
        <f>IF($G$39=0,0,Д4!W23/Постачання!$G$39*1000)</f>
        <v>0</v>
      </c>
      <c r="I27" s="865"/>
    </row>
    <row r="28" spans="1:9">
      <c r="A28" s="950" t="s">
        <v>145</v>
      </c>
      <c r="B28" s="951" t="s">
        <v>195</v>
      </c>
      <c r="C28" s="952">
        <f>Д4!G24</f>
        <v>6.5630646345146385E-2</v>
      </c>
      <c r="D28" s="953">
        <f>Д4!K24/Постачання!$D$39*1000</f>
        <v>3.770581640287661E-2</v>
      </c>
      <c r="E28" s="953">
        <f>Д4!O24/Постачання!$E$39*1000</f>
        <v>3.770581640287661E-2</v>
      </c>
      <c r="F28" s="953">
        <f>IF($F$39=0,0,Д4!S24/Постачання!$F$39*1000)</f>
        <v>0</v>
      </c>
      <c r="G28" s="953">
        <f>IF($G$39=0,0,Д4!W24/Постачання!$G$39*1000)</f>
        <v>0</v>
      </c>
      <c r="I28" s="865"/>
    </row>
    <row r="29" spans="1:9">
      <c r="A29" s="950" t="s">
        <v>196</v>
      </c>
      <c r="B29" s="951" t="s">
        <v>214</v>
      </c>
      <c r="C29" s="952">
        <f>Д4!G25</f>
        <v>9.721806969253434E-3</v>
      </c>
      <c r="D29" s="953">
        <f>Д4!K25/Постачання!$D$39*1000</f>
        <v>5.5853277256957146E-3</v>
      </c>
      <c r="E29" s="953">
        <f>Д4!O25/Постачання!$E$39*1000</f>
        <v>5.5853277256957146E-3</v>
      </c>
      <c r="F29" s="953">
        <f>IF($F$39=0,0,Д4!S25/Постачання!$F$39*1000)</f>
        <v>0</v>
      </c>
      <c r="G29" s="953">
        <f>IF($G$39=0,0,Д4!W25/Постачання!$G$39*1000)</f>
        <v>0</v>
      </c>
      <c r="I29" s="865"/>
    </row>
    <row r="30" spans="1:9">
      <c r="A30" s="950" t="s">
        <v>371</v>
      </c>
      <c r="B30" s="951" t="s">
        <v>194</v>
      </c>
      <c r="C30" s="952">
        <f>Д4!G26</f>
        <v>4.0920776523973586E-2</v>
      </c>
      <c r="D30" s="953">
        <f>Д4!K26/Постачання!$D$39*1000</f>
        <v>2.3509615897454861E-2</v>
      </c>
      <c r="E30" s="953">
        <f>Д4!O26/Постачання!$E$39*1000</f>
        <v>2.3509615897454861E-2</v>
      </c>
      <c r="F30" s="953">
        <f>IF($F$39=0,0,Д4!S26/Постачання!$F$39*1000)</f>
        <v>0</v>
      </c>
      <c r="G30" s="953">
        <f>IF($G$39=0,0,Д4!W26/Постачання!$G$39*1000)</f>
        <v>0</v>
      </c>
      <c r="I30" s="865"/>
    </row>
    <row r="31" spans="1:9">
      <c r="A31" s="922" t="s">
        <v>197</v>
      </c>
      <c r="B31" s="923" t="s">
        <v>1014</v>
      </c>
      <c r="C31" s="952">
        <v>0</v>
      </c>
      <c r="D31" s="953">
        <v>0</v>
      </c>
      <c r="E31" s="953">
        <v>0</v>
      </c>
      <c r="F31" s="953">
        <v>0</v>
      </c>
      <c r="G31" s="953">
        <v>0</v>
      </c>
      <c r="I31" s="865"/>
    </row>
    <row r="32" spans="1:9">
      <c r="A32" s="950" t="s">
        <v>198</v>
      </c>
      <c r="B32" s="951" t="s">
        <v>111</v>
      </c>
      <c r="C32" s="952">
        <v>0</v>
      </c>
      <c r="D32" s="953">
        <v>0</v>
      </c>
      <c r="E32" s="953">
        <v>0</v>
      </c>
      <c r="F32" s="953">
        <v>0</v>
      </c>
      <c r="G32" s="953">
        <v>0</v>
      </c>
      <c r="I32" s="865"/>
    </row>
    <row r="33" spans="1:9">
      <c r="A33" s="950" t="s">
        <v>147</v>
      </c>
      <c r="B33" s="951" t="s">
        <v>121</v>
      </c>
      <c r="C33" s="952">
        <v>0</v>
      </c>
      <c r="D33" s="953">
        <v>0</v>
      </c>
      <c r="E33" s="953">
        <v>0</v>
      </c>
      <c r="F33" s="953">
        <v>0</v>
      </c>
      <c r="G33" s="953">
        <v>0</v>
      </c>
      <c r="I33" s="865"/>
    </row>
    <row r="34" spans="1:9">
      <c r="A34" s="950" t="s">
        <v>148</v>
      </c>
      <c r="B34" s="951" t="s">
        <v>373</v>
      </c>
      <c r="C34" s="952">
        <v>0</v>
      </c>
      <c r="D34" s="955">
        <v>0</v>
      </c>
      <c r="E34" s="955">
        <v>0</v>
      </c>
      <c r="F34" s="955">
        <v>0</v>
      </c>
      <c r="G34" s="955">
        <v>0</v>
      </c>
      <c r="I34" s="865"/>
    </row>
    <row r="35" spans="1:9" ht="22.5">
      <c r="A35" s="950" t="s">
        <v>150</v>
      </c>
      <c r="B35" s="951" t="s">
        <v>236</v>
      </c>
      <c r="C35" s="952">
        <f>SUM(C36:C38)</f>
        <v>1.5067446341463417</v>
      </c>
      <c r="D35" s="952">
        <f>ROUNDDOWN(SUM(D36:D38),2)</f>
        <v>0.51</v>
      </c>
      <c r="E35" s="952">
        <f t="shared" ref="E35:G35" si="5">SUM(E36:E38)</f>
        <v>1.0294523185629949</v>
      </c>
      <c r="F35" s="952">
        <f t="shared" si="5"/>
        <v>0</v>
      </c>
      <c r="G35" s="952">
        <f t="shared" si="5"/>
        <v>0</v>
      </c>
      <c r="I35" s="865"/>
    </row>
    <row r="36" spans="1:9" s="954" customFormat="1" ht="14.25">
      <c r="A36" s="950" t="s">
        <v>199</v>
      </c>
      <c r="B36" s="951" t="s">
        <v>119</v>
      </c>
      <c r="C36" s="952">
        <f>Д4!G32</f>
        <v>0.27121403414634165</v>
      </c>
      <c r="D36" s="953">
        <f>Д4!K32/Постачання!$D$39*1000</f>
        <v>9.2650694464355532E-2</v>
      </c>
      <c r="E36" s="953">
        <f>Д4!O32/Постачання!$E$39*1000</f>
        <v>0.1853014173413392</v>
      </c>
      <c r="F36" s="953">
        <f>IF($F$39=0,0,Д4!S32/Постачання!$F$39*1000)</f>
        <v>0</v>
      </c>
      <c r="G36" s="953">
        <f>IF($G$39=0,0,Д4!W32/Постачання!$G$39*1000)</f>
        <v>0</v>
      </c>
      <c r="I36" s="865"/>
    </row>
    <row r="37" spans="1:9" ht="22.5">
      <c r="A37" s="950" t="s">
        <v>200</v>
      </c>
      <c r="B37" s="951" t="s">
        <v>117</v>
      </c>
      <c r="C37" s="952">
        <f>Д4!G33</f>
        <v>0</v>
      </c>
      <c r="D37" s="953">
        <f>Д4!K33/Постачання!$D$39*1000</f>
        <v>0</v>
      </c>
      <c r="E37" s="953">
        <f>Д4!O33/Постачання!$E$39*1000</f>
        <v>0</v>
      </c>
      <c r="F37" s="953">
        <f>IF($F$39=0,0,Д4!S33/Постачання!$F$39*1000)</f>
        <v>0</v>
      </c>
      <c r="G37" s="953">
        <f>IF($G$39=0,0,Д4!W33/Постачання!$G$39*1000)</f>
        <v>0</v>
      </c>
      <c r="I37" s="865"/>
    </row>
    <row r="38" spans="1:9" s="954" customFormat="1" ht="14.25">
      <c r="A38" s="950" t="s">
        <v>201</v>
      </c>
      <c r="B38" s="951" t="s">
        <v>518</v>
      </c>
      <c r="C38" s="952">
        <f>Д4!G34</f>
        <v>1.2355306000000001</v>
      </c>
      <c r="D38" s="953">
        <f>Д4!K34/Постачання!$D$39*1000</f>
        <v>0.42207538589317511</v>
      </c>
      <c r="E38" s="953">
        <f>Д4!O34/Постачання!$E$39*1000</f>
        <v>0.8441509012216557</v>
      </c>
      <c r="F38" s="953">
        <f>IF($F$39=0,0,Д4!S34/Постачання!$F$39*1000)</f>
        <v>0</v>
      </c>
      <c r="G38" s="953">
        <f>IF($G$39=0,0,Д4!W34/Постачання!$G$39*1000)</f>
        <v>0</v>
      </c>
      <c r="I38" s="865"/>
    </row>
    <row r="39" spans="1:9" ht="22.5">
      <c r="A39" s="950" t="s">
        <v>161</v>
      </c>
      <c r="B39" s="951" t="s">
        <v>653</v>
      </c>
      <c r="C39" s="953">
        <f>Транспортування!C46</f>
        <v>1740.5974092670585</v>
      </c>
      <c r="D39" s="953">
        <f>Транспортування!D46</f>
        <v>553.92047917044965</v>
      </c>
      <c r="E39" s="953">
        <f>Транспортування!E46</f>
        <v>1186.6769300966089</v>
      </c>
      <c r="F39" s="953">
        <f>Транспортування!F46</f>
        <v>0</v>
      </c>
      <c r="G39" s="953">
        <f>Транспортування!G46</f>
        <v>0</v>
      </c>
      <c r="I39" s="865"/>
    </row>
    <row r="40" spans="1:9">
      <c r="A40" s="956"/>
      <c r="B40" s="957"/>
      <c r="C40" s="958"/>
      <c r="D40" s="958"/>
      <c r="E40" s="958"/>
      <c r="F40" s="958"/>
      <c r="G40" s="958"/>
      <c r="I40" s="865"/>
    </row>
    <row r="41" spans="1:9" ht="19.899999999999999" customHeight="1">
      <c r="A41" s="1403" t="s">
        <v>1082</v>
      </c>
      <c r="B41" s="1404"/>
      <c r="C41" s="880"/>
      <c r="D41" s="881"/>
      <c r="E41" s="1097"/>
      <c r="F41" s="1416" t="s">
        <v>1083</v>
      </c>
      <c r="G41" s="1417"/>
      <c r="I41" s="865"/>
    </row>
    <row r="42" spans="1:9" ht="15.75">
      <c r="A42" s="882"/>
      <c r="B42" s="1101"/>
      <c r="C42" s="1102"/>
      <c r="D42" s="1101"/>
      <c r="E42" s="1102"/>
      <c r="F42" s="1394"/>
      <c r="G42" s="1394"/>
      <c r="I42" s="865"/>
    </row>
    <row r="43" spans="1:9" ht="9.75" customHeight="1">
      <c r="I43" s="865"/>
    </row>
    <row r="44" spans="1:9" ht="15.75">
      <c r="H44" s="959"/>
    </row>
  </sheetData>
  <mergeCells count="12">
    <mergeCell ref="F42:G42"/>
    <mergeCell ref="A5:G5"/>
    <mergeCell ref="A6:G6"/>
    <mergeCell ref="A8:A9"/>
    <mergeCell ref="B8:B9"/>
    <mergeCell ref="C8:C9"/>
    <mergeCell ref="D8:G8"/>
    <mergeCell ref="E1:F1"/>
    <mergeCell ref="E2:G3"/>
    <mergeCell ref="A41:B41"/>
    <mergeCell ref="B12:G12"/>
    <mergeCell ref="F41:G41"/>
  </mergeCells>
  <pageMargins left="1.1811023622047245" right="0.78740157480314965" top="0.39370078740157483" bottom="0.39370078740157483" header="0.31496062992125984" footer="0.31496062992125984"/>
  <pageSetup paperSize="9" scale="97" orientation="portrait" verticalDpi="0" r:id="rId1"/>
</worksheet>
</file>

<file path=xl/worksheets/sheet35.xml><?xml version="1.0" encoding="utf-8"?>
<worksheet xmlns="http://schemas.openxmlformats.org/spreadsheetml/2006/main" xmlns:r="http://schemas.openxmlformats.org/officeDocument/2006/relationships">
  <sheetPr>
    <tabColor rgb="FF92D050"/>
    <pageSetUpPr fitToPage="1"/>
  </sheetPr>
  <dimension ref="B2:H19"/>
  <sheetViews>
    <sheetView workbookViewId="0">
      <selection activeCell="C7" sqref="C7:G7"/>
    </sheetView>
  </sheetViews>
  <sheetFormatPr defaultColWidth="9.140625" defaultRowHeight="15"/>
  <cols>
    <col min="1" max="1" width="3.85546875" style="765" customWidth="1"/>
    <col min="2" max="2" width="9.140625" style="765"/>
    <col min="3" max="3" width="36.85546875" style="765" customWidth="1"/>
    <col min="4" max="4" width="23" style="765" customWidth="1"/>
    <col min="5" max="5" width="27.28515625" style="765" customWidth="1"/>
    <col min="6" max="6" width="25" style="765" customWidth="1"/>
    <col min="7" max="7" width="21.5703125" style="765" customWidth="1"/>
    <col min="8" max="16384" width="9.140625" style="765"/>
  </cols>
  <sheetData>
    <row r="2" spans="2:7">
      <c r="E2" s="1390" t="s">
        <v>1063</v>
      </c>
      <c r="F2" s="1390"/>
      <c r="G2" s="1390"/>
    </row>
    <row r="3" spans="2:7">
      <c r="E3" s="891"/>
      <c r="F3" s="891" t="s">
        <v>998</v>
      </c>
      <c r="G3" s="891"/>
    </row>
    <row r="4" spans="2:7">
      <c r="E4" s="891"/>
      <c r="F4" s="849" t="s">
        <v>999</v>
      </c>
      <c r="G4" s="850"/>
    </row>
    <row r="5" spans="2:7">
      <c r="E5" s="775"/>
      <c r="F5" s="775"/>
      <c r="G5" s="775"/>
    </row>
    <row r="6" spans="2:7" ht="18.75">
      <c r="B6" s="1387" t="s">
        <v>1062</v>
      </c>
      <c r="C6" s="1387"/>
      <c r="D6" s="1387"/>
      <c r="E6" s="1387"/>
      <c r="F6" s="1387"/>
      <c r="G6" s="1387"/>
    </row>
    <row r="7" spans="2:7">
      <c r="C7" s="1388" t="str">
        <f>'Всі тарифи'!A2</f>
        <v>Акціонерне товариство "ОБЛТЕПЛОКОМУНЕНЕРГО" м. Чернігів, смт. Срібне</v>
      </c>
      <c r="D7" s="1388"/>
      <c r="E7" s="1388"/>
      <c r="F7" s="1388"/>
      <c r="G7" s="1388"/>
    </row>
    <row r="8" spans="2:7" ht="15.75">
      <c r="G8" s="892" t="s">
        <v>204</v>
      </c>
    </row>
    <row r="9" spans="2:7" s="895" customFormat="1" ht="45">
      <c r="B9" s="893" t="s">
        <v>127</v>
      </c>
      <c r="C9" s="893" t="s">
        <v>278</v>
      </c>
      <c r="D9" s="893" t="s">
        <v>1002</v>
      </c>
      <c r="E9" s="894" t="s">
        <v>1003</v>
      </c>
      <c r="F9" s="894" t="s">
        <v>1004</v>
      </c>
      <c r="G9" s="894" t="s">
        <v>1005</v>
      </c>
    </row>
    <row r="10" spans="2:7" s="775" customFormat="1">
      <c r="B10" s="896">
        <v>1</v>
      </c>
      <c r="C10" s="896">
        <v>2</v>
      </c>
      <c r="D10" s="896">
        <v>3</v>
      </c>
      <c r="E10" s="896">
        <v>4</v>
      </c>
      <c r="F10" s="896">
        <v>5</v>
      </c>
      <c r="G10" s="896">
        <v>6</v>
      </c>
    </row>
    <row r="11" spans="2:7" s="900" customFormat="1" ht="31.5">
      <c r="B11" s="897">
        <v>1</v>
      </c>
      <c r="C11" s="898" t="s">
        <v>1025</v>
      </c>
      <c r="D11" s="899">
        <f>D12*1.2</f>
        <v>4089.6480000000001</v>
      </c>
      <c r="E11" s="899">
        <f t="shared" ref="E11:G11" si="0">E12*1.2</f>
        <v>6034.8359999999993</v>
      </c>
      <c r="F11" s="899">
        <f>F12*1.2</f>
        <v>0</v>
      </c>
      <c r="G11" s="899">
        <f t="shared" si="0"/>
        <v>0</v>
      </c>
    </row>
    <row r="12" spans="2:7" s="903" customFormat="1">
      <c r="B12" s="901" t="s">
        <v>143</v>
      </c>
      <c r="C12" s="768" t="s">
        <v>1026</v>
      </c>
      <c r="D12" s="769">
        <f>Д5!F25</f>
        <v>3408.0400000000004</v>
      </c>
      <c r="E12" s="769">
        <f>Д5!H25</f>
        <v>5029.03</v>
      </c>
      <c r="F12" s="769">
        <f>Д5!J25</f>
        <v>0</v>
      </c>
      <c r="G12" s="769">
        <f>Д5!L25</f>
        <v>0</v>
      </c>
    </row>
    <row r="13" spans="2:7" s="903" customFormat="1">
      <c r="B13" s="901" t="s">
        <v>35</v>
      </c>
      <c r="C13" s="768" t="s">
        <v>1027</v>
      </c>
      <c r="D13" s="901" t="s">
        <v>1028</v>
      </c>
      <c r="E13" s="901" t="s">
        <v>1028</v>
      </c>
      <c r="F13" s="901" t="s">
        <v>1028</v>
      </c>
      <c r="G13" s="901" t="s">
        <v>1028</v>
      </c>
    </row>
    <row r="18" spans="2:8" s="906" customFormat="1" ht="18.75">
      <c r="B18" s="876"/>
      <c r="C18" s="879"/>
      <c r="D18" s="880"/>
      <c r="E18" s="881"/>
      <c r="F18" s="877"/>
      <c r="G18" s="971"/>
      <c r="H18" s="905"/>
    </row>
    <row r="19" spans="2:8" ht="15.75">
      <c r="B19" s="882"/>
      <c r="C19" s="883" t="s">
        <v>1022</v>
      </c>
      <c r="D19" s="884"/>
      <c r="E19" s="883" t="s">
        <v>1023</v>
      </c>
      <c r="F19" s="884"/>
      <c r="G19" s="908" t="s">
        <v>361</v>
      </c>
      <c r="H19" s="909"/>
    </row>
  </sheetData>
  <mergeCells count="3">
    <mergeCell ref="E2:G2"/>
    <mergeCell ref="B6:G6"/>
    <mergeCell ref="C7:G7"/>
  </mergeCells>
  <conditionalFormatting sqref="F4">
    <cfRule type="expression" dxfId="0" priority="1">
      <formula>AND(F4&lt;&gt;#REF!)</formula>
    </cfRule>
  </conditionalFormatting>
  <pageMargins left="0.7" right="0.7" top="0.75" bottom="0.75" header="0.3" footer="0.3"/>
  <pageSetup paperSize="9" scale="89" orientation="landscape" verticalDpi="0" r:id="rId1"/>
</worksheet>
</file>

<file path=xl/worksheets/sheet36.xml><?xml version="1.0" encoding="utf-8"?>
<worksheet xmlns="http://schemas.openxmlformats.org/spreadsheetml/2006/main" xmlns:r="http://schemas.openxmlformats.org/officeDocument/2006/relationships">
  <sheetPr>
    <tabColor rgb="FF00B0F0"/>
    <pageSetUpPr fitToPage="1"/>
  </sheetPr>
  <dimension ref="A1:I96"/>
  <sheetViews>
    <sheetView view="pageBreakPreview" topLeftCell="B7" zoomScale="80" zoomScaleNormal="90" zoomScaleSheetLayoutView="80" workbookViewId="0">
      <selection activeCell="E10" sqref="E10:E12"/>
    </sheetView>
  </sheetViews>
  <sheetFormatPr defaultColWidth="9.140625" defaultRowHeight="12"/>
  <cols>
    <col min="1" max="1" width="5.42578125" style="227" customWidth="1"/>
    <col min="2" max="2" width="43.28515625" style="227" customWidth="1"/>
    <col min="3" max="4" width="27.42578125" style="227" customWidth="1"/>
    <col min="5" max="5" width="22.28515625" style="227" customWidth="1"/>
    <col min="6" max="6" width="22.7109375" style="227" bestFit="1" customWidth="1"/>
    <col min="7" max="7" width="24.140625" style="227" customWidth="1"/>
    <col min="8" max="8" width="24.5703125" style="227" bestFit="1" customWidth="1"/>
    <col min="9" max="9" width="22.7109375" style="227" bestFit="1" customWidth="1"/>
    <col min="10" max="16384" width="9.140625" style="227"/>
  </cols>
  <sheetData>
    <row r="1" spans="1:9" ht="80.25" customHeight="1">
      <c r="E1" s="228"/>
      <c r="F1" s="228"/>
      <c r="G1" s="228"/>
      <c r="H1" s="1427" t="s">
        <v>789</v>
      </c>
      <c r="I1" s="1427"/>
    </row>
    <row r="2" spans="1:9">
      <c r="B2" s="1280" t="str">
        <f>"Розрахунок витрат на транспортування власної теплової енергії тепловими мережами інших суб’єктів господарювання на планований період з "&amp;ІНСТРУКЦІЯ!B1&amp;" року"</f>
        <v>Розрахунок витрат на транспортування власної теплової енергії тепловими мережами інших суб’єктів господарювання на планований період з  з 01.10.2021 р.-30.09.2022 р. року</v>
      </c>
      <c r="C2" s="1280"/>
      <c r="D2" s="1280"/>
      <c r="E2" s="1280"/>
      <c r="F2" s="1280"/>
      <c r="G2" s="1280"/>
      <c r="H2" s="1280"/>
      <c r="I2" s="1280"/>
    </row>
    <row r="3" spans="1:9" ht="25.5" customHeight="1">
      <c r="B3" s="1280" t="str">
        <f>'1_Елементи витрат'!A3</f>
        <v>Акціонерне товариство "ОБЛТЕПЛОКОМУНЕНЕРГО" м. Чернігів, смт. Срібне</v>
      </c>
      <c r="C3" s="1280"/>
      <c r="D3" s="1280"/>
      <c r="E3" s="1280"/>
      <c r="F3" s="1280"/>
      <c r="G3" s="1280"/>
      <c r="H3" s="1280"/>
      <c r="I3" s="1280"/>
    </row>
    <row r="4" spans="1:9">
      <c r="B4" s="1341" t="s">
        <v>126</v>
      </c>
      <c r="C4" s="1341"/>
      <c r="D4" s="1341"/>
      <c r="E4" s="1341"/>
      <c r="F4" s="1341"/>
      <c r="G4" s="1341"/>
      <c r="H4" s="1341"/>
      <c r="I4" s="1341"/>
    </row>
    <row r="5" spans="1:9">
      <c r="D5" s="229"/>
      <c r="E5" s="229"/>
      <c r="F5" s="229"/>
      <c r="I5" s="230" t="s">
        <v>255</v>
      </c>
    </row>
    <row r="6" spans="1:9" ht="12" customHeight="1">
      <c r="A6" s="1337" t="s">
        <v>127</v>
      </c>
      <c r="B6" s="1338" t="s">
        <v>128</v>
      </c>
      <c r="C6" s="1338" t="s">
        <v>531</v>
      </c>
      <c r="D6" s="1338" t="s">
        <v>790</v>
      </c>
      <c r="E6" s="1338" t="s">
        <v>309</v>
      </c>
      <c r="F6" s="1338"/>
      <c r="G6" s="1338" t="s">
        <v>532</v>
      </c>
      <c r="H6" s="1338" t="s">
        <v>309</v>
      </c>
      <c r="I6" s="1338"/>
    </row>
    <row r="7" spans="1:9" ht="85.5" customHeight="1">
      <c r="A7" s="1337"/>
      <c r="B7" s="1338"/>
      <c r="C7" s="1338"/>
      <c r="D7" s="1338"/>
      <c r="E7" s="147" t="s">
        <v>533</v>
      </c>
      <c r="F7" s="147" t="s">
        <v>791</v>
      </c>
      <c r="G7" s="1338"/>
      <c r="H7" s="147" t="s">
        <v>387</v>
      </c>
      <c r="I7" s="147" t="s">
        <v>389</v>
      </c>
    </row>
    <row r="8" spans="1:9">
      <c r="A8" s="232">
        <v>1</v>
      </c>
      <c r="B8" s="232">
        <v>2</v>
      </c>
      <c r="C8" s="232">
        <v>3</v>
      </c>
      <c r="D8" s="232">
        <v>4</v>
      </c>
      <c r="E8" s="232">
        <v>5</v>
      </c>
      <c r="F8" s="232">
        <v>6</v>
      </c>
      <c r="G8" s="232">
        <v>7</v>
      </c>
      <c r="H8" s="232">
        <v>8</v>
      </c>
      <c r="I8" s="232">
        <v>9</v>
      </c>
    </row>
    <row r="9" spans="1:9" s="238" customFormat="1" ht="36" customHeight="1">
      <c r="A9" s="233" t="s">
        <v>300</v>
      </c>
      <c r="B9" s="234" t="s">
        <v>885</v>
      </c>
      <c r="C9" s="235">
        <f>C10+C11+C12+C13+C14</f>
        <v>0</v>
      </c>
      <c r="D9" s="236" t="s">
        <v>69</v>
      </c>
      <c r="E9" s="236" t="s">
        <v>69</v>
      </c>
      <c r="F9" s="236" t="s">
        <v>69</v>
      </c>
      <c r="G9" s="237">
        <f>+G10+G11+G12+G13+G14</f>
        <v>0</v>
      </c>
      <c r="H9" s="237">
        <f>+H10+H11+H12+H13+H14</f>
        <v>0</v>
      </c>
      <c r="I9" s="237">
        <f>G9-H9</f>
        <v>0</v>
      </c>
    </row>
    <row r="10" spans="1:9" s="245" customFormat="1">
      <c r="A10" s="239" t="s">
        <v>143</v>
      </c>
      <c r="B10" s="240" t="s">
        <v>102</v>
      </c>
      <c r="C10" s="241">
        <f>Втрати!F24</f>
        <v>0</v>
      </c>
      <c r="D10" s="242">
        <f>E10+F10</f>
        <v>0</v>
      </c>
      <c r="E10" s="242">
        <f>IF(C10=0,0,'Річний план'!F60*Д2!L65/Д21!C10)</f>
        <v>0</v>
      </c>
      <c r="F10" s="242"/>
      <c r="G10" s="243">
        <f>C10*D10/1000</f>
        <v>0</v>
      </c>
      <c r="H10" s="243">
        <f>C10*E10/1000</f>
        <v>0</v>
      </c>
      <c r="I10" s="244" t="s">
        <v>69</v>
      </c>
    </row>
    <row r="11" spans="1:9" s="245" customFormat="1">
      <c r="A11" s="239" t="s">
        <v>35</v>
      </c>
      <c r="B11" s="240" t="s">
        <v>158</v>
      </c>
      <c r="C11" s="241">
        <f>Втрати!F25</f>
        <v>0</v>
      </c>
      <c r="D11" s="242">
        <f>E11+F11</f>
        <v>0</v>
      </c>
      <c r="E11" s="242">
        <f>IF(C11=0,0,'Річний план'!F61*Д2!L66/Д21!C11)</f>
        <v>0</v>
      </c>
      <c r="F11" s="242"/>
      <c r="G11" s="243">
        <f>C11*D11/1000</f>
        <v>0</v>
      </c>
      <c r="H11" s="243">
        <f t="shared" ref="H11:H14" si="0">C11*E11/1000</f>
        <v>0</v>
      </c>
      <c r="I11" s="244" t="s">
        <v>69</v>
      </c>
    </row>
    <row r="12" spans="1:9" s="245" customFormat="1">
      <c r="A12" s="239" t="s">
        <v>185</v>
      </c>
      <c r="B12" s="240" t="s">
        <v>160</v>
      </c>
      <c r="C12" s="241">
        <f>Втрати!F26</f>
        <v>0</v>
      </c>
      <c r="D12" s="242">
        <f>E12+F12</f>
        <v>0</v>
      </c>
      <c r="E12" s="242">
        <f>IF(C12=0,0,'Річний план'!F62*Д2!L67/Д21!C12)</f>
        <v>0</v>
      </c>
      <c r="F12" s="242"/>
      <c r="G12" s="243">
        <f>C12*D12/1000</f>
        <v>0</v>
      </c>
      <c r="H12" s="243">
        <f t="shared" si="0"/>
        <v>0</v>
      </c>
      <c r="I12" s="244" t="s">
        <v>69</v>
      </c>
    </row>
    <row r="13" spans="1:9" s="245" customFormat="1">
      <c r="A13" s="239" t="s">
        <v>188</v>
      </c>
      <c r="B13" s="240" t="s">
        <v>156</v>
      </c>
      <c r="C13" s="241">
        <f>Втрати!F27</f>
        <v>0</v>
      </c>
      <c r="D13" s="242">
        <f>E13+F13</f>
        <v>0</v>
      </c>
      <c r="E13" s="242">
        <f>IF(C13=0,0,'Річний план'!F63*Д2!X65/Д21!C13)</f>
        <v>0</v>
      </c>
      <c r="F13" s="242"/>
      <c r="G13" s="243">
        <f>C13*D13/1000</f>
        <v>0</v>
      </c>
      <c r="H13" s="243">
        <f t="shared" si="0"/>
        <v>0</v>
      </c>
      <c r="I13" s="244" t="s">
        <v>69</v>
      </c>
    </row>
    <row r="14" spans="1:9" s="245" customFormat="1">
      <c r="A14" s="239" t="s">
        <v>566</v>
      </c>
      <c r="B14" s="240" t="s">
        <v>425</v>
      </c>
      <c r="C14" s="241">
        <f>Втрати!F28</f>
        <v>0</v>
      </c>
      <c r="D14" s="242"/>
      <c r="E14" s="242"/>
      <c r="F14" s="242"/>
      <c r="G14" s="243">
        <f>C14*D14/1000</f>
        <v>0</v>
      </c>
      <c r="H14" s="243">
        <f t="shared" si="0"/>
        <v>0</v>
      </c>
      <c r="I14" s="244" t="s">
        <v>69</v>
      </c>
    </row>
    <row r="15" spans="1:9" s="245" customFormat="1">
      <c r="A15" s="239" t="s">
        <v>567</v>
      </c>
      <c r="B15" s="246" t="s">
        <v>426</v>
      </c>
      <c r="C15" s="236" t="s">
        <v>69</v>
      </c>
      <c r="D15" s="236" t="s">
        <v>69</v>
      </c>
      <c r="E15" s="236" t="s">
        <v>69</v>
      </c>
      <c r="F15" s="236" t="s">
        <v>69</v>
      </c>
      <c r="G15" s="247">
        <f>IF(C10=0,,G14/(C10+C11+C12+C13)*C10)</f>
        <v>0</v>
      </c>
      <c r="H15" s="247">
        <f>IF(C10=0,,H14/(C10+C11+C12+C13)*C10)</f>
        <v>0</v>
      </c>
      <c r="I15" s="248" t="s">
        <v>69</v>
      </c>
    </row>
    <row r="16" spans="1:9" s="245" customFormat="1">
      <c r="A16" s="239" t="s">
        <v>568</v>
      </c>
      <c r="B16" s="246" t="s">
        <v>427</v>
      </c>
      <c r="C16" s="236" t="s">
        <v>69</v>
      </c>
      <c r="D16" s="236" t="s">
        <v>69</v>
      </c>
      <c r="E16" s="236" t="s">
        <v>69</v>
      </c>
      <c r="F16" s="236" t="s">
        <v>69</v>
      </c>
      <c r="G16" s="247">
        <f>IF(C11=0,,G14/(C10+C11+C12+C13)*C11)</f>
        <v>0</v>
      </c>
      <c r="H16" s="247">
        <f>IF(C11=0,,H14/(C10+C11+C12+C13)*C11)</f>
        <v>0</v>
      </c>
      <c r="I16" s="248" t="s">
        <v>69</v>
      </c>
    </row>
    <row r="17" spans="1:9" s="245" customFormat="1">
      <c r="A17" s="239" t="s">
        <v>569</v>
      </c>
      <c r="B17" s="246" t="s">
        <v>428</v>
      </c>
      <c r="C17" s="236" t="s">
        <v>69</v>
      </c>
      <c r="D17" s="236" t="s">
        <v>69</v>
      </c>
      <c r="E17" s="236" t="s">
        <v>69</v>
      </c>
      <c r="F17" s="236" t="s">
        <v>69</v>
      </c>
      <c r="G17" s="247">
        <f>IF(C12=0,,G14/(C10+C11+C12+C13)*C12)</f>
        <v>0</v>
      </c>
      <c r="H17" s="247">
        <f>IF(C12=0,,H14/(C10+C11+C12+C13)*C12)</f>
        <v>0</v>
      </c>
      <c r="I17" s="248" t="s">
        <v>69</v>
      </c>
    </row>
    <row r="18" spans="1:9" s="245" customFormat="1">
      <c r="A18" s="249" t="s">
        <v>570</v>
      </c>
      <c r="B18" s="246" t="s">
        <v>429</v>
      </c>
      <c r="C18" s="236" t="s">
        <v>69</v>
      </c>
      <c r="D18" s="236" t="s">
        <v>69</v>
      </c>
      <c r="E18" s="236" t="s">
        <v>69</v>
      </c>
      <c r="F18" s="236" t="s">
        <v>69</v>
      </c>
      <c r="G18" s="247">
        <f>G14-G15-G16-G17</f>
        <v>0</v>
      </c>
      <c r="H18" s="247">
        <f t="shared" ref="H18" si="1">H14-H15-H16-H17</f>
        <v>0</v>
      </c>
      <c r="I18" s="248" t="s">
        <v>69</v>
      </c>
    </row>
    <row r="19" spans="1:9" s="238" customFormat="1" ht="47.25" customHeight="1">
      <c r="A19" s="233" t="s">
        <v>301</v>
      </c>
      <c r="B19" s="234" t="s">
        <v>792</v>
      </c>
      <c r="C19" s="235">
        <f>C20+C21+C22+C23+C24</f>
        <v>0</v>
      </c>
      <c r="D19" s="236" t="s">
        <v>69</v>
      </c>
      <c r="E19" s="236" t="s">
        <v>69</v>
      </c>
      <c r="F19" s="236" t="s">
        <v>69</v>
      </c>
      <c r="G19" s="237">
        <f>+G20+G21+G22+G23+G24</f>
        <v>0</v>
      </c>
      <c r="H19" s="237">
        <f t="shared" ref="H19" si="2">+H20+H21+H22+H23+H24</f>
        <v>0</v>
      </c>
      <c r="I19" s="237">
        <f>G19-H19</f>
        <v>0</v>
      </c>
    </row>
    <row r="20" spans="1:9" s="245" customFormat="1">
      <c r="A20" s="239" t="s">
        <v>144</v>
      </c>
      <c r="B20" s="240" t="s">
        <v>102</v>
      </c>
      <c r="C20" s="241"/>
      <c r="D20" s="242"/>
      <c r="E20" s="242"/>
      <c r="F20" s="242"/>
      <c r="G20" s="243">
        <f>C20*D20/1000</f>
        <v>0</v>
      </c>
      <c r="H20" s="243">
        <f t="shared" ref="H20:H24" si="3">D20*E20/1000</f>
        <v>0</v>
      </c>
      <c r="I20" s="244" t="s">
        <v>69</v>
      </c>
    </row>
    <row r="21" spans="1:9" s="245" customFormat="1">
      <c r="A21" s="239" t="s">
        <v>145</v>
      </c>
      <c r="B21" s="240" t="s">
        <v>158</v>
      </c>
      <c r="C21" s="241"/>
      <c r="D21" s="242"/>
      <c r="E21" s="242"/>
      <c r="F21" s="242"/>
      <c r="G21" s="243">
        <f>C21*D21/1000</f>
        <v>0</v>
      </c>
      <c r="H21" s="243">
        <f t="shared" si="3"/>
        <v>0</v>
      </c>
      <c r="I21" s="244" t="s">
        <v>69</v>
      </c>
    </row>
    <row r="22" spans="1:9" s="245" customFormat="1">
      <c r="A22" s="239" t="s">
        <v>196</v>
      </c>
      <c r="B22" s="240" t="s">
        <v>160</v>
      </c>
      <c r="C22" s="241"/>
      <c r="D22" s="242"/>
      <c r="E22" s="242"/>
      <c r="F22" s="242"/>
      <c r="G22" s="243">
        <f>C22*D22/1000</f>
        <v>0</v>
      </c>
      <c r="H22" s="243">
        <f t="shared" si="3"/>
        <v>0</v>
      </c>
      <c r="I22" s="244" t="s">
        <v>69</v>
      </c>
    </row>
    <row r="23" spans="1:9" s="245" customFormat="1">
      <c r="A23" s="239" t="s">
        <v>371</v>
      </c>
      <c r="B23" s="240" t="s">
        <v>156</v>
      </c>
      <c r="C23" s="241"/>
      <c r="D23" s="242"/>
      <c r="E23" s="242"/>
      <c r="F23" s="242"/>
      <c r="G23" s="243">
        <f>C23*D23/1000</f>
        <v>0</v>
      </c>
      <c r="H23" s="243">
        <f t="shared" si="3"/>
        <v>0</v>
      </c>
      <c r="I23" s="244" t="s">
        <v>69</v>
      </c>
    </row>
    <row r="24" spans="1:9" s="245" customFormat="1">
      <c r="A24" s="239" t="s">
        <v>574</v>
      </c>
      <c r="B24" s="240" t="s">
        <v>425</v>
      </c>
      <c r="C24" s="241"/>
      <c r="D24" s="242"/>
      <c r="E24" s="242"/>
      <c r="F24" s="242"/>
      <c r="G24" s="243">
        <f>C24*D24/1000</f>
        <v>0</v>
      </c>
      <c r="H24" s="243">
        <f t="shared" si="3"/>
        <v>0</v>
      </c>
      <c r="I24" s="244" t="s">
        <v>69</v>
      </c>
    </row>
    <row r="25" spans="1:9" s="245" customFormat="1">
      <c r="A25" s="239" t="s">
        <v>575</v>
      </c>
      <c r="B25" s="246" t="s">
        <v>426</v>
      </c>
      <c r="C25" s="236" t="s">
        <v>69</v>
      </c>
      <c r="D25" s="236" t="s">
        <v>69</v>
      </c>
      <c r="E25" s="236" t="s">
        <v>69</v>
      </c>
      <c r="F25" s="236" t="s">
        <v>69</v>
      </c>
      <c r="G25" s="247">
        <f>IF(C20=0,,G24/(C20+C21+C22+C23)*C20)</f>
        <v>0</v>
      </c>
      <c r="H25" s="247">
        <f>IF(C20=0,,H24/(C20+C21+C22+C23)*C20)</f>
        <v>0</v>
      </c>
      <c r="I25" s="248" t="s">
        <v>69</v>
      </c>
    </row>
    <row r="26" spans="1:9" s="245" customFormat="1">
      <c r="A26" s="239" t="s">
        <v>745</v>
      </c>
      <c r="B26" s="246" t="s">
        <v>427</v>
      </c>
      <c r="C26" s="236" t="s">
        <v>69</v>
      </c>
      <c r="D26" s="236" t="s">
        <v>69</v>
      </c>
      <c r="E26" s="236" t="s">
        <v>69</v>
      </c>
      <c r="F26" s="236" t="s">
        <v>69</v>
      </c>
      <c r="G26" s="247">
        <f>IF(C21=0,,G24/(C20+C21+C22+C23)*C21)</f>
        <v>0</v>
      </c>
      <c r="H26" s="247">
        <f>IF(C21=0,,H24/(C20+C21+C22+C23)*C21)</f>
        <v>0</v>
      </c>
      <c r="I26" s="248" t="s">
        <v>69</v>
      </c>
    </row>
    <row r="27" spans="1:9" s="245" customFormat="1">
      <c r="A27" s="239" t="s">
        <v>584</v>
      </c>
      <c r="B27" s="246" t="s">
        <v>428</v>
      </c>
      <c r="C27" s="236" t="s">
        <v>69</v>
      </c>
      <c r="D27" s="236" t="s">
        <v>69</v>
      </c>
      <c r="E27" s="236" t="s">
        <v>69</v>
      </c>
      <c r="F27" s="236" t="s">
        <v>69</v>
      </c>
      <c r="G27" s="247">
        <f>IF(C22=0,,G24/(C20+C21+C22+C23)*C22)</f>
        <v>0</v>
      </c>
      <c r="H27" s="247">
        <f>IF(C22=0,,H24/(C20+C21+C22+C23)*C22)</f>
        <v>0</v>
      </c>
      <c r="I27" s="248" t="s">
        <v>69</v>
      </c>
    </row>
    <row r="28" spans="1:9" s="245" customFormat="1" ht="20.25" customHeight="1">
      <c r="A28" s="249" t="s">
        <v>576</v>
      </c>
      <c r="B28" s="246" t="s">
        <v>429</v>
      </c>
      <c r="C28" s="236" t="s">
        <v>69</v>
      </c>
      <c r="D28" s="236" t="s">
        <v>69</v>
      </c>
      <c r="E28" s="236" t="s">
        <v>69</v>
      </c>
      <c r="F28" s="236" t="s">
        <v>69</v>
      </c>
      <c r="G28" s="247">
        <f>G24-G25-G26-G27</f>
        <v>0</v>
      </c>
      <c r="H28" s="247">
        <f t="shared" ref="H28" si="4">H24-H25-H26-H27</f>
        <v>0</v>
      </c>
      <c r="I28" s="248" t="s">
        <v>69</v>
      </c>
    </row>
    <row r="29" spans="1:9" ht="36">
      <c r="A29" s="233" t="s">
        <v>197</v>
      </c>
      <c r="B29" s="234" t="s">
        <v>793</v>
      </c>
      <c r="C29" s="235">
        <f>C30+C31+C32+C33</f>
        <v>0</v>
      </c>
      <c r="D29" s="250">
        <f>IF(C29=0,0,G29/C29*1000)</f>
        <v>0</v>
      </c>
      <c r="E29" s="250">
        <f>IF(C29=0,0,H29/C29*1000)</f>
        <v>0</v>
      </c>
      <c r="F29" s="250">
        <f>IF(C29=0,0,I29/C29*1000)</f>
        <v>0</v>
      </c>
      <c r="G29" s="237">
        <f>G30+G31+G32+G33</f>
        <v>0</v>
      </c>
      <c r="H29" s="237">
        <f t="shared" ref="H29" si="5">H30+H31+H32+H33</f>
        <v>0</v>
      </c>
      <c r="I29" s="237">
        <f>G29-H29</f>
        <v>0</v>
      </c>
    </row>
    <row r="30" spans="1:9">
      <c r="A30" s="239" t="s">
        <v>241</v>
      </c>
      <c r="B30" s="234" t="s">
        <v>102</v>
      </c>
      <c r="C30" s="241">
        <f>C10+C20</f>
        <v>0</v>
      </c>
      <c r="D30" s="242">
        <f>IF(C30=0,0,G30/C30*1000)</f>
        <v>0</v>
      </c>
      <c r="E30" s="242">
        <f t="shared" ref="E30:E33" si="6">IF(C30=0,0,H30/C30*1000)</f>
        <v>0</v>
      </c>
      <c r="F30" s="242"/>
      <c r="G30" s="243">
        <f>G10+G15+G20+G25</f>
        <v>0</v>
      </c>
      <c r="H30" s="243">
        <f t="shared" ref="H30" si="7">H10+H15+H20+H25</f>
        <v>0</v>
      </c>
      <c r="I30" s="244" t="s">
        <v>69</v>
      </c>
    </row>
    <row r="31" spans="1:9">
      <c r="A31" s="239" t="s">
        <v>242</v>
      </c>
      <c r="B31" s="234" t="s">
        <v>158</v>
      </c>
      <c r="C31" s="241">
        <f t="shared" ref="C31:C33" si="8">C11+C21</f>
        <v>0</v>
      </c>
      <c r="D31" s="242">
        <f>IF(C31=0,0,G31/C31*1000)</f>
        <v>0</v>
      </c>
      <c r="E31" s="242">
        <f t="shared" si="6"/>
        <v>0</v>
      </c>
      <c r="F31" s="242"/>
      <c r="G31" s="243">
        <f t="shared" ref="G31:H33" si="9">G11+G16+G21+G26</f>
        <v>0</v>
      </c>
      <c r="H31" s="243">
        <f t="shared" si="9"/>
        <v>0</v>
      </c>
      <c r="I31" s="244" t="s">
        <v>69</v>
      </c>
    </row>
    <row r="32" spans="1:9">
      <c r="A32" s="239" t="s">
        <v>243</v>
      </c>
      <c r="B32" s="234" t="s">
        <v>160</v>
      </c>
      <c r="C32" s="241">
        <f t="shared" si="8"/>
        <v>0</v>
      </c>
      <c r="D32" s="242">
        <f>IF(C32=0,0,G32/C32*1000)</f>
        <v>0</v>
      </c>
      <c r="E32" s="242">
        <f t="shared" si="6"/>
        <v>0</v>
      </c>
      <c r="F32" s="242"/>
      <c r="G32" s="243">
        <f t="shared" si="9"/>
        <v>0</v>
      </c>
      <c r="H32" s="243">
        <f t="shared" si="9"/>
        <v>0</v>
      </c>
      <c r="I32" s="244" t="s">
        <v>69</v>
      </c>
    </row>
    <row r="33" spans="1:9">
      <c r="A33" s="239" t="s">
        <v>403</v>
      </c>
      <c r="B33" s="234" t="s">
        <v>156</v>
      </c>
      <c r="C33" s="241">
        <f t="shared" si="8"/>
        <v>0</v>
      </c>
      <c r="D33" s="242">
        <f>IF(C33=0,0,G33/C33*1000)</f>
        <v>0</v>
      </c>
      <c r="E33" s="242">
        <f t="shared" si="6"/>
        <v>0</v>
      </c>
      <c r="F33" s="242"/>
      <c r="G33" s="243">
        <f t="shared" si="9"/>
        <v>0</v>
      </c>
      <c r="H33" s="243">
        <f t="shared" si="9"/>
        <v>0</v>
      </c>
      <c r="I33" s="244" t="s">
        <v>69</v>
      </c>
    </row>
    <row r="34" spans="1:9">
      <c r="B34" s="227" t="s">
        <v>534</v>
      </c>
    </row>
    <row r="36" spans="1:9" ht="15">
      <c r="B36" s="166" t="s">
        <v>224</v>
      </c>
      <c r="C36" s="167"/>
      <c r="D36" s="164"/>
      <c r="E36" s="198"/>
      <c r="F36" s="168"/>
      <c r="G36" s="168"/>
      <c r="H36" s="376"/>
    </row>
    <row r="37" spans="1:9" ht="12.75">
      <c r="B37" s="168"/>
      <c r="C37" s="169"/>
      <c r="D37" s="165"/>
      <c r="E37" s="164" t="s">
        <v>750</v>
      </c>
      <c r="F37" s="168"/>
      <c r="G37" s="168"/>
      <c r="H37" s="168" t="s">
        <v>562</v>
      </c>
    </row>
    <row r="39" spans="1:9" s="251" customFormat="1">
      <c r="A39" s="227"/>
      <c r="B39" s="227"/>
      <c r="C39" s="227"/>
      <c r="D39" s="227"/>
      <c r="E39" s="227"/>
      <c r="F39" s="227"/>
      <c r="G39" s="227"/>
      <c r="H39" s="227"/>
      <c r="I39" s="227"/>
    </row>
    <row r="96" spans="3:3">
      <c r="C96" s="219"/>
    </row>
  </sheetData>
  <autoFilter ref="A6:G34">
    <filterColumn colId="4" showButton="0"/>
  </autoFilter>
  <mergeCells count="11">
    <mergeCell ref="H6:I6"/>
    <mergeCell ref="H1:I1"/>
    <mergeCell ref="B2:I2"/>
    <mergeCell ref="B3:I3"/>
    <mergeCell ref="B4:I4"/>
    <mergeCell ref="G6:G7"/>
    <mergeCell ref="A6:A7"/>
    <mergeCell ref="B6:B7"/>
    <mergeCell ref="C6:C7"/>
    <mergeCell ref="D6:D7"/>
    <mergeCell ref="E6:F6"/>
  </mergeCells>
  <pageMargins left="0.21" right="0.25" top="0.21" bottom="1" header="0.21" footer="0.5"/>
  <pageSetup paperSize="9" scale="65" fitToHeight="0" orientation="landscape" r:id="rId1"/>
  <headerFooter alignWithMargins="0"/>
</worksheet>
</file>

<file path=xl/worksheets/sheet4.xml><?xml version="1.0" encoding="utf-8"?>
<worksheet xmlns="http://schemas.openxmlformats.org/spreadsheetml/2006/main" xmlns:r="http://schemas.openxmlformats.org/officeDocument/2006/relationships">
  <dimension ref="B4:L19"/>
  <sheetViews>
    <sheetView workbookViewId="0">
      <selection activeCell="I33" sqref="I33"/>
    </sheetView>
  </sheetViews>
  <sheetFormatPr defaultRowHeight="15"/>
  <cols>
    <col min="2" max="2" width="23.7109375" customWidth="1"/>
    <col min="3" max="3" width="16.7109375" customWidth="1"/>
    <col min="4" max="4" width="20.140625" customWidth="1"/>
    <col min="5" max="10" width="11.7109375" customWidth="1"/>
    <col min="11" max="11" width="18.5703125" customWidth="1"/>
    <col min="12" max="12" width="11.28515625" customWidth="1"/>
  </cols>
  <sheetData>
    <row r="4" spans="2:12" s="1004" customFormat="1">
      <c r="B4" s="1002"/>
      <c r="C4" s="1002" t="s">
        <v>857</v>
      </c>
      <c r="D4" s="1003" t="s">
        <v>504</v>
      </c>
      <c r="E4" s="1003" t="s">
        <v>110</v>
      </c>
      <c r="F4" s="1003" t="s">
        <v>1065</v>
      </c>
      <c r="G4" s="1003" t="s">
        <v>932</v>
      </c>
      <c r="H4" s="1003" t="s">
        <v>1066</v>
      </c>
      <c r="I4" s="1003" t="s">
        <v>934</v>
      </c>
      <c r="J4" s="1003" t="s">
        <v>935</v>
      </c>
      <c r="K4" s="1003" t="s">
        <v>505</v>
      </c>
      <c r="L4" s="1003" t="s">
        <v>110</v>
      </c>
    </row>
    <row r="5" spans="2:12" s="1008" customFormat="1">
      <c r="B5" s="1005" t="s">
        <v>1067</v>
      </c>
      <c r="C5" s="1006">
        <f>'2_ФОП'!I10+'2_ФОП'!J10+'2_ФОП'!K10+'2_ФОП'!L10+'2_ФОП'!M10+'2_ФОП'!N10</f>
        <v>2017096.32</v>
      </c>
      <c r="D5" s="1007">
        <f>D7/C7*C5</f>
        <v>9969.7963299999992</v>
      </c>
      <c r="E5" s="1007">
        <f>D5/D7*100</f>
        <v>100</v>
      </c>
      <c r="F5" s="1007"/>
      <c r="G5" s="1007"/>
      <c r="H5" s="1007"/>
      <c r="I5" s="1007"/>
      <c r="J5" s="1007"/>
      <c r="K5" s="1007">
        <f>K7/C7*C5</f>
        <v>84397.753590000008</v>
      </c>
      <c r="L5" s="1007">
        <f>E5</f>
        <v>100</v>
      </c>
    </row>
    <row r="6" spans="2:12" s="1008" customFormat="1">
      <c r="B6" s="1005" t="s">
        <v>543</v>
      </c>
      <c r="C6" s="1006">
        <f>'2_ФОП'!O10</f>
        <v>0</v>
      </c>
      <c r="D6" s="1007">
        <f>D7/C7*C6</f>
        <v>0</v>
      </c>
      <c r="E6" s="1007">
        <f>D6/D7*100</f>
        <v>0</v>
      </c>
      <c r="F6" s="1007"/>
      <c r="G6" s="1007"/>
      <c r="H6" s="1007"/>
      <c r="I6" s="1007"/>
      <c r="J6" s="1007"/>
      <c r="K6" s="1007">
        <f>K7/C7*C6</f>
        <v>0</v>
      </c>
      <c r="L6" s="1007">
        <f>E6</f>
        <v>0</v>
      </c>
    </row>
    <row r="7" spans="2:12" s="1004" customFormat="1">
      <c r="B7" s="1002" t="s">
        <v>1068</v>
      </c>
      <c r="C7" s="1009">
        <f>C5+C6</f>
        <v>2017096.32</v>
      </c>
      <c r="D7" s="1010">
        <f>'1_Елементи витрат'!BC2</f>
        <v>9969.7963299999992</v>
      </c>
      <c r="E7" s="1010">
        <f>E5+E6</f>
        <v>100</v>
      </c>
      <c r="F7" s="1010"/>
      <c r="G7" s="1010"/>
      <c r="H7" s="1010"/>
      <c r="I7" s="1010"/>
      <c r="J7" s="1010"/>
      <c r="K7" s="1010">
        <f>'1_Елементи витрат'!BD2</f>
        <v>84397.753590000008</v>
      </c>
      <c r="L7" s="1010">
        <f>E7</f>
        <v>100</v>
      </c>
    </row>
    <row r="8" spans="2:12" s="1008" customFormat="1">
      <c r="B8" s="1005"/>
      <c r="C8" s="1005"/>
      <c r="D8" s="1005"/>
      <c r="E8" s="1005"/>
      <c r="F8" s="1005"/>
      <c r="G8" s="1005"/>
      <c r="H8" s="1005"/>
      <c r="I8" s="1005"/>
      <c r="J8" s="1005"/>
      <c r="K8" s="1005"/>
      <c r="L8" s="1005"/>
    </row>
    <row r="9" spans="2:12" s="1008" customFormat="1">
      <c r="B9" s="1005"/>
      <c r="C9" s="1011" t="s">
        <v>21</v>
      </c>
      <c r="D9" s="1005"/>
      <c r="E9" s="1005"/>
      <c r="F9" s="1005"/>
      <c r="G9" s="1005"/>
      <c r="H9" s="1005"/>
      <c r="I9" s="1005"/>
      <c r="J9" s="1005"/>
      <c r="K9" s="1005"/>
      <c r="L9" s="1005"/>
    </row>
    <row r="10" spans="2:12" s="1015" customFormat="1">
      <c r="B10" s="1012" t="s">
        <v>1067</v>
      </c>
      <c r="C10" s="1013"/>
      <c r="D10" s="1014">
        <f>D5</f>
        <v>9969.7963299999992</v>
      </c>
      <c r="E10" s="1014"/>
      <c r="F10" s="1014"/>
      <c r="G10" s="1014"/>
      <c r="H10" s="1014"/>
      <c r="I10" s="1014"/>
      <c r="J10" s="1014"/>
      <c r="K10" s="1014">
        <f>K5</f>
        <v>84397.753590000008</v>
      </c>
      <c r="L10" s="1013"/>
    </row>
    <row r="11" spans="2:12">
      <c r="B11" s="1016" t="s">
        <v>1069</v>
      </c>
      <c r="C11" s="1017">
        <f>'1_Елементи витрат'!BF2</f>
        <v>6819072.411637878</v>
      </c>
      <c r="D11" s="1018">
        <f>$D$10/$C$18*C11</f>
        <v>9207.9118801733093</v>
      </c>
      <c r="E11" s="1019">
        <f t="shared" ref="E11:E17" si="0">D11/$D$7*100</f>
        <v>92.358074080870523</v>
      </c>
      <c r="F11" s="1019">
        <f>D11/Д2!H64</f>
        <v>4.3047415418028683</v>
      </c>
      <c r="G11" s="1020">
        <f>D11/Д2!H64*Д2!L64</f>
        <v>2921.472041963671</v>
      </c>
      <c r="H11" s="1020">
        <f>D11/Д2!H64*Д2!P64</f>
        <v>6286.4398382096388</v>
      </c>
      <c r="I11" s="1020">
        <f>D11/Д2!H64*Д2!T64</f>
        <v>0</v>
      </c>
      <c r="J11" s="1020">
        <f>D11/Д2!H64*Д2!X64</f>
        <v>0</v>
      </c>
      <c r="K11" s="1018">
        <f>$K$10/($C$18+$D$18)*(C11+D11)</f>
        <v>77948.139783242761</v>
      </c>
      <c r="L11" s="1019">
        <f>K11/$K$7*100</f>
        <v>92.358074080870509</v>
      </c>
    </row>
    <row r="12" spans="2:12">
      <c r="B12" s="1016" t="s">
        <v>1070</v>
      </c>
      <c r="C12" s="1017">
        <f>'1_Елементи витрат'!BH2</f>
        <v>0</v>
      </c>
      <c r="D12" s="1018">
        <f t="shared" ref="D12:D17" si="1">$D$10/$C$18*C12</f>
        <v>0</v>
      </c>
      <c r="E12" s="1019">
        <f t="shared" si="0"/>
        <v>0</v>
      </c>
      <c r="F12" s="1019"/>
      <c r="G12" s="1020"/>
      <c r="H12" s="1020"/>
      <c r="I12" s="1020"/>
      <c r="J12" s="1020"/>
      <c r="K12" s="1018">
        <f t="shared" ref="K12:K17" si="2">$K$10/($C$18+$D$18)*(C12+D12)</f>
        <v>0</v>
      </c>
      <c r="L12" s="1019">
        <f t="shared" ref="L12:L17" si="3">K12/$K$7*100</f>
        <v>0</v>
      </c>
    </row>
    <row r="13" spans="2:12">
      <c r="B13" s="1016" t="s">
        <v>1071</v>
      </c>
      <c r="C13" s="1017">
        <f>'1_Елементи витрат'!BJ2</f>
        <v>527956.60365085828</v>
      </c>
      <c r="D13" s="1018">
        <f t="shared" si="1"/>
        <v>712.90896906681053</v>
      </c>
      <c r="E13" s="1019">
        <f t="shared" si="0"/>
        <v>7.1506873908908686</v>
      </c>
      <c r="F13" s="1019">
        <f>D13/Д3!G51</f>
        <v>0.40957717463626847</v>
      </c>
      <c r="G13" s="1020">
        <f>D13/Д3!G51*Д3!K51</f>
        <v>226.87318483180076</v>
      </c>
      <c r="H13" s="1020">
        <f>D13/Д3!G51*Д3!O51</f>
        <v>486.03578423500971</v>
      </c>
      <c r="I13" s="1020">
        <f>D13/Д3!G51*Д3!S51</f>
        <v>0</v>
      </c>
      <c r="J13" s="1020">
        <f>D13/Д3!G51*Д3!W51</f>
        <v>0</v>
      </c>
      <c r="K13" s="1018">
        <f t="shared" si="2"/>
        <v>6035.0195241552747</v>
      </c>
      <c r="L13" s="1019">
        <f t="shared" si="3"/>
        <v>7.1506873908908668</v>
      </c>
    </row>
    <row r="14" spans="2:12">
      <c r="B14" s="1016" t="s">
        <v>57</v>
      </c>
      <c r="C14" s="1017">
        <f>'1_Елементи витрат'!BL2</f>
        <v>0</v>
      </c>
      <c r="D14" s="1018">
        <f t="shared" si="1"/>
        <v>0</v>
      </c>
      <c r="E14" s="1019">
        <f t="shared" si="0"/>
        <v>0</v>
      </c>
      <c r="F14" s="1019"/>
      <c r="G14" s="1020"/>
      <c r="H14" s="1020"/>
      <c r="I14" s="1020"/>
      <c r="J14" s="1020"/>
      <c r="K14" s="1018">
        <f t="shared" si="2"/>
        <v>0</v>
      </c>
      <c r="L14" s="1019">
        <f t="shared" si="3"/>
        <v>0</v>
      </c>
    </row>
    <row r="15" spans="2:12">
      <c r="B15" s="1016" t="s">
        <v>1072</v>
      </c>
      <c r="C15" s="1017">
        <f>'1_Елементи витрат'!BP2</f>
        <v>36269.607490000009</v>
      </c>
      <c r="D15" s="1018">
        <f t="shared" si="1"/>
        <v>48.97548075987919</v>
      </c>
      <c r="E15" s="1019">
        <f t="shared" si="0"/>
        <v>0.49123852823861242</v>
      </c>
      <c r="F15" s="1019">
        <f>C15/Д4!G38</f>
        <v>20.837447704390552</v>
      </c>
      <c r="G15" s="1020">
        <f>D15/Д4!G38*Д4!K38</f>
        <v>15.58575327395142</v>
      </c>
      <c r="H15" s="1020">
        <f>D15/Д4!G38*Д4!O38</f>
        <v>33.389727485927772</v>
      </c>
      <c r="I15" s="1020">
        <f>D15/Д4!G38*Д4!S38</f>
        <v>0</v>
      </c>
      <c r="J15" s="1020">
        <f>D15/Д4!G38*Д4!W38</f>
        <v>0</v>
      </c>
      <c r="K15" s="1018">
        <f t="shared" si="2"/>
        <v>414.59428260196671</v>
      </c>
      <c r="L15" s="1019">
        <f t="shared" si="3"/>
        <v>0.49123852823861242</v>
      </c>
    </row>
    <row r="16" spans="2:12">
      <c r="B16" s="1016" t="s">
        <v>894</v>
      </c>
      <c r="C16" s="1017">
        <f>'1_Елементи витрат'!BQ2</f>
        <v>0</v>
      </c>
      <c r="D16" s="1018">
        <f t="shared" si="1"/>
        <v>0</v>
      </c>
      <c r="E16" s="1019">
        <f t="shared" si="0"/>
        <v>0</v>
      </c>
      <c r="F16" s="1019"/>
      <c r="G16" s="1020"/>
      <c r="H16" s="1020"/>
      <c r="I16" s="1020"/>
      <c r="J16" s="1020"/>
      <c r="K16" s="1018">
        <f t="shared" si="2"/>
        <v>0</v>
      </c>
      <c r="L16" s="1019">
        <f t="shared" si="3"/>
        <v>0</v>
      </c>
    </row>
    <row r="17" spans="2:12">
      <c r="B17" s="1016" t="s">
        <v>895</v>
      </c>
      <c r="C17" s="1017">
        <f>'1_Елементи витрат'!BR2</f>
        <v>0</v>
      </c>
      <c r="D17" s="1018">
        <f t="shared" si="1"/>
        <v>0</v>
      </c>
      <c r="E17" s="1019">
        <f t="shared" si="0"/>
        <v>0</v>
      </c>
      <c r="F17" s="1019"/>
      <c r="G17" s="1020"/>
      <c r="H17" s="1020"/>
      <c r="I17" s="1020"/>
      <c r="J17" s="1020"/>
      <c r="K17" s="1018">
        <f t="shared" si="2"/>
        <v>0</v>
      </c>
      <c r="L17" s="1019">
        <f t="shared" si="3"/>
        <v>0</v>
      </c>
    </row>
    <row r="18" spans="2:12" s="389" customFormat="1">
      <c r="B18" s="1021"/>
      <c r="C18" s="1022">
        <f>SUM(C11:C17)</f>
        <v>7383298.622778737</v>
      </c>
      <c r="D18" s="1023">
        <f>SUM(D11:D17)</f>
        <v>9969.7963299999974</v>
      </c>
      <c r="E18" s="1024">
        <f>SUM(E11:E17)</f>
        <v>100</v>
      </c>
      <c r="F18" s="1024">
        <f>F11+F13+F15</f>
        <v>25.55176642082969</v>
      </c>
      <c r="G18" s="1025">
        <f>G11+G13+G15</f>
        <v>3163.9309800694232</v>
      </c>
      <c r="H18" s="1025">
        <f t="shared" ref="H18:J18" si="4">H11+H13+H15</f>
        <v>6805.8653499305756</v>
      </c>
      <c r="I18" s="1025">
        <f t="shared" si="4"/>
        <v>0</v>
      </c>
      <c r="J18" s="1025">
        <f t="shared" si="4"/>
        <v>0</v>
      </c>
      <c r="K18" s="1023">
        <f>SUM(K11:K17)</f>
        <v>84397.753589999993</v>
      </c>
      <c r="L18" s="1024">
        <f>SUM(L11:L17)</f>
        <v>99.999999999999986</v>
      </c>
    </row>
    <row r="19" spans="2:12">
      <c r="B19" s="1016"/>
      <c r="C19" s="1016"/>
      <c r="D19" s="1016"/>
      <c r="E19" s="1016"/>
      <c r="F19" s="1016"/>
      <c r="G19" s="1018"/>
      <c r="H19" s="1018"/>
      <c r="I19" s="1018"/>
      <c r="J19" s="1018"/>
      <c r="K19" s="1016"/>
      <c r="L19" s="101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Аркуш3">
    <tabColor rgb="FF7030A0"/>
  </sheetPr>
  <dimension ref="A1:R26"/>
  <sheetViews>
    <sheetView view="pageBreakPreview" zoomScale="90" zoomScaleNormal="85" zoomScaleSheetLayoutView="90" workbookViewId="0">
      <pane xSplit="1" ySplit="7" topLeftCell="B20" activePane="bottomRight" state="frozen"/>
      <selection activeCell="I9" sqref="I9"/>
      <selection pane="topRight" activeCell="I9" sqref="I9"/>
      <selection pane="bottomLeft" activeCell="I9" sqref="I9"/>
      <selection pane="bottomRight" activeCell="H22" sqref="H22"/>
    </sheetView>
  </sheetViews>
  <sheetFormatPr defaultColWidth="9.140625" defaultRowHeight="15"/>
  <cols>
    <col min="1" max="1" width="13.85546875" style="11" customWidth="1"/>
    <col min="2" max="2" width="42.5703125" style="11" customWidth="1"/>
    <col min="3" max="3" width="23" style="11" customWidth="1"/>
    <col min="4" max="4" width="12.140625" style="11" customWidth="1"/>
    <col min="5" max="5" width="14.5703125" style="11" customWidth="1"/>
    <col min="6" max="6" width="11.85546875" style="11" customWidth="1"/>
    <col min="7" max="7" width="12.140625" style="11" customWidth="1"/>
    <col min="8" max="8" width="11.85546875" style="11" customWidth="1"/>
    <col min="9" max="9" width="11.7109375" style="11" customWidth="1"/>
    <col min="10" max="10" width="9.85546875" style="11" customWidth="1"/>
    <col min="11" max="11" width="10.7109375" style="11" customWidth="1"/>
    <col min="12" max="14" width="9.85546875" style="11" customWidth="1"/>
    <col min="15" max="15" width="10.5703125" style="11" customWidth="1"/>
    <col min="16" max="16" width="13.42578125" style="11" customWidth="1"/>
    <col min="17" max="20" width="11.7109375" style="11" bestFit="1" customWidth="1"/>
    <col min="21" max="16384" width="9.140625" style="11"/>
  </cols>
  <sheetData>
    <row r="1" spans="1:18" ht="35.25" customHeight="1" thickBot="1">
      <c r="A1" s="1150" t="str">
        <f>"Розрахунок витрат на оплату праці "&amp;'1_Елементи витрат'!$A$3:$B$3</f>
        <v>Розрахунок витрат на оплату праці Акціонерне товариство "ОБЛТЕПЛОКОМУНЕНЕРГО" м. Чернігів, смт. Срібне</v>
      </c>
      <c r="B1" s="1150"/>
      <c r="C1" s="1150"/>
      <c r="D1" s="1150"/>
      <c r="E1" s="1150"/>
      <c r="F1" s="1150"/>
      <c r="G1" s="1150"/>
      <c r="H1" s="1150"/>
      <c r="I1" s="1150"/>
      <c r="J1" s="1150"/>
      <c r="K1" s="1150"/>
      <c r="L1" s="1150"/>
      <c r="M1" s="1150"/>
      <c r="N1" s="1150"/>
      <c r="O1" s="1150"/>
      <c r="P1" s="1150"/>
    </row>
    <row r="2" spans="1:18">
      <c r="A2" s="1151" t="s">
        <v>59</v>
      </c>
      <c r="B2" s="1153" t="s">
        <v>60</v>
      </c>
      <c r="C2" s="1153" t="s">
        <v>61</v>
      </c>
      <c r="D2" s="1155" t="s">
        <v>9</v>
      </c>
      <c r="E2" s="1155"/>
      <c r="F2" s="1155"/>
      <c r="G2" s="1155"/>
      <c r="H2" s="1155" t="s">
        <v>10</v>
      </c>
      <c r="I2" s="1155"/>
      <c r="J2" s="1155"/>
      <c r="K2" s="1155"/>
      <c r="L2" s="1155"/>
      <c r="M2" s="1155"/>
      <c r="N2" s="1155"/>
      <c r="O2" s="1155"/>
      <c r="P2" s="1157" t="s">
        <v>62</v>
      </c>
    </row>
    <row r="3" spans="1:18">
      <c r="A3" s="1152"/>
      <c r="B3" s="1154"/>
      <c r="C3" s="1154"/>
      <c r="D3" s="1156"/>
      <c r="E3" s="1156"/>
      <c r="F3" s="1156"/>
      <c r="G3" s="1156"/>
      <c r="H3" s="1149" t="s">
        <v>15</v>
      </c>
      <c r="I3" s="1156" t="s">
        <v>10</v>
      </c>
      <c r="J3" s="1156"/>
      <c r="K3" s="1156"/>
      <c r="L3" s="1156"/>
      <c r="M3" s="1156"/>
      <c r="N3" s="1156"/>
      <c r="O3" s="19"/>
      <c r="P3" s="1158"/>
    </row>
    <row r="4" spans="1:18" ht="36" customHeight="1">
      <c r="A4" s="1152"/>
      <c r="B4" s="1154"/>
      <c r="C4" s="1154"/>
      <c r="D4" s="1156"/>
      <c r="E4" s="1156"/>
      <c r="F4" s="1156"/>
      <c r="G4" s="1156"/>
      <c r="H4" s="1149"/>
      <c r="I4" s="1149" t="s">
        <v>16</v>
      </c>
      <c r="J4" s="1149" t="s">
        <v>8</v>
      </c>
      <c r="K4" s="1149" t="s">
        <v>17</v>
      </c>
      <c r="L4" s="1149" t="s">
        <v>7</v>
      </c>
      <c r="M4" s="1149" t="s">
        <v>13</v>
      </c>
      <c r="N4" s="1149" t="s">
        <v>18</v>
      </c>
      <c r="O4" s="1149" t="s">
        <v>19</v>
      </c>
      <c r="P4" s="1158"/>
    </row>
    <row r="5" spans="1:18">
      <c r="A5" s="1152"/>
      <c r="B5" s="1154"/>
      <c r="C5" s="1154"/>
      <c r="D5" s="1149" t="s">
        <v>63</v>
      </c>
      <c r="E5" s="1156" t="s">
        <v>10</v>
      </c>
      <c r="F5" s="1156"/>
      <c r="G5" s="1156"/>
      <c r="H5" s="1149"/>
      <c r="I5" s="1149"/>
      <c r="J5" s="1149"/>
      <c r="K5" s="1149"/>
      <c r="L5" s="1149"/>
      <c r="M5" s="1149"/>
      <c r="N5" s="1149"/>
      <c r="O5" s="1149"/>
      <c r="P5" s="1158"/>
    </row>
    <row r="6" spans="1:18" ht="88.5" customHeight="1">
      <c r="A6" s="1152"/>
      <c r="B6" s="1154"/>
      <c r="C6" s="1154"/>
      <c r="D6" s="1149"/>
      <c r="E6" s="18" t="s">
        <v>64</v>
      </c>
      <c r="F6" s="20" t="s">
        <v>22</v>
      </c>
      <c r="G6" s="20" t="s">
        <v>23</v>
      </c>
      <c r="H6" s="1149"/>
      <c r="I6" s="1149"/>
      <c r="J6" s="1149"/>
      <c r="K6" s="1149"/>
      <c r="L6" s="1149"/>
      <c r="M6" s="1149"/>
      <c r="N6" s="1149"/>
      <c r="O6" s="1149"/>
      <c r="P6" s="1158"/>
    </row>
    <row r="7" spans="1:18" ht="15.75" thickBot="1">
      <c r="A7" s="24">
        <v>1</v>
      </c>
      <c r="B7" s="15">
        <v>2</v>
      </c>
      <c r="C7" s="15">
        <v>3</v>
      </c>
      <c r="D7" s="15">
        <v>4</v>
      </c>
      <c r="E7" s="15">
        <v>5</v>
      </c>
      <c r="F7" s="15">
        <v>6</v>
      </c>
      <c r="G7" s="15">
        <v>7</v>
      </c>
      <c r="H7" s="15">
        <v>8</v>
      </c>
      <c r="I7" s="15">
        <v>9</v>
      </c>
      <c r="J7" s="15">
        <v>10</v>
      </c>
      <c r="K7" s="15">
        <v>11</v>
      </c>
      <c r="L7" s="15">
        <v>12</v>
      </c>
      <c r="M7" s="15">
        <v>13</v>
      </c>
      <c r="N7" s="15">
        <v>14</v>
      </c>
      <c r="O7" s="15">
        <v>15</v>
      </c>
      <c r="P7" s="17">
        <v>17</v>
      </c>
    </row>
    <row r="8" spans="1:18" ht="48" customHeight="1">
      <c r="A8" s="1151" t="s">
        <v>65</v>
      </c>
      <c r="B8" s="1153" t="s">
        <v>66</v>
      </c>
      <c r="C8" s="13" t="s">
        <v>67</v>
      </c>
      <c r="D8" s="25">
        <f>E8+F8+G8</f>
        <v>12.45</v>
      </c>
      <c r="E8" s="25">
        <f>H8+O8+J8+L8</f>
        <v>12.26</v>
      </c>
      <c r="F8" s="1075">
        <v>0</v>
      </c>
      <c r="G8" s="1075">
        <v>0.19</v>
      </c>
      <c r="H8" s="1084">
        <f>I8+K8+IF(ІНСТРУКЦІЯ!$I$1,M8,0)+N8</f>
        <v>12.26</v>
      </c>
      <c r="I8" s="1075">
        <v>11.55</v>
      </c>
      <c r="J8" s="1076"/>
      <c r="K8" s="1075">
        <v>0.59</v>
      </c>
      <c r="L8" s="1075"/>
      <c r="M8" s="1075"/>
      <c r="N8" s="1075">
        <v>0.12</v>
      </c>
      <c r="O8" s="1075"/>
      <c r="P8" s="26">
        <f>H8</f>
        <v>12.26</v>
      </c>
    </row>
    <row r="9" spans="1:18" ht="47.25" customHeight="1">
      <c r="A9" s="1152"/>
      <c r="B9" s="1154"/>
      <c r="C9" s="14" t="s">
        <v>68</v>
      </c>
      <c r="D9" s="21" t="s">
        <v>69</v>
      </c>
      <c r="E9" s="21" t="s">
        <v>69</v>
      </c>
      <c r="F9" s="1077" t="s">
        <v>69</v>
      </c>
      <c r="G9" s="1077" t="s">
        <v>69</v>
      </c>
      <c r="H9" s="1085">
        <f>I9+K9+IF(ІНСТРУКЦІЯ!$I$1,M9,0)+N9</f>
        <v>12.450000000000001</v>
      </c>
      <c r="I9" s="1077">
        <f>($F$8+$G$8)/($I$10+$J$10+$K$10+$M$10+$N$10+$O$10)*I10+I8</f>
        <v>11.728418938665261</v>
      </c>
      <c r="J9" s="1077">
        <f>($F$8+$G$8)/($I$10+$J$10+$K$10+$M$10+$N$10+$O$10)*J10+J8</f>
        <v>0</v>
      </c>
      <c r="K9" s="1077">
        <f>($F$8+$G$8)/($I$10+$J$10+$K$10+$M$10+$N$10+$O$10)*K10+K8</f>
        <v>0.59883593169214644</v>
      </c>
      <c r="L9" s="1077">
        <f>L8</f>
        <v>0</v>
      </c>
      <c r="M9" s="1077">
        <f t="shared" ref="M9:O9" si="0">($F$8+$G$8)/($I$10+$J$10+$K$10+$M$10+$N$10+$O$10)*M10+M8</f>
        <v>0</v>
      </c>
      <c r="N9" s="1077">
        <f t="shared" si="0"/>
        <v>0.12274512964259436</v>
      </c>
      <c r="O9" s="1077">
        <f t="shared" si="0"/>
        <v>0</v>
      </c>
      <c r="P9" s="27">
        <f>I9+K9+N9+M9</f>
        <v>12.450000000000001</v>
      </c>
    </row>
    <row r="10" spans="1:18">
      <c r="A10" s="1152"/>
      <c r="B10" s="14" t="s">
        <v>70</v>
      </c>
      <c r="C10" s="14" t="s">
        <v>1</v>
      </c>
      <c r="D10" s="420">
        <f>E10+F10+G10</f>
        <v>2078361.08</v>
      </c>
      <c r="E10" s="21">
        <f>H10+O10+J10+L10</f>
        <v>2017096.32</v>
      </c>
      <c r="F10" s="1078">
        <v>536.41</v>
      </c>
      <c r="G10" s="1078">
        <v>60728.35</v>
      </c>
      <c r="H10" s="1077">
        <f>I10+K10+IF(ІНСТРУКЦІЯ!$I$1,M10,0)+N10</f>
        <v>2017096.32</v>
      </c>
      <c r="I10" s="1078">
        <v>1894148.34</v>
      </c>
      <c r="J10" s="1078">
        <v>0</v>
      </c>
      <c r="K10" s="1078">
        <v>93804.87</v>
      </c>
      <c r="L10" s="1078">
        <v>0</v>
      </c>
      <c r="M10" s="1078">
        <v>0</v>
      </c>
      <c r="N10" s="1078">
        <v>29143.11</v>
      </c>
      <c r="O10" s="1078">
        <v>0</v>
      </c>
      <c r="P10" s="28">
        <f>(F10+$G$10)/(I10+J10+K10+M10+N10+O10)*(I10+K10+M10+N10)+I10+K10+M10+N10</f>
        <v>2078361.0800000003</v>
      </c>
    </row>
    <row r="11" spans="1:18" ht="15.75" thickBot="1">
      <c r="A11" s="1159"/>
      <c r="B11" s="30" t="s">
        <v>71</v>
      </c>
      <c r="C11" s="30" t="s">
        <v>72</v>
      </c>
      <c r="D11" s="31">
        <f>IFERROR(ROUND(D10/12/D8,0),0)</f>
        <v>13911</v>
      </c>
      <c r="E11" s="31">
        <f t="shared" ref="E11:G11" si="1">IFERROR(ROUND(E10/12/E8,0),0)</f>
        <v>13711</v>
      </c>
      <c r="F11" s="1079">
        <f t="shared" si="1"/>
        <v>0</v>
      </c>
      <c r="G11" s="1079">
        <f t="shared" si="1"/>
        <v>26635</v>
      </c>
      <c r="H11" s="1079">
        <f>IFERROR(ROUND(H10/12/H9,0),0)</f>
        <v>13501</v>
      </c>
      <c r="I11" s="1079">
        <f>IFERROR((I10/12/I9),0)</f>
        <v>13458.395016878845</v>
      </c>
      <c r="J11" s="1079">
        <f t="shared" ref="J11:O11" si="2">IFERROR((J10/12/J9),0)</f>
        <v>0</v>
      </c>
      <c r="K11" s="1079">
        <f t="shared" si="2"/>
        <v>13053.779985965592</v>
      </c>
      <c r="L11" s="1079">
        <f t="shared" si="2"/>
        <v>0</v>
      </c>
      <c r="M11" s="1079">
        <f t="shared" si="2"/>
        <v>0</v>
      </c>
      <c r="N11" s="1079">
        <f t="shared" si="2"/>
        <v>19785.652653359884</v>
      </c>
      <c r="O11" s="1079">
        <f t="shared" si="2"/>
        <v>0</v>
      </c>
      <c r="P11" s="32">
        <f>IFERROR((P10/12/P9),0)</f>
        <v>13911.386077643909</v>
      </c>
    </row>
    <row r="12" spans="1:18" ht="30">
      <c r="A12" s="1163" t="str">
        <f>'1_Елементи витрат'!Q4</f>
        <v>Фактичні витрати згідно пояснень до Ф.8-НКРЕКП за 2020 рік</v>
      </c>
      <c r="B12" s="13" t="s">
        <v>73</v>
      </c>
      <c r="C12" s="13" t="s">
        <v>1</v>
      </c>
      <c r="D12" s="25">
        <f>E12+F12+G12</f>
        <v>115174822.22999999</v>
      </c>
      <c r="E12" s="25">
        <f>H12+O12</f>
        <v>99953502.239999995</v>
      </c>
      <c r="F12" s="1075">
        <v>3034140.6</v>
      </c>
      <c r="G12" s="1075">
        <v>12187179.389999999</v>
      </c>
      <c r="H12" s="1080">
        <f>I12+K12+M12+N12</f>
        <v>92249548.239999995</v>
      </c>
      <c r="I12" s="1075">
        <v>63928913.770000003</v>
      </c>
      <c r="J12" s="1081">
        <v>67844</v>
      </c>
      <c r="K12" s="1082">
        <v>22787821.809999999</v>
      </c>
      <c r="L12" s="1081"/>
      <c r="M12" s="1075"/>
      <c r="N12" s="1075">
        <v>5532812.6600000001</v>
      </c>
      <c r="O12" s="1075">
        <v>7703954</v>
      </c>
      <c r="P12" s="33">
        <f t="shared" ref="P12:P23" si="3">H12</f>
        <v>92249548.239999995</v>
      </c>
    </row>
    <row r="13" spans="1:18" ht="45">
      <c r="A13" s="1164"/>
      <c r="B13" s="14" t="s">
        <v>76</v>
      </c>
      <c r="C13" s="14" t="s">
        <v>68</v>
      </c>
      <c r="D13" s="21">
        <f>H13+O13</f>
        <v>958</v>
      </c>
      <c r="E13" s="22" t="s">
        <v>69</v>
      </c>
      <c r="F13" s="22" t="s">
        <v>69</v>
      </c>
      <c r="G13" s="22" t="s">
        <v>69</v>
      </c>
      <c r="H13" s="1077">
        <f t="shared" ref="H13:H15" si="4">I13+K13+M13+N13</f>
        <v>898</v>
      </c>
      <c r="I13" s="1078">
        <v>637</v>
      </c>
      <c r="J13" s="1078">
        <v>1</v>
      </c>
      <c r="K13" s="1078">
        <v>219</v>
      </c>
      <c r="L13" s="1078"/>
      <c r="M13" s="1078"/>
      <c r="N13" s="1078">
        <v>42</v>
      </c>
      <c r="O13" s="1078">
        <v>60</v>
      </c>
      <c r="P13" s="27">
        <f t="shared" si="3"/>
        <v>898</v>
      </c>
    </row>
    <row r="14" spans="1:18" ht="30">
      <c r="A14" s="1164"/>
      <c r="B14" s="14" t="s">
        <v>77</v>
      </c>
      <c r="C14" s="14" t="s">
        <v>1</v>
      </c>
      <c r="D14" s="21">
        <f t="shared" ref="D14:D16" si="5">H14+O14</f>
        <v>113086954.36</v>
      </c>
      <c r="E14" s="22" t="s">
        <v>69</v>
      </c>
      <c r="F14" s="22" t="s">
        <v>69</v>
      </c>
      <c r="G14" s="22" t="s">
        <v>69</v>
      </c>
      <c r="H14" s="1077">
        <f t="shared" si="4"/>
        <v>106527012.20999999</v>
      </c>
      <c r="I14" s="1078">
        <v>74925417.349999994</v>
      </c>
      <c r="J14" s="1078"/>
      <c r="K14" s="1078">
        <v>25513166.75</v>
      </c>
      <c r="L14" s="1078"/>
      <c r="M14" s="1078"/>
      <c r="N14" s="1078">
        <v>6088428.1100000003</v>
      </c>
      <c r="O14" s="1078">
        <v>6559942.1500000004</v>
      </c>
      <c r="P14" s="27">
        <f t="shared" si="3"/>
        <v>106527012.20999999</v>
      </c>
      <c r="R14" s="16"/>
    </row>
    <row r="15" spans="1:18" ht="30">
      <c r="A15" s="1164"/>
      <c r="B15" s="14" t="s">
        <v>74</v>
      </c>
      <c r="C15" s="14" t="s">
        <v>1</v>
      </c>
      <c r="D15" s="21">
        <f t="shared" si="5"/>
        <v>2087868.02</v>
      </c>
      <c r="E15" s="22" t="s">
        <v>69</v>
      </c>
      <c r="F15" s="22" t="s">
        <v>69</v>
      </c>
      <c r="G15" s="22" t="s">
        <v>69</v>
      </c>
      <c r="H15" s="1077">
        <f t="shared" si="4"/>
        <v>0</v>
      </c>
      <c r="I15" s="1078"/>
      <c r="J15" s="1078"/>
      <c r="K15" s="1078"/>
      <c r="L15" s="1078"/>
      <c r="M15" s="1078"/>
      <c r="N15" s="1078"/>
      <c r="O15" s="1078">
        <v>2087868.02</v>
      </c>
      <c r="P15" s="27">
        <f t="shared" si="3"/>
        <v>0</v>
      </c>
    </row>
    <row r="16" spans="1:18" ht="45">
      <c r="A16" s="1164"/>
      <c r="B16" s="14" t="s">
        <v>75</v>
      </c>
      <c r="C16" s="14" t="s">
        <v>1</v>
      </c>
      <c r="D16" s="21">
        <f t="shared" si="5"/>
        <v>115174822.38</v>
      </c>
      <c r="E16" s="22" t="s">
        <v>69</v>
      </c>
      <c r="F16" s="22" t="s">
        <v>69</v>
      </c>
      <c r="G16" s="22" t="s">
        <v>69</v>
      </c>
      <c r="H16" s="22">
        <f t="shared" ref="H16" si="6">H15+H14</f>
        <v>106527012.20999999</v>
      </c>
      <c r="I16" s="22">
        <f>I15+I14</f>
        <v>74925417.349999994</v>
      </c>
      <c r="J16" s="22">
        <f t="shared" ref="J16:O16" si="7">J15+J14</f>
        <v>0</v>
      </c>
      <c r="K16" s="22">
        <f t="shared" si="7"/>
        <v>25513166.75</v>
      </c>
      <c r="L16" s="22">
        <f t="shared" si="7"/>
        <v>0</v>
      </c>
      <c r="M16" s="22">
        <f t="shared" si="7"/>
        <v>0</v>
      </c>
      <c r="N16" s="22">
        <f t="shared" si="7"/>
        <v>6088428.1100000003</v>
      </c>
      <c r="O16" s="22">
        <f t="shared" si="7"/>
        <v>8647810.1699999999</v>
      </c>
      <c r="P16" s="34">
        <f t="shared" si="3"/>
        <v>106527012.20999999</v>
      </c>
    </row>
    <row r="17" spans="1:16" ht="15.75" thickBot="1">
      <c r="A17" s="1165"/>
      <c r="B17" s="15" t="s">
        <v>71</v>
      </c>
      <c r="C17" s="15" t="s">
        <v>72</v>
      </c>
      <c r="D17" s="29">
        <f>IFERROR(ROUND(D16/12/D13,0),0)</f>
        <v>10019</v>
      </c>
      <c r="E17" s="35" t="s">
        <v>69</v>
      </c>
      <c r="F17" s="35" t="s">
        <v>69</v>
      </c>
      <c r="G17" s="35" t="s">
        <v>69</v>
      </c>
      <c r="H17" s="1083">
        <f t="shared" ref="H17:O17" si="8">IFERROR(ROUND(H16/12/H13,0),0)</f>
        <v>9886</v>
      </c>
      <c r="I17" s="1083">
        <f t="shared" si="8"/>
        <v>9802</v>
      </c>
      <c r="J17" s="1083">
        <f t="shared" si="8"/>
        <v>0</v>
      </c>
      <c r="K17" s="1083">
        <f t="shared" si="8"/>
        <v>9708</v>
      </c>
      <c r="L17" s="1083">
        <f t="shared" si="8"/>
        <v>0</v>
      </c>
      <c r="M17" s="1083">
        <f t="shared" si="8"/>
        <v>0</v>
      </c>
      <c r="N17" s="1083">
        <f t="shared" si="8"/>
        <v>12080</v>
      </c>
      <c r="O17" s="1083">
        <f t="shared" si="8"/>
        <v>12011</v>
      </c>
      <c r="P17" s="36">
        <f t="shared" si="3"/>
        <v>9886</v>
      </c>
    </row>
    <row r="18" spans="1:16" ht="30">
      <c r="A18" s="1163" t="str">
        <f>'1_Елементи витрат'!C4</f>
        <v>Фактичні витрати згідно пояснень до Ф.8-НКРЕКП за 2019 рік</v>
      </c>
      <c r="B18" s="13" t="s">
        <v>73</v>
      </c>
      <c r="C18" s="13" t="s">
        <v>1</v>
      </c>
      <c r="D18" s="25">
        <f>E18+F18+G18</f>
        <v>98225889.360000014</v>
      </c>
      <c r="E18" s="25">
        <f>H18+O18</f>
        <v>84732920.420000002</v>
      </c>
      <c r="F18" s="1075">
        <v>2693788.93</v>
      </c>
      <c r="G18" s="1075">
        <v>10799180.01</v>
      </c>
      <c r="H18" s="1080">
        <f>SUM(I18:N18)</f>
        <v>78199970.350000009</v>
      </c>
      <c r="I18" s="1075">
        <v>53353950.140000001</v>
      </c>
      <c r="J18" s="1075"/>
      <c r="K18" s="1075">
        <v>19812697.809999999</v>
      </c>
      <c r="L18" s="1075"/>
      <c r="M18" s="1075"/>
      <c r="N18" s="1075">
        <v>5033322.4000000004</v>
      </c>
      <c r="O18" s="1075">
        <v>6532950.0699999994</v>
      </c>
      <c r="P18" s="388" t="s">
        <v>880</v>
      </c>
    </row>
    <row r="19" spans="1:16" ht="45">
      <c r="A19" s="1164"/>
      <c r="B19" s="14" t="s">
        <v>76</v>
      </c>
      <c r="C19" s="14" t="s">
        <v>68</v>
      </c>
      <c r="D19" s="21">
        <f>H19+O19</f>
        <v>934</v>
      </c>
      <c r="E19" s="22" t="s">
        <v>69</v>
      </c>
      <c r="F19" s="22" t="s">
        <v>69</v>
      </c>
      <c r="G19" s="22" t="s">
        <v>69</v>
      </c>
      <c r="H19" s="1077">
        <f>SUM(I19:N19)</f>
        <v>875</v>
      </c>
      <c r="I19" s="1078">
        <v>609</v>
      </c>
      <c r="J19" s="1078"/>
      <c r="K19" s="1078">
        <v>224</v>
      </c>
      <c r="L19" s="1078"/>
      <c r="M19" s="1078"/>
      <c r="N19" s="1078">
        <v>42</v>
      </c>
      <c r="O19" s="1078">
        <v>59</v>
      </c>
      <c r="P19" s="27">
        <f t="shared" si="3"/>
        <v>875</v>
      </c>
    </row>
    <row r="20" spans="1:16" ht="30">
      <c r="A20" s="1164"/>
      <c r="B20" s="14" t="s">
        <v>77</v>
      </c>
      <c r="C20" s="14" t="s">
        <v>1</v>
      </c>
      <c r="D20" s="21">
        <f t="shared" ref="D20:D22" si="9">H20+O20</f>
        <v>96492398.239999995</v>
      </c>
      <c r="E20" s="22" t="s">
        <v>69</v>
      </c>
      <c r="F20" s="22" t="s">
        <v>69</v>
      </c>
      <c r="G20" s="22" t="s">
        <v>69</v>
      </c>
      <c r="H20" s="1077">
        <f>SUM(I20:N20)</f>
        <v>90904271.579999998</v>
      </c>
      <c r="I20" s="1078">
        <v>63807275.060000002</v>
      </c>
      <c r="J20" s="1078"/>
      <c r="K20" s="1078">
        <v>21626080.940000001</v>
      </c>
      <c r="L20" s="1078"/>
      <c r="M20" s="1078"/>
      <c r="N20" s="1078">
        <v>5470915.5800000001</v>
      </c>
      <c r="O20" s="1078">
        <v>5588126.6600000001</v>
      </c>
      <c r="P20" s="27">
        <f t="shared" si="3"/>
        <v>90904271.579999998</v>
      </c>
    </row>
    <row r="21" spans="1:16" ht="30">
      <c r="A21" s="1164"/>
      <c r="B21" s="14" t="s">
        <v>74</v>
      </c>
      <c r="C21" s="14" t="s">
        <v>1</v>
      </c>
      <c r="D21" s="21">
        <f t="shared" si="9"/>
        <v>1733491.13</v>
      </c>
      <c r="E21" s="22" t="s">
        <v>69</v>
      </c>
      <c r="F21" s="22" t="s">
        <v>69</v>
      </c>
      <c r="G21" s="22" t="s">
        <v>69</v>
      </c>
      <c r="H21" s="1077">
        <f>SUM(I21:N21)</f>
        <v>0</v>
      </c>
      <c r="I21" s="1078"/>
      <c r="J21" s="1078"/>
      <c r="K21" s="1078"/>
      <c r="L21" s="1078"/>
      <c r="M21" s="1078"/>
      <c r="N21" s="1078"/>
      <c r="O21" s="1078">
        <v>1733491.13</v>
      </c>
      <c r="P21" s="27">
        <f t="shared" si="3"/>
        <v>0</v>
      </c>
    </row>
    <row r="22" spans="1:16" ht="45">
      <c r="A22" s="1164"/>
      <c r="B22" s="14" t="s">
        <v>75</v>
      </c>
      <c r="C22" s="14" t="s">
        <v>1</v>
      </c>
      <c r="D22" s="23">
        <f t="shared" si="9"/>
        <v>98225889.370000005</v>
      </c>
      <c r="E22" s="22" t="s">
        <v>69</v>
      </c>
      <c r="F22" s="22" t="s">
        <v>69</v>
      </c>
      <c r="G22" s="22" t="s">
        <v>69</v>
      </c>
      <c r="H22" s="23">
        <f t="shared" ref="H22:I22" si="10">H21+H20</f>
        <v>90904271.579999998</v>
      </c>
      <c r="I22" s="22">
        <f t="shared" si="10"/>
        <v>63807275.060000002</v>
      </c>
      <c r="J22" s="22">
        <f t="shared" ref="J22:O22" si="11">J21+J20</f>
        <v>0</v>
      </c>
      <c r="K22" s="22">
        <f t="shared" si="11"/>
        <v>21626080.940000001</v>
      </c>
      <c r="L22" s="22">
        <f t="shared" si="11"/>
        <v>0</v>
      </c>
      <c r="M22" s="22">
        <f t="shared" si="11"/>
        <v>0</v>
      </c>
      <c r="N22" s="22">
        <f t="shared" si="11"/>
        <v>5470915.5800000001</v>
      </c>
      <c r="O22" s="22">
        <f t="shared" si="11"/>
        <v>7321617.79</v>
      </c>
      <c r="P22" s="34">
        <f t="shared" si="3"/>
        <v>90904271.579999998</v>
      </c>
    </row>
    <row r="23" spans="1:16" ht="15.75" thickBot="1">
      <c r="A23" s="1165"/>
      <c r="B23" s="15" t="s">
        <v>71</v>
      </c>
      <c r="C23" s="15" t="s">
        <v>72</v>
      </c>
      <c r="D23" s="29">
        <f>IFERROR(ROUND(D22/12/D19,0),0)</f>
        <v>8764</v>
      </c>
      <c r="E23" s="35" t="s">
        <v>69</v>
      </c>
      <c r="F23" s="35" t="s">
        <v>69</v>
      </c>
      <c r="G23" s="35" t="s">
        <v>69</v>
      </c>
      <c r="H23" s="29">
        <f t="shared" ref="H23:I23" si="12">IFERROR(ROUND(H22/12/H19,0),0)</f>
        <v>8658</v>
      </c>
      <c r="I23" s="29">
        <f t="shared" si="12"/>
        <v>8731</v>
      </c>
      <c r="J23" s="29">
        <f t="shared" ref="J23:O23" si="13">IFERROR(ROUND(J22/12/J19,0),0)</f>
        <v>0</v>
      </c>
      <c r="K23" s="29">
        <f t="shared" si="13"/>
        <v>8045</v>
      </c>
      <c r="L23" s="29">
        <f t="shared" si="13"/>
        <v>0</v>
      </c>
      <c r="M23" s="29">
        <f t="shared" si="13"/>
        <v>0</v>
      </c>
      <c r="N23" s="29">
        <f t="shared" si="13"/>
        <v>10855</v>
      </c>
      <c r="O23" s="29">
        <f t="shared" si="13"/>
        <v>10341</v>
      </c>
      <c r="P23" s="36">
        <f t="shared" si="3"/>
        <v>8658</v>
      </c>
    </row>
    <row r="24" spans="1:16">
      <c r="A24" s="764"/>
      <c r="B24" s="764"/>
      <c r="C24" s="764"/>
      <c r="D24" s="764"/>
      <c r="E24" s="764"/>
      <c r="F24" s="764"/>
      <c r="G24" s="764"/>
      <c r="H24" s="764"/>
      <c r="I24" s="764"/>
      <c r="J24" s="764"/>
      <c r="K24" s="764"/>
      <c r="L24" s="764"/>
      <c r="M24" s="764"/>
      <c r="N24" s="764"/>
      <c r="O24" s="764"/>
      <c r="P24" s="764"/>
    </row>
    <row r="25" spans="1:16">
      <c r="A25" s="764"/>
      <c r="B25" s="772" t="s">
        <v>891</v>
      </c>
      <c r="C25" s="772"/>
      <c r="D25" s="1160"/>
      <c r="E25" s="1160"/>
      <c r="F25" s="1160"/>
      <c r="G25" s="224"/>
      <c r="H25" s="224"/>
      <c r="I25" s="224"/>
      <c r="J25" s="224"/>
      <c r="K25" s="224"/>
      <c r="L25" s="1161" t="s">
        <v>1074</v>
      </c>
      <c r="M25" s="1161"/>
      <c r="N25" s="764"/>
      <c r="O25" s="764"/>
      <c r="P25" s="764"/>
    </row>
    <row r="26" spans="1:16">
      <c r="A26" s="764"/>
      <c r="B26" s="764"/>
      <c r="C26" s="773"/>
      <c r="D26" s="1162"/>
      <c r="E26" s="1162"/>
      <c r="F26" s="1162"/>
      <c r="G26" s="224"/>
      <c r="H26" s="224"/>
      <c r="I26" s="224"/>
      <c r="J26" s="224"/>
      <c r="K26" s="224"/>
      <c r="L26" s="1162"/>
      <c r="M26" s="1162"/>
      <c r="N26" s="764"/>
      <c r="O26" s="764"/>
      <c r="P26" s="764"/>
    </row>
  </sheetData>
  <mergeCells count="26">
    <mergeCell ref="D25:F25"/>
    <mergeCell ref="L25:M25"/>
    <mergeCell ref="D26:F26"/>
    <mergeCell ref="L26:M26"/>
    <mergeCell ref="A12:A17"/>
    <mergeCell ref="A18:A23"/>
    <mergeCell ref="A8:A11"/>
    <mergeCell ref="B8:B9"/>
    <mergeCell ref="N4:N6"/>
    <mergeCell ref="I4:I6"/>
    <mergeCell ref="K4:K6"/>
    <mergeCell ref="M4:M6"/>
    <mergeCell ref="J4:J6"/>
    <mergeCell ref="L4:L6"/>
    <mergeCell ref="O4:O6"/>
    <mergeCell ref="A1:P1"/>
    <mergeCell ref="A2:A6"/>
    <mergeCell ref="B2:B6"/>
    <mergeCell ref="C2:C6"/>
    <mergeCell ref="D2:G4"/>
    <mergeCell ref="H2:O2"/>
    <mergeCell ref="P2:P6"/>
    <mergeCell ref="H3:H6"/>
    <mergeCell ref="I3:N3"/>
    <mergeCell ref="D5:D6"/>
    <mergeCell ref="E5:G5"/>
  </mergeCells>
  <printOptions horizontalCentered="1"/>
  <pageMargins left="0.23622047244094491" right="0.23622047244094491" top="0.11" bottom="0.16" header="0.23622047244094491" footer="0.16"/>
  <pageSetup paperSize="9" scale="61" orientation="landscape" r:id="rId1"/>
</worksheet>
</file>

<file path=xl/worksheets/sheet6.xml><?xml version="1.0" encoding="utf-8"?>
<worksheet xmlns="http://schemas.openxmlformats.org/spreadsheetml/2006/main" xmlns:r="http://schemas.openxmlformats.org/officeDocument/2006/relationships">
  <sheetPr codeName="Аркуш5">
    <tabColor rgb="FF7030A0"/>
  </sheetPr>
  <dimension ref="A1:Q20"/>
  <sheetViews>
    <sheetView view="pageBreakPreview" zoomScale="70" zoomScaleNormal="85" zoomScaleSheetLayoutView="70" workbookViewId="0">
      <selection activeCell="L6" sqref="L6"/>
    </sheetView>
  </sheetViews>
  <sheetFormatPr defaultColWidth="9.140625" defaultRowHeight="15"/>
  <cols>
    <col min="1" max="1" width="24.28515625" style="11" customWidth="1"/>
    <col min="2" max="2" width="18.5703125" style="11" customWidth="1"/>
    <col min="3" max="3" width="19.85546875" style="11" customWidth="1"/>
    <col min="4" max="5" width="18.5703125" style="37" customWidth="1"/>
    <col min="6" max="6" width="18.5703125" style="63" customWidth="1"/>
    <col min="7" max="7" width="0.42578125" style="11" customWidth="1"/>
    <col min="8" max="9" width="10.85546875" style="11" customWidth="1"/>
    <col min="10" max="11" width="9.28515625" style="11" customWidth="1"/>
    <col min="12" max="13" width="10.7109375" style="11" customWidth="1"/>
    <col min="14" max="14" width="10" style="11" bestFit="1" customWidth="1"/>
    <col min="15" max="15" width="9.140625" style="11"/>
    <col min="16" max="17" width="11.140625" style="11" customWidth="1"/>
    <col min="18" max="16384" width="9.140625" style="11"/>
  </cols>
  <sheetData>
    <row r="1" spans="1:17" ht="39.75" customHeight="1">
      <c r="A1" s="1167" t="str">
        <f>"Структура планової собівартості теплової енергії "&amp;'1_Елементи витрат'!$A$3:$B$3</f>
        <v>Структура планової собівартості теплової енергії Акціонерне товариство "ОБЛТЕПЛОКОМУНЕНЕРГО" м. Чернігів, смт. Срібне</v>
      </c>
      <c r="B1" s="1167"/>
      <c r="C1" s="1167"/>
      <c r="D1" s="1167"/>
      <c r="E1" s="1167"/>
      <c r="F1" s="1167"/>
    </row>
    <row r="2" spans="1:17" ht="12.75" customHeight="1" thickBot="1">
      <c r="F2" s="38" t="s">
        <v>1</v>
      </c>
      <c r="H2" s="1154" t="s">
        <v>21</v>
      </c>
      <c r="I2" s="1154"/>
      <c r="J2" s="1154" t="s">
        <v>22</v>
      </c>
      <c r="K2" s="1154"/>
      <c r="L2" s="1154" t="s">
        <v>78</v>
      </c>
      <c r="M2" s="1154"/>
      <c r="N2" s="1154" t="s">
        <v>23</v>
      </c>
      <c r="O2" s="1154"/>
      <c r="P2" s="1154" t="s">
        <v>79</v>
      </c>
      <c r="Q2" s="1154"/>
    </row>
    <row r="3" spans="1:17" ht="47.25" customHeight="1" thickBot="1">
      <c r="A3" s="12" t="s">
        <v>80</v>
      </c>
      <c r="B3" s="39" t="s">
        <v>21</v>
      </c>
      <c r="C3" s="40" t="s">
        <v>22</v>
      </c>
      <c r="D3" s="41" t="s">
        <v>81</v>
      </c>
      <c r="E3" s="40" t="s">
        <v>23</v>
      </c>
      <c r="F3" s="42" t="s">
        <v>82</v>
      </c>
      <c r="H3" s="72">
        <f>ІНСТРУКЦІЯ!C1-2</f>
        <v>2019</v>
      </c>
      <c r="I3" s="73">
        <f>ІНСТРУКЦІЯ!$C$1-1</f>
        <v>2020</v>
      </c>
      <c r="J3" s="72">
        <f>$H$3</f>
        <v>2019</v>
      </c>
      <c r="K3" s="73">
        <f>ІНСТРУКЦІЯ!$C$1-1</f>
        <v>2020</v>
      </c>
      <c r="L3" s="72">
        <f>$H$3</f>
        <v>2019</v>
      </c>
      <c r="M3" s="73">
        <f>ІНСТРУКЦІЯ!$C$1-1</f>
        <v>2020</v>
      </c>
      <c r="N3" s="72">
        <f>$H$3</f>
        <v>2019</v>
      </c>
      <c r="O3" s="73">
        <f>ІНСТРУКЦІЯ!$C$1-1</f>
        <v>2020</v>
      </c>
      <c r="P3" s="72">
        <f>$H$3</f>
        <v>2019</v>
      </c>
      <c r="Q3" s="73">
        <f>ІНСТРУКЦІЯ!$C$1-1</f>
        <v>2020</v>
      </c>
    </row>
    <row r="4" spans="1:17">
      <c r="A4" s="43" t="s">
        <v>83</v>
      </c>
      <c r="B4" s="44">
        <f>'1_Елементи витрат'!BF2</f>
        <v>6819072.411637878</v>
      </c>
      <c r="C4" s="45">
        <f t="shared" ref="C4:C9" si="0">IFERROR(C$14/SUM(B$4:B$9)*B4,2)</f>
        <v>2</v>
      </c>
      <c r="D4" s="46">
        <f>C4+B4</f>
        <v>6819074.411637878</v>
      </c>
      <c r="E4" s="47">
        <f t="shared" ref="E4:E9" si="1">IFERROR(E$14/SUM(D$4:D$9)*D4,0)</f>
        <v>0</v>
      </c>
      <c r="F4" s="48">
        <f>D4+E4</f>
        <v>6819074.411637878</v>
      </c>
      <c r="H4" s="49">
        <f>'1_Елементи витрат'!H$2</f>
        <v>584169803.78000021</v>
      </c>
      <c r="I4" s="50">
        <f>'1_Елементи витрат'!V$2</f>
        <v>525608188.42000002</v>
      </c>
      <c r="J4" s="49">
        <f t="shared" ref="J4:K9" si="2">IFERROR(ROUND(J$14/SUM(H$4:H$9)*H4,2),0)</f>
        <v>5930414.5899999999</v>
      </c>
      <c r="K4" s="50">
        <f t="shared" si="2"/>
        <v>5892804.2000000002</v>
      </c>
      <c r="L4" s="49">
        <f>H4+J4</f>
        <v>590100218.37000024</v>
      </c>
      <c r="M4" s="50">
        <f t="shared" ref="M4" si="3">I4+K4</f>
        <v>531500992.62</v>
      </c>
      <c r="N4" s="49">
        <f t="shared" ref="N4:O9" si="4">IFERROR(ROUND(N$14/SUM(L$4:L$9)*L4,2),0)</f>
        <v>14791995.109999999</v>
      </c>
      <c r="O4" s="50">
        <f t="shared" si="4"/>
        <v>14703909.029999999</v>
      </c>
      <c r="P4" s="49">
        <f>L4+N4</f>
        <v>604892213.48000026</v>
      </c>
      <c r="Q4" s="50">
        <f t="shared" ref="Q4:Q12" si="5">M4+O4</f>
        <v>546204901.64999998</v>
      </c>
    </row>
    <row r="5" spans="1:17">
      <c r="A5" s="43" t="s">
        <v>89</v>
      </c>
      <c r="B5" s="44">
        <f>IF(ІНСТРУКЦІЯ!G1,0,'1_Елементи витрат'!BH2)</f>
        <v>0</v>
      </c>
      <c r="C5" s="45">
        <f t="shared" si="0"/>
        <v>2</v>
      </c>
      <c r="D5" s="46">
        <f t="shared" ref="D5:D9" si="6">C5+B5</f>
        <v>2</v>
      </c>
      <c r="E5" s="47">
        <f t="shared" si="1"/>
        <v>0</v>
      </c>
      <c r="F5" s="48">
        <f t="shared" ref="F5:F9" si="7">D5+E5</f>
        <v>2</v>
      </c>
      <c r="H5" s="49">
        <f>IF(ІНСТРУКЦІЯ!$G$1,0,'1_Елементи витрат'!I$2)</f>
        <v>0</v>
      </c>
      <c r="I5" s="50">
        <f>IF(ІНСТРУКЦІЯ!$G$1,0,'1_Елементи витрат'!W$2)</f>
        <v>576501.42000000004</v>
      </c>
      <c r="J5" s="49">
        <f t="shared" si="2"/>
        <v>0</v>
      </c>
      <c r="K5" s="50">
        <f t="shared" si="2"/>
        <v>6463.39</v>
      </c>
      <c r="L5" s="49">
        <f t="shared" ref="L5:L12" si="8">H5+J5</f>
        <v>0</v>
      </c>
      <c r="M5" s="50">
        <f t="shared" ref="M5:M12" si="9">I5+K5</f>
        <v>582964.81000000006</v>
      </c>
      <c r="N5" s="49">
        <f t="shared" si="4"/>
        <v>0</v>
      </c>
      <c r="O5" s="50">
        <f t="shared" si="4"/>
        <v>16127.65</v>
      </c>
      <c r="P5" s="49">
        <f t="shared" ref="P5:P12" si="10">L5+N5</f>
        <v>0</v>
      </c>
      <c r="Q5" s="50">
        <f t="shared" si="5"/>
        <v>599092.46000000008</v>
      </c>
    </row>
    <row r="6" spans="1:17">
      <c r="A6" s="51" t="s">
        <v>84</v>
      </c>
      <c r="B6" s="52">
        <f>'1_Елементи витрат'!BJ2</f>
        <v>527956.60365085828</v>
      </c>
      <c r="C6" s="53">
        <f t="shared" si="0"/>
        <v>2</v>
      </c>
      <c r="D6" s="54">
        <f t="shared" si="6"/>
        <v>527958.60365085828</v>
      </c>
      <c r="E6" s="55">
        <f t="shared" si="1"/>
        <v>0</v>
      </c>
      <c r="F6" s="56">
        <f t="shared" si="7"/>
        <v>527958.60365085828</v>
      </c>
      <c r="H6" s="49">
        <f>'1_Елементи витрат'!J$2</f>
        <v>63276131.940000013</v>
      </c>
      <c r="I6" s="50">
        <f>'1_Елементи витрат'!X$2</f>
        <v>93245422.569999978</v>
      </c>
      <c r="J6" s="49">
        <f t="shared" si="2"/>
        <v>642370.92000000004</v>
      </c>
      <c r="K6" s="50">
        <f t="shared" si="2"/>
        <v>1045411.83</v>
      </c>
      <c r="L6" s="49">
        <f t="shared" si="8"/>
        <v>63918502.860000014</v>
      </c>
      <c r="M6" s="50">
        <f t="shared" si="9"/>
        <v>94290834.399999976</v>
      </c>
      <c r="N6" s="49">
        <f t="shared" si="4"/>
        <v>1602240.01</v>
      </c>
      <c r="O6" s="50">
        <f t="shared" si="4"/>
        <v>2608544.2400000002</v>
      </c>
      <c r="P6" s="49">
        <f t="shared" si="10"/>
        <v>65520742.870000012</v>
      </c>
      <c r="Q6" s="50">
        <f t="shared" si="5"/>
        <v>96899378.639999971</v>
      </c>
    </row>
    <row r="7" spans="1:17">
      <c r="A7" s="62" t="s">
        <v>88</v>
      </c>
      <c r="B7" s="58" t="e">
        <f>IF(ІНСТРУКЦІЯ!H1,0,'1_Елементи витрат'!#REF!)</f>
        <v>#REF!</v>
      </c>
      <c r="C7" s="59">
        <f t="shared" si="0"/>
        <v>2</v>
      </c>
      <c r="D7" s="60" t="e">
        <f t="shared" si="6"/>
        <v>#REF!</v>
      </c>
      <c r="E7" s="55">
        <f t="shared" si="1"/>
        <v>0</v>
      </c>
      <c r="F7" s="61" t="e">
        <f t="shared" si="7"/>
        <v>#REF!</v>
      </c>
      <c r="H7" s="49">
        <f>IF(ІНСТРУКЦІЯ!H1,0,'1_Елементи витрат'!K$2)</f>
        <v>0</v>
      </c>
      <c r="I7" s="50">
        <f>IF(ІНСТРУКЦІЯ!H1,0,'1_Елементи витрат'!Y$2)</f>
        <v>0</v>
      </c>
      <c r="J7" s="49">
        <f t="shared" si="2"/>
        <v>0</v>
      </c>
      <c r="K7" s="50">
        <f t="shared" si="2"/>
        <v>0</v>
      </c>
      <c r="L7" s="49">
        <f t="shared" si="8"/>
        <v>0</v>
      </c>
      <c r="M7" s="50">
        <f t="shared" si="9"/>
        <v>0</v>
      </c>
      <c r="N7" s="49">
        <f t="shared" si="4"/>
        <v>0</v>
      </c>
      <c r="O7" s="50">
        <f t="shared" si="4"/>
        <v>0</v>
      </c>
      <c r="P7" s="49">
        <f t="shared" si="10"/>
        <v>0</v>
      </c>
      <c r="Q7" s="50">
        <f t="shared" si="5"/>
        <v>0</v>
      </c>
    </row>
    <row r="8" spans="1:17">
      <c r="A8" s="57" t="s">
        <v>85</v>
      </c>
      <c r="B8" s="58">
        <f>IF(ІНСТРУКЦІЯ!I1,0,'1_Елементи витрат'!#REF!)</f>
        <v>0</v>
      </c>
      <c r="C8" s="59">
        <f t="shared" si="0"/>
        <v>2</v>
      </c>
      <c r="D8" s="60">
        <f t="shared" si="6"/>
        <v>2</v>
      </c>
      <c r="E8" s="55">
        <f t="shared" si="1"/>
        <v>0</v>
      </c>
      <c r="F8" s="61">
        <f t="shared" si="7"/>
        <v>2</v>
      </c>
      <c r="H8" s="49">
        <f>IF(ІНСТРУКЦІЯ!I1,0,'1_Елементи витрат'!L$2)</f>
        <v>0</v>
      </c>
      <c r="I8" s="50">
        <f>IF(ІНСТРУКЦІЯ!I1,0,'1_Елементи витрат'!Z$2)</f>
        <v>0</v>
      </c>
      <c r="J8" s="49">
        <f t="shared" si="2"/>
        <v>0</v>
      </c>
      <c r="K8" s="50">
        <f t="shared" si="2"/>
        <v>0</v>
      </c>
      <c r="L8" s="49">
        <f t="shared" si="8"/>
        <v>0</v>
      </c>
      <c r="M8" s="50">
        <f t="shared" si="9"/>
        <v>0</v>
      </c>
      <c r="N8" s="49">
        <f t="shared" si="4"/>
        <v>0</v>
      </c>
      <c r="O8" s="50">
        <f t="shared" si="4"/>
        <v>0</v>
      </c>
      <c r="P8" s="49">
        <f t="shared" si="10"/>
        <v>0</v>
      </c>
      <c r="Q8" s="50">
        <f t="shared" si="5"/>
        <v>0</v>
      </c>
    </row>
    <row r="9" spans="1:17" ht="15.75" thickBot="1">
      <c r="A9" s="57" t="s">
        <v>86</v>
      </c>
      <c r="B9" s="58">
        <f>'1_Елементи витрат'!BN2</f>
        <v>36269.607490000009</v>
      </c>
      <c r="C9" s="59">
        <f t="shared" si="0"/>
        <v>2</v>
      </c>
      <c r="D9" s="60">
        <f t="shared" si="6"/>
        <v>36271.607490000009</v>
      </c>
      <c r="E9" s="55">
        <f t="shared" si="1"/>
        <v>0</v>
      </c>
      <c r="F9" s="61">
        <f t="shared" si="7"/>
        <v>36271.607490000009</v>
      </c>
      <c r="H9" s="49">
        <f>'1_Елементи витрат'!M$2</f>
        <v>6415193.4600000018</v>
      </c>
      <c r="I9" s="50">
        <f>'1_Елементи витрат'!AA$2</f>
        <v>0</v>
      </c>
      <c r="J9" s="49">
        <f t="shared" si="2"/>
        <v>65126.2</v>
      </c>
      <c r="K9" s="50">
        <f t="shared" si="2"/>
        <v>0</v>
      </c>
      <c r="L9" s="49">
        <f t="shared" si="8"/>
        <v>6480319.660000002</v>
      </c>
      <c r="M9" s="50">
        <f t="shared" si="9"/>
        <v>0</v>
      </c>
      <c r="N9" s="49">
        <f t="shared" si="4"/>
        <v>162441.66</v>
      </c>
      <c r="O9" s="50">
        <f t="shared" si="4"/>
        <v>0</v>
      </c>
      <c r="P9" s="49">
        <f t="shared" si="10"/>
        <v>6642761.3200000022</v>
      </c>
      <c r="Q9" s="50">
        <f t="shared" si="5"/>
        <v>0</v>
      </c>
    </row>
    <row r="10" spans="1:17" ht="15.75" thickBot="1">
      <c r="A10" s="98" t="s">
        <v>87</v>
      </c>
      <c r="B10" s="99" t="e">
        <f>SUM(B4:B9)</f>
        <v>#REF!</v>
      </c>
      <c r="C10" s="100" t="e">
        <f>C14</f>
        <v>#REF!</v>
      </c>
      <c r="D10" s="99" t="e">
        <f>SUM(D4:D9)</f>
        <v>#REF!</v>
      </c>
      <c r="E10" s="101" t="e">
        <f>E14</f>
        <v>#REF!</v>
      </c>
      <c r="F10" s="102" t="e">
        <f>B10+C10+E10</f>
        <v>#REF!</v>
      </c>
      <c r="H10" s="49">
        <f t="shared" ref="H10:I10" si="11">SUM(H4:H9)</f>
        <v>653861129.18000031</v>
      </c>
      <c r="I10" s="50">
        <f t="shared" si="11"/>
        <v>619430112.40999997</v>
      </c>
      <c r="J10" s="49">
        <f>J14</f>
        <v>6637911.7063764706</v>
      </c>
      <c r="K10" s="50">
        <f>K14</f>
        <v>6944679.4191146884</v>
      </c>
      <c r="L10" s="49">
        <f t="shared" si="8"/>
        <v>660499040.88637674</v>
      </c>
      <c r="M10" s="50">
        <f t="shared" si="9"/>
        <v>626374791.82911468</v>
      </c>
      <c r="N10" s="49">
        <f>N14</f>
        <v>16556676.784904154</v>
      </c>
      <c r="O10" s="49">
        <f>O14</f>
        <v>17328580.92006458</v>
      </c>
      <c r="P10" s="49">
        <f t="shared" si="10"/>
        <v>677055717.67128086</v>
      </c>
      <c r="Q10" s="50">
        <f t="shared" si="5"/>
        <v>643703372.74917924</v>
      </c>
    </row>
    <row r="11" spans="1:17">
      <c r="A11" s="108" t="s">
        <v>95</v>
      </c>
      <c r="B11" s="107">
        <f>'1_Елементи витрат'!BT2</f>
        <v>0</v>
      </c>
      <c r="C11" s="106" t="e">
        <f>C15</f>
        <v>#REF!</v>
      </c>
      <c r="D11" s="107" t="e">
        <f>C11+B11</f>
        <v>#REF!</v>
      </c>
      <c r="E11" s="106" t="e">
        <f>E15</f>
        <v>#REF!</v>
      </c>
      <c r="F11" s="107" t="e">
        <f>D11+E11</f>
        <v>#REF!</v>
      </c>
      <c r="H11" s="49">
        <f>'1_Елементи витрат'!O2</f>
        <v>4859776.0399999991</v>
      </c>
      <c r="I11" s="50">
        <f>'1_Елементи витрат'!AD2</f>
        <v>5480671.0199999996</v>
      </c>
      <c r="J11" s="49">
        <f>J15</f>
        <v>49335.803623529704</v>
      </c>
      <c r="K11" s="50">
        <f>K15</f>
        <v>61446.00088530963</v>
      </c>
      <c r="L11" s="49">
        <f t="shared" si="8"/>
        <v>4909111.8436235292</v>
      </c>
      <c r="M11" s="50">
        <f t="shared" si="9"/>
        <v>5542117.0208853092</v>
      </c>
      <c r="N11" s="49">
        <f t="shared" ref="N11:O11" si="12">N15</f>
        <v>123056.31509584853</v>
      </c>
      <c r="O11" s="49">
        <f t="shared" si="12"/>
        <v>153321.97993542306</v>
      </c>
      <c r="P11" s="49">
        <f t="shared" si="10"/>
        <v>5032168.1587193776</v>
      </c>
      <c r="Q11" s="50">
        <f t="shared" si="5"/>
        <v>5695439.0008207327</v>
      </c>
    </row>
    <row r="12" spans="1:17" s="63" customFormat="1" ht="25.5" customHeight="1" thickBot="1">
      <c r="A12" s="103" t="s">
        <v>90</v>
      </c>
      <c r="B12" s="104" t="e">
        <f>B10+B11</f>
        <v>#REF!</v>
      </c>
      <c r="C12" s="104">
        <f>'1_Елементи витрат'!BC2</f>
        <v>9969.7963299999992</v>
      </c>
      <c r="D12" s="104" t="e">
        <f>D10+D11</f>
        <v>#REF!</v>
      </c>
      <c r="E12" s="104">
        <f>'1_Елементи витрат'!BD2</f>
        <v>84397.753590000008</v>
      </c>
      <c r="F12" s="105" t="e">
        <f>F10+F11</f>
        <v>#REF!</v>
      </c>
      <c r="H12" s="49">
        <f>H10+H11</f>
        <v>658720905.22000027</v>
      </c>
      <c r="I12" s="50">
        <f>I10+I11</f>
        <v>624910783.42999995</v>
      </c>
      <c r="J12" s="49">
        <f>'1_Елементи витрат'!E2</f>
        <v>6687247.5100000007</v>
      </c>
      <c r="K12" s="50">
        <f>'1_Елементи витрат'!S2</f>
        <v>7006125.4199999981</v>
      </c>
      <c r="L12" s="49">
        <f t="shared" si="8"/>
        <v>665408152.73000026</v>
      </c>
      <c r="M12" s="50">
        <f t="shared" si="9"/>
        <v>631916908.8499999</v>
      </c>
      <c r="N12" s="49">
        <f>'1_Елементи витрат'!F2</f>
        <v>16679733.100000001</v>
      </c>
      <c r="O12" s="50">
        <f>'1_Елементи витрат'!T2</f>
        <v>17481902.899999999</v>
      </c>
      <c r="P12" s="49">
        <f t="shared" si="10"/>
        <v>682087885.83000028</v>
      </c>
      <c r="Q12" s="50">
        <f t="shared" si="5"/>
        <v>649398811.74999988</v>
      </c>
    </row>
    <row r="13" spans="1:17" ht="16.5" thickBot="1">
      <c r="A13" s="64" t="s">
        <v>91</v>
      </c>
      <c r="C13" s="16"/>
      <c r="N13" s="65"/>
      <c r="O13" s="65"/>
    </row>
    <row r="14" spans="1:17" ht="19.5" thickBot="1">
      <c r="A14" s="68" t="s">
        <v>92</v>
      </c>
      <c r="C14" s="66" t="e">
        <f>C12/B12*B10</f>
        <v>#REF!</v>
      </c>
      <c r="D14" s="67">
        <f>IFERROR(ROUND(C14/C$12*100,2)&amp;"%",0)</f>
        <v>0</v>
      </c>
      <c r="E14" s="66" t="e">
        <f>E12/D12*D10</f>
        <v>#REF!</v>
      </c>
      <c r="F14" s="67">
        <f>IFERROR(ROUND(E14/E$12*100,2)&amp;"%",0)</f>
        <v>0</v>
      </c>
      <c r="J14" s="49">
        <f>J12/H12*H10</f>
        <v>6637911.7063764706</v>
      </c>
      <c r="K14" s="50">
        <f>K12/I12*I10</f>
        <v>6944679.4191146884</v>
      </c>
      <c r="N14" s="49">
        <f>N12/L12*L10</f>
        <v>16556676.784904154</v>
      </c>
      <c r="O14" s="50">
        <f>O12/M12*M10</f>
        <v>17328580.92006458</v>
      </c>
    </row>
    <row r="15" spans="1:17" ht="15.75" thickBot="1">
      <c r="A15" s="68" t="s">
        <v>93</v>
      </c>
      <c r="C15" s="69" t="e">
        <f>C12/B12*B11</f>
        <v>#REF!</v>
      </c>
      <c r="D15" s="67">
        <f>IFERROR(ROUND(C15/C$12*100,2)&amp;"%",0)</f>
        <v>0</v>
      </c>
      <c r="E15" s="69" t="e">
        <f>E12/D12*D11</f>
        <v>#REF!</v>
      </c>
      <c r="F15" s="67">
        <f>IFERROR(ROUND(E15/E$12*100,2)&amp;"%",0)</f>
        <v>0</v>
      </c>
      <c r="J15" s="49">
        <f>J12/H12*H11</f>
        <v>49335.803623529704</v>
      </c>
      <c r="K15" s="50">
        <f>K12/I12*I11</f>
        <v>61446.00088530963</v>
      </c>
      <c r="N15" s="49">
        <f>N12/L12*L11</f>
        <v>123056.31509584853</v>
      </c>
      <c r="O15" s="50">
        <f>O12/M12*M11</f>
        <v>153321.97993542306</v>
      </c>
    </row>
    <row r="16" spans="1:17" ht="31.5" customHeight="1">
      <c r="A16" s="1166" t="s">
        <v>94</v>
      </c>
      <c r="B16" s="1166"/>
      <c r="C16" s="1166"/>
      <c r="D16" s="1166"/>
      <c r="E16" s="1166"/>
      <c r="F16" s="1166"/>
      <c r="G16" s="1166"/>
    </row>
    <row r="18" spans="3:12">
      <c r="L18" s="70"/>
    </row>
    <row r="20" spans="3:12">
      <c r="C20" s="71"/>
    </row>
  </sheetData>
  <sheetProtection selectLockedCells="1"/>
  <mergeCells count="7">
    <mergeCell ref="P2:Q2"/>
    <mergeCell ref="A16:G16"/>
    <mergeCell ref="A1:F1"/>
    <mergeCell ref="H2:I2"/>
    <mergeCell ref="J2:K2"/>
    <mergeCell ref="L2:M2"/>
    <mergeCell ref="N2:O2"/>
  </mergeCells>
  <pageMargins left="0.7" right="0.7" top="0.75" bottom="0.75" header="0.3" footer="0.3"/>
  <pageSetup paperSize="9" orientation="landscape" r:id="rId1"/>
  <colBreaks count="1" manualBreakCount="1">
    <brk id="7" max="1048575" man="1"/>
  </colBreaks>
</worksheet>
</file>

<file path=xl/worksheets/sheet7.xml><?xml version="1.0" encoding="utf-8"?>
<worksheet xmlns="http://schemas.openxmlformats.org/spreadsheetml/2006/main" xmlns:r="http://schemas.openxmlformats.org/officeDocument/2006/relationships">
  <sheetPr codeName="Лист5">
    <tabColor rgb="FF7030A0"/>
    <pageSetUpPr fitToPage="1"/>
  </sheetPr>
  <dimension ref="A1:AC53"/>
  <sheetViews>
    <sheetView zoomScale="70" zoomScaleNormal="70" zoomScaleSheetLayoutView="70" workbookViewId="0">
      <pane xSplit="3" ySplit="6" topLeftCell="D16" activePane="bottomRight" state="frozen"/>
      <selection activeCell="L16" sqref="L16"/>
      <selection pane="topRight" activeCell="L16" sqref="L16"/>
      <selection pane="bottomLeft" activeCell="L16" sqref="L16"/>
      <selection pane="bottomRight" activeCell="K20" sqref="K20"/>
    </sheetView>
  </sheetViews>
  <sheetFormatPr defaultColWidth="9.140625" defaultRowHeight="12.75"/>
  <cols>
    <col min="1" max="1" width="8.28515625" style="74" customWidth="1"/>
    <col min="2" max="2" width="26.42578125" style="74" customWidth="1"/>
    <col min="3" max="3" width="12.85546875" style="74" customWidth="1"/>
    <col min="4" max="4" width="14" style="74" customWidth="1"/>
    <col min="5" max="5" width="15.7109375" style="74" customWidth="1"/>
    <col min="6" max="6" width="12.85546875" style="74" bestFit="1" customWidth="1"/>
    <col min="7" max="8" width="12.140625" style="74" customWidth="1"/>
    <col min="9" max="9" width="14.28515625" style="74" customWidth="1"/>
    <col min="10" max="10" width="13.42578125" style="74" customWidth="1"/>
    <col min="11" max="11" width="12.85546875" style="74" bestFit="1" customWidth="1"/>
    <col min="12" max="13" width="12.140625" style="74" customWidth="1"/>
    <col min="14" max="14" width="15.140625" style="74" customWidth="1"/>
    <col min="15" max="15" width="15" style="74" customWidth="1"/>
    <col min="16" max="16" width="14" style="74" customWidth="1"/>
    <col min="17" max="23" width="12.140625" style="74" customWidth="1"/>
    <col min="24" max="16384" width="9.140625" style="74"/>
  </cols>
  <sheetData>
    <row r="1" spans="1:23" ht="31.5" customHeight="1">
      <c r="A1" s="1178" t="str">
        <f>"Автоматизований розрахунок тарифів на теплову енергію ліцензіата "&amp;'1_Елементи витрат'!A3</f>
        <v>Автоматизований розрахунок тарифів на теплову енергію ліцензіата Акціонерне товариство "ОБЛТЕПЛОКОМУНЕНЕРГО" м. Чернігів, смт. Срібне</v>
      </c>
      <c r="B1" s="1178"/>
      <c r="C1" s="1178"/>
      <c r="D1" s="1178"/>
      <c r="E1" s="1178"/>
      <c r="F1" s="1178"/>
      <c r="G1" s="1178"/>
      <c r="H1" s="1178"/>
      <c r="I1" s="1178"/>
      <c r="J1" s="1178"/>
      <c r="K1" s="1178"/>
      <c r="L1" s="1178"/>
      <c r="M1" s="1178"/>
      <c r="N1" s="1178"/>
      <c r="O1" s="1178"/>
      <c r="P1" s="1178"/>
      <c r="Q1" s="1178"/>
      <c r="R1" s="1178"/>
      <c r="S1" s="1178"/>
      <c r="T1" s="1178"/>
      <c r="U1" s="1178"/>
      <c r="V1" s="1178"/>
      <c r="W1" s="1178"/>
    </row>
    <row r="2" spans="1:23" s="75" customFormat="1" ht="23.25" customHeight="1">
      <c r="A2" s="1176" t="s">
        <v>113</v>
      </c>
      <c r="B2" s="1176"/>
      <c r="C2" s="1176" t="s">
        <v>96</v>
      </c>
      <c r="D2" s="1176" t="s">
        <v>114</v>
      </c>
      <c r="E2" s="1176"/>
      <c r="F2" s="1176"/>
      <c r="G2" s="1176"/>
      <c r="H2" s="1176"/>
      <c r="I2" s="1176" t="s">
        <v>10</v>
      </c>
      <c r="J2" s="1176"/>
      <c r="K2" s="1176"/>
      <c r="L2" s="1176"/>
      <c r="M2" s="1176"/>
      <c r="N2" s="1176"/>
      <c r="O2" s="1176"/>
      <c r="P2" s="1176"/>
      <c r="Q2" s="1176"/>
      <c r="R2" s="1176"/>
      <c r="S2" s="1176"/>
      <c r="T2" s="1176"/>
      <c r="U2" s="1176"/>
      <c r="V2" s="1176"/>
      <c r="W2" s="1176"/>
    </row>
    <row r="3" spans="1:23" s="75" customFormat="1" ht="18" customHeight="1">
      <c r="A3" s="1176"/>
      <c r="B3" s="1176"/>
      <c r="C3" s="1176"/>
      <c r="D3" s="1179" t="s">
        <v>97</v>
      </c>
      <c r="E3" s="1176" t="s">
        <v>98</v>
      </c>
      <c r="F3" s="1176"/>
      <c r="G3" s="1176"/>
      <c r="H3" s="1176"/>
      <c r="I3" s="1176" t="s">
        <v>83</v>
      </c>
      <c r="J3" s="1176"/>
      <c r="K3" s="1176"/>
      <c r="L3" s="1176"/>
      <c r="M3" s="1176"/>
      <c r="N3" s="1176" t="s">
        <v>84</v>
      </c>
      <c r="O3" s="1176"/>
      <c r="P3" s="1176"/>
      <c r="Q3" s="1176"/>
      <c r="R3" s="1176"/>
      <c r="S3" s="1176" t="s">
        <v>86</v>
      </c>
      <c r="T3" s="1176"/>
      <c r="U3" s="1176"/>
      <c r="V3" s="1176"/>
      <c r="W3" s="1176"/>
    </row>
    <row r="4" spans="1:23" s="75" customFormat="1" ht="19.5" customHeight="1">
      <c r="A4" s="1176"/>
      <c r="B4" s="1176"/>
      <c r="C4" s="1176"/>
      <c r="D4" s="1179"/>
      <c r="E4" s="1176"/>
      <c r="F4" s="1176"/>
      <c r="G4" s="1176"/>
      <c r="H4" s="1176"/>
      <c r="I4" s="1179" t="s">
        <v>99</v>
      </c>
      <c r="J4" s="1176" t="s">
        <v>98</v>
      </c>
      <c r="K4" s="1176"/>
      <c r="L4" s="1176"/>
      <c r="M4" s="1176"/>
      <c r="N4" s="1179" t="s">
        <v>100</v>
      </c>
      <c r="O4" s="1176" t="s">
        <v>98</v>
      </c>
      <c r="P4" s="1176"/>
      <c r="Q4" s="1176"/>
      <c r="R4" s="1176"/>
      <c r="S4" s="1179" t="s">
        <v>101</v>
      </c>
      <c r="T4" s="1176" t="s">
        <v>98</v>
      </c>
      <c r="U4" s="1176"/>
      <c r="V4" s="1176"/>
      <c r="W4" s="1176"/>
    </row>
    <row r="5" spans="1:23" s="75" customFormat="1" ht="66.75" customHeight="1">
      <c r="A5" s="1176"/>
      <c r="B5" s="1176"/>
      <c r="C5" s="1176"/>
      <c r="D5" s="1179"/>
      <c r="E5" s="86" t="s">
        <v>102</v>
      </c>
      <c r="F5" s="109" t="s">
        <v>104</v>
      </c>
      <c r="G5" s="109" t="s">
        <v>105</v>
      </c>
      <c r="H5" s="109" t="s">
        <v>103</v>
      </c>
      <c r="I5" s="1179"/>
      <c r="J5" s="86" t="s">
        <v>102</v>
      </c>
      <c r="K5" s="109" t="s">
        <v>104</v>
      </c>
      <c r="L5" s="109" t="s">
        <v>105</v>
      </c>
      <c r="M5" s="109" t="s">
        <v>103</v>
      </c>
      <c r="N5" s="1179"/>
      <c r="O5" s="86" t="s">
        <v>102</v>
      </c>
      <c r="P5" s="109" t="s">
        <v>104</v>
      </c>
      <c r="Q5" s="109" t="s">
        <v>105</v>
      </c>
      <c r="R5" s="109" t="s">
        <v>103</v>
      </c>
      <c r="S5" s="1179"/>
      <c r="T5" s="86" t="s">
        <v>102</v>
      </c>
      <c r="U5" s="109" t="s">
        <v>104</v>
      </c>
      <c r="V5" s="109" t="s">
        <v>105</v>
      </c>
      <c r="W5" s="109" t="s">
        <v>103</v>
      </c>
    </row>
    <row r="6" spans="1:23" s="75" customFormat="1" ht="15.75">
      <c r="A6" s="1176">
        <v>1</v>
      </c>
      <c r="B6" s="1176"/>
      <c r="C6" s="87">
        <v>2</v>
      </c>
      <c r="D6" s="87">
        <v>3</v>
      </c>
      <c r="E6" s="87">
        <v>4</v>
      </c>
      <c r="F6" s="87">
        <v>5</v>
      </c>
      <c r="G6" s="87">
        <v>6</v>
      </c>
      <c r="H6" s="87">
        <v>7</v>
      </c>
      <c r="I6" s="87">
        <v>8</v>
      </c>
      <c r="J6" s="87">
        <v>9</v>
      </c>
      <c r="K6" s="87">
        <v>10</v>
      </c>
      <c r="L6" s="87">
        <v>11</v>
      </c>
      <c r="M6" s="87">
        <v>12</v>
      </c>
      <c r="N6" s="87">
        <v>14</v>
      </c>
      <c r="O6" s="87">
        <v>15</v>
      </c>
      <c r="P6" s="87">
        <v>16</v>
      </c>
      <c r="Q6" s="87">
        <v>17</v>
      </c>
      <c r="R6" s="87">
        <v>18</v>
      </c>
      <c r="S6" s="87">
        <v>21</v>
      </c>
      <c r="T6" s="87">
        <v>22</v>
      </c>
      <c r="U6" s="87">
        <v>23</v>
      </c>
      <c r="V6" s="87">
        <v>24</v>
      </c>
      <c r="W6" s="87">
        <v>25</v>
      </c>
    </row>
    <row r="7" spans="1:23" s="76" customFormat="1" ht="21.75" customHeight="1">
      <c r="A7" s="1169" t="s">
        <v>539</v>
      </c>
      <c r="B7" s="1169"/>
      <c r="C7" s="81" t="s">
        <v>106</v>
      </c>
      <c r="D7" s="80">
        <f>E7+F7+G7+H7</f>
        <v>1740.5974092670585</v>
      </c>
      <c r="E7" s="80">
        <f>T7</f>
        <v>553.92047917044965</v>
      </c>
      <c r="F7" s="80">
        <f t="shared" ref="F7:H7" si="0">U7</f>
        <v>1186.6769300966089</v>
      </c>
      <c r="G7" s="80">
        <f t="shared" si="0"/>
        <v>0</v>
      </c>
      <c r="H7" s="80">
        <f t="shared" si="0"/>
        <v>0</v>
      </c>
      <c r="I7" s="80">
        <f>J7+K7+L7+M7</f>
        <v>2139.0161966186115</v>
      </c>
      <c r="J7" s="80">
        <f>Д2!L64</f>
        <v>678.6637510274611</v>
      </c>
      <c r="K7" s="80">
        <f>Д2!P64</f>
        <v>1460.3524455911506</v>
      </c>
      <c r="L7" s="80">
        <f>Д2!T64</f>
        <v>0</v>
      </c>
      <c r="M7" s="80">
        <f>Д2!X64</f>
        <v>0</v>
      </c>
      <c r="N7" s="80">
        <f>SUM(O7:R7)</f>
        <v>1740.5974092670585</v>
      </c>
      <c r="O7" s="80">
        <f>T7</f>
        <v>553.92047917044965</v>
      </c>
      <c r="P7" s="80">
        <f t="shared" ref="P7:R7" si="1">U7</f>
        <v>1186.6769300966089</v>
      </c>
      <c r="Q7" s="80">
        <f t="shared" si="1"/>
        <v>0</v>
      </c>
      <c r="R7" s="80">
        <f t="shared" si="1"/>
        <v>0</v>
      </c>
      <c r="S7" s="80">
        <f>T7+U7+V7+W7</f>
        <v>1740.5974092670585</v>
      </c>
      <c r="T7" s="80">
        <f>Д4!K38</f>
        <v>553.92047917044965</v>
      </c>
      <c r="U7" s="80">
        <f>Д4!O38</f>
        <v>1186.6769300966089</v>
      </c>
      <c r="V7" s="80">
        <f>Д4!S38</f>
        <v>0</v>
      </c>
      <c r="W7" s="80">
        <f>Д4!W38</f>
        <v>0</v>
      </c>
    </row>
    <row r="8" spans="1:23" s="76" customFormat="1" ht="15">
      <c r="A8" s="1177" t="s">
        <v>124</v>
      </c>
      <c r="B8" s="119" t="s">
        <v>107</v>
      </c>
      <c r="C8" s="95" t="s">
        <v>1</v>
      </c>
      <c r="D8" s="80">
        <f>E8+F8+G8+H8</f>
        <v>4215957.2593268752</v>
      </c>
      <c r="E8" s="80">
        <f>J8</f>
        <v>800007.84118554555</v>
      </c>
      <c r="F8" s="80">
        <f t="shared" ref="F8:H10" si="2">K8</f>
        <v>3415949.4181413301</v>
      </c>
      <c r="G8" s="80">
        <f t="shared" si="2"/>
        <v>0</v>
      </c>
      <c r="H8" s="80">
        <f t="shared" si="2"/>
        <v>0</v>
      </c>
      <c r="I8" s="80">
        <f>J8+K8+L8+M8</f>
        <v>4215957.2593268752</v>
      </c>
      <c r="J8" s="80">
        <f>Д2!L10*1000</f>
        <v>800007.84118554555</v>
      </c>
      <c r="K8" s="80">
        <f>Д2!P10*1000</f>
        <v>3415949.4181413301</v>
      </c>
      <c r="L8" s="80">
        <f>Д2!T10*1000</f>
        <v>0</v>
      </c>
      <c r="M8" s="80">
        <f>Д2!X10*1000</f>
        <v>0</v>
      </c>
      <c r="N8" s="96" t="s">
        <v>294</v>
      </c>
      <c r="O8" s="96" t="s">
        <v>294</v>
      </c>
      <c r="P8" s="96" t="s">
        <v>294</v>
      </c>
      <c r="Q8" s="96" t="s">
        <v>294</v>
      </c>
      <c r="R8" s="96" t="s">
        <v>294</v>
      </c>
      <c r="S8" s="96" t="s">
        <v>294</v>
      </c>
      <c r="T8" s="96" t="s">
        <v>294</v>
      </c>
      <c r="U8" s="96" t="s">
        <v>294</v>
      </c>
      <c r="V8" s="96" t="s">
        <v>294</v>
      </c>
      <c r="W8" s="96" t="s">
        <v>294</v>
      </c>
    </row>
    <row r="9" spans="1:23" s="76" customFormat="1" ht="30">
      <c r="A9" s="1177"/>
      <c r="B9" s="119" t="s">
        <v>108</v>
      </c>
      <c r="C9" s="95" t="s">
        <v>1</v>
      </c>
      <c r="D9" s="80">
        <f>I9</f>
        <v>0</v>
      </c>
      <c r="E9" s="80">
        <f t="shared" ref="E9:E10" si="3">J9</f>
        <v>0</v>
      </c>
      <c r="F9" s="80">
        <f t="shared" si="2"/>
        <v>0</v>
      </c>
      <c r="G9" s="80">
        <f t="shared" si="2"/>
        <v>0</v>
      </c>
      <c r="H9" s="80">
        <f t="shared" si="2"/>
        <v>0</v>
      </c>
      <c r="I9" s="80">
        <f>J9+K9+L9+M9</f>
        <v>0</v>
      </c>
      <c r="J9" s="80">
        <f>Д2!L49*1000</f>
        <v>0</v>
      </c>
      <c r="K9" s="80">
        <f>Д2!P49*1000</f>
        <v>0</v>
      </c>
      <c r="L9" s="80">
        <f>Д2!T49*1000</f>
        <v>0</v>
      </c>
      <c r="M9" s="80">
        <f>Д2!X49*1000</f>
        <v>0</v>
      </c>
      <c r="N9" s="96" t="s">
        <v>294</v>
      </c>
      <c r="O9" s="96" t="s">
        <v>294</v>
      </c>
      <c r="P9" s="96" t="s">
        <v>294</v>
      </c>
      <c r="Q9" s="96" t="s">
        <v>294</v>
      </c>
      <c r="R9" s="96" t="s">
        <v>294</v>
      </c>
      <c r="S9" s="96" t="s">
        <v>294</v>
      </c>
      <c r="T9" s="96" t="s">
        <v>294</v>
      </c>
      <c r="U9" s="96" t="s">
        <v>294</v>
      </c>
      <c r="V9" s="96" t="s">
        <v>294</v>
      </c>
      <c r="W9" s="96" t="s">
        <v>294</v>
      </c>
    </row>
    <row r="10" spans="1:23" s="76" customFormat="1" ht="30">
      <c r="A10" s="1177"/>
      <c r="B10" s="119" t="s">
        <v>542</v>
      </c>
      <c r="C10" s="95" t="s">
        <v>1</v>
      </c>
      <c r="D10" s="80">
        <f>I10</f>
        <v>0</v>
      </c>
      <c r="E10" s="80">
        <f t="shared" si="3"/>
        <v>0</v>
      </c>
      <c r="F10" s="80">
        <f t="shared" si="2"/>
        <v>0</v>
      </c>
      <c r="G10" s="80">
        <f t="shared" si="2"/>
        <v>0</v>
      </c>
      <c r="H10" s="80">
        <f t="shared" si="2"/>
        <v>0</v>
      </c>
      <c r="I10" s="80">
        <f>J10+K10+L10+M10</f>
        <v>0</v>
      </c>
      <c r="J10" s="80">
        <f>Д2!L39*1000</f>
        <v>0</v>
      </c>
      <c r="K10" s="80">
        <f>Д2!P39*1000</f>
        <v>0</v>
      </c>
      <c r="L10" s="80">
        <f>Д2!T39*1000</f>
        <v>0</v>
      </c>
      <c r="M10" s="80">
        <f>Д2!X39*1000</f>
        <v>0</v>
      </c>
      <c r="N10" s="96" t="s">
        <v>294</v>
      </c>
      <c r="O10" s="96" t="s">
        <v>294</v>
      </c>
      <c r="P10" s="96" t="s">
        <v>294</v>
      </c>
      <c r="Q10" s="96" t="s">
        <v>294</v>
      </c>
      <c r="R10" s="96" t="s">
        <v>294</v>
      </c>
      <c r="S10" s="96" t="s">
        <v>294</v>
      </c>
      <c r="T10" s="96" t="s">
        <v>294</v>
      </c>
      <c r="U10" s="96" t="s">
        <v>294</v>
      </c>
      <c r="V10" s="96" t="s">
        <v>294</v>
      </c>
      <c r="W10" s="96" t="s">
        <v>294</v>
      </c>
    </row>
    <row r="11" spans="1:23" s="76" customFormat="1" ht="60">
      <c r="A11" s="1177"/>
      <c r="B11" s="119" t="s">
        <v>32</v>
      </c>
      <c r="C11" s="95" t="s">
        <v>1</v>
      </c>
      <c r="D11" s="80">
        <f>N11</f>
        <v>0</v>
      </c>
      <c r="E11" s="80">
        <f t="shared" ref="E11:H11" si="4">O11</f>
        <v>0</v>
      </c>
      <c r="F11" s="80">
        <f t="shared" si="4"/>
        <v>0</v>
      </c>
      <c r="G11" s="80">
        <f t="shared" si="4"/>
        <v>0</v>
      </c>
      <c r="H11" s="80">
        <f t="shared" si="4"/>
        <v>0</v>
      </c>
      <c r="I11" s="96" t="s">
        <v>294</v>
      </c>
      <c r="J11" s="96" t="s">
        <v>294</v>
      </c>
      <c r="K11" s="96" t="s">
        <v>294</v>
      </c>
      <c r="L11" s="96" t="s">
        <v>294</v>
      </c>
      <c r="M11" s="96" t="s">
        <v>294</v>
      </c>
      <c r="N11" s="80">
        <f>O11+P11+Q11+R11</f>
        <v>0</v>
      </c>
      <c r="O11" s="80">
        <f>Д3!K38*1000</f>
        <v>0</v>
      </c>
      <c r="P11" s="80">
        <f>Д3!O38*1000</f>
        <v>0</v>
      </c>
      <c r="Q11" s="80">
        <f>Д3!S38*1000</f>
        <v>0</v>
      </c>
      <c r="R11" s="80">
        <f>Д3!W36*1000</f>
        <v>0</v>
      </c>
      <c r="S11" s="96" t="s">
        <v>294</v>
      </c>
      <c r="T11" s="96" t="s">
        <v>294</v>
      </c>
      <c r="U11" s="96" t="s">
        <v>294</v>
      </c>
      <c r="V11" s="96" t="s">
        <v>294</v>
      </c>
      <c r="W11" s="96" t="s">
        <v>294</v>
      </c>
    </row>
    <row r="12" spans="1:23" s="76" customFormat="1" ht="75">
      <c r="A12" s="1177"/>
      <c r="B12" s="119" t="s">
        <v>540</v>
      </c>
      <c r="C12" s="95"/>
      <c r="D12" s="80">
        <f t="shared" ref="D12" si="5">N12</f>
        <v>1343737.6818747087</v>
      </c>
      <c r="E12" s="80">
        <f t="shared" ref="E12" si="6">O12</f>
        <v>311351.94721244869</v>
      </c>
      <c r="F12" s="80">
        <f t="shared" ref="F12" si="7">P12</f>
        <v>1032385.7346622599</v>
      </c>
      <c r="G12" s="80">
        <f t="shared" ref="G12" si="8">Q12</f>
        <v>0</v>
      </c>
      <c r="H12" s="80">
        <f t="shared" ref="H12" si="9">R12</f>
        <v>0</v>
      </c>
      <c r="I12" s="96" t="s">
        <v>294</v>
      </c>
      <c r="J12" s="96" t="s">
        <v>294</v>
      </c>
      <c r="K12" s="96" t="s">
        <v>294</v>
      </c>
      <c r="L12" s="96" t="s">
        <v>294</v>
      </c>
      <c r="M12" s="96" t="s">
        <v>294</v>
      </c>
      <c r="N12" s="80">
        <f>O12+P12+Q12+R12</f>
        <v>1343737.6818747087</v>
      </c>
      <c r="O12" s="80">
        <f>Д3!K33*1000</f>
        <v>311351.94721244869</v>
      </c>
      <c r="P12" s="80">
        <f>Д3!O33*1000</f>
        <v>1032385.7346622599</v>
      </c>
      <c r="Q12" s="80">
        <f>Д3!S33*1000</f>
        <v>0</v>
      </c>
      <c r="R12" s="80">
        <f>Д3!W33*1000</f>
        <v>0</v>
      </c>
      <c r="S12" s="96" t="s">
        <v>294</v>
      </c>
      <c r="T12" s="96" t="s">
        <v>294</v>
      </c>
      <c r="U12" s="96" t="s">
        <v>294</v>
      </c>
      <c r="V12" s="96" t="s">
        <v>294</v>
      </c>
      <c r="W12" s="96" t="s">
        <v>294</v>
      </c>
    </row>
    <row r="13" spans="1:23" s="76" customFormat="1" ht="30">
      <c r="A13" s="1177"/>
      <c r="B13" s="119" t="s">
        <v>541</v>
      </c>
      <c r="C13" s="95" t="s">
        <v>1</v>
      </c>
      <c r="D13" s="80">
        <f>E13+F13+G13+H13</f>
        <v>3261708.9061184982</v>
      </c>
      <c r="E13" s="80">
        <f t="shared" ref="E13:H14" si="10">J13+O13+T13</f>
        <v>1035417.0433864887</v>
      </c>
      <c r="F13" s="80">
        <f t="shared" si="10"/>
        <v>2226291.8627320095</v>
      </c>
      <c r="G13" s="80">
        <f t="shared" si="10"/>
        <v>0</v>
      </c>
      <c r="H13" s="80">
        <f t="shared" si="10"/>
        <v>0</v>
      </c>
      <c r="I13" s="80">
        <f>'1_Елементи витрат'!$CA$2-I8-I9-I10</f>
        <v>2690271.2039744174</v>
      </c>
      <c r="J13" s="80">
        <f>$I13/('Річний план'!$F$18-'Річний план'!$F$23)*'Річний план'!$F$19</f>
        <v>853565.08728483552</v>
      </c>
      <c r="K13" s="80">
        <f>$I13/('Річний план'!$F$18-'Річний план'!$F$23)*'Річний план'!$F$20</f>
        <v>1836706.1166895821</v>
      </c>
      <c r="L13" s="80">
        <f>$I13/('Річний план'!$F$18-'Річний план'!$F$23)*'Річний план'!$F$21</f>
        <v>0</v>
      </c>
      <c r="M13" s="80">
        <f>$I13/('Річний план'!$F$18-'Річний план'!$F$23)*'Річний план'!$F$22</f>
        <v>0</v>
      </c>
      <c r="N13" s="80">
        <f>'1_Елементи витрат'!CG2</f>
        <v>534704.53214408038</v>
      </c>
      <c r="O13" s="80">
        <f>$N13/$N7*O7</f>
        <v>170162.14610165311</v>
      </c>
      <c r="P13" s="80">
        <f t="shared" ref="P13:R13" si="11">$N13/$N7*P7</f>
        <v>364542.38604242727</v>
      </c>
      <c r="Q13" s="80">
        <f t="shared" si="11"/>
        <v>0</v>
      </c>
      <c r="R13" s="80">
        <f t="shared" si="11"/>
        <v>0</v>
      </c>
      <c r="S13" s="80">
        <f>'1_Елементи витрат'!CN2</f>
        <v>36733.177253361842</v>
      </c>
      <c r="T13" s="80">
        <f>IFERROR(ROUND($S$13/$S$7*T7,2),0)</f>
        <v>11689.81</v>
      </c>
      <c r="U13" s="80">
        <f>IFERROR(ROUND($S$13/$S$7*U7,2),0)</f>
        <v>25043.360000000001</v>
      </c>
      <c r="V13" s="80">
        <f>IFERROR(ROUND($S$13/$S$7*V7,2),0)</f>
        <v>0</v>
      </c>
      <c r="W13" s="80">
        <f>IFERROR(ROUND($S$13/$S$7*W7,2),0)</f>
        <v>0</v>
      </c>
    </row>
    <row r="14" spans="1:23" s="76" customFormat="1" ht="33.75" customHeight="1">
      <c r="A14" s="1177"/>
      <c r="B14" s="119" t="s">
        <v>82</v>
      </c>
      <c r="C14" s="95" t="s">
        <v>1</v>
      </c>
      <c r="D14" s="80">
        <f>E14+F14+G14+H14</f>
        <v>8821403.8473200835</v>
      </c>
      <c r="E14" s="80">
        <f>J14+O14+T14</f>
        <v>2146776.831784483</v>
      </c>
      <c r="F14" s="80">
        <f t="shared" si="10"/>
        <v>6674627.0155355996</v>
      </c>
      <c r="G14" s="80">
        <f t="shared" si="10"/>
        <v>0</v>
      </c>
      <c r="H14" s="80">
        <f t="shared" si="10"/>
        <v>0</v>
      </c>
      <c r="I14" s="80">
        <f>J14+K14+L14+M14</f>
        <v>6906228.4633012936</v>
      </c>
      <c r="J14" s="80">
        <f>J13+J8+J9+J10</f>
        <v>1653572.9284703811</v>
      </c>
      <c r="K14" s="80">
        <f>K13+K8+K9+K10</f>
        <v>5252655.534830912</v>
      </c>
      <c r="L14" s="80">
        <f>L13+L8+L9+L10</f>
        <v>0</v>
      </c>
      <c r="M14" s="80">
        <f>M13+M8+M9+M10</f>
        <v>0</v>
      </c>
      <c r="N14" s="80">
        <f>O14+P14+Q14+R14</f>
        <v>1878442.2140187891</v>
      </c>
      <c r="O14" s="80">
        <f>O13+O11+O12</f>
        <v>481514.0933141018</v>
      </c>
      <c r="P14" s="80">
        <f>P13+P11+P12</f>
        <v>1396928.1207046872</v>
      </c>
      <c r="Q14" s="80">
        <f>Q13+Q11+Q12</f>
        <v>0</v>
      </c>
      <c r="R14" s="80">
        <f>R13+R11+R12</f>
        <v>0</v>
      </c>
      <c r="S14" s="80">
        <f>T14+U14+V14+W14</f>
        <v>36733.17</v>
      </c>
      <c r="T14" s="80">
        <f>T13</f>
        <v>11689.81</v>
      </c>
      <c r="U14" s="80">
        <f t="shared" ref="U14:W14" si="12">U13</f>
        <v>25043.360000000001</v>
      </c>
      <c r="V14" s="80">
        <f t="shared" si="12"/>
        <v>0</v>
      </c>
      <c r="W14" s="80">
        <f t="shared" si="12"/>
        <v>0</v>
      </c>
    </row>
    <row r="15" spans="1:23" s="76" customFormat="1" ht="23.25" customHeight="1">
      <c r="A15" s="1177"/>
      <c r="B15" s="119" t="s">
        <v>111</v>
      </c>
      <c r="C15" s="95" t="s">
        <v>1</v>
      </c>
      <c r="D15" s="80">
        <f t="shared" ref="D15:D16" si="13">E15+F15+G15+H15</f>
        <v>0</v>
      </c>
      <c r="E15" s="80">
        <f t="shared" ref="E15:E16" si="14">J15+O15+T15</f>
        <v>0</v>
      </c>
      <c r="F15" s="80">
        <f t="shared" ref="F15:F16" si="15">K15+P15+U15</f>
        <v>0</v>
      </c>
      <c r="G15" s="80">
        <f t="shared" ref="G15:G16" si="16">L15+Q15+V15</f>
        <v>0</v>
      </c>
      <c r="H15" s="80">
        <f t="shared" ref="H15:H16" si="17">M15+R15+W15</f>
        <v>0</v>
      </c>
      <c r="I15" s="120">
        <f t="shared" ref="I15:I16" si="18">J15+K15+L15+M15</f>
        <v>0</v>
      </c>
      <c r="J15" s="91"/>
      <c r="K15" s="91"/>
      <c r="L15" s="91"/>
      <c r="M15" s="91"/>
      <c r="N15" s="120">
        <f t="shared" ref="N15:N16" si="19">O15+P15+Q15+R15</f>
        <v>0</v>
      </c>
      <c r="O15" s="91"/>
      <c r="P15" s="91"/>
      <c r="Q15" s="91"/>
      <c r="R15" s="91"/>
      <c r="S15" s="120">
        <f t="shared" ref="S15:S16" si="20">T15+U15+V15+W15</f>
        <v>0</v>
      </c>
      <c r="T15" s="91"/>
      <c r="U15" s="91"/>
      <c r="V15" s="91"/>
      <c r="W15" s="91"/>
    </row>
    <row r="16" spans="1:23" s="76" customFormat="1" ht="35.25" customHeight="1">
      <c r="A16" s="1177"/>
      <c r="B16" s="119" t="s">
        <v>112</v>
      </c>
      <c r="C16" s="95" t="s">
        <v>1</v>
      </c>
      <c r="D16" s="80">
        <f t="shared" si="13"/>
        <v>0</v>
      </c>
      <c r="E16" s="80">
        <f t="shared" si="14"/>
        <v>0</v>
      </c>
      <c r="F16" s="80">
        <f t="shared" si="15"/>
        <v>0</v>
      </c>
      <c r="G16" s="80">
        <f t="shared" si="16"/>
        <v>0</v>
      </c>
      <c r="H16" s="80">
        <f t="shared" si="17"/>
        <v>0</v>
      </c>
      <c r="I16" s="120">
        <f t="shared" si="18"/>
        <v>0</v>
      </c>
      <c r="J16" s="91"/>
      <c r="K16" s="91"/>
      <c r="L16" s="91"/>
      <c r="M16" s="91"/>
      <c r="N16" s="120">
        <f t="shared" si="19"/>
        <v>0</v>
      </c>
      <c r="O16" s="91"/>
      <c r="P16" s="91"/>
      <c r="Q16" s="91"/>
      <c r="R16" s="91"/>
      <c r="S16" s="120">
        <f t="shared" si="20"/>
        <v>0</v>
      </c>
      <c r="T16" s="91"/>
      <c r="U16" s="91"/>
      <c r="V16" s="91"/>
      <c r="W16" s="91"/>
    </row>
    <row r="17" spans="1:29" s="77" customFormat="1" ht="26.25" customHeight="1">
      <c r="A17" s="1169" t="s">
        <v>115</v>
      </c>
      <c r="B17" s="1169"/>
      <c r="C17" s="88" t="s">
        <v>1</v>
      </c>
      <c r="D17" s="80">
        <f>D16+D15+D14</f>
        <v>8821403.8473200835</v>
      </c>
      <c r="E17" s="80">
        <f>E16+E15+E14</f>
        <v>2146776.831784483</v>
      </c>
      <c r="F17" s="80">
        <f t="shared" ref="F17:W17" si="21">F16+F15+F14</f>
        <v>6674627.0155355996</v>
      </c>
      <c r="G17" s="80">
        <f t="shared" si="21"/>
        <v>0</v>
      </c>
      <c r="H17" s="80">
        <f t="shared" si="21"/>
        <v>0</v>
      </c>
      <c r="I17" s="80">
        <f t="shared" si="21"/>
        <v>6906228.4633012936</v>
      </c>
      <c r="J17" s="80">
        <f t="shared" si="21"/>
        <v>1653572.9284703811</v>
      </c>
      <c r="K17" s="80">
        <f t="shared" si="21"/>
        <v>5252655.534830912</v>
      </c>
      <c r="L17" s="80">
        <f t="shared" si="21"/>
        <v>0</v>
      </c>
      <c r="M17" s="80">
        <f t="shared" si="21"/>
        <v>0</v>
      </c>
      <c r="N17" s="80">
        <f t="shared" si="21"/>
        <v>1878442.2140187891</v>
      </c>
      <c r="O17" s="80">
        <f>O16+O15+O14</f>
        <v>481514.0933141018</v>
      </c>
      <c r="P17" s="80">
        <f>P16+P15+P14</f>
        <v>1396928.1207046872</v>
      </c>
      <c r="Q17" s="80">
        <f t="shared" si="21"/>
        <v>0</v>
      </c>
      <c r="R17" s="80">
        <f t="shared" si="21"/>
        <v>0</v>
      </c>
      <c r="S17" s="80">
        <f t="shared" si="21"/>
        <v>36733.17</v>
      </c>
      <c r="T17" s="80">
        <f t="shared" si="21"/>
        <v>11689.81</v>
      </c>
      <c r="U17" s="80">
        <f t="shared" si="21"/>
        <v>25043.360000000001</v>
      </c>
      <c r="V17" s="80">
        <f t="shared" si="21"/>
        <v>0</v>
      </c>
      <c r="W17" s="80">
        <f t="shared" si="21"/>
        <v>0</v>
      </c>
    </row>
    <row r="18" spans="1:29" s="79" customFormat="1" ht="26.25" customHeight="1">
      <c r="A18" s="1169"/>
      <c r="B18" s="1169"/>
      <c r="C18" s="80" t="s">
        <v>25</v>
      </c>
      <c r="D18" s="78">
        <f t="shared" ref="D18:W18" si="22">D17/D7</f>
        <v>5068.0322746399206</v>
      </c>
      <c r="E18" s="78">
        <f t="shared" si="22"/>
        <v>3875.6047348158932</v>
      </c>
      <c r="F18" s="78">
        <f t="shared" si="22"/>
        <v>5624.637040000609</v>
      </c>
      <c r="G18" s="78" t="e">
        <f t="shared" si="22"/>
        <v>#DIV/0!</v>
      </c>
      <c r="H18" s="78" t="e">
        <f t="shared" si="22"/>
        <v>#DIV/0!</v>
      </c>
      <c r="I18" s="78">
        <f t="shared" si="22"/>
        <v>3228.6938613268858</v>
      </c>
      <c r="J18" s="78">
        <f t="shared" si="22"/>
        <v>2436.5128179705471</v>
      </c>
      <c r="K18" s="78">
        <f t="shared" si="22"/>
        <v>3596.8409890974212</v>
      </c>
      <c r="L18" s="78" t="e">
        <f t="shared" si="22"/>
        <v>#DIV/0!</v>
      </c>
      <c r="M18" s="78" t="e">
        <f t="shared" si="22"/>
        <v>#DIV/0!</v>
      </c>
      <c r="N18" s="78">
        <f t="shared" si="22"/>
        <v>1079.193961807501</v>
      </c>
      <c r="O18" s="78">
        <f t="shared" si="22"/>
        <v>869.2837896790104</v>
      </c>
      <c r="P18" s="78">
        <f t="shared" si="22"/>
        <v>1177.1764372220175</v>
      </c>
      <c r="Q18" s="78" t="e">
        <f t="shared" si="22"/>
        <v>#DIV/0!</v>
      </c>
      <c r="R18" s="78" t="e">
        <f t="shared" si="22"/>
        <v>#DIV/0!</v>
      </c>
      <c r="S18" s="78">
        <f t="shared" si="22"/>
        <v>21.103771500767561</v>
      </c>
      <c r="T18" s="78">
        <f t="shared" si="22"/>
        <v>21.103769294658754</v>
      </c>
      <c r="U18" s="78">
        <f t="shared" si="22"/>
        <v>21.103772530541391</v>
      </c>
      <c r="V18" s="78" t="e">
        <f t="shared" si="22"/>
        <v>#DIV/0!</v>
      </c>
      <c r="W18" s="78" t="e">
        <f t="shared" si="22"/>
        <v>#DIV/0!</v>
      </c>
    </row>
    <row r="19" spans="1:29" ht="26.25" customHeight="1">
      <c r="A19" s="1169"/>
      <c r="B19" s="1169"/>
      <c r="C19" s="81" t="s">
        <v>110</v>
      </c>
      <c r="D19" s="80">
        <f>D17/$D$17*100</f>
        <v>100</v>
      </c>
      <c r="E19" s="80">
        <f>E17/$D$17*100</f>
        <v>24.335999903651022</v>
      </c>
      <c r="F19" s="80">
        <f t="shared" ref="F19:H19" si="23">F17/$D$17*100</f>
        <v>75.664000096348971</v>
      </c>
      <c r="G19" s="80">
        <f t="shared" si="23"/>
        <v>0</v>
      </c>
      <c r="H19" s="80">
        <f t="shared" si="23"/>
        <v>0</v>
      </c>
      <c r="I19" s="80">
        <f>I17/$I$17</f>
        <v>1</v>
      </c>
      <c r="J19" s="80">
        <f t="shared" ref="J19:M19" si="24">J17/$I$17</f>
        <v>0.23943212091190297</v>
      </c>
      <c r="K19" s="80">
        <f t="shared" si="24"/>
        <v>0.76056787908809698</v>
      </c>
      <c r="L19" s="80">
        <f t="shared" si="24"/>
        <v>0</v>
      </c>
      <c r="M19" s="80">
        <f t="shared" si="24"/>
        <v>0</v>
      </c>
      <c r="N19" s="80">
        <f>N17/$N$17*100</f>
        <v>100</v>
      </c>
      <c r="O19" s="80">
        <f t="shared" ref="O19:R19" si="25">O17/$N$17*100</f>
        <v>25.633692094468945</v>
      </c>
      <c r="P19" s="80">
        <f t="shared" si="25"/>
        <v>74.366307905531045</v>
      </c>
      <c r="Q19" s="80">
        <f t="shared" si="25"/>
        <v>0</v>
      </c>
      <c r="R19" s="80">
        <f t="shared" si="25"/>
        <v>0</v>
      </c>
      <c r="S19" s="80">
        <f>S17/$S$17*100</f>
        <v>100</v>
      </c>
      <c r="T19" s="80">
        <f t="shared" ref="T19:W19" si="26">T17/$S$17*100</f>
        <v>31.823580703761749</v>
      </c>
      <c r="U19" s="80">
        <f t="shared" si="26"/>
        <v>68.176419296238251</v>
      </c>
      <c r="V19" s="80">
        <f t="shared" si="26"/>
        <v>0</v>
      </c>
      <c r="W19" s="80">
        <f t="shared" si="26"/>
        <v>0</v>
      </c>
    </row>
    <row r="20" spans="1:29" ht="23.25" customHeight="1">
      <c r="A20" s="1170" t="s">
        <v>116</v>
      </c>
      <c r="B20" s="1171" t="s">
        <v>117</v>
      </c>
      <c r="C20" s="89" t="s">
        <v>1</v>
      </c>
      <c r="D20" s="80">
        <f>I20+N20+S20</f>
        <v>309920.61725711363</v>
      </c>
      <c r="E20" s="80">
        <f>J20+O20+T20</f>
        <v>42935.536635689656</v>
      </c>
      <c r="F20" s="80">
        <f>K20+P20+U20</f>
        <v>266985.08062142396</v>
      </c>
      <c r="G20" s="80">
        <f>L20+Q20+V20</f>
        <v>0</v>
      </c>
      <c r="H20" s="80">
        <f>M20+R20+W20</f>
        <v>0</v>
      </c>
      <c r="I20" s="80">
        <f>J20+K20+L20+M20</f>
        <v>243177.67996264412</v>
      </c>
      <c r="J20" s="122">
        <f>J17*0.02</f>
        <v>33071.458569407623</v>
      </c>
      <c r="K20" s="122">
        <f>K17*0.04</f>
        <v>210106.22139323648</v>
      </c>
      <c r="L20" s="122">
        <f t="shared" ref="L20:M20" si="27">L17*0.04</f>
        <v>0</v>
      </c>
      <c r="M20" s="122">
        <f t="shared" si="27"/>
        <v>0</v>
      </c>
      <c r="N20" s="80">
        <f>O20+P20+Q20+R20</f>
        <v>65507.406694469522</v>
      </c>
      <c r="O20" s="122">
        <f>O17*0.02</f>
        <v>9630.2818662820355</v>
      </c>
      <c r="P20" s="122">
        <f>P17*0.04</f>
        <v>55877.124828187487</v>
      </c>
      <c r="Q20" s="122">
        <f t="shared" ref="Q20:R20" si="28">Q17*0.04</f>
        <v>0</v>
      </c>
      <c r="R20" s="122">
        <f t="shared" si="28"/>
        <v>0</v>
      </c>
      <c r="S20" s="80">
        <f>T20+U20+V20+W20</f>
        <v>1235.5306</v>
      </c>
      <c r="T20" s="122">
        <f>T17*0.02</f>
        <v>233.7962</v>
      </c>
      <c r="U20" s="122">
        <f t="shared" ref="U20:W20" si="29">U17*0.04</f>
        <v>1001.7344000000001</v>
      </c>
      <c r="V20" s="122">
        <f t="shared" si="29"/>
        <v>0</v>
      </c>
      <c r="W20" s="122">
        <f t="shared" si="29"/>
        <v>0</v>
      </c>
    </row>
    <row r="21" spans="1:29" ht="23.25" customHeight="1">
      <c r="A21" s="1170"/>
      <c r="B21" s="1171"/>
      <c r="C21" s="89" t="s">
        <v>25</v>
      </c>
      <c r="D21" s="80">
        <f>IF(I$7=0,0,D20/I$7)</f>
        <v>144.88932704064641</v>
      </c>
      <c r="E21" s="80">
        <f t="shared" ref="E21:H21" si="30">IF(J$7=0,0,E20/J$7)</f>
        <v>63.264814970134353</v>
      </c>
      <c r="F21" s="80">
        <f t="shared" si="30"/>
        <v>182.82236005935431</v>
      </c>
      <c r="G21" s="80">
        <f t="shared" si="30"/>
        <v>0</v>
      </c>
      <c r="H21" s="80">
        <f t="shared" si="30"/>
        <v>0</v>
      </c>
      <c r="I21" s="80">
        <f>IF(I$7=0,0,I20/I$7)</f>
        <v>113.68669407322066</v>
      </c>
      <c r="J21" s="80">
        <f t="shared" ref="J21:W21" si="31">IF(J7=0,0,J20/J7)</f>
        <v>48.730256359410944</v>
      </c>
      <c r="K21" s="80">
        <f t="shared" si="31"/>
        <v>143.87363956389686</v>
      </c>
      <c r="L21" s="80">
        <f t="shared" si="31"/>
        <v>0</v>
      </c>
      <c r="M21" s="80">
        <f t="shared" si="31"/>
        <v>0</v>
      </c>
      <c r="N21" s="80">
        <f t="shared" si="31"/>
        <v>37.635013326863323</v>
      </c>
      <c r="O21" s="80">
        <f t="shared" si="31"/>
        <v>17.385675793580205</v>
      </c>
      <c r="P21" s="80">
        <f t="shared" si="31"/>
        <v>47.087057488880703</v>
      </c>
      <c r="Q21" s="80">
        <f t="shared" si="31"/>
        <v>0</v>
      </c>
      <c r="R21" s="80">
        <f t="shared" si="31"/>
        <v>0</v>
      </c>
      <c r="S21" s="80">
        <f t="shared" si="31"/>
        <v>0.70983134492901767</v>
      </c>
      <c r="T21" s="80">
        <f t="shared" si="31"/>
        <v>0.42207538589317511</v>
      </c>
      <c r="U21" s="80">
        <f t="shared" si="31"/>
        <v>0.8441509012216557</v>
      </c>
      <c r="V21" s="80">
        <f t="shared" si="31"/>
        <v>0</v>
      </c>
      <c r="W21" s="80">
        <f t="shared" si="31"/>
        <v>0</v>
      </c>
    </row>
    <row r="22" spans="1:29" ht="23.25" customHeight="1">
      <c r="A22" s="1170"/>
      <c r="B22" s="1171"/>
      <c r="C22" s="89" t="s">
        <v>110</v>
      </c>
      <c r="D22" s="120"/>
      <c r="E22" s="120">
        <f>E20/$D$20*100</f>
        <v>13.853720677146772</v>
      </c>
      <c r="F22" s="120">
        <f t="shared" ref="F22:H22" si="32">F20/$D$20*100</f>
        <v>86.146279322853232</v>
      </c>
      <c r="G22" s="120">
        <f t="shared" si="32"/>
        <v>0</v>
      </c>
      <c r="H22" s="120">
        <f t="shared" si="32"/>
        <v>0</v>
      </c>
      <c r="I22" s="120">
        <f>I20/D20*100</f>
        <v>78.464505561080884</v>
      </c>
      <c r="J22" s="120">
        <f>J20/$I$20*100</f>
        <v>13.599709716158126</v>
      </c>
      <c r="K22" s="120">
        <f t="shared" ref="K22:M22" si="33">K20/$I$20*100</f>
        <v>86.400290283841869</v>
      </c>
      <c r="L22" s="120">
        <f t="shared" si="33"/>
        <v>0</v>
      </c>
      <c r="M22" s="120">
        <f t="shared" si="33"/>
        <v>0</v>
      </c>
      <c r="N22" s="120">
        <f>N20/I20*100</f>
        <v>26.938083587495566</v>
      </c>
      <c r="O22" s="120">
        <f>O20/$N$20*100</f>
        <v>14.701058021115458</v>
      </c>
      <c r="P22" s="120">
        <f t="shared" ref="P22:R22" si="34">P20/$N$20*100</f>
        <v>85.298941978884542</v>
      </c>
      <c r="Q22" s="120">
        <f t="shared" si="34"/>
        <v>0</v>
      </c>
      <c r="R22" s="120">
        <f t="shared" si="34"/>
        <v>0</v>
      </c>
      <c r="S22" s="120">
        <f>S20/N20*100</f>
        <v>1.886092981458706</v>
      </c>
      <c r="T22" s="120">
        <f>T20/S20*100</f>
        <v>18.922736514983924</v>
      </c>
      <c r="U22" s="120">
        <f t="shared" ref="U22:W22" si="35">U20/T20*100</f>
        <v>428.46479113005262</v>
      </c>
      <c r="V22" s="120">
        <f t="shared" si="35"/>
        <v>0</v>
      </c>
      <c r="W22" s="120" t="e">
        <f t="shared" si="35"/>
        <v>#DIV/0!</v>
      </c>
    </row>
    <row r="23" spans="1:29" ht="39" customHeight="1">
      <c r="A23" s="1170"/>
      <c r="B23" s="1171" t="s">
        <v>118</v>
      </c>
      <c r="C23" s="89" t="s">
        <v>1</v>
      </c>
      <c r="D23" s="120">
        <f>E23+F23+G23+H23</f>
        <v>0</v>
      </c>
      <c r="E23" s="120">
        <f>J23</f>
        <v>0</v>
      </c>
      <c r="F23" s="120">
        <f t="shared" ref="F23:H23" si="36">K23</f>
        <v>0</v>
      </c>
      <c r="G23" s="120">
        <f t="shared" si="36"/>
        <v>0</v>
      </c>
      <c r="H23" s="120">
        <f t="shared" si="36"/>
        <v>0</v>
      </c>
      <c r="I23" s="120">
        <f>J23+K23+L23+M23</f>
        <v>0</v>
      </c>
      <c r="J23" s="120">
        <f>(Д2!L44+Д2!L45)*1000</f>
        <v>0</v>
      </c>
      <c r="K23" s="120">
        <f>(Д2!P44+Д2!P45)*1000</f>
        <v>0</v>
      </c>
      <c r="L23" s="120">
        <f>(Д2!T45+Д2!T44)*1000</f>
        <v>0</v>
      </c>
      <c r="M23" s="120">
        <f>(Д2!X45+Д2!X44)*1000</f>
        <v>0</v>
      </c>
      <c r="N23" s="121" t="s">
        <v>69</v>
      </c>
      <c r="O23" s="121" t="s">
        <v>69</v>
      </c>
      <c r="P23" s="121" t="s">
        <v>69</v>
      </c>
      <c r="Q23" s="121" t="s">
        <v>69</v>
      </c>
      <c r="R23" s="121" t="s">
        <v>69</v>
      </c>
      <c r="S23" s="121" t="s">
        <v>69</v>
      </c>
      <c r="T23" s="121" t="s">
        <v>69</v>
      </c>
      <c r="U23" s="121" t="s">
        <v>69</v>
      </c>
      <c r="V23" s="121" t="s">
        <v>69</v>
      </c>
      <c r="W23" s="121" t="s">
        <v>69</v>
      </c>
    </row>
    <row r="24" spans="1:29" ht="15.75">
      <c r="A24" s="1170"/>
      <c r="B24" s="1171"/>
      <c r="C24" s="89" t="s">
        <v>25</v>
      </c>
      <c r="D24" s="120">
        <f t="shared" ref="D24:H24" si="37">IF(I$7=0,0,D23/I$7)</f>
        <v>0</v>
      </c>
      <c r="E24" s="120">
        <f t="shared" si="37"/>
        <v>0</v>
      </c>
      <c r="F24" s="120">
        <f t="shared" si="37"/>
        <v>0</v>
      </c>
      <c r="G24" s="120">
        <f t="shared" si="37"/>
        <v>0</v>
      </c>
      <c r="H24" s="120">
        <f t="shared" si="37"/>
        <v>0</v>
      </c>
      <c r="I24" s="120">
        <f t="shared" ref="I24:M24" si="38">IF(I$7=0,0,I23/I$7)</f>
        <v>0</v>
      </c>
      <c r="J24" s="120">
        <f t="shared" si="38"/>
        <v>0</v>
      </c>
      <c r="K24" s="120">
        <f t="shared" si="38"/>
        <v>0</v>
      </c>
      <c r="L24" s="120">
        <f t="shared" si="38"/>
        <v>0</v>
      </c>
      <c r="M24" s="120">
        <f t="shared" si="38"/>
        <v>0</v>
      </c>
      <c r="N24" s="121" t="s">
        <v>69</v>
      </c>
      <c r="O24" s="121" t="s">
        <v>69</v>
      </c>
      <c r="P24" s="121" t="s">
        <v>69</v>
      </c>
      <c r="Q24" s="121" t="s">
        <v>69</v>
      </c>
      <c r="R24" s="121" t="s">
        <v>69</v>
      </c>
      <c r="S24" s="121" t="s">
        <v>69</v>
      </c>
      <c r="T24" s="121" t="s">
        <v>69</v>
      </c>
      <c r="U24" s="121" t="s">
        <v>69</v>
      </c>
      <c r="V24" s="121" t="s">
        <v>69</v>
      </c>
      <c r="W24" s="121" t="s">
        <v>69</v>
      </c>
    </row>
    <row r="25" spans="1:29" ht="50.25" customHeight="1">
      <c r="A25" s="1170"/>
      <c r="B25" s="1171"/>
      <c r="C25" s="89" t="s">
        <v>110</v>
      </c>
      <c r="D25" s="120"/>
      <c r="E25" s="120" t="e">
        <f>E23/$D$23*100</f>
        <v>#DIV/0!</v>
      </c>
      <c r="F25" s="120" t="e">
        <f t="shared" ref="F25:H25" si="39">F23/$D$23*100</f>
        <v>#DIV/0!</v>
      </c>
      <c r="G25" s="120" t="e">
        <f t="shared" si="39"/>
        <v>#DIV/0!</v>
      </c>
      <c r="H25" s="120" t="e">
        <f t="shared" si="39"/>
        <v>#DIV/0!</v>
      </c>
      <c r="I25" s="120" t="e">
        <f>I23/D23*100</f>
        <v>#DIV/0!</v>
      </c>
      <c r="J25" s="120" t="e">
        <f>J23/$I$23*100</f>
        <v>#DIV/0!</v>
      </c>
      <c r="K25" s="120" t="e">
        <f t="shared" ref="K25:M25" si="40">K23/$I$23*100</f>
        <v>#DIV/0!</v>
      </c>
      <c r="L25" s="120" t="e">
        <f t="shared" si="40"/>
        <v>#DIV/0!</v>
      </c>
      <c r="M25" s="120" t="e">
        <f t="shared" si="40"/>
        <v>#DIV/0!</v>
      </c>
      <c r="N25" s="121" t="s">
        <v>69</v>
      </c>
      <c r="O25" s="121" t="s">
        <v>69</v>
      </c>
      <c r="P25" s="121" t="s">
        <v>69</v>
      </c>
      <c r="Q25" s="121" t="s">
        <v>69</v>
      </c>
      <c r="R25" s="121" t="s">
        <v>69</v>
      </c>
      <c r="S25" s="121" t="s">
        <v>69</v>
      </c>
      <c r="T25" s="121" t="s">
        <v>69</v>
      </c>
      <c r="U25" s="121" t="s">
        <v>69</v>
      </c>
      <c r="V25" s="121" t="s">
        <v>69</v>
      </c>
      <c r="W25" s="121" t="s">
        <v>69</v>
      </c>
    </row>
    <row r="26" spans="1:29" ht="21.75" customHeight="1">
      <c r="A26" s="1170"/>
      <c r="B26" s="1171" t="s">
        <v>119</v>
      </c>
      <c r="C26" s="89" t="s">
        <v>1</v>
      </c>
      <c r="D26" s="120">
        <f>I26+N26+S26</f>
        <v>68031.35500765912</v>
      </c>
      <c r="E26" s="120">
        <f>J26+O26+T26</f>
        <v>9424.873895639199</v>
      </c>
      <c r="F26" s="120">
        <f>K26+P26+U26</f>
        <v>58606.48111201993</v>
      </c>
      <c r="G26" s="120">
        <f>L26+Q26+V26</f>
        <v>0</v>
      </c>
      <c r="H26" s="120">
        <f>M26+R26+W26</f>
        <v>0</v>
      </c>
      <c r="I26" s="120">
        <f>J26+K26+L26+M26</f>
        <v>53380.466333263372</v>
      </c>
      <c r="J26" s="120">
        <f>J29-J20</f>
        <v>7259.5884664553378</v>
      </c>
      <c r="K26" s="120">
        <f t="shared" ref="K26:M26" si="41">K29-K20</f>
        <v>46120.877866808034</v>
      </c>
      <c r="L26" s="120">
        <f t="shared" si="41"/>
        <v>0</v>
      </c>
      <c r="M26" s="120">
        <f t="shared" si="41"/>
        <v>0</v>
      </c>
      <c r="N26" s="120">
        <f>O26+P26+Q26+R26</f>
        <v>14379.674640249415</v>
      </c>
      <c r="O26" s="120">
        <f t="shared" ref="O26:R26" si="42">O29-O20</f>
        <v>2113.964312110691</v>
      </c>
      <c r="P26" s="120">
        <f t="shared" si="42"/>
        <v>12265.710328138724</v>
      </c>
      <c r="Q26" s="120">
        <f t="shared" si="42"/>
        <v>0</v>
      </c>
      <c r="R26" s="120">
        <f t="shared" si="42"/>
        <v>0</v>
      </c>
      <c r="S26" s="120">
        <f>T26+U26+V26+W26</f>
        <v>271.21403414634153</v>
      </c>
      <c r="T26" s="120">
        <f t="shared" ref="T26:W26" si="43">T29-T20</f>
        <v>51.32111707317074</v>
      </c>
      <c r="U26" s="120">
        <f t="shared" si="43"/>
        <v>219.89291707317079</v>
      </c>
      <c r="V26" s="120">
        <f t="shared" si="43"/>
        <v>0</v>
      </c>
      <c r="W26" s="120">
        <f t="shared" si="43"/>
        <v>0</v>
      </c>
    </row>
    <row r="27" spans="1:29" ht="21.75" customHeight="1">
      <c r="A27" s="1170"/>
      <c r="B27" s="1171"/>
      <c r="C27" s="89" t="s">
        <v>25</v>
      </c>
      <c r="D27" s="120">
        <f t="shared" ref="D27:G27" si="44">IF(I$7=0,0,D26/I$7)</f>
        <v>31.804974228434592</v>
      </c>
      <c r="E27" s="120">
        <f t="shared" si="44"/>
        <v>13.887398408078282</v>
      </c>
      <c r="F27" s="120">
        <f t="shared" si="44"/>
        <v>40.131737574004632</v>
      </c>
      <c r="G27" s="120">
        <f t="shared" si="44"/>
        <v>0</v>
      </c>
      <c r="H27" s="120">
        <f>IF(M$7=0,0,H26/M$7)</f>
        <v>0</v>
      </c>
      <c r="I27" s="120">
        <f t="shared" ref="I27:W27" si="45">IF(I$7=0,0,I26/I$7)</f>
        <v>24.955615772170404</v>
      </c>
      <c r="J27" s="120">
        <f t="shared" si="45"/>
        <v>10.696885542309728</v>
      </c>
      <c r="K27" s="120">
        <f t="shared" si="45"/>
        <v>31.582018440855421</v>
      </c>
      <c r="L27" s="120">
        <f t="shared" si="45"/>
        <v>0</v>
      </c>
      <c r="M27" s="120">
        <f t="shared" si="45"/>
        <v>0</v>
      </c>
      <c r="N27" s="120">
        <f t="shared" si="45"/>
        <v>8.2613443888236606</v>
      </c>
      <c r="O27" s="120">
        <f t="shared" si="45"/>
        <v>3.8163678571273629</v>
      </c>
      <c r="P27" s="120">
        <f t="shared" si="45"/>
        <v>10.336183351217722</v>
      </c>
      <c r="Q27" s="120">
        <f t="shared" si="45"/>
        <v>0</v>
      </c>
      <c r="R27" s="120">
        <f t="shared" si="45"/>
        <v>0</v>
      </c>
      <c r="S27" s="120">
        <f t="shared" si="45"/>
        <v>0.15581663669173562</v>
      </c>
      <c r="T27" s="120">
        <f t="shared" si="45"/>
        <v>9.2650694464355532E-2</v>
      </c>
      <c r="U27" s="120">
        <f t="shared" si="45"/>
        <v>0.18530141734133909</v>
      </c>
      <c r="V27" s="120">
        <f t="shared" si="45"/>
        <v>0</v>
      </c>
      <c r="W27" s="120">
        <f t="shared" si="45"/>
        <v>0</v>
      </c>
    </row>
    <row r="28" spans="1:29" ht="21.75" customHeight="1">
      <c r="A28" s="1170"/>
      <c r="B28" s="1171"/>
      <c r="C28" s="89" t="s">
        <v>110</v>
      </c>
      <c r="D28" s="120"/>
      <c r="E28" s="120">
        <f>E26/$D$20*100</f>
        <v>3.0410606364468542</v>
      </c>
      <c r="F28" s="120">
        <f t="shared" ref="F28:H28" si="46">F26/$D$20*100</f>
        <v>18.91015887574828</v>
      </c>
      <c r="G28" s="120">
        <f t="shared" si="46"/>
        <v>0</v>
      </c>
      <c r="H28" s="120">
        <f t="shared" si="46"/>
        <v>0</v>
      </c>
      <c r="I28" s="120">
        <f>I26/D26*100</f>
        <v>78.464505561080884</v>
      </c>
      <c r="J28" s="120">
        <f>J26/$I$20*100</f>
        <v>2.9853021328152005</v>
      </c>
      <c r="K28" s="120">
        <f t="shared" ref="K28:M28" si="47">K26/$I$20*100</f>
        <v>18.965917379379931</v>
      </c>
      <c r="L28" s="120">
        <f t="shared" si="47"/>
        <v>0</v>
      </c>
      <c r="M28" s="120">
        <f t="shared" si="47"/>
        <v>0</v>
      </c>
      <c r="N28" s="120">
        <f>N26/I26*100</f>
        <v>26.938083587495566</v>
      </c>
      <c r="O28" s="120">
        <f>O26/$N$20*100</f>
        <v>3.227061516830223</v>
      </c>
      <c r="P28" s="120">
        <f t="shared" ref="P28:R28" si="48">P26/$N$20*100</f>
        <v>18.724157995364912</v>
      </c>
      <c r="Q28" s="120">
        <f t="shared" si="48"/>
        <v>0</v>
      </c>
      <c r="R28" s="120">
        <f t="shared" si="48"/>
        <v>0</v>
      </c>
      <c r="S28" s="120">
        <f>S26/N26*100</f>
        <v>1.8860929814587053</v>
      </c>
      <c r="T28" s="120">
        <f>T26/S26*100</f>
        <v>18.922736514983924</v>
      </c>
      <c r="U28" s="120">
        <f t="shared" ref="U28:W28" si="49">U26/T26*100</f>
        <v>428.46479113005262</v>
      </c>
      <c r="V28" s="120">
        <f t="shared" si="49"/>
        <v>0</v>
      </c>
      <c r="W28" s="120" t="e">
        <f t="shared" si="49"/>
        <v>#DIV/0!</v>
      </c>
    </row>
    <row r="29" spans="1:29" ht="21.75" customHeight="1">
      <c r="A29" s="1170"/>
      <c r="B29" s="1171" t="s">
        <v>120</v>
      </c>
      <c r="C29" s="89" t="s">
        <v>1</v>
      </c>
      <c r="D29" s="120">
        <f>I29+N29+S29</f>
        <v>377951.97226477275</v>
      </c>
      <c r="E29" s="120">
        <f>J29+O29+T29</f>
        <v>52360.41053132886</v>
      </c>
      <c r="F29" s="120">
        <f>K29+P29+U29</f>
        <v>325591.56173344387</v>
      </c>
      <c r="G29" s="120">
        <f>L29+Q29+V29</f>
        <v>0</v>
      </c>
      <c r="H29" s="120">
        <f>M29+R29+W29</f>
        <v>0</v>
      </c>
      <c r="I29" s="120">
        <f>J29+K29+L29+M29</f>
        <v>296558.1462959075</v>
      </c>
      <c r="J29" s="120">
        <f>J20/0.82</f>
        <v>40331.047035862961</v>
      </c>
      <c r="K29" s="120">
        <f>K20/0.82</f>
        <v>256227.09926004452</v>
      </c>
      <c r="L29" s="120">
        <f>L20/0.82</f>
        <v>0</v>
      </c>
      <c r="M29" s="120">
        <f>M20/0.82</f>
        <v>0</v>
      </c>
      <c r="N29" s="120">
        <f>O29+P29+Q29+R29</f>
        <v>79887.08133471894</v>
      </c>
      <c r="O29" s="120">
        <f t="shared" ref="O29:R29" si="50">O20/0.82</f>
        <v>11744.246178392727</v>
      </c>
      <c r="P29" s="120">
        <f t="shared" si="50"/>
        <v>68142.835156326211</v>
      </c>
      <c r="Q29" s="120">
        <f t="shared" si="50"/>
        <v>0</v>
      </c>
      <c r="R29" s="120">
        <f t="shared" si="50"/>
        <v>0</v>
      </c>
      <c r="S29" s="120">
        <f>T29+U29+V29+W29</f>
        <v>1506.7446341463415</v>
      </c>
      <c r="T29" s="120">
        <f t="shared" ref="T29:W29" si="51">T20/0.82</f>
        <v>285.11731707317074</v>
      </c>
      <c r="U29" s="120">
        <f t="shared" si="51"/>
        <v>1221.6273170731708</v>
      </c>
      <c r="V29" s="120">
        <f t="shared" si="51"/>
        <v>0</v>
      </c>
      <c r="W29" s="120">
        <f t="shared" si="51"/>
        <v>0</v>
      </c>
    </row>
    <row r="30" spans="1:29" ht="21.75" customHeight="1">
      <c r="A30" s="1170"/>
      <c r="B30" s="1171"/>
      <c r="C30" s="89" t="s">
        <v>25</v>
      </c>
      <c r="D30" s="120">
        <f t="shared" ref="D30:H30" si="52">IF(I$7=0,0,D29/I$7)</f>
        <v>176.694301269081</v>
      </c>
      <c r="E30" s="120">
        <f t="shared" si="52"/>
        <v>77.15221337821265</v>
      </c>
      <c r="F30" s="120">
        <f t="shared" si="52"/>
        <v>222.95409763335891</v>
      </c>
      <c r="G30" s="120">
        <f t="shared" si="52"/>
        <v>0</v>
      </c>
      <c r="H30" s="120">
        <f t="shared" si="52"/>
        <v>0</v>
      </c>
      <c r="I30" s="120">
        <f t="shared" ref="I30:W30" si="53">IF(I$7=0,0,I29/I$7)</f>
        <v>138.64230984539108</v>
      </c>
      <c r="J30" s="120">
        <f>IF(J$7=0,0,J29/J$7)</f>
        <v>59.427141901720674</v>
      </c>
      <c r="K30" s="120">
        <f t="shared" si="53"/>
        <v>175.45565800475228</v>
      </c>
      <c r="L30" s="120">
        <f t="shared" si="53"/>
        <v>0</v>
      </c>
      <c r="M30" s="120">
        <f t="shared" si="53"/>
        <v>0</v>
      </c>
      <c r="N30" s="120">
        <f t="shared" si="53"/>
        <v>45.896357715686989</v>
      </c>
      <c r="O30" s="120">
        <f t="shared" si="53"/>
        <v>21.202043650707569</v>
      </c>
      <c r="P30" s="120">
        <f t="shared" si="53"/>
        <v>57.423240840098423</v>
      </c>
      <c r="Q30" s="120">
        <f t="shared" si="53"/>
        <v>0</v>
      </c>
      <c r="R30" s="120">
        <f t="shared" si="53"/>
        <v>0</v>
      </c>
      <c r="S30" s="120">
        <f t="shared" si="53"/>
        <v>0.86564798162075329</v>
      </c>
      <c r="T30" s="120">
        <f t="shared" si="53"/>
        <v>0.51472608035753065</v>
      </c>
      <c r="U30" s="120">
        <f t="shared" si="53"/>
        <v>1.0294523185629947</v>
      </c>
      <c r="V30" s="120">
        <f t="shared" si="53"/>
        <v>0</v>
      </c>
      <c r="W30" s="120">
        <f t="shared" si="53"/>
        <v>0</v>
      </c>
    </row>
    <row r="31" spans="1:29" ht="21.75" customHeight="1">
      <c r="A31" s="1170"/>
      <c r="B31" s="1171"/>
      <c r="C31" s="89" t="s">
        <v>110</v>
      </c>
      <c r="D31" s="120">
        <f>D29/D17*100</f>
        <v>4.2844878072280235</v>
      </c>
      <c r="E31" s="120">
        <f t="shared" ref="E31:W31" si="54">E29/E17*100</f>
        <v>2.4390243902439024</v>
      </c>
      <c r="F31" s="120">
        <f t="shared" si="54"/>
        <v>4.8780487804878048</v>
      </c>
      <c r="G31" s="120" t="e">
        <f t="shared" si="54"/>
        <v>#DIV/0!</v>
      </c>
      <c r="H31" s="120" t="e">
        <f t="shared" si="54"/>
        <v>#DIV/0!</v>
      </c>
      <c r="I31" s="120">
        <f t="shared" si="54"/>
        <v>4.2940679977758469</v>
      </c>
      <c r="J31" s="120">
        <f t="shared" si="54"/>
        <v>2.4390243902439028</v>
      </c>
      <c r="K31" s="120">
        <f t="shared" si="54"/>
        <v>4.8780487804878057</v>
      </c>
      <c r="L31" s="120" t="e">
        <f t="shared" si="54"/>
        <v>#DIV/0!</v>
      </c>
      <c r="M31" s="120" t="e">
        <f t="shared" si="54"/>
        <v>#DIV/0!</v>
      </c>
      <c r="N31" s="120">
        <f t="shared" si="54"/>
        <v>4.252836778183684</v>
      </c>
      <c r="O31" s="120">
        <f t="shared" si="54"/>
        <v>2.4390243902439024</v>
      </c>
      <c r="P31" s="120">
        <f t="shared" si="54"/>
        <v>4.8780487804878048</v>
      </c>
      <c r="Q31" s="120" t="e">
        <f t="shared" si="54"/>
        <v>#DIV/0!</v>
      </c>
      <c r="R31" s="120" t="e">
        <f t="shared" si="54"/>
        <v>#DIV/0!</v>
      </c>
      <c r="S31" s="120">
        <f t="shared" si="54"/>
        <v>4.1018638852741045</v>
      </c>
      <c r="T31" s="120">
        <f t="shared" si="54"/>
        <v>2.4390243902439024</v>
      </c>
      <c r="U31" s="120">
        <f t="shared" si="54"/>
        <v>4.8780487804878048</v>
      </c>
      <c r="V31" s="120" t="e">
        <f t="shared" si="54"/>
        <v>#DIV/0!</v>
      </c>
      <c r="W31" s="120" t="e">
        <f t="shared" si="54"/>
        <v>#DIV/0!</v>
      </c>
    </row>
    <row r="32" spans="1:29" ht="21" customHeight="1">
      <c r="A32" s="1172" t="s">
        <v>121</v>
      </c>
      <c r="B32" s="1173"/>
      <c r="C32" s="90" t="s">
        <v>1</v>
      </c>
      <c r="D32" s="120">
        <f>IF(I32+N32+S32=E32+F32+G32+H32,I32+N32+S32,"false")</f>
        <v>0</v>
      </c>
      <c r="E32" s="120">
        <f>J32+O32+T32</f>
        <v>0</v>
      </c>
      <c r="F32" s="120">
        <f t="shared" ref="F32:H32" si="55">K32+P32+U32</f>
        <v>0</v>
      </c>
      <c r="G32" s="120">
        <f t="shared" si="55"/>
        <v>0</v>
      </c>
      <c r="H32" s="120">
        <f t="shared" si="55"/>
        <v>0</v>
      </c>
      <c r="I32" s="120">
        <f>J32+K32+L32+M32</f>
        <v>0</v>
      </c>
      <c r="J32" s="91"/>
      <c r="K32" s="91"/>
      <c r="L32" s="91"/>
      <c r="M32" s="91"/>
      <c r="N32" s="120">
        <f>O32+P32+Q32+R32</f>
        <v>0</v>
      </c>
      <c r="O32" s="91"/>
      <c r="P32" s="91"/>
      <c r="Q32" s="91"/>
      <c r="R32" s="91"/>
      <c r="S32" s="120">
        <f>T32+U32+V32+W32</f>
        <v>0</v>
      </c>
      <c r="T32" s="91"/>
      <c r="U32" s="91"/>
      <c r="V32" s="91"/>
      <c r="W32" s="91"/>
      <c r="AC32" s="377"/>
    </row>
    <row r="33" spans="1:29" ht="21" customHeight="1">
      <c r="A33" s="1174"/>
      <c r="B33" s="1175"/>
      <c r="C33" s="90" t="s">
        <v>25</v>
      </c>
      <c r="D33" s="120">
        <f t="shared" ref="D33:H33" si="56">IF(I$7=0,0,D32/I$7)</f>
        <v>0</v>
      </c>
      <c r="E33" s="120">
        <f t="shared" si="56"/>
        <v>0</v>
      </c>
      <c r="F33" s="120">
        <f t="shared" si="56"/>
        <v>0</v>
      </c>
      <c r="G33" s="120">
        <f t="shared" si="56"/>
        <v>0</v>
      </c>
      <c r="H33" s="120">
        <f t="shared" si="56"/>
        <v>0</v>
      </c>
      <c r="I33" s="120">
        <f t="shared" ref="I33:W33" si="57">IF(I$7=0,0,I32/I$7)</f>
        <v>0</v>
      </c>
      <c r="J33" s="120">
        <f t="shared" si="57"/>
        <v>0</v>
      </c>
      <c r="K33" s="120">
        <f t="shared" si="57"/>
        <v>0</v>
      </c>
      <c r="L33" s="120">
        <f t="shared" si="57"/>
        <v>0</v>
      </c>
      <c r="M33" s="120">
        <f t="shared" si="57"/>
        <v>0</v>
      </c>
      <c r="N33" s="120">
        <f>IF(N$7=0,0,N32/N$7)</f>
        <v>0</v>
      </c>
      <c r="O33" s="120">
        <f t="shared" si="57"/>
        <v>0</v>
      </c>
      <c r="P33" s="120">
        <f t="shared" si="57"/>
        <v>0</v>
      </c>
      <c r="Q33" s="120">
        <f t="shared" si="57"/>
        <v>0</v>
      </c>
      <c r="R33" s="120">
        <f t="shared" si="57"/>
        <v>0</v>
      </c>
      <c r="S33" s="120">
        <f t="shared" si="57"/>
        <v>0</v>
      </c>
      <c r="T33" s="120">
        <f t="shared" si="57"/>
        <v>0</v>
      </c>
      <c r="U33" s="120">
        <f t="shared" si="57"/>
        <v>0</v>
      </c>
      <c r="V33" s="120">
        <f t="shared" si="57"/>
        <v>0</v>
      </c>
      <c r="W33" s="120">
        <f t="shared" si="57"/>
        <v>0</v>
      </c>
      <c r="AC33" s="377"/>
    </row>
    <row r="34" spans="1:29" ht="21" customHeight="1">
      <c r="A34" s="1172" t="s">
        <v>373</v>
      </c>
      <c r="B34" s="1173"/>
      <c r="C34" s="90" t="s">
        <v>1</v>
      </c>
      <c r="D34" s="120">
        <f>SUM(E34:H34)</f>
        <v>0</v>
      </c>
      <c r="E34" s="120">
        <f>J34+O34+T34</f>
        <v>0</v>
      </c>
      <c r="F34" s="120">
        <f t="shared" ref="F34" si="58">K34+P34+U34</f>
        <v>0</v>
      </c>
      <c r="G34" s="120">
        <f t="shared" ref="G34" si="59">L34+Q34+V34</f>
        <v>0</v>
      </c>
      <c r="H34" s="120">
        <f t="shared" ref="H34" si="60">M34+R34+W34</f>
        <v>0</v>
      </c>
      <c r="I34" s="120">
        <f>SUM(J34:M34)</f>
        <v>0</v>
      </c>
      <c r="J34" s="91"/>
      <c r="K34" s="91"/>
      <c r="L34" s="91"/>
      <c r="M34" s="91"/>
      <c r="N34" s="120"/>
      <c r="O34" s="91"/>
      <c r="P34" s="91"/>
      <c r="Q34" s="91"/>
      <c r="R34" s="91"/>
      <c r="S34" s="120"/>
      <c r="T34" s="91"/>
      <c r="U34" s="91"/>
      <c r="V34" s="91"/>
      <c r="W34" s="91"/>
    </row>
    <row r="35" spans="1:29" ht="21" customHeight="1">
      <c r="A35" s="1174"/>
      <c r="B35" s="1175"/>
      <c r="C35" s="90" t="s">
        <v>25</v>
      </c>
      <c r="D35" s="120">
        <f>D34/D7</f>
        <v>0</v>
      </c>
      <c r="E35" s="120">
        <f t="shared" ref="E35:W35" si="61">E34/E7</f>
        <v>0</v>
      </c>
      <c r="F35" s="120">
        <f t="shared" si="61"/>
        <v>0</v>
      </c>
      <c r="G35" s="120" t="e">
        <f t="shared" si="61"/>
        <v>#DIV/0!</v>
      </c>
      <c r="H35" s="120" t="e">
        <f t="shared" si="61"/>
        <v>#DIV/0!</v>
      </c>
      <c r="I35" s="120">
        <f t="shared" si="61"/>
        <v>0</v>
      </c>
      <c r="J35" s="120">
        <f t="shared" si="61"/>
        <v>0</v>
      </c>
      <c r="K35" s="120">
        <f t="shared" si="61"/>
        <v>0</v>
      </c>
      <c r="L35" s="120" t="e">
        <f t="shared" si="61"/>
        <v>#DIV/0!</v>
      </c>
      <c r="M35" s="120" t="e">
        <f t="shared" si="61"/>
        <v>#DIV/0!</v>
      </c>
      <c r="N35" s="120">
        <f t="shared" si="61"/>
        <v>0</v>
      </c>
      <c r="O35" s="120">
        <f t="shared" si="61"/>
        <v>0</v>
      </c>
      <c r="P35" s="120">
        <f t="shared" si="61"/>
        <v>0</v>
      </c>
      <c r="Q35" s="120" t="e">
        <f t="shared" si="61"/>
        <v>#DIV/0!</v>
      </c>
      <c r="R35" s="120" t="e">
        <f t="shared" si="61"/>
        <v>#DIV/0!</v>
      </c>
      <c r="S35" s="120">
        <f t="shared" si="61"/>
        <v>0</v>
      </c>
      <c r="T35" s="120">
        <f t="shared" si="61"/>
        <v>0</v>
      </c>
      <c r="U35" s="120">
        <f t="shared" si="61"/>
        <v>0</v>
      </c>
      <c r="V35" s="120" t="e">
        <f t="shared" si="61"/>
        <v>#DIV/0!</v>
      </c>
      <c r="W35" s="120" t="e">
        <f t="shared" si="61"/>
        <v>#DIV/0!</v>
      </c>
    </row>
    <row r="36" spans="1:29" ht="21" customHeight="1">
      <c r="A36" s="1172" t="s">
        <v>887</v>
      </c>
      <c r="B36" s="1173"/>
      <c r="C36" s="90" t="s">
        <v>1</v>
      </c>
      <c r="D36" s="120">
        <f t="shared" ref="D36" si="62">E36+F36+G36+H36</f>
        <v>0</v>
      </c>
      <c r="E36" s="120">
        <f>J36+O36+T36</f>
        <v>0</v>
      </c>
      <c r="F36" s="120">
        <f t="shared" ref="F36:H36" si="63">K36+P36+U36</f>
        <v>0</v>
      </c>
      <c r="G36" s="120">
        <f t="shared" si="63"/>
        <v>0</v>
      </c>
      <c r="H36" s="120">
        <f t="shared" si="63"/>
        <v>0</v>
      </c>
      <c r="I36" s="120">
        <f>J36+K36+L36+M36</f>
        <v>0</v>
      </c>
      <c r="J36" s="120">
        <f>Д2!L18*1000</f>
        <v>0</v>
      </c>
      <c r="K36" s="120">
        <f>Д2!P18*1000</f>
        <v>0</v>
      </c>
      <c r="L36" s="120">
        <f>Д2!T18*1000</f>
        <v>0</v>
      </c>
      <c r="M36" s="120">
        <f>Д2!X18*1000</f>
        <v>0</v>
      </c>
      <c r="N36" s="120">
        <f t="shared" ref="N36" si="64">O36+P36+Q36+R36</f>
        <v>0</v>
      </c>
      <c r="O36" s="120">
        <f>Д3!K18*1000</f>
        <v>0</v>
      </c>
      <c r="P36" s="120">
        <f>Д3!O18*1000</f>
        <v>0</v>
      </c>
      <c r="Q36" s="120">
        <f>Д3!S18*1000</f>
        <v>0</v>
      </c>
      <c r="R36" s="120">
        <f>Д3!W18*1000</f>
        <v>0</v>
      </c>
      <c r="S36" s="120">
        <f t="shared" ref="S36" si="65">T36+U36+V36+W36</f>
        <v>0</v>
      </c>
      <c r="T36" s="120">
        <f>Д4!K15*1000</f>
        <v>0</v>
      </c>
      <c r="U36" s="120">
        <f>Д4!O15*1000</f>
        <v>0</v>
      </c>
      <c r="V36" s="120">
        <f>Д4!S15*1000</f>
        <v>0</v>
      </c>
      <c r="W36" s="120">
        <f>Д4!W15*1000</f>
        <v>0</v>
      </c>
    </row>
    <row r="37" spans="1:29" ht="21" customHeight="1">
      <c r="A37" s="1174"/>
      <c r="B37" s="1175"/>
      <c r="C37" s="90" t="s">
        <v>25</v>
      </c>
      <c r="D37" s="120">
        <f>D36/D7*1000</f>
        <v>0</v>
      </c>
      <c r="E37" s="120">
        <f>E36/E7*1000</f>
        <v>0</v>
      </c>
      <c r="F37" s="120">
        <f>F36/F7*1000</f>
        <v>0</v>
      </c>
      <c r="G37" s="120" t="e">
        <f>G36/G7*1000</f>
        <v>#DIV/0!</v>
      </c>
      <c r="H37" s="120" t="e">
        <f>H36/H7*1000</f>
        <v>#DIV/0!</v>
      </c>
      <c r="I37" s="120" t="e">
        <f>J37+K37+L37+M37</f>
        <v>#DIV/0!</v>
      </c>
      <c r="J37" s="120">
        <f>J36/J7</f>
        <v>0</v>
      </c>
      <c r="K37" s="120">
        <f>K36/K7</f>
        <v>0</v>
      </c>
      <c r="L37" s="120" t="e">
        <f>L36/L7</f>
        <v>#DIV/0!</v>
      </c>
      <c r="M37" s="120" t="e">
        <f>M36/M7</f>
        <v>#DIV/0!</v>
      </c>
      <c r="N37" s="120">
        <f>N36/N7*1000</f>
        <v>0</v>
      </c>
      <c r="O37" s="120">
        <f>O36/O7</f>
        <v>0</v>
      </c>
      <c r="P37" s="120">
        <f>P36/P7</f>
        <v>0</v>
      </c>
      <c r="Q37" s="120" t="e">
        <f>Q36/Q7</f>
        <v>#DIV/0!</v>
      </c>
      <c r="R37" s="120" t="e">
        <f>R36/R7</f>
        <v>#DIV/0!</v>
      </c>
      <c r="S37" s="120">
        <f>S36/S7*1000</f>
        <v>0</v>
      </c>
      <c r="T37" s="120">
        <f>T36/T7*1000</f>
        <v>0</v>
      </c>
      <c r="U37" s="120">
        <f>U36/U7*1000</f>
        <v>0</v>
      </c>
      <c r="V37" s="120" t="e">
        <f>V36/V7*1000</f>
        <v>#DIV/0!</v>
      </c>
      <c r="W37" s="120" t="e">
        <f>W36/W7*1000</f>
        <v>#DIV/0!</v>
      </c>
    </row>
    <row r="38" spans="1:29" ht="24" customHeight="1">
      <c r="A38" s="1168" t="s">
        <v>122</v>
      </c>
      <c r="B38" s="1168"/>
      <c r="C38" s="92" t="s">
        <v>1</v>
      </c>
      <c r="D38" s="80">
        <f t="shared" ref="D38:J38" si="66">D17+D29+D32+D34+D36</f>
        <v>9199355.8195848558</v>
      </c>
      <c r="E38" s="80">
        <f t="shared" si="66"/>
        <v>2199137.242315812</v>
      </c>
      <c r="F38" s="80">
        <f t="shared" si="66"/>
        <v>7000218.5772690438</v>
      </c>
      <c r="G38" s="80">
        <f t="shared" si="66"/>
        <v>0</v>
      </c>
      <c r="H38" s="80">
        <f t="shared" si="66"/>
        <v>0</v>
      </c>
      <c r="I38" s="93">
        <f t="shared" si="66"/>
        <v>7202786.6095972015</v>
      </c>
      <c r="J38" s="93">
        <f t="shared" si="66"/>
        <v>1693903.975506244</v>
      </c>
      <c r="K38" s="93">
        <f t="shared" ref="K38:M38" si="67">K17+K29+K32+K34+K36</f>
        <v>5508882.6340909563</v>
      </c>
      <c r="L38" s="93">
        <f t="shared" si="67"/>
        <v>0</v>
      </c>
      <c r="M38" s="93">
        <f t="shared" si="67"/>
        <v>0</v>
      </c>
      <c r="N38" s="93">
        <f>N17+N29+N32+N34+N36</f>
        <v>1958329.2953535081</v>
      </c>
      <c r="O38" s="93">
        <f>O17+O29+O32+O34+O36</f>
        <v>493258.33949249453</v>
      </c>
      <c r="P38" s="93">
        <f>P17+P29+P32+P34+P36</f>
        <v>1465070.9558610134</v>
      </c>
      <c r="Q38" s="93">
        <f t="shared" ref="Q38:R38" si="68">Q17+Q29+Q32+Q34+Q36</f>
        <v>0</v>
      </c>
      <c r="R38" s="93">
        <f t="shared" si="68"/>
        <v>0</v>
      </c>
      <c r="S38" s="93">
        <f>S17+S29+S32+S34+S36</f>
        <v>38239.914634146342</v>
      </c>
      <c r="T38" s="93">
        <f>T17+T29+T32+T34+T36</f>
        <v>11974.92731707317</v>
      </c>
      <c r="U38" s="93">
        <f>U17+U29+U32+U34+U36</f>
        <v>26264.98731707317</v>
      </c>
      <c r="V38" s="93">
        <f>V17+V29+V32+V34+V36</f>
        <v>0</v>
      </c>
      <c r="W38" s="93">
        <f>W17+W29+W32+W34+W36</f>
        <v>0</v>
      </c>
    </row>
    <row r="39" spans="1:29" s="82" customFormat="1" ht="19.5" customHeight="1">
      <c r="A39" s="1168"/>
      <c r="B39" s="1168"/>
      <c r="C39" s="94" t="s">
        <v>25</v>
      </c>
      <c r="D39" s="123">
        <f>I39+N39+S39</f>
        <v>4514.3959101778537</v>
      </c>
      <c r="E39" s="123">
        <f>J39+O39+T39</f>
        <v>3408.0442885770021</v>
      </c>
      <c r="F39" s="123">
        <f t="shared" ref="F39:H39" si="69">K39+P39+U39</f>
        <v>5029.0295500133934</v>
      </c>
      <c r="G39" s="123">
        <f t="shared" si="69"/>
        <v>0</v>
      </c>
      <c r="H39" s="123">
        <f t="shared" si="69"/>
        <v>0</v>
      </c>
      <c r="I39" s="78">
        <f>IF(I$7=0,0,I38/I$7)</f>
        <v>3367.3361711722769</v>
      </c>
      <c r="J39" s="78">
        <f>IF(J$7=0,0,J38/J$7)</f>
        <v>2495.939959872268</v>
      </c>
      <c r="K39" s="78">
        <f t="shared" ref="K39:W39" si="70">IF(K$7=0,0,K38/K$7)</f>
        <v>3772.2966471021732</v>
      </c>
      <c r="L39" s="78">
        <f t="shared" si="70"/>
        <v>0</v>
      </c>
      <c r="M39" s="78">
        <f t="shared" si="70"/>
        <v>0</v>
      </c>
      <c r="N39" s="78">
        <f t="shared" si="70"/>
        <v>1125.0903195231879</v>
      </c>
      <c r="O39" s="78">
        <f t="shared" si="70"/>
        <v>890.48583332971793</v>
      </c>
      <c r="P39" s="78">
        <f t="shared" si="70"/>
        <v>1234.599678062116</v>
      </c>
      <c r="Q39" s="78">
        <f t="shared" si="70"/>
        <v>0</v>
      </c>
      <c r="R39" s="78">
        <f t="shared" si="70"/>
        <v>0</v>
      </c>
      <c r="S39" s="78">
        <f t="shared" si="70"/>
        <v>21.969419482388314</v>
      </c>
      <c r="T39" s="78">
        <f t="shared" si="70"/>
        <v>21.618495375016284</v>
      </c>
      <c r="U39" s="78">
        <f t="shared" si="70"/>
        <v>22.133224849104383</v>
      </c>
      <c r="V39" s="78">
        <f t="shared" si="70"/>
        <v>0</v>
      </c>
      <c r="W39" s="78">
        <f t="shared" si="70"/>
        <v>0</v>
      </c>
    </row>
    <row r="40" spans="1:29" ht="36" customHeight="1">
      <c r="A40" s="1168" t="s">
        <v>1073</v>
      </c>
      <c r="B40" s="1168"/>
      <c r="C40" s="124" t="s">
        <v>109</v>
      </c>
      <c r="D40" s="125"/>
      <c r="E40" s="125">
        <v>1770.98</v>
      </c>
      <c r="F40" s="125">
        <v>1622.31</v>
      </c>
      <c r="G40" s="125"/>
      <c r="H40" s="125"/>
      <c r="I40" s="83">
        <f>IFERROR(ROUND(#REF!/SUM(K7:M7)*K7+#REF!/SUM(P7:R7)*P7+#REF!/SUM(U7:W7)*U7,2)/F17*100,0)</f>
        <v>0</v>
      </c>
    </row>
    <row r="41" spans="1:29" ht="27" customHeight="1">
      <c r="A41" s="1168" t="s">
        <v>123</v>
      </c>
      <c r="B41" s="1168"/>
      <c r="C41" s="124" t="s">
        <v>110</v>
      </c>
      <c r="D41" s="126">
        <f>IFERROR(ROUND((D39-D40)/D40*100,2)&amp;"%",0)</f>
        <v>0</v>
      </c>
      <c r="E41" s="126" t="str">
        <f>IFERROR(ROUND((E39-E40)/E40*100,2)&amp;"%",0)</f>
        <v>92,44%</v>
      </c>
      <c r="F41" s="126" t="str">
        <f>IFERROR(ROUND((F39-F40)/F40*100,2)&amp;"%",0)</f>
        <v>209,99%</v>
      </c>
      <c r="G41" s="126">
        <f>IFERROR(ROUND((G39-G40)/G40*100,2)&amp;"%",0)</f>
        <v>0</v>
      </c>
      <c r="H41" s="126">
        <f>IFERROR(ROUND((H39-H40)/H40*100,2)&amp;"%",0)</f>
        <v>0</v>
      </c>
    </row>
    <row r="43" spans="1:29">
      <c r="F43" s="84"/>
      <c r="G43" s="84"/>
      <c r="N43" s="378"/>
      <c r="O43" s="774"/>
      <c r="P43" s="774"/>
    </row>
    <row r="44" spans="1:29" ht="12.75" customHeight="1">
      <c r="E44" s="772" t="s">
        <v>891</v>
      </c>
      <c r="F44" s="772"/>
      <c r="G44" s="1160"/>
      <c r="H44" s="1160"/>
      <c r="I44" s="1160"/>
      <c r="J44" s="1160" t="s">
        <v>225</v>
      </c>
      <c r="K44" s="1160"/>
      <c r="L44" s="1160"/>
      <c r="M44" s="224"/>
      <c r="N44" s="224"/>
      <c r="O44" s="1161"/>
      <c r="P44" s="1161"/>
      <c r="Q44" s="1180" t="s">
        <v>910</v>
      </c>
      <c r="R44" s="1180"/>
    </row>
    <row r="45" spans="1:29" ht="15.75" customHeight="1" thickBot="1">
      <c r="E45" s="764"/>
      <c r="F45" s="773"/>
      <c r="G45" s="1162"/>
      <c r="H45" s="1162"/>
      <c r="I45" s="1162"/>
      <c r="J45" s="1162" t="s">
        <v>226</v>
      </c>
      <c r="K45" s="1162"/>
      <c r="L45" s="1162"/>
      <c r="M45" s="224"/>
      <c r="N45" s="224"/>
      <c r="O45" s="1181"/>
      <c r="P45" s="1181"/>
      <c r="Q45" s="1162" t="s">
        <v>227</v>
      </c>
      <c r="R45" s="1162"/>
      <c r="S45" s="378"/>
    </row>
    <row r="46" spans="1:29" ht="26.25" customHeight="1" thickBot="1">
      <c r="C46" s="97"/>
      <c r="F46" s="84"/>
      <c r="G46" s="84"/>
      <c r="I46" s="383">
        <f>$D$34/$D$13*$I$13</f>
        <v>0</v>
      </c>
      <c r="J46" s="384">
        <f>$I$46/$I$7*J7</f>
        <v>0</v>
      </c>
      <c r="K46" s="384">
        <f>$I$46/$I$7*K7</f>
        <v>0</v>
      </c>
      <c r="L46" s="384">
        <f>$I$46/$I$7*L7</f>
        <v>0</v>
      </c>
      <c r="M46" s="384">
        <f t="shared" ref="M46" si="71">$I$46/$I$7*M7</f>
        <v>0</v>
      </c>
      <c r="N46" s="384">
        <f>N13/$D$13*$D$34</f>
        <v>0</v>
      </c>
      <c r="O46" s="384">
        <f>$N$46/$N$7*O7</f>
        <v>0</v>
      </c>
      <c r="P46" s="384">
        <f t="shared" ref="P46:R46" si="72">$N$46/$N$7*P7</f>
        <v>0</v>
      </c>
      <c r="Q46" s="384">
        <f t="shared" si="72"/>
        <v>0</v>
      </c>
      <c r="R46" s="384">
        <f t="shared" si="72"/>
        <v>0</v>
      </c>
      <c r="S46" s="384">
        <f>S13/$D$13*$D$34</f>
        <v>0</v>
      </c>
      <c r="T46" s="384">
        <f>$S$46/$S$7*T7</f>
        <v>0</v>
      </c>
      <c r="U46" s="384">
        <f t="shared" ref="U46:W46" si="73">$S$46/$S$7*U7</f>
        <v>0</v>
      </c>
      <c r="V46" s="384">
        <f t="shared" si="73"/>
        <v>0</v>
      </c>
      <c r="W46" s="385">
        <f t="shared" si="73"/>
        <v>0</v>
      </c>
    </row>
    <row r="47" spans="1:29">
      <c r="O47" s="378"/>
      <c r="P47" s="378"/>
      <c r="Q47" s="378"/>
      <c r="R47" s="378"/>
    </row>
    <row r="48" spans="1:29">
      <c r="O48" s="379"/>
      <c r="P48" s="380"/>
      <c r="Q48" s="380"/>
      <c r="R48" s="381"/>
    </row>
    <row r="50" spans="8:12">
      <c r="J50" s="419"/>
      <c r="K50" s="419"/>
      <c r="L50" s="419"/>
    </row>
    <row r="52" spans="8:12">
      <c r="H52" s="382"/>
      <c r="I52" s="378"/>
      <c r="J52" s="378"/>
      <c r="K52" s="378"/>
    </row>
    <row r="53" spans="8:12">
      <c r="J53" s="378"/>
    </row>
  </sheetData>
  <sheetProtection selectLockedCells="1"/>
  <mergeCells count="39">
    <mergeCell ref="G44:I44"/>
    <mergeCell ref="J44:L44"/>
    <mergeCell ref="O44:P44"/>
    <mergeCell ref="Q44:R44"/>
    <mergeCell ref="G45:I45"/>
    <mergeCell ref="J45:L45"/>
    <mergeCell ref="O45:P45"/>
    <mergeCell ref="Q45:R45"/>
    <mergeCell ref="T4:W4"/>
    <mergeCell ref="A1:W1"/>
    <mergeCell ref="A2:B5"/>
    <mergeCell ref="C2:C5"/>
    <mergeCell ref="D2:H2"/>
    <mergeCell ref="I2:W2"/>
    <mergeCell ref="D3:D5"/>
    <mergeCell ref="E3:H4"/>
    <mergeCell ref="I3:M3"/>
    <mergeCell ref="N3:R3"/>
    <mergeCell ref="S3:W3"/>
    <mergeCell ref="I4:I5"/>
    <mergeCell ref="J4:M4"/>
    <mergeCell ref="N4:N5"/>
    <mergeCell ref="O4:R4"/>
    <mergeCell ref="S4:S5"/>
    <mergeCell ref="A6:B6"/>
    <mergeCell ref="A7:B7"/>
    <mergeCell ref="A8:A16"/>
    <mergeCell ref="A32:B33"/>
    <mergeCell ref="A38:B39"/>
    <mergeCell ref="A34:B35"/>
    <mergeCell ref="A40:B40"/>
    <mergeCell ref="A41:B41"/>
    <mergeCell ref="A17:B19"/>
    <mergeCell ref="A20:A31"/>
    <mergeCell ref="B20:B22"/>
    <mergeCell ref="B23:B25"/>
    <mergeCell ref="B26:B28"/>
    <mergeCell ref="B29:B31"/>
    <mergeCell ref="A36:B37"/>
  </mergeCells>
  <printOptions horizontalCentered="1"/>
  <pageMargins left="0" right="0" top="0" bottom="0" header="0" footer="0"/>
  <pageSetup paperSize="9" scale="47" orientation="landscape" r:id="rId1"/>
  <legacyDrawing r:id="rId2"/>
</worksheet>
</file>

<file path=xl/worksheets/sheet8.xml><?xml version="1.0" encoding="utf-8"?>
<worksheet xmlns="http://schemas.openxmlformats.org/spreadsheetml/2006/main" xmlns:r="http://schemas.openxmlformats.org/officeDocument/2006/relationships">
  <sheetPr>
    <tabColor rgb="FF00B0F0"/>
    <pageSetUpPr fitToPage="1"/>
  </sheetPr>
  <dimension ref="A1:R97"/>
  <sheetViews>
    <sheetView view="pageLayout" topLeftCell="A74" zoomScale="60" zoomScaleNormal="100" zoomScaleSheetLayoutView="85" zoomScalePageLayoutView="60" workbookViewId="0">
      <selection activeCell="L117" sqref="L117"/>
    </sheetView>
  </sheetViews>
  <sheetFormatPr defaultColWidth="9.140625" defaultRowHeight="12"/>
  <cols>
    <col min="1" max="1" width="6.5703125" style="218" customWidth="1"/>
    <col min="2" max="2" width="36.140625" style="218" customWidth="1"/>
    <col min="3" max="16384" width="9.140625" style="218"/>
  </cols>
  <sheetData>
    <row r="1" spans="1:18" ht="76.5" customHeight="1">
      <c r="B1" s="371" t="s">
        <v>315</v>
      </c>
      <c r="N1" s="1183" t="s">
        <v>633</v>
      </c>
      <c r="O1" s="1184"/>
      <c r="P1" s="1184"/>
      <c r="Q1" s="1184"/>
    </row>
    <row r="2" spans="1:18">
      <c r="B2" s="372" t="s">
        <v>125</v>
      </c>
    </row>
    <row r="3" spans="1:18" ht="24" customHeight="1">
      <c r="C3" s="1185"/>
      <c r="D3" s="1185"/>
      <c r="E3" s="1185"/>
      <c r="F3" s="1185"/>
      <c r="G3" s="1185"/>
      <c r="H3" s="1185"/>
      <c r="I3" s="1185"/>
      <c r="J3" s="1185"/>
      <c r="K3" s="1185"/>
      <c r="L3" s="1185"/>
      <c r="M3" s="1185"/>
    </row>
    <row r="4" spans="1:18" ht="61.5" customHeight="1">
      <c r="B4" s="1186" t="str">
        <f>"Річний план виробництва, транспортування та постачання теплової енергії на планований період з "&amp;ІНСТРУКЦІЯ!B1&amp;" року 
з урахуванням вимог Порядку урахування втрат теплової енергії в теплових мережах у тарифах на теплову енергію, 
її виробництво, транспортування, постачання, затвердженого постановою НКРЕКП від 01 липня 2016 року № 1214"</f>
        <v>Річний план виробництва, транспортування та постачання теплової енергії на планований період з  з 01.10.2021 р.-30.09.2022 р. року 
з урахуванням вимог Порядку урахування втрат теплової енергії в теплових мережах у тарифах на теплову енергію, 
її виробництво, транспортування, постачання, затвердженого постановою НКРЕКП від 01 липня 2016 року № 1214</v>
      </c>
      <c r="C4" s="1186"/>
      <c r="D4" s="1186"/>
      <c r="E4" s="1186"/>
      <c r="F4" s="1186"/>
      <c r="G4" s="1186"/>
      <c r="H4" s="1186"/>
      <c r="I4" s="1186"/>
      <c r="J4" s="1186"/>
      <c r="K4" s="1186"/>
      <c r="L4" s="1186"/>
      <c r="M4" s="1186"/>
      <c r="N4" s="1186"/>
      <c r="O4" s="1186"/>
      <c r="P4" s="1186"/>
      <c r="Q4" s="1186"/>
    </row>
    <row r="5" spans="1:18" ht="24" customHeight="1">
      <c r="C5" s="1187" t="str">
        <f>'1_Елементи витрат'!A3</f>
        <v>Акціонерне товариство "ОБЛТЕПЛОКОМУНЕНЕРГО" м. Чернігів, смт. Срібне</v>
      </c>
      <c r="D5" s="1187"/>
      <c r="E5" s="1187"/>
      <c r="F5" s="1187"/>
      <c r="G5" s="1187"/>
      <c r="H5" s="1187"/>
      <c r="I5" s="1187"/>
      <c r="J5" s="1187"/>
      <c r="K5" s="1187"/>
      <c r="L5" s="1187"/>
      <c r="M5" s="1187"/>
    </row>
    <row r="6" spans="1:18">
      <c r="C6" s="1188" t="s">
        <v>169</v>
      </c>
      <c r="D6" s="1188"/>
      <c r="E6" s="1188"/>
      <c r="F6" s="1188"/>
      <c r="G6" s="1188"/>
      <c r="H6" s="1188"/>
      <c r="I6" s="1188"/>
      <c r="J6" s="1188"/>
      <c r="K6" s="1188"/>
      <c r="L6" s="1188"/>
      <c r="M6" s="1188"/>
    </row>
    <row r="8" spans="1:18" ht="48.75" customHeight="1">
      <c r="A8" s="1182" t="s">
        <v>127</v>
      </c>
      <c r="B8" s="1182" t="s">
        <v>128</v>
      </c>
      <c r="C8" s="1182" t="s">
        <v>129</v>
      </c>
      <c r="D8" s="1182" t="str">
        <f>'Річний план'!D7</f>
        <v>період, що передує базовому (факт 2019 року)</v>
      </c>
      <c r="E8" s="1182" t="str">
        <f>'Річний план'!E7</f>
        <v>базовий період (факт 2020 року)</v>
      </c>
      <c r="F8" s="1182" t="s">
        <v>130</v>
      </c>
      <c r="G8" s="1182" t="s">
        <v>316</v>
      </c>
      <c r="H8" s="1182"/>
      <c r="I8" s="1182"/>
      <c r="J8" s="1182"/>
      <c r="K8" s="1182"/>
      <c r="L8" s="1182"/>
      <c r="M8" s="1182"/>
      <c r="N8" s="1182"/>
      <c r="O8" s="1182"/>
      <c r="P8" s="1182"/>
      <c r="Q8" s="1182"/>
      <c r="R8" s="1182"/>
    </row>
    <row r="9" spans="1:18">
      <c r="A9" s="1182"/>
      <c r="B9" s="1182"/>
      <c r="C9" s="1182"/>
      <c r="D9" s="1182"/>
      <c r="E9" s="1182"/>
      <c r="F9" s="1182"/>
      <c r="G9" s="177" t="s">
        <v>131</v>
      </c>
      <c r="H9" s="177" t="s">
        <v>132</v>
      </c>
      <c r="I9" s="177" t="s">
        <v>133</v>
      </c>
      <c r="J9" s="177" t="s">
        <v>134</v>
      </c>
      <c r="K9" s="177" t="s">
        <v>317</v>
      </c>
      <c r="L9" s="177" t="s">
        <v>318</v>
      </c>
      <c r="M9" s="177" t="s">
        <v>319</v>
      </c>
      <c r="N9" s="177" t="s">
        <v>320</v>
      </c>
      <c r="O9" s="177" t="s">
        <v>138</v>
      </c>
      <c r="P9" s="177" t="s">
        <v>139</v>
      </c>
      <c r="Q9" s="177" t="s">
        <v>140</v>
      </c>
      <c r="R9" s="177" t="s">
        <v>141</v>
      </c>
    </row>
    <row r="10" spans="1:18">
      <c r="A10" s="1182"/>
      <c r="B10" s="1182"/>
      <c r="C10" s="1182"/>
      <c r="D10" s="1182"/>
      <c r="E10" s="1182"/>
      <c r="F10" s="1182"/>
      <c r="G10" s="177" t="s">
        <v>321</v>
      </c>
      <c r="H10" s="177" t="s">
        <v>321</v>
      </c>
      <c r="I10" s="177" t="s">
        <v>321</v>
      </c>
      <c r="J10" s="177" t="s">
        <v>321</v>
      </c>
      <c r="K10" s="177" t="s">
        <v>321</v>
      </c>
      <c r="L10" s="177" t="s">
        <v>321</v>
      </c>
      <c r="M10" s="177" t="s">
        <v>321</v>
      </c>
      <c r="N10" s="177" t="s">
        <v>321</v>
      </c>
      <c r="O10" s="177" t="s">
        <v>321</v>
      </c>
      <c r="P10" s="177" t="s">
        <v>321</v>
      </c>
      <c r="Q10" s="177" t="s">
        <v>321</v>
      </c>
      <c r="R10" s="177" t="s">
        <v>321</v>
      </c>
    </row>
    <row r="11" spans="1:18">
      <c r="A11" s="110">
        <v>1</v>
      </c>
      <c r="B11" s="177">
        <v>2</v>
      </c>
      <c r="C11" s="177">
        <v>3</v>
      </c>
      <c r="D11" s="177">
        <v>4</v>
      </c>
      <c r="E11" s="177">
        <v>5</v>
      </c>
      <c r="F11" s="177">
        <v>6</v>
      </c>
      <c r="G11" s="177">
        <v>7</v>
      </c>
      <c r="H11" s="177">
        <v>8</v>
      </c>
      <c r="I11" s="177">
        <v>9</v>
      </c>
      <c r="J11" s="177">
        <v>10</v>
      </c>
      <c r="K11" s="177">
        <v>11</v>
      </c>
      <c r="L11" s="177">
        <v>12</v>
      </c>
      <c r="M11" s="177">
        <v>13</v>
      </c>
      <c r="N11" s="177">
        <v>14</v>
      </c>
      <c r="O11" s="177">
        <v>15</v>
      </c>
      <c r="P11" s="177">
        <v>16</v>
      </c>
      <c r="Q11" s="177">
        <v>17</v>
      </c>
      <c r="R11" s="177">
        <v>18</v>
      </c>
    </row>
    <row r="12" spans="1:18" ht="24">
      <c r="A12" s="110">
        <v>1</v>
      </c>
      <c r="B12" s="112" t="s">
        <v>322</v>
      </c>
      <c r="C12" s="177" t="s">
        <v>142</v>
      </c>
      <c r="D12" s="111"/>
      <c r="E12" s="111"/>
      <c r="F12" s="111"/>
      <c r="G12" s="111"/>
      <c r="H12" s="111"/>
      <c r="I12" s="111"/>
      <c r="J12" s="111"/>
      <c r="K12" s="111"/>
      <c r="L12" s="111"/>
      <c r="M12" s="111"/>
      <c r="N12" s="111"/>
      <c r="O12" s="111"/>
      <c r="P12" s="111"/>
      <c r="Q12" s="111"/>
      <c r="R12" s="111"/>
    </row>
    <row r="13" spans="1:18" ht="48">
      <c r="A13" s="110" t="s">
        <v>143</v>
      </c>
      <c r="B13" s="112" t="s">
        <v>594</v>
      </c>
      <c r="C13" s="177" t="s">
        <v>142</v>
      </c>
      <c r="D13" s="111"/>
      <c r="E13" s="111"/>
      <c r="F13" s="111"/>
      <c r="G13" s="111"/>
      <c r="H13" s="111"/>
      <c r="I13" s="111"/>
      <c r="J13" s="111"/>
      <c r="K13" s="111"/>
      <c r="L13" s="111"/>
      <c r="M13" s="111"/>
      <c r="N13" s="111"/>
      <c r="O13" s="111"/>
      <c r="P13" s="111"/>
      <c r="Q13" s="111"/>
      <c r="R13" s="111"/>
    </row>
    <row r="14" spans="1:18">
      <c r="A14" s="110" t="s">
        <v>29</v>
      </c>
      <c r="B14" s="112" t="s">
        <v>102</v>
      </c>
      <c r="C14" s="177" t="s">
        <v>142</v>
      </c>
      <c r="D14" s="111"/>
      <c r="E14" s="111"/>
      <c r="F14" s="111"/>
      <c r="G14" s="111"/>
      <c r="H14" s="111"/>
      <c r="I14" s="111"/>
      <c r="J14" s="111"/>
      <c r="K14" s="111"/>
      <c r="L14" s="111"/>
      <c r="M14" s="111"/>
      <c r="N14" s="111"/>
      <c r="O14" s="111"/>
      <c r="P14" s="111"/>
      <c r="Q14" s="111"/>
      <c r="R14" s="111"/>
    </row>
    <row r="15" spans="1:18">
      <c r="A15" s="110" t="s">
        <v>33</v>
      </c>
      <c r="B15" s="112" t="s">
        <v>158</v>
      </c>
      <c r="C15" s="177" t="s">
        <v>142</v>
      </c>
      <c r="D15" s="111"/>
      <c r="E15" s="111"/>
      <c r="F15" s="111"/>
      <c r="G15" s="111"/>
      <c r="H15" s="111"/>
      <c r="I15" s="111"/>
      <c r="J15" s="111"/>
      <c r="K15" s="111"/>
      <c r="L15" s="111"/>
      <c r="M15" s="111"/>
      <c r="N15" s="111"/>
      <c r="O15" s="111"/>
      <c r="P15" s="111"/>
      <c r="Q15" s="111"/>
      <c r="R15" s="111"/>
    </row>
    <row r="16" spans="1:18">
      <c r="A16" s="110" t="s">
        <v>31</v>
      </c>
      <c r="B16" s="112" t="s">
        <v>160</v>
      </c>
      <c r="C16" s="177" t="s">
        <v>142</v>
      </c>
      <c r="D16" s="111"/>
      <c r="E16" s="111"/>
      <c r="F16" s="111"/>
      <c r="G16" s="111"/>
      <c r="H16" s="111"/>
      <c r="I16" s="111"/>
      <c r="J16" s="111"/>
      <c r="K16" s="111"/>
      <c r="L16" s="111"/>
      <c r="M16" s="111"/>
      <c r="N16" s="111"/>
      <c r="O16" s="111"/>
      <c r="P16" s="111"/>
      <c r="Q16" s="111"/>
      <c r="R16" s="111"/>
    </row>
    <row r="17" spans="1:18">
      <c r="A17" s="110" t="s">
        <v>179</v>
      </c>
      <c r="B17" s="112" t="s">
        <v>156</v>
      </c>
      <c r="C17" s="177" t="s">
        <v>142</v>
      </c>
      <c r="D17" s="111"/>
      <c r="E17" s="111"/>
      <c r="F17" s="111"/>
      <c r="G17" s="111"/>
      <c r="H17" s="111"/>
      <c r="I17" s="111"/>
      <c r="J17" s="111"/>
      <c r="K17" s="111"/>
      <c r="L17" s="111"/>
      <c r="M17" s="111"/>
      <c r="N17" s="111"/>
      <c r="O17" s="111"/>
      <c r="P17" s="111"/>
      <c r="Q17" s="111"/>
      <c r="R17" s="111"/>
    </row>
    <row r="18" spans="1:18" ht="24">
      <c r="A18" s="110" t="s">
        <v>181</v>
      </c>
      <c r="B18" s="112" t="s">
        <v>152</v>
      </c>
      <c r="C18" s="177" t="s">
        <v>142</v>
      </c>
      <c r="D18" s="111"/>
      <c r="E18" s="111"/>
      <c r="F18" s="111"/>
      <c r="G18" s="111"/>
      <c r="H18" s="111"/>
      <c r="I18" s="111"/>
      <c r="J18" s="111"/>
      <c r="K18" s="111"/>
      <c r="L18" s="111"/>
      <c r="M18" s="111"/>
      <c r="N18" s="111"/>
      <c r="O18" s="111"/>
      <c r="P18" s="111"/>
      <c r="Q18" s="111"/>
      <c r="R18" s="111"/>
    </row>
    <row r="19" spans="1:18">
      <c r="A19" s="110" t="s">
        <v>297</v>
      </c>
      <c r="B19" s="112" t="s">
        <v>323</v>
      </c>
      <c r="C19" s="177" t="s">
        <v>142</v>
      </c>
      <c r="D19" s="111"/>
      <c r="E19" s="111"/>
      <c r="F19" s="111"/>
      <c r="G19" s="111"/>
      <c r="H19" s="111"/>
      <c r="I19" s="111"/>
      <c r="J19" s="111"/>
      <c r="K19" s="111"/>
      <c r="L19" s="111"/>
      <c r="M19" s="111"/>
      <c r="N19" s="111"/>
      <c r="O19" s="111"/>
      <c r="P19" s="111"/>
      <c r="Q19" s="111"/>
      <c r="R19" s="111"/>
    </row>
    <row r="20" spans="1:18">
      <c r="A20" s="110" t="s">
        <v>324</v>
      </c>
      <c r="B20" s="112" t="s">
        <v>102</v>
      </c>
      <c r="C20" s="177" t="s">
        <v>142</v>
      </c>
      <c r="D20" s="111"/>
      <c r="E20" s="111"/>
      <c r="F20" s="111"/>
      <c r="G20" s="111"/>
      <c r="H20" s="111"/>
      <c r="I20" s="111"/>
      <c r="J20" s="111"/>
      <c r="K20" s="111"/>
      <c r="L20" s="111"/>
      <c r="M20" s="111"/>
      <c r="N20" s="111"/>
      <c r="O20" s="111"/>
      <c r="P20" s="111"/>
      <c r="Q20" s="111"/>
      <c r="R20" s="111"/>
    </row>
    <row r="21" spans="1:18">
      <c r="A21" s="110" t="s">
        <v>325</v>
      </c>
      <c r="B21" s="112" t="s">
        <v>158</v>
      </c>
      <c r="C21" s="177" t="s">
        <v>142</v>
      </c>
      <c r="D21" s="111"/>
      <c r="E21" s="111"/>
      <c r="F21" s="111"/>
      <c r="G21" s="111"/>
      <c r="H21" s="111"/>
      <c r="I21" s="111"/>
      <c r="J21" s="111"/>
      <c r="K21" s="111"/>
      <c r="L21" s="111"/>
      <c r="M21" s="111"/>
      <c r="N21" s="111"/>
      <c r="O21" s="111"/>
      <c r="P21" s="111"/>
      <c r="Q21" s="111"/>
      <c r="R21" s="111"/>
    </row>
    <row r="22" spans="1:18">
      <c r="A22" s="110" t="s">
        <v>326</v>
      </c>
      <c r="B22" s="112" t="s">
        <v>160</v>
      </c>
      <c r="C22" s="177" t="s">
        <v>142</v>
      </c>
      <c r="D22" s="111"/>
      <c r="E22" s="111"/>
      <c r="F22" s="111"/>
      <c r="G22" s="111"/>
      <c r="H22" s="111"/>
      <c r="I22" s="111"/>
      <c r="J22" s="111"/>
      <c r="K22" s="111"/>
      <c r="L22" s="111"/>
      <c r="M22" s="111"/>
      <c r="N22" s="111"/>
      <c r="O22" s="111"/>
      <c r="P22" s="111"/>
      <c r="Q22" s="111"/>
      <c r="R22" s="111"/>
    </row>
    <row r="23" spans="1:18">
      <c r="A23" s="110" t="s">
        <v>327</v>
      </c>
      <c r="B23" s="112" t="s">
        <v>156</v>
      </c>
      <c r="C23" s="177" t="s">
        <v>142</v>
      </c>
      <c r="D23" s="111"/>
      <c r="E23" s="111"/>
      <c r="F23" s="111"/>
      <c r="G23" s="111"/>
      <c r="H23" s="111"/>
      <c r="I23" s="111"/>
      <c r="J23" s="111"/>
      <c r="K23" s="111"/>
      <c r="L23" s="111"/>
      <c r="M23" s="111"/>
      <c r="N23" s="111"/>
      <c r="O23" s="111"/>
      <c r="P23" s="111"/>
      <c r="Q23" s="111"/>
      <c r="R23" s="111"/>
    </row>
    <row r="24" spans="1:18" ht="24">
      <c r="A24" s="110" t="s">
        <v>328</v>
      </c>
      <c r="B24" s="112" t="s">
        <v>152</v>
      </c>
      <c r="C24" s="177" t="s">
        <v>142</v>
      </c>
      <c r="D24" s="111"/>
      <c r="E24" s="111"/>
      <c r="F24" s="111"/>
      <c r="G24" s="111"/>
      <c r="H24" s="111"/>
      <c r="I24" s="111"/>
      <c r="J24" s="111"/>
      <c r="K24" s="111"/>
      <c r="L24" s="111"/>
      <c r="M24" s="111"/>
      <c r="N24" s="111"/>
      <c r="O24" s="111"/>
      <c r="P24" s="111"/>
      <c r="Q24" s="111"/>
      <c r="R24" s="111"/>
    </row>
    <row r="25" spans="1:18" ht="36">
      <c r="A25" s="110">
        <v>2</v>
      </c>
      <c r="B25" s="112" t="s">
        <v>329</v>
      </c>
      <c r="C25" s="177" t="s">
        <v>142</v>
      </c>
      <c r="D25" s="111"/>
      <c r="E25" s="111"/>
      <c r="F25" s="111"/>
      <c r="G25" s="111"/>
      <c r="H25" s="111"/>
      <c r="I25" s="111"/>
      <c r="J25" s="111"/>
      <c r="K25" s="111"/>
      <c r="L25" s="111"/>
      <c r="M25" s="111"/>
      <c r="N25" s="111"/>
      <c r="O25" s="111"/>
      <c r="P25" s="111"/>
      <c r="Q25" s="111"/>
      <c r="R25" s="111"/>
    </row>
    <row r="26" spans="1:18" ht="36">
      <c r="A26" s="110" t="s">
        <v>144</v>
      </c>
      <c r="B26" s="112" t="s">
        <v>600</v>
      </c>
      <c r="C26" s="177" t="s">
        <v>142</v>
      </c>
      <c r="D26" s="111"/>
      <c r="E26" s="111"/>
      <c r="F26" s="111"/>
      <c r="G26" s="111"/>
      <c r="H26" s="111"/>
      <c r="I26" s="111"/>
      <c r="J26" s="111"/>
      <c r="K26" s="111"/>
      <c r="L26" s="111"/>
      <c r="M26" s="111"/>
      <c r="N26" s="111"/>
      <c r="O26" s="111"/>
      <c r="P26" s="111"/>
      <c r="Q26" s="111"/>
      <c r="R26" s="111"/>
    </row>
    <row r="27" spans="1:18">
      <c r="A27" s="110" t="s">
        <v>331</v>
      </c>
      <c r="B27" s="112" t="s">
        <v>102</v>
      </c>
      <c r="C27" s="177" t="s">
        <v>142</v>
      </c>
      <c r="D27" s="111"/>
      <c r="E27" s="111"/>
      <c r="F27" s="111"/>
      <c r="G27" s="111"/>
      <c r="H27" s="111"/>
      <c r="I27" s="111"/>
      <c r="J27" s="111"/>
      <c r="K27" s="111"/>
      <c r="L27" s="111"/>
      <c r="M27" s="111"/>
      <c r="N27" s="111"/>
      <c r="O27" s="111"/>
      <c r="P27" s="111"/>
      <c r="Q27" s="111"/>
      <c r="R27" s="111"/>
    </row>
    <row r="28" spans="1:18">
      <c r="A28" s="110" t="s">
        <v>332</v>
      </c>
      <c r="B28" s="112" t="s">
        <v>158</v>
      </c>
      <c r="C28" s="177" t="s">
        <v>142</v>
      </c>
      <c r="D28" s="111"/>
      <c r="E28" s="111"/>
      <c r="F28" s="111"/>
      <c r="G28" s="111"/>
      <c r="H28" s="111"/>
      <c r="I28" s="111"/>
      <c r="J28" s="111"/>
      <c r="K28" s="111"/>
      <c r="L28" s="111"/>
      <c r="M28" s="111"/>
      <c r="N28" s="111"/>
      <c r="O28" s="111"/>
      <c r="P28" s="111"/>
      <c r="Q28" s="111"/>
      <c r="R28" s="111"/>
    </row>
    <row r="29" spans="1:18">
      <c r="A29" s="110" t="s">
        <v>333</v>
      </c>
      <c r="B29" s="112" t="s">
        <v>160</v>
      </c>
      <c r="C29" s="177" t="s">
        <v>142</v>
      </c>
      <c r="D29" s="111"/>
      <c r="E29" s="111"/>
      <c r="F29" s="111"/>
      <c r="G29" s="111"/>
      <c r="H29" s="111"/>
      <c r="I29" s="111"/>
      <c r="J29" s="111"/>
      <c r="K29" s="111"/>
      <c r="L29" s="111"/>
      <c r="M29" s="111"/>
      <c r="N29" s="111"/>
      <c r="O29" s="111"/>
      <c r="P29" s="111"/>
      <c r="Q29" s="111"/>
      <c r="R29" s="111"/>
    </row>
    <row r="30" spans="1:18">
      <c r="A30" s="110" t="s">
        <v>334</v>
      </c>
      <c r="B30" s="112" t="s">
        <v>156</v>
      </c>
      <c r="C30" s="177" t="s">
        <v>142</v>
      </c>
      <c r="D30" s="111"/>
      <c r="E30" s="111"/>
      <c r="F30" s="111"/>
      <c r="G30" s="111"/>
      <c r="H30" s="111"/>
      <c r="I30" s="111"/>
      <c r="J30" s="111"/>
      <c r="K30" s="111"/>
      <c r="L30" s="111"/>
      <c r="M30" s="111"/>
      <c r="N30" s="111"/>
      <c r="O30" s="111"/>
      <c r="P30" s="111"/>
      <c r="Q30" s="111"/>
      <c r="R30" s="111"/>
    </row>
    <row r="31" spans="1:18" ht="24">
      <c r="A31" s="110" t="s">
        <v>335</v>
      </c>
      <c r="B31" s="112" t="s">
        <v>152</v>
      </c>
      <c r="C31" s="177" t="s">
        <v>142</v>
      </c>
      <c r="D31" s="111"/>
      <c r="E31" s="111"/>
      <c r="F31" s="111"/>
      <c r="G31" s="111"/>
      <c r="H31" s="111"/>
      <c r="I31" s="111"/>
      <c r="J31" s="111"/>
      <c r="K31" s="111"/>
      <c r="L31" s="111"/>
      <c r="M31" s="111"/>
      <c r="N31" s="111"/>
      <c r="O31" s="111"/>
      <c r="P31" s="111"/>
      <c r="Q31" s="111"/>
      <c r="R31" s="111"/>
    </row>
    <row r="32" spans="1:18" ht="48">
      <c r="A32" s="110" t="s">
        <v>303</v>
      </c>
      <c r="B32" s="112" t="s">
        <v>336</v>
      </c>
      <c r="C32" s="177" t="s">
        <v>142</v>
      </c>
      <c r="D32" s="111"/>
      <c r="E32" s="111"/>
      <c r="F32" s="111"/>
      <c r="G32" s="111"/>
      <c r="H32" s="111"/>
      <c r="I32" s="111"/>
      <c r="J32" s="111"/>
      <c r="K32" s="111"/>
      <c r="L32" s="111"/>
      <c r="M32" s="111"/>
      <c r="N32" s="111"/>
      <c r="O32" s="111"/>
      <c r="P32" s="111"/>
      <c r="Q32" s="111"/>
      <c r="R32" s="111"/>
    </row>
    <row r="33" spans="1:18">
      <c r="A33" s="110" t="s">
        <v>337</v>
      </c>
      <c r="B33" s="112" t="s">
        <v>102</v>
      </c>
      <c r="C33" s="177" t="s">
        <v>142</v>
      </c>
      <c r="D33" s="111"/>
      <c r="E33" s="111"/>
      <c r="F33" s="111"/>
      <c r="G33" s="111"/>
      <c r="H33" s="111"/>
      <c r="I33" s="111"/>
      <c r="J33" s="111"/>
      <c r="K33" s="111"/>
      <c r="L33" s="111"/>
      <c r="M33" s="111"/>
      <c r="N33" s="111"/>
      <c r="O33" s="111"/>
      <c r="P33" s="111"/>
      <c r="Q33" s="111"/>
      <c r="R33" s="111"/>
    </row>
    <row r="34" spans="1:18">
      <c r="A34" s="110" t="s">
        <v>338</v>
      </c>
      <c r="B34" s="112" t="s">
        <v>158</v>
      </c>
      <c r="C34" s="177" t="s">
        <v>142</v>
      </c>
      <c r="D34" s="111"/>
      <c r="E34" s="111"/>
      <c r="F34" s="111"/>
      <c r="G34" s="111"/>
      <c r="H34" s="111"/>
      <c r="I34" s="111"/>
      <c r="J34" s="111"/>
      <c r="K34" s="111"/>
      <c r="L34" s="111"/>
      <c r="M34" s="111"/>
      <c r="N34" s="111"/>
      <c r="O34" s="111"/>
      <c r="P34" s="111"/>
      <c r="Q34" s="111"/>
      <c r="R34" s="111"/>
    </row>
    <row r="35" spans="1:18">
      <c r="A35" s="110" t="s">
        <v>339</v>
      </c>
      <c r="B35" s="112" t="s">
        <v>160</v>
      </c>
      <c r="C35" s="177" t="s">
        <v>142</v>
      </c>
      <c r="D35" s="111"/>
      <c r="E35" s="111"/>
      <c r="F35" s="111"/>
      <c r="G35" s="111"/>
      <c r="H35" s="111"/>
      <c r="I35" s="111"/>
      <c r="J35" s="111"/>
      <c r="K35" s="111"/>
      <c r="L35" s="111"/>
      <c r="M35" s="111"/>
      <c r="N35" s="111"/>
      <c r="O35" s="111"/>
      <c r="P35" s="111"/>
      <c r="Q35" s="111"/>
      <c r="R35" s="111"/>
    </row>
    <row r="36" spans="1:18">
      <c r="A36" s="110" t="s">
        <v>340</v>
      </c>
      <c r="B36" s="112" t="s">
        <v>156</v>
      </c>
      <c r="C36" s="177" t="s">
        <v>142</v>
      </c>
      <c r="D36" s="111"/>
      <c r="E36" s="111"/>
      <c r="F36" s="111"/>
      <c r="G36" s="111"/>
      <c r="H36" s="111"/>
      <c r="I36" s="111"/>
      <c r="J36" s="111"/>
      <c r="K36" s="111"/>
      <c r="L36" s="111"/>
      <c r="M36" s="111"/>
      <c r="N36" s="111"/>
      <c r="O36" s="111"/>
      <c r="P36" s="111"/>
      <c r="Q36" s="111"/>
      <c r="R36" s="111"/>
    </row>
    <row r="37" spans="1:18" ht="24">
      <c r="A37" s="110">
        <v>3</v>
      </c>
      <c r="B37" s="112" t="s">
        <v>341</v>
      </c>
      <c r="C37" s="177" t="s">
        <v>142</v>
      </c>
      <c r="D37" s="111"/>
      <c r="E37" s="111"/>
      <c r="F37" s="111"/>
      <c r="G37" s="111"/>
      <c r="H37" s="111"/>
      <c r="I37" s="111"/>
      <c r="J37" s="111"/>
      <c r="K37" s="111"/>
      <c r="L37" s="111"/>
      <c r="M37" s="111"/>
      <c r="N37" s="111"/>
      <c r="O37" s="111"/>
      <c r="P37" s="111"/>
      <c r="Q37" s="111"/>
      <c r="R37" s="111"/>
    </row>
    <row r="38" spans="1:18" ht="36">
      <c r="A38" s="110" t="s">
        <v>198</v>
      </c>
      <c r="B38" s="112" t="s">
        <v>342</v>
      </c>
      <c r="C38" s="177" t="s">
        <v>142</v>
      </c>
      <c r="D38" s="111"/>
      <c r="E38" s="111"/>
      <c r="F38" s="111"/>
      <c r="G38" s="111"/>
      <c r="H38" s="111"/>
      <c r="I38" s="111"/>
      <c r="J38" s="111"/>
      <c r="K38" s="111"/>
      <c r="L38" s="111"/>
      <c r="M38" s="111"/>
      <c r="N38" s="111"/>
      <c r="O38" s="111"/>
      <c r="P38" s="111"/>
      <c r="Q38" s="111"/>
      <c r="R38" s="111"/>
    </row>
    <row r="39" spans="1:18">
      <c r="A39" s="110" t="s">
        <v>146</v>
      </c>
      <c r="B39" s="112" t="s">
        <v>102</v>
      </c>
      <c r="C39" s="177" t="s">
        <v>142</v>
      </c>
      <c r="D39" s="111"/>
      <c r="E39" s="111"/>
      <c r="F39" s="111"/>
      <c r="G39" s="111"/>
      <c r="H39" s="111"/>
      <c r="I39" s="111"/>
      <c r="J39" s="111"/>
      <c r="K39" s="111"/>
      <c r="L39" s="111"/>
      <c r="M39" s="111"/>
      <c r="N39" s="111"/>
      <c r="O39" s="111"/>
      <c r="P39" s="111"/>
      <c r="Q39" s="111"/>
      <c r="R39" s="111"/>
    </row>
    <row r="40" spans="1:18">
      <c r="A40" s="110" t="s">
        <v>244</v>
      </c>
      <c r="B40" s="112" t="s">
        <v>158</v>
      </c>
      <c r="C40" s="177" t="s">
        <v>142</v>
      </c>
      <c r="D40" s="111"/>
      <c r="E40" s="111"/>
      <c r="F40" s="111"/>
      <c r="G40" s="111"/>
      <c r="H40" s="111"/>
      <c r="I40" s="111"/>
      <c r="J40" s="111"/>
      <c r="K40" s="111"/>
      <c r="L40" s="111"/>
      <c r="M40" s="111"/>
      <c r="N40" s="111"/>
      <c r="O40" s="111"/>
      <c r="P40" s="111"/>
      <c r="Q40" s="111"/>
      <c r="R40" s="111"/>
    </row>
    <row r="41" spans="1:18">
      <c r="A41" s="110" t="s">
        <v>245</v>
      </c>
      <c r="B41" s="112" t="s">
        <v>160</v>
      </c>
      <c r="C41" s="177" t="s">
        <v>142</v>
      </c>
      <c r="D41" s="111"/>
      <c r="E41" s="111"/>
      <c r="F41" s="111"/>
      <c r="G41" s="111"/>
      <c r="H41" s="111"/>
      <c r="I41" s="111"/>
      <c r="J41" s="111"/>
      <c r="K41" s="111"/>
      <c r="L41" s="111"/>
      <c r="M41" s="111"/>
      <c r="N41" s="111"/>
      <c r="O41" s="111"/>
      <c r="P41" s="111"/>
      <c r="Q41" s="111"/>
      <c r="R41" s="111"/>
    </row>
    <row r="42" spans="1:18">
      <c r="A42" s="110" t="s">
        <v>276</v>
      </c>
      <c r="B42" s="112" t="s">
        <v>156</v>
      </c>
      <c r="C42" s="177" t="s">
        <v>142</v>
      </c>
      <c r="D42" s="111"/>
      <c r="E42" s="111"/>
      <c r="F42" s="111"/>
      <c r="G42" s="111"/>
      <c r="H42" s="111"/>
      <c r="I42" s="111"/>
      <c r="J42" s="111"/>
      <c r="K42" s="111"/>
      <c r="L42" s="111"/>
      <c r="M42" s="111"/>
      <c r="N42" s="111"/>
      <c r="O42" s="111"/>
      <c r="P42" s="111"/>
      <c r="Q42" s="111"/>
      <c r="R42" s="111"/>
    </row>
    <row r="43" spans="1:18" ht="24">
      <c r="A43" s="110" t="s">
        <v>277</v>
      </c>
      <c r="B43" s="112" t="s">
        <v>152</v>
      </c>
      <c r="C43" s="177" t="s">
        <v>142</v>
      </c>
      <c r="D43" s="111"/>
      <c r="E43" s="111"/>
      <c r="F43" s="111"/>
      <c r="G43" s="111"/>
      <c r="H43" s="111"/>
      <c r="I43" s="111"/>
      <c r="J43" s="111"/>
      <c r="K43" s="111"/>
      <c r="L43" s="111"/>
      <c r="M43" s="111"/>
      <c r="N43" s="111"/>
      <c r="O43" s="111"/>
      <c r="P43" s="111"/>
      <c r="Q43" s="111"/>
      <c r="R43" s="111"/>
    </row>
    <row r="44" spans="1:18" ht="24">
      <c r="A44" s="110" t="s">
        <v>147</v>
      </c>
      <c r="B44" s="112" t="s">
        <v>601</v>
      </c>
      <c r="C44" s="177" t="s">
        <v>142</v>
      </c>
      <c r="D44" s="111"/>
      <c r="E44" s="111"/>
      <c r="F44" s="111"/>
      <c r="G44" s="111"/>
      <c r="H44" s="111"/>
      <c r="I44" s="111"/>
      <c r="J44" s="111"/>
      <c r="K44" s="111"/>
      <c r="L44" s="111"/>
      <c r="M44" s="111"/>
      <c r="N44" s="111"/>
      <c r="O44" s="111"/>
      <c r="P44" s="111"/>
      <c r="Q44" s="111"/>
      <c r="R44" s="111"/>
    </row>
    <row r="45" spans="1:18">
      <c r="A45" s="110"/>
      <c r="B45" s="112" t="s">
        <v>149</v>
      </c>
      <c r="C45" s="177" t="s">
        <v>110</v>
      </c>
      <c r="D45" s="117"/>
      <c r="E45" s="117"/>
      <c r="F45" s="117"/>
      <c r="G45" s="117"/>
      <c r="H45" s="117"/>
      <c r="I45" s="117"/>
      <c r="J45" s="117"/>
      <c r="K45" s="117"/>
      <c r="L45" s="117"/>
      <c r="M45" s="117"/>
      <c r="N45" s="117"/>
      <c r="O45" s="117"/>
      <c r="P45" s="117"/>
      <c r="Q45" s="117"/>
      <c r="R45" s="117"/>
    </row>
    <row r="46" spans="1:18" ht="36">
      <c r="A46" s="110" t="s">
        <v>163</v>
      </c>
      <c r="B46" s="112" t="s">
        <v>596</v>
      </c>
      <c r="C46" s="177" t="s">
        <v>142</v>
      </c>
      <c r="D46" s="111"/>
      <c r="E46" s="111"/>
      <c r="F46" s="111"/>
      <c r="G46" s="111"/>
      <c r="H46" s="111"/>
      <c r="I46" s="111"/>
      <c r="J46" s="111"/>
      <c r="K46" s="111"/>
      <c r="L46" s="111"/>
      <c r="M46" s="111"/>
      <c r="N46" s="111"/>
      <c r="O46" s="111"/>
      <c r="P46" s="111"/>
      <c r="Q46" s="111"/>
      <c r="R46" s="111"/>
    </row>
    <row r="47" spans="1:18">
      <c r="A47" s="110"/>
      <c r="B47" s="112" t="s">
        <v>344</v>
      </c>
      <c r="C47" s="177" t="s">
        <v>110</v>
      </c>
      <c r="D47" s="117"/>
      <c r="E47" s="117"/>
      <c r="F47" s="117"/>
      <c r="G47" s="117"/>
      <c r="H47" s="117"/>
      <c r="I47" s="117"/>
      <c r="J47" s="117"/>
      <c r="K47" s="117"/>
      <c r="L47" s="117"/>
      <c r="M47" s="117"/>
      <c r="N47" s="117"/>
      <c r="O47" s="117"/>
      <c r="P47" s="117"/>
      <c r="Q47" s="117"/>
      <c r="R47" s="117"/>
    </row>
    <row r="48" spans="1:18">
      <c r="A48" s="110" t="s">
        <v>164</v>
      </c>
      <c r="B48" s="112" t="s">
        <v>102</v>
      </c>
      <c r="C48" s="177" t="s">
        <v>142</v>
      </c>
      <c r="D48" s="111"/>
      <c r="E48" s="111"/>
      <c r="F48" s="111"/>
      <c r="G48" s="111"/>
      <c r="H48" s="111"/>
      <c r="I48" s="111"/>
      <c r="J48" s="111"/>
      <c r="K48" s="111"/>
      <c r="L48" s="111"/>
      <c r="M48" s="111"/>
      <c r="N48" s="111"/>
      <c r="O48" s="111"/>
      <c r="P48" s="111"/>
      <c r="Q48" s="111"/>
      <c r="R48" s="111"/>
    </row>
    <row r="49" spans="1:18">
      <c r="A49" s="110" t="s">
        <v>165</v>
      </c>
      <c r="B49" s="112" t="s">
        <v>158</v>
      </c>
      <c r="C49" s="177" t="s">
        <v>142</v>
      </c>
      <c r="D49" s="111"/>
      <c r="E49" s="111"/>
      <c r="F49" s="111"/>
      <c r="G49" s="111"/>
      <c r="H49" s="111"/>
      <c r="I49" s="111"/>
      <c r="J49" s="111"/>
      <c r="K49" s="111"/>
      <c r="L49" s="111"/>
      <c r="M49" s="111"/>
      <c r="N49" s="111"/>
      <c r="O49" s="111"/>
      <c r="P49" s="111"/>
      <c r="Q49" s="111"/>
      <c r="R49" s="111"/>
    </row>
    <row r="50" spans="1:18">
      <c r="A50" s="110" t="s">
        <v>166</v>
      </c>
      <c r="B50" s="112" t="s">
        <v>160</v>
      </c>
      <c r="C50" s="177" t="s">
        <v>142</v>
      </c>
      <c r="D50" s="111"/>
      <c r="E50" s="111"/>
      <c r="F50" s="111"/>
      <c r="G50" s="111"/>
      <c r="H50" s="111"/>
      <c r="I50" s="111"/>
      <c r="J50" s="111"/>
      <c r="K50" s="111"/>
      <c r="L50" s="111"/>
      <c r="M50" s="111"/>
      <c r="N50" s="111"/>
      <c r="O50" s="111"/>
      <c r="P50" s="111"/>
      <c r="Q50" s="111"/>
      <c r="R50" s="111"/>
    </row>
    <row r="51" spans="1:18">
      <c r="A51" s="110" t="s">
        <v>167</v>
      </c>
      <c r="B51" s="112" t="s">
        <v>156</v>
      </c>
      <c r="C51" s="177" t="s">
        <v>142</v>
      </c>
      <c r="D51" s="111"/>
      <c r="E51" s="111"/>
      <c r="F51" s="111"/>
      <c r="G51" s="111"/>
      <c r="H51" s="111"/>
      <c r="I51" s="111"/>
      <c r="J51" s="111"/>
      <c r="K51" s="111"/>
      <c r="L51" s="111"/>
      <c r="M51" s="111"/>
      <c r="N51" s="111"/>
      <c r="O51" s="111"/>
      <c r="P51" s="111"/>
      <c r="Q51" s="111"/>
      <c r="R51" s="111"/>
    </row>
    <row r="52" spans="1:18" ht="24">
      <c r="A52" s="110" t="s">
        <v>345</v>
      </c>
      <c r="B52" s="112" t="s">
        <v>152</v>
      </c>
      <c r="C52" s="177" t="s">
        <v>142</v>
      </c>
      <c r="D52" s="111"/>
      <c r="E52" s="111"/>
      <c r="F52" s="111"/>
      <c r="G52" s="111"/>
      <c r="H52" s="111"/>
      <c r="I52" s="111"/>
      <c r="J52" s="111"/>
      <c r="K52" s="111"/>
      <c r="L52" s="111"/>
      <c r="M52" s="111"/>
      <c r="N52" s="111"/>
      <c r="O52" s="111"/>
      <c r="P52" s="111"/>
      <c r="Q52" s="111"/>
      <c r="R52" s="111"/>
    </row>
    <row r="53" spans="1:18" ht="48">
      <c r="A53" s="110" t="s">
        <v>246</v>
      </c>
      <c r="B53" s="112" t="s">
        <v>597</v>
      </c>
      <c r="C53" s="177" t="s">
        <v>142</v>
      </c>
      <c r="D53" s="111"/>
      <c r="E53" s="111"/>
      <c r="F53" s="111"/>
      <c r="G53" s="111"/>
      <c r="H53" s="111"/>
      <c r="I53" s="111"/>
      <c r="J53" s="111"/>
      <c r="K53" s="111"/>
      <c r="L53" s="111"/>
      <c r="M53" s="111"/>
      <c r="N53" s="111"/>
      <c r="O53" s="111"/>
      <c r="P53" s="111"/>
      <c r="Q53" s="111"/>
      <c r="R53" s="111"/>
    </row>
    <row r="54" spans="1:18">
      <c r="A54" s="110"/>
      <c r="B54" s="112" t="s">
        <v>346</v>
      </c>
      <c r="C54" s="177" t="s">
        <v>110</v>
      </c>
      <c r="D54" s="117"/>
      <c r="E54" s="117"/>
      <c r="F54" s="117"/>
      <c r="G54" s="117"/>
      <c r="H54" s="117"/>
      <c r="I54" s="117"/>
      <c r="J54" s="117"/>
      <c r="K54" s="117"/>
      <c r="L54" s="117"/>
      <c r="M54" s="117"/>
      <c r="N54" s="117"/>
      <c r="O54" s="117"/>
      <c r="P54" s="117"/>
      <c r="Q54" s="117"/>
      <c r="R54" s="117"/>
    </row>
    <row r="55" spans="1:18">
      <c r="A55" s="110" t="s">
        <v>347</v>
      </c>
      <c r="B55" s="112" t="s">
        <v>102</v>
      </c>
      <c r="C55" s="177" t="s">
        <v>142</v>
      </c>
      <c r="D55" s="111"/>
      <c r="E55" s="111"/>
      <c r="F55" s="111"/>
      <c r="G55" s="111"/>
      <c r="H55" s="111"/>
      <c r="I55" s="111"/>
      <c r="J55" s="111"/>
      <c r="K55" s="111"/>
      <c r="L55" s="111"/>
      <c r="M55" s="111"/>
      <c r="N55" s="111"/>
      <c r="O55" s="111"/>
      <c r="P55" s="111"/>
      <c r="Q55" s="111"/>
      <c r="R55" s="111"/>
    </row>
    <row r="56" spans="1:18">
      <c r="A56" s="110" t="s">
        <v>348</v>
      </c>
      <c r="B56" s="112" t="s">
        <v>158</v>
      </c>
      <c r="C56" s="177" t="s">
        <v>142</v>
      </c>
      <c r="D56" s="111"/>
      <c r="E56" s="111"/>
      <c r="F56" s="111"/>
      <c r="G56" s="111"/>
      <c r="H56" s="111"/>
      <c r="I56" s="111"/>
      <c r="J56" s="111"/>
      <c r="K56" s="111"/>
      <c r="L56" s="111"/>
      <c r="M56" s="111"/>
      <c r="N56" s="111"/>
      <c r="O56" s="111"/>
      <c r="P56" s="111"/>
      <c r="Q56" s="111"/>
      <c r="R56" s="111"/>
    </row>
    <row r="57" spans="1:18">
      <c r="A57" s="110" t="s">
        <v>349</v>
      </c>
      <c r="B57" s="112" t="s">
        <v>160</v>
      </c>
      <c r="C57" s="177" t="s">
        <v>142</v>
      </c>
      <c r="D57" s="111"/>
      <c r="E57" s="111"/>
      <c r="F57" s="111"/>
      <c r="G57" s="111"/>
      <c r="H57" s="111"/>
      <c r="I57" s="111"/>
      <c r="J57" s="111"/>
      <c r="K57" s="111"/>
      <c r="L57" s="111"/>
      <c r="M57" s="111"/>
      <c r="N57" s="111"/>
      <c r="O57" s="111"/>
      <c r="P57" s="111"/>
      <c r="Q57" s="111"/>
      <c r="R57" s="111"/>
    </row>
    <row r="58" spans="1:18">
      <c r="A58" s="110" t="s">
        <v>350</v>
      </c>
      <c r="B58" s="112" t="s">
        <v>156</v>
      </c>
      <c r="C58" s="177" t="s">
        <v>142</v>
      </c>
      <c r="D58" s="111"/>
      <c r="E58" s="111"/>
      <c r="F58" s="111"/>
      <c r="G58" s="111"/>
      <c r="H58" s="111"/>
      <c r="I58" s="111"/>
      <c r="J58" s="111"/>
      <c r="K58" s="111"/>
      <c r="L58" s="111"/>
      <c r="M58" s="111"/>
      <c r="N58" s="111"/>
      <c r="O58" s="111"/>
      <c r="P58" s="111"/>
      <c r="Q58" s="111"/>
      <c r="R58" s="111"/>
    </row>
    <row r="59" spans="1:18" ht="60">
      <c r="A59" s="110" t="s">
        <v>148</v>
      </c>
      <c r="B59" s="112" t="s">
        <v>602</v>
      </c>
      <c r="C59" s="177" t="s">
        <v>142</v>
      </c>
      <c r="D59" s="111"/>
      <c r="E59" s="111"/>
      <c r="F59" s="111"/>
      <c r="G59" s="111"/>
      <c r="H59" s="111"/>
      <c r="I59" s="111"/>
      <c r="J59" s="111"/>
      <c r="K59" s="111"/>
      <c r="L59" s="111"/>
      <c r="M59" s="111"/>
      <c r="N59" s="111"/>
      <c r="O59" s="111"/>
      <c r="P59" s="111"/>
      <c r="Q59" s="111"/>
      <c r="R59" s="111"/>
    </row>
    <row r="60" spans="1:18">
      <c r="A60" s="110"/>
      <c r="B60" s="112" t="s">
        <v>351</v>
      </c>
      <c r="C60" s="177" t="s">
        <v>110</v>
      </c>
      <c r="D60" s="117"/>
      <c r="E60" s="117"/>
      <c r="F60" s="117"/>
      <c r="G60" s="117"/>
      <c r="H60" s="117"/>
      <c r="I60" s="117"/>
      <c r="J60" s="117"/>
      <c r="K60" s="117"/>
      <c r="L60" s="117"/>
      <c r="M60" s="117"/>
      <c r="N60" s="117"/>
      <c r="O60" s="117"/>
      <c r="P60" s="117"/>
      <c r="Q60" s="117"/>
      <c r="R60" s="117"/>
    </row>
    <row r="61" spans="1:18">
      <c r="A61" s="110" t="s">
        <v>248</v>
      </c>
      <c r="B61" s="112" t="s">
        <v>102</v>
      </c>
      <c r="C61" s="177" t="s">
        <v>142</v>
      </c>
      <c r="D61" s="111"/>
      <c r="E61" s="111"/>
      <c r="F61" s="111"/>
      <c r="G61" s="111"/>
      <c r="H61" s="111"/>
      <c r="I61" s="111"/>
      <c r="J61" s="111"/>
      <c r="K61" s="111"/>
      <c r="L61" s="111"/>
      <c r="M61" s="111"/>
      <c r="N61" s="111"/>
      <c r="O61" s="111"/>
      <c r="P61" s="111"/>
      <c r="Q61" s="111"/>
      <c r="R61" s="111"/>
    </row>
    <row r="62" spans="1:18">
      <c r="A62" s="110" t="s">
        <v>249</v>
      </c>
      <c r="B62" s="112" t="s">
        <v>158</v>
      </c>
      <c r="C62" s="177" t="s">
        <v>142</v>
      </c>
      <c r="D62" s="111"/>
      <c r="E62" s="111"/>
      <c r="F62" s="111"/>
      <c r="G62" s="111"/>
      <c r="H62" s="111"/>
      <c r="I62" s="111"/>
      <c r="J62" s="111"/>
      <c r="K62" s="111"/>
      <c r="L62" s="111"/>
      <c r="M62" s="111"/>
      <c r="N62" s="111"/>
      <c r="O62" s="111"/>
      <c r="P62" s="111"/>
      <c r="Q62" s="111"/>
      <c r="R62" s="111"/>
    </row>
    <row r="63" spans="1:18">
      <c r="A63" s="110" t="s">
        <v>250</v>
      </c>
      <c r="B63" s="112" t="s">
        <v>160</v>
      </c>
      <c r="C63" s="177" t="s">
        <v>142</v>
      </c>
      <c r="D63" s="111"/>
      <c r="E63" s="111"/>
      <c r="F63" s="111"/>
      <c r="G63" s="111"/>
      <c r="H63" s="111"/>
      <c r="I63" s="111"/>
      <c r="J63" s="111"/>
      <c r="K63" s="111"/>
      <c r="L63" s="111"/>
      <c r="M63" s="111"/>
      <c r="N63" s="111"/>
      <c r="O63" s="111"/>
      <c r="P63" s="111"/>
      <c r="Q63" s="111"/>
      <c r="R63" s="111"/>
    </row>
    <row r="64" spans="1:18">
      <c r="A64" s="110" t="s">
        <v>168</v>
      </c>
      <c r="B64" s="112" t="s">
        <v>156</v>
      </c>
      <c r="C64" s="177" t="s">
        <v>142</v>
      </c>
      <c r="D64" s="111"/>
      <c r="E64" s="111"/>
      <c r="F64" s="111"/>
      <c r="G64" s="111"/>
      <c r="H64" s="111"/>
      <c r="I64" s="111"/>
      <c r="J64" s="111"/>
      <c r="K64" s="111"/>
      <c r="L64" s="111"/>
      <c r="M64" s="111"/>
      <c r="N64" s="111"/>
      <c r="O64" s="111"/>
      <c r="P64" s="111"/>
      <c r="Q64" s="111"/>
      <c r="R64" s="111"/>
    </row>
    <row r="65" spans="1:18" ht="24">
      <c r="A65" s="110" t="s">
        <v>352</v>
      </c>
      <c r="B65" s="112" t="s">
        <v>152</v>
      </c>
      <c r="C65" s="177" t="s">
        <v>142</v>
      </c>
      <c r="D65" s="111"/>
      <c r="E65" s="111"/>
      <c r="F65" s="111"/>
      <c r="G65" s="111"/>
      <c r="H65" s="111"/>
      <c r="I65" s="111"/>
      <c r="J65" s="111"/>
      <c r="K65" s="111"/>
      <c r="L65" s="111"/>
      <c r="M65" s="111"/>
      <c r="N65" s="111"/>
      <c r="O65" s="111"/>
      <c r="P65" s="111"/>
      <c r="Q65" s="111"/>
      <c r="R65" s="111"/>
    </row>
    <row r="66" spans="1:18" ht="24">
      <c r="A66" s="110">
        <v>7</v>
      </c>
      <c r="B66" s="112" t="s">
        <v>151</v>
      </c>
      <c r="C66" s="177" t="s">
        <v>142</v>
      </c>
      <c r="D66" s="111"/>
      <c r="E66" s="111"/>
      <c r="F66" s="111"/>
      <c r="G66" s="111"/>
      <c r="H66" s="111"/>
      <c r="I66" s="111"/>
      <c r="J66" s="111"/>
      <c r="K66" s="111"/>
      <c r="L66" s="111"/>
      <c r="M66" s="111"/>
      <c r="N66" s="111"/>
      <c r="O66" s="111"/>
      <c r="P66" s="111"/>
      <c r="Q66" s="111"/>
      <c r="R66" s="111"/>
    </row>
    <row r="67" spans="1:18" ht="36">
      <c r="A67" s="110" t="s">
        <v>199</v>
      </c>
      <c r="B67" s="112" t="s">
        <v>353</v>
      </c>
      <c r="C67" s="177" t="s">
        <v>142</v>
      </c>
      <c r="D67" s="111"/>
      <c r="E67" s="111"/>
      <c r="F67" s="111"/>
      <c r="G67" s="111"/>
      <c r="H67" s="111"/>
      <c r="I67" s="111"/>
      <c r="J67" s="111"/>
      <c r="K67" s="111"/>
      <c r="L67" s="111"/>
      <c r="M67" s="111"/>
      <c r="N67" s="111"/>
      <c r="O67" s="111"/>
      <c r="P67" s="111"/>
      <c r="Q67" s="111"/>
      <c r="R67" s="111"/>
    </row>
    <row r="68" spans="1:18">
      <c r="A68" s="110" t="s">
        <v>354</v>
      </c>
      <c r="B68" s="112" t="s">
        <v>102</v>
      </c>
      <c r="C68" s="177" t="s">
        <v>142</v>
      </c>
      <c r="D68" s="111"/>
      <c r="E68" s="111"/>
      <c r="F68" s="111"/>
      <c r="G68" s="111"/>
      <c r="H68" s="111"/>
      <c r="I68" s="111"/>
      <c r="J68" s="111"/>
      <c r="K68" s="111"/>
      <c r="L68" s="111"/>
      <c r="M68" s="111"/>
      <c r="N68" s="111"/>
      <c r="O68" s="111"/>
      <c r="P68" s="111"/>
      <c r="Q68" s="111"/>
      <c r="R68" s="111"/>
    </row>
    <row r="69" spans="1:18">
      <c r="A69" s="110" t="s">
        <v>355</v>
      </c>
      <c r="B69" s="112" t="s">
        <v>158</v>
      </c>
      <c r="C69" s="177" t="s">
        <v>142</v>
      </c>
      <c r="D69" s="111"/>
      <c r="E69" s="111"/>
      <c r="F69" s="111"/>
      <c r="G69" s="111"/>
      <c r="H69" s="111"/>
      <c r="I69" s="111"/>
      <c r="J69" s="111"/>
      <c r="K69" s="111"/>
      <c r="L69" s="111"/>
      <c r="M69" s="111"/>
      <c r="N69" s="111"/>
      <c r="O69" s="111"/>
      <c r="P69" s="111"/>
      <c r="Q69" s="111"/>
      <c r="R69" s="111"/>
    </row>
    <row r="70" spans="1:18">
      <c r="A70" s="110" t="s">
        <v>356</v>
      </c>
      <c r="B70" s="112" t="s">
        <v>160</v>
      </c>
      <c r="C70" s="177" t="s">
        <v>142</v>
      </c>
      <c r="D70" s="111"/>
      <c r="E70" s="111"/>
      <c r="F70" s="111"/>
      <c r="G70" s="111"/>
      <c r="H70" s="111"/>
      <c r="I70" s="111"/>
      <c r="J70" s="111"/>
      <c r="K70" s="111"/>
      <c r="L70" s="111"/>
      <c r="M70" s="111"/>
      <c r="N70" s="111"/>
      <c r="O70" s="111"/>
      <c r="P70" s="111"/>
      <c r="Q70" s="111"/>
      <c r="R70" s="111"/>
    </row>
    <row r="71" spans="1:18">
      <c r="A71" s="110" t="s">
        <v>357</v>
      </c>
      <c r="B71" s="112" t="s">
        <v>156</v>
      </c>
      <c r="C71" s="177" t="s">
        <v>142</v>
      </c>
      <c r="D71" s="111"/>
      <c r="E71" s="111"/>
      <c r="F71" s="111"/>
      <c r="G71" s="111"/>
      <c r="H71" s="111"/>
      <c r="I71" s="111"/>
      <c r="J71" s="111"/>
      <c r="K71" s="111"/>
      <c r="L71" s="111"/>
      <c r="M71" s="111"/>
      <c r="N71" s="111"/>
      <c r="O71" s="111"/>
      <c r="P71" s="111"/>
      <c r="Q71" s="111"/>
      <c r="R71" s="111"/>
    </row>
    <row r="72" spans="1:18" ht="24">
      <c r="A72" s="110" t="s">
        <v>200</v>
      </c>
      <c r="B72" s="112" t="s">
        <v>152</v>
      </c>
      <c r="C72" s="177" t="s">
        <v>142</v>
      </c>
      <c r="D72" s="111"/>
      <c r="E72" s="111"/>
      <c r="F72" s="111"/>
      <c r="G72" s="111"/>
      <c r="H72" s="111"/>
      <c r="I72" s="111"/>
      <c r="J72" s="111"/>
      <c r="K72" s="111"/>
      <c r="L72" s="111"/>
      <c r="M72" s="111"/>
      <c r="N72" s="111"/>
      <c r="O72" s="111"/>
      <c r="P72" s="111"/>
      <c r="Q72" s="111"/>
      <c r="R72" s="111"/>
    </row>
    <row r="73" spans="1:18" ht="36">
      <c r="A73" s="110" t="s">
        <v>201</v>
      </c>
      <c r="B73" s="112" t="s">
        <v>599</v>
      </c>
      <c r="C73" s="177" t="s">
        <v>142</v>
      </c>
      <c r="D73" s="111"/>
      <c r="E73" s="111"/>
      <c r="F73" s="111"/>
      <c r="G73" s="111"/>
      <c r="H73" s="111"/>
      <c r="I73" s="111"/>
      <c r="J73" s="111"/>
      <c r="K73" s="111"/>
      <c r="L73" s="111"/>
      <c r="M73" s="111"/>
      <c r="N73" s="111"/>
      <c r="O73" s="111"/>
      <c r="P73" s="111"/>
      <c r="Q73" s="111"/>
      <c r="R73" s="111"/>
    </row>
    <row r="74" spans="1:18">
      <c r="A74" s="110" t="s">
        <v>153</v>
      </c>
      <c r="B74" s="112" t="s">
        <v>102</v>
      </c>
      <c r="C74" s="177" t="s">
        <v>142</v>
      </c>
      <c r="D74" s="111"/>
      <c r="E74" s="111"/>
      <c r="F74" s="111"/>
      <c r="G74" s="111"/>
      <c r="H74" s="111"/>
      <c r="I74" s="111"/>
      <c r="J74" s="111"/>
      <c r="K74" s="111"/>
      <c r="L74" s="111"/>
      <c r="M74" s="111"/>
      <c r="N74" s="111"/>
      <c r="O74" s="111"/>
      <c r="P74" s="111"/>
      <c r="Q74" s="111"/>
      <c r="R74" s="111"/>
    </row>
    <row r="75" spans="1:18">
      <c r="A75" s="110"/>
      <c r="B75" s="112" t="s">
        <v>154</v>
      </c>
      <c r="C75" s="177" t="s">
        <v>110</v>
      </c>
      <c r="D75" s="117"/>
      <c r="E75" s="117"/>
      <c r="F75" s="117"/>
      <c r="G75" s="117"/>
      <c r="H75" s="117"/>
      <c r="I75" s="117"/>
      <c r="J75" s="117"/>
      <c r="K75" s="117"/>
      <c r="L75" s="117"/>
      <c r="M75" s="117"/>
      <c r="N75" s="117"/>
      <c r="O75" s="117"/>
      <c r="P75" s="117"/>
      <c r="Q75" s="117"/>
      <c r="R75" s="117"/>
    </row>
    <row r="76" spans="1:18">
      <c r="A76" s="110" t="s">
        <v>155</v>
      </c>
      <c r="B76" s="112" t="s">
        <v>158</v>
      </c>
      <c r="C76" s="177" t="s">
        <v>142</v>
      </c>
      <c r="D76" s="111"/>
      <c r="E76" s="111"/>
      <c r="F76" s="111"/>
      <c r="G76" s="111"/>
      <c r="H76" s="111"/>
      <c r="I76" s="111"/>
      <c r="J76" s="111"/>
      <c r="K76" s="111"/>
      <c r="L76" s="111"/>
      <c r="M76" s="111"/>
      <c r="N76" s="111"/>
      <c r="O76" s="111"/>
      <c r="P76" s="111"/>
      <c r="Q76" s="111"/>
      <c r="R76" s="111"/>
    </row>
    <row r="77" spans="1:18">
      <c r="A77" s="110"/>
      <c r="B77" s="112" t="s">
        <v>154</v>
      </c>
      <c r="C77" s="177" t="s">
        <v>110</v>
      </c>
      <c r="D77" s="117"/>
      <c r="E77" s="117"/>
      <c r="F77" s="117"/>
      <c r="G77" s="117"/>
      <c r="H77" s="117"/>
      <c r="I77" s="117"/>
      <c r="J77" s="117"/>
      <c r="K77" s="117"/>
      <c r="L77" s="117"/>
      <c r="M77" s="117"/>
      <c r="N77" s="117"/>
      <c r="O77" s="117"/>
      <c r="P77" s="117"/>
      <c r="Q77" s="117"/>
      <c r="R77" s="117"/>
    </row>
    <row r="78" spans="1:18">
      <c r="A78" s="110" t="s">
        <v>157</v>
      </c>
      <c r="B78" s="112" t="s">
        <v>160</v>
      </c>
      <c r="C78" s="177" t="s">
        <v>142</v>
      </c>
      <c r="D78" s="111"/>
      <c r="E78" s="111"/>
      <c r="F78" s="111"/>
      <c r="G78" s="111"/>
      <c r="H78" s="111"/>
      <c r="I78" s="111"/>
      <c r="J78" s="111"/>
      <c r="K78" s="111"/>
      <c r="L78" s="111"/>
      <c r="M78" s="111"/>
      <c r="N78" s="111"/>
      <c r="O78" s="111"/>
      <c r="P78" s="111"/>
      <c r="Q78" s="111"/>
      <c r="R78" s="111"/>
    </row>
    <row r="79" spans="1:18">
      <c r="A79" s="110"/>
      <c r="B79" s="112" t="s">
        <v>154</v>
      </c>
      <c r="C79" s="177" t="s">
        <v>110</v>
      </c>
      <c r="D79" s="117"/>
      <c r="E79" s="117"/>
      <c r="F79" s="117"/>
      <c r="G79" s="117"/>
      <c r="H79" s="117"/>
      <c r="I79" s="117"/>
      <c r="J79" s="117"/>
      <c r="K79" s="117"/>
      <c r="L79" s="117"/>
      <c r="M79" s="117"/>
      <c r="N79" s="117"/>
      <c r="O79" s="117"/>
      <c r="P79" s="117"/>
      <c r="Q79" s="117"/>
      <c r="R79" s="117"/>
    </row>
    <row r="80" spans="1:18">
      <c r="A80" s="110" t="s">
        <v>159</v>
      </c>
      <c r="B80" s="112" t="s">
        <v>156</v>
      </c>
      <c r="C80" s="177" t="s">
        <v>142</v>
      </c>
      <c r="D80" s="111"/>
      <c r="E80" s="111"/>
      <c r="F80" s="111"/>
      <c r="G80" s="111"/>
      <c r="H80" s="111"/>
      <c r="I80" s="111"/>
      <c r="J80" s="111"/>
      <c r="K80" s="111"/>
      <c r="L80" s="111"/>
      <c r="M80" s="111"/>
      <c r="N80" s="111"/>
      <c r="O80" s="111"/>
      <c r="P80" s="111"/>
      <c r="Q80" s="111"/>
      <c r="R80" s="111"/>
    </row>
    <row r="81" spans="1:18">
      <c r="A81" s="110"/>
      <c r="B81" s="112" t="s">
        <v>154</v>
      </c>
      <c r="C81" s="177" t="s">
        <v>110</v>
      </c>
      <c r="D81" s="117"/>
      <c r="E81" s="117"/>
      <c r="F81" s="117"/>
      <c r="G81" s="117"/>
      <c r="H81" s="117"/>
      <c r="I81" s="117"/>
      <c r="J81" s="117"/>
      <c r="K81" s="117"/>
      <c r="L81" s="117"/>
      <c r="M81" s="117"/>
      <c r="N81" s="117"/>
      <c r="O81" s="117"/>
      <c r="P81" s="117"/>
      <c r="Q81" s="117"/>
      <c r="R81" s="117"/>
    </row>
    <row r="82" spans="1:18" ht="36">
      <c r="A82" s="110">
        <v>8</v>
      </c>
      <c r="B82" s="112" t="s">
        <v>358</v>
      </c>
      <c r="C82" s="177" t="s">
        <v>162</v>
      </c>
      <c r="D82" s="111"/>
      <c r="E82" s="111"/>
      <c r="F82" s="111"/>
      <c r="G82" s="111"/>
      <c r="H82" s="111"/>
      <c r="I82" s="111"/>
      <c r="J82" s="111"/>
      <c r="K82" s="111"/>
      <c r="L82" s="111"/>
      <c r="M82" s="111"/>
      <c r="N82" s="111"/>
      <c r="O82" s="111"/>
      <c r="P82" s="111"/>
      <c r="Q82" s="111"/>
      <c r="R82" s="111"/>
    </row>
    <row r="83" spans="1:18">
      <c r="A83" s="110" t="s">
        <v>251</v>
      </c>
      <c r="B83" s="112" t="s">
        <v>102</v>
      </c>
      <c r="C83" s="177" t="s">
        <v>162</v>
      </c>
      <c r="D83" s="111"/>
      <c r="E83" s="111"/>
      <c r="F83" s="111"/>
      <c r="G83" s="111"/>
      <c r="H83" s="111"/>
      <c r="I83" s="111"/>
      <c r="J83" s="111"/>
      <c r="K83" s="111"/>
      <c r="L83" s="111"/>
      <c r="M83" s="111"/>
      <c r="N83" s="111"/>
      <c r="O83" s="111"/>
      <c r="P83" s="111"/>
      <c r="Q83" s="111"/>
      <c r="R83" s="111"/>
    </row>
    <row r="84" spans="1:18">
      <c r="A84" s="110" t="s">
        <v>252</v>
      </c>
      <c r="B84" s="112" t="s">
        <v>158</v>
      </c>
      <c r="C84" s="177" t="s">
        <v>162</v>
      </c>
      <c r="D84" s="111"/>
      <c r="E84" s="111"/>
      <c r="F84" s="111"/>
      <c r="G84" s="111"/>
      <c r="H84" s="111"/>
      <c r="I84" s="111"/>
      <c r="J84" s="111"/>
      <c r="K84" s="111"/>
      <c r="L84" s="111"/>
      <c r="M84" s="111"/>
      <c r="N84" s="111"/>
      <c r="O84" s="111"/>
      <c r="P84" s="111"/>
      <c r="Q84" s="111"/>
      <c r="R84" s="111"/>
    </row>
    <row r="85" spans="1:18">
      <c r="A85" s="110" t="s">
        <v>253</v>
      </c>
      <c r="B85" s="112" t="s">
        <v>160</v>
      </c>
      <c r="C85" s="177" t="s">
        <v>162</v>
      </c>
      <c r="D85" s="111"/>
      <c r="E85" s="111"/>
      <c r="F85" s="111"/>
      <c r="G85" s="111"/>
      <c r="H85" s="111"/>
      <c r="I85" s="111"/>
      <c r="J85" s="111"/>
      <c r="K85" s="111"/>
      <c r="L85" s="111"/>
      <c r="M85" s="111"/>
      <c r="N85" s="111"/>
      <c r="O85" s="111"/>
      <c r="P85" s="111"/>
      <c r="Q85" s="111"/>
      <c r="R85" s="111"/>
    </row>
    <row r="86" spans="1:18">
      <c r="A86" s="110" t="s">
        <v>254</v>
      </c>
      <c r="B86" s="112" t="s">
        <v>156</v>
      </c>
      <c r="C86" s="177" t="s">
        <v>162</v>
      </c>
      <c r="D86" s="111"/>
      <c r="E86" s="111"/>
      <c r="F86" s="111"/>
      <c r="G86" s="111"/>
      <c r="H86" s="111"/>
      <c r="I86" s="111"/>
      <c r="J86" s="111"/>
      <c r="K86" s="111"/>
      <c r="L86" s="111"/>
      <c r="M86" s="111"/>
      <c r="N86" s="111"/>
      <c r="O86" s="111"/>
      <c r="P86" s="111"/>
      <c r="Q86" s="111"/>
      <c r="R86" s="111"/>
    </row>
    <row r="87" spans="1:18" ht="60">
      <c r="A87" s="110" t="s">
        <v>282</v>
      </c>
      <c r="B87" s="112" t="s">
        <v>359</v>
      </c>
      <c r="C87" s="177" t="s">
        <v>162</v>
      </c>
      <c r="D87" s="111"/>
      <c r="E87" s="111"/>
      <c r="F87" s="111"/>
      <c r="G87" s="111"/>
      <c r="H87" s="111"/>
      <c r="I87" s="111"/>
      <c r="J87" s="111"/>
      <c r="K87" s="111"/>
      <c r="L87" s="111"/>
      <c r="M87" s="111"/>
      <c r="N87" s="111"/>
      <c r="O87" s="111"/>
      <c r="P87" s="111"/>
      <c r="Q87" s="111"/>
      <c r="R87" s="111"/>
    </row>
    <row r="88" spans="1:18">
      <c r="A88" s="110" t="s">
        <v>274</v>
      </c>
      <c r="B88" s="112" t="s">
        <v>102</v>
      </c>
      <c r="C88" s="177" t="s">
        <v>162</v>
      </c>
      <c r="D88" s="111"/>
      <c r="E88" s="111"/>
      <c r="F88" s="111"/>
      <c r="G88" s="111"/>
      <c r="H88" s="111"/>
      <c r="I88" s="111"/>
      <c r="J88" s="111"/>
      <c r="K88" s="111"/>
      <c r="L88" s="111"/>
      <c r="M88" s="111"/>
      <c r="N88" s="111"/>
      <c r="O88" s="111"/>
      <c r="P88" s="111"/>
      <c r="Q88" s="111"/>
      <c r="R88" s="111"/>
    </row>
    <row r="89" spans="1:18">
      <c r="A89" s="110" t="s">
        <v>313</v>
      </c>
      <c r="B89" s="112" t="s">
        <v>158</v>
      </c>
      <c r="C89" s="177" t="s">
        <v>162</v>
      </c>
      <c r="D89" s="111"/>
      <c r="E89" s="111"/>
      <c r="F89" s="111"/>
      <c r="G89" s="111"/>
      <c r="H89" s="111"/>
      <c r="I89" s="111"/>
      <c r="J89" s="111"/>
      <c r="K89" s="111"/>
      <c r="L89" s="111"/>
      <c r="M89" s="111"/>
      <c r="N89" s="111"/>
      <c r="O89" s="111"/>
      <c r="P89" s="111"/>
      <c r="Q89" s="111"/>
      <c r="R89" s="111"/>
    </row>
    <row r="90" spans="1:18">
      <c r="A90" s="110" t="s">
        <v>314</v>
      </c>
      <c r="B90" s="112" t="s">
        <v>160</v>
      </c>
      <c r="C90" s="177" t="s">
        <v>162</v>
      </c>
      <c r="D90" s="111"/>
      <c r="E90" s="111"/>
      <c r="F90" s="111"/>
      <c r="G90" s="111"/>
      <c r="H90" s="111"/>
      <c r="I90" s="111"/>
      <c r="J90" s="111"/>
      <c r="K90" s="111"/>
      <c r="L90" s="111"/>
      <c r="M90" s="111"/>
      <c r="N90" s="111"/>
      <c r="O90" s="111"/>
      <c r="P90" s="111"/>
      <c r="Q90" s="111"/>
      <c r="R90" s="111"/>
    </row>
    <row r="91" spans="1:18">
      <c r="A91" s="110" t="s">
        <v>360</v>
      </c>
      <c r="B91" s="112" t="s">
        <v>156</v>
      </c>
      <c r="C91" s="177" t="s">
        <v>162</v>
      </c>
      <c r="D91" s="111"/>
      <c r="E91" s="111"/>
      <c r="F91" s="111"/>
      <c r="G91" s="111"/>
      <c r="H91" s="111"/>
      <c r="I91" s="111"/>
      <c r="J91" s="111"/>
      <c r="K91" s="111"/>
      <c r="L91" s="111"/>
      <c r="M91" s="111"/>
      <c r="N91" s="111"/>
      <c r="O91" s="111"/>
      <c r="P91" s="111"/>
      <c r="Q91" s="111"/>
      <c r="R91" s="111"/>
    </row>
    <row r="93" spans="1:18">
      <c r="B93" s="373" t="s">
        <v>295</v>
      </c>
      <c r="G93" s="1189"/>
      <c r="H93" s="1189"/>
      <c r="I93" s="1189"/>
      <c r="M93" s="1189"/>
      <c r="N93" s="1189"/>
      <c r="O93" s="1189"/>
    </row>
    <row r="94" spans="1:18">
      <c r="G94" s="1190" t="s">
        <v>296</v>
      </c>
      <c r="H94" s="1190"/>
      <c r="I94" s="1190"/>
      <c r="M94" s="1188" t="s">
        <v>361</v>
      </c>
      <c r="N94" s="1188"/>
      <c r="O94" s="1188"/>
    </row>
    <row r="96" spans="1:18">
      <c r="B96" s="374"/>
    </row>
    <row r="97" spans="2:2">
      <c r="B97" s="374"/>
    </row>
  </sheetData>
  <mergeCells count="16">
    <mergeCell ref="F8:F10"/>
    <mergeCell ref="G8:R8"/>
    <mergeCell ref="G93:I93"/>
    <mergeCell ref="M93:O93"/>
    <mergeCell ref="G94:I94"/>
    <mergeCell ref="M94:O94"/>
    <mergeCell ref="N1:Q1"/>
    <mergeCell ref="C3:M3"/>
    <mergeCell ref="B4:Q4"/>
    <mergeCell ref="C5:M5"/>
    <mergeCell ref="C6:M6"/>
    <mergeCell ref="A8:A10"/>
    <mergeCell ref="B8:B10"/>
    <mergeCell ref="C8:C10"/>
    <mergeCell ref="D8:D10"/>
    <mergeCell ref="E8:E10"/>
  </mergeCells>
  <pageMargins left="0" right="0" top="0.15748031496062992" bottom="0.19685039370078741" header="0" footer="0"/>
  <pageSetup paperSize="9" scale="76" fitToHeight="0" orientation="landscape" r:id="rId1"/>
</worksheet>
</file>

<file path=xl/worksheets/sheet9.xml><?xml version="1.0" encoding="utf-8"?>
<worksheet xmlns="http://schemas.openxmlformats.org/spreadsheetml/2006/main" xmlns:r="http://schemas.openxmlformats.org/officeDocument/2006/relationships">
  <sheetPr>
    <tabColor rgb="FFFFFF00"/>
    <pageSetUpPr fitToPage="1"/>
  </sheetPr>
  <dimension ref="A1:AX97"/>
  <sheetViews>
    <sheetView view="pageBreakPreview" topLeftCell="A69" zoomScale="120" zoomScaleNormal="70" zoomScaleSheetLayoutView="120" workbookViewId="0">
      <selection activeCell="H88" sqref="H88"/>
    </sheetView>
  </sheetViews>
  <sheetFormatPr defaultColWidth="9.140625" defaultRowHeight="12"/>
  <cols>
    <col min="1" max="1" width="6.5703125" style="514" customWidth="1"/>
    <col min="2" max="2" width="36.140625" style="514" customWidth="1"/>
    <col min="3" max="3" width="9.140625" style="514"/>
    <col min="4" max="4" width="10.140625" style="514" hidden="1" customWidth="1"/>
    <col min="5" max="5" width="9.140625" style="514" hidden="1" customWidth="1"/>
    <col min="6" max="6" width="10.140625" style="514" bestFit="1" customWidth="1"/>
    <col min="7" max="16384" width="9.140625" style="514"/>
  </cols>
  <sheetData>
    <row r="1" spans="1:50" ht="84.75" customHeight="1">
      <c r="B1" s="515" t="s">
        <v>315</v>
      </c>
      <c r="N1" s="1183" t="s">
        <v>909</v>
      </c>
      <c r="O1" s="1184"/>
      <c r="P1" s="1184"/>
      <c r="Q1" s="1184"/>
    </row>
    <row r="2" spans="1:50">
      <c r="B2" s="516" t="s">
        <v>125</v>
      </c>
      <c r="V2" s="517"/>
    </row>
    <row r="3" spans="1:50" ht="24" customHeight="1">
      <c r="B3" s="1196" t="str">
        <f>"Річний план виробництва, транспортування та постачання теплової енергії на планований період з "&amp;ІНСТРУКЦІЯ!B1&amp;" року"</f>
        <v>Річний план виробництва, транспортування та постачання теплової енергії на планований період з  з 01.10.2021 р.-30.09.2022 р. року</v>
      </c>
      <c r="C3" s="1196"/>
      <c r="D3" s="1196"/>
      <c r="E3" s="1196"/>
      <c r="F3" s="1196"/>
      <c r="G3" s="1196"/>
      <c r="H3" s="1196"/>
      <c r="I3" s="1196"/>
      <c r="J3" s="1196"/>
      <c r="K3" s="1196"/>
      <c r="L3" s="1196"/>
      <c r="M3" s="1196"/>
      <c r="N3" s="1196"/>
      <c r="O3" s="1196"/>
      <c r="P3" s="1196"/>
      <c r="Q3" s="1196"/>
      <c r="V3" s="517"/>
    </row>
    <row r="4" spans="1:50" ht="24" customHeight="1">
      <c r="C4" s="1197" t="str">
        <f>'1_Елементи витрат'!$A$3</f>
        <v>Акціонерне товариство "ОБЛТЕПЛОКОМУНЕНЕРГО" м. Чернігів, смт. Срібне</v>
      </c>
      <c r="D4" s="1197"/>
      <c r="E4" s="1197"/>
      <c r="F4" s="1197"/>
      <c r="G4" s="1197"/>
      <c r="H4" s="1197"/>
      <c r="I4" s="1197"/>
      <c r="J4" s="1197"/>
      <c r="K4" s="1197"/>
      <c r="L4" s="1197"/>
      <c r="M4" s="1197"/>
      <c r="V4" s="517"/>
    </row>
    <row r="5" spans="1:50">
      <c r="C5" s="1195" t="s">
        <v>169</v>
      </c>
      <c r="D5" s="1195"/>
      <c r="E5" s="1195"/>
      <c r="F5" s="1195"/>
      <c r="G5" s="1195"/>
      <c r="H5" s="1195"/>
      <c r="I5" s="1195"/>
      <c r="J5" s="1195"/>
      <c r="K5" s="1195"/>
      <c r="L5" s="1195"/>
      <c r="M5" s="1195"/>
      <c r="V5" s="517"/>
    </row>
    <row r="6" spans="1:50">
      <c r="V6" s="517"/>
    </row>
    <row r="7" spans="1:50" ht="36" customHeight="1">
      <c r="A7" s="1191" t="s">
        <v>127</v>
      </c>
      <c r="B7" s="1191" t="s">
        <v>128</v>
      </c>
      <c r="C7" s="1191" t="s">
        <v>129</v>
      </c>
      <c r="D7" s="1191" t="str">
        <f>"період, що передує базовому (факт "&amp;ІНСТРУКЦІЯ!C1-2&amp;" року)"</f>
        <v>період, що передує базовому (факт 2019 року)</v>
      </c>
      <c r="E7" s="1191" t="str">
        <f>"базовий період (факт "&amp;ІНСТРУКЦІЯ!C1-1&amp;" року)"</f>
        <v>базовий період (факт 2020 року)</v>
      </c>
      <c r="F7" s="1191" t="s">
        <v>130</v>
      </c>
      <c r="G7" s="1191" t="s">
        <v>316</v>
      </c>
      <c r="H7" s="1191"/>
      <c r="I7" s="1191"/>
      <c r="J7" s="1191"/>
      <c r="K7" s="1191"/>
      <c r="L7" s="1191"/>
      <c r="M7" s="1191"/>
      <c r="N7" s="1191"/>
      <c r="O7" s="1191"/>
      <c r="P7" s="1191"/>
      <c r="Q7" s="1191"/>
      <c r="R7" s="1191"/>
      <c r="V7" s="517"/>
    </row>
    <row r="8" spans="1:50">
      <c r="A8" s="1191"/>
      <c r="B8" s="1191"/>
      <c r="C8" s="1191"/>
      <c r="D8" s="1191"/>
      <c r="E8" s="1191"/>
      <c r="F8" s="1191"/>
      <c r="G8" s="518" t="s">
        <v>131</v>
      </c>
      <c r="H8" s="518" t="s">
        <v>132</v>
      </c>
      <c r="I8" s="518" t="s">
        <v>133</v>
      </c>
      <c r="J8" s="518" t="s">
        <v>134</v>
      </c>
      <c r="K8" s="518" t="s">
        <v>317</v>
      </c>
      <c r="L8" s="518" t="s">
        <v>318</v>
      </c>
      <c r="M8" s="518" t="s">
        <v>319</v>
      </c>
      <c r="N8" s="518" t="s">
        <v>320</v>
      </c>
      <c r="O8" s="518" t="s">
        <v>138</v>
      </c>
      <c r="P8" s="518" t="s">
        <v>139</v>
      </c>
      <c r="Q8" s="518" t="s">
        <v>140</v>
      </c>
      <c r="R8" s="518" t="s">
        <v>141</v>
      </c>
    </row>
    <row r="9" spans="1:50">
      <c r="A9" s="1191"/>
      <c r="B9" s="1191"/>
      <c r="C9" s="1191"/>
      <c r="D9" s="1191"/>
      <c r="E9" s="1191"/>
      <c r="F9" s="1191"/>
      <c r="G9" s="518" t="s">
        <v>321</v>
      </c>
      <c r="H9" s="518" t="s">
        <v>321</v>
      </c>
      <c r="I9" s="518" t="s">
        <v>321</v>
      </c>
      <c r="J9" s="518" t="s">
        <v>321</v>
      </c>
      <c r="K9" s="518" t="s">
        <v>321</v>
      </c>
      <c r="L9" s="518" t="s">
        <v>321</v>
      </c>
      <c r="M9" s="518" t="s">
        <v>321</v>
      </c>
      <c r="N9" s="518" t="s">
        <v>321</v>
      </c>
      <c r="O9" s="518" t="s">
        <v>321</v>
      </c>
      <c r="P9" s="518" t="s">
        <v>321</v>
      </c>
      <c r="Q9" s="518" t="s">
        <v>321</v>
      </c>
      <c r="R9" s="518" t="s">
        <v>321</v>
      </c>
    </row>
    <row r="10" spans="1:50">
      <c r="A10" s="519">
        <v>1</v>
      </c>
      <c r="B10" s="518">
        <v>2</v>
      </c>
      <c r="C10" s="518">
        <v>3</v>
      </c>
      <c r="D10" s="518">
        <v>4</v>
      </c>
      <c r="E10" s="518">
        <v>5</v>
      </c>
      <c r="F10" s="518">
        <v>6</v>
      </c>
      <c r="G10" s="518">
        <v>7</v>
      </c>
      <c r="H10" s="518">
        <v>8</v>
      </c>
      <c r="I10" s="518">
        <v>9</v>
      </c>
      <c r="J10" s="518">
        <v>10</v>
      </c>
      <c r="K10" s="518">
        <v>11</v>
      </c>
      <c r="L10" s="518">
        <v>12</v>
      </c>
      <c r="M10" s="518">
        <v>13</v>
      </c>
      <c r="N10" s="518">
        <v>14</v>
      </c>
      <c r="O10" s="518">
        <v>15</v>
      </c>
      <c r="P10" s="518">
        <v>16</v>
      </c>
      <c r="Q10" s="518">
        <v>17</v>
      </c>
      <c r="R10" s="518">
        <v>18</v>
      </c>
    </row>
    <row r="11" spans="1:50" ht="36">
      <c r="A11" s="519">
        <v>1</v>
      </c>
      <c r="B11" s="520" t="s">
        <v>593</v>
      </c>
      <c r="C11" s="518" t="s">
        <v>142</v>
      </c>
      <c r="D11" s="521">
        <f>D12+D18</f>
        <v>463152.005</v>
      </c>
      <c r="E11" s="521">
        <f>E12+E18</f>
        <v>497626.60941999994</v>
      </c>
      <c r="F11" s="521">
        <f>F12+F18</f>
        <v>2148.798328508396</v>
      </c>
      <c r="G11" s="521">
        <f>G12+G18</f>
        <v>484.49569163349008</v>
      </c>
      <c r="H11" s="521">
        <f t="shared" ref="H11:R11" si="0">H12+H18</f>
        <v>383.52545716182556</v>
      </c>
      <c r="I11" s="521">
        <f t="shared" si="0"/>
        <v>321.51998179460929</v>
      </c>
      <c r="J11" s="521">
        <f t="shared" si="0"/>
        <v>59.515398319867089</v>
      </c>
      <c r="K11" s="521">
        <f t="shared" si="0"/>
        <v>0</v>
      </c>
      <c r="L11" s="521">
        <f t="shared" si="0"/>
        <v>0</v>
      </c>
      <c r="M11" s="521">
        <f t="shared" si="0"/>
        <v>0</v>
      </c>
      <c r="N11" s="521">
        <f t="shared" si="0"/>
        <v>0</v>
      </c>
      <c r="O11" s="521">
        <f t="shared" si="0"/>
        <v>0</v>
      </c>
      <c r="P11" s="521">
        <f t="shared" si="0"/>
        <v>152.74779580544902</v>
      </c>
      <c r="Q11" s="521">
        <f t="shared" si="0"/>
        <v>340.72641198443199</v>
      </c>
      <c r="R11" s="521">
        <f t="shared" si="0"/>
        <v>406.26759180872347</v>
      </c>
      <c r="AI11" s="522"/>
      <c r="AJ11" s="522"/>
      <c r="AK11" s="522"/>
      <c r="AL11" s="522"/>
      <c r="AM11" s="522"/>
      <c r="AN11" s="522"/>
      <c r="AO11" s="522"/>
      <c r="AP11" s="522"/>
      <c r="AQ11" s="522"/>
      <c r="AR11" s="522"/>
      <c r="AS11" s="522"/>
      <c r="AT11" s="522"/>
      <c r="AU11" s="522"/>
      <c r="AV11" s="522"/>
      <c r="AW11" s="522"/>
      <c r="AX11" s="517"/>
    </row>
    <row r="12" spans="1:50" ht="48">
      <c r="A12" s="519" t="s">
        <v>143</v>
      </c>
      <c r="B12" s="523" t="s">
        <v>594</v>
      </c>
      <c r="C12" s="518" t="s">
        <v>142</v>
      </c>
      <c r="D12" s="521">
        <f>D13+D14+D15+D16+D17</f>
        <v>117.625</v>
      </c>
      <c r="E12" s="521">
        <f>E13+E14+E15+E16+E17</f>
        <v>331.70101</v>
      </c>
      <c r="F12" s="521">
        <f>F13+F14+F15+F16+F17</f>
        <v>0</v>
      </c>
      <c r="G12" s="521">
        <f t="shared" ref="G12:R12" si="1">G13+G14+G15+G16+G17</f>
        <v>0</v>
      </c>
      <c r="H12" s="521">
        <f t="shared" si="1"/>
        <v>0</v>
      </c>
      <c r="I12" s="521">
        <f t="shared" si="1"/>
        <v>0</v>
      </c>
      <c r="J12" s="521">
        <f t="shared" si="1"/>
        <v>0</v>
      </c>
      <c r="K12" s="521">
        <f t="shared" si="1"/>
        <v>0</v>
      </c>
      <c r="L12" s="521">
        <f t="shared" si="1"/>
        <v>0</v>
      </c>
      <c r="M12" s="521">
        <f t="shared" si="1"/>
        <v>0</v>
      </c>
      <c r="N12" s="521">
        <f t="shared" si="1"/>
        <v>0</v>
      </c>
      <c r="O12" s="521">
        <f t="shared" si="1"/>
        <v>0</v>
      </c>
      <c r="P12" s="521">
        <f t="shared" si="1"/>
        <v>0</v>
      </c>
      <c r="Q12" s="521">
        <f t="shared" si="1"/>
        <v>0</v>
      </c>
      <c r="R12" s="521">
        <f t="shared" si="1"/>
        <v>0</v>
      </c>
      <c r="AI12" s="522"/>
      <c r="AJ12" s="522"/>
      <c r="AK12" s="522"/>
      <c r="AL12" s="522"/>
      <c r="AM12" s="522"/>
      <c r="AN12" s="522"/>
      <c r="AO12" s="522"/>
      <c r="AP12" s="522"/>
      <c r="AQ12" s="522"/>
      <c r="AR12" s="522"/>
      <c r="AS12" s="522"/>
      <c r="AT12" s="522"/>
      <c r="AU12" s="522"/>
      <c r="AV12" s="522"/>
      <c r="AW12" s="522"/>
    </row>
    <row r="13" spans="1:50">
      <c r="A13" s="519" t="s">
        <v>29</v>
      </c>
      <c r="B13" s="523" t="s">
        <v>102</v>
      </c>
      <c r="C13" s="518" t="s">
        <v>142</v>
      </c>
      <c r="D13" s="524"/>
      <c r="E13" s="524"/>
      <c r="F13" s="524">
        <f>SUM(G13:R13)</f>
        <v>0</v>
      </c>
      <c r="G13" s="524"/>
      <c r="H13" s="524"/>
      <c r="I13" s="524"/>
      <c r="J13" s="524"/>
      <c r="K13" s="524"/>
      <c r="L13" s="524"/>
      <c r="M13" s="524"/>
      <c r="N13" s="524"/>
      <c r="O13" s="524"/>
      <c r="P13" s="524"/>
      <c r="Q13" s="524"/>
      <c r="R13" s="524"/>
      <c r="AI13" s="522"/>
      <c r="AJ13" s="522"/>
      <c r="AK13" s="522"/>
      <c r="AL13" s="522"/>
      <c r="AM13" s="522"/>
      <c r="AN13" s="522"/>
      <c r="AO13" s="522"/>
      <c r="AP13" s="522"/>
      <c r="AQ13" s="522"/>
      <c r="AR13" s="522"/>
      <c r="AS13" s="522"/>
      <c r="AT13" s="522"/>
      <c r="AU13" s="522"/>
      <c r="AV13" s="522"/>
      <c r="AW13" s="522"/>
    </row>
    <row r="14" spans="1:50">
      <c r="A14" s="519" t="s">
        <v>33</v>
      </c>
      <c r="B14" s="523" t="s">
        <v>158</v>
      </c>
      <c r="C14" s="518" t="s">
        <v>142</v>
      </c>
      <c r="D14" s="524">
        <v>117.625</v>
      </c>
      <c r="E14" s="524">
        <v>331.70101</v>
      </c>
      <c r="F14" s="524">
        <f t="shared" ref="F14:F17" si="2">SUM(G14:R14)</f>
        <v>0</v>
      </c>
      <c r="G14" s="524"/>
      <c r="H14" s="524"/>
      <c r="I14" s="524"/>
      <c r="J14" s="524"/>
      <c r="K14" s="524"/>
      <c r="L14" s="524"/>
      <c r="M14" s="524"/>
      <c r="N14" s="524"/>
      <c r="O14" s="524"/>
      <c r="P14" s="524"/>
      <c r="Q14" s="524"/>
      <c r="R14" s="524"/>
      <c r="AI14" s="522"/>
      <c r="AJ14" s="522"/>
      <c r="AK14" s="522"/>
      <c r="AL14" s="522"/>
      <c r="AM14" s="522"/>
      <c r="AN14" s="522"/>
      <c r="AO14" s="522"/>
      <c r="AP14" s="522"/>
      <c r="AQ14" s="522"/>
      <c r="AR14" s="522"/>
      <c r="AS14" s="522"/>
      <c r="AT14" s="522"/>
      <c r="AU14" s="522"/>
      <c r="AV14" s="522"/>
      <c r="AW14" s="522"/>
    </row>
    <row r="15" spans="1:50">
      <c r="A15" s="519" t="s">
        <v>31</v>
      </c>
      <c r="B15" s="523" t="s">
        <v>160</v>
      </c>
      <c r="C15" s="518" t="s">
        <v>142</v>
      </c>
      <c r="D15" s="524"/>
      <c r="E15" s="524"/>
      <c r="F15" s="524">
        <f t="shared" si="2"/>
        <v>0</v>
      </c>
      <c r="G15" s="524"/>
      <c r="H15" s="524"/>
      <c r="I15" s="524"/>
      <c r="J15" s="524"/>
      <c r="K15" s="524"/>
      <c r="L15" s="524"/>
      <c r="M15" s="524"/>
      <c r="N15" s="524"/>
      <c r="O15" s="524"/>
      <c r="P15" s="524"/>
      <c r="Q15" s="524"/>
      <c r="R15" s="524"/>
      <c r="AI15" s="522"/>
      <c r="AJ15" s="522"/>
      <c r="AK15" s="522"/>
      <c r="AL15" s="522"/>
      <c r="AM15" s="522"/>
      <c r="AN15" s="522"/>
      <c r="AO15" s="522"/>
      <c r="AP15" s="522"/>
      <c r="AQ15" s="522"/>
      <c r="AR15" s="522"/>
      <c r="AS15" s="522"/>
      <c r="AT15" s="522"/>
      <c r="AU15" s="522"/>
      <c r="AV15" s="522"/>
      <c r="AW15" s="522"/>
    </row>
    <row r="16" spans="1:50">
      <c r="A16" s="519" t="s">
        <v>179</v>
      </c>
      <c r="B16" s="523" t="s">
        <v>156</v>
      </c>
      <c r="C16" s="518" t="s">
        <v>142</v>
      </c>
      <c r="D16" s="524"/>
      <c r="E16" s="524"/>
      <c r="F16" s="524">
        <f t="shared" si="2"/>
        <v>0</v>
      </c>
      <c r="G16" s="524"/>
      <c r="H16" s="524"/>
      <c r="I16" s="524"/>
      <c r="J16" s="524"/>
      <c r="K16" s="524"/>
      <c r="L16" s="524"/>
      <c r="M16" s="524"/>
      <c r="N16" s="524"/>
      <c r="O16" s="524"/>
      <c r="P16" s="524"/>
      <c r="Q16" s="524"/>
      <c r="R16" s="524"/>
      <c r="AI16" s="522"/>
      <c r="AJ16" s="522"/>
      <c r="AK16" s="522"/>
      <c r="AL16" s="522"/>
      <c r="AM16" s="522"/>
      <c r="AN16" s="522"/>
      <c r="AO16" s="522"/>
      <c r="AP16" s="522"/>
      <c r="AQ16" s="522"/>
      <c r="AR16" s="522"/>
      <c r="AS16" s="522"/>
      <c r="AT16" s="522"/>
      <c r="AU16" s="522"/>
      <c r="AV16" s="522"/>
      <c r="AW16" s="522"/>
    </row>
    <row r="17" spans="1:49" ht="24">
      <c r="A17" s="519" t="s">
        <v>181</v>
      </c>
      <c r="B17" s="523" t="s">
        <v>152</v>
      </c>
      <c r="C17" s="518" t="s">
        <v>142</v>
      </c>
      <c r="D17" s="524"/>
      <c r="E17" s="524"/>
      <c r="F17" s="524">
        <f t="shared" si="2"/>
        <v>0</v>
      </c>
      <c r="G17" s="524"/>
      <c r="H17" s="524"/>
      <c r="I17" s="524"/>
      <c r="J17" s="524"/>
      <c r="K17" s="524"/>
      <c r="L17" s="524"/>
      <c r="M17" s="524"/>
      <c r="N17" s="524"/>
      <c r="O17" s="524"/>
      <c r="P17" s="524"/>
      <c r="Q17" s="524"/>
      <c r="R17" s="524"/>
      <c r="AI17" s="522"/>
      <c r="AJ17" s="522"/>
      <c r="AK17" s="522"/>
      <c r="AL17" s="522"/>
      <c r="AM17" s="522"/>
      <c r="AN17" s="522"/>
      <c r="AO17" s="522"/>
      <c r="AP17" s="522"/>
      <c r="AQ17" s="522"/>
      <c r="AR17" s="522"/>
      <c r="AS17" s="522"/>
      <c r="AT17" s="522"/>
      <c r="AU17" s="522"/>
      <c r="AV17" s="522"/>
      <c r="AW17" s="522"/>
    </row>
    <row r="18" spans="1:49">
      <c r="A18" s="519" t="s">
        <v>297</v>
      </c>
      <c r="B18" s="523" t="s">
        <v>595</v>
      </c>
      <c r="C18" s="518" t="s">
        <v>142</v>
      </c>
      <c r="D18" s="521">
        <f>D19+D20+D21+D22+D23</f>
        <v>463034.38</v>
      </c>
      <c r="E18" s="521">
        <f>E19+E20+E21+E22+E23</f>
        <v>497294.90840999992</v>
      </c>
      <c r="F18" s="521">
        <f>F19+F20+F21+F22+F23</f>
        <v>2148.798328508396</v>
      </c>
      <c r="G18" s="521">
        <f t="shared" ref="G18:R18" si="3">G19+G20+G21+G22+G23</f>
        <v>484.49569163349008</v>
      </c>
      <c r="H18" s="521">
        <f t="shared" si="3"/>
        <v>383.52545716182556</v>
      </c>
      <c r="I18" s="521">
        <f t="shared" si="3"/>
        <v>321.51998179460929</v>
      </c>
      <c r="J18" s="521">
        <f t="shared" si="3"/>
        <v>59.515398319867089</v>
      </c>
      <c r="K18" s="521">
        <f t="shared" si="3"/>
        <v>0</v>
      </c>
      <c r="L18" s="521">
        <f t="shared" si="3"/>
        <v>0</v>
      </c>
      <c r="M18" s="521">
        <f t="shared" si="3"/>
        <v>0</v>
      </c>
      <c r="N18" s="521">
        <f t="shared" si="3"/>
        <v>0</v>
      </c>
      <c r="O18" s="521">
        <f t="shared" si="3"/>
        <v>0</v>
      </c>
      <c r="P18" s="521">
        <f t="shared" si="3"/>
        <v>152.74779580544902</v>
      </c>
      <c r="Q18" s="521">
        <f t="shared" si="3"/>
        <v>340.72641198443199</v>
      </c>
      <c r="R18" s="521">
        <f t="shared" si="3"/>
        <v>406.26759180872347</v>
      </c>
      <c r="AI18" s="522"/>
      <c r="AJ18" s="522"/>
      <c r="AK18" s="522"/>
      <c r="AL18" s="522"/>
      <c r="AM18" s="522"/>
      <c r="AN18" s="522"/>
      <c r="AO18" s="522"/>
      <c r="AP18" s="522"/>
      <c r="AQ18" s="522"/>
      <c r="AR18" s="522"/>
      <c r="AS18" s="522"/>
      <c r="AT18" s="522"/>
      <c r="AU18" s="522"/>
      <c r="AV18" s="522"/>
      <c r="AW18" s="522"/>
    </row>
    <row r="19" spans="1:49">
      <c r="A19" s="519" t="s">
        <v>324</v>
      </c>
      <c r="B19" s="523" t="s">
        <v>102</v>
      </c>
      <c r="C19" s="518" t="s">
        <v>142</v>
      </c>
      <c r="D19" s="524">
        <v>335614.25</v>
      </c>
      <c r="E19" s="524">
        <v>384173.53331999999</v>
      </c>
      <c r="F19" s="524">
        <f>SUM(G19:R19)</f>
        <v>678.6637510274611</v>
      </c>
      <c r="G19" s="524">
        <v>151.88102543324447</v>
      </c>
      <c r="H19" s="524">
        <v>120.67627217603956</v>
      </c>
      <c r="I19" s="524">
        <v>102.1576698931045</v>
      </c>
      <c r="J19" s="524">
        <v>19.220686689168375</v>
      </c>
      <c r="K19" s="524">
        <v>0</v>
      </c>
      <c r="L19" s="524">
        <v>0</v>
      </c>
      <c r="M19" s="524">
        <v>0</v>
      </c>
      <c r="N19" s="524">
        <v>0</v>
      </c>
      <c r="O19" s="524">
        <v>0</v>
      </c>
      <c r="P19" s="524">
        <v>48.839851153934141</v>
      </c>
      <c r="Q19" s="524">
        <v>107.88133774611197</v>
      </c>
      <c r="R19" s="524">
        <v>128.00690793585815</v>
      </c>
      <c r="AI19" s="522"/>
      <c r="AJ19" s="522"/>
      <c r="AK19" s="522"/>
      <c r="AL19" s="522"/>
      <c r="AM19" s="522"/>
      <c r="AN19" s="522"/>
      <c r="AO19" s="522"/>
      <c r="AP19" s="522"/>
      <c r="AQ19" s="522"/>
      <c r="AR19" s="522"/>
      <c r="AS19" s="522"/>
      <c r="AT19" s="522"/>
      <c r="AU19" s="522"/>
      <c r="AV19" s="522"/>
      <c r="AW19" s="522"/>
    </row>
    <row r="20" spans="1:49">
      <c r="A20" s="519" t="s">
        <v>325</v>
      </c>
      <c r="B20" s="523" t="s">
        <v>158</v>
      </c>
      <c r="C20" s="518" t="s">
        <v>142</v>
      </c>
      <c r="D20" s="524">
        <v>116626.23999999999</v>
      </c>
      <c r="E20" s="524">
        <v>102468.64624</v>
      </c>
      <c r="F20" s="524">
        <f>SUM(G20:R20)</f>
        <v>1460.3524455911506</v>
      </c>
      <c r="G20" s="524">
        <v>330.44172992673009</v>
      </c>
      <c r="H20" s="524">
        <v>261.11565115382587</v>
      </c>
      <c r="I20" s="524">
        <v>217.88114210697313</v>
      </c>
      <c r="J20" s="524">
        <v>40.012784866791719</v>
      </c>
      <c r="K20" s="524">
        <v>0</v>
      </c>
      <c r="L20" s="524">
        <v>0</v>
      </c>
      <c r="M20" s="524">
        <v>0</v>
      </c>
      <c r="N20" s="524">
        <v>0</v>
      </c>
      <c r="O20" s="524">
        <v>0</v>
      </c>
      <c r="P20" s="524">
        <v>103.19625455313258</v>
      </c>
      <c r="Q20" s="524">
        <v>231.28574416568978</v>
      </c>
      <c r="R20" s="524">
        <v>276.41913881800758</v>
      </c>
      <c r="AI20" s="522"/>
      <c r="AJ20" s="522"/>
      <c r="AK20" s="522"/>
      <c r="AL20" s="522"/>
      <c r="AM20" s="522"/>
      <c r="AN20" s="522"/>
      <c r="AO20" s="522"/>
      <c r="AP20" s="522"/>
      <c r="AQ20" s="522"/>
      <c r="AR20" s="522"/>
      <c r="AS20" s="522"/>
      <c r="AT20" s="522"/>
      <c r="AU20" s="522"/>
      <c r="AV20" s="522"/>
      <c r="AW20" s="522"/>
    </row>
    <row r="21" spans="1:49">
      <c r="A21" s="519" t="s">
        <v>326</v>
      </c>
      <c r="B21" s="523" t="s">
        <v>160</v>
      </c>
      <c r="C21" s="518" t="s">
        <v>142</v>
      </c>
      <c r="D21" s="524">
        <v>10169.99</v>
      </c>
      <c r="E21" s="524">
        <v>10055.749310000001</v>
      </c>
      <c r="F21" s="524">
        <f>SUM(G21:R21)</f>
        <v>0</v>
      </c>
      <c r="G21" s="524">
        <v>0</v>
      </c>
      <c r="H21" s="524">
        <v>0</v>
      </c>
      <c r="I21" s="524">
        <v>0</v>
      </c>
      <c r="J21" s="524">
        <v>0</v>
      </c>
      <c r="K21" s="524">
        <v>0</v>
      </c>
      <c r="L21" s="524">
        <v>0</v>
      </c>
      <c r="M21" s="524">
        <v>0</v>
      </c>
      <c r="N21" s="524">
        <v>0</v>
      </c>
      <c r="O21" s="524">
        <v>0</v>
      </c>
      <c r="P21" s="524">
        <v>0</v>
      </c>
      <c r="Q21" s="524">
        <v>0</v>
      </c>
      <c r="R21" s="524">
        <v>0</v>
      </c>
      <c r="AI21" s="522"/>
      <c r="AJ21" s="522"/>
      <c r="AK21" s="522"/>
      <c r="AL21" s="522"/>
      <c r="AM21" s="522"/>
      <c r="AN21" s="522"/>
      <c r="AO21" s="522"/>
      <c r="AP21" s="522"/>
      <c r="AQ21" s="522"/>
      <c r="AR21" s="522"/>
      <c r="AS21" s="522"/>
      <c r="AT21" s="522"/>
      <c r="AU21" s="522"/>
      <c r="AV21" s="522"/>
      <c r="AW21" s="522"/>
    </row>
    <row r="22" spans="1:49">
      <c r="A22" s="519" t="s">
        <v>327</v>
      </c>
      <c r="B22" s="523" t="s">
        <v>156</v>
      </c>
      <c r="C22" s="518" t="s">
        <v>142</v>
      </c>
      <c r="D22" s="524">
        <v>61.69</v>
      </c>
      <c r="E22" s="524">
        <v>60.974680000000006</v>
      </c>
      <c r="F22" s="524">
        <f>SUM(G22:R22)</f>
        <v>0</v>
      </c>
      <c r="G22" s="524">
        <v>0</v>
      </c>
      <c r="H22" s="524">
        <v>0</v>
      </c>
      <c r="I22" s="524">
        <v>0</v>
      </c>
      <c r="J22" s="524">
        <v>0</v>
      </c>
      <c r="K22" s="524">
        <v>0</v>
      </c>
      <c r="L22" s="524">
        <v>0</v>
      </c>
      <c r="M22" s="524">
        <v>0</v>
      </c>
      <c r="N22" s="524">
        <v>0</v>
      </c>
      <c r="O22" s="524">
        <v>0</v>
      </c>
      <c r="P22" s="524">
        <v>0</v>
      </c>
      <c r="Q22" s="524">
        <v>0</v>
      </c>
      <c r="R22" s="524">
        <v>0</v>
      </c>
      <c r="AI22" s="522"/>
      <c r="AJ22" s="522"/>
      <c r="AK22" s="522"/>
      <c r="AL22" s="522"/>
      <c r="AM22" s="522"/>
      <c r="AN22" s="522"/>
      <c r="AO22" s="522"/>
      <c r="AP22" s="522"/>
      <c r="AQ22" s="522"/>
      <c r="AR22" s="522"/>
      <c r="AS22" s="522"/>
      <c r="AT22" s="522"/>
      <c r="AU22" s="522"/>
      <c r="AV22" s="522"/>
      <c r="AW22" s="522"/>
    </row>
    <row r="23" spans="1:49" ht="24">
      <c r="A23" s="519" t="s">
        <v>328</v>
      </c>
      <c r="B23" s="523" t="s">
        <v>152</v>
      </c>
      <c r="C23" s="518" t="s">
        <v>142</v>
      </c>
      <c r="D23" s="524">
        <v>562.21</v>
      </c>
      <c r="E23" s="524">
        <v>536.00486000000001</v>
      </c>
      <c r="F23" s="524">
        <f>SUM(G23:R23)</f>
        <v>9.7821318897845604</v>
      </c>
      <c r="G23" s="524">
        <v>2.1729362735155089</v>
      </c>
      <c r="H23" s="524">
        <v>1.733533831960155</v>
      </c>
      <c r="I23" s="524">
        <v>1.4811697945316409</v>
      </c>
      <c r="J23" s="524">
        <v>0.28192676390699634</v>
      </c>
      <c r="K23" s="524">
        <v>0</v>
      </c>
      <c r="L23" s="524">
        <v>0</v>
      </c>
      <c r="M23" s="524">
        <v>0</v>
      </c>
      <c r="N23" s="524">
        <v>0</v>
      </c>
      <c r="O23" s="524">
        <v>0</v>
      </c>
      <c r="P23" s="524">
        <v>0.7116900983822898</v>
      </c>
      <c r="Q23" s="524">
        <v>1.5593300726302548</v>
      </c>
      <c r="R23" s="524">
        <v>1.8415450548577141</v>
      </c>
      <c r="AI23" s="522"/>
      <c r="AJ23" s="522"/>
      <c r="AK23" s="522"/>
      <c r="AL23" s="522"/>
      <c r="AM23" s="522"/>
      <c r="AN23" s="522"/>
      <c r="AO23" s="522"/>
      <c r="AP23" s="522"/>
      <c r="AQ23" s="522"/>
      <c r="AR23" s="522"/>
      <c r="AS23" s="522"/>
      <c r="AT23" s="522"/>
      <c r="AU23" s="522"/>
      <c r="AV23" s="522"/>
      <c r="AW23" s="522"/>
    </row>
    <row r="24" spans="1:49" ht="36">
      <c r="A24" s="519">
        <v>2</v>
      </c>
      <c r="B24" s="520" t="s">
        <v>329</v>
      </c>
      <c r="C24" s="518" t="s">
        <v>142</v>
      </c>
      <c r="D24" s="525">
        <f>D25+D31</f>
        <v>28225.689999999995</v>
      </c>
      <c r="E24" s="525">
        <f>E25+E31</f>
        <v>5129.6499999999996</v>
      </c>
      <c r="F24" s="525">
        <f>F25+F31</f>
        <v>0</v>
      </c>
      <c r="G24" s="525">
        <f t="shared" ref="G24:R24" si="4">G25+G31</f>
        <v>0</v>
      </c>
      <c r="H24" s="525">
        <f t="shared" si="4"/>
        <v>0</v>
      </c>
      <c r="I24" s="525">
        <f t="shared" si="4"/>
        <v>0</v>
      </c>
      <c r="J24" s="525">
        <f t="shared" si="4"/>
        <v>0</v>
      </c>
      <c r="K24" s="525">
        <f t="shared" si="4"/>
        <v>0</v>
      </c>
      <c r="L24" s="525">
        <f t="shared" si="4"/>
        <v>0</v>
      </c>
      <c r="M24" s="525">
        <f t="shared" si="4"/>
        <v>0</v>
      </c>
      <c r="N24" s="525">
        <f t="shared" si="4"/>
        <v>0</v>
      </c>
      <c r="O24" s="525">
        <f t="shared" si="4"/>
        <v>0</v>
      </c>
      <c r="P24" s="525">
        <f t="shared" si="4"/>
        <v>0</v>
      </c>
      <c r="Q24" s="525">
        <f t="shared" si="4"/>
        <v>0</v>
      </c>
      <c r="R24" s="525">
        <f t="shared" si="4"/>
        <v>0</v>
      </c>
      <c r="AI24" s="522"/>
      <c r="AJ24" s="522"/>
      <c r="AK24" s="522"/>
      <c r="AL24" s="522"/>
      <c r="AM24" s="522"/>
      <c r="AN24" s="522"/>
      <c r="AO24" s="522"/>
      <c r="AP24" s="522"/>
      <c r="AQ24" s="522"/>
      <c r="AR24" s="522"/>
      <c r="AS24" s="522"/>
      <c r="AT24" s="522"/>
      <c r="AU24" s="522"/>
      <c r="AV24" s="522"/>
      <c r="AW24" s="522"/>
    </row>
    <row r="25" spans="1:49" ht="36">
      <c r="A25" s="519" t="s">
        <v>144</v>
      </c>
      <c r="B25" s="523" t="s">
        <v>330</v>
      </c>
      <c r="C25" s="518" t="s">
        <v>142</v>
      </c>
      <c r="D25" s="526">
        <f>D26+D27+D28+D29+D30</f>
        <v>28225.689999999995</v>
      </c>
      <c r="E25" s="526">
        <f>E26+E27+E28+E29+E30</f>
        <v>5129.6499999999996</v>
      </c>
      <c r="F25" s="526">
        <f>F26+F27+F28+F29+F30</f>
        <v>0</v>
      </c>
      <c r="G25" s="526">
        <f t="shared" ref="G25:R25" si="5">G26+G27+G28+G29+G30</f>
        <v>0</v>
      </c>
      <c r="H25" s="526">
        <f t="shared" si="5"/>
        <v>0</v>
      </c>
      <c r="I25" s="526">
        <f t="shared" si="5"/>
        <v>0</v>
      </c>
      <c r="J25" s="526">
        <f t="shared" si="5"/>
        <v>0</v>
      </c>
      <c r="K25" s="526">
        <f t="shared" si="5"/>
        <v>0</v>
      </c>
      <c r="L25" s="526">
        <f t="shared" si="5"/>
        <v>0</v>
      </c>
      <c r="M25" s="526">
        <f t="shared" si="5"/>
        <v>0</v>
      </c>
      <c r="N25" s="526">
        <f t="shared" si="5"/>
        <v>0</v>
      </c>
      <c r="O25" s="526">
        <f t="shared" si="5"/>
        <v>0</v>
      </c>
      <c r="P25" s="526">
        <f t="shared" si="5"/>
        <v>0</v>
      </c>
      <c r="Q25" s="526">
        <f t="shared" si="5"/>
        <v>0</v>
      </c>
      <c r="R25" s="526">
        <f t="shared" si="5"/>
        <v>0</v>
      </c>
      <c r="AI25" s="522"/>
      <c r="AJ25" s="522"/>
      <c r="AK25" s="522"/>
      <c r="AL25" s="522"/>
      <c r="AM25" s="522"/>
      <c r="AN25" s="522"/>
      <c r="AO25" s="522"/>
      <c r="AP25" s="522"/>
      <c r="AQ25" s="522"/>
      <c r="AR25" s="522"/>
      <c r="AS25" s="522"/>
      <c r="AT25" s="522"/>
      <c r="AU25" s="522"/>
      <c r="AV25" s="522"/>
      <c r="AW25" s="522"/>
    </row>
    <row r="26" spans="1:49">
      <c r="A26" s="519" t="s">
        <v>331</v>
      </c>
      <c r="B26" s="523" t="s">
        <v>102</v>
      </c>
      <c r="C26" s="518" t="s">
        <v>142</v>
      </c>
      <c r="D26" s="524">
        <v>25828.229999999996</v>
      </c>
      <c r="E26" s="524">
        <v>5129.6499999999996</v>
      </c>
      <c r="F26" s="524">
        <f>SUM(G26:R26)</f>
        <v>0</v>
      </c>
      <c r="G26" s="524"/>
      <c r="H26" s="524"/>
      <c r="I26" s="524"/>
      <c r="J26" s="524"/>
      <c r="K26" s="524"/>
      <c r="L26" s="524"/>
      <c r="M26" s="524"/>
      <c r="N26" s="524"/>
      <c r="O26" s="524"/>
      <c r="P26" s="524"/>
      <c r="Q26" s="524"/>
      <c r="R26" s="524"/>
      <c r="AI26" s="522"/>
      <c r="AJ26" s="522"/>
      <c r="AK26" s="522"/>
      <c r="AL26" s="522"/>
      <c r="AM26" s="522"/>
      <c r="AN26" s="522"/>
      <c r="AO26" s="522"/>
      <c r="AP26" s="522"/>
      <c r="AQ26" s="522"/>
      <c r="AR26" s="522"/>
      <c r="AS26" s="522"/>
      <c r="AT26" s="522"/>
      <c r="AU26" s="522"/>
      <c r="AV26" s="522"/>
      <c r="AW26" s="522"/>
    </row>
    <row r="27" spans="1:49">
      <c r="A27" s="519" t="s">
        <v>332</v>
      </c>
      <c r="B27" s="523" t="s">
        <v>158</v>
      </c>
      <c r="C27" s="518" t="s">
        <v>142</v>
      </c>
      <c r="D27" s="524">
        <v>1792.76</v>
      </c>
      <c r="E27" s="524">
        <v>0</v>
      </c>
      <c r="F27" s="524">
        <f>SUM(G27:R27)</f>
        <v>0</v>
      </c>
      <c r="G27" s="524"/>
      <c r="H27" s="524"/>
      <c r="I27" s="524"/>
      <c r="J27" s="524"/>
      <c r="K27" s="524"/>
      <c r="L27" s="524"/>
      <c r="M27" s="524"/>
      <c r="N27" s="524"/>
      <c r="O27" s="524"/>
      <c r="P27" s="524"/>
      <c r="Q27" s="524"/>
      <c r="R27" s="524"/>
      <c r="AI27" s="522"/>
      <c r="AJ27" s="522"/>
      <c r="AK27" s="522"/>
      <c r="AL27" s="522"/>
      <c r="AM27" s="522"/>
      <c r="AN27" s="522"/>
      <c r="AO27" s="522"/>
      <c r="AP27" s="522"/>
      <c r="AQ27" s="522"/>
      <c r="AR27" s="522"/>
      <c r="AS27" s="522"/>
      <c r="AT27" s="522"/>
      <c r="AU27" s="522"/>
      <c r="AV27" s="522"/>
      <c r="AW27" s="522"/>
    </row>
    <row r="28" spans="1:49">
      <c r="A28" s="519" t="s">
        <v>333</v>
      </c>
      <c r="B28" s="523" t="s">
        <v>160</v>
      </c>
      <c r="C28" s="518" t="s">
        <v>142</v>
      </c>
      <c r="D28" s="524">
        <v>604.69999999999993</v>
      </c>
      <c r="E28" s="524">
        <v>0</v>
      </c>
      <c r="F28" s="524">
        <f>SUM(G28:R28)</f>
        <v>0</v>
      </c>
      <c r="G28" s="524"/>
      <c r="H28" s="524"/>
      <c r="I28" s="524"/>
      <c r="J28" s="524"/>
      <c r="K28" s="524"/>
      <c r="L28" s="524"/>
      <c r="M28" s="524"/>
      <c r="N28" s="524"/>
      <c r="O28" s="524"/>
      <c r="P28" s="524"/>
      <c r="Q28" s="524"/>
      <c r="R28" s="524"/>
      <c r="AI28" s="522"/>
      <c r="AJ28" s="522"/>
      <c r="AK28" s="522"/>
      <c r="AL28" s="522"/>
      <c r="AM28" s="522"/>
      <c r="AN28" s="522"/>
      <c r="AO28" s="522"/>
      <c r="AP28" s="522"/>
      <c r="AQ28" s="522"/>
      <c r="AR28" s="522"/>
      <c r="AS28" s="522"/>
      <c r="AT28" s="522"/>
      <c r="AU28" s="522"/>
      <c r="AV28" s="522"/>
      <c r="AW28" s="522"/>
    </row>
    <row r="29" spans="1:49">
      <c r="A29" s="519" t="s">
        <v>334</v>
      </c>
      <c r="B29" s="523" t="s">
        <v>156</v>
      </c>
      <c r="C29" s="518" t="s">
        <v>142</v>
      </c>
      <c r="D29" s="524">
        <v>0</v>
      </c>
      <c r="E29" s="524">
        <v>0</v>
      </c>
      <c r="F29" s="524">
        <f>SUM(G29:R29)</f>
        <v>0</v>
      </c>
      <c r="G29" s="524"/>
      <c r="H29" s="524"/>
      <c r="I29" s="524"/>
      <c r="J29" s="524"/>
      <c r="K29" s="524"/>
      <c r="L29" s="524"/>
      <c r="M29" s="524"/>
      <c r="N29" s="524"/>
      <c r="O29" s="524"/>
      <c r="P29" s="524"/>
      <c r="Q29" s="524"/>
      <c r="R29" s="524"/>
      <c r="AI29" s="522"/>
      <c r="AJ29" s="522"/>
      <c r="AK29" s="522"/>
      <c r="AL29" s="522"/>
      <c r="AM29" s="522"/>
      <c r="AN29" s="522"/>
      <c r="AO29" s="522"/>
      <c r="AP29" s="522"/>
      <c r="AQ29" s="522"/>
      <c r="AR29" s="522"/>
      <c r="AS29" s="522"/>
      <c r="AT29" s="522"/>
      <c r="AU29" s="522"/>
      <c r="AV29" s="522"/>
      <c r="AW29" s="522"/>
    </row>
    <row r="30" spans="1:49" ht="24">
      <c r="A30" s="519" t="s">
        <v>335</v>
      </c>
      <c r="B30" s="523" t="s">
        <v>152</v>
      </c>
      <c r="C30" s="518" t="s">
        <v>142</v>
      </c>
      <c r="D30" s="524">
        <v>0</v>
      </c>
      <c r="E30" s="524">
        <v>0</v>
      </c>
      <c r="F30" s="524">
        <f>SUM(G30:R30)</f>
        <v>0</v>
      </c>
      <c r="G30" s="524"/>
      <c r="H30" s="524"/>
      <c r="I30" s="524"/>
      <c r="J30" s="524"/>
      <c r="K30" s="524"/>
      <c r="L30" s="524"/>
      <c r="M30" s="524"/>
      <c r="N30" s="524"/>
      <c r="O30" s="524"/>
      <c r="P30" s="524"/>
      <c r="Q30" s="524"/>
      <c r="R30" s="524"/>
      <c r="AI30" s="522"/>
      <c r="AJ30" s="522"/>
      <c r="AK30" s="522"/>
      <c r="AL30" s="522"/>
      <c r="AM30" s="522"/>
      <c r="AN30" s="522"/>
      <c r="AO30" s="522"/>
      <c r="AP30" s="522"/>
      <c r="AQ30" s="522"/>
      <c r="AR30" s="522"/>
      <c r="AS30" s="522"/>
      <c r="AT30" s="522"/>
      <c r="AU30" s="522"/>
      <c r="AV30" s="522"/>
      <c r="AW30" s="522"/>
    </row>
    <row r="31" spans="1:49" ht="48">
      <c r="A31" s="519" t="s">
        <v>303</v>
      </c>
      <c r="B31" s="523" t="s">
        <v>336</v>
      </c>
      <c r="C31" s="518" t="s">
        <v>142</v>
      </c>
      <c r="D31" s="527">
        <v>0</v>
      </c>
      <c r="E31" s="527">
        <v>0</v>
      </c>
      <c r="F31" s="527">
        <v>0</v>
      </c>
      <c r="G31" s="527">
        <v>0</v>
      </c>
      <c r="H31" s="527">
        <v>0</v>
      </c>
      <c r="I31" s="527">
        <v>0</v>
      </c>
      <c r="J31" s="527">
        <v>0</v>
      </c>
      <c r="K31" s="527">
        <v>0</v>
      </c>
      <c r="L31" s="527">
        <v>0</v>
      </c>
      <c r="M31" s="527">
        <v>0</v>
      </c>
      <c r="N31" s="527">
        <v>0</v>
      </c>
      <c r="O31" s="527">
        <v>0</v>
      </c>
      <c r="P31" s="527">
        <v>0</v>
      </c>
      <c r="Q31" s="527">
        <v>0</v>
      </c>
      <c r="R31" s="527">
        <v>0</v>
      </c>
      <c r="AI31" s="522"/>
      <c r="AJ31" s="522"/>
      <c r="AK31" s="522"/>
      <c r="AL31" s="522"/>
      <c r="AM31" s="522"/>
      <c r="AN31" s="522"/>
      <c r="AO31" s="522"/>
      <c r="AP31" s="522"/>
      <c r="AQ31" s="522"/>
      <c r="AR31" s="522"/>
      <c r="AS31" s="522"/>
      <c r="AT31" s="522"/>
      <c r="AU31" s="522"/>
      <c r="AV31" s="522"/>
      <c r="AW31" s="522"/>
    </row>
    <row r="32" spans="1:49">
      <c r="A32" s="519" t="s">
        <v>337</v>
      </c>
      <c r="B32" s="523" t="s">
        <v>102</v>
      </c>
      <c r="C32" s="518" t="s">
        <v>142</v>
      </c>
      <c r="D32" s="527">
        <v>0</v>
      </c>
      <c r="E32" s="527">
        <v>0</v>
      </c>
      <c r="F32" s="527">
        <v>0</v>
      </c>
      <c r="G32" s="527">
        <v>0</v>
      </c>
      <c r="H32" s="527">
        <v>0</v>
      </c>
      <c r="I32" s="527">
        <v>0</v>
      </c>
      <c r="J32" s="527">
        <v>0</v>
      </c>
      <c r="K32" s="527">
        <v>0</v>
      </c>
      <c r="L32" s="527">
        <v>0</v>
      </c>
      <c r="M32" s="527">
        <v>0</v>
      </c>
      <c r="N32" s="527">
        <v>0</v>
      </c>
      <c r="O32" s="527">
        <v>0</v>
      </c>
      <c r="P32" s="527">
        <v>0</v>
      </c>
      <c r="Q32" s="527">
        <v>0</v>
      </c>
      <c r="R32" s="527">
        <v>0</v>
      </c>
      <c r="AI32" s="522"/>
      <c r="AJ32" s="522"/>
      <c r="AK32" s="522"/>
      <c r="AL32" s="522"/>
      <c r="AM32" s="522"/>
      <c r="AN32" s="522"/>
      <c r="AO32" s="522"/>
      <c r="AP32" s="522"/>
      <c r="AQ32" s="522"/>
      <c r="AR32" s="522"/>
      <c r="AS32" s="522"/>
      <c r="AT32" s="522"/>
      <c r="AU32" s="522"/>
      <c r="AV32" s="522"/>
      <c r="AW32" s="522"/>
    </row>
    <row r="33" spans="1:49">
      <c r="A33" s="519" t="s">
        <v>338</v>
      </c>
      <c r="B33" s="523" t="s">
        <v>158</v>
      </c>
      <c r="C33" s="518" t="s">
        <v>142</v>
      </c>
      <c r="D33" s="527">
        <v>0</v>
      </c>
      <c r="E33" s="527">
        <v>0</v>
      </c>
      <c r="F33" s="527">
        <v>0</v>
      </c>
      <c r="G33" s="527">
        <v>0</v>
      </c>
      <c r="H33" s="527">
        <v>0</v>
      </c>
      <c r="I33" s="527">
        <v>0</v>
      </c>
      <c r="J33" s="527">
        <v>0</v>
      </c>
      <c r="K33" s="527">
        <v>0</v>
      </c>
      <c r="L33" s="527">
        <v>0</v>
      </c>
      <c r="M33" s="527">
        <v>0</v>
      </c>
      <c r="N33" s="527">
        <v>0</v>
      </c>
      <c r="O33" s="527">
        <v>0</v>
      </c>
      <c r="P33" s="527">
        <v>0</v>
      </c>
      <c r="Q33" s="527">
        <v>0</v>
      </c>
      <c r="R33" s="527">
        <v>0</v>
      </c>
      <c r="AI33" s="522"/>
      <c r="AJ33" s="522"/>
      <c r="AK33" s="522"/>
      <c r="AL33" s="522"/>
      <c r="AM33" s="522"/>
      <c r="AN33" s="522"/>
      <c r="AO33" s="522"/>
      <c r="AP33" s="522"/>
      <c r="AQ33" s="522"/>
      <c r="AR33" s="522"/>
      <c r="AS33" s="522"/>
      <c r="AT33" s="522"/>
      <c r="AU33" s="522"/>
      <c r="AV33" s="522"/>
      <c r="AW33" s="522"/>
    </row>
    <row r="34" spans="1:49">
      <c r="A34" s="519" t="s">
        <v>339</v>
      </c>
      <c r="B34" s="523" t="s">
        <v>160</v>
      </c>
      <c r="C34" s="518" t="s">
        <v>142</v>
      </c>
      <c r="D34" s="527">
        <v>0</v>
      </c>
      <c r="E34" s="527">
        <v>0</v>
      </c>
      <c r="F34" s="527">
        <v>0</v>
      </c>
      <c r="G34" s="527">
        <v>0</v>
      </c>
      <c r="H34" s="527">
        <v>0</v>
      </c>
      <c r="I34" s="527">
        <v>0</v>
      </c>
      <c r="J34" s="527">
        <v>0</v>
      </c>
      <c r="K34" s="527">
        <v>0</v>
      </c>
      <c r="L34" s="527">
        <v>0</v>
      </c>
      <c r="M34" s="527">
        <v>0</v>
      </c>
      <c r="N34" s="527">
        <v>0</v>
      </c>
      <c r="O34" s="527">
        <v>0</v>
      </c>
      <c r="P34" s="527">
        <v>0</v>
      </c>
      <c r="Q34" s="527">
        <v>0</v>
      </c>
      <c r="R34" s="527">
        <v>0</v>
      </c>
      <c r="AI34" s="522"/>
      <c r="AJ34" s="522"/>
      <c r="AK34" s="522"/>
      <c r="AL34" s="522"/>
      <c r="AM34" s="522"/>
      <c r="AN34" s="522"/>
      <c r="AO34" s="522"/>
      <c r="AP34" s="522"/>
      <c r="AQ34" s="522"/>
      <c r="AR34" s="522"/>
      <c r="AS34" s="522"/>
      <c r="AT34" s="522"/>
      <c r="AU34" s="522"/>
      <c r="AV34" s="522"/>
      <c r="AW34" s="522"/>
    </row>
    <row r="35" spans="1:49">
      <c r="A35" s="519" t="s">
        <v>340</v>
      </c>
      <c r="B35" s="523" t="s">
        <v>156</v>
      </c>
      <c r="C35" s="518" t="s">
        <v>142</v>
      </c>
      <c r="D35" s="527">
        <v>0</v>
      </c>
      <c r="E35" s="527">
        <v>0</v>
      </c>
      <c r="F35" s="527">
        <v>0</v>
      </c>
      <c r="G35" s="527">
        <v>0</v>
      </c>
      <c r="H35" s="527">
        <v>0</v>
      </c>
      <c r="I35" s="527">
        <v>0</v>
      </c>
      <c r="J35" s="527">
        <v>0</v>
      </c>
      <c r="K35" s="527">
        <v>0</v>
      </c>
      <c r="L35" s="527">
        <v>0</v>
      </c>
      <c r="M35" s="527">
        <v>0</v>
      </c>
      <c r="N35" s="527">
        <v>0</v>
      </c>
      <c r="O35" s="527">
        <v>0</v>
      </c>
      <c r="P35" s="527">
        <v>0</v>
      </c>
      <c r="Q35" s="527">
        <v>0</v>
      </c>
      <c r="R35" s="527">
        <v>0</v>
      </c>
      <c r="AI35" s="522"/>
      <c r="AJ35" s="522"/>
      <c r="AK35" s="522"/>
      <c r="AL35" s="522"/>
      <c r="AM35" s="522"/>
      <c r="AN35" s="522"/>
      <c r="AO35" s="522"/>
      <c r="AP35" s="522"/>
      <c r="AQ35" s="522"/>
      <c r="AR35" s="522"/>
      <c r="AS35" s="522"/>
      <c r="AT35" s="522"/>
      <c r="AU35" s="522"/>
      <c r="AV35" s="522"/>
      <c r="AW35" s="522"/>
    </row>
    <row r="36" spans="1:49" ht="24">
      <c r="A36" s="519">
        <v>3</v>
      </c>
      <c r="B36" s="523" t="s">
        <v>341</v>
      </c>
      <c r="C36" s="518" t="s">
        <v>142</v>
      </c>
      <c r="D36" s="521">
        <f>D24+D11</f>
        <v>491377.69500000001</v>
      </c>
      <c r="E36" s="521">
        <f>E24+E11</f>
        <v>502756.25941999996</v>
      </c>
      <c r="F36" s="521">
        <f>F24+F11</f>
        <v>2148.798328508396</v>
      </c>
      <c r="G36" s="521">
        <f t="shared" ref="G36:R36" si="6">G24+G11</f>
        <v>484.49569163349008</v>
      </c>
      <c r="H36" s="521">
        <f t="shared" si="6"/>
        <v>383.52545716182556</v>
      </c>
      <c r="I36" s="521">
        <f t="shared" si="6"/>
        <v>321.51998179460929</v>
      </c>
      <c r="J36" s="521">
        <f t="shared" si="6"/>
        <v>59.515398319867089</v>
      </c>
      <c r="K36" s="521">
        <f t="shared" si="6"/>
        <v>0</v>
      </c>
      <c r="L36" s="521">
        <f t="shared" si="6"/>
        <v>0</v>
      </c>
      <c r="M36" s="521">
        <f t="shared" si="6"/>
        <v>0</v>
      </c>
      <c r="N36" s="521">
        <f t="shared" si="6"/>
        <v>0</v>
      </c>
      <c r="O36" s="521">
        <f t="shared" si="6"/>
        <v>0</v>
      </c>
      <c r="P36" s="521">
        <f t="shared" si="6"/>
        <v>152.74779580544902</v>
      </c>
      <c r="Q36" s="521">
        <f t="shared" si="6"/>
        <v>340.72641198443199</v>
      </c>
      <c r="R36" s="521">
        <f t="shared" si="6"/>
        <v>406.26759180872347</v>
      </c>
      <c r="AI36" s="522"/>
      <c r="AJ36" s="522"/>
      <c r="AK36" s="522"/>
      <c r="AL36" s="522"/>
      <c r="AM36" s="522"/>
      <c r="AN36" s="522"/>
      <c r="AO36" s="522"/>
      <c r="AP36" s="522"/>
      <c r="AQ36" s="522"/>
      <c r="AR36" s="522"/>
      <c r="AS36" s="522"/>
      <c r="AT36" s="522"/>
      <c r="AU36" s="522"/>
      <c r="AV36" s="522"/>
      <c r="AW36" s="522"/>
    </row>
    <row r="37" spans="1:49" ht="48">
      <c r="A37" s="519" t="s">
        <v>198</v>
      </c>
      <c r="B37" s="520" t="s">
        <v>342</v>
      </c>
      <c r="C37" s="518" t="s">
        <v>142</v>
      </c>
      <c r="D37" s="521">
        <f>D38+D39+D40+D41+D42</f>
        <v>0</v>
      </c>
      <c r="E37" s="521">
        <f>E38+E39+E40+E41+E42</f>
        <v>0</v>
      </c>
      <c r="F37" s="521">
        <f>F38+F39+F40+F41+F42</f>
        <v>0</v>
      </c>
      <c r="G37" s="521">
        <f t="shared" ref="G37:R37" si="7">G38+G39+G40+G41+G42</f>
        <v>0</v>
      </c>
      <c r="H37" s="521">
        <f t="shared" si="7"/>
        <v>0</v>
      </c>
      <c r="I37" s="521">
        <f t="shared" si="7"/>
        <v>0</v>
      </c>
      <c r="J37" s="521">
        <f t="shared" si="7"/>
        <v>0</v>
      </c>
      <c r="K37" s="521">
        <f t="shared" si="7"/>
        <v>0</v>
      </c>
      <c r="L37" s="521">
        <f t="shared" si="7"/>
        <v>0</v>
      </c>
      <c r="M37" s="521">
        <f t="shared" si="7"/>
        <v>0</v>
      </c>
      <c r="N37" s="521">
        <f t="shared" si="7"/>
        <v>0</v>
      </c>
      <c r="O37" s="521">
        <f t="shared" si="7"/>
        <v>0</v>
      </c>
      <c r="P37" s="521">
        <f t="shared" si="7"/>
        <v>0</v>
      </c>
      <c r="Q37" s="521">
        <f t="shared" si="7"/>
        <v>0</v>
      </c>
      <c r="R37" s="521">
        <f t="shared" si="7"/>
        <v>0</v>
      </c>
      <c r="AI37" s="522"/>
      <c r="AJ37" s="522"/>
      <c r="AK37" s="522"/>
      <c r="AL37" s="522"/>
      <c r="AM37" s="522"/>
      <c r="AN37" s="522"/>
      <c r="AO37" s="522"/>
      <c r="AP37" s="522"/>
      <c r="AQ37" s="522"/>
      <c r="AR37" s="522"/>
      <c r="AS37" s="522"/>
      <c r="AT37" s="522"/>
      <c r="AU37" s="522"/>
      <c r="AV37" s="522"/>
      <c r="AW37" s="522"/>
    </row>
    <row r="38" spans="1:49">
      <c r="A38" s="519" t="s">
        <v>146</v>
      </c>
      <c r="B38" s="523" t="s">
        <v>102</v>
      </c>
      <c r="C38" s="518" t="s">
        <v>142</v>
      </c>
      <c r="D38" s="524"/>
      <c r="E38" s="524"/>
      <c r="F38" s="524">
        <f>SUM(G38:R38)</f>
        <v>0</v>
      </c>
      <c r="G38" s="524"/>
      <c r="H38" s="524"/>
      <c r="I38" s="524"/>
      <c r="J38" s="524"/>
      <c r="K38" s="524"/>
      <c r="L38" s="524"/>
      <c r="M38" s="524"/>
      <c r="N38" s="524"/>
      <c r="O38" s="524"/>
      <c r="P38" s="524"/>
      <c r="Q38" s="524"/>
      <c r="R38" s="524"/>
      <c r="AI38" s="522"/>
      <c r="AJ38" s="522"/>
      <c r="AK38" s="522"/>
      <c r="AL38" s="522"/>
      <c r="AM38" s="522"/>
      <c r="AN38" s="522"/>
      <c r="AO38" s="522"/>
      <c r="AP38" s="522"/>
      <c r="AQ38" s="522"/>
      <c r="AR38" s="522"/>
      <c r="AS38" s="522"/>
      <c r="AT38" s="522"/>
      <c r="AU38" s="522"/>
      <c r="AV38" s="522"/>
      <c r="AW38" s="522"/>
    </row>
    <row r="39" spans="1:49">
      <c r="A39" s="519" t="s">
        <v>244</v>
      </c>
      <c r="B39" s="523" t="s">
        <v>158</v>
      </c>
      <c r="C39" s="518" t="s">
        <v>142</v>
      </c>
      <c r="D39" s="524"/>
      <c r="E39" s="524"/>
      <c r="F39" s="524">
        <f>SUM(G39:R39)</f>
        <v>0</v>
      </c>
      <c r="G39" s="524"/>
      <c r="H39" s="524"/>
      <c r="I39" s="524"/>
      <c r="J39" s="524"/>
      <c r="K39" s="524"/>
      <c r="L39" s="524"/>
      <c r="M39" s="524"/>
      <c r="N39" s="524"/>
      <c r="O39" s="524"/>
      <c r="P39" s="524"/>
      <c r="Q39" s="524"/>
      <c r="R39" s="524"/>
      <c r="AI39" s="522"/>
      <c r="AJ39" s="522"/>
      <c r="AK39" s="522"/>
      <c r="AL39" s="522"/>
      <c r="AM39" s="522"/>
      <c r="AN39" s="522"/>
      <c r="AO39" s="522"/>
      <c r="AP39" s="522"/>
      <c r="AQ39" s="522"/>
      <c r="AR39" s="522"/>
      <c r="AS39" s="522"/>
      <c r="AT39" s="522"/>
      <c r="AU39" s="522"/>
      <c r="AV39" s="522"/>
      <c r="AW39" s="522"/>
    </row>
    <row r="40" spans="1:49">
      <c r="A40" s="519" t="s">
        <v>245</v>
      </c>
      <c r="B40" s="523" t="s">
        <v>160</v>
      </c>
      <c r="C40" s="518" t="s">
        <v>142</v>
      </c>
      <c r="D40" s="524"/>
      <c r="E40" s="524"/>
      <c r="F40" s="524">
        <f>SUM(G40:R40)</f>
        <v>0</v>
      </c>
      <c r="G40" s="524"/>
      <c r="H40" s="524"/>
      <c r="I40" s="524"/>
      <c r="J40" s="524"/>
      <c r="K40" s="524"/>
      <c r="L40" s="524"/>
      <c r="M40" s="524"/>
      <c r="N40" s="524"/>
      <c r="O40" s="524"/>
      <c r="P40" s="524"/>
      <c r="Q40" s="524"/>
      <c r="R40" s="524"/>
      <c r="AI40" s="522"/>
      <c r="AJ40" s="522"/>
      <c r="AK40" s="522"/>
      <c r="AL40" s="522"/>
      <c r="AM40" s="522"/>
      <c r="AN40" s="522"/>
      <c r="AO40" s="522"/>
      <c r="AP40" s="522"/>
      <c r="AQ40" s="522"/>
      <c r="AR40" s="522"/>
      <c r="AS40" s="522"/>
      <c r="AT40" s="522"/>
      <c r="AU40" s="522"/>
      <c r="AV40" s="522"/>
      <c r="AW40" s="522"/>
    </row>
    <row r="41" spans="1:49">
      <c r="A41" s="519" t="s">
        <v>276</v>
      </c>
      <c r="B41" s="523" t="s">
        <v>156</v>
      </c>
      <c r="C41" s="518" t="s">
        <v>142</v>
      </c>
      <c r="D41" s="524"/>
      <c r="E41" s="524"/>
      <c r="F41" s="524">
        <f>SUM(G41:R41)</f>
        <v>0</v>
      </c>
      <c r="G41" s="524"/>
      <c r="H41" s="524"/>
      <c r="I41" s="524"/>
      <c r="J41" s="524"/>
      <c r="K41" s="524"/>
      <c r="L41" s="524"/>
      <c r="M41" s="524"/>
      <c r="N41" s="524"/>
      <c r="O41" s="524"/>
      <c r="P41" s="524"/>
      <c r="Q41" s="524"/>
      <c r="R41" s="524"/>
      <c r="AI41" s="522"/>
      <c r="AJ41" s="522"/>
      <c r="AK41" s="522"/>
      <c r="AL41" s="522"/>
      <c r="AM41" s="522"/>
      <c r="AN41" s="522"/>
      <c r="AO41" s="522"/>
      <c r="AP41" s="522"/>
      <c r="AQ41" s="522"/>
      <c r="AR41" s="522"/>
      <c r="AS41" s="522"/>
      <c r="AT41" s="522"/>
      <c r="AU41" s="522"/>
      <c r="AV41" s="522"/>
      <c r="AW41" s="522"/>
    </row>
    <row r="42" spans="1:49" ht="24">
      <c r="A42" s="519" t="s">
        <v>277</v>
      </c>
      <c r="B42" s="523" t="s">
        <v>152</v>
      </c>
      <c r="C42" s="518" t="s">
        <v>142</v>
      </c>
      <c r="D42" s="524"/>
      <c r="E42" s="524"/>
      <c r="F42" s="524">
        <f>SUM(G42:R42)</f>
        <v>0</v>
      </c>
      <c r="G42" s="524"/>
      <c r="H42" s="524"/>
      <c r="I42" s="524"/>
      <c r="J42" s="524"/>
      <c r="K42" s="524"/>
      <c r="L42" s="524"/>
      <c r="M42" s="524"/>
      <c r="N42" s="524"/>
      <c r="O42" s="524"/>
      <c r="P42" s="524"/>
      <c r="Q42" s="524"/>
      <c r="R42" s="524"/>
      <c r="AI42" s="522"/>
      <c r="AJ42" s="522"/>
      <c r="AK42" s="522"/>
      <c r="AL42" s="522"/>
      <c r="AM42" s="522"/>
      <c r="AN42" s="522"/>
      <c r="AO42" s="522"/>
      <c r="AP42" s="522"/>
      <c r="AQ42" s="522"/>
      <c r="AR42" s="522"/>
      <c r="AS42" s="522"/>
      <c r="AT42" s="522"/>
      <c r="AU42" s="522"/>
      <c r="AV42" s="522"/>
      <c r="AW42" s="522"/>
    </row>
    <row r="43" spans="1:49" ht="24">
      <c r="A43" s="519" t="s">
        <v>147</v>
      </c>
      <c r="B43" s="520" t="s">
        <v>343</v>
      </c>
      <c r="C43" s="518" t="s">
        <v>142</v>
      </c>
      <c r="D43" s="521">
        <f>D45+D52</f>
        <v>72698.046589999984</v>
      </c>
      <c r="E43" s="521">
        <f>E45+E52</f>
        <v>95637.296150000009</v>
      </c>
      <c r="F43" s="521">
        <f>F45+F52</f>
        <v>400.89356652320021</v>
      </c>
      <c r="G43" s="521">
        <f>G45+G52</f>
        <v>80.879950008857037</v>
      </c>
      <c r="H43" s="521">
        <f t="shared" ref="H43:R43" si="8">H45+H52</f>
        <v>67.922061257387156</v>
      </c>
      <c r="I43" s="521">
        <f t="shared" si="8"/>
        <v>65.058877812177542</v>
      </c>
      <c r="J43" s="521">
        <f t="shared" si="8"/>
        <v>14.337033713567997</v>
      </c>
      <c r="K43" s="521">
        <f t="shared" si="8"/>
        <v>0</v>
      </c>
      <c r="L43" s="521">
        <f t="shared" si="8"/>
        <v>0</v>
      </c>
      <c r="M43" s="521">
        <f t="shared" si="8"/>
        <v>0</v>
      </c>
      <c r="N43" s="521">
        <f t="shared" si="8"/>
        <v>0</v>
      </c>
      <c r="O43" s="521">
        <f t="shared" si="8"/>
        <v>0</v>
      </c>
      <c r="P43" s="521">
        <f t="shared" si="8"/>
        <v>33.263216851582492</v>
      </c>
      <c r="Q43" s="521">
        <f t="shared" si="8"/>
        <v>65.943030647785136</v>
      </c>
      <c r="R43" s="521">
        <f t="shared" si="8"/>
        <v>73.489396231842861</v>
      </c>
      <c r="AI43" s="522"/>
      <c r="AJ43" s="522"/>
      <c r="AK43" s="522"/>
      <c r="AL43" s="522"/>
      <c r="AM43" s="522"/>
      <c r="AN43" s="522"/>
      <c r="AO43" s="522"/>
      <c r="AP43" s="522"/>
      <c r="AQ43" s="522"/>
      <c r="AR43" s="522"/>
      <c r="AS43" s="522"/>
      <c r="AT43" s="522"/>
      <c r="AU43" s="522"/>
      <c r="AV43" s="522"/>
      <c r="AW43" s="522"/>
    </row>
    <row r="44" spans="1:49">
      <c r="A44" s="519"/>
      <c r="B44" s="523" t="s">
        <v>149</v>
      </c>
      <c r="C44" s="518" t="s">
        <v>110</v>
      </c>
      <c r="D44" s="528">
        <f t="shared" ref="D44:P44" si="9">IFERROR(D43/D36,0)</f>
        <v>0.14794738818985259</v>
      </c>
      <c r="E44" s="528">
        <f t="shared" si="9"/>
        <v>0.19022596806717251</v>
      </c>
      <c r="F44" s="528">
        <f t="shared" si="9"/>
        <v>0.18656639909129275</v>
      </c>
      <c r="G44" s="528">
        <f t="shared" si="9"/>
        <v>0.16693636580372498</v>
      </c>
      <c r="H44" s="528">
        <f t="shared" si="9"/>
        <v>0.1770992250684626</v>
      </c>
      <c r="I44" s="528">
        <f t="shared" si="9"/>
        <v>0.20234785237621067</v>
      </c>
      <c r="J44" s="528">
        <f t="shared" si="9"/>
        <v>0.24089620700366027</v>
      </c>
      <c r="K44" s="528">
        <f t="shared" si="9"/>
        <v>0</v>
      </c>
      <c r="L44" s="528">
        <f t="shared" si="9"/>
        <v>0</v>
      </c>
      <c r="M44" s="528">
        <f t="shared" si="9"/>
        <v>0</v>
      </c>
      <c r="N44" s="528">
        <f t="shared" si="9"/>
        <v>0</v>
      </c>
      <c r="O44" s="528">
        <f t="shared" si="9"/>
        <v>0</v>
      </c>
      <c r="P44" s="528">
        <f t="shared" si="9"/>
        <v>0.21776560948839488</v>
      </c>
      <c r="Q44" s="528">
        <f>IFERROR(Q43/Q36,0)</f>
        <v>0.19353659806918083</v>
      </c>
      <c r="R44" s="528">
        <f>IFERROR(R43/R36,0)</f>
        <v>0.18088914231298742</v>
      </c>
      <c r="AI44" s="522"/>
      <c r="AJ44" s="522"/>
      <c r="AK44" s="522"/>
      <c r="AL44" s="522"/>
      <c r="AM44" s="522"/>
      <c r="AN44" s="522"/>
      <c r="AO44" s="522"/>
      <c r="AP44" s="522"/>
      <c r="AQ44" s="522"/>
      <c r="AR44" s="522"/>
      <c r="AS44" s="522"/>
      <c r="AT44" s="522"/>
      <c r="AU44" s="522"/>
      <c r="AV44" s="522"/>
      <c r="AW44" s="522"/>
    </row>
    <row r="45" spans="1:49" ht="36">
      <c r="A45" s="519" t="s">
        <v>163</v>
      </c>
      <c r="B45" s="523" t="s">
        <v>596</v>
      </c>
      <c r="C45" s="518" t="s">
        <v>142</v>
      </c>
      <c r="D45" s="521">
        <f>D47+D48+D49+D50+D51</f>
        <v>72698.046589999984</v>
      </c>
      <c r="E45" s="521">
        <f t="shared" ref="E45:R45" si="10">E47+E48+E49+E50+E51</f>
        <v>95637.296150000009</v>
      </c>
      <c r="F45" s="521">
        <f t="shared" si="10"/>
        <v>400.89356652320021</v>
      </c>
      <c r="G45" s="521">
        <f t="shared" si="10"/>
        <v>80.879950008857037</v>
      </c>
      <c r="H45" s="521">
        <f t="shared" si="10"/>
        <v>67.922061257387156</v>
      </c>
      <c r="I45" s="521">
        <f t="shared" si="10"/>
        <v>65.058877812177542</v>
      </c>
      <c r="J45" s="521">
        <f t="shared" si="10"/>
        <v>14.337033713567997</v>
      </c>
      <c r="K45" s="521">
        <f t="shared" si="10"/>
        <v>0</v>
      </c>
      <c r="L45" s="521">
        <f t="shared" si="10"/>
        <v>0</v>
      </c>
      <c r="M45" s="521">
        <f t="shared" si="10"/>
        <v>0</v>
      </c>
      <c r="N45" s="521">
        <f t="shared" si="10"/>
        <v>0</v>
      </c>
      <c r="O45" s="521">
        <f t="shared" si="10"/>
        <v>0</v>
      </c>
      <c r="P45" s="521">
        <f t="shared" si="10"/>
        <v>33.263216851582492</v>
      </c>
      <c r="Q45" s="521">
        <f t="shared" si="10"/>
        <v>65.943030647785136</v>
      </c>
      <c r="R45" s="521">
        <f t="shared" si="10"/>
        <v>73.489396231842861</v>
      </c>
      <c r="AI45" s="522"/>
      <c r="AJ45" s="522"/>
      <c r="AK45" s="522"/>
      <c r="AL45" s="522"/>
      <c r="AM45" s="522"/>
      <c r="AN45" s="522"/>
      <c r="AO45" s="522"/>
      <c r="AP45" s="522"/>
      <c r="AQ45" s="522"/>
      <c r="AR45" s="522"/>
      <c r="AS45" s="522"/>
      <c r="AT45" s="522"/>
      <c r="AU45" s="522"/>
      <c r="AV45" s="522"/>
      <c r="AW45" s="522"/>
    </row>
    <row r="46" spans="1:49">
      <c r="A46" s="519"/>
      <c r="B46" s="523" t="s">
        <v>344</v>
      </c>
      <c r="C46" s="518" t="s">
        <v>110</v>
      </c>
      <c r="D46" s="528">
        <f t="shared" ref="D46:R46" si="11">IFERROR(D45/(D11+D25),0)</f>
        <v>0.14794738818985259</v>
      </c>
      <c r="E46" s="528">
        <f t="shared" si="11"/>
        <v>0.19022596806717251</v>
      </c>
      <c r="F46" s="528">
        <f t="shared" si="11"/>
        <v>0.18656639909129275</v>
      </c>
      <c r="G46" s="528">
        <f t="shared" si="11"/>
        <v>0.16693636580372498</v>
      </c>
      <c r="H46" s="528">
        <f t="shared" si="11"/>
        <v>0.1770992250684626</v>
      </c>
      <c r="I46" s="528">
        <f t="shared" si="11"/>
        <v>0.20234785237621067</v>
      </c>
      <c r="J46" s="528">
        <f t="shared" si="11"/>
        <v>0.24089620700366027</v>
      </c>
      <c r="K46" s="528">
        <f t="shared" si="11"/>
        <v>0</v>
      </c>
      <c r="L46" s="528">
        <f t="shared" si="11"/>
        <v>0</v>
      </c>
      <c r="M46" s="528">
        <f t="shared" si="11"/>
        <v>0</v>
      </c>
      <c r="N46" s="528">
        <f t="shared" si="11"/>
        <v>0</v>
      </c>
      <c r="O46" s="528">
        <f t="shared" si="11"/>
        <v>0</v>
      </c>
      <c r="P46" s="528">
        <f t="shared" si="11"/>
        <v>0.21776560948839488</v>
      </c>
      <c r="Q46" s="528">
        <f t="shared" si="11"/>
        <v>0.19353659806918083</v>
      </c>
      <c r="R46" s="528">
        <f t="shared" si="11"/>
        <v>0.18088914231298742</v>
      </c>
      <c r="AI46" s="522"/>
      <c r="AJ46" s="522"/>
      <c r="AK46" s="522"/>
      <c r="AL46" s="522"/>
      <c r="AM46" s="522"/>
      <c r="AN46" s="522"/>
      <c r="AO46" s="522"/>
      <c r="AP46" s="522"/>
      <c r="AQ46" s="522"/>
      <c r="AR46" s="522"/>
      <c r="AS46" s="522"/>
      <c r="AT46" s="522"/>
      <c r="AU46" s="522"/>
      <c r="AV46" s="522"/>
      <c r="AW46" s="522"/>
    </row>
    <row r="47" spans="1:49">
      <c r="A47" s="519" t="s">
        <v>164</v>
      </c>
      <c r="B47" s="523" t="s">
        <v>102</v>
      </c>
      <c r="C47" s="518" t="s">
        <v>142</v>
      </c>
      <c r="D47" s="526">
        <f>(D19+D13+D26)-D73-D60</f>
        <v>51993.107499999984</v>
      </c>
      <c r="E47" s="526">
        <f>(E19+E13+E26)-E73-E60</f>
        <v>76111.561690000002</v>
      </c>
      <c r="F47" s="526">
        <f>SUM(G47:R47)</f>
        <v>124.74327185701146</v>
      </c>
      <c r="G47" s="526">
        <f>(G19+G13+G26)-G73-G60</f>
        <v>25.088314414947561</v>
      </c>
      <c r="H47" s="526">
        <f t="shared" ref="H47:R47" si="12">(H19+H13+H26)-H73-H60</f>
        <v>21.09698972503125</v>
      </c>
      <c r="I47" s="526">
        <f t="shared" si="12"/>
        <v>20.284924712048337</v>
      </c>
      <c r="J47" s="526">
        <f t="shared" si="12"/>
        <v>4.504201720916992</v>
      </c>
      <c r="K47" s="526">
        <f t="shared" si="12"/>
        <v>0</v>
      </c>
      <c r="L47" s="526">
        <f t="shared" si="12"/>
        <v>0</v>
      </c>
      <c r="M47" s="526">
        <f t="shared" si="12"/>
        <v>0</v>
      </c>
      <c r="N47" s="526">
        <f t="shared" si="12"/>
        <v>0</v>
      </c>
      <c r="O47" s="526">
        <f t="shared" si="12"/>
        <v>0</v>
      </c>
      <c r="P47" s="526">
        <f t="shared" si="12"/>
        <v>10.399719847605049</v>
      </c>
      <c r="Q47" s="526">
        <f t="shared" si="12"/>
        <v>20.531276094065632</v>
      </c>
      <c r="R47" s="526">
        <f t="shared" si="12"/>
        <v>22.837845342396633</v>
      </c>
      <c r="AI47" s="522"/>
      <c r="AJ47" s="522"/>
      <c r="AK47" s="522"/>
      <c r="AL47" s="522"/>
      <c r="AM47" s="522"/>
      <c r="AN47" s="522"/>
      <c r="AO47" s="522"/>
      <c r="AP47" s="522"/>
      <c r="AQ47" s="522"/>
      <c r="AR47" s="522"/>
      <c r="AS47" s="522"/>
      <c r="AT47" s="522"/>
      <c r="AU47" s="522"/>
      <c r="AV47" s="522"/>
      <c r="AW47" s="522"/>
    </row>
    <row r="48" spans="1:49">
      <c r="A48" s="519" t="s">
        <v>165</v>
      </c>
      <c r="B48" s="523" t="s">
        <v>158</v>
      </c>
      <c r="C48" s="518" t="s">
        <v>142</v>
      </c>
      <c r="D48" s="526">
        <f>(D20+D14+D27)-D75-D61</f>
        <v>18253.271379999991</v>
      </c>
      <c r="E48" s="526">
        <f>(E20+E14+E27)-E75-E61</f>
        <v>17346.436320000008</v>
      </c>
      <c r="F48" s="526">
        <f>SUM(G48:R48)</f>
        <v>273.67551549454186</v>
      </c>
      <c r="G48" s="526">
        <f>(G20+G14+G27)-G75-G61</f>
        <v>55.291356491125669</v>
      </c>
      <c r="H48" s="526">
        <f t="shared" ref="H48:R48" si="13">(H20+H14+H27)-H75-H61</f>
        <v>46.40519366303198</v>
      </c>
      <c r="I48" s="526">
        <f t="shared" si="13"/>
        <v>44.372853549500007</v>
      </c>
      <c r="J48" s="526">
        <f t="shared" si="13"/>
        <v>9.7450459952945323</v>
      </c>
      <c r="K48" s="526">
        <f t="shared" si="13"/>
        <v>0</v>
      </c>
      <c r="L48" s="526">
        <f t="shared" si="13"/>
        <v>0</v>
      </c>
      <c r="M48" s="526">
        <f t="shared" si="13"/>
        <v>0</v>
      </c>
      <c r="N48" s="526">
        <f t="shared" si="13"/>
        <v>0</v>
      </c>
      <c r="O48" s="526">
        <f t="shared" si="13"/>
        <v>0</v>
      </c>
      <c r="P48" s="526">
        <f t="shared" si="13"/>
        <v>22.658911460399736</v>
      </c>
      <c r="Q48" s="526">
        <f t="shared" si="13"/>
        <v>45.004751817674617</v>
      </c>
      <c r="R48" s="526">
        <f t="shared" si="13"/>
        <v>50.197402517515343</v>
      </c>
      <c r="AI48" s="522"/>
      <c r="AJ48" s="522"/>
      <c r="AK48" s="522"/>
      <c r="AL48" s="522"/>
      <c r="AM48" s="522"/>
      <c r="AN48" s="522"/>
      <c r="AO48" s="522"/>
      <c r="AP48" s="522"/>
      <c r="AQ48" s="522"/>
      <c r="AR48" s="522"/>
      <c r="AS48" s="522"/>
      <c r="AT48" s="522"/>
      <c r="AU48" s="522"/>
      <c r="AV48" s="522"/>
      <c r="AW48" s="522"/>
    </row>
    <row r="49" spans="1:49">
      <c r="A49" s="519" t="s">
        <v>166</v>
      </c>
      <c r="B49" s="523" t="s">
        <v>160</v>
      </c>
      <c r="C49" s="518" t="s">
        <v>142</v>
      </c>
      <c r="D49" s="526">
        <f>(D21+D15+D28)-D77-D62</f>
        <v>1882.6908000000003</v>
      </c>
      <c r="E49" s="526">
        <f>(E21+E15+E28)-E77-E62</f>
        <v>1633.5818800000015</v>
      </c>
      <c r="F49" s="526">
        <f>SUM(G49:R49)</f>
        <v>0</v>
      </c>
      <c r="G49" s="526">
        <f>(G21+G15+G28)-G77-G62</f>
        <v>0</v>
      </c>
      <c r="H49" s="526">
        <f t="shared" ref="H49:R49" si="14">(H21+H15+H28)-H77-H62</f>
        <v>0</v>
      </c>
      <c r="I49" s="526">
        <f t="shared" si="14"/>
        <v>0</v>
      </c>
      <c r="J49" s="526">
        <f t="shared" si="14"/>
        <v>0</v>
      </c>
      <c r="K49" s="526">
        <f t="shared" si="14"/>
        <v>0</v>
      </c>
      <c r="L49" s="526">
        <f t="shared" si="14"/>
        <v>0</v>
      </c>
      <c r="M49" s="526">
        <f t="shared" si="14"/>
        <v>0</v>
      </c>
      <c r="N49" s="526">
        <f t="shared" si="14"/>
        <v>0</v>
      </c>
      <c r="O49" s="526">
        <f t="shared" si="14"/>
        <v>0</v>
      </c>
      <c r="P49" s="526">
        <f t="shared" si="14"/>
        <v>0</v>
      </c>
      <c r="Q49" s="526">
        <f t="shared" si="14"/>
        <v>0</v>
      </c>
      <c r="R49" s="526">
        <f t="shared" si="14"/>
        <v>0</v>
      </c>
      <c r="AI49" s="522"/>
      <c r="AJ49" s="522"/>
      <c r="AK49" s="522"/>
      <c r="AL49" s="522"/>
      <c r="AM49" s="522"/>
      <c r="AN49" s="522"/>
      <c r="AO49" s="522"/>
      <c r="AP49" s="522"/>
      <c r="AQ49" s="522"/>
      <c r="AR49" s="522"/>
      <c r="AS49" s="522"/>
      <c r="AT49" s="522"/>
      <c r="AU49" s="522"/>
      <c r="AV49" s="522"/>
      <c r="AW49" s="522"/>
    </row>
    <row r="50" spans="1:49">
      <c r="A50" s="519" t="s">
        <v>167</v>
      </c>
      <c r="B50" s="523" t="s">
        <v>156</v>
      </c>
      <c r="C50" s="518" t="s">
        <v>142</v>
      </c>
      <c r="D50" s="526">
        <f>(D22+D16+D29)-D79</f>
        <v>6.7669099999999958</v>
      </c>
      <c r="E50" s="526">
        <f>(E22+E16+E29)-E79</f>
        <v>9.7114000000000047</v>
      </c>
      <c r="F50" s="526">
        <f>SUM(G50:R50)</f>
        <v>0</v>
      </c>
      <c r="G50" s="526">
        <f>(G22+G16+G29)-G79-G63</f>
        <v>0</v>
      </c>
      <c r="H50" s="526">
        <f t="shared" ref="H50:R50" si="15">(H22+H16+H29)-H79-H63</f>
        <v>0</v>
      </c>
      <c r="I50" s="526">
        <f t="shared" si="15"/>
        <v>0</v>
      </c>
      <c r="J50" s="526">
        <f t="shared" si="15"/>
        <v>0</v>
      </c>
      <c r="K50" s="526">
        <f t="shared" si="15"/>
        <v>0</v>
      </c>
      <c r="L50" s="526">
        <f t="shared" si="15"/>
        <v>0</v>
      </c>
      <c r="M50" s="526">
        <f t="shared" si="15"/>
        <v>0</v>
      </c>
      <c r="N50" s="526">
        <f t="shared" si="15"/>
        <v>0</v>
      </c>
      <c r="O50" s="526">
        <f t="shared" si="15"/>
        <v>0</v>
      </c>
      <c r="P50" s="526">
        <f t="shared" si="15"/>
        <v>0</v>
      </c>
      <c r="Q50" s="526">
        <f t="shared" si="15"/>
        <v>0</v>
      </c>
      <c r="R50" s="526">
        <f t="shared" si="15"/>
        <v>0</v>
      </c>
      <c r="AI50" s="522"/>
      <c r="AJ50" s="522"/>
      <c r="AK50" s="522"/>
      <c r="AL50" s="522"/>
      <c r="AM50" s="522"/>
      <c r="AN50" s="522"/>
      <c r="AO50" s="522"/>
      <c r="AP50" s="522"/>
      <c r="AQ50" s="522"/>
      <c r="AR50" s="522"/>
      <c r="AS50" s="522"/>
      <c r="AT50" s="522"/>
      <c r="AU50" s="522"/>
      <c r="AV50" s="522"/>
      <c r="AW50" s="522"/>
    </row>
    <row r="51" spans="1:49" ht="24">
      <c r="A51" s="519" t="s">
        <v>345</v>
      </c>
      <c r="B51" s="523" t="s">
        <v>152</v>
      </c>
      <c r="C51" s="518" t="s">
        <v>142</v>
      </c>
      <c r="D51" s="526">
        <f>(D23+D17+D30)-D71</f>
        <v>562.21</v>
      </c>
      <c r="E51" s="526">
        <f>(E23+E17+E30)-E71</f>
        <v>536.00486000000001</v>
      </c>
      <c r="F51" s="526">
        <f>SUM(G51:R51)</f>
        <v>2.474779171646889</v>
      </c>
      <c r="G51" s="526">
        <f>(G23+G17+G30)-G71-G64</f>
        <v>0.50027910278380139</v>
      </c>
      <c r="H51" s="526">
        <f t="shared" ref="H51:R51" si="16">(H23+H17+H30)-H71-H64</f>
        <v>0.41987786932393267</v>
      </c>
      <c r="I51" s="526">
        <f t="shared" si="16"/>
        <v>0.40109955062920188</v>
      </c>
      <c r="J51" s="526">
        <f t="shared" si="16"/>
        <v>8.7785997356473661E-2</v>
      </c>
      <c r="K51" s="526">
        <f t="shared" si="16"/>
        <v>0</v>
      </c>
      <c r="L51" s="526">
        <f t="shared" si="16"/>
        <v>0</v>
      </c>
      <c r="M51" s="526">
        <f t="shared" si="16"/>
        <v>0</v>
      </c>
      <c r="N51" s="526">
        <f t="shared" si="16"/>
        <v>0</v>
      </c>
      <c r="O51" s="526">
        <f t="shared" si="16"/>
        <v>0</v>
      </c>
      <c r="P51" s="526">
        <f t="shared" si="16"/>
        <v>0.20458554357770564</v>
      </c>
      <c r="Q51" s="526">
        <f t="shared" si="16"/>
        <v>0.4070027360448889</v>
      </c>
      <c r="R51" s="526">
        <f t="shared" si="16"/>
        <v>0.45414837193088475</v>
      </c>
      <c r="AI51" s="522"/>
      <c r="AJ51" s="522"/>
      <c r="AK51" s="522"/>
      <c r="AL51" s="522"/>
      <c r="AM51" s="522"/>
      <c r="AN51" s="522"/>
      <c r="AO51" s="522"/>
      <c r="AP51" s="522"/>
      <c r="AQ51" s="522"/>
      <c r="AR51" s="522"/>
      <c r="AS51" s="522"/>
      <c r="AT51" s="522"/>
      <c r="AU51" s="522"/>
      <c r="AV51" s="522"/>
      <c r="AW51" s="522"/>
    </row>
    <row r="52" spans="1:49" ht="48">
      <c r="A52" s="519" t="s">
        <v>246</v>
      </c>
      <c r="B52" s="523" t="s">
        <v>597</v>
      </c>
      <c r="C52" s="518" t="s">
        <v>142</v>
      </c>
      <c r="D52" s="525">
        <f>D54+D55+D56+D57</f>
        <v>0</v>
      </c>
      <c r="E52" s="525">
        <f t="shared" ref="E52:R52" si="17">E54+E55+E56+E57</f>
        <v>0</v>
      </c>
      <c r="F52" s="525">
        <f t="shared" si="17"/>
        <v>0</v>
      </c>
      <c r="G52" s="525">
        <f t="shared" si="17"/>
        <v>0</v>
      </c>
      <c r="H52" s="525">
        <f t="shared" si="17"/>
        <v>0</v>
      </c>
      <c r="I52" s="525">
        <f t="shared" si="17"/>
        <v>0</v>
      </c>
      <c r="J52" s="525">
        <f t="shared" si="17"/>
        <v>0</v>
      </c>
      <c r="K52" s="525">
        <f t="shared" si="17"/>
        <v>0</v>
      </c>
      <c r="L52" s="525">
        <f t="shared" si="17"/>
        <v>0</v>
      </c>
      <c r="M52" s="525">
        <f t="shared" si="17"/>
        <v>0</v>
      </c>
      <c r="N52" s="525">
        <f t="shared" si="17"/>
        <v>0</v>
      </c>
      <c r="O52" s="525">
        <f t="shared" si="17"/>
        <v>0</v>
      </c>
      <c r="P52" s="525">
        <f t="shared" si="17"/>
        <v>0</v>
      </c>
      <c r="Q52" s="525">
        <f t="shared" si="17"/>
        <v>0</v>
      </c>
      <c r="R52" s="525">
        <f t="shared" si="17"/>
        <v>0</v>
      </c>
      <c r="AI52" s="522"/>
      <c r="AJ52" s="522"/>
      <c r="AK52" s="522"/>
      <c r="AL52" s="522"/>
      <c r="AM52" s="522"/>
      <c r="AN52" s="522"/>
      <c r="AO52" s="522"/>
      <c r="AP52" s="522"/>
      <c r="AQ52" s="522"/>
      <c r="AR52" s="522"/>
      <c r="AS52" s="522"/>
      <c r="AT52" s="522"/>
      <c r="AU52" s="522"/>
      <c r="AV52" s="522"/>
      <c r="AW52" s="522"/>
    </row>
    <row r="53" spans="1:49">
      <c r="A53" s="519"/>
      <c r="B53" s="523" t="s">
        <v>346</v>
      </c>
      <c r="C53" s="518" t="s">
        <v>110</v>
      </c>
      <c r="D53" s="528">
        <f>IFERROR(D52/D31,0)</f>
        <v>0</v>
      </c>
      <c r="E53" s="528">
        <f>IFERROR(E52/E31,0)</f>
        <v>0</v>
      </c>
      <c r="F53" s="528">
        <f>IFERROR(F52/F31,0)</f>
        <v>0</v>
      </c>
      <c r="G53" s="528">
        <f t="shared" ref="G53:R53" si="18">IFERROR(G52/G31,0)</f>
        <v>0</v>
      </c>
      <c r="H53" s="528">
        <f t="shared" si="18"/>
        <v>0</v>
      </c>
      <c r="I53" s="528">
        <f t="shared" si="18"/>
        <v>0</v>
      </c>
      <c r="J53" s="528">
        <f t="shared" si="18"/>
        <v>0</v>
      </c>
      <c r="K53" s="528">
        <f t="shared" si="18"/>
        <v>0</v>
      </c>
      <c r="L53" s="528">
        <f t="shared" si="18"/>
        <v>0</v>
      </c>
      <c r="M53" s="528">
        <f t="shared" si="18"/>
        <v>0</v>
      </c>
      <c r="N53" s="528">
        <f t="shared" si="18"/>
        <v>0</v>
      </c>
      <c r="O53" s="528">
        <f t="shared" si="18"/>
        <v>0</v>
      </c>
      <c r="P53" s="528">
        <f t="shared" si="18"/>
        <v>0</v>
      </c>
      <c r="Q53" s="528">
        <f t="shared" si="18"/>
        <v>0</v>
      </c>
      <c r="R53" s="528">
        <f t="shared" si="18"/>
        <v>0</v>
      </c>
      <c r="AI53" s="522"/>
      <c r="AJ53" s="522"/>
      <c r="AK53" s="522"/>
      <c r="AL53" s="522"/>
      <c r="AM53" s="522"/>
      <c r="AN53" s="522"/>
      <c r="AO53" s="522"/>
      <c r="AP53" s="522"/>
      <c r="AQ53" s="522"/>
      <c r="AR53" s="522"/>
      <c r="AS53" s="522"/>
      <c r="AT53" s="522"/>
      <c r="AU53" s="522"/>
      <c r="AV53" s="522"/>
      <c r="AW53" s="522"/>
    </row>
    <row r="54" spans="1:49">
      <c r="A54" s="519" t="s">
        <v>347</v>
      </c>
      <c r="B54" s="523" t="s">
        <v>102</v>
      </c>
      <c r="C54" s="518" t="s">
        <v>142</v>
      </c>
      <c r="D54" s="526">
        <v>0</v>
      </c>
      <c r="E54" s="526">
        <v>0</v>
      </c>
      <c r="F54" s="526">
        <f>SUM(G54:R54)</f>
        <v>0</v>
      </c>
      <c r="G54" s="526">
        <v>0</v>
      </c>
      <c r="H54" s="526">
        <v>0</v>
      </c>
      <c r="I54" s="526">
        <v>0</v>
      </c>
      <c r="J54" s="526">
        <v>0</v>
      </c>
      <c r="K54" s="526">
        <v>0</v>
      </c>
      <c r="L54" s="526">
        <v>0</v>
      </c>
      <c r="M54" s="526">
        <v>0</v>
      </c>
      <c r="N54" s="526">
        <v>0</v>
      </c>
      <c r="O54" s="526">
        <v>0</v>
      </c>
      <c r="P54" s="526">
        <v>0</v>
      </c>
      <c r="Q54" s="526">
        <v>0</v>
      </c>
      <c r="R54" s="526">
        <v>0</v>
      </c>
      <c r="AI54" s="522"/>
      <c r="AJ54" s="522"/>
      <c r="AK54" s="522"/>
      <c r="AL54" s="522"/>
      <c r="AM54" s="522"/>
      <c r="AN54" s="522"/>
      <c r="AO54" s="522"/>
      <c r="AP54" s="522"/>
      <c r="AQ54" s="522"/>
      <c r="AR54" s="522"/>
      <c r="AS54" s="522"/>
      <c r="AT54" s="522"/>
      <c r="AU54" s="522"/>
      <c r="AV54" s="522"/>
      <c r="AW54" s="522"/>
    </row>
    <row r="55" spans="1:49">
      <c r="A55" s="519" t="s">
        <v>348</v>
      </c>
      <c r="B55" s="523" t="s">
        <v>158</v>
      </c>
      <c r="C55" s="518" t="s">
        <v>142</v>
      </c>
      <c r="D55" s="526">
        <v>0</v>
      </c>
      <c r="E55" s="526">
        <v>0</v>
      </c>
      <c r="F55" s="526">
        <f>SUM(G55:R55)</f>
        <v>0</v>
      </c>
      <c r="G55" s="526">
        <v>0</v>
      </c>
      <c r="H55" s="526">
        <v>0</v>
      </c>
      <c r="I55" s="526">
        <v>0</v>
      </c>
      <c r="J55" s="526">
        <v>0</v>
      </c>
      <c r="K55" s="526">
        <v>0</v>
      </c>
      <c r="L55" s="526">
        <v>0</v>
      </c>
      <c r="M55" s="526">
        <v>0</v>
      </c>
      <c r="N55" s="526">
        <v>0</v>
      </c>
      <c r="O55" s="526">
        <v>0</v>
      </c>
      <c r="P55" s="526">
        <v>0</v>
      </c>
      <c r="Q55" s="526">
        <v>0</v>
      </c>
      <c r="R55" s="526">
        <v>0</v>
      </c>
      <c r="AI55" s="522"/>
      <c r="AJ55" s="522"/>
      <c r="AK55" s="522"/>
      <c r="AL55" s="522"/>
      <c r="AM55" s="522"/>
      <c r="AN55" s="522"/>
      <c r="AO55" s="522"/>
      <c r="AP55" s="522"/>
      <c r="AQ55" s="522"/>
      <c r="AR55" s="522"/>
      <c r="AS55" s="522"/>
      <c r="AT55" s="522"/>
      <c r="AU55" s="522"/>
      <c r="AV55" s="522"/>
      <c r="AW55" s="522"/>
    </row>
    <row r="56" spans="1:49">
      <c r="A56" s="519" t="s">
        <v>349</v>
      </c>
      <c r="B56" s="523" t="s">
        <v>160</v>
      </c>
      <c r="C56" s="518" t="s">
        <v>142</v>
      </c>
      <c r="D56" s="526">
        <v>0</v>
      </c>
      <c r="E56" s="526">
        <v>0</v>
      </c>
      <c r="F56" s="526">
        <f>SUM(G56:R56)</f>
        <v>0</v>
      </c>
      <c r="G56" s="526">
        <v>0</v>
      </c>
      <c r="H56" s="526">
        <v>0</v>
      </c>
      <c r="I56" s="526">
        <v>0</v>
      </c>
      <c r="J56" s="526">
        <v>0</v>
      </c>
      <c r="K56" s="526">
        <v>0</v>
      </c>
      <c r="L56" s="526">
        <v>0</v>
      </c>
      <c r="M56" s="526">
        <v>0</v>
      </c>
      <c r="N56" s="526">
        <v>0</v>
      </c>
      <c r="O56" s="526">
        <v>0</v>
      </c>
      <c r="P56" s="526">
        <v>0</v>
      </c>
      <c r="Q56" s="526">
        <v>0</v>
      </c>
      <c r="R56" s="526">
        <v>0</v>
      </c>
      <c r="AI56" s="522"/>
      <c r="AJ56" s="522"/>
      <c r="AK56" s="522"/>
      <c r="AL56" s="522"/>
      <c r="AM56" s="522"/>
      <c r="AN56" s="522"/>
      <c r="AO56" s="522"/>
      <c r="AP56" s="522"/>
      <c r="AQ56" s="522"/>
      <c r="AR56" s="522"/>
      <c r="AS56" s="522"/>
      <c r="AT56" s="522"/>
      <c r="AU56" s="522"/>
      <c r="AV56" s="522"/>
      <c r="AW56" s="522"/>
    </row>
    <row r="57" spans="1:49">
      <c r="A57" s="519" t="s">
        <v>350</v>
      </c>
      <c r="B57" s="523" t="s">
        <v>156</v>
      </c>
      <c r="C57" s="518" t="s">
        <v>142</v>
      </c>
      <c r="D57" s="526">
        <v>0</v>
      </c>
      <c r="E57" s="526">
        <v>0</v>
      </c>
      <c r="F57" s="526">
        <f>SUM(G57:R57)</f>
        <v>0</v>
      </c>
      <c r="G57" s="526">
        <v>0</v>
      </c>
      <c r="H57" s="526">
        <v>0</v>
      </c>
      <c r="I57" s="526">
        <v>0</v>
      </c>
      <c r="J57" s="526">
        <v>0</v>
      </c>
      <c r="K57" s="526">
        <v>0</v>
      </c>
      <c r="L57" s="526">
        <v>0</v>
      </c>
      <c r="M57" s="526">
        <v>0</v>
      </c>
      <c r="N57" s="526">
        <v>0</v>
      </c>
      <c r="O57" s="526">
        <v>0</v>
      </c>
      <c r="P57" s="526">
        <v>0</v>
      </c>
      <c r="Q57" s="526">
        <v>0</v>
      </c>
      <c r="R57" s="526">
        <v>0</v>
      </c>
      <c r="AI57" s="522"/>
      <c r="AJ57" s="522"/>
      <c r="AK57" s="522"/>
      <c r="AL57" s="522"/>
      <c r="AM57" s="522"/>
      <c r="AN57" s="522"/>
      <c r="AO57" s="522"/>
      <c r="AP57" s="522"/>
      <c r="AQ57" s="522"/>
      <c r="AR57" s="522"/>
      <c r="AS57" s="522"/>
      <c r="AT57" s="522"/>
      <c r="AU57" s="522"/>
      <c r="AV57" s="522"/>
      <c r="AW57" s="522"/>
    </row>
    <row r="58" spans="1:49" ht="60">
      <c r="A58" s="519" t="s">
        <v>148</v>
      </c>
      <c r="B58" s="520" t="s">
        <v>598</v>
      </c>
      <c r="C58" s="518" t="s">
        <v>142</v>
      </c>
      <c r="D58" s="521">
        <f>D60+D61+D62+D63+D64</f>
        <v>0</v>
      </c>
      <c r="E58" s="521">
        <f t="shared" ref="E58:R58" si="19">E60+E61+E62+E63+E64</f>
        <v>0</v>
      </c>
      <c r="F58" s="521">
        <f t="shared" si="19"/>
        <v>0</v>
      </c>
      <c r="G58" s="521">
        <f t="shared" si="19"/>
        <v>0</v>
      </c>
      <c r="H58" s="521">
        <f t="shared" si="19"/>
        <v>0</v>
      </c>
      <c r="I58" s="521">
        <f t="shared" si="19"/>
        <v>0</v>
      </c>
      <c r="J58" s="521">
        <f t="shared" si="19"/>
        <v>0</v>
      </c>
      <c r="K58" s="521">
        <f t="shared" si="19"/>
        <v>0</v>
      </c>
      <c r="L58" s="521">
        <f t="shared" si="19"/>
        <v>0</v>
      </c>
      <c r="M58" s="521">
        <f t="shared" si="19"/>
        <v>0</v>
      </c>
      <c r="N58" s="521">
        <f t="shared" si="19"/>
        <v>0</v>
      </c>
      <c r="O58" s="521">
        <f t="shared" si="19"/>
        <v>0</v>
      </c>
      <c r="P58" s="521">
        <f t="shared" si="19"/>
        <v>0</v>
      </c>
      <c r="Q58" s="521">
        <f t="shared" si="19"/>
        <v>0</v>
      </c>
      <c r="R58" s="521">
        <f t="shared" si="19"/>
        <v>0</v>
      </c>
      <c r="AI58" s="522"/>
      <c r="AJ58" s="522"/>
      <c r="AK58" s="522"/>
      <c r="AL58" s="522"/>
      <c r="AM58" s="522"/>
      <c r="AN58" s="522"/>
      <c r="AO58" s="522"/>
      <c r="AP58" s="522"/>
      <c r="AQ58" s="522"/>
      <c r="AR58" s="522"/>
      <c r="AS58" s="522"/>
      <c r="AT58" s="522"/>
      <c r="AU58" s="522"/>
      <c r="AV58" s="522"/>
      <c r="AW58" s="522"/>
    </row>
    <row r="59" spans="1:49">
      <c r="A59" s="519"/>
      <c r="B59" s="523" t="s">
        <v>351</v>
      </c>
      <c r="C59" s="518" t="s">
        <v>110</v>
      </c>
      <c r="D59" s="528">
        <f>IFERROR(D58/D37,0)</f>
        <v>0</v>
      </c>
      <c r="E59" s="528">
        <f>IFERROR(E58/E37,0)</f>
        <v>0</v>
      </c>
      <c r="F59" s="528">
        <f>IFERROR(F58/F37,0)</f>
        <v>0</v>
      </c>
      <c r="G59" s="528">
        <f t="shared" ref="G59:R59" si="20">IFERROR(G58/G37,0)</f>
        <v>0</v>
      </c>
      <c r="H59" s="528">
        <f t="shared" si="20"/>
        <v>0</v>
      </c>
      <c r="I59" s="528">
        <f t="shared" si="20"/>
        <v>0</v>
      </c>
      <c r="J59" s="528">
        <f t="shared" si="20"/>
        <v>0</v>
      </c>
      <c r="K59" s="528">
        <f t="shared" si="20"/>
        <v>0</v>
      </c>
      <c r="L59" s="528">
        <f t="shared" si="20"/>
        <v>0</v>
      </c>
      <c r="M59" s="528">
        <f t="shared" si="20"/>
        <v>0</v>
      </c>
      <c r="N59" s="528">
        <f t="shared" si="20"/>
        <v>0</v>
      </c>
      <c r="O59" s="528">
        <f t="shared" si="20"/>
        <v>0</v>
      </c>
      <c r="P59" s="528">
        <f t="shared" si="20"/>
        <v>0</v>
      </c>
      <c r="Q59" s="528">
        <f t="shared" si="20"/>
        <v>0</v>
      </c>
      <c r="R59" s="528">
        <f t="shared" si="20"/>
        <v>0</v>
      </c>
      <c r="AI59" s="522"/>
      <c r="AJ59" s="522"/>
      <c r="AK59" s="522"/>
      <c r="AL59" s="522"/>
      <c r="AM59" s="522"/>
      <c r="AN59" s="522"/>
      <c r="AO59" s="522"/>
      <c r="AP59" s="522"/>
      <c r="AQ59" s="522"/>
      <c r="AR59" s="522"/>
      <c r="AS59" s="522"/>
      <c r="AT59" s="522"/>
      <c r="AU59" s="522"/>
      <c r="AV59" s="522"/>
      <c r="AW59" s="522"/>
    </row>
    <row r="60" spans="1:49">
      <c r="A60" s="519" t="s">
        <v>248</v>
      </c>
      <c r="B60" s="523" t="s">
        <v>102</v>
      </c>
      <c r="C60" s="518" t="s">
        <v>142</v>
      </c>
      <c r="D60" s="524"/>
      <c r="E60" s="524"/>
      <c r="F60" s="524">
        <f>SUM(G60:R60)</f>
        <v>0</v>
      </c>
      <c r="G60" s="524"/>
      <c r="H60" s="524"/>
      <c r="I60" s="524"/>
      <c r="J60" s="524"/>
      <c r="K60" s="524"/>
      <c r="L60" s="524"/>
      <c r="M60" s="524"/>
      <c r="N60" s="524"/>
      <c r="O60" s="524"/>
      <c r="P60" s="524"/>
      <c r="Q60" s="524"/>
      <c r="R60" s="524"/>
      <c r="AI60" s="522"/>
      <c r="AJ60" s="522"/>
      <c r="AK60" s="522"/>
      <c r="AL60" s="522"/>
      <c r="AM60" s="522"/>
      <c r="AN60" s="522"/>
      <c r="AO60" s="522"/>
      <c r="AP60" s="522"/>
      <c r="AQ60" s="522"/>
      <c r="AR60" s="522"/>
      <c r="AS60" s="522"/>
      <c r="AT60" s="522"/>
      <c r="AU60" s="522"/>
      <c r="AV60" s="522"/>
      <c r="AW60" s="522"/>
    </row>
    <row r="61" spans="1:49">
      <c r="A61" s="519" t="s">
        <v>249</v>
      </c>
      <c r="B61" s="523" t="s">
        <v>158</v>
      </c>
      <c r="C61" s="518" t="s">
        <v>142</v>
      </c>
      <c r="D61" s="524"/>
      <c r="E61" s="524"/>
      <c r="F61" s="524">
        <f>SUM(G61:R61)</f>
        <v>0</v>
      </c>
      <c r="G61" s="524"/>
      <c r="H61" s="524"/>
      <c r="I61" s="524"/>
      <c r="J61" s="524"/>
      <c r="K61" s="524"/>
      <c r="L61" s="524"/>
      <c r="M61" s="524"/>
      <c r="N61" s="524"/>
      <c r="O61" s="524"/>
      <c r="P61" s="524"/>
      <c r="Q61" s="524"/>
      <c r="R61" s="524"/>
      <c r="AI61" s="522"/>
      <c r="AJ61" s="522"/>
      <c r="AK61" s="522"/>
      <c r="AL61" s="522"/>
      <c r="AM61" s="522"/>
      <c r="AN61" s="522"/>
      <c r="AO61" s="522"/>
      <c r="AP61" s="522"/>
      <c r="AQ61" s="522"/>
      <c r="AR61" s="522"/>
      <c r="AS61" s="522"/>
      <c r="AT61" s="522"/>
      <c r="AU61" s="522"/>
      <c r="AV61" s="522"/>
      <c r="AW61" s="522"/>
    </row>
    <row r="62" spans="1:49">
      <c r="A62" s="519" t="s">
        <v>250</v>
      </c>
      <c r="B62" s="523" t="s">
        <v>160</v>
      </c>
      <c r="C62" s="518" t="s">
        <v>142</v>
      </c>
      <c r="D62" s="524"/>
      <c r="E62" s="524"/>
      <c r="F62" s="524">
        <f>SUM(G62:R62)</f>
        <v>0</v>
      </c>
      <c r="G62" s="524"/>
      <c r="H62" s="524"/>
      <c r="I62" s="524"/>
      <c r="J62" s="524"/>
      <c r="K62" s="524"/>
      <c r="L62" s="524"/>
      <c r="M62" s="524"/>
      <c r="N62" s="524"/>
      <c r="O62" s="524"/>
      <c r="P62" s="524"/>
      <c r="Q62" s="524"/>
      <c r="R62" s="524"/>
      <c r="AI62" s="522"/>
      <c r="AJ62" s="522"/>
      <c r="AK62" s="522"/>
      <c r="AL62" s="522"/>
      <c r="AM62" s="522"/>
      <c r="AN62" s="522"/>
      <c r="AO62" s="522"/>
      <c r="AP62" s="522"/>
      <c r="AQ62" s="522"/>
      <c r="AR62" s="522"/>
      <c r="AS62" s="522"/>
      <c r="AT62" s="522"/>
      <c r="AU62" s="522"/>
      <c r="AV62" s="522"/>
      <c r="AW62" s="522"/>
    </row>
    <row r="63" spans="1:49">
      <c r="A63" s="519" t="s">
        <v>168</v>
      </c>
      <c r="B63" s="523" t="s">
        <v>156</v>
      </c>
      <c r="C63" s="518" t="s">
        <v>142</v>
      </c>
      <c r="D63" s="524"/>
      <c r="E63" s="524"/>
      <c r="F63" s="524">
        <f>SUM(G63:R63)</f>
        <v>0</v>
      </c>
      <c r="G63" s="524"/>
      <c r="H63" s="524"/>
      <c r="I63" s="524"/>
      <c r="J63" s="524"/>
      <c r="K63" s="524"/>
      <c r="L63" s="524"/>
      <c r="M63" s="524"/>
      <c r="N63" s="524"/>
      <c r="O63" s="524"/>
      <c r="P63" s="524"/>
      <c r="Q63" s="524"/>
      <c r="R63" s="524"/>
      <c r="AI63" s="522"/>
      <c r="AJ63" s="522"/>
      <c r="AK63" s="522"/>
      <c r="AL63" s="522"/>
      <c r="AM63" s="522"/>
      <c r="AN63" s="522"/>
      <c r="AO63" s="522"/>
      <c r="AP63" s="522"/>
      <c r="AQ63" s="522"/>
      <c r="AR63" s="522"/>
      <c r="AS63" s="522"/>
      <c r="AT63" s="522"/>
      <c r="AU63" s="522"/>
      <c r="AV63" s="522"/>
      <c r="AW63" s="522"/>
    </row>
    <row r="64" spans="1:49" ht="24">
      <c r="A64" s="519" t="s">
        <v>352</v>
      </c>
      <c r="B64" s="523" t="s">
        <v>152</v>
      </c>
      <c r="C64" s="518" t="s">
        <v>142</v>
      </c>
      <c r="D64" s="524"/>
      <c r="E64" s="524"/>
      <c r="F64" s="524">
        <f>SUM(G64:R64)</f>
        <v>0</v>
      </c>
      <c r="G64" s="524"/>
      <c r="H64" s="524"/>
      <c r="I64" s="524"/>
      <c r="J64" s="524"/>
      <c r="K64" s="524"/>
      <c r="L64" s="524"/>
      <c r="M64" s="524"/>
      <c r="N64" s="524"/>
      <c r="O64" s="524"/>
      <c r="P64" s="524"/>
      <c r="Q64" s="524"/>
      <c r="R64" s="524"/>
      <c r="AI64" s="522"/>
      <c r="AJ64" s="522"/>
      <c r="AK64" s="522"/>
      <c r="AL64" s="522"/>
      <c r="AM64" s="522"/>
      <c r="AN64" s="522"/>
      <c r="AO64" s="522"/>
      <c r="AP64" s="522"/>
      <c r="AQ64" s="522"/>
      <c r="AR64" s="522"/>
      <c r="AS64" s="522"/>
      <c r="AT64" s="522"/>
      <c r="AU64" s="522"/>
      <c r="AV64" s="522"/>
      <c r="AW64" s="522"/>
    </row>
    <row r="65" spans="1:49" ht="24">
      <c r="A65" s="519">
        <v>7</v>
      </c>
      <c r="B65" s="520" t="s">
        <v>151</v>
      </c>
      <c r="C65" s="518" t="s">
        <v>142</v>
      </c>
      <c r="D65" s="521">
        <f>D66+D71+D72</f>
        <v>418679.64841000002</v>
      </c>
      <c r="E65" s="521">
        <f>E66+E71+E72</f>
        <v>407118.96327000001</v>
      </c>
      <c r="F65" s="521">
        <f>F66+F71+F72</f>
        <v>1747.9047619851963</v>
      </c>
      <c r="G65" s="521">
        <f t="shared" ref="G65:R65" si="21">G66+G71+G72</f>
        <v>403.61574162463307</v>
      </c>
      <c r="H65" s="521">
        <f t="shared" si="21"/>
        <v>315.6033959044384</v>
      </c>
      <c r="I65" s="521">
        <f t="shared" si="21"/>
        <v>256.46110398243172</v>
      </c>
      <c r="J65" s="521">
        <f t="shared" si="21"/>
        <v>45.178364606299091</v>
      </c>
      <c r="K65" s="521">
        <f t="shared" si="21"/>
        <v>0</v>
      </c>
      <c r="L65" s="521">
        <f t="shared" si="21"/>
        <v>0</v>
      </c>
      <c r="M65" s="521">
        <f t="shared" si="21"/>
        <v>0</v>
      </c>
      <c r="N65" s="521">
        <f t="shared" si="21"/>
        <v>0</v>
      </c>
      <c r="O65" s="521">
        <f t="shared" si="21"/>
        <v>0</v>
      </c>
      <c r="P65" s="521">
        <f t="shared" si="21"/>
        <v>119.48457895386652</v>
      </c>
      <c r="Q65" s="521">
        <f t="shared" si="21"/>
        <v>274.78338133664687</v>
      </c>
      <c r="R65" s="521">
        <f t="shared" si="21"/>
        <v>332.77819557688053</v>
      </c>
      <c r="AI65" s="522"/>
      <c r="AJ65" s="522"/>
      <c r="AK65" s="522"/>
      <c r="AL65" s="522"/>
      <c r="AM65" s="522"/>
      <c r="AN65" s="522"/>
      <c r="AO65" s="522"/>
      <c r="AP65" s="522"/>
      <c r="AQ65" s="522"/>
      <c r="AR65" s="522"/>
      <c r="AS65" s="522"/>
      <c r="AT65" s="522"/>
      <c r="AU65" s="522"/>
      <c r="AV65" s="522"/>
      <c r="AW65" s="522"/>
    </row>
    <row r="66" spans="1:49" ht="36">
      <c r="A66" s="519" t="s">
        <v>199</v>
      </c>
      <c r="B66" s="523" t="s">
        <v>353</v>
      </c>
      <c r="C66" s="518" t="s">
        <v>142</v>
      </c>
      <c r="D66" s="526">
        <f>D67+D68+D69+D70</f>
        <v>0</v>
      </c>
      <c r="E66" s="526">
        <f>E67+E68+E69+E70</f>
        <v>0</v>
      </c>
      <c r="F66" s="526">
        <f>F67+F68+F69+F70</f>
        <v>0</v>
      </c>
      <c r="G66" s="526">
        <f t="shared" ref="G66:R66" si="22">G67+G68+G69+G70</f>
        <v>0</v>
      </c>
      <c r="H66" s="526">
        <f t="shared" si="22"/>
        <v>0</v>
      </c>
      <c r="I66" s="526">
        <f t="shared" si="22"/>
        <v>0</v>
      </c>
      <c r="J66" s="526">
        <f t="shared" si="22"/>
        <v>0</v>
      </c>
      <c r="K66" s="526">
        <f t="shared" si="22"/>
        <v>0</v>
      </c>
      <c r="L66" s="526">
        <f t="shared" si="22"/>
        <v>0</v>
      </c>
      <c r="M66" s="526">
        <f t="shared" si="22"/>
        <v>0</v>
      </c>
      <c r="N66" s="526">
        <f t="shared" si="22"/>
        <v>0</v>
      </c>
      <c r="O66" s="526">
        <f t="shared" si="22"/>
        <v>0</v>
      </c>
      <c r="P66" s="526">
        <f t="shared" si="22"/>
        <v>0</v>
      </c>
      <c r="Q66" s="526">
        <f t="shared" si="22"/>
        <v>0</v>
      </c>
      <c r="R66" s="526">
        <f t="shared" si="22"/>
        <v>0</v>
      </c>
      <c r="AI66" s="522"/>
      <c r="AJ66" s="522"/>
      <c r="AK66" s="522"/>
      <c r="AL66" s="522"/>
      <c r="AM66" s="522"/>
      <c r="AN66" s="522"/>
      <c r="AO66" s="522"/>
      <c r="AP66" s="522"/>
      <c r="AQ66" s="522"/>
      <c r="AR66" s="522"/>
      <c r="AS66" s="522"/>
      <c r="AT66" s="522"/>
      <c r="AU66" s="522"/>
      <c r="AV66" s="522"/>
      <c r="AW66" s="522"/>
    </row>
    <row r="67" spans="1:49">
      <c r="A67" s="519" t="s">
        <v>354</v>
      </c>
      <c r="B67" s="523" t="s">
        <v>102</v>
      </c>
      <c r="C67" s="518" t="s">
        <v>142</v>
      </c>
      <c r="D67" s="526">
        <v>0</v>
      </c>
      <c r="E67" s="526">
        <v>0</v>
      </c>
      <c r="F67" s="526">
        <f>SUM(G67:R67)</f>
        <v>0</v>
      </c>
      <c r="G67" s="526">
        <v>0</v>
      </c>
      <c r="H67" s="526">
        <v>0</v>
      </c>
      <c r="I67" s="526">
        <v>0</v>
      </c>
      <c r="J67" s="526">
        <v>0</v>
      </c>
      <c r="K67" s="526">
        <v>0</v>
      </c>
      <c r="L67" s="526">
        <v>0</v>
      </c>
      <c r="M67" s="526">
        <v>0</v>
      </c>
      <c r="N67" s="526">
        <v>0</v>
      </c>
      <c r="O67" s="526">
        <v>0</v>
      </c>
      <c r="P67" s="526">
        <v>0</v>
      </c>
      <c r="Q67" s="526">
        <v>0</v>
      </c>
      <c r="R67" s="526">
        <v>0</v>
      </c>
      <c r="AI67" s="522"/>
      <c r="AJ67" s="522"/>
      <c r="AK67" s="522"/>
      <c r="AL67" s="522"/>
      <c r="AM67" s="522"/>
      <c r="AN67" s="522"/>
      <c r="AO67" s="522"/>
      <c r="AP67" s="522"/>
      <c r="AQ67" s="522"/>
      <c r="AR67" s="522"/>
      <c r="AS67" s="522"/>
      <c r="AT67" s="522"/>
      <c r="AU67" s="522"/>
      <c r="AV67" s="522"/>
      <c r="AW67" s="522"/>
    </row>
    <row r="68" spans="1:49">
      <c r="A68" s="519" t="s">
        <v>355</v>
      </c>
      <c r="B68" s="523" t="s">
        <v>158</v>
      </c>
      <c r="C68" s="518" t="s">
        <v>142</v>
      </c>
      <c r="D68" s="526">
        <v>0</v>
      </c>
      <c r="E68" s="526">
        <v>0</v>
      </c>
      <c r="F68" s="526">
        <f>SUM(G68:R68)</f>
        <v>0</v>
      </c>
      <c r="G68" s="526">
        <v>0</v>
      </c>
      <c r="H68" s="526">
        <v>0</v>
      </c>
      <c r="I68" s="526">
        <v>0</v>
      </c>
      <c r="J68" s="526">
        <v>0</v>
      </c>
      <c r="K68" s="526">
        <v>0</v>
      </c>
      <c r="L68" s="526">
        <v>0</v>
      </c>
      <c r="M68" s="526">
        <v>0</v>
      </c>
      <c r="N68" s="526">
        <v>0</v>
      </c>
      <c r="O68" s="526">
        <v>0</v>
      </c>
      <c r="P68" s="526">
        <v>0</v>
      </c>
      <c r="Q68" s="526">
        <v>0</v>
      </c>
      <c r="R68" s="526">
        <v>0</v>
      </c>
      <c r="AI68" s="522"/>
      <c r="AJ68" s="522"/>
      <c r="AK68" s="522"/>
      <c r="AL68" s="522"/>
      <c r="AM68" s="522"/>
      <c r="AN68" s="522"/>
      <c r="AO68" s="522"/>
      <c r="AP68" s="522"/>
      <c r="AQ68" s="522"/>
      <c r="AR68" s="522"/>
      <c r="AS68" s="522"/>
      <c r="AT68" s="522"/>
      <c r="AU68" s="522"/>
      <c r="AV68" s="522"/>
      <c r="AW68" s="522"/>
    </row>
    <row r="69" spans="1:49">
      <c r="A69" s="519" t="s">
        <v>356</v>
      </c>
      <c r="B69" s="523" t="s">
        <v>160</v>
      </c>
      <c r="C69" s="518" t="s">
        <v>142</v>
      </c>
      <c r="D69" s="526">
        <v>0</v>
      </c>
      <c r="E69" s="526">
        <v>0</v>
      </c>
      <c r="F69" s="526">
        <f>SUM(G69:R69)</f>
        <v>0</v>
      </c>
      <c r="G69" s="526">
        <v>0</v>
      </c>
      <c r="H69" s="526">
        <v>0</v>
      </c>
      <c r="I69" s="526">
        <v>0</v>
      </c>
      <c r="J69" s="526">
        <v>0</v>
      </c>
      <c r="K69" s="526">
        <v>0</v>
      </c>
      <c r="L69" s="526">
        <v>0</v>
      </c>
      <c r="M69" s="526">
        <v>0</v>
      </c>
      <c r="N69" s="526">
        <v>0</v>
      </c>
      <c r="O69" s="526">
        <v>0</v>
      </c>
      <c r="P69" s="526">
        <v>0</v>
      </c>
      <c r="Q69" s="526">
        <v>0</v>
      </c>
      <c r="R69" s="526">
        <v>0</v>
      </c>
      <c r="AI69" s="522"/>
      <c r="AJ69" s="522"/>
      <c r="AK69" s="522"/>
      <c r="AL69" s="522"/>
      <c r="AM69" s="522"/>
      <c r="AN69" s="522"/>
      <c r="AO69" s="522"/>
      <c r="AP69" s="522"/>
      <c r="AQ69" s="522"/>
      <c r="AR69" s="522"/>
      <c r="AS69" s="522"/>
      <c r="AT69" s="522"/>
      <c r="AU69" s="522"/>
      <c r="AV69" s="522"/>
      <c r="AW69" s="522"/>
    </row>
    <row r="70" spans="1:49">
      <c r="A70" s="519" t="s">
        <v>357</v>
      </c>
      <c r="B70" s="523" t="s">
        <v>156</v>
      </c>
      <c r="C70" s="518" t="s">
        <v>142</v>
      </c>
      <c r="D70" s="526">
        <v>0</v>
      </c>
      <c r="E70" s="526">
        <v>0</v>
      </c>
      <c r="F70" s="526">
        <f>SUM(G70:R70)</f>
        <v>0</v>
      </c>
      <c r="G70" s="526">
        <v>0</v>
      </c>
      <c r="H70" s="526">
        <v>0</v>
      </c>
      <c r="I70" s="526">
        <v>0</v>
      </c>
      <c r="J70" s="526">
        <v>0</v>
      </c>
      <c r="K70" s="526">
        <v>0</v>
      </c>
      <c r="L70" s="526">
        <v>0</v>
      </c>
      <c r="M70" s="526">
        <v>0</v>
      </c>
      <c r="N70" s="526">
        <v>0</v>
      </c>
      <c r="O70" s="526">
        <v>0</v>
      </c>
      <c r="P70" s="526">
        <v>0</v>
      </c>
      <c r="Q70" s="526">
        <v>0</v>
      </c>
      <c r="R70" s="526">
        <v>0</v>
      </c>
      <c r="AI70" s="522"/>
      <c r="AJ70" s="522"/>
      <c r="AK70" s="522"/>
      <c r="AL70" s="522"/>
      <c r="AM70" s="522"/>
      <c r="AN70" s="522"/>
      <c r="AO70" s="522"/>
      <c r="AP70" s="522"/>
      <c r="AQ70" s="522"/>
      <c r="AR70" s="522"/>
      <c r="AS70" s="522"/>
      <c r="AT70" s="522"/>
      <c r="AU70" s="522"/>
      <c r="AV70" s="522"/>
      <c r="AW70" s="522"/>
    </row>
    <row r="71" spans="1:49" ht="24">
      <c r="A71" s="519" t="s">
        <v>200</v>
      </c>
      <c r="B71" s="523" t="s">
        <v>152</v>
      </c>
      <c r="C71" s="518" t="s">
        <v>142</v>
      </c>
      <c r="D71" s="524"/>
      <c r="E71" s="524"/>
      <c r="F71" s="524">
        <f>SUM(G71:R71)</f>
        <v>7.307352718137671</v>
      </c>
      <c r="G71" s="524">
        <v>1.6726571707317075</v>
      </c>
      <c r="H71" s="524">
        <v>1.3136559626362223</v>
      </c>
      <c r="I71" s="524">
        <v>1.080070243902439</v>
      </c>
      <c r="J71" s="524">
        <v>0.19414076655052268</v>
      </c>
      <c r="K71" s="524">
        <v>0</v>
      </c>
      <c r="L71" s="524">
        <v>0</v>
      </c>
      <c r="M71" s="524">
        <v>0</v>
      </c>
      <c r="N71" s="524">
        <v>0</v>
      </c>
      <c r="O71" s="524">
        <v>0</v>
      </c>
      <c r="P71" s="524">
        <v>0.50710455480458416</v>
      </c>
      <c r="Q71" s="524">
        <v>1.1523273365853659</v>
      </c>
      <c r="R71" s="524">
        <v>1.3873966829268294</v>
      </c>
      <c r="AI71" s="522"/>
      <c r="AJ71" s="522"/>
      <c r="AK71" s="522"/>
      <c r="AL71" s="522"/>
      <c r="AM71" s="522"/>
      <c r="AN71" s="522"/>
      <c r="AO71" s="522"/>
      <c r="AP71" s="522"/>
      <c r="AQ71" s="522"/>
      <c r="AR71" s="522"/>
      <c r="AS71" s="522"/>
      <c r="AT71" s="522"/>
      <c r="AU71" s="522"/>
      <c r="AV71" s="522"/>
      <c r="AW71" s="522"/>
    </row>
    <row r="72" spans="1:49" ht="36">
      <c r="A72" s="519" t="s">
        <v>201</v>
      </c>
      <c r="B72" s="523" t="s">
        <v>599</v>
      </c>
      <c r="C72" s="518" t="s">
        <v>142</v>
      </c>
      <c r="D72" s="526">
        <f>D73+D75+D77+D79</f>
        <v>418679.64841000002</v>
      </c>
      <c r="E72" s="526">
        <f>E73+E75+E77+E79</f>
        <v>407118.96327000001</v>
      </c>
      <c r="F72" s="526">
        <f>F73+F75+F77+F79</f>
        <v>1740.5974092670585</v>
      </c>
      <c r="G72" s="526">
        <f t="shared" ref="G72:R72" si="23">G73+G75+G77+G79</f>
        <v>401.94308445390135</v>
      </c>
      <c r="H72" s="526">
        <f t="shared" si="23"/>
        <v>314.28973994180217</v>
      </c>
      <c r="I72" s="526">
        <f t="shared" si="23"/>
        <v>255.38103373852928</v>
      </c>
      <c r="J72" s="526">
        <f t="shared" si="23"/>
        <v>44.984223839748566</v>
      </c>
      <c r="K72" s="526">
        <f t="shared" si="23"/>
        <v>0</v>
      </c>
      <c r="L72" s="526">
        <f t="shared" si="23"/>
        <v>0</v>
      </c>
      <c r="M72" s="526">
        <f t="shared" si="23"/>
        <v>0</v>
      </c>
      <c r="N72" s="526">
        <f t="shared" si="23"/>
        <v>0</v>
      </c>
      <c r="O72" s="526">
        <f t="shared" si="23"/>
        <v>0</v>
      </c>
      <c r="P72" s="526">
        <f t="shared" si="23"/>
        <v>118.97747439906193</v>
      </c>
      <c r="Q72" s="526">
        <f t="shared" si="23"/>
        <v>273.63105400006151</v>
      </c>
      <c r="R72" s="526">
        <f t="shared" si="23"/>
        <v>331.39079889395373</v>
      </c>
      <c r="AI72" s="522"/>
      <c r="AJ72" s="522"/>
      <c r="AK72" s="522"/>
      <c r="AL72" s="522"/>
      <c r="AM72" s="522"/>
      <c r="AN72" s="522"/>
      <c r="AO72" s="522"/>
      <c r="AP72" s="522"/>
      <c r="AQ72" s="522"/>
      <c r="AR72" s="522"/>
      <c r="AS72" s="522"/>
      <c r="AT72" s="522"/>
      <c r="AU72" s="522"/>
      <c r="AV72" s="522"/>
      <c r="AW72" s="522"/>
    </row>
    <row r="73" spans="1:49">
      <c r="A73" s="519" t="s">
        <v>153</v>
      </c>
      <c r="B73" s="523" t="s">
        <v>102</v>
      </c>
      <c r="C73" s="518" t="s">
        <v>142</v>
      </c>
      <c r="D73" s="524">
        <v>309449.3725</v>
      </c>
      <c r="E73" s="524">
        <v>313191.62163000001</v>
      </c>
      <c r="F73" s="524">
        <f>SUM(G73:R73)</f>
        <v>553.92047917044965</v>
      </c>
      <c r="G73" s="524">
        <v>126.79271101829691</v>
      </c>
      <c r="H73" s="524">
        <v>99.579282451008311</v>
      </c>
      <c r="I73" s="524">
        <v>81.87274518105616</v>
      </c>
      <c r="J73" s="524">
        <v>14.716484968251383</v>
      </c>
      <c r="K73" s="524">
        <v>0</v>
      </c>
      <c r="L73" s="524">
        <v>0</v>
      </c>
      <c r="M73" s="524">
        <v>0</v>
      </c>
      <c r="N73" s="524">
        <v>0</v>
      </c>
      <c r="O73" s="524">
        <v>0</v>
      </c>
      <c r="P73" s="524">
        <v>38.440131306329093</v>
      </c>
      <c r="Q73" s="524">
        <v>87.350061652046335</v>
      </c>
      <c r="R73" s="524">
        <v>105.16906259346152</v>
      </c>
      <c r="AI73" s="522"/>
      <c r="AJ73" s="522"/>
      <c r="AK73" s="522"/>
      <c r="AL73" s="522"/>
      <c r="AM73" s="522"/>
      <c r="AN73" s="522"/>
      <c r="AO73" s="522"/>
      <c r="AP73" s="522"/>
      <c r="AQ73" s="522"/>
      <c r="AR73" s="522"/>
      <c r="AS73" s="522"/>
      <c r="AT73" s="522"/>
      <c r="AU73" s="522"/>
      <c r="AV73" s="522"/>
      <c r="AW73" s="522"/>
    </row>
    <row r="74" spans="1:49">
      <c r="A74" s="519"/>
      <c r="B74" s="523" t="s">
        <v>154</v>
      </c>
      <c r="C74" s="518" t="s">
        <v>110</v>
      </c>
      <c r="D74" s="528">
        <f>IFERROR(D73/D$72,0)</f>
        <v>0.73910774902764276</v>
      </c>
      <c r="E74" s="528">
        <f t="shared" ref="E74:R74" si="24">IFERROR(E73/E$72,0)</f>
        <v>0.76928772640416732</v>
      </c>
      <c r="F74" s="528">
        <f t="shared" si="24"/>
        <v>0.3182358403047939</v>
      </c>
      <c r="G74" s="528">
        <f t="shared" si="24"/>
        <v>0.31544941540806309</v>
      </c>
      <c r="H74" s="528">
        <f t="shared" si="24"/>
        <v>0.31683911307269419</v>
      </c>
      <c r="I74" s="528">
        <f t="shared" si="24"/>
        <v>0.32059054653557867</v>
      </c>
      <c r="J74" s="528">
        <f t="shared" si="24"/>
        <v>0.32714769117007042</v>
      </c>
      <c r="K74" s="528">
        <f t="shared" si="24"/>
        <v>0</v>
      </c>
      <c r="L74" s="528">
        <f t="shared" si="24"/>
        <v>0</v>
      </c>
      <c r="M74" s="528">
        <f t="shared" si="24"/>
        <v>0</v>
      </c>
      <c r="N74" s="528">
        <f t="shared" si="24"/>
        <v>0</v>
      </c>
      <c r="O74" s="528">
        <f t="shared" si="24"/>
        <v>0</v>
      </c>
      <c r="P74" s="528">
        <f t="shared" si="24"/>
        <v>0.32308747097284302</v>
      </c>
      <c r="Q74" s="528">
        <f t="shared" si="24"/>
        <v>0.31922568866042045</v>
      </c>
      <c r="R74" s="528">
        <f t="shared" si="24"/>
        <v>0.317356616250278</v>
      </c>
      <c r="AI74" s="522"/>
      <c r="AJ74" s="522"/>
      <c r="AK74" s="522"/>
      <c r="AL74" s="522"/>
      <c r="AM74" s="522"/>
      <c r="AN74" s="522"/>
      <c r="AO74" s="522"/>
      <c r="AP74" s="522"/>
      <c r="AQ74" s="522"/>
      <c r="AR74" s="522"/>
      <c r="AS74" s="522"/>
      <c r="AT74" s="522"/>
      <c r="AU74" s="522"/>
      <c r="AV74" s="522"/>
      <c r="AW74" s="522"/>
    </row>
    <row r="75" spans="1:49">
      <c r="A75" s="519" t="s">
        <v>155</v>
      </c>
      <c r="B75" s="523" t="s">
        <v>158</v>
      </c>
      <c r="C75" s="518" t="s">
        <v>142</v>
      </c>
      <c r="D75" s="524">
        <v>100283.35361999999</v>
      </c>
      <c r="E75" s="524">
        <v>85453.910929999998</v>
      </c>
      <c r="F75" s="524">
        <f>SUM(G75:R75)</f>
        <v>1186.6769300966089</v>
      </c>
      <c r="G75" s="524">
        <v>275.15037343560442</v>
      </c>
      <c r="H75" s="524">
        <v>214.71045749079389</v>
      </c>
      <c r="I75" s="524">
        <v>173.50828855747312</v>
      </c>
      <c r="J75" s="524">
        <v>30.267738871497187</v>
      </c>
      <c r="K75" s="524">
        <v>0</v>
      </c>
      <c r="L75" s="524">
        <v>0</v>
      </c>
      <c r="M75" s="524">
        <v>0</v>
      </c>
      <c r="N75" s="524">
        <v>0</v>
      </c>
      <c r="O75" s="524">
        <v>0</v>
      </c>
      <c r="P75" s="524">
        <v>80.53734309273284</v>
      </c>
      <c r="Q75" s="524">
        <v>186.28099234801516</v>
      </c>
      <c r="R75" s="524">
        <v>226.22173630049224</v>
      </c>
      <c r="AI75" s="522"/>
      <c r="AJ75" s="522"/>
      <c r="AK75" s="522"/>
      <c r="AL75" s="522"/>
      <c r="AM75" s="522"/>
      <c r="AN75" s="522"/>
      <c r="AO75" s="522"/>
      <c r="AP75" s="522"/>
      <c r="AQ75" s="522"/>
      <c r="AR75" s="522"/>
      <c r="AS75" s="522"/>
      <c r="AT75" s="522"/>
      <c r="AU75" s="522"/>
      <c r="AV75" s="522"/>
      <c r="AW75" s="522"/>
    </row>
    <row r="76" spans="1:49">
      <c r="A76" s="519"/>
      <c r="B76" s="523" t="s">
        <v>154</v>
      </c>
      <c r="C76" s="518" t="s">
        <v>110</v>
      </c>
      <c r="D76" s="528">
        <f>IFERROR(D75/D$72,0)</f>
        <v>0.23952287626313187</v>
      </c>
      <c r="E76" s="528">
        <f t="shared" ref="E76:R76" si="25">IFERROR(E75/E$72,0)</f>
        <v>0.20989911706305667</v>
      </c>
      <c r="F76" s="528">
        <f t="shared" si="25"/>
        <v>0.6817641596952061</v>
      </c>
      <c r="G76" s="528">
        <f t="shared" si="25"/>
        <v>0.68455058459193685</v>
      </c>
      <c r="H76" s="528">
        <f t="shared" si="25"/>
        <v>0.68316088692730592</v>
      </c>
      <c r="I76" s="528">
        <f t="shared" si="25"/>
        <v>0.67940945346442128</v>
      </c>
      <c r="J76" s="528">
        <f t="shared" si="25"/>
        <v>0.67285230882992964</v>
      </c>
      <c r="K76" s="528">
        <f t="shared" si="25"/>
        <v>0</v>
      </c>
      <c r="L76" s="528">
        <f t="shared" si="25"/>
        <v>0</v>
      </c>
      <c r="M76" s="528">
        <f t="shared" si="25"/>
        <v>0</v>
      </c>
      <c r="N76" s="528">
        <f t="shared" si="25"/>
        <v>0</v>
      </c>
      <c r="O76" s="528">
        <f t="shared" si="25"/>
        <v>0</v>
      </c>
      <c r="P76" s="528">
        <f t="shared" si="25"/>
        <v>0.67691252902715704</v>
      </c>
      <c r="Q76" s="528">
        <f t="shared" si="25"/>
        <v>0.68077431133957944</v>
      </c>
      <c r="R76" s="528">
        <f t="shared" si="25"/>
        <v>0.68264338374972211</v>
      </c>
      <c r="AI76" s="522"/>
      <c r="AJ76" s="522"/>
      <c r="AK76" s="522"/>
      <c r="AL76" s="522"/>
      <c r="AM76" s="522"/>
      <c r="AN76" s="522"/>
      <c r="AO76" s="522"/>
      <c r="AP76" s="522"/>
      <c r="AQ76" s="522"/>
      <c r="AR76" s="522"/>
      <c r="AS76" s="522"/>
      <c r="AT76" s="522"/>
      <c r="AU76" s="522"/>
      <c r="AV76" s="522"/>
      <c r="AW76" s="522"/>
    </row>
    <row r="77" spans="1:49">
      <c r="A77" s="519" t="s">
        <v>157</v>
      </c>
      <c r="B77" s="523" t="s">
        <v>160</v>
      </c>
      <c r="C77" s="518" t="s">
        <v>142</v>
      </c>
      <c r="D77" s="524">
        <v>8891.9992000000002</v>
      </c>
      <c r="E77" s="524">
        <v>8422.1674299999995</v>
      </c>
      <c r="F77" s="524">
        <f>SUM(G77:R77)</f>
        <v>0</v>
      </c>
      <c r="G77" s="524">
        <v>0</v>
      </c>
      <c r="H77" s="524">
        <v>0</v>
      </c>
      <c r="I77" s="524">
        <v>0</v>
      </c>
      <c r="J77" s="524">
        <v>0</v>
      </c>
      <c r="K77" s="524">
        <v>0</v>
      </c>
      <c r="L77" s="524">
        <v>0</v>
      </c>
      <c r="M77" s="524">
        <v>0</v>
      </c>
      <c r="N77" s="524">
        <v>0</v>
      </c>
      <c r="O77" s="524">
        <v>0</v>
      </c>
      <c r="P77" s="524">
        <v>0</v>
      </c>
      <c r="Q77" s="524">
        <v>0</v>
      </c>
      <c r="R77" s="524">
        <v>0</v>
      </c>
      <c r="AI77" s="522"/>
      <c r="AJ77" s="522"/>
      <c r="AK77" s="522"/>
      <c r="AL77" s="522"/>
      <c r="AM77" s="522"/>
      <c r="AN77" s="522"/>
      <c r="AO77" s="522"/>
      <c r="AP77" s="522"/>
      <c r="AQ77" s="522"/>
      <c r="AR77" s="522"/>
      <c r="AS77" s="522"/>
      <c r="AT77" s="522"/>
      <c r="AU77" s="522"/>
      <c r="AV77" s="522"/>
      <c r="AW77" s="522"/>
    </row>
    <row r="78" spans="1:49">
      <c r="A78" s="519"/>
      <c r="B78" s="523" t="s">
        <v>154</v>
      </c>
      <c r="C78" s="518" t="s">
        <v>110</v>
      </c>
      <c r="D78" s="528">
        <f>IFERROR(D77/D$72,0)</f>
        <v>2.1238193052298401E-2</v>
      </c>
      <c r="E78" s="528">
        <f t="shared" ref="E78:F78" si="26">IFERROR(E77/E$72,0)</f>
        <v>2.0687239332584085E-2</v>
      </c>
      <c r="F78" s="528">
        <f t="shared" si="26"/>
        <v>0</v>
      </c>
      <c r="G78" s="528">
        <f t="shared" ref="G78" si="27">IFERROR(G77/G$72,0)</f>
        <v>0</v>
      </c>
      <c r="H78" s="528">
        <f t="shared" ref="H78" si="28">IFERROR(H77/H$72,0)</f>
        <v>0</v>
      </c>
      <c r="I78" s="528">
        <f t="shared" ref="I78" si="29">IFERROR(I77/I$72,0)</f>
        <v>0</v>
      </c>
      <c r="J78" s="528">
        <f t="shared" ref="J78" si="30">IFERROR(J77/J$72,0)</f>
        <v>0</v>
      </c>
      <c r="K78" s="528">
        <f t="shared" ref="K78" si="31">IFERROR(K77/K$72,0)</f>
        <v>0</v>
      </c>
      <c r="L78" s="528">
        <f t="shared" ref="L78" si="32">IFERROR(L77/L$72,0)</f>
        <v>0</v>
      </c>
      <c r="M78" s="528">
        <f t="shared" ref="M78" si="33">IFERROR(M77/M$72,0)</f>
        <v>0</v>
      </c>
      <c r="N78" s="528">
        <f t="shared" ref="N78" si="34">IFERROR(N77/N$72,0)</f>
        <v>0</v>
      </c>
      <c r="O78" s="528">
        <f t="shared" ref="O78" si="35">IFERROR(O77/O$72,0)</f>
        <v>0</v>
      </c>
      <c r="P78" s="528">
        <f t="shared" ref="P78" si="36">IFERROR(P77/P$72,0)</f>
        <v>0</v>
      </c>
      <c r="Q78" s="528">
        <f t="shared" ref="Q78" si="37">IFERROR(Q77/Q$72,0)</f>
        <v>0</v>
      </c>
      <c r="R78" s="528">
        <f t="shared" ref="R78" si="38">IFERROR(R77/R$72,0)</f>
        <v>0</v>
      </c>
      <c r="AI78" s="522"/>
      <c r="AJ78" s="522"/>
      <c r="AK78" s="522"/>
      <c r="AL78" s="522"/>
      <c r="AM78" s="522"/>
      <c r="AN78" s="522"/>
      <c r="AO78" s="522"/>
      <c r="AP78" s="522"/>
      <c r="AQ78" s="522"/>
      <c r="AR78" s="522"/>
      <c r="AS78" s="522"/>
      <c r="AT78" s="522"/>
      <c r="AU78" s="522"/>
      <c r="AV78" s="522"/>
      <c r="AW78" s="522"/>
    </row>
    <row r="79" spans="1:49">
      <c r="A79" s="519" t="s">
        <v>159</v>
      </c>
      <c r="B79" s="523" t="s">
        <v>156</v>
      </c>
      <c r="C79" s="518" t="s">
        <v>142</v>
      </c>
      <c r="D79" s="524">
        <v>54.923090000000002</v>
      </c>
      <c r="E79" s="524">
        <v>51.263280000000002</v>
      </c>
      <c r="F79" s="524">
        <f>SUM(G79:R79)</f>
        <v>0</v>
      </c>
      <c r="G79" s="524">
        <v>0</v>
      </c>
      <c r="H79" s="524">
        <v>0</v>
      </c>
      <c r="I79" s="524">
        <v>0</v>
      </c>
      <c r="J79" s="524">
        <v>0</v>
      </c>
      <c r="K79" s="524">
        <v>0</v>
      </c>
      <c r="L79" s="524">
        <v>0</v>
      </c>
      <c r="M79" s="524">
        <v>0</v>
      </c>
      <c r="N79" s="524">
        <v>0</v>
      </c>
      <c r="O79" s="524">
        <v>0</v>
      </c>
      <c r="P79" s="524">
        <v>0</v>
      </c>
      <c r="Q79" s="524">
        <v>0</v>
      </c>
      <c r="R79" s="524">
        <v>0</v>
      </c>
      <c r="AI79" s="522"/>
      <c r="AJ79" s="522"/>
      <c r="AK79" s="522"/>
      <c r="AL79" s="522"/>
      <c r="AM79" s="522"/>
      <c r="AN79" s="522"/>
      <c r="AO79" s="522"/>
      <c r="AP79" s="522"/>
      <c r="AQ79" s="522"/>
      <c r="AR79" s="522"/>
      <c r="AS79" s="522"/>
      <c r="AT79" s="522"/>
      <c r="AU79" s="522"/>
      <c r="AV79" s="522"/>
      <c r="AW79" s="522"/>
    </row>
    <row r="80" spans="1:49">
      <c r="A80" s="519"/>
      <c r="B80" s="523" t="s">
        <v>154</v>
      </c>
      <c r="C80" s="518" t="s">
        <v>110</v>
      </c>
      <c r="D80" s="528">
        <f>IFERROR(D79/D$72,0)</f>
        <v>1.3118165692691018E-4</v>
      </c>
      <c r="E80" s="528">
        <f t="shared" ref="E80:R80" si="39">IFERROR(E79/E$72,0)</f>
        <v>1.2591720019193101E-4</v>
      </c>
      <c r="F80" s="528">
        <f t="shared" si="39"/>
        <v>0</v>
      </c>
      <c r="G80" s="528">
        <f t="shared" si="39"/>
        <v>0</v>
      </c>
      <c r="H80" s="528">
        <f t="shared" si="39"/>
        <v>0</v>
      </c>
      <c r="I80" s="528">
        <f t="shared" si="39"/>
        <v>0</v>
      </c>
      <c r="J80" s="528">
        <f t="shared" si="39"/>
        <v>0</v>
      </c>
      <c r="K80" s="528">
        <f t="shared" si="39"/>
        <v>0</v>
      </c>
      <c r="L80" s="528">
        <f t="shared" si="39"/>
        <v>0</v>
      </c>
      <c r="M80" s="528">
        <f t="shared" si="39"/>
        <v>0</v>
      </c>
      <c r="N80" s="528">
        <f t="shared" si="39"/>
        <v>0</v>
      </c>
      <c r="O80" s="528">
        <f t="shared" si="39"/>
        <v>0</v>
      </c>
      <c r="P80" s="528">
        <f t="shared" si="39"/>
        <v>0</v>
      </c>
      <c r="Q80" s="528">
        <f t="shared" si="39"/>
        <v>0</v>
      </c>
      <c r="R80" s="528">
        <f t="shared" si="39"/>
        <v>0</v>
      </c>
      <c r="AI80" s="522"/>
      <c r="AJ80" s="522"/>
      <c r="AK80" s="522"/>
      <c r="AL80" s="522"/>
      <c r="AM80" s="522"/>
      <c r="AN80" s="522"/>
      <c r="AO80" s="522"/>
      <c r="AP80" s="522"/>
      <c r="AQ80" s="522"/>
      <c r="AR80" s="522"/>
      <c r="AS80" s="522"/>
      <c r="AT80" s="522"/>
      <c r="AU80" s="522"/>
      <c r="AV80" s="522"/>
      <c r="AW80" s="522"/>
    </row>
    <row r="81" spans="1:49" ht="36">
      <c r="A81" s="519">
        <v>8</v>
      </c>
      <c r="B81" s="520" t="s">
        <v>358</v>
      </c>
      <c r="C81" s="518" t="s">
        <v>162</v>
      </c>
      <c r="D81" s="529">
        <f>D82+D83+D84+D85</f>
        <v>0</v>
      </c>
      <c r="E81" s="529">
        <f>E82+E83+E84+E85</f>
        <v>0</v>
      </c>
      <c r="F81" s="529">
        <f>F82+F83+F84+F85</f>
        <v>0.97351266841030226</v>
      </c>
      <c r="G81" s="529">
        <f t="shared" ref="G81:R81" si="40">G82+G83+G84+G85</f>
        <v>0.97351266841030226</v>
      </c>
      <c r="H81" s="529">
        <f t="shared" si="40"/>
        <v>0.97351266841030226</v>
      </c>
      <c r="I81" s="529">
        <f t="shared" si="40"/>
        <v>0.97351266841030226</v>
      </c>
      <c r="J81" s="529">
        <f t="shared" si="40"/>
        <v>0.97351266841030226</v>
      </c>
      <c r="K81" s="529">
        <f t="shared" si="40"/>
        <v>0</v>
      </c>
      <c r="L81" s="529">
        <f t="shared" si="40"/>
        <v>0</v>
      </c>
      <c r="M81" s="529">
        <f t="shared" si="40"/>
        <v>0</v>
      </c>
      <c r="N81" s="529">
        <f t="shared" si="40"/>
        <v>0</v>
      </c>
      <c r="O81" s="529">
        <f t="shared" si="40"/>
        <v>0</v>
      </c>
      <c r="P81" s="529">
        <f t="shared" si="40"/>
        <v>0.97351266841030226</v>
      </c>
      <c r="Q81" s="529">
        <f t="shared" si="40"/>
        <v>0.97351266841030226</v>
      </c>
      <c r="R81" s="529">
        <f t="shared" si="40"/>
        <v>0.97351266841030226</v>
      </c>
      <c r="AI81" s="522"/>
      <c r="AJ81" s="522"/>
      <c r="AK81" s="522"/>
      <c r="AL81" s="522"/>
      <c r="AM81" s="522"/>
      <c r="AN81" s="522"/>
      <c r="AO81" s="522"/>
      <c r="AP81" s="522"/>
      <c r="AQ81" s="522"/>
      <c r="AR81" s="522"/>
      <c r="AS81" s="522"/>
      <c r="AT81" s="522"/>
      <c r="AU81" s="522"/>
      <c r="AV81" s="522"/>
      <c r="AW81" s="522"/>
    </row>
    <row r="82" spans="1:49">
      <c r="A82" s="519" t="s">
        <v>251</v>
      </c>
      <c r="B82" s="523" t="s">
        <v>102</v>
      </c>
      <c r="C82" s="518" t="s">
        <v>162</v>
      </c>
      <c r="D82" s="530"/>
      <c r="E82" s="530"/>
      <c r="F82" s="530">
        <v>0.30321266841030226</v>
      </c>
      <c r="G82" s="530">
        <v>0.30321266841030226</v>
      </c>
      <c r="H82" s="530">
        <v>0.30321266841030226</v>
      </c>
      <c r="I82" s="530">
        <v>0.30321266841030226</v>
      </c>
      <c r="J82" s="530">
        <v>0.30321266841030226</v>
      </c>
      <c r="K82" s="530">
        <v>0</v>
      </c>
      <c r="L82" s="530">
        <v>0</v>
      </c>
      <c r="M82" s="530">
        <v>0</v>
      </c>
      <c r="N82" s="530">
        <v>0</v>
      </c>
      <c r="O82" s="530">
        <v>0</v>
      </c>
      <c r="P82" s="530">
        <v>0.30321266841030226</v>
      </c>
      <c r="Q82" s="530">
        <v>0.30321266841030226</v>
      </c>
      <c r="R82" s="530">
        <v>0.30321266841030226</v>
      </c>
      <c r="AI82" s="522"/>
      <c r="AJ82" s="522"/>
      <c r="AK82" s="522"/>
      <c r="AL82" s="522"/>
      <c r="AM82" s="522"/>
      <c r="AN82" s="522"/>
      <c r="AO82" s="522"/>
      <c r="AP82" s="522"/>
      <c r="AQ82" s="522"/>
      <c r="AR82" s="522"/>
      <c r="AS82" s="522"/>
      <c r="AT82" s="522"/>
      <c r="AU82" s="522"/>
      <c r="AV82" s="522"/>
      <c r="AW82" s="522"/>
    </row>
    <row r="83" spans="1:49">
      <c r="A83" s="519" t="s">
        <v>252</v>
      </c>
      <c r="B83" s="523" t="s">
        <v>158</v>
      </c>
      <c r="C83" s="518" t="s">
        <v>162</v>
      </c>
      <c r="D83" s="530"/>
      <c r="E83" s="530"/>
      <c r="F83" s="530">
        <v>0.67030000000000001</v>
      </c>
      <c r="G83" s="530">
        <v>0.67030000000000001</v>
      </c>
      <c r="H83" s="530">
        <v>0.67030000000000001</v>
      </c>
      <c r="I83" s="530">
        <v>0.67030000000000001</v>
      </c>
      <c r="J83" s="530">
        <v>0.67030000000000001</v>
      </c>
      <c r="K83" s="530">
        <v>0</v>
      </c>
      <c r="L83" s="530">
        <v>0</v>
      </c>
      <c r="M83" s="530">
        <v>0</v>
      </c>
      <c r="N83" s="530">
        <v>0</v>
      </c>
      <c r="O83" s="530">
        <v>0</v>
      </c>
      <c r="P83" s="530">
        <v>0.67030000000000001</v>
      </c>
      <c r="Q83" s="530">
        <v>0.67030000000000001</v>
      </c>
      <c r="R83" s="530">
        <v>0.67030000000000001</v>
      </c>
      <c r="AI83" s="522"/>
      <c r="AJ83" s="522"/>
      <c r="AK83" s="522"/>
      <c r="AL83" s="522"/>
      <c r="AM83" s="522"/>
      <c r="AN83" s="522"/>
      <c r="AO83" s="522"/>
      <c r="AP83" s="522"/>
      <c r="AQ83" s="522"/>
      <c r="AR83" s="522"/>
      <c r="AS83" s="522"/>
      <c r="AT83" s="522"/>
      <c r="AU83" s="522"/>
      <c r="AV83" s="522"/>
      <c r="AW83" s="522"/>
    </row>
    <row r="84" spans="1:49">
      <c r="A84" s="519" t="s">
        <v>253</v>
      </c>
      <c r="B84" s="523" t="s">
        <v>160</v>
      </c>
      <c r="C84" s="518" t="s">
        <v>162</v>
      </c>
      <c r="D84" s="530"/>
      <c r="E84" s="530"/>
      <c r="F84" s="530">
        <v>0</v>
      </c>
      <c r="G84" s="530">
        <v>0</v>
      </c>
      <c r="H84" s="530">
        <v>0</v>
      </c>
      <c r="I84" s="530">
        <v>0</v>
      </c>
      <c r="J84" s="530">
        <v>0</v>
      </c>
      <c r="K84" s="530">
        <v>0</v>
      </c>
      <c r="L84" s="530">
        <v>0</v>
      </c>
      <c r="M84" s="530">
        <v>0</v>
      </c>
      <c r="N84" s="530">
        <v>0</v>
      </c>
      <c r="O84" s="530">
        <v>0</v>
      </c>
      <c r="P84" s="530">
        <v>0</v>
      </c>
      <c r="Q84" s="530">
        <v>0</v>
      </c>
      <c r="R84" s="530">
        <v>0</v>
      </c>
      <c r="AI84" s="522"/>
      <c r="AJ84" s="522"/>
      <c r="AK84" s="522"/>
      <c r="AL84" s="522"/>
      <c r="AM84" s="522"/>
      <c r="AN84" s="522"/>
      <c r="AO84" s="522"/>
      <c r="AP84" s="522"/>
      <c r="AQ84" s="522"/>
      <c r="AR84" s="522"/>
      <c r="AS84" s="522"/>
      <c r="AT84" s="522"/>
      <c r="AU84" s="522"/>
      <c r="AV84" s="522"/>
      <c r="AW84" s="522"/>
    </row>
    <row r="85" spans="1:49">
      <c r="A85" s="519" t="s">
        <v>254</v>
      </c>
      <c r="B85" s="523" t="s">
        <v>156</v>
      </c>
      <c r="C85" s="518" t="s">
        <v>162</v>
      </c>
      <c r="D85" s="530"/>
      <c r="E85" s="530"/>
      <c r="F85" s="530">
        <v>0</v>
      </c>
      <c r="G85" s="530">
        <v>0</v>
      </c>
      <c r="H85" s="530">
        <v>0</v>
      </c>
      <c r="I85" s="530">
        <v>0</v>
      </c>
      <c r="J85" s="530">
        <v>0</v>
      </c>
      <c r="K85" s="530">
        <v>0</v>
      </c>
      <c r="L85" s="530">
        <v>0</v>
      </c>
      <c r="M85" s="530">
        <v>0</v>
      </c>
      <c r="N85" s="530">
        <v>0</v>
      </c>
      <c r="O85" s="530">
        <v>0</v>
      </c>
      <c r="P85" s="530">
        <v>0</v>
      </c>
      <c r="Q85" s="530">
        <v>0</v>
      </c>
      <c r="R85" s="530">
        <v>0</v>
      </c>
      <c r="AI85" s="522"/>
      <c r="AJ85" s="522"/>
      <c r="AK85" s="522"/>
      <c r="AL85" s="522"/>
      <c r="AM85" s="522"/>
      <c r="AN85" s="522"/>
      <c r="AO85" s="522"/>
      <c r="AP85" s="522"/>
      <c r="AQ85" s="522"/>
      <c r="AR85" s="522"/>
      <c r="AS85" s="522"/>
      <c r="AT85" s="522"/>
      <c r="AU85" s="522"/>
      <c r="AV85" s="522"/>
      <c r="AW85" s="522"/>
    </row>
    <row r="86" spans="1:49" ht="60">
      <c r="A86" s="519" t="s">
        <v>282</v>
      </c>
      <c r="B86" s="523" t="s">
        <v>359</v>
      </c>
      <c r="C86" s="518" t="s">
        <v>162</v>
      </c>
      <c r="D86" s="524">
        <v>0</v>
      </c>
      <c r="E86" s="524">
        <v>0</v>
      </c>
      <c r="F86" s="524">
        <v>0</v>
      </c>
      <c r="G86" s="524">
        <v>0</v>
      </c>
      <c r="H86" s="524">
        <v>0</v>
      </c>
      <c r="I86" s="524">
        <v>0</v>
      </c>
      <c r="J86" s="524">
        <v>0</v>
      </c>
      <c r="K86" s="524">
        <v>0</v>
      </c>
      <c r="L86" s="524">
        <v>0</v>
      </c>
      <c r="M86" s="524">
        <v>0</v>
      </c>
      <c r="N86" s="524">
        <v>0</v>
      </c>
      <c r="O86" s="524">
        <v>0</v>
      </c>
      <c r="P86" s="524">
        <v>0</v>
      </c>
      <c r="Q86" s="524">
        <v>0</v>
      </c>
      <c r="R86" s="524">
        <v>0</v>
      </c>
      <c r="AI86" s="522"/>
      <c r="AJ86" s="522"/>
      <c r="AK86" s="522"/>
      <c r="AL86" s="522"/>
      <c r="AM86" s="522"/>
      <c r="AN86" s="522"/>
      <c r="AO86" s="522"/>
      <c r="AP86" s="522"/>
      <c r="AQ86" s="522"/>
      <c r="AR86" s="522"/>
      <c r="AS86" s="522"/>
      <c r="AT86" s="522"/>
      <c r="AU86" s="522"/>
      <c r="AV86" s="522"/>
      <c r="AW86" s="522"/>
    </row>
    <row r="87" spans="1:49">
      <c r="A87" s="519" t="s">
        <v>274</v>
      </c>
      <c r="B87" s="523" t="s">
        <v>102</v>
      </c>
      <c r="C87" s="518" t="s">
        <v>162</v>
      </c>
      <c r="D87" s="524">
        <v>0</v>
      </c>
      <c r="E87" s="524">
        <v>0</v>
      </c>
      <c r="F87" s="524">
        <v>0</v>
      </c>
      <c r="G87" s="524">
        <v>0</v>
      </c>
      <c r="H87" s="524">
        <v>0</v>
      </c>
      <c r="I87" s="524">
        <v>0</v>
      </c>
      <c r="J87" s="524">
        <v>0</v>
      </c>
      <c r="K87" s="524">
        <v>0</v>
      </c>
      <c r="L87" s="524">
        <v>0</v>
      </c>
      <c r="M87" s="524">
        <v>0</v>
      </c>
      <c r="N87" s="524">
        <v>0</v>
      </c>
      <c r="O87" s="524">
        <v>0</v>
      </c>
      <c r="P87" s="524">
        <v>0</v>
      </c>
      <c r="Q87" s="524">
        <v>0</v>
      </c>
      <c r="R87" s="524">
        <v>0</v>
      </c>
      <c r="AI87" s="522"/>
      <c r="AJ87" s="522"/>
      <c r="AK87" s="522"/>
      <c r="AL87" s="522"/>
      <c r="AM87" s="522"/>
      <c r="AN87" s="522"/>
      <c r="AO87" s="522"/>
      <c r="AP87" s="522"/>
      <c r="AQ87" s="522"/>
      <c r="AR87" s="522"/>
      <c r="AS87" s="522"/>
      <c r="AT87" s="522"/>
      <c r="AU87" s="522"/>
      <c r="AV87" s="522"/>
      <c r="AW87" s="522"/>
    </row>
    <row r="88" spans="1:49">
      <c r="A88" s="519" t="s">
        <v>313</v>
      </c>
      <c r="B88" s="523" t="s">
        <v>158</v>
      </c>
      <c r="C88" s="518" t="s">
        <v>162</v>
      </c>
      <c r="D88" s="524">
        <v>0</v>
      </c>
      <c r="E88" s="524">
        <v>0</v>
      </c>
      <c r="F88" s="524">
        <v>0</v>
      </c>
      <c r="G88" s="524">
        <v>0</v>
      </c>
      <c r="H88" s="524">
        <v>0</v>
      </c>
      <c r="I88" s="524">
        <v>0</v>
      </c>
      <c r="J88" s="524">
        <v>0</v>
      </c>
      <c r="K88" s="524">
        <v>0</v>
      </c>
      <c r="L88" s="524">
        <v>0</v>
      </c>
      <c r="M88" s="524">
        <v>0</v>
      </c>
      <c r="N88" s="524">
        <v>0</v>
      </c>
      <c r="O88" s="524">
        <v>0</v>
      </c>
      <c r="P88" s="524">
        <v>0</v>
      </c>
      <c r="Q88" s="524">
        <v>0</v>
      </c>
      <c r="R88" s="524">
        <v>0</v>
      </c>
      <c r="AI88" s="522"/>
      <c r="AJ88" s="522"/>
      <c r="AK88" s="522"/>
      <c r="AL88" s="522"/>
      <c r="AM88" s="522"/>
      <c r="AN88" s="522"/>
      <c r="AO88" s="522"/>
      <c r="AP88" s="522"/>
      <c r="AQ88" s="522"/>
      <c r="AR88" s="522"/>
      <c r="AS88" s="522"/>
      <c r="AT88" s="522"/>
      <c r="AU88" s="522"/>
      <c r="AV88" s="522"/>
      <c r="AW88" s="522"/>
    </row>
    <row r="89" spans="1:49">
      <c r="A89" s="519" t="s">
        <v>314</v>
      </c>
      <c r="B89" s="523" t="s">
        <v>160</v>
      </c>
      <c r="C89" s="518" t="s">
        <v>162</v>
      </c>
      <c r="D89" s="524">
        <v>0</v>
      </c>
      <c r="E89" s="524">
        <v>0</v>
      </c>
      <c r="F89" s="524">
        <v>0</v>
      </c>
      <c r="G89" s="524">
        <v>0</v>
      </c>
      <c r="H89" s="524">
        <v>0</v>
      </c>
      <c r="I89" s="524">
        <v>0</v>
      </c>
      <c r="J89" s="524">
        <v>0</v>
      </c>
      <c r="K89" s="524">
        <v>0</v>
      </c>
      <c r="L89" s="524">
        <v>0</v>
      </c>
      <c r="M89" s="524">
        <v>0</v>
      </c>
      <c r="N89" s="524">
        <v>0</v>
      </c>
      <c r="O89" s="524">
        <v>0</v>
      </c>
      <c r="P89" s="524">
        <v>0</v>
      </c>
      <c r="Q89" s="524">
        <v>0</v>
      </c>
      <c r="R89" s="524">
        <v>0</v>
      </c>
      <c r="AI89" s="522"/>
      <c r="AJ89" s="522"/>
      <c r="AK89" s="522"/>
      <c r="AL89" s="522"/>
      <c r="AM89" s="522"/>
      <c r="AN89" s="522"/>
      <c r="AO89" s="522"/>
      <c r="AP89" s="522"/>
      <c r="AQ89" s="522"/>
      <c r="AR89" s="522"/>
      <c r="AS89" s="522"/>
      <c r="AT89" s="522"/>
      <c r="AU89" s="522"/>
      <c r="AV89" s="522"/>
      <c r="AW89" s="522"/>
    </row>
    <row r="90" spans="1:49">
      <c r="A90" s="519" t="s">
        <v>360</v>
      </c>
      <c r="B90" s="523" t="s">
        <v>156</v>
      </c>
      <c r="C90" s="518" t="s">
        <v>162</v>
      </c>
      <c r="D90" s="524">
        <v>0</v>
      </c>
      <c r="E90" s="524">
        <v>0</v>
      </c>
      <c r="F90" s="524">
        <v>0</v>
      </c>
      <c r="G90" s="524">
        <v>0</v>
      </c>
      <c r="H90" s="524">
        <v>0</v>
      </c>
      <c r="I90" s="524">
        <v>0</v>
      </c>
      <c r="J90" s="524">
        <v>0</v>
      </c>
      <c r="K90" s="524">
        <v>0</v>
      </c>
      <c r="L90" s="524">
        <v>0</v>
      </c>
      <c r="M90" s="524">
        <v>0</v>
      </c>
      <c r="N90" s="524">
        <v>0</v>
      </c>
      <c r="O90" s="524">
        <v>0</v>
      </c>
      <c r="P90" s="524">
        <v>0</v>
      </c>
      <c r="Q90" s="524">
        <v>0</v>
      </c>
      <c r="R90" s="524">
        <v>0</v>
      </c>
      <c r="AI90" s="522"/>
      <c r="AJ90" s="522"/>
      <c r="AK90" s="522"/>
      <c r="AL90" s="522"/>
      <c r="AM90" s="522"/>
      <c r="AN90" s="522"/>
      <c r="AO90" s="522"/>
      <c r="AP90" s="522"/>
      <c r="AQ90" s="522"/>
      <c r="AR90" s="522"/>
      <c r="AS90" s="522"/>
      <c r="AT90" s="522"/>
      <c r="AU90" s="522"/>
      <c r="AV90" s="522"/>
      <c r="AW90" s="522"/>
    </row>
    <row r="91" spans="1:49">
      <c r="A91" s="531"/>
      <c r="B91" s="532"/>
      <c r="C91" s="533"/>
      <c r="D91" s="534"/>
      <c r="E91" s="534"/>
      <c r="F91" s="534"/>
      <c r="G91" s="534"/>
      <c r="H91" s="534"/>
      <c r="I91" s="534"/>
      <c r="J91" s="534"/>
      <c r="K91" s="534"/>
      <c r="L91" s="534"/>
      <c r="M91" s="534"/>
      <c r="N91" s="534"/>
      <c r="O91" s="534"/>
      <c r="P91" s="534"/>
      <c r="Q91" s="534"/>
      <c r="R91" s="534"/>
      <c r="AI91" s="522"/>
      <c r="AJ91" s="522"/>
      <c r="AK91" s="522"/>
      <c r="AL91" s="522"/>
      <c r="AM91" s="522"/>
      <c r="AN91" s="522"/>
      <c r="AO91" s="522"/>
      <c r="AP91" s="522"/>
      <c r="AQ91" s="522"/>
      <c r="AR91" s="522"/>
      <c r="AS91" s="522"/>
      <c r="AT91" s="522"/>
      <c r="AU91" s="522"/>
      <c r="AV91" s="522"/>
      <c r="AW91" s="522"/>
    </row>
    <row r="92" spans="1:49">
      <c r="A92" s="531"/>
      <c r="B92" s="532"/>
      <c r="C92" s="533"/>
      <c r="D92" s="534"/>
      <c r="E92" s="534"/>
      <c r="F92" s="534"/>
      <c r="G92" s="534"/>
      <c r="H92" s="534"/>
      <c r="I92" s="534"/>
      <c r="J92" s="534"/>
      <c r="K92" s="534"/>
      <c r="L92" s="534"/>
      <c r="M92" s="534"/>
      <c r="N92" s="534"/>
      <c r="O92" s="534"/>
      <c r="P92" s="534"/>
      <c r="Q92" s="534"/>
      <c r="R92" s="534"/>
    </row>
    <row r="93" spans="1:49">
      <c r="B93" s="763" t="s">
        <v>930</v>
      </c>
      <c r="G93" s="1192"/>
      <c r="H93" s="1192"/>
      <c r="I93" s="1192"/>
      <c r="M93" s="1193" t="s">
        <v>910</v>
      </c>
      <c r="N93" s="1193"/>
      <c r="O93" s="1193"/>
    </row>
    <row r="94" spans="1:49">
      <c r="G94" s="1194" t="s">
        <v>296</v>
      </c>
      <c r="H94" s="1194"/>
      <c r="I94" s="1194"/>
      <c r="M94" s="1195" t="s">
        <v>361</v>
      </c>
      <c r="N94" s="1195"/>
      <c r="O94" s="1195"/>
    </row>
    <row r="96" spans="1:49">
      <c r="B96" s="535"/>
    </row>
    <row r="97" spans="2:2">
      <c r="B97" s="535"/>
    </row>
  </sheetData>
  <autoFilter ref="A9:R90"/>
  <mergeCells count="15">
    <mergeCell ref="G93:I93"/>
    <mergeCell ref="M93:O93"/>
    <mergeCell ref="G94:I94"/>
    <mergeCell ref="M94:O94"/>
    <mergeCell ref="N1:Q1"/>
    <mergeCell ref="B3:Q3"/>
    <mergeCell ref="C4:M4"/>
    <mergeCell ref="C5:M5"/>
    <mergeCell ref="F7:F9"/>
    <mergeCell ref="G7:R7"/>
    <mergeCell ref="A7:A9"/>
    <mergeCell ref="B7:B9"/>
    <mergeCell ref="C7:C9"/>
    <mergeCell ref="D7:D9"/>
    <mergeCell ref="E7:E9"/>
  </mergeCells>
  <pageMargins left="0" right="0" top="0.15748031496062992" bottom="0.19685039370078741" header="0" footer="0"/>
  <pageSetup paperSize="9" scale="8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36</vt:i4>
      </vt:variant>
      <vt:variant>
        <vt:lpstr>Именованные диапазоны</vt:lpstr>
      </vt:variant>
      <vt:variant>
        <vt:i4>30</vt:i4>
      </vt:variant>
    </vt:vector>
  </HeadingPairs>
  <TitlesOfParts>
    <vt:vector size="66" baseType="lpstr">
      <vt:lpstr>Аркуш1</vt:lpstr>
      <vt:lpstr>ІНСТРУКЦІЯ</vt:lpstr>
      <vt:lpstr>1_Елементи витрат</vt:lpstr>
      <vt:lpstr>Лист1</vt:lpstr>
      <vt:lpstr>2_ФОП</vt:lpstr>
      <vt:lpstr>4_Структура пл.соб.</vt:lpstr>
      <vt:lpstr>5_Розрахунок тарифів</vt:lpstr>
      <vt:lpstr>Лист 1.1</vt:lpstr>
      <vt:lpstr>Річний план</vt:lpstr>
      <vt:lpstr>Д2</vt:lpstr>
      <vt:lpstr>Д3.1</vt:lpstr>
      <vt:lpstr>Д3</vt:lpstr>
      <vt:lpstr>Лист 4</vt:lpstr>
      <vt:lpstr>Д4</vt:lpstr>
      <vt:lpstr>Д5</vt:lpstr>
      <vt:lpstr>Лист 5</vt:lpstr>
      <vt:lpstr>Д8</vt:lpstr>
      <vt:lpstr>Д8.1</vt:lpstr>
      <vt:lpstr>Д8.2</vt:lpstr>
      <vt:lpstr>Д8.3</vt:lpstr>
      <vt:lpstr>Д9</vt:lpstr>
      <vt:lpstr>Д9.1</vt:lpstr>
      <vt:lpstr>Вода</vt:lpstr>
      <vt:lpstr>Лист 6</vt:lpstr>
      <vt:lpstr>пелети</vt:lpstr>
      <vt:lpstr>Втрати</vt:lpstr>
      <vt:lpstr>Д13.1</vt:lpstr>
      <vt:lpstr>Д13.2</vt:lpstr>
      <vt:lpstr>Послуга</vt:lpstr>
      <vt:lpstr>Всі тарифи</vt:lpstr>
      <vt:lpstr>Теплова енергія</vt:lpstr>
      <vt:lpstr>Виробництво</vt:lpstr>
      <vt:lpstr>Транспортування</vt:lpstr>
      <vt:lpstr>Постачання</vt:lpstr>
      <vt:lpstr>ПТЕ</vt:lpstr>
      <vt:lpstr>Д21</vt:lpstr>
      <vt:lpstr>Д2!Заголовки_для_печати</vt:lpstr>
      <vt:lpstr>'Річний план'!Заголовки_для_печати</vt:lpstr>
      <vt:lpstr>'1_Елементи витрат'!Область_печати</vt:lpstr>
      <vt:lpstr>'2_ФОП'!Область_печати</vt:lpstr>
      <vt:lpstr>'4_Структура пл.соб.'!Область_печати</vt:lpstr>
      <vt:lpstr>'5_Розрахунок тарифів'!Область_печати</vt:lpstr>
      <vt:lpstr>Аркуш1!Область_печати</vt:lpstr>
      <vt:lpstr>Виробництво!Область_печати</vt:lpstr>
      <vt:lpstr>Вода!Область_печати</vt:lpstr>
      <vt:lpstr>Втрати!Область_печати</vt:lpstr>
      <vt:lpstr>Д2!Область_печати</vt:lpstr>
      <vt:lpstr>Д21!Область_печати</vt:lpstr>
      <vt:lpstr>Д3!Область_печати</vt:lpstr>
      <vt:lpstr>Д3.1!Область_печати</vt:lpstr>
      <vt:lpstr>Д4!Область_печати</vt:lpstr>
      <vt:lpstr>Д5!Область_печати</vt:lpstr>
      <vt:lpstr>Д8!Область_печати</vt:lpstr>
      <vt:lpstr>Д8.1!Область_печати</vt:lpstr>
      <vt:lpstr>Д8.2!Область_печати</vt:lpstr>
      <vt:lpstr>Д8.3!Область_печати</vt:lpstr>
      <vt:lpstr>Д9!Область_печати</vt:lpstr>
      <vt:lpstr>Д9.1!Область_печати</vt:lpstr>
      <vt:lpstr>ІНСТРУКЦІЯ!Область_печати</vt:lpstr>
      <vt:lpstr>'Лист 1.1'!Область_печати</vt:lpstr>
      <vt:lpstr>'Лист 4'!Область_печати</vt:lpstr>
      <vt:lpstr>'Лист 6'!Область_печати</vt:lpstr>
      <vt:lpstr>пелети!Область_печати</vt:lpstr>
      <vt:lpstr>'Річний план'!Область_печати</vt:lpstr>
      <vt:lpstr>'Теплова енергія'!Область_печати</vt:lpstr>
      <vt:lpstr>Транспортування!Область_печати</vt:lpstr>
    </vt:vector>
  </TitlesOfParts>
  <Company>NEURC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Кисляченко Олександр Петрович</dc:creator>
  <cp:lastModifiedBy>Пользователь Windows</cp:lastModifiedBy>
  <cp:lastPrinted>2021-11-19T06:15:11Z</cp:lastPrinted>
  <dcterms:created xsi:type="dcterms:W3CDTF">2019-02-22T07:34:20Z</dcterms:created>
  <dcterms:modified xsi:type="dcterms:W3CDTF">2021-11-19T08:57:50Z</dcterms:modified>
</cp:coreProperties>
</file>